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alcChain.xml" ContentType="application/vnd.openxmlformats-officedocument.spreadsheetml.calcChain+xml"/>
  <Override PartName="/xl/worksheets/sheet11.xml" ContentType="application/vnd.openxmlformats-officedocument.spreadsheetml.worksheet+xml"/>
  <Override PartName="/xl/comments4.xml" ContentType="application/vnd.openxmlformats-officedocument.spreadsheetml.comments+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60" yWindow="60" windowWidth="25000" windowHeight="17300" tabRatio="850" activeTab="1"/>
  </bookViews>
  <sheets>
    <sheet name="Read ME" sheetId="48" r:id="rId1"/>
    <sheet name="Rosters" sheetId="33" r:id="rId2"/>
    <sheet name="Game Summary" sheetId="32" r:id="rId3"/>
    <sheet name="Score P.1" sheetId="8" r:id="rId4"/>
    <sheet name="Score P.2" sheetId="35" r:id="rId5"/>
    <sheet name="Team Pen 1" sheetId="34" r:id="rId6"/>
    <sheet name="Team Pen 2" sheetId="30" r:id="rId7"/>
    <sheet name="Lineup P.1" sheetId="10" r:id="rId8"/>
    <sheet name="Lineup P.2" sheetId="40" r:id="rId9"/>
    <sheet name="Actions P.1" sheetId="16" r:id="rId10"/>
    <sheet name="Actions P.2" sheetId="39" r:id="rId11"/>
    <sheet name="Errors P.1" sheetId="42" r:id="rId12"/>
    <sheet name="Errors P.2" sheetId="45" r:id="rId13"/>
    <sheet name="Jam P.1" sheetId="50" r:id="rId14"/>
    <sheet name="Jam P.2" sheetId="51" r:id="rId15"/>
    <sheet name="Pen Tot" sheetId="26" r:id="rId16"/>
  </sheets>
  <definedNames>
    <definedName name="Flooring" localSheetId="10">#REF!</definedName>
    <definedName name="Flooring" localSheetId="11">#REF!</definedName>
    <definedName name="Flooring" localSheetId="12">#REF!</definedName>
    <definedName name="Flooring" localSheetId="14">#REF!</definedName>
    <definedName name="Flooring" localSheetId="8">#REF!</definedName>
    <definedName name="Flooring" localSheetId="4">#REF!</definedName>
    <definedName name="Flooring" localSheetId="5">#REF!</definedName>
    <definedName name="Flooring">#REF!</definedName>
    <definedName name="_xlnm.Print_Area" localSheetId="9">'Actions P.1'!$A$1:$H$78</definedName>
    <definedName name="_xlnm.Print_Area" localSheetId="10">'Actions P.2'!$A$1:$H$78</definedName>
    <definedName name="_xlnm.Print_Area" localSheetId="11">'Errors P.1'!$A$1:$H$78</definedName>
    <definedName name="_xlnm.Print_Area" localSheetId="12">'Errors P.2'!$A$1:$H$78</definedName>
    <definedName name="_xlnm.Print_Area" localSheetId="2">'Game Summary'!$A$1:$BP$39</definedName>
    <definedName name="_xlnm.Print_Area" localSheetId="13">'Jam P.1'!$A$1:$K$27</definedName>
    <definedName name="_xlnm.Print_Area" localSheetId="14">'Jam P.2'!$A$1:$K$27</definedName>
    <definedName name="_xlnm.Print_Area" localSheetId="7">'Lineup P.1'!$R$1:$AH$56</definedName>
    <definedName name="_xlnm.Print_Area" localSheetId="8">'Lineup P.2'!$R$1:$AH$56</definedName>
    <definedName name="_xlnm.Print_Area" localSheetId="0">'Read ME'!$A$1:$K$67</definedName>
    <definedName name="_xlnm.Print_Area" localSheetId="1">Rosters!$A$1:$L$50</definedName>
    <definedName name="_xlnm.Print_Area" localSheetId="3">'Score P.1'!$A$60:$AA$118</definedName>
    <definedName name="_xlnm.Print_Area" localSheetId="4">'Score P.2'!$A$60:$AA$118</definedName>
    <definedName name="_xlnm.Print_Area" localSheetId="5">'Team Pen 1'!$A$42:$AC$82</definedName>
    <definedName name="_xlnm.Print_Area" localSheetId="6">'Team Pen 2'!$A$1:$AC$41</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B74" i="16"/>
  <c r="H74"/>
  <c r="A74"/>
  <c r="B73"/>
  <c r="H73"/>
  <c r="A73"/>
  <c r="B57"/>
  <c r="H57"/>
  <c r="A57"/>
  <c r="B56"/>
  <c r="H56"/>
  <c r="A56"/>
  <c r="B35"/>
  <c r="H35"/>
  <c r="A35"/>
  <c r="B34"/>
  <c r="H34"/>
  <c r="A34"/>
  <c r="B18"/>
  <c r="H18"/>
  <c r="A18"/>
  <c r="B17"/>
  <c r="H17"/>
  <c r="A17"/>
  <c r="B72"/>
  <c r="H72"/>
  <c r="A72"/>
  <c r="B71"/>
  <c r="H71"/>
  <c r="A71"/>
  <c r="B70"/>
  <c r="H70"/>
  <c r="A70"/>
  <c r="B69"/>
  <c r="H69"/>
  <c r="A69"/>
  <c r="B68"/>
  <c r="H68"/>
  <c r="A68"/>
  <c r="B67"/>
  <c r="H67"/>
  <c r="A67"/>
  <c r="B66"/>
  <c r="H66"/>
  <c r="A66"/>
  <c r="B65"/>
  <c r="H65"/>
  <c r="A65"/>
  <c r="B64"/>
  <c r="H64"/>
  <c r="A64"/>
  <c r="B63"/>
  <c r="H63"/>
  <c r="A63"/>
  <c r="B62"/>
  <c r="H62"/>
  <c r="A62"/>
  <c r="B61"/>
  <c r="H61"/>
  <c r="A61"/>
  <c r="B60"/>
  <c r="H60"/>
  <c r="A60"/>
  <c r="B59"/>
  <c r="H59"/>
  <c r="A59"/>
  <c r="B58"/>
  <c r="B55"/>
  <c r="H55"/>
  <c r="A55"/>
  <c r="B54"/>
  <c r="H54"/>
  <c r="A54"/>
  <c r="B53"/>
  <c r="H53"/>
  <c r="A53"/>
  <c r="B52"/>
  <c r="H52"/>
  <c r="A52"/>
  <c r="B51"/>
  <c r="H51"/>
  <c r="A51"/>
  <c r="B50"/>
  <c r="H50"/>
  <c r="A50"/>
  <c r="B49"/>
  <c r="H49"/>
  <c r="A49"/>
  <c r="B48"/>
  <c r="H48"/>
  <c r="A48"/>
  <c r="B47"/>
  <c r="H47"/>
  <c r="A47"/>
  <c r="B46"/>
  <c r="H46"/>
  <c r="A46"/>
  <c r="B45"/>
  <c r="H45"/>
  <c r="A45"/>
  <c r="B44"/>
  <c r="H44"/>
  <c r="A44"/>
  <c r="B43"/>
  <c r="A43"/>
  <c r="B42"/>
  <c r="H42"/>
  <c r="A42"/>
  <c r="B41"/>
  <c r="C40"/>
  <c r="B33"/>
  <c r="H33"/>
  <c r="A33"/>
  <c r="B32"/>
  <c r="H32"/>
  <c r="A32"/>
  <c r="B31"/>
  <c r="H31"/>
  <c r="A31"/>
  <c r="B30"/>
  <c r="H30"/>
  <c r="A30"/>
  <c r="B29"/>
  <c r="H29"/>
  <c r="A29"/>
  <c r="B28"/>
  <c r="H28"/>
  <c r="A28"/>
  <c r="B27"/>
  <c r="H27"/>
  <c r="A27"/>
  <c r="B26"/>
  <c r="H26"/>
  <c r="A26"/>
  <c r="B25"/>
  <c r="H25"/>
  <c r="A25"/>
  <c r="B24"/>
  <c r="H24"/>
  <c r="A24"/>
  <c r="B23"/>
  <c r="H23"/>
  <c r="A23"/>
  <c r="B22"/>
  <c r="H22"/>
  <c r="A22"/>
  <c r="B21"/>
  <c r="H21"/>
  <c r="A21"/>
  <c r="B20"/>
  <c r="H20"/>
  <c r="A20"/>
  <c r="B19"/>
  <c r="B16"/>
  <c r="H16"/>
  <c r="A16"/>
  <c r="B15"/>
  <c r="H15"/>
  <c r="A15"/>
  <c r="B14"/>
  <c r="H14"/>
  <c r="A14"/>
  <c r="B13"/>
  <c r="H13"/>
  <c r="A13"/>
  <c r="B12"/>
  <c r="H12"/>
  <c r="A12"/>
  <c r="B11"/>
  <c r="H11"/>
  <c r="A11"/>
  <c r="B10"/>
  <c r="H10"/>
  <c r="A10"/>
  <c r="B9"/>
  <c r="H9"/>
  <c r="A9"/>
  <c r="B8"/>
  <c r="H8"/>
  <c r="A8"/>
  <c r="B7"/>
  <c r="H7"/>
  <c r="A7"/>
  <c r="B6"/>
  <c r="H6"/>
  <c r="A6"/>
  <c r="B5"/>
  <c r="H5"/>
  <c r="A5"/>
  <c r="B4"/>
  <c r="H4"/>
  <c r="A4"/>
  <c r="B3"/>
  <c r="H3"/>
  <c r="A3"/>
  <c r="B2"/>
  <c r="C1"/>
  <c r="H43"/>
  <c r="B74" i="39"/>
  <c r="H74"/>
  <c r="A74"/>
  <c r="B73"/>
  <c r="H73"/>
  <c r="A73"/>
  <c r="B72"/>
  <c r="H72"/>
  <c r="A72"/>
  <c r="B71"/>
  <c r="H71"/>
  <c r="A71"/>
  <c r="B70"/>
  <c r="H70"/>
  <c r="A70"/>
  <c r="B69"/>
  <c r="H69"/>
  <c r="A69"/>
  <c r="B68"/>
  <c r="H68"/>
  <c r="A68"/>
  <c r="B67"/>
  <c r="H67"/>
  <c r="A67"/>
  <c r="B66"/>
  <c r="H66"/>
  <c r="A66"/>
  <c r="B65"/>
  <c r="H65"/>
  <c r="A65"/>
  <c r="B64"/>
  <c r="H64"/>
  <c r="A64"/>
  <c r="B63"/>
  <c r="H63"/>
  <c r="A63"/>
  <c r="B62"/>
  <c r="H62"/>
  <c r="A62"/>
  <c r="B61"/>
  <c r="H61"/>
  <c r="A61"/>
  <c r="B60"/>
  <c r="H60"/>
  <c r="A60"/>
  <c r="B59"/>
  <c r="H59"/>
  <c r="A59"/>
  <c r="B58"/>
  <c r="B57"/>
  <c r="H57"/>
  <c r="A57"/>
  <c r="B56"/>
  <c r="H56"/>
  <c r="A56"/>
  <c r="B55"/>
  <c r="H55"/>
  <c r="A55"/>
  <c r="B54"/>
  <c r="H54"/>
  <c r="A54"/>
  <c r="B53"/>
  <c r="H53"/>
  <c r="A53"/>
  <c r="B52"/>
  <c r="H52"/>
  <c r="A52"/>
  <c r="B51"/>
  <c r="H51"/>
  <c r="A51"/>
  <c r="B50"/>
  <c r="H50"/>
  <c r="A50"/>
  <c r="B49"/>
  <c r="H49"/>
  <c r="A49"/>
  <c r="B48"/>
  <c r="H48"/>
  <c r="A48"/>
  <c r="B47"/>
  <c r="H47"/>
  <c r="A47"/>
  <c r="B46"/>
  <c r="H46"/>
  <c r="A46"/>
  <c r="B45"/>
  <c r="H45"/>
  <c r="A45"/>
  <c r="B44"/>
  <c r="H44"/>
  <c r="A44"/>
  <c r="B43"/>
  <c r="H43"/>
  <c r="A43"/>
  <c r="B42"/>
  <c r="H42"/>
  <c r="A42"/>
  <c r="B41"/>
  <c r="C40"/>
  <c r="B35"/>
  <c r="H35"/>
  <c r="A35"/>
  <c r="B34"/>
  <c r="H34"/>
  <c r="A34"/>
  <c r="B33"/>
  <c r="H33"/>
  <c r="A33"/>
  <c r="B32"/>
  <c r="H32"/>
  <c r="A32"/>
  <c r="B31"/>
  <c r="H31"/>
  <c r="A31"/>
  <c r="B30"/>
  <c r="H30"/>
  <c r="A30"/>
  <c r="B29"/>
  <c r="H29"/>
  <c r="A29"/>
  <c r="B28"/>
  <c r="H28"/>
  <c r="A28"/>
  <c r="B27"/>
  <c r="H27"/>
  <c r="A27"/>
  <c r="B26"/>
  <c r="H26"/>
  <c r="A26"/>
  <c r="B25"/>
  <c r="H25"/>
  <c r="A25"/>
  <c r="B24"/>
  <c r="H24"/>
  <c r="A24"/>
  <c r="B23"/>
  <c r="H23"/>
  <c r="A23"/>
  <c r="B22"/>
  <c r="H22"/>
  <c r="A22"/>
  <c r="B21"/>
  <c r="H21"/>
  <c r="A21"/>
  <c r="B20"/>
  <c r="H20"/>
  <c r="A20"/>
  <c r="B19"/>
  <c r="B18"/>
  <c r="H18"/>
  <c r="A18"/>
  <c r="B17"/>
  <c r="H17"/>
  <c r="A17"/>
  <c r="B16"/>
  <c r="H16"/>
  <c r="A16"/>
  <c r="B15"/>
  <c r="H15"/>
  <c r="A15"/>
  <c r="B14"/>
  <c r="H14"/>
  <c r="A14"/>
  <c r="B13"/>
  <c r="H13"/>
  <c r="A13"/>
  <c r="B12"/>
  <c r="H12"/>
  <c r="A12"/>
  <c r="B11"/>
  <c r="H11"/>
  <c r="A11"/>
  <c r="B10"/>
  <c r="H10"/>
  <c r="A10"/>
  <c r="B9"/>
  <c r="H9"/>
  <c r="A9"/>
  <c r="B8"/>
  <c r="H8"/>
  <c r="A8"/>
  <c r="B7"/>
  <c r="H7"/>
  <c r="A7"/>
  <c r="B6"/>
  <c r="H6"/>
  <c r="A6"/>
  <c r="B5"/>
  <c r="H5"/>
  <c r="A5"/>
  <c r="B4"/>
  <c r="H4"/>
  <c r="A4"/>
  <c r="B3"/>
  <c r="H3"/>
  <c r="A3"/>
  <c r="B2"/>
  <c r="C1"/>
  <c r="B74" i="42"/>
  <c r="H74"/>
  <c r="A74"/>
  <c r="B73"/>
  <c r="H73"/>
  <c r="A73"/>
  <c r="B57"/>
  <c r="H57"/>
  <c r="A57"/>
  <c r="B56"/>
  <c r="H56"/>
  <c r="A56"/>
  <c r="B35"/>
  <c r="H35"/>
  <c r="A35"/>
  <c r="B34"/>
  <c r="H34"/>
  <c r="A34"/>
  <c r="B18"/>
  <c r="H18"/>
  <c r="A18"/>
  <c r="B17"/>
  <c r="H17"/>
  <c r="A17"/>
  <c r="B72"/>
  <c r="H72"/>
  <c r="A72"/>
  <c r="B71"/>
  <c r="H71"/>
  <c r="A71"/>
  <c r="B70"/>
  <c r="H70"/>
  <c r="A70"/>
  <c r="B69"/>
  <c r="H69"/>
  <c r="A69"/>
  <c r="B68"/>
  <c r="H68"/>
  <c r="A68"/>
  <c r="B67"/>
  <c r="H67"/>
  <c r="A67"/>
  <c r="B66"/>
  <c r="H66"/>
  <c r="A66"/>
  <c r="B65"/>
  <c r="H65"/>
  <c r="A65"/>
  <c r="B64"/>
  <c r="H64"/>
  <c r="A64"/>
  <c r="B63"/>
  <c r="H63"/>
  <c r="A63"/>
  <c r="B62"/>
  <c r="H62"/>
  <c r="A62"/>
  <c r="B61"/>
  <c r="H61"/>
  <c r="A61"/>
  <c r="B60"/>
  <c r="H60"/>
  <c r="A60"/>
  <c r="B59"/>
  <c r="H59"/>
  <c r="A59"/>
  <c r="B58"/>
  <c r="B55"/>
  <c r="H55"/>
  <c r="A55"/>
  <c r="B54"/>
  <c r="H54"/>
  <c r="A54"/>
  <c r="B53"/>
  <c r="H53"/>
  <c r="A53"/>
  <c r="B52"/>
  <c r="H52"/>
  <c r="A52"/>
  <c r="B51"/>
  <c r="H51"/>
  <c r="A51"/>
  <c r="B50"/>
  <c r="H50"/>
  <c r="A50"/>
  <c r="B49"/>
  <c r="H49"/>
  <c r="A49"/>
  <c r="B48"/>
  <c r="H48"/>
  <c r="A48"/>
  <c r="B47"/>
  <c r="H47"/>
  <c r="A47"/>
  <c r="B46"/>
  <c r="H46"/>
  <c r="A46"/>
  <c r="B45"/>
  <c r="H45"/>
  <c r="A45"/>
  <c r="B44"/>
  <c r="H44"/>
  <c r="A44"/>
  <c r="B43"/>
  <c r="H43"/>
  <c r="A43"/>
  <c r="B42"/>
  <c r="H42"/>
  <c r="A42"/>
  <c r="B41"/>
  <c r="C40"/>
  <c r="B33"/>
  <c r="H33"/>
  <c r="A33"/>
  <c r="B32"/>
  <c r="H32"/>
  <c r="A32"/>
  <c r="B31"/>
  <c r="H31"/>
  <c r="A31"/>
  <c r="B30"/>
  <c r="H30"/>
  <c r="A30"/>
  <c r="B29"/>
  <c r="H29"/>
  <c r="A29"/>
  <c r="B28"/>
  <c r="H28"/>
  <c r="A28"/>
  <c r="B27"/>
  <c r="H27"/>
  <c r="A27"/>
  <c r="B26"/>
  <c r="H26"/>
  <c r="A26"/>
  <c r="B25"/>
  <c r="H25"/>
  <c r="A25"/>
  <c r="B24"/>
  <c r="H24"/>
  <c r="A24"/>
  <c r="B23"/>
  <c r="H23"/>
  <c r="A23"/>
  <c r="B22"/>
  <c r="H22"/>
  <c r="A22"/>
  <c r="B21"/>
  <c r="H21"/>
  <c r="A21"/>
  <c r="B20"/>
  <c r="H20"/>
  <c r="A20"/>
  <c r="B19"/>
  <c r="B16"/>
  <c r="H16"/>
  <c r="A16"/>
  <c r="B15"/>
  <c r="H15"/>
  <c r="A15"/>
  <c r="B14"/>
  <c r="H14"/>
  <c r="A14"/>
  <c r="B13"/>
  <c r="H13"/>
  <c r="A13"/>
  <c r="B12"/>
  <c r="H12"/>
  <c r="A12"/>
  <c r="B11"/>
  <c r="H11"/>
  <c r="A11"/>
  <c r="B10"/>
  <c r="H10"/>
  <c r="A10"/>
  <c r="B9"/>
  <c r="H9"/>
  <c r="A9"/>
  <c r="B8"/>
  <c r="H8"/>
  <c r="A8"/>
  <c r="B7"/>
  <c r="H7"/>
  <c r="A7"/>
  <c r="B6"/>
  <c r="H6"/>
  <c r="A6"/>
  <c r="B5"/>
  <c r="H5"/>
  <c r="A5"/>
  <c r="B4"/>
  <c r="H4"/>
  <c r="A4"/>
  <c r="B3"/>
  <c r="H3"/>
  <c r="A3"/>
  <c r="B2"/>
  <c r="C1"/>
  <c r="B74" i="45"/>
  <c r="H74"/>
  <c r="A74"/>
  <c r="B73"/>
  <c r="H73"/>
  <c r="A73"/>
  <c r="B72"/>
  <c r="H72"/>
  <c r="A72"/>
  <c r="B71"/>
  <c r="H71"/>
  <c r="A71"/>
  <c r="B70"/>
  <c r="H70"/>
  <c r="A70"/>
  <c r="B69"/>
  <c r="H69"/>
  <c r="A69"/>
  <c r="B68"/>
  <c r="H68"/>
  <c r="A68"/>
  <c r="B67"/>
  <c r="H67"/>
  <c r="A67"/>
  <c r="B66"/>
  <c r="H66"/>
  <c r="A66"/>
  <c r="B65"/>
  <c r="H65"/>
  <c r="A65"/>
  <c r="B64"/>
  <c r="H64"/>
  <c r="A64"/>
  <c r="B63"/>
  <c r="H63"/>
  <c r="A63"/>
  <c r="B62"/>
  <c r="H62"/>
  <c r="A62"/>
  <c r="B61"/>
  <c r="H61"/>
  <c r="A61"/>
  <c r="B60"/>
  <c r="H60"/>
  <c r="A60"/>
  <c r="B59"/>
  <c r="H59"/>
  <c r="A59"/>
  <c r="B58"/>
  <c r="B57"/>
  <c r="H57"/>
  <c r="A57"/>
  <c r="B56"/>
  <c r="H56"/>
  <c r="A56"/>
  <c r="B55"/>
  <c r="H55"/>
  <c r="A55"/>
  <c r="B54"/>
  <c r="H54"/>
  <c r="A54"/>
  <c r="B53"/>
  <c r="H53"/>
  <c r="A53"/>
  <c r="B52"/>
  <c r="H52"/>
  <c r="A52"/>
  <c r="B51"/>
  <c r="H51"/>
  <c r="A51"/>
  <c r="B50"/>
  <c r="H50"/>
  <c r="A50"/>
  <c r="B49"/>
  <c r="H49"/>
  <c r="A49"/>
  <c r="B48"/>
  <c r="H48"/>
  <c r="A48"/>
  <c r="B47"/>
  <c r="H47"/>
  <c r="A47"/>
  <c r="B46"/>
  <c r="H46"/>
  <c r="A46"/>
  <c r="B45"/>
  <c r="H45"/>
  <c r="A45"/>
  <c r="B44"/>
  <c r="H44"/>
  <c r="A44"/>
  <c r="B43"/>
  <c r="H43"/>
  <c r="A43"/>
  <c r="B42"/>
  <c r="H42"/>
  <c r="A42"/>
  <c r="B41"/>
  <c r="C40"/>
  <c r="B35"/>
  <c r="H35"/>
  <c r="A35"/>
  <c r="B34"/>
  <c r="H34"/>
  <c r="A34"/>
  <c r="B33"/>
  <c r="H33"/>
  <c r="A33"/>
  <c r="B32"/>
  <c r="H32"/>
  <c r="A32"/>
  <c r="B31"/>
  <c r="H31"/>
  <c r="A31"/>
  <c r="B30"/>
  <c r="H30"/>
  <c r="A30"/>
  <c r="B29"/>
  <c r="H29"/>
  <c r="A29"/>
  <c r="B28"/>
  <c r="H28"/>
  <c r="A28"/>
  <c r="B27"/>
  <c r="H27"/>
  <c r="A27"/>
  <c r="B26"/>
  <c r="H26"/>
  <c r="A26"/>
  <c r="B25"/>
  <c r="H25"/>
  <c r="A25"/>
  <c r="B24"/>
  <c r="H24"/>
  <c r="A24"/>
  <c r="B23"/>
  <c r="H23"/>
  <c r="A23"/>
  <c r="B22"/>
  <c r="H22"/>
  <c r="A22"/>
  <c r="B21"/>
  <c r="H21"/>
  <c r="A21"/>
  <c r="B20"/>
  <c r="H20"/>
  <c r="A20"/>
  <c r="B19"/>
  <c r="B18"/>
  <c r="H18"/>
  <c r="A18"/>
  <c r="B17"/>
  <c r="H17"/>
  <c r="A17"/>
  <c r="B16"/>
  <c r="H16"/>
  <c r="A16"/>
  <c r="B15"/>
  <c r="H15"/>
  <c r="A15"/>
  <c r="B14"/>
  <c r="H14"/>
  <c r="A14"/>
  <c r="B13"/>
  <c r="H13"/>
  <c r="A13"/>
  <c r="B12"/>
  <c r="H12"/>
  <c r="A12"/>
  <c r="B11"/>
  <c r="H11"/>
  <c r="A11"/>
  <c r="B10"/>
  <c r="H10"/>
  <c r="A10"/>
  <c r="B9"/>
  <c r="H9"/>
  <c r="A9"/>
  <c r="B8"/>
  <c r="H8"/>
  <c r="A8"/>
  <c r="B7"/>
  <c r="H7"/>
  <c r="A7"/>
  <c r="B6"/>
  <c r="H6"/>
  <c r="A6"/>
  <c r="B5"/>
  <c r="H5"/>
  <c r="A5"/>
  <c r="B4"/>
  <c r="H4"/>
  <c r="A4"/>
  <c r="B3"/>
  <c r="H3"/>
  <c r="A3"/>
  <c r="B2"/>
  <c r="C1"/>
  <c r="BK37" i="32"/>
  <c r="BL37"/>
  <c r="BM37"/>
  <c r="BN37"/>
  <c r="BO37"/>
  <c r="BP37"/>
  <c r="BK36"/>
  <c r="BL36"/>
  <c r="BM36"/>
  <c r="BN36"/>
  <c r="BO36"/>
  <c r="BP36"/>
  <c r="BK35"/>
  <c r="BL35"/>
  <c r="BM35"/>
  <c r="BN35"/>
  <c r="BO35"/>
  <c r="BP35"/>
  <c r="BK34"/>
  <c r="BL34"/>
  <c r="BM34"/>
  <c r="BN34"/>
  <c r="BO34"/>
  <c r="BP34"/>
  <c r="BK33"/>
  <c r="BL33"/>
  <c r="BM33"/>
  <c r="BN33"/>
  <c r="BO33"/>
  <c r="BP33"/>
  <c r="BK32"/>
  <c r="BL32"/>
  <c r="BM32"/>
  <c r="BN32"/>
  <c r="BO32"/>
  <c r="BP32"/>
  <c r="BK31"/>
  <c r="BL31"/>
  <c r="BM31"/>
  <c r="BN31"/>
  <c r="BO31"/>
  <c r="BP31"/>
  <c r="BK30"/>
  <c r="BL30"/>
  <c r="BM30"/>
  <c r="BN30"/>
  <c r="BO30"/>
  <c r="BP30"/>
  <c r="BK29"/>
  <c r="BL29"/>
  <c r="BM29"/>
  <c r="BN29"/>
  <c r="BO29"/>
  <c r="BP29"/>
  <c r="BK28"/>
  <c r="BL28"/>
  <c r="BM28"/>
  <c r="BN28"/>
  <c r="BO28"/>
  <c r="BP28"/>
  <c r="BK27"/>
  <c r="BL27"/>
  <c r="BM27"/>
  <c r="BN27"/>
  <c r="BO27"/>
  <c r="BP27"/>
  <c r="BK26"/>
  <c r="BL26"/>
  <c r="BM26"/>
  <c r="BN26"/>
  <c r="BO26"/>
  <c r="BP26"/>
  <c r="BK25"/>
  <c r="BL25"/>
  <c r="BM25"/>
  <c r="BN25"/>
  <c r="BO25"/>
  <c r="BP25"/>
  <c r="BK24"/>
  <c r="BL24"/>
  <c r="BM24"/>
  <c r="BN24"/>
  <c r="BO24"/>
  <c r="BP24"/>
  <c r="BK23"/>
  <c r="BL23"/>
  <c r="BM23"/>
  <c r="BN23"/>
  <c r="BO23"/>
  <c r="BP23"/>
  <c r="BK22"/>
  <c r="BK38"/>
  <c r="BK19"/>
  <c r="BL19"/>
  <c r="BM19"/>
  <c r="BN19"/>
  <c r="BO19"/>
  <c r="BP19"/>
  <c r="BK18"/>
  <c r="BL18"/>
  <c r="BM18"/>
  <c r="BN18"/>
  <c r="BO18"/>
  <c r="BP18"/>
  <c r="BK17"/>
  <c r="BL17"/>
  <c r="BM17"/>
  <c r="BN17"/>
  <c r="BO17"/>
  <c r="BP17"/>
  <c r="BK16"/>
  <c r="BL16"/>
  <c r="BM16"/>
  <c r="BN16"/>
  <c r="BO16"/>
  <c r="BP16"/>
  <c r="BK15"/>
  <c r="BL15"/>
  <c r="BM15"/>
  <c r="BN15"/>
  <c r="BO15"/>
  <c r="BP15"/>
  <c r="BK14"/>
  <c r="BL14"/>
  <c r="BM14"/>
  <c r="BN14"/>
  <c r="BO14"/>
  <c r="BP14"/>
  <c r="BK13"/>
  <c r="BL13"/>
  <c r="BM13"/>
  <c r="BN13"/>
  <c r="BO13"/>
  <c r="BP13"/>
  <c r="BK12"/>
  <c r="BL12"/>
  <c r="BM12"/>
  <c r="BN12"/>
  <c r="BO12"/>
  <c r="BP12"/>
  <c r="BK11"/>
  <c r="BL11"/>
  <c r="BM11"/>
  <c r="BN11"/>
  <c r="BO11"/>
  <c r="BP11"/>
  <c r="BK10"/>
  <c r="BL10"/>
  <c r="BM10"/>
  <c r="BN10"/>
  <c r="BO10"/>
  <c r="BP10"/>
  <c r="BK9"/>
  <c r="BL9"/>
  <c r="BM9"/>
  <c r="BN9"/>
  <c r="BO9"/>
  <c r="BP9"/>
  <c r="BK8"/>
  <c r="BL8"/>
  <c r="BM8"/>
  <c r="BN8"/>
  <c r="BO8"/>
  <c r="BP8"/>
  <c r="BK7"/>
  <c r="BL7"/>
  <c r="BM7"/>
  <c r="BN7"/>
  <c r="BO7"/>
  <c r="BP7"/>
  <c r="BK6"/>
  <c r="BL6"/>
  <c r="BM6"/>
  <c r="BN6"/>
  <c r="BO6"/>
  <c r="BP6"/>
  <c r="BK5"/>
  <c r="BL5"/>
  <c r="BM5"/>
  <c r="BN5"/>
  <c r="BO5"/>
  <c r="BP5"/>
  <c r="BK4"/>
  <c r="BK20"/>
  <c r="BO22"/>
  <c r="BN22"/>
  <c r="BM22"/>
  <c r="BL22"/>
  <c r="BO38"/>
  <c r="BN38"/>
  <c r="BM38"/>
  <c r="BL38"/>
  <c r="BO4"/>
  <c r="BO20"/>
  <c r="BN4"/>
  <c r="BN20"/>
  <c r="BM4"/>
  <c r="BM20"/>
  <c r="BL4"/>
  <c r="BL20"/>
  <c r="S37"/>
  <c r="S22"/>
  <c r="S23"/>
  <c r="S24"/>
  <c r="S25"/>
  <c r="S26"/>
  <c r="S27"/>
  <c r="S28"/>
  <c r="S29"/>
  <c r="S30"/>
  <c r="S31"/>
  <c r="S32"/>
  <c r="S33"/>
  <c r="S34"/>
  <c r="S35"/>
  <c r="S36"/>
  <c r="AA37"/>
  <c r="AA36"/>
  <c r="AA35"/>
  <c r="AA34"/>
  <c r="AA33"/>
  <c r="AA32"/>
  <c r="AA31"/>
  <c r="AA30"/>
  <c r="AA29"/>
  <c r="AA28"/>
  <c r="AA27"/>
  <c r="AA26"/>
  <c r="AA25"/>
  <c r="AA24"/>
  <c r="AA23"/>
  <c r="AA22"/>
  <c r="S38"/>
  <c r="W19"/>
  <c r="AI37"/>
  <c r="AJ37"/>
  <c r="AK37"/>
  <c r="AL37"/>
  <c r="AM37"/>
  <c r="AN37"/>
  <c r="AO37"/>
  <c r="AO22"/>
  <c r="AP22"/>
  <c r="AQ22"/>
  <c r="AR22"/>
  <c r="AS22"/>
  <c r="AT22"/>
  <c r="AI22"/>
  <c r="AJ22"/>
  <c r="AK22"/>
  <c r="AL22"/>
  <c r="AM22"/>
  <c r="AN22"/>
  <c r="AU22"/>
  <c r="AO23"/>
  <c r="AP23"/>
  <c r="AQ23"/>
  <c r="AR23"/>
  <c r="AS23"/>
  <c r="AT23"/>
  <c r="AI23"/>
  <c r="AJ23"/>
  <c r="AK23"/>
  <c r="AL23"/>
  <c r="AM23"/>
  <c r="AN23"/>
  <c r="AU23"/>
  <c r="AO24"/>
  <c r="AP24"/>
  <c r="AQ24"/>
  <c r="AR24"/>
  <c r="AS24"/>
  <c r="AT24"/>
  <c r="AI24"/>
  <c r="AJ24"/>
  <c r="AK24"/>
  <c r="AL24"/>
  <c r="AM24"/>
  <c r="AN24"/>
  <c r="AU24"/>
  <c r="AO25"/>
  <c r="AP25"/>
  <c r="AQ25"/>
  <c r="AR25"/>
  <c r="AS25"/>
  <c r="AT25"/>
  <c r="AI25"/>
  <c r="AJ25"/>
  <c r="AK25"/>
  <c r="AL25"/>
  <c r="AM25"/>
  <c r="AN25"/>
  <c r="AU25"/>
  <c r="AO26"/>
  <c r="AP26"/>
  <c r="AQ26"/>
  <c r="AR26"/>
  <c r="AS26"/>
  <c r="AT26"/>
  <c r="AI26"/>
  <c r="AJ26"/>
  <c r="AK26"/>
  <c r="AL26"/>
  <c r="AM26"/>
  <c r="AN26"/>
  <c r="AU26"/>
  <c r="AO27"/>
  <c r="AP27"/>
  <c r="AQ27"/>
  <c r="AR27"/>
  <c r="AS27"/>
  <c r="AT27"/>
  <c r="AI27"/>
  <c r="AJ27"/>
  <c r="AK27"/>
  <c r="AL27"/>
  <c r="AM27"/>
  <c r="AN27"/>
  <c r="AU27"/>
  <c r="AO28"/>
  <c r="AP28"/>
  <c r="AQ28"/>
  <c r="AR28"/>
  <c r="AS28"/>
  <c r="AT28"/>
  <c r="AI28"/>
  <c r="AJ28"/>
  <c r="AK28"/>
  <c r="AL28"/>
  <c r="AM28"/>
  <c r="AN28"/>
  <c r="AU28"/>
  <c r="AO29"/>
  <c r="AP29"/>
  <c r="AQ29"/>
  <c r="AR29"/>
  <c r="AS29"/>
  <c r="AT29"/>
  <c r="AI29"/>
  <c r="AJ29"/>
  <c r="AK29"/>
  <c r="AL29"/>
  <c r="AM29"/>
  <c r="AN29"/>
  <c r="AU29"/>
  <c r="AO30"/>
  <c r="AP30"/>
  <c r="AQ30"/>
  <c r="AR30"/>
  <c r="AS30"/>
  <c r="AT30"/>
  <c r="AI30"/>
  <c r="AJ30"/>
  <c r="AK30"/>
  <c r="AL30"/>
  <c r="AM30"/>
  <c r="AN30"/>
  <c r="AU30"/>
  <c r="AO31"/>
  <c r="AP31"/>
  <c r="AQ31"/>
  <c r="AR31"/>
  <c r="AS31"/>
  <c r="AT31"/>
  <c r="AI31"/>
  <c r="AJ31"/>
  <c r="AK31"/>
  <c r="AL31"/>
  <c r="AM31"/>
  <c r="AN31"/>
  <c r="AU31"/>
  <c r="AO32"/>
  <c r="AP32"/>
  <c r="AQ32"/>
  <c r="AR32"/>
  <c r="AS32"/>
  <c r="AT32"/>
  <c r="AI32"/>
  <c r="AJ32"/>
  <c r="AK32"/>
  <c r="AL32"/>
  <c r="AM32"/>
  <c r="AN32"/>
  <c r="AU32"/>
  <c r="AO33"/>
  <c r="AP33"/>
  <c r="AQ33"/>
  <c r="AR33"/>
  <c r="AS33"/>
  <c r="AT33"/>
  <c r="AI33"/>
  <c r="AJ33"/>
  <c r="AK33"/>
  <c r="AL33"/>
  <c r="AM33"/>
  <c r="AN33"/>
  <c r="AU33"/>
  <c r="AO34"/>
  <c r="AP34"/>
  <c r="AQ34"/>
  <c r="AR34"/>
  <c r="AS34"/>
  <c r="AT34"/>
  <c r="AI34"/>
  <c r="AJ34"/>
  <c r="AK34"/>
  <c r="AL34"/>
  <c r="AM34"/>
  <c r="AN34"/>
  <c r="AU34"/>
  <c r="AO35"/>
  <c r="AP35"/>
  <c r="AQ35"/>
  <c r="AR35"/>
  <c r="AS35"/>
  <c r="AT35"/>
  <c r="AI35"/>
  <c r="AJ35"/>
  <c r="AK35"/>
  <c r="AL35"/>
  <c r="AM35"/>
  <c r="AN35"/>
  <c r="AU35"/>
  <c r="AO36"/>
  <c r="AP36"/>
  <c r="AQ36"/>
  <c r="AR36"/>
  <c r="AS36"/>
  <c r="AT36"/>
  <c r="AI36"/>
  <c r="AJ36"/>
  <c r="AK36"/>
  <c r="AL36"/>
  <c r="AM36"/>
  <c r="AN36"/>
  <c r="AU36"/>
  <c r="AP37"/>
  <c r="AQ37"/>
  <c r="AR37"/>
  <c r="AS37"/>
  <c r="AT37"/>
  <c r="AU37"/>
  <c r="AU38"/>
  <c r="BB37"/>
  <c r="BJ37"/>
  <c r="AI19"/>
  <c r="AJ19"/>
  <c r="AK19"/>
  <c r="AL19"/>
  <c r="AM19"/>
  <c r="AN19"/>
  <c r="AO19"/>
  <c r="AO4"/>
  <c r="AP4"/>
  <c r="AQ4"/>
  <c r="AR4"/>
  <c r="AS4"/>
  <c r="AT4"/>
  <c r="AI4"/>
  <c r="AJ4"/>
  <c r="AK4"/>
  <c r="AL4"/>
  <c r="AM4"/>
  <c r="AN4"/>
  <c r="AU4"/>
  <c r="AO5"/>
  <c r="AP5"/>
  <c r="AQ5"/>
  <c r="AR5"/>
  <c r="AS5"/>
  <c r="AT5"/>
  <c r="AI5"/>
  <c r="AJ5"/>
  <c r="AK5"/>
  <c r="AL5"/>
  <c r="AM5"/>
  <c r="AN5"/>
  <c r="AU5"/>
  <c r="AO6"/>
  <c r="AP6"/>
  <c r="AQ6"/>
  <c r="AR6"/>
  <c r="AS6"/>
  <c r="AT6"/>
  <c r="AI6"/>
  <c r="AJ6"/>
  <c r="AK6"/>
  <c r="AL6"/>
  <c r="AM6"/>
  <c r="AN6"/>
  <c r="AU6"/>
  <c r="AO7"/>
  <c r="AP7"/>
  <c r="AQ7"/>
  <c r="AR7"/>
  <c r="AS7"/>
  <c r="AT7"/>
  <c r="AI7"/>
  <c r="AJ7"/>
  <c r="AK7"/>
  <c r="AL7"/>
  <c r="AM7"/>
  <c r="AN7"/>
  <c r="AU7"/>
  <c r="AO8"/>
  <c r="AP8"/>
  <c r="AQ8"/>
  <c r="AR8"/>
  <c r="AS8"/>
  <c r="AT8"/>
  <c r="AI8"/>
  <c r="AJ8"/>
  <c r="AK8"/>
  <c r="AL8"/>
  <c r="AM8"/>
  <c r="AN8"/>
  <c r="AU8"/>
  <c r="AO9"/>
  <c r="AP9"/>
  <c r="AQ9"/>
  <c r="AR9"/>
  <c r="AS9"/>
  <c r="AT9"/>
  <c r="AI9"/>
  <c r="AJ9"/>
  <c r="AK9"/>
  <c r="AL9"/>
  <c r="AM9"/>
  <c r="AN9"/>
  <c r="AU9"/>
  <c r="AO10"/>
  <c r="AP10"/>
  <c r="AQ10"/>
  <c r="AR10"/>
  <c r="AS10"/>
  <c r="AT10"/>
  <c r="AI10"/>
  <c r="AJ10"/>
  <c r="AK10"/>
  <c r="AL10"/>
  <c r="AM10"/>
  <c r="AN10"/>
  <c r="AU10"/>
  <c r="AO11"/>
  <c r="AP11"/>
  <c r="AQ11"/>
  <c r="AR11"/>
  <c r="AS11"/>
  <c r="AT11"/>
  <c r="AI11"/>
  <c r="AJ11"/>
  <c r="AK11"/>
  <c r="AL11"/>
  <c r="AM11"/>
  <c r="AN11"/>
  <c r="AU11"/>
  <c r="AO12"/>
  <c r="AP12"/>
  <c r="AQ12"/>
  <c r="AR12"/>
  <c r="AS12"/>
  <c r="AT12"/>
  <c r="AI12"/>
  <c r="AJ12"/>
  <c r="AK12"/>
  <c r="AL12"/>
  <c r="AM12"/>
  <c r="AN12"/>
  <c r="AU12"/>
  <c r="AO13"/>
  <c r="AP13"/>
  <c r="AQ13"/>
  <c r="AR13"/>
  <c r="AS13"/>
  <c r="AT13"/>
  <c r="AI13"/>
  <c r="AJ13"/>
  <c r="AK13"/>
  <c r="AL13"/>
  <c r="AM13"/>
  <c r="AN13"/>
  <c r="AU13"/>
  <c r="AO14"/>
  <c r="AP14"/>
  <c r="AQ14"/>
  <c r="AR14"/>
  <c r="AS14"/>
  <c r="AT14"/>
  <c r="AI14"/>
  <c r="AJ14"/>
  <c r="AK14"/>
  <c r="AL14"/>
  <c r="AM14"/>
  <c r="AN14"/>
  <c r="AU14"/>
  <c r="AO15"/>
  <c r="AP15"/>
  <c r="AQ15"/>
  <c r="AR15"/>
  <c r="AS15"/>
  <c r="AT15"/>
  <c r="AI15"/>
  <c r="AJ15"/>
  <c r="AK15"/>
  <c r="AL15"/>
  <c r="AM15"/>
  <c r="AN15"/>
  <c r="AU15"/>
  <c r="AO16"/>
  <c r="AP16"/>
  <c r="AQ16"/>
  <c r="AR16"/>
  <c r="AS16"/>
  <c r="AT16"/>
  <c r="AI16"/>
  <c r="AJ16"/>
  <c r="AK16"/>
  <c r="AL16"/>
  <c r="AM16"/>
  <c r="AN16"/>
  <c r="AU16"/>
  <c r="AO17"/>
  <c r="AP17"/>
  <c r="AQ17"/>
  <c r="AR17"/>
  <c r="AS17"/>
  <c r="AT17"/>
  <c r="AI17"/>
  <c r="AJ17"/>
  <c r="AK17"/>
  <c r="AL17"/>
  <c r="AM17"/>
  <c r="AN17"/>
  <c r="AU17"/>
  <c r="AO18"/>
  <c r="AP18"/>
  <c r="AQ18"/>
  <c r="AR18"/>
  <c r="AS18"/>
  <c r="AT18"/>
  <c r="AI18"/>
  <c r="AJ18"/>
  <c r="AK18"/>
  <c r="AL18"/>
  <c r="AM18"/>
  <c r="AN18"/>
  <c r="AU18"/>
  <c r="AP19"/>
  <c r="AQ19"/>
  <c r="AR19"/>
  <c r="AS19"/>
  <c r="AT19"/>
  <c r="AU19"/>
  <c r="AU20"/>
  <c r="BB19"/>
  <c r="BJ19"/>
  <c r="BD37"/>
  <c r="BI37"/>
  <c r="BD36"/>
  <c r="BI36"/>
  <c r="BD35"/>
  <c r="BI35"/>
  <c r="BD34"/>
  <c r="BI34"/>
  <c r="BD33"/>
  <c r="BI33"/>
  <c r="BD32"/>
  <c r="BI32"/>
  <c r="BD31"/>
  <c r="BI31"/>
  <c r="BD30"/>
  <c r="BI30"/>
  <c r="BD29"/>
  <c r="BI29"/>
  <c r="BD28"/>
  <c r="BI28"/>
  <c r="BD27"/>
  <c r="BI27"/>
  <c r="BD26"/>
  <c r="BI26"/>
  <c r="BD25"/>
  <c r="BI25"/>
  <c r="BD24"/>
  <c r="BI24"/>
  <c r="BD23"/>
  <c r="BI23"/>
  <c r="BD22"/>
  <c r="BI22"/>
  <c r="BD19"/>
  <c r="BI19"/>
  <c r="BD18"/>
  <c r="BI18"/>
  <c r="BD17"/>
  <c r="BI17"/>
  <c r="BD16"/>
  <c r="BI16"/>
  <c r="BD15"/>
  <c r="BI15"/>
  <c r="BD14"/>
  <c r="BI14"/>
  <c r="BD13"/>
  <c r="BI13"/>
  <c r="BD12"/>
  <c r="BI12"/>
  <c r="BD11"/>
  <c r="BI11"/>
  <c r="BD10"/>
  <c r="BI10"/>
  <c r="BD9"/>
  <c r="BI9"/>
  <c r="BD8"/>
  <c r="BI8"/>
  <c r="BD7"/>
  <c r="BI7"/>
  <c r="BD6"/>
  <c r="BI6"/>
  <c r="BD5"/>
  <c r="BI5"/>
  <c r="BD4"/>
  <c r="BI4"/>
  <c r="BI20"/>
  <c r="BI38"/>
  <c r="AN20"/>
  <c r="AX37"/>
  <c r="AY38"/>
  <c r="BC37"/>
  <c r="BE37"/>
  <c r="BF37"/>
  <c r="BG37"/>
  <c r="BC36"/>
  <c r="BE36"/>
  <c r="BF36"/>
  <c r="BG36"/>
  <c r="BC35"/>
  <c r="BE35"/>
  <c r="BF35"/>
  <c r="BG35"/>
  <c r="BC34"/>
  <c r="BE34"/>
  <c r="BF34"/>
  <c r="BG34"/>
  <c r="BC33"/>
  <c r="BE33"/>
  <c r="BF33"/>
  <c r="BG33"/>
  <c r="BC32"/>
  <c r="BE32"/>
  <c r="BF32"/>
  <c r="BG32"/>
  <c r="BC31"/>
  <c r="BE31"/>
  <c r="BF31"/>
  <c r="BG31"/>
  <c r="BC30"/>
  <c r="BE30"/>
  <c r="BF30"/>
  <c r="BG30"/>
  <c r="BC29"/>
  <c r="BE29"/>
  <c r="BF29"/>
  <c r="BG29"/>
  <c r="BC28"/>
  <c r="BE28"/>
  <c r="BF28"/>
  <c r="BG28"/>
  <c r="BC27"/>
  <c r="BE27"/>
  <c r="BF27"/>
  <c r="BG27"/>
  <c r="BC26"/>
  <c r="BE26"/>
  <c r="BF26"/>
  <c r="BG26"/>
  <c r="BC25"/>
  <c r="BE25"/>
  <c r="BF25"/>
  <c r="BG25"/>
  <c r="BC24"/>
  <c r="BE24"/>
  <c r="BF24"/>
  <c r="BG24"/>
  <c r="BG23"/>
  <c r="BF23"/>
  <c r="BE23"/>
  <c r="BC23"/>
  <c r="BC22"/>
  <c r="BE22"/>
  <c r="BF22"/>
  <c r="BG22"/>
  <c r="BG4"/>
  <c r="BG5"/>
  <c r="BG6"/>
  <c r="BG7"/>
  <c r="BG8"/>
  <c r="BG9"/>
  <c r="BG10"/>
  <c r="BG11"/>
  <c r="BG12"/>
  <c r="BG13"/>
  <c r="BG14"/>
  <c r="BG15"/>
  <c r="BG16"/>
  <c r="BG17"/>
  <c r="BG18"/>
  <c r="BG19"/>
  <c r="BG20"/>
  <c r="BF19"/>
  <c r="BE19"/>
  <c r="BC19"/>
  <c r="BC18"/>
  <c r="BE18"/>
  <c r="BF18"/>
  <c r="BC17"/>
  <c r="BE17"/>
  <c r="BF17"/>
  <c r="BC16"/>
  <c r="BE16"/>
  <c r="BF16"/>
  <c r="BC15"/>
  <c r="BE15"/>
  <c r="BF15"/>
  <c r="BC14"/>
  <c r="BE14"/>
  <c r="BF14"/>
  <c r="BC13"/>
  <c r="BE13"/>
  <c r="BF13"/>
  <c r="BC12"/>
  <c r="BE12"/>
  <c r="BF12"/>
  <c r="BC11"/>
  <c r="BE11"/>
  <c r="BF11"/>
  <c r="BC10"/>
  <c r="BE10"/>
  <c r="BF10"/>
  <c r="BC9"/>
  <c r="BE9"/>
  <c r="BF9"/>
  <c r="BC8"/>
  <c r="BE8"/>
  <c r="BF8"/>
  <c r="BC7"/>
  <c r="BE7"/>
  <c r="BF7"/>
  <c r="BC6"/>
  <c r="BE6"/>
  <c r="BF6"/>
  <c r="BF5"/>
  <c r="BE5"/>
  <c r="BC5"/>
  <c r="BE4"/>
  <c r="BF4"/>
  <c r="BC4"/>
  <c r="BH22"/>
  <c r="BH23"/>
  <c r="BH24"/>
  <c r="BH25"/>
  <c r="BH26"/>
  <c r="BH27"/>
  <c r="BH28"/>
  <c r="BH29"/>
  <c r="BH30"/>
  <c r="BH31"/>
  <c r="BH32"/>
  <c r="BH33"/>
  <c r="BH34"/>
  <c r="BH35"/>
  <c r="BH36"/>
  <c r="BH37"/>
  <c r="BH38"/>
  <c r="BG38"/>
  <c r="BF38"/>
  <c r="BE38"/>
  <c r="BD38"/>
  <c r="BC38"/>
  <c r="BH4"/>
  <c r="BH5"/>
  <c r="BH6"/>
  <c r="BH7"/>
  <c r="BH8"/>
  <c r="BH9"/>
  <c r="BH10"/>
  <c r="BH11"/>
  <c r="BH12"/>
  <c r="BH13"/>
  <c r="BH14"/>
  <c r="BH15"/>
  <c r="BH16"/>
  <c r="BH17"/>
  <c r="BH18"/>
  <c r="BH19"/>
  <c r="BH20"/>
  <c r="BF20"/>
  <c r="BE20"/>
  <c r="BD20"/>
  <c r="BC20"/>
  <c r="B3"/>
  <c r="B21"/>
  <c r="AH21"/>
  <c r="AH3"/>
  <c r="AS38"/>
  <c r="AR38"/>
  <c r="AQ38"/>
  <c r="AP38"/>
  <c r="AO38"/>
  <c r="AM38"/>
  <c r="AL38"/>
  <c r="AK38"/>
  <c r="AJ38"/>
  <c r="AI38"/>
  <c r="AS20"/>
  <c r="AR20"/>
  <c r="AQ20"/>
  <c r="AP20"/>
  <c r="AO20"/>
  <c r="AM20"/>
  <c r="AL20"/>
  <c r="AK20"/>
  <c r="AJ20"/>
  <c r="AI20"/>
  <c r="B36"/>
  <c r="AV37"/>
  <c r="AH37"/>
  <c r="AG37"/>
  <c r="B37"/>
  <c r="A37"/>
  <c r="AV36"/>
  <c r="AH36"/>
  <c r="AG36"/>
  <c r="A36"/>
  <c r="AH19"/>
  <c r="AG19"/>
  <c r="B19"/>
  <c r="A19"/>
  <c r="AH18"/>
  <c r="AG18"/>
  <c r="B18"/>
  <c r="A18"/>
  <c r="AH35"/>
  <c r="AG35"/>
  <c r="AH34"/>
  <c r="AG34"/>
  <c r="AH33"/>
  <c r="AG33"/>
  <c r="AH32"/>
  <c r="AG32"/>
  <c r="AH31"/>
  <c r="AG31"/>
  <c r="AH30"/>
  <c r="AG30"/>
  <c r="AH29"/>
  <c r="AG29"/>
  <c r="AH28"/>
  <c r="AG28"/>
  <c r="AH27"/>
  <c r="AG27"/>
  <c r="AH26"/>
  <c r="AG26"/>
  <c r="AH25"/>
  <c r="AG25"/>
  <c r="AH24"/>
  <c r="AG24"/>
  <c r="AH23"/>
  <c r="AG23"/>
  <c r="AH22"/>
  <c r="AG22"/>
  <c r="A23"/>
  <c r="B23"/>
  <c r="A24"/>
  <c r="B24"/>
  <c r="A25"/>
  <c r="B25"/>
  <c r="A26"/>
  <c r="B26"/>
  <c r="A27"/>
  <c r="B27"/>
  <c r="A28"/>
  <c r="B28"/>
  <c r="A29"/>
  <c r="B29"/>
  <c r="A30"/>
  <c r="B30"/>
  <c r="A31"/>
  <c r="B31"/>
  <c r="A32"/>
  <c r="B32"/>
  <c r="A33"/>
  <c r="B33"/>
  <c r="A34"/>
  <c r="B34"/>
  <c r="A35"/>
  <c r="B35"/>
  <c r="A22"/>
  <c r="B22"/>
  <c r="AH17"/>
  <c r="AG17"/>
  <c r="AH16"/>
  <c r="AG16"/>
  <c r="AH15"/>
  <c r="AG15"/>
  <c r="AH14"/>
  <c r="AG14"/>
  <c r="AH13"/>
  <c r="AG13"/>
  <c r="AH12"/>
  <c r="AG12"/>
  <c r="AH11"/>
  <c r="AG11"/>
  <c r="AH10"/>
  <c r="AG10"/>
  <c r="AH9"/>
  <c r="AG9"/>
  <c r="AH8"/>
  <c r="AG8"/>
  <c r="AH7"/>
  <c r="AG7"/>
  <c r="AH6"/>
  <c r="AG6"/>
  <c r="AH5"/>
  <c r="AG5"/>
  <c r="AH4"/>
  <c r="AG4"/>
  <c r="B17"/>
  <c r="B16"/>
  <c r="B15"/>
  <c r="B14"/>
  <c r="B13"/>
  <c r="B12"/>
  <c r="B11"/>
  <c r="B10"/>
  <c r="B9"/>
  <c r="B8"/>
  <c r="B7"/>
  <c r="B6"/>
  <c r="B5"/>
  <c r="B4"/>
  <c r="A17"/>
  <c r="A16"/>
  <c r="A15"/>
  <c r="A14"/>
  <c r="A13"/>
  <c r="A12"/>
  <c r="A11"/>
  <c r="A10"/>
  <c r="A9"/>
  <c r="A8"/>
  <c r="A7"/>
  <c r="A6"/>
  <c r="A5"/>
  <c r="A4"/>
  <c r="AV22"/>
  <c r="AV35"/>
  <c r="AV34"/>
  <c r="AV33"/>
  <c r="AV32"/>
  <c r="AV31"/>
  <c r="AV30"/>
  <c r="AV29"/>
  <c r="AV28"/>
  <c r="AV27"/>
  <c r="AV26"/>
  <c r="AV25"/>
  <c r="AV24"/>
  <c r="AV23"/>
  <c r="AV38"/>
  <c r="Y20"/>
  <c r="AV17"/>
  <c r="AV11"/>
  <c r="AV9"/>
  <c r="AV7"/>
  <c r="AV6"/>
  <c r="AV5"/>
  <c r="AV4"/>
  <c r="AV8"/>
  <c r="AV10"/>
  <c r="AV12"/>
  <c r="AV14"/>
  <c r="AV15"/>
  <c r="AV16"/>
  <c r="AV13"/>
  <c r="AT38"/>
  <c r="AN38"/>
  <c r="AV18"/>
  <c r="AV19"/>
  <c r="AV20"/>
  <c r="AT20"/>
  <c r="AZ37"/>
  <c r="C39"/>
  <c r="AW38"/>
  <c r="AW20"/>
  <c r="BA38"/>
  <c r="BA20"/>
  <c r="AY20"/>
  <c r="BP4"/>
  <c r="BP22"/>
  <c r="BP20"/>
  <c r="BP38"/>
  <c r="AZ4"/>
  <c r="AZ5"/>
  <c r="AZ6"/>
  <c r="AZ7"/>
  <c r="BB4"/>
  <c r="BJ4"/>
  <c r="BB5"/>
  <c r="BJ5"/>
  <c r="BB6"/>
  <c r="BJ6"/>
  <c r="AZ22"/>
  <c r="AZ23"/>
  <c r="AZ24"/>
  <c r="AZ25"/>
  <c r="AZ26"/>
  <c r="AZ27"/>
  <c r="AZ28"/>
  <c r="AZ29"/>
  <c r="AZ30"/>
  <c r="AZ31"/>
  <c r="AZ32"/>
  <c r="AZ33"/>
  <c r="AZ34"/>
  <c r="AZ35"/>
  <c r="AZ36"/>
  <c r="AX22"/>
  <c r="AX23"/>
  <c r="AX24"/>
  <c r="AX25"/>
  <c r="AX26"/>
  <c r="AX27"/>
  <c r="AX28"/>
  <c r="AX29"/>
  <c r="AX30"/>
  <c r="AX31"/>
  <c r="AX32"/>
  <c r="AX33"/>
  <c r="AX34"/>
  <c r="AX35"/>
  <c r="AX36"/>
  <c r="AX4"/>
  <c r="AX5"/>
  <c r="AX6"/>
  <c r="AX7"/>
  <c r="AX8"/>
  <c r="AX9"/>
  <c r="AX10"/>
  <c r="AX11"/>
  <c r="AX12"/>
  <c r="AX13"/>
  <c r="AX14"/>
  <c r="AX15"/>
  <c r="AX16"/>
  <c r="AX17"/>
  <c r="AX18"/>
  <c r="AX19"/>
  <c r="AZ8"/>
  <c r="AZ9"/>
  <c r="AZ10"/>
  <c r="AZ11"/>
  <c r="AZ12"/>
  <c r="AZ13"/>
  <c r="AZ14"/>
  <c r="AZ15"/>
  <c r="AZ16"/>
  <c r="AZ17"/>
  <c r="AZ18"/>
  <c r="AZ19"/>
  <c r="BB7"/>
  <c r="BB8"/>
  <c r="BJ8"/>
  <c r="BB9"/>
  <c r="BJ9"/>
  <c r="BB10"/>
  <c r="BJ10"/>
  <c r="BB11"/>
  <c r="BJ11"/>
  <c r="BB12"/>
  <c r="BJ12"/>
  <c r="BB13"/>
  <c r="BJ13"/>
  <c r="BB14"/>
  <c r="BJ14"/>
  <c r="BB15"/>
  <c r="BJ15"/>
  <c r="BB16"/>
  <c r="BJ16"/>
  <c r="BB17"/>
  <c r="BJ17"/>
  <c r="BB18"/>
  <c r="BJ18"/>
  <c r="BB22"/>
  <c r="BB23"/>
  <c r="BJ23"/>
  <c r="BB24"/>
  <c r="BJ24"/>
  <c r="BB25"/>
  <c r="BJ25"/>
  <c r="BB26"/>
  <c r="BJ26"/>
  <c r="BB27"/>
  <c r="BJ27"/>
  <c r="BB28"/>
  <c r="BJ28"/>
  <c r="BB29"/>
  <c r="BJ29"/>
  <c r="BB30"/>
  <c r="BJ30"/>
  <c r="BB31"/>
  <c r="BJ31"/>
  <c r="BB32"/>
  <c r="BJ32"/>
  <c r="BB33"/>
  <c r="BJ33"/>
  <c r="BB34"/>
  <c r="BJ34"/>
  <c r="BB35"/>
  <c r="BJ35"/>
  <c r="BB36"/>
  <c r="BJ36"/>
  <c r="BJ22"/>
  <c r="BJ38"/>
  <c r="BB38"/>
  <c r="BJ7"/>
  <c r="BJ20"/>
  <c r="BB20"/>
  <c r="AZ38"/>
  <c r="AZ20"/>
  <c r="AX38"/>
  <c r="AX20"/>
  <c r="AA38"/>
  <c r="AE36"/>
  <c r="AE18"/>
  <c r="AD18"/>
  <c r="AF19"/>
  <c r="AF26"/>
  <c r="AF25"/>
  <c r="AF24"/>
  <c r="AD35"/>
  <c r="AD34"/>
  <c r="AD33"/>
  <c r="AD32"/>
  <c r="AD31"/>
  <c r="AD30"/>
  <c r="AD29"/>
  <c r="AD28"/>
  <c r="AD27"/>
  <c r="AD23"/>
  <c r="AD17"/>
  <c r="AD16"/>
  <c r="AD15"/>
  <c r="AD14"/>
  <c r="AD13"/>
  <c r="AD12"/>
  <c r="AD11"/>
  <c r="AD10"/>
  <c r="AD9"/>
  <c r="AD8"/>
  <c r="AD7"/>
  <c r="AD6"/>
  <c r="AD5"/>
  <c r="AF13"/>
  <c r="AF5"/>
  <c r="AF7"/>
  <c r="H5"/>
  <c r="I6"/>
  <c r="H6"/>
  <c r="H7"/>
  <c r="H8"/>
  <c r="H9"/>
  <c r="H10"/>
  <c r="H11"/>
  <c r="H12"/>
  <c r="H13"/>
  <c r="G13"/>
  <c r="H14"/>
  <c r="H15"/>
  <c r="I16"/>
  <c r="H16"/>
  <c r="AF17"/>
  <c r="AF16"/>
  <c r="AF15"/>
  <c r="AF14"/>
  <c r="AF12"/>
  <c r="AF11"/>
  <c r="AF9"/>
  <c r="AF8"/>
  <c r="AF6"/>
  <c r="I14"/>
  <c r="I17"/>
  <c r="I11"/>
  <c r="I5"/>
  <c r="H17"/>
  <c r="Q9"/>
  <c r="G6"/>
  <c r="G17"/>
  <c r="G15"/>
  <c r="G16"/>
  <c r="G14"/>
  <c r="G5"/>
  <c r="G12"/>
  <c r="G11"/>
  <c r="G9"/>
  <c r="G7"/>
  <c r="Q17"/>
  <c r="Q12"/>
  <c r="Q6"/>
  <c r="I15"/>
  <c r="I12"/>
  <c r="Q5"/>
  <c r="Q15"/>
  <c r="Q11"/>
  <c r="Q14"/>
  <c r="Q13"/>
  <c r="I13"/>
  <c r="I10"/>
  <c r="G8"/>
  <c r="C4"/>
  <c r="K4"/>
  <c r="Q16"/>
  <c r="G10"/>
  <c r="AF10"/>
  <c r="AD26"/>
  <c r="P4"/>
  <c r="AD25"/>
  <c r="AD24"/>
  <c r="I7"/>
  <c r="I9"/>
  <c r="I8"/>
  <c r="Q8"/>
  <c r="Q7"/>
  <c r="J5"/>
  <c r="O5"/>
  <c r="N5"/>
  <c r="M5"/>
  <c r="L5"/>
  <c r="J6"/>
  <c r="C6"/>
  <c r="K6"/>
  <c r="O6"/>
  <c r="N6"/>
  <c r="M6"/>
  <c r="P6"/>
  <c r="L6"/>
  <c r="J7"/>
  <c r="C7"/>
  <c r="K7"/>
  <c r="O7"/>
  <c r="N7"/>
  <c r="M7"/>
  <c r="P7"/>
  <c r="L7"/>
  <c r="J8"/>
  <c r="C8"/>
  <c r="K8"/>
  <c r="O8"/>
  <c r="N8"/>
  <c r="M8"/>
  <c r="P8"/>
  <c r="L8"/>
  <c r="O9"/>
  <c r="N9"/>
  <c r="M9"/>
  <c r="C9"/>
  <c r="P9"/>
  <c r="L9"/>
  <c r="O10"/>
  <c r="N10"/>
  <c r="M10"/>
  <c r="C10"/>
  <c r="P10"/>
  <c r="L10"/>
  <c r="O11"/>
  <c r="N11"/>
  <c r="M11"/>
  <c r="C11"/>
  <c r="P11"/>
  <c r="L11"/>
  <c r="J12"/>
  <c r="C12"/>
  <c r="K12"/>
  <c r="O12"/>
  <c r="N12"/>
  <c r="M12"/>
  <c r="P12"/>
  <c r="L12"/>
  <c r="J13"/>
  <c r="C13"/>
  <c r="K13"/>
  <c r="O13"/>
  <c r="N13"/>
  <c r="M13"/>
  <c r="P13"/>
  <c r="L13"/>
  <c r="O14"/>
  <c r="N14"/>
  <c r="M14"/>
  <c r="C14"/>
  <c r="P14"/>
  <c r="L14"/>
  <c r="J15"/>
  <c r="C15"/>
  <c r="K15"/>
  <c r="O15"/>
  <c r="N15"/>
  <c r="M15"/>
  <c r="P15"/>
  <c r="L15"/>
  <c r="J16"/>
  <c r="C16"/>
  <c r="K16"/>
  <c r="O16"/>
  <c r="N16"/>
  <c r="M16"/>
  <c r="P16"/>
  <c r="L16"/>
  <c r="J17"/>
  <c r="C17"/>
  <c r="K17"/>
  <c r="O17"/>
  <c r="N17"/>
  <c r="M17"/>
  <c r="P17"/>
  <c r="L17"/>
  <c r="I23"/>
  <c r="H23"/>
  <c r="G23"/>
  <c r="Q23"/>
  <c r="J23"/>
  <c r="C23"/>
  <c r="K23"/>
  <c r="O23"/>
  <c r="N23"/>
  <c r="M23"/>
  <c r="P23"/>
  <c r="L23"/>
  <c r="I24"/>
  <c r="H24"/>
  <c r="G24"/>
  <c r="Q24"/>
  <c r="J24"/>
  <c r="C24"/>
  <c r="K24"/>
  <c r="O24"/>
  <c r="N24"/>
  <c r="M24"/>
  <c r="P24"/>
  <c r="L24"/>
  <c r="I25"/>
  <c r="H25"/>
  <c r="G25"/>
  <c r="Q25"/>
  <c r="J25"/>
  <c r="C25"/>
  <c r="K25"/>
  <c r="O25"/>
  <c r="N25"/>
  <c r="M25"/>
  <c r="P25"/>
  <c r="L25"/>
  <c r="H26"/>
  <c r="G26"/>
  <c r="Q26"/>
  <c r="J26"/>
  <c r="C26"/>
  <c r="K26"/>
  <c r="O26"/>
  <c r="N26"/>
  <c r="M26"/>
  <c r="P26"/>
  <c r="L26"/>
  <c r="I27"/>
  <c r="H27"/>
  <c r="G27"/>
  <c r="Q27"/>
  <c r="J27"/>
  <c r="C27"/>
  <c r="K27"/>
  <c r="O27"/>
  <c r="N27"/>
  <c r="M27"/>
  <c r="P27"/>
  <c r="L27"/>
  <c r="I28"/>
  <c r="H28"/>
  <c r="G28"/>
  <c r="Q28"/>
  <c r="J28"/>
  <c r="C28"/>
  <c r="K28"/>
  <c r="O28"/>
  <c r="N28"/>
  <c r="M28"/>
  <c r="P28"/>
  <c r="L28"/>
  <c r="H29"/>
  <c r="G29"/>
  <c r="Q29"/>
  <c r="J29"/>
  <c r="C29"/>
  <c r="K29"/>
  <c r="O29"/>
  <c r="N29"/>
  <c r="M29"/>
  <c r="P29"/>
  <c r="L29"/>
  <c r="I30"/>
  <c r="H30"/>
  <c r="G30"/>
  <c r="Q30"/>
  <c r="J30"/>
  <c r="O30"/>
  <c r="N30"/>
  <c r="M30"/>
  <c r="L30"/>
  <c r="I31"/>
  <c r="H31"/>
  <c r="G31"/>
  <c r="Q31"/>
  <c r="J31"/>
  <c r="O31"/>
  <c r="N31"/>
  <c r="M31"/>
  <c r="L31"/>
  <c r="H32"/>
  <c r="G32"/>
  <c r="J32"/>
  <c r="O32"/>
  <c r="N32"/>
  <c r="M32"/>
  <c r="L32"/>
  <c r="I33"/>
  <c r="H33"/>
  <c r="G33"/>
  <c r="Q33"/>
  <c r="J33"/>
  <c r="O33"/>
  <c r="N33"/>
  <c r="M33"/>
  <c r="L33"/>
  <c r="I34"/>
  <c r="H34"/>
  <c r="G34"/>
  <c r="Q34"/>
  <c r="J34"/>
  <c r="O34"/>
  <c r="N34"/>
  <c r="M34"/>
  <c r="L34"/>
  <c r="D30"/>
  <c r="D31"/>
  <c r="D32"/>
  <c r="D33"/>
  <c r="D34"/>
  <c r="D35"/>
  <c r="H35"/>
  <c r="G35"/>
  <c r="J35"/>
  <c r="O35"/>
  <c r="N35"/>
  <c r="M35"/>
  <c r="L35"/>
  <c r="Q32"/>
  <c r="D6"/>
  <c r="D7"/>
  <c r="D8"/>
  <c r="D9"/>
  <c r="D10"/>
  <c r="D11"/>
  <c r="D12"/>
  <c r="D13"/>
  <c r="D14"/>
  <c r="D15"/>
  <c r="D16"/>
  <c r="D17"/>
  <c r="D23"/>
  <c r="D24"/>
  <c r="D25"/>
  <c r="D26"/>
  <c r="D27"/>
  <c r="D28"/>
  <c r="D29"/>
  <c r="Q10"/>
  <c r="Q35"/>
  <c r="D18"/>
  <c r="D36"/>
  <c r="D19"/>
  <c r="D37"/>
  <c r="Q18"/>
  <c r="Q19"/>
  <c r="D5"/>
  <c r="I35"/>
  <c r="C35"/>
  <c r="P35"/>
  <c r="K35"/>
  <c r="C34"/>
  <c r="K34"/>
  <c r="P34"/>
  <c r="C33"/>
  <c r="K33"/>
  <c r="P33"/>
  <c r="C32"/>
  <c r="P32"/>
  <c r="K32"/>
  <c r="C31"/>
  <c r="P31"/>
  <c r="K31"/>
  <c r="C30"/>
  <c r="K30"/>
  <c r="P30"/>
  <c r="I32"/>
  <c r="I29"/>
  <c r="I26"/>
  <c r="J14"/>
  <c r="K14"/>
  <c r="J11"/>
  <c r="K11"/>
  <c r="J10"/>
  <c r="K10"/>
  <c r="J9"/>
  <c r="K9"/>
  <c r="C5"/>
  <c r="P5"/>
  <c r="K5"/>
  <c r="C22"/>
  <c r="P22"/>
  <c r="K22"/>
  <c r="E4"/>
  <c r="D4"/>
  <c r="F4"/>
  <c r="BA4"/>
  <c r="AY4"/>
  <c r="AW4"/>
  <c r="E19"/>
  <c r="C19"/>
  <c r="F19"/>
  <c r="BA19"/>
  <c r="AY19"/>
  <c r="AW19"/>
  <c r="E30"/>
  <c r="F30"/>
  <c r="AW30"/>
  <c r="BA30"/>
  <c r="AY30"/>
  <c r="E29"/>
  <c r="F29"/>
  <c r="AY29"/>
  <c r="BA29"/>
  <c r="AW29"/>
  <c r="E28"/>
  <c r="F28"/>
  <c r="BA28"/>
  <c r="AY28"/>
  <c r="AW28"/>
  <c r="E27"/>
  <c r="F27"/>
  <c r="AY27"/>
  <c r="AW27"/>
  <c r="BA27"/>
  <c r="E26"/>
  <c r="F26"/>
  <c r="AY26"/>
  <c r="BA26"/>
  <c r="AW26"/>
  <c r="E25"/>
  <c r="F25"/>
  <c r="BA25"/>
  <c r="AY25"/>
  <c r="AW25"/>
  <c r="E24"/>
  <c r="F24"/>
  <c r="BA24"/>
  <c r="AW24"/>
  <c r="AY24"/>
  <c r="E23"/>
  <c r="F23"/>
  <c r="BA23"/>
  <c r="AW23"/>
  <c r="AY23"/>
  <c r="E17"/>
  <c r="F17"/>
  <c r="AW17"/>
  <c r="BA17"/>
  <c r="AY17"/>
  <c r="E16"/>
  <c r="F16"/>
  <c r="AY16"/>
  <c r="AW16"/>
  <c r="BA16"/>
  <c r="E15"/>
  <c r="F15"/>
  <c r="AW15"/>
  <c r="AY15"/>
  <c r="BA15"/>
  <c r="E14"/>
  <c r="F14"/>
  <c r="AY14"/>
  <c r="BA14"/>
  <c r="AW14"/>
  <c r="E13"/>
  <c r="F13"/>
  <c r="AW13"/>
  <c r="BA13"/>
  <c r="AY13"/>
  <c r="E12"/>
  <c r="F12"/>
  <c r="BA12"/>
  <c r="AY12"/>
  <c r="AW12"/>
  <c r="E11"/>
  <c r="F11"/>
  <c r="BA11"/>
  <c r="AY11"/>
  <c r="AW11"/>
  <c r="E10"/>
  <c r="F10"/>
  <c r="AY10"/>
  <c r="BA10"/>
  <c r="AW10"/>
  <c r="E9"/>
  <c r="F9"/>
  <c r="AY9"/>
  <c r="BA9"/>
  <c r="AW9"/>
  <c r="E8"/>
  <c r="F8"/>
  <c r="AY8"/>
  <c r="AW8"/>
  <c r="BA8"/>
  <c r="E7"/>
  <c r="F7"/>
  <c r="AW7"/>
  <c r="BA7"/>
  <c r="AY7"/>
  <c r="E6"/>
  <c r="F6"/>
  <c r="AY6"/>
  <c r="AW6"/>
  <c r="BA6"/>
  <c r="E35"/>
  <c r="F35"/>
  <c r="AW35"/>
  <c r="AY35"/>
  <c r="BA35"/>
  <c r="E34"/>
  <c r="F34"/>
  <c r="AY34"/>
  <c r="BA34"/>
  <c r="AW34"/>
  <c r="E33"/>
  <c r="F33"/>
  <c r="BA33"/>
  <c r="AY33"/>
  <c r="AW33"/>
  <c r="E32"/>
  <c r="F32"/>
  <c r="BA32"/>
  <c r="AY32"/>
  <c r="AW32"/>
  <c r="T32"/>
  <c r="U32"/>
  <c r="E31"/>
  <c r="F31"/>
  <c r="BA31"/>
  <c r="AW31"/>
  <c r="AY31"/>
  <c r="E18"/>
  <c r="C18"/>
  <c r="F18"/>
  <c r="BA18"/>
  <c r="AY18"/>
  <c r="AW18"/>
  <c r="E5"/>
  <c r="F5"/>
  <c r="AW5"/>
  <c r="AY5"/>
  <c r="BA5"/>
  <c r="E22"/>
  <c r="D22"/>
  <c r="F22"/>
  <c r="AY22"/>
  <c r="BA22"/>
  <c r="AW22"/>
  <c r="E36"/>
  <c r="E37"/>
  <c r="E38"/>
  <c r="D38"/>
  <c r="G19"/>
  <c r="G18"/>
  <c r="I19"/>
  <c r="H19"/>
  <c r="I18"/>
  <c r="H18"/>
  <c r="L37"/>
  <c r="M37"/>
  <c r="C37"/>
  <c r="P37"/>
  <c r="N37"/>
  <c r="O37"/>
  <c r="J37"/>
  <c r="K37"/>
  <c r="Q37"/>
  <c r="G37"/>
  <c r="H37"/>
  <c r="I37"/>
  <c r="L36"/>
  <c r="M36"/>
  <c r="C36"/>
  <c r="P36"/>
  <c r="N36"/>
  <c r="O36"/>
  <c r="J36"/>
  <c r="K36"/>
  <c r="Q36"/>
  <c r="G36"/>
  <c r="H36"/>
  <c r="I36"/>
  <c r="L19"/>
  <c r="M19"/>
  <c r="P19"/>
  <c r="N19"/>
  <c r="O19"/>
  <c r="J19"/>
  <c r="K19"/>
  <c r="L18"/>
  <c r="M18"/>
  <c r="P18"/>
  <c r="N18"/>
  <c r="O18"/>
  <c r="J18"/>
  <c r="K18"/>
  <c r="C38"/>
  <c r="G22"/>
  <c r="G38"/>
  <c r="D20"/>
  <c r="Q22"/>
  <c r="Q38"/>
  <c r="Q4"/>
  <c r="Q20"/>
  <c r="I4"/>
  <c r="I20"/>
  <c r="G4"/>
  <c r="G20"/>
  <c r="N22"/>
  <c r="N38"/>
  <c r="O22"/>
  <c r="O38"/>
  <c r="I22"/>
  <c r="I38"/>
  <c r="L22"/>
  <c r="L38"/>
  <c r="L4"/>
  <c r="L20"/>
  <c r="N4"/>
  <c r="N20"/>
  <c r="H4"/>
  <c r="H20"/>
  <c r="O4"/>
  <c r="O20"/>
  <c r="M4"/>
  <c r="M20"/>
  <c r="H22"/>
  <c r="H38"/>
  <c r="T29"/>
  <c r="U29"/>
  <c r="C20"/>
  <c r="P20"/>
  <c r="U26"/>
  <c r="T26"/>
  <c r="E20"/>
  <c r="AF18"/>
  <c r="AF4"/>
  <c r="AF20"/>
  <c r="U34"/>
  <c r="T34"/>
  <c r="F37"/>
  <c r="BA37"/>
  <c r="AY37"/>
  <c r="AW37"/>
  <c r="U37"/>
  <c r="T37"/>
  <c r="F36"/>
  <c r="BA36"/>
  <c r="AY36"/>
  <c r="AW36"/>
  <c r="U36"/>
  <c r="T36"/>
  <c r="AD36"/>
  <c r="T33"/>
  <c r="U33"/>
  <c r="T31"/>
  <c r="U31"/>
  <c r="U30"/>
  <c r="T30"/>
  <c r="T27"/>
  <c r="U27"/>
  <c r="T25"/>
  <c r="U25"/>
  <c r="T24"/>
  <c r="U24"/>
  <c r="U35"/>
  <c r="T35"/>
  <c r="U23"/>
  <c r="T23"/>
  <c r="U28"/>
  <c r="T28"/>
  <c r="V22"/>
  <c r="T22"/>
  <c r="U22"/>
  <c r="W22"/>
  <c r="V23"/>
  <c r="W23"/>
  <c r="V24"/>
  <c r="W24"/>
  <c r="V25"/>
  <c r="W25"/>
  <c r="V26"/>
  <c r="W26"/>
  <c r="V27"/>
  <c r="W27"/>
  <c r="V28"/>
  <c r="W28"/>
  <c r="V29"/>
  <c r="W29"/>
  <c r="V30"/>
  <c r="W30"/>
  <c r="V31"/>
  <c r="W31"/>
  <c r="V32"/>
  <c r="W32"/>
  <c r="V33"/>
  <c r="W33"/>
  <c r="V34"/>
  <c r="W34"/>
  <c r="V35"/>
  <c r="W35"/>
  <c r="V36"/>
  <c r="W36"/>
  <c r="V37"/>
  <c r="W37"/>
  <c r="W38"/>
  <c r="F38"/>
  <c r="X38"/>
  <c r="W4"/>
  <c r="W5"/>
  <c r="W6"/>
  <c r="W7"/>
  <c r="W8"/>
  <c r="W9"/>
  <c r="W10"/>
  <c r="W11"/>
  <c r="W12"/>
  <c r="W13"/>
  <c r="W14"/>
  <c r="W15"/>
  <c r="W16"/>
  <c r="W17"/>
  <c r="W18"/>
  <c r="W20"/>
  <c r="F20"/>
  <c r="X20"/>
  <c r="AF23"/>
  <c r="AF27"/>
  <c r="AE27"/>
  <c r="AF28"/>
  <c r="AE28"/>
  <c r="AF29"/>
  <c r="AE29"/>
  <c r="AF30"/>
  <c r="AE30"/>
  <c r="AF31"/>
  <c r="AE31"/>
  <c r="AF32"/>
  <c r="AE32"/>
  <c r="AF33"/>
  <c r="AE33"/>
  <c r="AF34"/>
  <c r="AE34"/>
  <c r="AF35"/>
  <c r="AE35"/>
  <c r="AF37"/>
  <c r="AF36"/>
  <c r="AD19"/>
  <c r="AD37"/>
  <c r="AE5"/>
  <c r="AE6"/>
  <c r="AE7"/>
  <c r="AE8"/>
  <c r="AE9"/>
  <c r="AE10"/>
  <c r="AE11"/>
  <c r="AE12"/>
  <c r="AE13"/>
  <c r="AE14"/>
  <c r="AE15"/>
  <c r="AE16"/>
  <c r="AE17"/>
  <c r="AE19"/>
  <c r="AE23"/>
  <c r="AE24"/>
  <c r="AE25"/>
  <c r="AE26"/>
  <c r="M22"/>
  <c r="M38"/>
  <c r="P38"/>
  <c r="J4"/>
  <c r="J20"/>
  <c r="K20"/>
  <c r="J22"/>
  <c r="J38"/>
  <c r="K38"/>
  <c r="AD22"/>
  <c r="AD38"/>
  <c r="AD4"/>
  <c r="AD20"/>
  <c r="AE37"/>
  <c r="AF22"/>
  <c r="AF38"/>
  <c r="AE4"/>
  <c r="AE20"/>
  <c r="AE22"/>
  <c r="AE38"/>
  <c r="X9"/>
  <c r="X4"/>
  <c r="X5"/>
  <c r="X6"/>
  <c r="X7"/>
  <c r="X8"/>
  <c r="X10"/>
  <c r="X11"/>
  <c r="X12"/>
  <c r="X13"/>
  <c r="X14"/>
  <c r="X15"/>
  <c r="X16"/>
  <c r="X17"/>
  <c r="X18"/>
  <c r="X19"/>
  <c r="AC9"/>
  <c r="AC18"/>
  <c r="AC14"/>
  <c r="X35"/>
  <c r="X22"/>
  <c r="X23"/>
  <c r="X24"/>
  <c r="X25"/>
  <c r="X26"/>
  <c r="X27"/>
  <c r="X28"/>
  <c r="X29"/>
  <c r="X30"/>
  <c r="X31"/>
  <c r="X32"/>
  <c r="X33"/>
  <c r="X34"/>
  <c r="X36"/>
  <c r="X37"/>
  <c r="AC35"/>
  <c r="AC10"/>
  <c r="AC5"/>
  <c r="AC23"/>
  <c r="AC6"/>
  <c r="AC24"/>
  <c r="AC7"/>
  <c r="AC25"/>
  <c r="AC8"/>
  <c r="AC27"/>
  <c r="AC28"/>
  <c r="AC12"/>
  <c r="AC30"/>
  <c r="AC13"/>
  <c r="AC31"/>
  <c r="AC33"/>
  <c r="AC15"/>
  <c r="AC16"/>
  <c r="AC36"/>
  <c r="AC37"/>
  <c r="AC17"/>
  <c r="AC34"/>
  <c r="AC26"/>
  <c r="AC11"/>
  <c r="AC29"/>
  <c r="AC32"/>
  <c r="AC19"/>
  <c r="U5"/>
  <c r="T5"/>
  <c r="U6"/>
  <c r="T6"/>
  <c r="U7"/>
  <c r="T7"/>
  <c r="U8"/>
  <c r="T8"/>
  <c r="U9"/>
  <c r="T9"/>
  <c r="U10"/>
  <c r="T10"/>
  <c r="U11"/>
  <c r="T11"/>
  <c r="U12"/>
  <c r="T12"/>
  <c r="U13"/>
  <c r="T13"/>
  <c r="U14"/>
  <c r="T14"/>
  <c r="U15"/>
  <c r="T15"/>
  <c r="U16"/>
  <c r="T16"/>
  <c r="U17"/>
  <c r="T17"/>
  <c r="U18"/>
  <c r="T18"/>
  <c r="T19"/>
  <c r="U19"/>
  <c r="T4"/>
  <c r="T20"/>
  <c r="U4"/>
  <c r="U20"/>
  <c r="V5"/>
  <c r="V6"/>
  <c r="V7"/>
  <c r="V8"/>
  <c r="V9"/>
  <c r="V10"/>
  <c r="V11"/>
  <c r="V12"/>
  <c r="V13"/>
  <c r="V14"/>
  <c r="V15"/>
  <c r="V16"/>
  <c r="V17"/>
  <c r="V18"/>
  <c r="V19"/>
  <c r="U38"/>
  <c r="T38"/>
  <c r="V4"/>
  <c r="V20"/>
  <c r="AC4"/>
  <c r="AC20"/>
  <c r="AB19"/>
  <c r="AB5"/>
  <c r="AB6"/>
  <c r="AB7"/>
  <c r="AB8"/>
  <c r="AB9"/>
  <c r="AB10"/>
  <c r="AB11"/>
  <c r="AB12"/>
  <c r="AB13"/>
  <c r="AB14"/>
  <c r="AB15"/>
  <c r="AB16"/>
  <c r="AB17"/>
  <c r="AB18"/>
  <c r="V38"/>
  <c r="AC22"/>
  <c r="AC38"/>
  <c r="AB23"/>
  <c r="AB24"/>
  <c r="AB25"/>
  <c r="AB26"/>
  <c r="AB27"/>
  <c r="AB28"/>
  <c r="AB29"/>
  <c r="AB30"/>
  <c r="AB31"/>
  <c r="AB32"/>
  <c r="AB33"/>
  <c r="AB34"/>
  <c r="AB35"/>
  <c r="AB37"/>
  <c r="AB36"/>
  <c r="AB4"/>
  <c r="AB20"/>
  <c r="AB22"/>
  <c r="AB38"/>
  <c r="S5"/>
  <c r="S4"/>
  <c r="S6"/>
  <c r="S7"/>
  <c r="S8"/>
  <c r="S9"/>
  <c r="S10"/>
  <c r="S11"/>
  <c r="S12"/>
  <c r="S13"/>
  <c r="S14"/>
  <c r="S15"/>
  <c r="S16"/>
  <c r="S17"/>
  <c r="S18"/>
  <c r="S19"/>
  <c r="AA5"/>
  <c r="AA6"/>
  <c r="AA7"/>
  <c r="AA8"/>
  <c r="AA9"/>
  <c r="AA10"/>
  <c r="AA11"/>
  <c r="AA12"/>
  <c r="AA13"/>
  <c r="AA14"/>
  <c r="AA15"/>
  <c r="AA16"/>
  <c r="AA17"/>
  <c r="AA4"/>
  <c r="AA20"/>
  <c r="R5"/>
  <c r="R4"/>
  <c r="R6"/>
  <c r="R7"/>
  <c r="R8"/>
  <c r="R9"/>
  <c r="R10"/>
  <c r="R11"/>
  <c r="R12"/>
  <c r="R13"/>
  <c r="R14"/>
  <c r="R15"/>
  <c r="R16"/>
  <c r="R17"/>
  <c r="R18"/>
  <c r="R19"/>
  <c r="Z5"/>
  <c r="Z6"/>
  <c r="Z7"/>
  <c r="Z8"/>
  <c r="Z9"/>
  <c r="Z10"/>
  <c r="Z11"/>
  <c r="Z12"/>
  <c r="Z13"/>
  <c r="Z14"/>
  <c r="Z15"/>
  <c r="Z16"/>
  <c r="Z17"/>
  <c r="Z4"/>
  <c r="Z20"/>
  <c r="R23"/>
  <c r="R22"/>
  <c r="R24"/>
  <c r="R25"/>
  <c r="R26"/>
  <c r="R27"/>
  <c r="R28"/>
  <c r="R29"/>
  <c r="R30"/>
  <c r="R31"/>
  <c r="R32"/>
  <c r="R33"/>
  <c r="R34"/>
  <c r="R35"/>
  <c r="R36"/>
  <c r="R37"/>
  <c r="Z23"/>
  <c r="Z24"/>
  <c r="Z25"/>
  <c r="Z26"/>
  <c r="Z27"/>
  <c r="Z28"/>
  <c r="Z29"/>
  <c r="Z30"/>
  <c r="Z31"/>
  <c r="Z32"/>
  <c r="Z33"/>
  <c r="Z34"/>
  <c r="Z35"/>
  <c r="Z22"/>
  <c r="Z38"/>
  <c r="S20"/>
  <c r="AA18"/>
  <c r="AA19"/>
  <c r="R38"/>
  <c r="Z36"/>
  <c r="Z37"/>
  <c r="R20"/>
  <c r="Z18"/>
  <c r="Z19"/>
  <c r="N25" i="50"/>
  <c r="N24"/>
  <c r="N23"/>
  <c r="N22"/>
  <c r="N21"/>
  <c r="N20"/>
  <c r="N19"/>
  <c r="N18"/>
  <c r="N17"/>
  <c r="N16"/>
  <c r="N15"/>
  <c r="N14"/>
  <c r="N13"/>
  <c r="N12"/>
  <c r="N11"/>
  <c r="N10"/>
  <c r="N9"/>
  <c r="N8"/>
  <c r="N7"/>
  <c r="N6"/>
  <c r="N5"/>
  <c r="N4"/>
  <c r="N3"/>
  <c r="M3"/>
  <c r="M25"/>
  <c r="M24"/>
  <c r="M23"/>
  <c r="M22"/>
  <c r="M21"/>
  <c r="M20"/>
  <c r="M19"/>
  <c r="M18"/>
  <c r="M17"/>
  <c r="M16"/>
  <c r="M15"/>
  <c r="M14"/>
  <c r="M13"/>
  <c r="M12"/>
  <c r="M11"/>
  <c r="M10"/>
  <c r="M9"/>
  <c r="M8"/>
  <c r="M7"/>
  <c r="M6"/>
  <c r="M5"/>
  <c r="M4"/>
  <c r="F2"/>
  <c r="D2"/>
  <c r="L25"/>
  <c r="L24"/>
  <c r="L23"/>
  <c r="L22"/>
  <c r="L21"/>
  <c r="I22"/>
  <c r="L20"/>
  <c r="L19"/>
  <c r="L18"/>
  <c r="L17"/>
  <c r="I18"/>
  <c r="L16"/>
  <c r="L15"/>
  <c r="L14"/>
  <c r="L13"/>
  <c r="L12"/>
  <c r="L11"/>
  <c r="L10"/>
  <c r="L9"/>
  <c r="L8"/>
  <c r="L7"/>
  <c r="I7"/>
  <c r="L6"/>
  <c r="L5"/>
  <c r="L4"/>
  <c r="L3"/>
  <c r="I3"/>
  <c r="I1" i="51"/>
  <c r="N25"/>
  <c r="M25"/>
  <c r="L25"/>
  <c r="N24"/>
  <c r="M24"/>
  <c r="L24"/>
  <c r="N23"/>
  <c r="M23"/>
  <c r="L23"/>
  <c r="N22"/>
  <c r="M22"/>
  <c r="L22"/>
  <c r="N21"/>
  <c r="M21"/>
  <c r="L21"/>
  <c r="N20"/>
  <c r="M20"/>
  <c r="L20"/>
  <c r="N19"/>
  <c r="M19"/>
  <c r="L19"/>
  <c r="N18"/>
  <c r="M18"/>
  <c r="L18"/>
  <c r="N17"/>
  <c r="M17"/>
  <c r="L17"/>
  <c r="N16"/>
  <c r="M16"/>
  <c r="L16"/>
  <c r="N15"/>
  <c r="M15"/>
  <c r="L15"/>
  <c r="N14"/>
  <c r="M14"/>
  <c r="L14"/>
  <c r="N13"/>
  <c r="M13"/>
  <c r="L13"/>
  <c r="N12"/>
  <c r="M12"/>
  <c r="L12"/>
  <c r="N11"/>
  <c r="M11"/>
  <c r="L11"/>
  <c r="N10"/>
  <c r="M10"/>
  <c r="L10"/>
  <c r="N9"/>
  <c r="M9"/>
  <c r="L9"/>
  <c r="N8"/>
  <c r="M8"/>
  <c r="L8"/>
  <c r="N7"/>
  <c r="M7"/>
  <c r="L7"/>
  <c r="N6"/>
  <c r="M6"/>
  <c r="L6"/>
  <c r="N5"/>
  <c r="M5"/>
  <c r="L5"/>
  <c r="N4"/>
  <c r="M4"/>
  <c r="L4"/>
  <c r="M3"/>
  <c r="N3"/>
  <c r="I22"/>
  <c r="I18"/>
  <c r="L3"/>
  <c r="F2"/>
  <c r="D2"/>
  <c r="I7"/>
  <c r="I3"/>
  <c r="R65" i="10"/>
  <c r="T65"/>
  <c r="V65"/>
  <c r="W65"/>
  <c r="Y65"/>
  <c r="Z65"/>
  <c r="AH65"/>
  <c r="R64"/>
  <c r="T64"/>
  <c r="V64"/>
  <c r="W64"/>
  <c r="Y64"/>
  <c r="Z64"/>
  <c r="AH64"/>
  <c r="R63"/>
  <c r="T63"/>
  <c r="V63"/>
  <c r="W63"/>
  <c r="Y63"/>
  <c r="Z63"/>
  <c r="AH63"/>
  <c r="R62"/>
  <c r="T62"/>
  <c r="V62"/>
  <c r="W62"/>
  <c r="Y62"/>
  <c r="Z62"/>
  <c r="AH62"/>
  <c r="R61"/>
  <c r="T61"/>
  <c r="V61"/>
  <c r="W61"/>
  <c r="Y61"/>
  <c r="Z61"/>
  <c r="AH61"/>
  <c r="Z60"/>
  <c r="T60"/>
  <c r="V60"/>
  <c r="W60"/>
  <c r="Y60"/>
  <c r="AH60"/>
  <c r="AB60"/>
  <c r="AF60"/>
  <c r="AB65"/>
  <c r="AF65"/>
  <c r="AB64"/>
  <c r="AF64"/>
  <c r="AB63"/>
  <c r="AF63"/>
  <c r="AB62"/>
  <c r="AF62"/>
  <c r="AB61"/>
  <c r="AF61"/>
  <c r="AC60"/>
  <c r="AE60"/>
  <c r="A65"/>
  <c r="I65"/>
  <c r="C65"/>
  <c r="E65"/>
  <c r="F65"/>
  <c r="H65"/>
  <c r="Q65"/>
  <c r="A64"/>
  <c r="I64"/>
  <c r="C64"/>
  <c r="E64"/>
  <c r="F64"/>
  <c r="H64"/>
  <c r="Q64"/>
  <c r="A63"/>
  <c r="I63"/>
  <c r="C63"/>
  <c r="E63"/>
  <c r="F63"/>
  <c r="H63"/>
  <c r="Q63"/>
  <c r="A62"/>
  <c r="I62"/>
  <c r="C62"/>
  <c r="E62"/>
  <c r="F62"/>
  <c r="H62"/>
  <c r="Q62"/>
  <c r="A61"/>
  <c r="I61"/>
  <c r="C61"/>
  <c r="E61"/>
  <c r="F61"/>
  <c r="H61"/>
  <c r="Q61"/>
  <c r="A60"/>
  <c r="I60"/>
  <c r="C60"/>
  <c r="E60"/>
  <c r="F60"/>
  <c r="H60"/>
  <c r="Q60"/>
  <c r="K60"/>
  <c r="O60"/>
  <c r="L60"/>
  <c r="N60"/>
  <c r="K65"/>
  <c r="O65"/>
  <c r="K64"/>
  <c r="O64"/>
  <c r="K63"/>
  <c r="O63"/>
  <c r="K62"/>
  <c r="O62"/>
  <c r="K61"/>
  <c r="O61"/>
  <c r="AC65"/>
  <c r="AE65"/>
  <c r="AC64"/>
  <c r="AE64"/>
  <c r="AC63"/>
  <c r="AE63"/>
  <c r="AC62"/>
  <c r="AE62"/>
  <c r="AC61"/>
  <c r="AE61"/>
  <c r="L65"/>
  <c r="N65"/>
  <c r="L64"/>
  <c r="N64"/>
  <c r="L63"/>
  <c r="N63"/>
  <c r="L62"/>
  <c r="N62"/>
  <c r="L61"/>
  <c r="N61"/>
  <c r="AI3"/>
  <c r="AI5"/>
  <c r="AI7"/>
  <c r="AI9"/>
  <c r="AI11"/>
  <c r="AI13"/>
  <c r="AI15"/>
  <c r="AI17"/>
  <c r="AI19"/>
  <c r="AI21"/>
  <c r="AI23"/>
  <c r="AI25"/>
  <c r="AI27"/>
  <c r="AI29"/>
  <c r="AI31"/>
  <c r="AI33"/>
  <c r="AI35"/>
  <c r="AI37"/>
  <c r="AI39"/>
  <c r="AI41"/>
  <c r="AI43"/>
  <c r="AI45"/>
  <c r="AI49"/>
  <c r="AI47"/>
  <c r="AI51"/>
  <c r="R93"/>
  <c r="AH93"/>
  <c r="R92"/>
  <c r="AH92"/>
  <c r="R91"/>
  <c r="AH91"/>
  <c r="R90"/>
  <c r="AH90"/>
  <c r="R89"/>
  <c r="AH89"/>
  <c r="R88"/>
  <c r="AH88"/>
  <c r="R87"/>
  <c r="AH87"/>
  <c r="R86"/>
  <c r="AH86"/>
  <c r="R85"/>
  <c r="AH85"/>
  <c r="R84"/>
  <c r="AH84"/>
  <c r="R83"/>
  <c r="AH83"/>
  <c r="R82"/>
  <c r="AH82"/>
  <c r="R81"/>
  <c r="AH81"/>
  <c r="AJ3"/>
  <c r="AL3"/>
  <c r="AM3"/>
  <c r="AJ5"/>
  <c r="AL5"/>
  <c r="AM5"/>
  <c r="AJ7"/>
  <c r="AL7"/>
  <c r="AM7"/>
  <c r="AJ9"/>
  <c r="AL9"/>
  <c r="AM9"/>
  <c r="AJ11"/>
  <c r="AL11"/>
  <c r="AM11"/>
  <c r="AJ13"/>
  <c r="AL13"/>
  <c r="AM13"/>
  <c r="AJ15"/>
  <c r="AL15"/>
  <c r="AM15"/>
  <c r="AJ17"/>
  <c r="AL17"/>
  <c r="AM17"/>
  <c r="AJ19"/>
  <c r="AL19"/>
  <c r="AM19"/>
  <c r="AJ21"/>
  <c r="AL21"/>
  <c r="AM21"/>
  <c r="AJ23"/>
  <c r="AL23"/>
  <c r="AM23"/>
  <c r="AJ25"/>
  <c r="AL25"/>
  <c r="AM25"/>
  <c r="AJ27"/>
  <c r="AL27"/>
  <c r="AM27"/>
  <c r="AJ29"/>
  <c r="AL29"/>
  <c r="AM29"/>
  <c r="AJ31"/>
  <c r="AL31"/>
  <c r="AM31"/>
  <c r="AJ33"/>
  <c r="AL33"/>
  <c r="AM33"/>
  <c r="AJ35"/>
  <c r="AL35"/>
  <c r="AM35"/>
  <c r="AJ37"/>
  <c r="AL37"/>
  <c r="AM37"/>
  <c r="AJ39"/>
  <c r="AL39"/>
  <c r="AM39"/>
  <c r="AJ41"/>
  <c r="AL41"/>
  <c r="AM41"/>
  <c r="AJ43"/>
  <c r="AL43"/>
  <c r="AM43"/>
  <c r="AJ45"/>
  <c r="AL45"/>
  <c r="AM45"/>
  <c r="AJ49"/>
  <c r="AL49"/>
  <c r="AM49"/>
  <c r="AJ47"/>
  <c r="AL47"/>
  <c r="AM47"/>
  <c r="AJ51"/>
  <c r="AL51"/>
  <c r="AM51"/>
  <c r="AN3"/>
  <c r="AK3"/>
  <c r="AO3"/>
  <c r="AN5"/>
  <c r="AK5"/>
  <c r="AO5"/>
  <c r="AN7"/>
  <c r="AK7"/>
  <c r="AO7"/>
  <c r="AN9"/>
  <c r="AK9"/>
  <c r="AO9"/>
  <c r="AN11"/>
  <c r="AK11"/>
  <c r="AO11"/>
  <c r="AN13"/>
  <c r="AK13"/>
  <c r="AO13"/>
  <c r="AN15"/>
  <c r="AK15"/>
  <c r="AO15"/>
  <c r="AN17"/>
  <c r="AK17"/>
  <c r="AO17"/>
  <c r="AN19"/>
  <c r="AK19"/>
  <c r="AO19"/>
  <c r="AN21"/>
  <c r="AK21"/>
  <c r="AO21"/>
  <c r="AN23"/>
  <c r="AK23"/>
  <c r="AO23"/>
  <c r="AN25"/>
  <c r="AK25"/>
  <c r="AO25"/>
  <c r="AN27"/>
  <c r="AK27"/>
  <c r="AO27"/>
  <c r="AN29"/>
  <c r="AK29"/>
  <c r="AO29"/>
  <c r="AN31"/>
  <c r="AK31"/>
  <c r="AO31"/>
  <c r="AN33"/>
  <c r="AK33"/>
  <c r="AO33"/>
  <c r="AN35"/>
  <c r="AK35"/>
  <c r="AO35"/>
  <c r="AN37"/>
  <c r="AK37"/>
  <c r="AO37"/>
  <c r="AN39"/>
  <c r="AK39"/>
  <c r="AO39"/>
  <c r="AN41"/>
  <c r="AK41"/>
  <c r="AO41"/>
  <c r="AN43"/>
  <c r="AK43"/>
  <c r="AO43"/>
  <c r="AN45"/>
  <c r="AK45"/>
  <c r="AO45"/>
  <c r="AN47"/>
  <c r="AK47"/>
  <c r="AO47"/>
  <c r="AN49"/>
  <c r="AK49"/>
  <c r="AO49"/>
  <c r="AN51"/>
  <c r="AK51"/>
  <c r="AO51"/>
  <c r="AF93"/>
  <c r="AF92"/>
  <c r="AF91"/>
  <c r="AF90"/>
  <c r="AF89"/>
  <c r="AF88"/>
  <c r="R94"/>
  <c r="AF94"/>
  <c r="AF87"/>
  <c r="AF86"/>
  <c r="AF85"/>
  <c r="AF84"/>
  <c r="AF83"/>
  <c r="AF82"/>
  <c r="AF81"/>
  <c r="AH94"/>
  <c r="R80"/>
  <c r="AH80"/>
  <c r="AF80"/>
  <c r="R79"/>
  <c r="AH79"/>
  <c r="AF79"/>
  <c r="A93"/>
  <c r="Q93"/>
  <c r="A92"/>
  <c r="Q92"/>
  <c r="A91"/>
  <c r="Q91"/>
  <c r="A90"/>
  <c r="Q90"/>
  <c r="A89"/>
  <c r="Q89"/>
  <c r="A88"/>
  <c r="Q88"/>
  <c r="A87"/>
  <c r="Q87"/>
  <c r="A86"/>
  <c r="Q86"/>
  <c r="A85"/>
  <c r="Q85"/>
  <c r="A84"/>
  <c r="Q84"/>
  <c r="A83"/>
  <c r="Q83"/>
  <c r="A82"/>
  <c r="Q82"/>
  <c r="A81"/>
  <c r="Q81"/>
  <c r="O93"/>
  <c r="O92"/>
  <c r="O91"/>
  <c r="O90"/>
  <c r="O89"/>
  <c r="O88"/>
  <c r="O87"/>
  <c r="O86"/>
  <c r="O85"/>
  <c r="O84"/>
  <c r="O83"/>
  <c r="O82"/>
  <c r="O81"/>
  <c r="A94"/>
  <c r="Q94"/>
  <c r="O94"/>
  <c r="A80"/>
  <c r="Q80"/>
  <c r="O80"/>
  <c r="A79"/>
  <c r="Q79"/>
  <c r="O79"/>
  <c r="A66"/>
  <c r="A67"/>
  <c r="A68"/>
  <c r="T79"/>
  <c r="V79"/>
  <c r="W79"/>
  <c r="AB79"/>
  <c r="Z79"/>
  <c r="C79"/>
  <c r="E79"/>
  <c r="F79"/>
  <c r="H79"/>
  <c r="I79"/>
  <c r="K79"/>
  <c r="N79"/>
  <c r="C80"/>
  <c r="E80"/>
  <c r="F80"/>
  <c r="H80"/>
  <c r="I80"/>
  <c r="K80"/>
  <c r="N80"/>
  <c r="C81"/>
  <c r="E81"/>
  <c r="F81"/>
  <c r="H81"/>
  <c r="I81"/>
  <c r="K81"/>
  <c r="N81"/>
  <c r="C82"/>
  <c r="E82"/>
  <c r="F82"/>
  <c r="H82"/>
  <c r="I82"/>
  <c r="K82"/>
  <c r="N82"/>
  <c r="C83"/>
  <c r="E83"/>
  <c r="F83"/>
  <c r="H83"/>
  <c r="I83"/>
  <c r="K83"/>
  <c r="N83"/>
  <c r="C84"/>
  <c r="E84"/>
  <c r="F84"/>
  <c r="H84"/>
  <c r="I84"/>
  <c r="K84"/>
  <c r="N84"/>
  <c r="C85"/>
  <c r="E85"/>
  <c r="F85"/>
  <c r="H85"/>
  <c r="I85"/>
  <c r="K85"/>
  <c r="N85"/>
  <c r="C86"/>
  <c r="E86"/>
  <c r="F86"/>
  <c r="H86"/>
  <c r="I86"/>
  <c r="K86"/>
  <c r="N86"/>
  <c r="C87"/>
  <c r="E87"/>
  <c r="F87"/>
  <c r="H87"/>
  <c r="I87"/>
  <c r="K87"/>
  <c r="N87"/>
  <c r="C88"/>
  <c r="E88"/>
  <c r="F88"/>
  <c r="H88"/>
  <c r="I88"/>
  <c r="K88"/>
  <c r="N88"/>
  <c r="C89"/>
  <c r="E89"/>
  <c r="F89"/>
  <c r="H89"/>
  <c r="I89"/>
  <c r="K89"/>
  <c r="N89"/>
  <c r="C90"/>
  <c r="E90"/>
  <c r="F90"/>
  <c r="H90"/>
  <c r="I90"/>
  <c r="K90"/>
  <c r="N90"/>
  <c r="C91"/>
  <c r="E91"/>
  <c r="F91"/>
  <c r="H91"/>
  <c r="I91"/>
  <c r="K91"/>
  <c r="N91"/>
  <c r="C92"/>
  <c r="E92"/>
  <c r="F92"/>
  <c r="H92"/>
  <c r="I92"/>
  <c r="K92"/>
  <c r="N92"/>
  <c r="C93"/>
  <c r="E93"/>
  <c r="F93"/>
  <c r="H93"/>
  <c r="I93"/>
  <c r="K93"/>
  <c r="N93"/>
  <c r="T80"/>
  <c r="V80"/>
  <c r="W80"/>
  <c r="AB80"/>
  <c r="Z80"/>
  <c r="T81"/>
  <c r="V81"/>
  <c r="W81"/>
  <c r="AB81"/>
  <c r="Z81"/>
  <c r="T82"/>
  <c r="V82"/>
  <c r="W82"/>
  <c r="AB82"/>
  <c r="Z82"/>
  <c r="T83"/>
  <c r="V83"/>
  <c r="W83"/>
  <c r="AB83"/>
  <c r="Z83"/>
  <c r="T84"/>
  <c r="V84"/>
  <c r="W84"/>
  <c r="AB84"/>
  <c r="Z84"/>
  <c r="T85"/>
  <c r="V85"/>
  <c r="W85"/>
  <c r="AB85"/>
  <c r="Z85"/>
  <c r="T86"/>
  <c r="V86"/>
  <c r="W86"/>
  <c r="AB86"/>
  <c r="Z86"/>
  <c r="T87"/>
  <c r="V87"/>
  <c r="W87"/>
  <c r="AB87"/>
  <c r="Z87"/>
  <c r="T88"/>
  <c r="V88"/>
  <c r="W88"/>
  <c r="AB88"/>
  <c r="Z88"/>
  <c r="T89"/>
  <c r="V89"/>
  <c r="W89"/>
  <c r="AB89"/>
  <c r="Z89"/>
  <c r="T90"/>
  <c r="V90"/>
  <c r="W90"/>
  <c r="AB90"/>
  <c r="Z90"/>
  <c r="T91"/>
  <c r="V91"/>
  <c r="W91"/>
  <c r="AB91"/>
  <c r="Z91"/>
  <c r="T92"/>
  <c r="V92"/>
  <c r="W92"/>
  <c r="AB92"/>
  <c r="Z92"/>
  <c r="C94"/>
  <c r="E94"/>
  <c r="F94"/>
  <c r="H94"/>
  <c r="T94"/>
  <c r="V94"/>
  <c r="W94"/>
  <c r="AB94"/>
  <c r="Z94"/>
  <c r="T93"/>
  <c r="V93"/>
  <c r="W93"/>
  <c r="AB93"/>
  <c r="Z93"/>
  <c r="S94"/>
  <c r="B94"/>
  <c r="S93"/>
  <c r="B93"/>
  <c r="S75"/>
  <c r="R75"/>
  <c r="AB75"/>
  <c r="B75"/>
  <c r="A75"/>
  <c r="K75"/>
  <c r="S74"/>
  <c r="R74"/>
  <c r="AB74"/>
  <c r="B74"/>
  <c r="A74"/>
  <c r="K74"/>
  <c r="R73"/>
  <c r="AB73"/>
  <c r="R72"/>
  <c r="AB72"/>
  <c r="R71"/>
  <c r="AB71"/>
  <c r="R70"/>
  <c r="AB70"/>
  <c r="R69"/>
  <c r="AB69"/>
  <c r="R68"/>
  <c r="AB68"/>
  <c r="R67"/>
  <c r="AB67"/>
  <c r="R66"/>
  <c r="AB66"/>
  <c r="AB76"/>
  <c r="A73"/>
  <c r="K73"/>
  <c r="A72"/>
  <c r="K72"/>
  <c r="A71"/>
  <c r="K71"/>
  <c r="A70"/>
  <c r="K70"/>
  <c r="A69"/>
  <c r="K69"/>
  <c r="K68"/>
  <c r="K67"/>
  <c r="K66"/>
  <c r="K76"/>
  <c r="B73"/>
  <c r="B63"/>
  <c r="S92"/>
  <c r="B92"/>
  <c r="S91"/>
  <c r="B91"/>
  <c r="S90"/>
  <c r="B90"/>
  <c r="S89"/>
  <c r="B89"/>
  <c r="S88"/>
  <c r="B88"/>
  <c r="S87"/>
  <c r="B87"/>
  <c r="S86"/>
  <c r="B86"/>
  <c r="S85"/>
  <c r="B85"/>
  <c r="S84"/>
  <c r="B84"/>
  <c r="S83"/>
  <c r="B83"/>
  <c r="S82"/>
  <c r="B82"/>
  <c r="S81"/>
  <c r="B81"/>
  <c r="S80"/>
  <c r="B80"/>
  <c r="S79"/>
  <c r="B79"/>
  <c r="S73"/>
  <c r="S72"/>
  <c r="B72"/>
  <c r="S71"/>
  <c r="B71"/>
  <c r="S70"/>
  <c r="B70"/>
  <c r="S69"/>
  <c r="B69"/>
  <c r="S68"/>
  <c r="B68"/>
  <c r="S67"/>
  <c r="B67"/>
  <c r="S66"/>
  <c r="B66"/>
  <c r="S65"/>
  <c r="B65"/>
  <c r="S64"/>
  <c r="B64"/>
  <c r="S63"/>
  <c r="S62"/>
  <c r="B62"/>
  <c r="S61"/>
  <c r="B61"/>
  <c r="S60"/>
  <c r="B60"/>
  <c r="S1"/>
  <c r="R58"/>
  <c r="B1"/>
  <c r="A58"/>
  <c r="C66"/>
  <c r="E66"/>
  <c r="F66"/>
  <c r="I66"/>
  <c r="C67"/>
  <c r="E67"/>
  <c r="F67"/>
  <c r="I67"/>
  <c r="C68"/>
  <c r="E68"/>
  <c r="F68"/>
  <c r="I68"/>
  <c r="C69"/>
  <c r="E69"/>
  <c r="F69"/>
  <c r="I69"/>
  <c r="C70"/>
  <c r="E70"/>
  <c r="F70"/>
  <c r="I70"/>
  <c r="C71"/>
  <c r="E71"/>
  <c r="F71"/>
  <c r="I71"/>
  <c r="C72"/>
  <c r="E72"/>
  <c r="F72"/>
  <c r="I72"/>
  <c r="C73"/>
  <c r="E73"/>
  <c r="F73"/>
  <c r="I73"/>
  <c r="T66"/>
  <c r="V66"/>
  <c r="W66"/>
  <c r="Z66"/>
  <c r="T67"/>
  <c r="V67"/>
  <c r="W67"/>
  <c r="Z67"/>
  <c r="T68"/>
  <c r="V68"/>
  <c r="W68"/>
  <c r="Z68"/>
  <c r="T69"/>
  <c r="V69"/>
  <c r="W69"/>
  <c r="Z69"/>
  <c r="T70"/>
  <c r="V70"/>
  <c r="W70"/>
  <c r="Z70"/>
  <c r="T71"/>
  <c r="V71"/>
  <c r="W71"/>
  <c r="Z71"/>
  <c r="T72"/>
  <c r="V72"/>
  <c r="W72"/>
  <c r="Z72"/>
  <c r="T73"/>
  <c r="V73"/>
  <c r="W73"/>
  <c r="Z73"/>
  <c r="Y73"/>
  <c r="Y71"/>
  <c r="Y69"/>
  <c r="Y67"/>
  <c r="AC67"/>
  <c r="H73"/>
  <c r="H72"/>
  <c r="H71"/>
  <c r="H70"/>
  <c r="L70"/>
  <c r="H69"/>
  <c r="H68"/>
  <c r="H67"/>
  <c r="H66"/>
  <c r="L66"/>
  <c r="L68"/>
  <c r="L71"/>
  <c r="L73"/>
  <c r="L72"/>
  <c r="AC73"/>
  <c r="AC71"/>
  <c r="AC69"/>
  <c r="Y72"/>
  <c r="Y70"/>
  <c r="Y68"/>
  <c r="Y66"/>
  <c r="L69"/>
  <c r="L67"/>
  <c r="AC72"/>
  <c r="AC70"/>
  <c r="AC68"/>
  <c r="AC66"/>
  <c r="K94"/>
  <c r="I94"/>
  <c r="AC94"/>
  <c r="L79"/>
  <c r="L80"/>
  <c r="L81"/>
  <c r="L82"/>
  <c r="L83"/>
  <c r="L84"/>
  <c r="L85"/>
  <c r="L86"/>
  <c r="L87"/>
  <c r="L88"/>
  <c r="L89"/>
  <c r="L90"/>
  <c r="L91"/>
  <c r="L92"/>
  <c r="L93"/>
  <c r="L94"/>
  <c r="AC79"/>
  <c r="AC80"/>
  <c r="AC81"/>
  <c r="AC82"/>
  <c r="AC83"/>
  <c r="AC84"/>
  <c r="AC85"/>
  <c r="AC86"/>
  <c r="AC87"/>
  <c r="AC88"/>
  <c r="AC89"/>
  <c r="AC90"/>
  <c r="AC91"/>
  <c r="AC92"/>
  <c r="AC93"/>
  <c r="C74"/>
  <c r="E74"/>
  <c r="F74"/>
  <c r="I74"/>
  <c r="T74"/>
  <c r="V74"/>
  <c r="W74"/>
  <c r="Z74"/>
  <c r="C75"/>
  <c r="E75"/>
  <c r="F75"/>
  <c r="I75"/>
  <c r="T75"/>
  <c r="V75"/>
  <c r="W75"/>
  <c r="Z75"/>
  <c r="Y92"/>
  <c r="Y91"/>
  <c r="Y90"/>
  <c r="Y89"/>
  <c r="AE89"/>
  <c r="Y88"/>
  <c r="Y87"/>
  <c r="Y86"/>
  <c r="Y85"/>
  <c r="Y84"/>
  <c r="Y83"/>
  <c r="Y82"/>
  <c r="Y81"/>
  <c r="Y80"/>
  <c r="Y79"/>
  <c r="Y94"/>
  <c r="AE94"/>
  <c r="Y93"/>
  <c r="AE93"/>
  <c r="Y75"/>
  <c r="H75"/>
  <c r="Y74"/>
  <c r="H74"/>
  <c r="L74"/>
  <c r="L75"/>
  <c r="N94"/>
  <c r="AC74"/>
  <c r="AC75"/>
  <c r="H95"/>
  <c r="Y95"/>
  <c r="AC95"/>
  <c r="L95"/>
  <c r="Z95"/>
  <c r="W95"/>
  <c r="V95"/>
  <c r="T95"/>
  <c r="I95"/>
  <c r="F95"/>
  <c r="E95"/>
  <c r="C95"/>
  <c r="AC76"/>
  <c r="Y76"/>
  <c r="L76"/>
  <c r="H76"/>
  <c r="Z76"/>
  <c r="W76"/>
  <c r="V76"/>
  <c r="T76"/>
  <c r="I76"/>
  <c r="F76"/>
  <c r="E76"/>
  <c r="C76"/>
  <c r="AE86"/>
  <c r="AE83"/>
  <c r="AE91"/>
  <c r="AE90"/>
  <c r="AE88"/>
  <c r="AE87"/>
  <c r="AE85"/>
  <c r="AE84"/>
  <c r="AE82"/>
  <c r="AE81"/>
  <c r="AE80"/>
  <c r="AE79"/>
  <c r="AB95"/>
  <c r="K95"/>
  <c r="AE92"/>
  <c r="N95"/>
  <c r="AE95"/>
  <c r="AH75"/>
  <c r="AH74"/>
  <c r="AH73"/>
  <c r="AH72"/>
  <c r="AH71"/>
  <c r="AH70"/>
  <c r="AH69"/>
  <c r="AH68"/>
  <c r="AH67"/>
  <c r="AH66"/>
  <c r="AH76"/>
  <c r="AF75"/>
  <c r="AF74"/>
  <c r="AF73"/>
  <c r="AF72"/>
  <c r="AF71"/>
  <c r="AF70"/>
  <c r="AF69"/>
  <c r="AF68"/>
  <c r="AF67"/>
  <c r="AF66"/>
  <c r="AF76"/>
  <c r="Q66"/>
  <c r="O66"/>
  <c r="AE66"/>
  <c r="N66"/>
  <c r="Q75"/>
  <c r="Q67"/>
  <c r="Q68"/>
  <c r="Q69"/>
  <c r="Q70"/>
  <c r="Q71"/>
  <c r="Q72"/>
  <c r="Q73"/>
  <c r="Q74"/>
  <c r="AE75"/>
  <c r="O67"/>
  <c r="O68"/>
  <c r="O69"/>
  <c r="O70"/>
  <c r="O71"/>
  <c r="O72"/>
  <c r="O73"/>
  <c r="O74"/>
  <c r="O75"/>
  <c r="N67"/>
  <c r="N68"/>
  <c r="N69"/>
  <c r="N70"/>
  <c r="N71"/>
  <c r="N72"/>
  <c r="N73"/>
  <c r="N74"/>
  <c r="N75"/>
  <c r="AE67"/>
  <c r="AE68"/>
  <c r="AE69"/>
  <c r="AE70"/>
  <c r="AE71"/>
  <c r="AE72"/>
  <c r="AE73"/>
  <c r="AE74"/>
  <c r="Q76"/>
  <c r="AE76"/>
  <c r="N76"/>
  <c r="O76"/>
  <c r="R65" i="40"/>
  <c r="T65"/>
  <c r="V65"/>
  <c r="W65"/>
  <c r="Y65"/>
  <c r="Z65"/>
  <c r="AH65"/>
  <c r="AB65"/>
  <c r="AF65"/>
  <c r="AC65"/>
  <c r="AE65"/>
  <c r="R64"/>
  <c r="T64"/>
  <c r="V64"/>
  <c r="W64"/>
  <c r="Y64"/>
  <c r="Z64"/>
  <c r="AH64"/>
  <c r="AB64"/>
  <c r="AF64"/>
  <c r="AC64"/>
  <c r="AE64"/>
  <c r="R63"/>
  <c r="T63"/>
  <c r="V63"/>
  <c r="W63"/>
  <c r="Y63"/>
  <c r="Z63"/>
  <c r="AH63"/>
  <c r="AB63"/>
  <c r="AF63"/>
  <c r="AC63"/>
  <c r="AE63"/>
  <c r="R62"/>
  <c r="T62"/>
  <c r="V62"/>
  <c r="W62"/>
  <c r="Y62"/>
  <c r="Z62"/>
  <c r="AH62"/>
  <c r="AB62"/>
  <c r="AF62"/>
  <c r="AC62"/>
  <c r="AE62"/>
  <c r="R61"/>
  <c r="T61"/>
  <c r="V61"/>
  <c r="W61"/>
  <c r="Y61"/>
  <c r="Z61"/>
  <c r="AH61"/>
  <c r="AB61"/>
  <c r="AF61"/>
  <c r="AC61"/>
  <c r="AE61"/>
  <c r="R60"/>
  <c r="T60"/>
  <c r="V60"/>
  <c r="W60"/>
  <c r="Y60"/>
  <c r="Z60"/>
  <c r="AH60"/>
  <c r="AB60"/>
  <c r="AF60"/>
  <c r="AC60"/>
  <c r="AE60"/>
  <c r="A65"/>
  <c r="I65"/>
  <c r="C65"/>
  <c r="E65"/>
  <c r="F65"/>
  <c r="H65"/>
  <c r="Q65"/>
  <c r="K65"/>
  <c r="O65"/>
  <c r="L65"/>
  <c r="N65"/>
  <c r="A64"/>
  <c r="I64"/>
  <c r="C64"/>
  <c r="E64"/>
  <c r="F64"/>
  <c r="H64"/>
  <c r="Q64"/>
  <c r="K64"/>
  <c r="O64"/>
  <c r="L64"/>
  <c r="N64"/>
  <c r="A63"/>
  <c r="I63"/>
  <c r="C63"/>
  <c r="E63"/>
  <c r="F63"/>
  <c r="H63"/>
  <c r="Q63"/>
  <c r="K63"/>
  <c r="O63"/>
  <c r="L63"/>
  <c r="N63"/>
  <c r="A62"/>
  <c r="I62"/>
  <c r="C62"/>
  <c r="E62"/>
  <c r="F62"/>
  <c r="H62"/>
  <c r="Q62"/>
  <c r="K62"/>
  <c r="O62"/>
  <c r="L62"/>
  <c r="N62"/>
  <c r="A61"/>
  <c r="I61"/>
  <c r="C61"/>
  <c r="E61"/>
  <c r="F61"/>
  <c r="H61"/>
  <c r="Q61"/>
  <c r="K61"/>
  <c r="O61"/>
  <c r="L61"/>
  <c r="N61"/>
  <c r="A60"/>
  <c r="I60"/>
  <c r="C60"/>
  <c r="E60"/>
  <c r="F60"/>
  <c r="H60"/>
  <c r="Q60"/>
  <c r="K60"/>
  <c r="O60"/>
  <c r="L60"/>
  <c r="N60"/>
  <c r="A93"/>
  <c r="AN3"/>
  <c r="AK3"/>
  <c r="AO3"/>
  <c r="AN5"/>
  <c r="AK5"/>
  <c r="AO5"/>
  <c r="AN7"/>
  <c r="AK7"/>
  <c r="AO7"/>
  <c r="AN9"/>
  <c r="AK9"/>
  <c r="AO9"/>
  <c r="AN11"/>
  <c r="AK11"/>
  <c r="AO11"/>
  <c r="AN13"/>
  <c r="AK13"/>
  <c r="AO13"/>
  <c r="AN15"/>
  <c r="AK15"/>
  <c r="AO15"/>
  <c r="AN17"/>
  <c r="AK17"/>
  <c r="AO17"/>
  <c r="AN19"/>
  <c r="AK19"/>
  <c r="AO19"/>
  <c r="AN21"/>
  <c r="AK21"/>
  <c r="AO21"/>
  <c r="AN23"/>
  <c r="AK23"/>
  <c r="AO23"/>
  <c r="AN25"/>
  <c r="AK25"/>
  <c r="AO25"/>
  <c r="AN27"/>
  <c r="AK27"/>
  <c r="AO27"/>
  <c r="AN29"/>
  <c r="AK29"/>
  <c r="AO29"/>
  <c r="AN31"/>
  <c r="AK31"/>
  <c r="AO31"/>
  <c r="AN33"/>
  <c r="AK33"/>
  <c r="AO33"/>
  <c r="AN35"/>
  <c r="AK35"/>
  <c r="AO35"/>
  <c r="AN37"/>
  <c r="AK37"/>
  <c r="AO37"/>
  <c r="AN39"/>
  <c r="AK39"/>
  <c r="AO39"/>
  <c r="AN41"/>
  <c r="AK41"/>
  <c r="AO41"/>
  <c r="AN43"/>
  <c r="AK43"/>
  <c r="AO43"/>
  <c r="AN45"/>
  <c r="AK45"/>
  <c r="AO45"/>
  <c r="AN47"/>
  <c r="AK47"/>
  <c r="AO47"/>
  <c r="AN49"/>
  <c r="AK49"/>
  <c r="AO49"/>
  <c r="AN51"/>
  <c r="AK51"/>
  <c r="AO51"/>
  <c r="A92"/>
  <c r="A91"/>
  <c r="A90"/>
  <c r="A89"/>
  <c r="A88"/>
  <c r="A87"/>
  <c r="A86"/>
  <c r="A85"/>
  <c r="A84"/>
  <c r="A83"/>
  <c r="A82"/>
  <c r="A81"/>
  <c r="A94"/>
  <c r="A80"/>
  <c r="R93"/>
  <c r="R92"/>
  <c r="R91"/>
  <c r="R90"/>
  <c r="R89"/>
  <c r="R88"/>
  <c r="R87"/>
  <c r="R86"/>
  <c r="R85"/>
  <c r="R84"/>
  <c r="R83"/>
  <c r="R82"/>
  <c r="R81"/>
  <c r="R94"/>
  <c r="R80"/>
  <c r="R79"/>
  <c r="A79"/>
  <c r="A66"/>
  <c r="A67"/>
  <c r="A68"/>
  <c r="AI3"/>
  <c r="AI5"/>
  <c r="AJ5"/>
  <c r="AI7"/>
  <c r="AJ7"/>
  <c r="AI9"/>
  <c r="AJ9"/>
  <c r="AI11"/>
  <c r="AJ11"/>
  <c r="AI13"/>
  <c r="AJ13"/>
  <c r="AI15"/>
  <c r="AJ15"/>
  <c r="AI17"/>
  <c r="AJ17"/>
  <c r="AI19"/>
  <c r="AJ19"/>
  <c r="AI21"/>
  <c r="AJ21"/>
  <c r="AI23"/>
  <c r="AJ23"/>
  <c r="AI25"/>
  <c r="AJ25"/>
  <c r="AI27"/>
  <c r="AJ27"/>
  <c r="AI29"/>
  <c r="AJ29"/>
  <c r="AI31"/>
  <c r="AJ31"/>
  <c r="AI33"/>
  <c r="AJ33"/>
  <c r="AI35"/>
  <c r="AJ35"/>
  <c r="AI37"/>
  <c r="AJ37"/>
  <c r="AI39"/>
  <c r="AJ39"/>
  <c r="AI41"/>
  <c r="AJ41"/>
  <c r="AI43"/>
  <c r="AJ43"/>
  <c r="AI45"/>
  <c r="AJ45"/>
  <c r="AI47"/>
  <c r="AJ47"/>
  <c r="AI49"/>
  <c r="AJ49"/>
  <c r="AI51"/>
  <c r="AJ51"/>
  <c r="S94"/>
  <c r="B94"/>
  <c r="S93"/>
  <c r="B93"/>
  <c r="S75"/>
  <c r="R75"/>
  <c r="B75"/>
  <c r="A75"/>
  <c r="K75"/>
  <c r="S74"/>
  <c r="R74"/>
  <c r="B74"/>
  <c r="A74"/>
  <c r="K74"/>
  <c r="S73"/>
  <c r="R73"/>
  <c r="B73"/>
  <c r="A73"/>
  <c r="K73"/>
  <c r="S72"/>
  <c r="R72"/>
  <c r="B72"/>
  <c r="A72"/>
  <c r="K72"/>
  <c r="S71"/>
  <c r="R71"/>
  <c r="B71"/>
  <c r="A71"/>
  <c r="K71"/>
  <c r="S70"/>
  <c r="R70"/>
  <c r="B70"/>
  <c r="A70"/>
  <c r="K70"/>
  <c r="S69"/>
  <c r="R69"/>
  <c r="B69"/>
  <c r="A69"/>
  <c r="K69"/>
  <c r="S68"/>
  <c r="R68"/>
  <c r="B68"/>
  <c r="K68"/>
  <c r="S67"/>
  <c r="R67"/>
  <c r="AB67"/>
  <c r="B67"/>
  <c r="K67"/>
  <c r="S66"/>
  <c r="R66"/>
  <c r="AB66"/>
  <c r="B66"/>
  <c r="K66"/>
  <c r="S65"/>
  <c r="B65"/>
  <c r="S64"/>
  <c r="B64"/>
  <c r="S63"/>
  <c r="B63"/>
  <c r="S62"/>
  <c r="B62"/>
  <c r="S61"/>
  <c r="B61"/>
  <c r="K76"/>
  <c r="S60"/>
  <c r="B60"/>
  <c r="S92"/>
  <c r="B92"/>
  <c r="S91"/>
  <c r="B91"/>
  <c r="S90"/>
  <c r="B90"/>
  <c r="S89"/>
  <c r="B89"/>
  <c r="S88"/>
  <c r="B88"/>
  <c r="S87"/>
  <c r="B87"/>
  <c r="S86"/>
  <c r="B86"/>
  <c r="S85"/>
  <c r="B85"/>
  <c r="S84"/>
  <c r="B84"/>
  <c r="S83"/>
  <c r="B83"/>
  <c r="S82"/>
  <c r="B82"/>
  <c r="S81"/>
  <c r="B81"/>
  <c r="S80"/>
  <c r="B80"/>
  <c r="S79"/>
  <c r="B79"/>
  <c r="S1"/>
  <c r="R58"/>
  <c r="B1"/>
  <c r="A58"/>
  <c r="AB68"/>
  <c r="Z68"/>
  <c r="W68"/>
  <c r="V68"/>
  <c r="AB69"/>
  <c r="Z69"/>
  <c r="W69"/>
  <c r="V69"/>
  <c r="T69"/>
  <c r="AB70"/>
  <c r="Z70"/>
  <c r="W70"/>
  <c r="V70"/>
  <c r="T70"/>
  <c r="AB71"/>
  <c r="Z71"/>
  <c r="W71"/>
  <c r="V71"/>
  <c r="T71"/>
  <c r="AB72"/>
  <c r="Z72"/>
  <c r="W72"/>
  <c r="V72"/>
  <c r="T72"/>
  <c r="AB73"/>
  <c r="Z73"/>
  <c r="W73"/>
  <c r="V73"/>
  <c r="T73"/>
  <c r="AB74"/>
  <c r="Z74"/>
  <c r="W74"/>
  <c r="V74"/>
  <c r="T74"/>
  <c r="Y74"/>
  <c r="AC74"/>
  <c r="AB75"/>
  <c r="Z75"/>
  <c r="W75"/>
  <c r="V75"/>
  <c r="T75"/>
  <c r="Y75"/>
  <c r="AC75"/>
  <c r="C66"/>
  <c r="E66"/>
  <c r="F66"/>
  <c r="I66"/>
  <c r="C67"/>
  <c r="E67"/>
  <c r="F67"/>
  <c r="I67"/>
  <c r="C68"/>
  <c r="E68"/>
  <c r="F68"/>
  <c r="I68"/>
  <c r="C69"/>
  <c r="E69"/>
  <c r="F69"/>
  <c r="I69"/>
  <c r="C70"/>
  <c r="E70"/>
  <c r="F70"/>
  <c r="I70"/>
  <c r="C71"/>
  <c r="E71"/>
  <c r="F71"/>
  <c r="I71"/>
  <c r="C72"/>
  <c r="E72"/>
  <c r="F72"/>
  <c r="I72"/>
  <c r="C73"/>
  <c r="E73"/>
  <c r="F73"/>
  <c r="I73"/>
  <c r="C74"/>
  <c r="E74"/>
  <c r="F74"/>
  <c r="I74"/>
  <c r="C75"/>
  <c r="E75"/>
  <c r="F75"/>
  <c r="I75"/>
  <c r="T66"/>
  <c r="V66"/>
  <c r="W66"/>
  <c r="Z66"/>
  <c r="T67"/>
  <c r="V67"/>
  <c r="W67"/>
  <c r="Z67"/>
  <c r="T68"/>
  <c r="Y68"/>
  <c r="Y67"/>
  <c r="Y66"/>
  <c r="H73"/>
  <c r="H72"/>
  <c r="H71"/>
  <c r="H70"/>
  <c r="H69"/>
  <c r="H68"/>
  <c r="H67"/>
  <c r="H66"/>
  <c r="I76"/>
  <c r="Y73"/>
  <c r="Y72"/>
  <c r="Y71"/>
  <c r="Y70"/>
  <c r="Y69"/>
  <c r="H75"/>
  <c r="L75"/>
  <c r="H74"/>
  <c r="L74"/>
  <c r="AC69"/>
  <c r="AC70"/>
  <c r="AC71"/>
  <c r="AC72"/>
  <c r="AC73"/>
  <c r="L66"/>
  <c r="L67"/>
  <c r="L68"/>
  <c r="L69"/>
  <c r="L70"/>
  <c r="L71"/>
  <c r="L72"/>
  <c r="L73"/>
  <c r="AC66"/>
  <c r="AC67"/>
  <c r="AC68"/>
  <c r="AJ3"/>
  <c r="AM3"/>
  <c r="AM7"/>
  <c r="AM13"/>
  <c r="AM27"/>
  <c r="AM33"/>
  <c r="AB89"/>
  <c r="Z89"/>
  <c r="T89"/>
  <c r="V89"/>
  <c r="AM17"/>
  <c r="AM19"/>
  <c r="AM21"/>
  <c r="AM23"/>
  <c r="AM39"/>
  <c r="W89"/>
  <c r="Y89"/>
  <c r="AC76"/>
  <c r="Y76"/>
  <c r="L76"/>
  <c r="Z76"/>
  <c r="W76"/>
  <c r="V76"/>
  <c r="T76"/>
  <c r="AB76"/>
  <c r="C76"/>
  <c r="E76"/>
  <c r="F76"/>
  <c r="AM5"/>
  <c r="AM9"/>
  <c r="AM15"/>
  <c r="AM29"/>
  <c r="AM37"/>
  <c r="AB86"/>
  <c r="T86"/>
  <c r="V86"/>
  <c r="AM25"/>
  <c r="W86"/>
  <c r="Y86"/>
  <c r="Z86"/>
  <c r="H76"/>
  <c r="C86"/>
  <c r="E86"/>
  <c r="F86"/>
  <c r="H86"/>
  <c r="I86"/>
  <c r="K86"/>
  <c r="N86"/>
  <c r="Z83"/>
  <c r="T83"/>
  <c r="V83"/>
  <c r="W83"/>
  <c r="Y83"/>
  <c r="AB83"/>
  <c r="AM11"/>
  <c r="AM31"/>
  <c r="AM35"/>
  <c r="AM41"/>
  <c r="AM43"/>
  <c r="AM45"/>
  <c r="AM47"/>
  <c r="AM49"/>
  <c r="AM51"/>
  <c r="Z91"/>
  <c r="T91"/>
  <c r="V91"/>
  <c r="W91"/>
  <c r="Y91"/>
  <c r="AB91"/>
  <c r="C92"/>
  <c r="E92"/>
  <c r="F92"/>
  <c r="H92"/>
  <c r="I92"/>
  <c r="K92"/>
  <c r="N92"/>
  <c r="Z94"/>
  <c r="T94"/>
  <c r="V94"/>
  <c r="W94"/>
  <c r="Y94"/>
  <c r="AB94"/>
  <c r="Z93"/>
  <c r="T93"/>
  <c r="V93"/>
  <c r="W93"/>
  <c r="Y93"/>
  <c r="AB93"/>
  <c r="C91"/>
  <c r="E91"/>
  <c r="F91"/>
  <c r="H91"/>
  <c r="I91"/>
  <c r="K91"/>
  <c r="N91"/>
  <c r="E90"/>
  <c r="F90"/>
  <c r="C90"/>
  <c r="H90"/>
  <c r="K90"/>
  <c r="I90"/>
  <c r="N90"/>
  <c r="T90"/>
  <c r="V90"/>
  <c r="W90"/>
  <c r="Y90"/>
  <c r="AB90"/>
  <c r="Z90"/>
  <c r="T88"/>
  <c r="V88"/>
  <c r="W88"/>
  <c r="Y88"/>
  <c r="AB88"/>
  <c r="Z88"/>
  <c r="C88"/>
  <c r="E88"/>
  <c r="F88"/>
  <c r="H88"/>
  <c r="I88"/>
  <c r="K88"/>
  <c r="N88"/>
  <c r="Z87"/>
  <c r="T87"/>
  <c r="V87"/>
  <c r="W87"/>
  <c r="Y87"/>
  <c r="AB87"/>
  <c r="E87"/>
  <c r="F87"/>
  <c r="C87"/>
  <c r="H87"/>
  <c r="K87"/>
  <c r="I87"/>
  <c r="N87"/>
  <c r="T84"/>
  <c r="V84"/>
  <c r="W84"/>
  <c r="Y84"/>
  <c r="AB84"/>
  <c r="Z84"/>
  <c r="C83"/>
  <c r="E83"/>
  <c r="F83"/>
  <c r="H83"/>
  <c r="I83"/>
  <c r="K83"/>
  <c r="N83"/>
  <c r="T82"/>
  <c r="V82"/>
  <c r="W82"/>
  <c r="Y82"/>
  <c r="AB82"/>
  <c r="Z82"/>
  <c r="C82"/>
  <c r="E82"/>
  <c r="F82"/>
  <c r="H82"/>
  <c r="I82"/>
  <c r="K82"/>
  <c r="N82"/>
  <c r="T81"/>
  <c r="V81"/>
  <c r="W81"/>
  <c r="Y81"/>
  <c r="AB81"/>
  <c r="Z81"/>
  <c r="C81"/>
  <c r="E81"/>
  <c r="F81"/>
  <c r="H81"/>
  <c r="I81"/>
  <c r="K81"/>
  <c r="N81"/>
  <c r="C80"/>
  <c r="E80"/>
  <c r="F80"/>
  <c r="H80"/>
  <c r="I80"/>
  <c r="K80"/>
  <c r="N80"/>
  <c r="C85"/>
  <c r="E85"/>
  <c r="F85"/>
  <c r="H85"/>
  <c r="I85"/>
  <c r="K85"/>
  <c r="N85"/>
  <c r="Z92"/>
  <c r="T92"/>
  <c r="V92"/>
  <c r="W92"/>
  <c r="Y92"/>
  <c r="AB92"/>
  <c r="C89"/>
  <c r="E89"/>
  <c r="F89"/>
  <c r="H89"/>
  <c r="I89"/>
  <c r="K89"/>
  <c r="N89"/>
  <c r="C93"/>
  <c r="E93"/>
  <c r="F93"/>
  <c r="H93"/>
  <c r="I93"/>
  <c r="K93"/>
  <c r="N93"/>
  <c r="C84"/>
  <c r="E84"/>
  <c r="F84"/>
  <c r="H84"/>
  <c r="I84"/>
  <c r="K84"/>
  <c r="N84"/>
  <c r="T79"/>
  <c r="V79"/>
  <c r="W79"/>
  <c r="Y79"/>
  <c r="AB79"/>
  <c r="Z79"/>
  <c r="Z80"/>
  <c r="T80"/>
  <c r="V80"/>
  <c r="W80"/>
  <c r="Y80"/>
  <c r="AB80"/>
  <c r="Z85"/>
  <c r="T85"/>
  <c r="V85"/>
  <c r="W85"/>
  <c r="Y85"/>
  <c r="AB85"/>
  <c r="C79"/>
  <c r="E79"/>
  <c r="F79"/>
  <c r="H79"/>
  <c r="I79"/>
  <c r="K79"/>
  <c r="N79"/>
  <c r="AL51"/>
  <c r="AL49"/>
  <c r="AL47"/>
  <c r="AL45"/>
  <c r="AL43"/>
  <c r="AL41"/>
  <c r="AL39"/>
  <c r="AL37"/>
  <c r="AL35"/>
  <c r="AL33"/>
  <c r="AL31"/>
  <c r="AL29"/>
  <c r="AL27"/>
  <c r="AL25"/>
  <c r="AL23"/>
  <c r="AL21"/>
  <c r="AL19"/>
  <c r="AL17"/>
  <c r="AL15"/>
  <c r="AL13"/>
  <c r="AL11"/>
  <c r="AL9"/>
  <c r="AL7"/>
  <c r="AL5"/>
  <c r="AH94"/>
  <c r="AH93"/>
  <c r="AH92"/>
  <c r="AH91"/>
  <c r="AH90"/>
  <c r="AH89"/>
  <c r="AH88"/>
  <c r="AH87"/>
  <c r="AH86"/>
  <c r="AH85"/>
  <c r="AH84"/>
  <c r="AH83"/>
  <c r="AH82"/>
  <c r="AH81"/>
  <c r="AH80"/>
  <c r="AH79"/>
  <c r="AH75"/>
  <c r="AF75"/>
  <c r="AE75"/>
  <c r="AH74"/>
  <c r="AF74"/>
  <c r="AE74"/>
  <c r="AH73"/>
  <c r="AF73"/>
  <c r="AE73"/>
  <c r="AH72"/>
  <c r="AF72"/>
  <c r="AE72"/>
  <c r="AH71"/>
  <c r="AF71"/>
  <c r="AE71"/>
  <c r="AH70"/>
  <c r="AF70"/>
  <c r="AE70"/>
  <c r="AH69"/>
  <c r="AF69"/>
  <c r="AE69"/>
  <c r="AH68"/>
  <c r="AF68"/>
  <c r="AE68"/>
  <c r="AH67"/>
  <c r="AF67"/>
  <c r="AE67"/>
  <c r="AH66"/>
  <c r="AF66"/>
  <c r="AE66"/>
  <c r="Q75"/>
  <c r="O75"/>
  <c r="N75"/>
  <c r="Q74"/>
  <c r="O74"/>
  <c r="N74"/>
  <c r="Q73"/>
  <c r="O73"/>
  <c r="N73"/>
  <c r="Q72"/>
  <c r="O72"/>
  <c r="N72"/>
  <c r="Q71"/>
  <c r="O71"/>
  <c r="N71"/>
  <c r="Q70"/>
  <c r="O70"/>
  <c r="N70"/>
  <c r="Q69"/>
  <c r="O69"/>
  <c r="N69"/>
  <c r="Q68"/>
  <c r="O68"/>
  <c r="N68"/>
  <c r="Q67"/>
  <c r="O67"/>
  <c r="N67"/>
  <c r="Q66"/>
  <c r="O66"/>
  <c r="N66"/>
  <c r="N76"/>
  <c r="O76"/>
  <c r="Q76"/>
  <c r="AE76"/>
  <c r="AF76"/>
  <c r="AH76"/>
  <c r="C94"/>
  <c r="E94"/>
  <c r="F94"/>
  <c r="L79"/>
  <c r="L80"/>
  <c r="L81"/>
  <c r="L82"/>
  <c r="L83"/>
  <c r="L84"/>
  <c r="L85"/>
  <c r="L86"/>
  <c r="L87"/>
  <c r="L88"/>
  <c r="L89"/>
  <c r="L90"/>
  <c r="L91"/>
  <c r="L92"/>
  <c r="L93"/>
  <c r="L94"/>
  <c r="K94"/>
  <c r="I94"/>
  <c r="AL3"/>
  <c r="O93"/>
  <c r="O92"/>
  <c r="O91"/>
  <c r="O90"/>
  <c r="O89"/>
  <c r="O88"/>
  <c r="O87"/>
  <c r="O86"/>
  <c r="O85"/>
  <c r="O84"/>
  <c r="O83"/>
  <c r="O82"/>
  <c r="O81"/>
  <c r="O94"/>
  <c r="O80"/>
  <c r="O79"/>
  <c r="AC79"/>
  <c r="AC80"/>
  <c r="AC81"/>
  <c r="AC82"/>
  <c r="AC83"/>
  <c r="AC84"/>
  <c r="AC85"/>
  <c r="AC86"/>
  <c r="AC87"/>
  <c r="AC88"/>
  <c r="AC89"/>
  <c r="AC90"/>
  <c r="AC91"/>
  <c r="AC92"/>
  <c r="AC93"/>
  <c r="AC94"/>
  <c r="Q93"/>
  <c r="Q92"/>
  <c r="Q91"/>
  <c r="Q90"/>
  <c r="Q89"/>
  <c r="Q88"/>
  <c r="Q87"/>
  <c r="Q86"/>
  <c r="Q85"/>
  <c r="Q84"/>
  <c r="Q83"/>
  <c r="Q82"/>
  <c r="Q81"/>
  <c r="Q94"/>
  <c r="Q80"/>
  <c r="AF93"/>
  <c r="AF92"/>
  <c r="AF91"/>
  <c r="AF90"/>
  <c r="AF89"/>
  <c r="AF88"/>
  <c r="AF87"/>
  <c r="AF86"/>
  <c r="AF85"/>
  <c r="AF84"/>
  <c r="AF83"/>
  <c r="AF82"/>
  <c r="AF81"/>
  <c r="AF94"/>
  <c r="AF80"/>
  <c r="AF79"/>
  <c r="Q79"/>
  <c r="H94"/>
  <c r="K95"/>
  <c r="I95"/>
  <c r="F95"/>
  <c r="E95"/>
  <c r="C95"/>
  <c r="L95"/>
  <c r="H95"/>
  <c r="N94"/>
  <c r="Z95"/>
  <c r="AB95"/>
  <c r="W95"/>
  <c r="V95"/>
  <c r="T95"/>
  <c r="AC95"/>
  <c r="AE80"/>
  <c r="AE81"/>
  <c r="AE82"/>
  <c r="AE83"/>
  <c r="AE84"/>
  <c r="AE85"/>
  <c r="AE86"/>
  <c r="AE87"/>
  <c r="AE88"/>
  <c r="AE89"/>
  <c r="AE90"/>
  <c r="AE91"/>
  <c r="AE92"/>
  <c r="AE94"/>
  <c r="AE93"/>
  <c r="AE79"/>
  <c r="AE95"/>
  <c r="Y95"/>
  <c r="N95"/>
  <c r="A37" i="26"/>
  <c r="Q71"/>
  <c r="Q69"/>
  <c r="Q67"/>
  <c r="Q65"/>
  <c r="Q63"/>
  <c r="Q61"/>
  <c r="Q59"/>
  <c r="Q57"/>
  <c r="Q55"/>
  <c r="Q53"/>
  <c r="Q51"/>
  <c r="Q49"/>
  <c r="Q47"/>
  <c r="Q45"/>
  <c r="Q43"/>
  <c r="Q41"/>
  <c r="Q39"/>
  <c r="Q35"/>
  <c r="Q33"/>
  <c r="Q31"/>
  <c r="Q29"/>
  <c r="Q27"/>
  <c r="Q25"/>
  <c r="Q23"/>
  <c r="Q21"/>
  <c r="Q19"/>
  <c r="Q17"/>
  <c r="Q15"/>
  <c r="Q13"/>
  <c r="Q11"/>
  <c r="Q9"/>
  <c r="Q7"/>
  <c r="Q5"/>
  <c r="Q3"/>
  <c r="D67"/>
  <c r="E67"/>
  <c r="F67"/>
  <c r="G67"/>
  <c r="H67"/>
  <c r="I67"/>
  <c r="J67"/>
  <c r="K67"/>
  <c r="L67"/>
  <c r="M67"/>
  <c r="N67"/>
  <c r="O67"/>
  <c r="R67"/>
  <c r="D47"/>
  <c r="E47"/>
  <c r="F47"/>
  <c r="G47"/>
  <c r="H47"/>
  <c r="I47"/>
  <c r="J47"/>
  <c r="K47"/>
  <c r="L47"/>
  <c r="M47"/>
  <c r="N47"/>
  <c r="O47"/>
  <c r="R47"/>
  <c r="D45"/>
  <c r="E45"/>
  <c r="F45"/>
  <c r="G45"/>
  <c r="H45"/>
  <c r="I45"/>
  <c r="J45"/>
  <c r="K45"/>
  <c r="L45"/>
  <c r="M45"/>
  <c r="N45"/>
  <c r="O45"/>
  <c r="R45"/>
  <c r="D43"/>
  <c r="E43"/>
  <c r="F43"/>
  <c r="G43"/>
  <c r="H43"/>
  <c r="I43"/>
  <c r="J43"/>
  <c r="K43"/>
  <c r="L43"/>
  <c r="M43"/>
  <c r="N43"/>
  <c r="O43"/>
  <c r="R43"/>
  <c r="P71"/>
  <c r="P35"/>
  <c r="P39"/>
  <c r="P41"/>
  <c r="P43"/>
  <c r="P45"/>
  <c r="P47"/>
  <c r="P49"/>
  <c r="P51"/>
  <c r="P53"/>
  <c r="P55"/>
  <c r="P57"/>
  <c r="P59"/>
  <c r="P61"/>
  <c r="P63"/>
  <c r="P65"/>
  <c r="P67"/>
  <c r="P69"/>
  <c r="P33"/>
  <c r="P31"/>
  <c r="P29"/>
  <c r="P27"/>
  <c r="P25"/>
  <c r="P23"/>
  <c r="P21"/>
  <c r="P19"/>
  <c r="P17"/>
  <c r="P15"/>
  <c r="P13"/>
  <c r="P11"/>
  <c r="P9"/>
  <c r="P7"/>
  <c r="P5"/>
  <c r="P3"/>
  <c r="V41"/>
  <c r="V43"/>
  <c r="V45"/>
  <c r="V47"/>
  <c r="V49"/>
  <c r="V51"/>
  <c r="V53"/>
  <c r="V55"/>
  <c r="V57"/>
  <c r="V59"/>
  <c r="V61"/>
  <c r="V63"/>
  <c r="V65"/>
  <c r="V67"/>
  <c r="V69"/>
  <c r="U41"/>
  <c r="U43"/>
  <c r="U45"/>
  <c r="U47"/>
  <c r="U49"/>
  <c r="U51"/>
  <c r="U53"/>
  <c r="U55"/>
  <c r="U57"/>
  <c r="U59"/>
  <c r="U61"/>
  <c r="U63"/>
  <c r="U65"/>
  <c r="U67"/>
  <c r="U69"/>
  <c r="T41"/>
  <c r="T43"/>
  <c r="T45"/>
  <c r="T47"/>
  <c r="T49"/>
  <c r="T51"/>
  <c r="T53"/>
  <c r="T55"/>
  <c r="T57"/>
  <c r="T59"/>
  <c r="T61"/>
  <c r="T63"/>
  <c r="T65"/>
  <c r="T67"/>
  <c r="T69"/>
  <c r="Q68"/>
  <c r="P68"/>
  <c r="O68"/>
  <c r="N68"/>
  <c r="M68"/>
  <c r="L68"/>
  <c r="K68"/>
  <c r="J68"/>
  <c r="I68"/>
  <c r="H68"/>
  <c r="G68"/>
  <c r="F68"/>
  <c r="E68"/>
  <c r="D68"/>
  <c r="R68"/>
  <c r="B69"/>
  <c r="W69"/>
  <c r="A69"/>
  <c r="X69"/>
  <c r="B67"/>
  <c r="W67"/>
  <c r="A67"/>
  <c r="X67"/>
  <c r="V33"/>
  <c r="U33"/>
  <c r="T33"/>
  <c r="B33"/>
  <c r="W33"/>
  <c r="A33"/>
  <c r="X33"/>
  <c r="V31"/>
  <c r="U31"/>
  <c r="T31"/>
  <c r="B31"/>
  <c r="W31"/>
  <c r="A31"/>
  <c r="X31"/>
  <c r="Q32"/>
  <c r="P32"/>
  <c r="O32"/>
  <c r="N32"/>
  <c r="M32"/>
  <c r="L32"/>
  <c r="K32"/>
  <c r="J32"/>
  <c r="I32"/>
  <c r="H32"/>
  <c r="G32"/>
  <c r="F32"/>
  <c r="E32"/>
  <c r="D32"/>
  <c r="R32"/>
  <c r="O31"/>
  <c r="N31"/>
  <c r="M31"/>
  <c r="L31"/>
  <c r="K31"/>
  <c r="J31"/>
  <c r="I31"/>
  <c r="H31"/>
  <c r="G31"/>
  <c r="F31"/>
  <c r="E31"/>
  <c r="D31"/>
  <c r="R31"/>
  <c r="S33"/>
  <c r="Q66"/>
  <c r="P66"/>
  <c r="O66"/>
  <c r="N66"/>
  <c r="M66"/>
  <c r="L66"/>
  <c r="K66"/>
  <c r="J66"/>
  <c r="I66"/>
  <c r="H66"/>
  <c r="G66"/>
  <c r="F66"/>
  <c r="E66"/>
  <c r="Q64"/>
  <c r="P64"/>
  <c r="O64"/>
  <c r="N64"/>
  <c r="M64"/>
  <c r="L64"/>
  <c r="K64"/>
  <c r="J64"/>
  <c r="I64"/>
  <c r="H64"/>
  <c r="G64"/>
  <c r="F64"/>
  <c r="E64"/>
  <c r="Q62"/>
  <c r="P62"/>
  <c r="O62"/>
  <c r="N62"/>
  <c r="M62"/>
  <c r="L62"/>
  <c r="K62"/>
  <c r="J62"/>
  <c r="I62"/>
  <c r="H62"/>
  <c r="G62"/>
  <c r="F62"/>
  <c r="E62"/>
  <c r="Q60"/>
  <c r="P60"/>
  <c r="O60"/>
  <c r="N60"/>
  <c r="M60"/>
  <c r="L60"/>
  <c r="K60"/>
  <c r="J60"/>
  <c r="I60"/>
  <c r="H60"/>
  <c r="G60"/>
  <c r="F60"/>
  <c r="E60"/>
  <c r="Q58"/>
  <c r="P58"/>
  <c r="O58"/>
  <c r="N58"/>
  <c r="M58"/>
  <c r="L58"/>
  <c r="K58"/>
  <c r="J58"/>
  <c r="I58"/>
  <c r="H58"/>
  <c r="G58"/>
  <c r="F58"/>
  <c r="E58"/>
  <c r="Q56"/>
  <c r="P56"/>
  <c r="O56"/>
  <c r="N56"/>
  <c r="M56"/>
  <c r="L56"/>
  <c r="K56"/>
  <c r="J56"/>
  <c r="I56"/>
  <c r="H56"/>
  <c r="G56"/>
  <c r="F56"/>
  <c r="E56"/>
  <c r="Q54"/>
  <c r="P54"/>
  <c r="O54"/>
  <c r="N54"/>
  <c r="M54"/>
  <c r="L54"/>
  <c r="K54"/>
  <c r="J54"/>
  <c r="I54"/>
  <c r="H54"/>
  <c r="G54"/>
  <c r="F54"/>
  <c r="E54"/>
  <c r="Q52"/>
  <c r="P52"/>
  <c r="O52"/>
  <c r="N52"/>
  <c r="M52"/>
  <c r="L52"/>
  <c r="K52"/>
  <c r="J52"/>
  <c r="I52"/>
  <c r="H52"/>
  <c r="G52"/>
  <c r="F52"/>
  <c r="E52"/>
  <c r="Q50"/>
  <c r="P50"/>
  <c r="O50"/>
  <c r="N50"/>
  <c r="M50"/>
  <c r="L50"/>
  <c r="K50"/>
  <c r="J50"/>
  <c r="I50"/>
  <c r="H50"/>
  <c r="G50"/>
  <c r="F50"/>
  <c r="E50"/>
  <c r="Q48"/>
  <c r="P48"/>
  <c r="O48"/>
  <c r="N48"/>
  <c r="M48"/>
  <c r="L48"/>
  <c r="K48"/>
  <c r="J48"/>
  <c r="I48"/>
  <c r="H48"/>
  <c r="G48"/>
  <c r="F48"/>
  <c r="E48"/>
  <c r="S47"/>
  <c r="Q46"/>
  <c r="P46"/>
  <c r="O46"/>
  <c r="N46"/>
  <c r="M46"/>
  <c r="L46"/>
  <c r="K46"/>
  <c r="J46"/>
  <c r="I46"/>
  <c r="H46"/>
  <c r="G46"/>
  <c r="F46"/>
  <c r="E46"/>
  <c r="S45"/>
  <c r="Q44"/>
  <c r="P44"/>
  <c r="O44"/>
  <c r="N44"/>
  <c r="M44"/>
  <c r="L44"/>
  <c r="K44"/>
  <c r="J44"/>
  <c r="I44"/>
  <c r="H44"/>
  <c r="G44"/>
  <c r="F44"/>
  <c r="E44"/>
  <c r="S43"/>
  <c r="Q42"/>
  <c r="P42"/>
  <c r="O42"/>
  <c r="N42"/>
  <c r="M42"/>
  <c r="L42"/>
  <c r="K42"/>
  <c r="J42"/>
  <c r="I42"/>
  <c r="H42"/>
  <c r="G42"/>
  <c r="F42"/>
  <c r="E42"/>
  <c r="S41"/>
  <c r="Q40"/>
  <c r="P40"/>
  <c r="O40"/>
  <c r="N40"/>
  <c r="M40"/>
  <c r="L40"/>
  <c r="K40"/>
  <c r="J40"/>
  <c r="I40"/>
  <c r="H40"/>
  <c r="G40"/>
  <c r="F40"/>
  <c r="E40"/>
  <c r="Q30"/>
  <c r="P30"/>
  <c r="O30"/>
  <c r="N30"/>
  <c r="M30"/>
  <c r="L30"/>
  <c r="K30"/>
  <c r="J30"/>
  <c r="I30"/>
  <c r="H30"/>
  <c r="G30"/>
  <c r="F30"/>
  <c r="E30"/>
  <c r="Q28"/>
  <c r="P28"/>
  <c r="O28"/>
  <c r="N28"/>
  <c r="M28"/>
  <c r="L28"/>
  <c r="K28"/>
  <c r="J28"/>
  <c r="I28"/>
  <c r="H28"/>
  <c r="G28"/>
  <c r="F28"/>
  <c r="E28"/>
  <c r="Q26"/>
  <c r="P26"/>
  <c r="O26"/>
  <c r="N26"/>
  <c r="M26"/>
  <c r="L26"/>
  <c r="K26"/>
  <c r="J26"/>
  <c r="I26"/>
  <c r="H26"/>
  <c r="G26"/>
  <c r="F26"/>
  <c r="E26"/>
  <c r="Q24"/>
  <c r="P24"/>
  <c r="O24"/>
  <c r="N24"/>
  <c r="M24"/>
  <c r="L24"/>
  <c r="K24"/>
  <c r="J24"/>
  <c r="I24"/>
  <c r="H24"/>
  <c r="G24"/>
  <c r="F24"/>
  <c r="E24"/>
  <c r="Q22"/>
  <c r="P22"/>
  <c r="O22"/>
  <c r="N22"/>
  <c r="M22"/>
  <c r="L22"/>
  <c r="K22"/>
  <c r="J22"/>
  <c r="I22"/>
  <c r="H22"/>
  <c r="G22"/>
  <c r="F22"/>
  <c r="E22"/>
  <c r="Q20"/>
  <c r="P20"/>
  <c r="O20"/>
  <c r="N20"/>
  <c r="M20"/>
  <c r="L20"/>
  <c r="K20"/>
  <c r="J20"/>
  <c r="I20"/>
  <c r="H20"/>
  <c r="G20"/>
  <c r="F20"/>
  <c r="E20"/>
  <c r="Q18"/>
  <c r="P18"/>
  <c r="O18"/>
  <c r="N18"/>
  <c r="M18"/>
  <c r="L18"/>
  <c r="K18"/>
  <c r="J18"/>
  <c r="I18"/>
  <c r="H18"/>
  <c r="G18"/>
  <c r="F18"/>
  <c r="E18"/>
  <c r="Q16"/>
  <c r="P16"/>
  <c r="O16"/>
  <c r="N16"/>
  <c r="M16"/>
  <c r="L16"/>
  <c r="K16"/>
  <c r="J16"/>
  <c r="I16"/>
  <c r="H16"/>
  <c r="G16"/>
  <c r="F16"/>
  <c r="E16"/>
  <c r="Q14"/>
  <c r="P14"/>
  <c r="O14"/>
  <c r="N14"/>
  <c r="M14"/>
  <c r="L14"/>
  <c r="K14"/>
  <c r="J14"/>
  <c r="I14"/>
  <c r="H14"/>
  <c r="G14"/>
  <c r="F14"/>
  <c r="E14"/>
  <c r="Q12"/>
  <c r="P12"/>
  <c r="O12"/>
  <c r="N12"/>
  <c r="M12"/>
  <c r="L12"/>
  <c r="K12"/>
  <c r="J12"/>
  <c r="I12"/>
  <c r="H12"/>
  <c r="G12"/>
  <c r="F12"/>
  <c r="E12"/>
  <c r="Q10"/>
  <c r="P10"/>
  <c r="O10"/>
  <c r="N10"/>
  <c r="M10"/>
  <c r="L10"/>
  <c r="K10"/>
  <c r="J10"/>
  <c r="I10"/>
  <c r="H10"/>
  <c r="G10"/>
  <c r="F10"/>
  <c r="E10"/>
  <c r="Q8"/>
  <c r="P8"/>
  <c r="O8"/>
  <c r="N8"/>
  <c r="M8"/>
  <c r="L8"/>
  <c r="K8"/>
  <c r="J8"/>
  <c r="I8"/>
  <c r="H8"/>
  <c r="G8"/>
  <c r="F8"/>
  <c r="E8"/>
  <c r="Q6"/>
  <c r="P6"/>
  <c r="O6"/>
  <c r="N6"/>
  <c r="M6"/>
  <c r="L6"/>
  <c r="K6"/>
  <c r="J6"/>
  <c r="I6"/>
  <c r="H6"/>
  <c r="G6"/>
  <c r="F6"/>
  <c r="E6"/>
  <c r="Q4"/>
  <c r="P4"/>
  <c r="O4"/>
  <c r="N4"/>
  <c r="M4"/>
  <c r="L4"/>
  <c r="K4"/>
  <c r="J4"/>
  <c r="I4"/>
  <c r="H4"/>
  <c r="G4"/>
  <c r="F4"/>
  <c r="E4"/>
  <c r="O65"/>
  <c r="N65"/>
  <c r="M65"/>
  <c r="L65"/>
  <c r="K65"/>
  <c r="J65"/>
  <c r="I65"/>
  <c r="H65"/>
  <c r="G65"/>
  <c r="F65"/>
  <c r="E65"/>
  <c r="D65"/>
  <c r="R65"/>
  <c r="O63"/>
  <c r="N63"/>
  <c r="M63"/>
  <c r="L63"/>
  <c r="K63"/>
  <c r="J63"/>
  <c r="I63"/>
  <c r="H63"/>
  <c r="G63"/>
  <c r="F63"/>
  <c r="E63"/>
  <c r="D63"/>
  <c r="R63"/>
  <c r="O61"/>
  <c r="N61"/>
  <c r="M61"/>
  <c r="L61"/>
  <c r="K61"/>
  <c r="J61"/>
  <c r="I61"/>
  <c r="H61"/>
  <c r="G61"/>
  <c r="F61"/>
  <c r="E61"/>
  <c r="D61"/>
  <c r="R61"/>
  <c r="O59"/>
  <c r="N59"/>
  <c r="M59"/>
  <c r="L59"/>
  <c r="K59"/>
  <c r="J59"/>
  <c r="I59"/>
  <c r="H59"/>
  <c r="G59"/>
  <c r="F59"/>
  <c r="E59"/>
  <c r="D59"/>
  <c r="R59"/>
  <c r="O57"/>
  <c r="N57"/>
  <c r="M57"/>
  <c r="L57"/>
  <c r="K57"/>
  <c r="J57"/>
  <c r="I57"/>
  <c r="H57"/>
  <c r="G57"/>
  <c r="F57"/>
  <c r="E57"/>
  <c r="D57"/>
  <c r="R57"/>
  <c r="O55"/>
  <c r="N55"/>
  <c r="M55"/>
  <c r="L55"/>
  <c r="K55"/>
  <c r="J55"/>
  <c r="I55"/>
  <c r="H55"/>
  <c r="G55"/>
  <c r="F55"/>
  <c r="E55"/>
  <c r="D55"/>
  <c r="R55"/>
  <c r="O53"/>
  <c r="N53"/>
  <c r="M53"/>
  <c r="L53"/>
  <c r="K53"/>
  <c r="J53"/>
  <c r="I53"/>
  <c r="H53"/>
  <c r="G53"/>
  <c r="F53"/>
  <c r="E53"/>
  <c r="D53"/>
  <c r="R53"/>
  <c r="O51"/>
  <c r="N51"/>
  <c r="M51"/>
  <c r="L51"/>
  <c r="K51"/>
  <c r="J51"/>
  <c r="I51"/>
  <c r="H51"/>
  <c r="G51"/>
  <c r="F51"/>
  <c r="E51"/>
  <c r="D51"/>
  <c r="R51"/>
  <c r="O49"/>
  <c r="N49"/>
  <c r="M49"/>
  <c r="L49"/>
  <c r="K49"/>
  <c r="J49"/>
  <c r="I49"/>
  <c r="H49"/>
  <c r="G49"/>
  <c r="F49"/>
  <c r="E49"/>
  <c r="D49"/>
  <c r="R49"/>
  <c r="O41"/>
  <c r="N41"/>
  <c r="M41"/>
  <c r="L41"/>
  <c r="K41"/>
  <c r="J41"/>
  <c r="I41"/>
  <c r="H41"/>
  <c r="G41"/>
  <c r="F41"/>
  <c r="E41"/>
  <c r="D41"/>
  <c r="R41"/>
  <c r="O39"/>
  <c r="N39"/>
  <c r="M39"/>
  <c r="L39"/>
  <c r="K39"/>
  <c r="J39"/>
  <c r="I39"/>
  <c r="H39"/>
  <c r="G39"/>
  <c r="F39"/>
  <c r="E39"/>
  <c r="D39"/>
  <c r="O29"/>
  <c r="N29"/>
  <c r="M29"/>
  <c r="L29"/>
  <c r="K29"/>
  <c r="J29"/>
  <c r="I29"/>
  <c r="H29"/>
  <c r="G29"/>
  <c r="F29"/>
  <c r="E29"/>
  <c r="D29"/>
  <c r="R29"/>
  <c r="O27"/>
  <c r="N27"/>
  <c r="M27"/>
  <c r="L27"/>
  <c r="K27"/>
  <c r="J27"/>
  <c r="I27"/>
  <c r="H27"/>
  <c r="G27"/>
  <c r="F27"/>
  <c r="E27"/>
  <c r="D27"/>
  <c r="R27"/>
  <c r="O25"/>
  <c r="N25"/>
  <c r="M25"/>
  <c r="L25"/>
  <c r="K25"/>
  <c r="J25"/>
  <c r="I25"/>
  <c r="H25"/>
  <c r="G25"/>
  <c r="F25"/>
  <c r="E25"/>
  <c r="D25"/>
  <c r="R25"/>
  <c r="O23"/>
  <c r="N23"/>
  <c r="M23"/>
  <c r="L23"/>
  <c r="K23"/>
  <c r="J23"/>
  <c r="I23"/>
  <c r="H23"/>
  <c r="G23"/>
  <c r="F23"/>
  <c r="E23"/>
  <c r="D23"/>
  <c r="R23"/>
  <c r="O21"/>
  <c r="N21"/>
  <c r="M21"/>
  <c r="L21"/>
  <c r="K21"/>
  <c r="J21"/>
  <c r="I21"/>
  <c r="H21"/>
  <c r="G21"/>
  <c r="F21"/>
  <c r="E21"/>
  <c r="D21"/>
  <c r="R21"/>
  <c r="O19"/>
  <c r="N19"/>
  <c r="M19"/>
  <c r="L19"/>
  <c r="K19"/>
  <c r="J19"/>
  <c r="I19"/>
  <c r="H19"/>
  <c r="G19"/>
  <c r="F19"/>
  <c r="E19"/>
  <c r="D19"/>
  <c r="R19"/>
  <c r="O17"/>
  <c r="N17"/>
  <c r="M17"/>
  <c r="L17"/>
  <c r="K17"/>
  <c r="J17"/>
  <c r="I17"/>
  <c r="H17"/>
  <c r="G17"/>
  <c r="F17"/>
  <c r="E17"/>
  <c r="D17"/>
  <c r="R17"/>
  <c r="O15"/>
  <c r="N15"/>
  <c r="M15"/>
  <c r="L15"/>
  <c r="K15"/>
  <c r="J15"/>
  <c r="I15"/>
  <c r="H15"/>
  <c r="G15"/>
  <c r="F15"/>
  <c r="E15"/>
  <c r="D15"/>
  <c r="R15"/>
  <c r="O13"/>
  <c r="N13"/>
  <c r="M13"/>
  <c r="L13"/>
  <c r="K13"/>
  <c r="J13"/>
  <c r="I13"/>
  <c r="H13"/>
  <c r="G13"/>
  <c r="F13"/>
  <c r="E13"/>
  <c r="D13"/>
  <c r="R13"/>
  <c r="O11"/>
  <c r="N11"/>
  <c r="M11"/>
  <c r="L11"/>
  <c r="K11"/>
  <c r="J11"/>
  <c r="I11"/>
  <c r="H11"/>
  <c r="G11"/>
  <c r="F11"/>
  <c r="E11"/>
  <c r="D11"/>
  <c r="R11"/>
  <c r="O9"/>
  <c r="N9"/>
  <c r="M9"/>
  <c r="L9"/>
  <c r="K9"/>
  <c r="J9"/>
  <c r="I9"/>
  <c r="H9"/>
  <c r="G9"/>
  <c r="F9"/>
  <c r="E9"/>
  <c r="D9"/>
  <c r="R9"/>
  <c r="O7"/>
  <c r="N7"/>
  <c r="M7"/>
  <c r="L7"/>
  <c r="K7"/>
  <c r="J7"/>
  <c r="I7"/>
  <c r="H7"/>
  <c r="G7"/>
  <c r="F7"/>
  <c r="E7"/>
  <c r="D7"/>
  <c r="R7"/>
  <c r="O5"/>
  <c r="N5"/>
  <c r="M5"/>
  <c r="L5"/>
  <c r="K5"/>
  <c r="J5"/>
  <c r="I5"/>
  <c r="H5"/>
  <c r="G5"/>
  <c r="F5"/>
  <c r="E5"/>
  <c r="D5"/>
  <c r="R5"/>
  <c r="O3"/>
  <c r="N3"/>
  <c r="M3"/>
  <c r="L3"/>
  <c r="K3"/>
  <c r="J3"/>
  <c r="I3"/>
  <c r="H3"/>
  <c r="G3"/>
  <c r="F3"/>
  <c r="E3"/>
  <c r="D3"/>
  <c r="B65"/>
  <c r="A65"/>
  <c r="B63"/>
  <c r="A63"/>
  <c r="B61"/>
  <c r="A61"/>
  <c r="B59"/>
  <c r="A59"/>
  <c r="B57"/>
  <c r="A57"/>
  <c r="B55"/>
  <c r="A55"/>
  <c r="B53"/>
  <c r="A53"/>
  <c r="B51"/>
  <c r="A51"/>
  <c r="B49"/>
  <c r="A49"/>
  <c r="B47"/>
  <c r="A47"/>
  <c r="B45"/>
  <c r="A45"/>
  <c r="B43"/>
  <c r="A43"/>
  <c r="B41"/>
  <c r="A41"/>
  <c r="B39"/>
  <c r="A39"/>
  <c r="S29"/>
  <c r="B29"/>
  <c r="A29"/>
  <c r="B27"/>
  <c r="W27"/>
  <c r="V27"/>
  <c r="U27"/>
  <c r="T27"/>
  <c r="A27"/>
  <c r="B25"/>
  <c r="A25"/>
  <c r="X25"/>
  <c r="W25"/>
  <c r="V25"/>
  <c r="U25"/>
  <c r="T25"/>
  <c r="B23"/>
  <c r="W23"/>
  <c r="V23"/>
  <c r="U23"/>
  <c r="T23"/>
  <c r="A23"/>
  <c r="X23"/>
  <c r="B21"/>
  <c r="A21"/>
  <c r="X21"/>
  <c r="W21"/>
  <c r="V21"/>
  <c r="U21"/>
  <c r="T21"/>
  <c r="B19"/>
  <c r="W19"/>
  <c r="V19"/>
  <c r="U19"/>
  <c r="T19"/>
  <c r="A19"/>
  <c r="X19"/>
  <c r="B17"/>
  <c r="A17"/>
  <c r="X17"/>
  <c r="W17"/>
  <c r="V17"/>
  <c r="U17"/>
  <c r="T17"/>
  <c r="B15"/>
  <c r="W15"/>
  <c r="V15"/>
  <c r="U15"/>
  <c r="T15"/>
  <c r="A15"/>
  <c r="X15"/>
  <c r="B13"/>
  <c r="A13"/>
  <c r="X13"/>
  <c r="W13"/>
  <c r="V13"/>
  <c r="U13"/>
  <c r="T13"/>
  <c r="B11"/>
  <c r="W11"/>
  <c r="V11"/>
  <c r="U11"/>
  <c r="T11"/>
  <c r="A11"/>
  <c r="X11"/>
  <c r="B9"/>
  <c r="A9"/>
  <c r="X9"/>
  <c r="W9"/>
  <c r="V9"/>
  <c r="U9"/>
  <c r="T9"/>
  <c r="B7"/>
  <c r="W7"/>
  <c r="V7"/>
  <c r="U7"/>
  <c r="T7"/>
  <c r="A7"/>
  <c r="X7"/>
  <c r="B5"/>
  <c r="A5"/>
  <c r="B3"/>
  <c r="A3"/>
  <c r="A1"/>
  <c r="X65"/>
  <c r="W65"/>
  <c r="S21"/>
  <c r="S17"/>
  <c r="S19"/>
  <c r="S23"/>
  <c r="S25"/>
  <c r="S27"/>
  <c r="S5"/>
  <c r="S9"/>
  <c r="S15"/>
  <c r="S7"/>
  <c r="S11"/>
  <c r="S13"/>
  <c r="W1"/>
  <c r="X3"/>
  <c r="W3"/>
  <c r="V3"/>
  <c r="X5"/>
  <c r="W5"/>
  <c r="V5"/>
  <c r="U5"/>
  <c r="T5"/>
  <c r="X27"/>
  <c r="X29"/>
  <c r="W29"/>
  <c r="V29"/>
  <c r="U29"/>
  <c r="T29"/>
  <c r="X39"/>
  <c r="W39"/>
  <c r="V39"/>
  <c r="X41"/>
  <c r="W41"/>
  <c r="X43"/>
  <c r="W43"/>
  <c r="X45"/>
  <c r="W45"/>
  <c r="X47"/>
  <c r="W47"/>
  <c r="X49"/>
  <c r="W49"/>
  <c r="X51"/>
  <c r="W51"/>
  <c r="X53"/>
  <c r="W53"/>
  <c r="X55"/>
  <c r="W55"/>
  <c r="X57"/>
  <c r="W57"/>
  <c r="X59"/>
  <c r="W59"/>
  <c r="X61"/>
  <c r="W61"/>
  <c r="X63"/>
  <c r="W63"/>
  <c r="U39"/>
  <c r="U71"/>
  <c r="U3"/>
  <c r="U35"/>
  <c r="T3"/>
  <c r="T35"/>
  <c r="T39"/>
  <c r="T71"/>
  <c r="S3"/>
  <c r="S39"/>
  <c r="V71"/>
  <c r="V35"/>
  <c r="S31"/>
  <c r="S35"/>
  <c r="R3"/>
  <c r="R39"/>
  <c r="S49"/>
  <c r="D50"/>
  <c r="R50"/>
  <c r="S51"/>
  <c r="D52"/>
  <c r="R52"/>
  <c r="S53"/>
  <c r="D54"/>
  <c r="R54"/>
  <c r="S55"/>
  <c r="D56"/>
  <c r="R56"/>
  <c r="S57"/>
  <c r="D58"/>
  <c r="R58"/>
  <c r="S59"/>
  <c r="D60"/>
  <c r="R60"/>
  <c r="S61"/>
  <c r="D62"/>
  <c r="R62"/>
  <c r="S63"/>
  <c r="D64"/>
  <c r="R64"/>
  <c r="S65"/>
  <c r="D66"/>
  <c r="R66"/>
  <c r="Q34"/>
  <c r="D70"/>
  <c r="E70"/>
  <c r="E72"/>
  <c r="F70"/>
  <c r="F72"/>
  <c r="G70"/>
  <c r="G72"/>
  <c r="H70"/>
  <c r="H72"/>
  <c r="I70"/>
  <c r="I72"/>
  <c r="J70"/>
  <c r="J72"/>
  <c r="K70"/>
  <c r="K72"/>
  <c r="L70"/>
  <c r="L72"/>
  <c r="M70"/>
  <c r="M72"/>
  <c r="N70"/>
  <c r="N72"/>
  <c r="O70"/>
  <c r="O72"/>
  <c r="Q70"/>
  <c r="Q36"/>
  <c r="Q72"/>
  <c r="S69"/>
  <c r="S67"/>
  <c r="O33"/>
  <c r="O35"/>
  <c r="N33"/>
  <c r="N35"/>
  <c r="M33"/>
  <c r="M35"/>
  <c r="L33"/>
  <c r="L35"/>
  <c r="K33"/>
  <c r="K35"/>
  <c r="J33"/>
  <c r="J35"/>
  <c r="I33"/>
  <c r="I35"/>
  <c r="H33"/>
  <c r="H35"/>
  <c r="G33"/>
  <c r="G35"/>
  <c r="F33"/>
  <c r="F35"/>
  <c r="E33"/>
  <c r="E35"/>
  <c r="D33"/>
  <c r="R33"/>
  <c r="P34"/>
  <c r="P36"/>
  <c r="P70"/>
  <c r="P72"/>
  <c r="O69"/>
  <c r="O71"/>
  <c r="N69"/>
  <c r="N71"/>
  <c r="M69"/>
  <c r="M71"/>
  <c r="L69"/>
  <c r="L71"/>
  <c r="K69"/>
  <c r="K71"/>
  <c r="J69"/>
  <c r="J71"/>
  <c r="I69"/>
  <c r="I71"/>
  <c r="H69"/>
  <c r="H71"/>
  <c r="G69"/>
  <c r="G71"/>
  <c r="F69"/>
  <c r="F71"/>
  <c r="E69"/>
  <c r="E71"/>
  <c r="D69"/>
  <c r="R69"/>
  <c r="D4"/>
  <c r="D6"/>
  <c r="R6"/>
  <c r="D8"/>
  <c r="R8"/>
  <c r="D10"/>
  <c r="R10"/>
  <c r="D12"/>
  <c r="R12"/>
  <c r="D14"/>
  <c r="R14"/>
  <c r="D16"/>
  <c r="R16"/>
  <c r="D18"/>
  <c r="R18"/>
  <c r="D20"/>
  <c r="R20"/>
  <c r="D22"/>
  <c r="R22"/>
  <c r="D24"/>
  <c r="R24"/>
  <c r="D26"/>
  <c r="R26"/>
  <c r="D28"/>
  <c r="R28"/>
  <c r="D30"/>
  <c r="R30"/>
  <c r="O34"/>
  <c r="O36"/>
  <c r="N34"/>
  <c r="N36"/>
  <c r="M34"/>
  <c r="M36"/>
  <c r="L34"/>
  <c r="L36"/>
  <c r="K34"/>
  <c r="K36"/>
  <c r="J34"/>
  <c r="J36"/>
  <c r="I34"/>
  <c r="I36"/>
  <c r="H34"/>
  <c r="H36"/>
  <c r="G34"/>
  <c r="G36"/>
  <c r="F34"/>
  <c r="F36"/>
  <c r="E34"/>
  <c r="E36"/>
  <c r="D34"/>
  <c r="R34"/>
  <c r="D40"/>
  <c r="D42"/>
  <c r="R42"/>
  <c r="D44"/>
  <c r="R44"/>
  <c r="D46"/>
  <c r="R46"/>
  <c r="D48"/>
  <c r="R48"/>
  <c r="R40"/>
  <c r="D72"/>
  <c r="R4"/>
  <c r="D36"/>
  <c r="R71"/>
  <c r="R35"/>
  <c r="R70"/>
  <c r="S71"/>
  <c r="D71"/>
  <c r="D35"/>
  <c r="R36"/>
  <c r="R72"/>
  <c r="K36" i="33"/>
  <c r="K35"/>
  <c r="L35"/>
  <c r="I36"/>
  <c r="I35"/>
  <c r="I37"/>
  <c r="F36"/>
  <c r="F35"/>
  <c r="F37"/>
  <c r="E36"/>
  <c r="E37"/>
  <c r="C36"/>
  <c r="C35"/>
  <c r="C37"/>
  <c r="L37"/>
  <c r="K37"/>
  <c r="Z62" i="8"/>
  <c r="Z64"/>
  <c r="Z66"/>
  <c r="Z68"/>
  <c r="Z70"/>
  <c r="Z72"/>
  <c r="Z74"/>
  <c r="Z76"/>
  <c r="Z78"/>
  <c r="Z80"/>
  <c r="Z82"/>
  <c r="Z84"/>
  <c r="Z86"/>
  <c r="Z88"/>
  <c r="Z90"/>
  <c r="Z92"/>
  <c r="Z94"/>
  <c r="Z96"/>
  <c r="Z98"/>
  <c r="Z100"/>
  <c r="Z112"/>
  <c r="Z3"/>
  <c r="Z5"/>
  <c r="Z7"/>
  <c r="Z9"/>
  <c r="Z11"/>
  <c r="Z13"/>
  <c r="Z15"/>
  <c r="Z17"/>
  <c r="Z19"/>
  <c r="Z21"/>
  <c r="Z23"/>
  <c r="Z25"/>
  <c r="Z29"/>
  <c r="Z31"/>
  <c r="Z33"/>
  <c r="Z35"/>
  <c r="Z27"/>
  <c r="Z37"/>
  <c r="Z39"/>
  <c r="Z41"/>
  <c r="Z53"/>
  <c r="AO51"/>
  <c r="AN51"/>
  <c r="AO49"/>
  <c r="AN49"/>
  <c r="AO47"/>
  <c r="AN47"/>
  <c r="AO45"/>
  <c r="AN45"/>
  <c r="AO43"/>
  <c r="AN43"/>
  <c r="AO41"/>
  <c r="AN41"/>
  <c r="AO39"/>
  <c r="AN39"/>
  <c r="AO37"/>
  <c r="AN37"/>
  <c r="AO35"/>
  <c r="AN35"/>
  <c r="AO33"/>
  <c r="AN33"/>
  <c r="AO31"/>
  <c r="AN31"/>
  <c r="AO29"/>
  <c r="AN29"/>
  <c r="AO27"/>
  <c r="AN27"/>
  <c r="AO25"/>
  <c r="AN25"/>
  <c r="AO23"/>
  <c r="AN23"/>
  <c r="AO21"/>
  <c r="AN21"/>
  <c r="AO19"/>
  <c r="AN19"/>
  <c r="AO17"/>
  <c r="AN17"/>
  <c r="AO15"/>
  <c r="AN15"/>
  <c r="AO13"/>
  <c r="AN13"/>
  <c r="AO11"/>
  <c r="AN11"/>
  <c r="AO9"/>
  <c r="AN9"/>
  <c r="AO7"/>
  <c r="AN7"/>
  <c r="AO5"/>
  <c r="AN5"/>
  <c r="AO3"/>
  <c r="AN3"/>
  <c r="AN58"/>
  <c r="AO62"/>
  <c r="AN62"/>
  <c r="AO110"/>
  <c r="AN110"/>
  <c r="AO108"/>
  <c r="AN108"/>
  <c r="AO106"/>
  <c r="AN106"/>
  <c r="AO104"/>
  <c r="AN104"/>
  <c r="AO102"/>
  <c r="AN102"/>
  <c r="AO100"/>
  <c r="AN100"/>
  <c r="AO98"/>
  <c r="AN98"/>
  <c r="AO96"/>
  <c r="AN96"/>
  <c r="AO94"/>
  <c r="AN94"/>
  <c r="AO92"/>
  <c r="AN92"/>
  <c r="AO90"/>
  <c r="AN90"/>
  <c r="AO88"/>
  <c r="AN88"/>
  <c r="AO86"/>
  <c r="AN86"/>
  <c r="AO84"/>
  <c r="AN84"/>
  <c r="AO82"/>
  <c r="AN82"/>
  <c r="AO80"/>
  <c r="AN80"/>
  <c r="AO78"/>
  <c r="AN78"/>
  <c r="AO76"/>
  <c r="AN76"/>
  <c r="AO74"/>
  <c r="AN74"/>
  <c r="AO72"/>
  <c r="AN72"/>
  <c r="AO70"/>
  <c r="AN70"/>
  <c r="AO68"/>
  <c r="AN68"/>
  <c r="AO66"/>
  <c r="AN66"/>
  <c r="AO64"/>
  <c r="AN64"/>
  <c r="Z110"/>
  <c r="Z108"/>
  <c r="Z106"/>
  <c r="Z104"/>
  <c r="Z102"/>
  <c r="Z49"/>
  <c r="Z47"/>
  <c r="Z51"/>
  <c r="Z45"/>
  <c r="Z43"/>
  <c r="AD3"/>
  <c r="AD5"/>
  <c r="AD7"/>
  <c r="AD9"/>
  <c r="AD11"/>
  <c r="AD13"/>
  <c r="AD15"/>
  <c r="AD17"/>
  <c r="AD19"/>
  <c r="AD21"/>
  <c r="AD23"/>
  <c r="AD25"/>
  <c r="AD27"/>
  <c r="AD29"/>
  <c r="AD31"/>
  <c r="AD33"/>
  <c r="AD35"/>
  <c r="AD37"/>
  <c r="AD39"/>
  <c r="AD41"/>
  <c r="AD43"/>
  <c r="AD45"/>
  <c r="AD49"/>
  <c r="AD47"/>
  <c r="AD51"/>
  <c r="B1"/>
  <c r="B60"/>
  <c r="B154"/>
  <c r="W154"/>
  <c r="B153"/>
  <c r="W153"/>
  <c r="B152"/>
  <c r="W152"/>
  <c r="B151"/>
  <c r="W151"/>
  <c r="B150"/>
  <c r="W150"/>
  <c r="B149"/>
  <c r="W149"/>
  <c r="B148"/>
  <c r="W148"/>
  <c r="B147"/>
  <c r="W147"/>
  <c r="B146"/>
  <c r="W146"/>
  <c r="B145"/>
  <c r="W145"/>
  <c r="B144"/>
  <c r="W144"/>
  <c r="B143"/>
  <c r="W143"/>
  <c r="B142"/>
  <c r="W142"/>
  <c r="B141"/>
  <c r="W141"/>
  <c r="B140"/>
  <c r="W140"/>
  <c r="B139"/>
  <c r="W139"/>
  <c r="B136"/>
  <c r="W136"/>
  <c r="B135"/>
  <c r="W135"/>
  <c r="B134"/>
  <c r="W134"/>
  <c r="B133"/>
  <c r="W133"/>
  <c r="B132"/>
  <c r="W132"/>
  <c r="B131"/>
  <c r="W131"/>
  <c r="B130"/>
  <c r="W130"/>
  <c r="B129"/>
  <c r="W129"/>
  <c r="B128"/>
  <c r="W128"/>
  <c r="B127"/>
  <c r="W127"/>
  <c r="B126"/>
  <c r="W126"/>
  <c r="B125"/>
  <c r="W125"/>
  <c r="B124"/>
  <c r="W124"/>
  <c r="B123"/>
  <c r="W123"/>
  <c r="B122"/>
  <c r="W122"/>
  <c r="B121"/>
  <c r="H121"/>
  <c r="W121"/>
  <c r="W112"/>
  <c r="W53"/>
  <c r="A112"/>
  <c r="A53"/>
  <c r="A154"/>
  <c r="A153"/>
  <c r="A136"/>
  <c r="A135"/>
  <c r="AI110"/>
  <c r="AH110"/>
  <c r="AG110"/>
  <c r="AF110"/>
  <c r="AE110"/>
  <c r="AI108"/>
  <c r="AH108"/>
  <c r="AG108"/>
  <c r="AF108"/>
  <c r="AE108"/>
  <c r="AI106"/>
  <c r="AH106"/>
  <c r="AG106"/>
  <c r="AF106"/>
  <c r="AE106"/>
  <c r="AI104"/>
  <c r="AH104"/>
  <c r="AG104"/>
  <c r="AF104"/>
  <c r="AE104"/>
  <c r="AI102"/>
  <c r="AH102"/>
  <c r="AG102"/>
  <c r="AF102"/>
  <c r="AE102"/>
  <c r="AI100"/>
  <c r="AH100"/>
  <c r="AG100"/>
  <c r="AF100"/>
  <c r="AE100"/>
  <c r="AI98"/>
  <c r="AH98"/>
  <c r="AG98"/>
  <c r="AF98"/>
  <c r="AE98"/>
  <c r="AI96"/>
  <c r="AH96"/>
  <c r="AG96"/>
  <c r="AF96"/>
  <c r="AE96"/>
  <c r="AI94"/>
  <c r="AH94"/>
  <c r="AG94"/>
  <c r="AF94"/>
  <c r="AE94"/>
  <c r="AI92"/>
  <c r="AH92"/>
  <c r="AG92"/>
  <c r="AF92"/>
  <c r="AE92"/>
  <c r="AI90"/>
  <c r="AH90"/>
  <c r="AG90"/>
  <c r="AF90"/>
  <c r="AE90"/>
  <c r="AI88"/>
  <c r="AH88"/>
  <c r="AG88"/>
  <c r="AF88"/>
  <c r="AE88"/>
  <c r="AI86"/>
  <c r="AH86"/>
  <c r="AG86"/>
  <c r="AF86"/>
  <c r="AE86"/>
  <c r="AI84"/>
  <c r="AH84"/>
  <c r="AG84"/>
  <c r="AF84"/>
  <c r="AE84"/>
  <c r="AI82"/>
  <c r="AH82"/>
  <c r="AG82"/>
  <c r="AF82"/>
  <c r="AE82"/>
  <c r="AI80"/>
  <c r="AH80"/>
  <c r="AG80"/>
  <c r="AF80"/>
  <c r="AE80"/>
  <c r="AI78"/>
  <c r="AH78"/>
  <c r="AG78"/>
  <c r="AF78"/>
  <c r="AE78"/>
  <c r="AI76"/>
  <c r="AH76"/>
  <c r="AG76"/>
  <c r="AF76"/>
  <c r="AE76"/>
  <c r="AI74"/>
  <c r="AH74"/>
  <c r="AG74"/>
  <c r="AF74"/>
  <c r="AE74"/>
  <c r="AI72"/>
  <c r="AH72"/>
  <c r="AG72"/>
  <c r="AF72"/>
  <c r="AE72"/>
  <c r="AI70"/>
  <c r="AH70"/>
  <c r="AG70"/>
  <c r="AF70"/>
  <c r="AE70"/>
  <c r="AI68"/>
  <c r="AH68"/>
  <c r="AG68"/>
  <c r="AF68"/>
  <c r="AE68"/>
  <c r="AI66"/>
  <c r="AH66"/>
  <c r="AG66"/>
  <c r="AF66"/>
  <c r="AE66"/>
  <c r="AI64"/>
  <c r="AH64"/>
  <c r="AG64"/>
  <c r="AF64"/>
  <c r="AE64"/>
  <c r="AI62"/>
  <c r="AH62"/>
  <c r="AG62"/>
  <c r="AF62"/>
  <c r="AE62"/>
  <c r="AI51"/>
  <c r="AH51"/>
  <c r="AG51"/>
  <c r="AF51"/>
  <c r="AE51"/>
  <c r="AI49"/>
  <c r="AH49"/>
  <c r="AG49"/>
  <c r="AF49"/>
  <c r="AE49"/>
  <c r="AI47"/>
  <c r="AH47"/>
  <c r="AG47"/>
  <c r="AF47"/>
  <c r="AE47"/>
  <c r="AI45"/>
  <c r="AH45"/>
  <c r="AG45"/>
  <c r="AF45"/>
  <c r="AE45"/>
  <c r="AI43"/>
  <c r="AH43"/>
  <c r="AG43"/>
  <c r="AF43"/>
  <c r="AE43"/>
  <c r="AI41"/>
  <c r="AH41"/>
  <c r="AG41"/>
  <c r="AF41"/>
  <c r="AE41"/>
  <c r="AI39"/>
  <c r="AH39"/>
  <c r="AG39"/>
  <c r="AF39"/>
  <c r="AE39"/>
  <c r="AI37"/>
  <c r="AH37"/>
  <c r="AG37"/>
  <c r="AF37"/>
  <c r="AE37"/>
  <c r="AI35"/>
  <c r="AH35"/>
  <c r="AG35"/>
  <c r="AF35"/>
  <c r="AE35"/>
  <c r="AI33"/>
  <c r="AH33"/>
  <c r="AG33"/>
  <c r="AF33"/>
  <c r="AE33"/>
  <c r="AI31"/>
  <c r="AH31"/>
  <c r="AG31"/>
  <c r="AF31"/>
  <c r="AE31"/>
  <c r="AI29"/>
  <c r="AH29"/>
  <c r="AG29"/>
  <c r="AF29"/>
  <c r="AE29"/>
  <c r="AI27"/>
  <c r="AH27"/>
  <c r="AG27"/>
  <c r="AF27"/>
  <c r="AE27"/>
  <c r="AI25"/>
  <c r="AH25"/>
  <c r="AG25"/>
  <c r="AF25"/>
  <c r="AE25"/>
  <c r="AI23"/>
  <c r="AH23"/>
  <c r="AG23"/>
  <c r="AF23"/>
  <c r="AE23"/>
  <c r="AI21"/>
  <c r="AH21"/>
  <c r="AG21"/>
  <c r="AF21"/>
  <c r="AE21"/>
  <c r="AI19"/>
  <c r="AH19"/>
  <c r="AG19"/>
  <c r="AF19"/>
  <c r="AE19"/>
  <c r="AI17"/>
  <c r="AH17"/>
  <c r="AG17"/>
  <c r="AF17"/>
  <c r="AE17"/>
  <c r="AI15"/>
  <c r="AH15"/>
  <c r="AG15"/>
  <c r="AF15"/>
  <c r="AE15"/>
  <c r="AI13"/>
  <c r="AH13"/>
  <c r="AG13"/>
  <c r="AF13"/>
  <c r="AE13"/>
  <c r="AI11"/>
  <c r="AH11"/>
  <c r="AG11"/>
  <c r="AF11"/>
  <c r="AE11"/>
  <c r="AI9"/>
  <c r="AH9"/>
  <c r="AG9"/>
  <c r="AF9"/>
  <c r="AE9"/>
  <c r="AI7"/>
  <c r="AH7"/>
  <c r="AG7"/>
  <c r="AF7"/>
  <c r="AE7"/>
  <c r="AI5"/>
  <c r="AH5"/>
  <c r="AG5"/>
  <c r="AF5"/>
  <c r="AE5"/>
  <c r="AI3"/>
  <c r="AH3"/>
  <c r="AG3"/>
  <c r="AF3"/>
  <c r="AE3"/>
  <c r="AD68"/>
  <c r="AD76"/>
  <c r="AD78"/>
  <c r="AD82"/>
  <c r="AD88"/>
  <c r="AD90"/>
  <c r="AD92"/>
  <c r="AD94"/>
  <c r="AD96"/>
  <c r="AC100"/>
  <c r="AC102"/>
  <c r="AC104"/>
  <c r="AC106"/>
  <c r="AC108"/>
  <c r="AC110"/>
  <c r="AB13"/>
  <c r="AC41"/>
  <c r="AC43"/>
  <c r="AC45"/>
  <c r="AC47"/>
  <c r="AC49"/>
  <c r="AC51"/>
  <c r="B138"/>
  <c r="B120"/>
  <c r="A139"/>
  <c r="A152"/>
  <c r="A151"/>
  <c r="A150"/>
  <c r="A149"/>
  <c r="A148"/>
  <c r="A147"/>
  <c r="A146"/>
  <c r="A145"/>
  <c r="A144"/>
  <c r="A143"/>
  <c r="A142"/>
  <c r="A141"/>
  <c r="A140"/>
  <c r="Z121"/>
  <c r="AB110"/>
  <c r="AB108"/>
  <c r="AB106"/>
  <c r="AB104"/>
  <c r="AB102"/>
  <c r="AB100"/>
  <c r="AB98"/>
  <c r="AB96"/>
  <c r="AC96"/>
  <c r="AB94"/>
  <c r="AC94"/>
  <c r="AB92"/>
  <c r="AC92"/>
  <c r="AB90"/>
  <c r="AC90"/>
  <c r="AB88"/>
  <c r="AC88"/>
  <c r="AB86"/>
  <c r="AB84"/>
  <c r="AB82"/>
  <c r="AC82"/>
  <c r="AB80"/>
  <c r="AB78"/>
  <c r="AC78"/>
  <c r="AB76"/>
  <c r="AC76"/>
  <c r="AB74"/>
  <c r="AB72"/>
  <c r="AB70"/>
  <c r="AB68"/>
  <c r="AB66"/>
  <c r="AD66"/>
  <c r="AC66"/>
  <c r="AB64"/>
  <c r="AB62"/>
  <c r="AB51"/>
  <c r="AB49"/>
  <c r="AB47"/>
  <c r="AB45"/>
  <c r="AB43"/>
  <c r="AB41"/>
  <c r="AB39"/>
  <c r="AB37"/>
  <c r="AB35"/>
  <c r="AB33"/>
  <c r="AB31"/>
  <c r="AB29"/>
  <c r="AB27"/>
  <c r="AC27"/>
  <c r="AB25"/>
  <c r="AC25"/>
  <c r="AB23"/>
  <c r="AB21"/>
  <c r="AC21"/>
  <c r="AB19"/>
  <c r="AB17"/>
  <c r="AB15"/>
  <c r="AB11"/>
  <c r="AC11"/>
  <c r="AB9"/>
  <c r="AB7"/>
  <c r="AC7"/>
  <c r="AB5"/>
  <c r="AC5"/>
  <c r="AB3"/>
  <c r="AM64"/>
  <c r="AM76"/>
  <c r="AM84"/>
  <c r="AM90"/>
  <c r="AM96"/>
  <c r="AM139"/>
  <c r="AJ76"/>
  <c r="AJ90"/>
  <c r="AJ96"/>
  <c r="AI139"/>
  <c r="AH139"/>
  <c r="AG139"/>
  <c r="AF139"/>
  <c r="AE139"/>
  <c r="AD64"/>
  <c r="AC64"/>
  <c r="AD84"/>
  <c r="AC84"/>
  <c r="AA139"/>
  <c r="Z139"/>
  <c r="T139"/>
  <c r="Q139"/>
  <c r="N139"/>
  <c r="K139"/>
  <c r="H139"/>
  <c r="AM66"/>
  <c r="AM78"/>
  <c r="AM94"/>
  <c r="AJ94"/>
  <c r="AM68"/>
  <c r="AM72"/>
  <c r="AM74"/>
  <c r="AM80"/>
  <c r="AM86"/>
  <c r="AJ72"/>
  <c r="AJ80"/>
  <c r="AD72"/>
  <c r="AC72"/>
  <c r="AD74"/>
  <c r="AC74"/>
  <c r="AD80"/>
  <c r="AC80"/>
  <c r="AD86"/>
  <c r="AC86"/>
  <c r="AM62"/>
  <c r="AM88"/>
  <c r="AD62"/>
  <c r="AC62"/>
  <c r="AL139"/>
  <c r="AC33"/>
  <c r="A134"/>
  <c r="A133"/>
  <c r="A132"/>
  <c r="A131"/>
  <c r="A130"/>
  <c r="A129"/>
  <c r="A128"/>
  <c r="A127"/>
  <c r="AH126"/>
  <c r="A126"/>
  <c r="A125"/>
  <c r="A124"/>
  <c r="A123"/>
  <c r="A122"/>
  <c r="A121"/>
  <c r="AO117"/>
  <c r="T112"/>
  <c r="Q112"/>
  <c r="N112"/>
  <c r="K112"/>
  <c r="H112"/>
  <c r="G112"/>
  <c r="F112"/>
  <c r="E112"/>
  <c r="D112"/>
  <c r="C112"/>
  <c r="AP110"/>
  <c r="AM110"/>
  <c r="AL110"/>
  <c r="AK110"/>
  <c r="AJ110"/>
  <c r="AP108"/>
  <c r="AM108"/>
  <c r="AL108"/>
  <c r="AK108"/>
  <c r="AJ108"/>
  <c r="AP106"/>
  <c r="AM106"/>
  <c r="AL106"/>
  <c r="AK106"/>
  <c r="AJ106"/>
  <c r="AP104"/>
  <c r="AM104"/>
  <c r="AL104"/>
  <c r="AK104"/>
  <c r="AJ104"/>
  <c r="AP102"/>
  <c r="AM102"/>
  <c r="AL102"/>
  <c r="AK102"/>
  <c r="AJ102"/>
  <c r="AP100"/>
  <c r="AM100"/>
  <c r="AL100"/>
  <c r="AK100"/>
  <c r="AJ100"/>
  <c r="AP98"/>
  <c r="AM98"/>
  <c r="AL98"/>
  <c r="AJ98"/>
  <c r="AK98"/>
  <c r="AP96"/>
  <c r="AL96"/>
  <c r="AK96"/>
  <c r="AP94"/>
  <c r="AL94"/>
  <c r="AK94"/>
  <c r="AP92"/>
  <c r="AM92"/>
  <c r="AL92"/>
  <c r="AP90"/>
  <c r="AL90"/>
  <c r="AP88"/>
  <c r="AL88"/>
  <c r="AP86"/>
  <c r="AL86"/>
  <c r="AP84"/>
  <c r="AL84"/>
  <c r="AP82"/>
  <c r="AM82"/>
  <c r="AL82"/>
  <c r="AP80"/>
  <c r="AL80"/>
  <c r="AP78"/>
  <c r="AL78"/>
  <c r="AP76"/>
  <c r="AL76"/>
  <c r="AP74"/>
  <c r="AL74"/>
  <c r="AP72"/>
  <c r="AL72"/>
  <c r="AP70"/>
  <c r="AM70"/>
  <c r="AL70"/>
  <c r="AP68"/>
  <c r="AL68"/>
  <c r="AP66"/>
  <c r="AL66"/>
  <c r="AP64"/>
  <c r="AL64"/>
  <c r="AP62"/>
  <c r="AM117"/>
  <c r="AE117"/>
  <c r="AO58"/>
  <c r="T53"/>
  <c r="Q53"/>
  <c r="N53"/>
  <c r="K53"/>
  <c r="H53"/>
  <c r="G53"/>
  <c r="F53"/>
  <c r="E53"/>
  <c r="D53"/>
  <c r="C53"/>
  <c r="AP51"/>
  <c r="AM51"/>
  <c r="AL51"/>
  <c r="AJ51"/>
  <c r="AP49"/>
  <c r="AM49"/>
  <c r="AL49"/>
  <c r="AJ49"/>
  <c r="AP47"/>
  <c r="AM47"/>
  <c r="AL47"/>
  <c r="AJ47"/>
  <c r="AP45"/>
  <c r="AM45"/>
  <c r="AL45"/>
  <c r="AJ45"/>
  <c r="AP43"/>
  <c r="AM43"/>
  <c r="AL43"/>
  <c r="AJ43"/>
  <c r="AP41"/>
  <c r="AM41"/>
  <c r="AL41"/>
  <c r="AJ41"/>
  <c r="AP39"/>
  <c r="AM39"/>
  <c r="AL39"/>
  <c r="AJ39"/>
  <c r="AP37"/>
  <c r="AM37"/>
  <c r="AL37"/>
  <c r="AJ37"/>
  <c r="AP35"/>
  <c r="AM35"/>
  <c r="AL35"/>
  <c r="AJ35"/>
  <c r="AP33"/>
  <c r="AM33"/>
  <c r="AJ33"/>
  <c r="AP31"/>
  <c r="AM31"/>
  <c r="AJ31"/>
  <c r="AP29"/>
  <c r="AM29"/>
  <c r="AJ29"/>
  <c r="AP27"/>
  <c r="AM27"/>
  <c r="AJ27"/>
  <c r="AP25"/>
  <c r="AM25"/>
  <c r="AJ25"/>
  <c r="AP23"/>
  <c r="AM23"/>
  <c r="AJ23"/>
  <c r="AP21"/>
  <c r="AM21"/>
  <c r="AJ21"/>
  <c r="AP19"/>
  <c r="AM19"/>
  <c r="AJ19"/>
  <c r="AP17"/>
  <c r="AM17"/>
  <c r="AJ17"/>
  <c r="AP15"/>
  <c r="AM15"/>
  <c r="AJ15"/>
  <c r="AP13"/>
  <c r="AM13"/>
  <c r="AJ13"/>
  <c r="AP11"/>
  <c r="AM11"/>
  <c r="AJ11"/>
  <c r="AP9"/>
  <c r="AM9"/>
  <c r="AJ9"/>
  <c r="AP7"/>
  <c r="AM7"/>
  <c r="AJ7"/>
  <c r="AP5"/>
  <c r="AM5"/>
  <c r="AJ5"/>
  <c r="AP3"/>
  <c r="AM3"/>
  <c r="AI58"/>
  <c r="AH58"/>
  <c r="AG58"/>
  <c r="AF58"/>
  <c r="AE58"/>
  <c r="AM121"/>
  <c r="AL121"/>
  <c r="AJ121"/>
  <c r="AI121"/>
  <c r="AH121"/>
  <c r="AG121"/>
  <c r="AF121"/>
  <c r="AE121"/>
  <c r="AI122"/>
  <c r="AH122"/>
  <c r="AG122"/>
  <c r="AF122"/>
  <c r="AE122"/>
  <c r="AM123"/>
  <c r="AK123"/>
  <c r="AJ123"/>
  <c r="AI123"/>
  <c r="AH123"/>
  <c r="AG123"/>
  <c r="AF123"/>
  <c r="AE123"/>
  <c r="AM124"/>
  <c r="AJ124"/>
  <c r="AI124"/>
  <c r="AH124"/>
  <c r="AG124"/>
  <c r="AF124"/>
  <c r="AE124"/>
  <c r="AM125"/>
  <c r="AJ125"/>
  <c r="AK125"/>
  <c r="AI125"/>
  <c r="AH125"/>
  <c r="AG125"/>
  <c r="AF125"/>
  <c r="AE125"/>
  <c r="AM126"/>
  <c r="AJ126"/>
  <c r="AK126"/>
  <c r="AI126"/>
  <c r="AG126"/>
  <c r="AF126"/>
  <c r="AE126"/>
  <c r="AM127"/>
  <c r="AI127"/>
  <c r="AH127"/>
  <c r="AG127"/>
  <c r="AF127"/>
  <c r="AE127"/>
  <c r="AM128"/>
  <c r="AJ128"/>
  <c r="AI128"/>
  <c r="AH128"/>
  <c r="AG128"/>
  <c r="AF128"/>
  <c r="AE128"/>
  <c r="AM129"/>
  <c r="AL129"/>
  <c r="AJ129"/>
  <c r="AI129"/>
  <c r="AH129"/>
  <c r="AG129"/>
  <c r="AF129"/>
  <c r="AE129"/>
  <c r="AM130"/>
  <c r="AI130"/>
  <c r="AH130"/>
  <c r="AG130"/>
  <c r="AF130"/>
  <c r="AE130"/>
  <c r="AM131"/>
  <c r="AI131"/>
  <c r="AH131"/>
  <c r="AG131"/>
  <c r="AF131"/>
  <c r="AE131"/>
  <c r="AM132"/>
  <c r="AL132"/>
  <c r="AJ132"/>
  <c r="AI132"/>
  <c r="AH132"/>
  <c r="AG132"/>
  <c r="AF132"/>
  <c r="AE132"/>
  <c r="AM133"/>
  <c r="AL133"/>
  <c r="AJ133"/>
  <c r="AI133"/>
  <c r="AH133"/>
  <c r="AG133"/>
  <c r="AF133"/>
  <c r="AE133"/>
  <c r="AM134"/>
  <c r="AL134"/>
  <c r="AJ134"/>
  <c r="AI134"/>
  <c r="AH134"/>
  <c r="AG134"/>
  <c r="AF134"/>
  <c r="AE134"/>
  <c r="AL13"/>
  <c r="AK13"/>
  <c r="AA3"/>
  <c r="AJ3"/>
  <c r="AJ127"/>
  <c r="AJ122"/>
  <c r="AJ131"/>
  <c r="AJ58"/>
  <c r="AK3"/>
  <c r="AL3"/>
  <c r="AA5"/>
  <c r="AA7"/>
  <c r="AA9"/>
  <c r="AA11"/>
  <c r="AA13"/>
  <c r="AA15"/>
  <c r="AA17"/>
  <c r="AA19"/>
  <c r="AA21"/>
  <c r="AA23"/>
  <c r="AA25"/>
  <c r="AA27"/>
  <c r="AA29"/>
  <c r="AA31"/>
  <c r="AA33"/>
  <c r="AA35"/>
  <c r="AA37"/>
  <c r="AA39"/>
  <c r="AA41"/>
  <c r="AA43"/>
  <c r="AA45"/>
  <c r="AA47"/>
  <c r="AA49"/>
  <c r="AA51"/>
  <c r="AA53"/>
  <c r="AL5"/>
  <c r="AK5"/>
  <c r="AL7"/>
  <c r="AK7"/>
  <c r="AC9"/>
  <c r="AL9"/>
  <c r="AK9"/>
  <c r="AL11"/>
  <c r="AK11"/>
  <c r="AC13"/>
  <c r="AL15"/>
  <c r="AK15"/>
  <c r="AC17"/>
  <c r="AL17"/>
  <c r="AK17"/>
  <c r="AC19"/>
  <c r="AL19"/>
  <c r="AK19"/>
  <c r="AL21"/>
  <c r="AK21"/>
  <c r="AC23"/>
  <c r="AA121"/>
  <c r="AL23"/>
  <c r="AK23"/>
  <c r="AL25"/>
  <c r="AK25"/>
  <c r="AL27"/>
  <c r="AK27"/>
  <c r="AC29"/>
  <c r="AL29"/>
  <c r="AK29"/>
  <c r="AC31"/>
  <c r="AL31"/>
  <c r="AK31"/>
  <c r="AL33"/>
  <c r="AK33"/>
  <c r="AC35"/>
  <c r="AK35"/>
  <c r="AC37"/>
  <c r="AK37"/>
  <c r="AK41"/>
  <c r="AK43"/>
  <c r="AK45"/>
  <c r="AK47"/>
  <c r="AK49"/>
  <c r="AK51"/>
  <c r="AA62"/>
  <c r="AA64"/>
  <c r="AA66"/>
  <c r="AA68"/>
  <c r="AA70"/>
  <c r="AA72"/>
  <c r="AA74"/>
  <c r="AA76"/>
  <c r="AA78"/>
  <c r="AA80"/>
  <c r="AA82"/>
  <c r="AA84"/>
  <c r="AA86"/>
  <c r="AA88"/>
  <c r="AA90"/>
  <c r="AA92"/>
  <c r="AA94"/>
  <c r="AA96"/>
  <c r="AA98"/>
  <c r="AA100"/>
  <c r="AA102"/>
  <c r="AA104"/>
  <c r="AA106"/>
  <c r="AA108"/>
  <c r="AA110"/>
  <c r="AA112"/>
  <c r="AJ62"/>
  <c r="AL62"/>
  <c r="AD70"/>
  <c r="AC70"/>
  <c r="AD98"/>
  <c r="AC98"/>
  <c r="AD100"/>
  <c r="AD102"/>
  <c r="AD104"/>
  <c r="AD106"/>
  <c r="AD108"/>
  <c r="AD110"/>
  <c r="D121"/>
  <c r="E121"/>
  <c r="F121"/>
  <c r="G121"/>
  <c r="K121"/>
  <c r="N121"/>
  <c r="Q121"/>
  <c r="T121"/>
  <c r="AA123"/>
  <c r="AA124"/>
  <c r="AA126"/>
  <c r="AA129"/>
  <c r="AA130"/>
  <c r="AA131"/>
  <c r="AA132"/>
  <c r="AA133"/>
  <c r="AA134"/>
  <c r="AJ130"/>
  <c r="AK121"/>
  <c r="AK134"/>
  <c r="AK62"/>
  <c r="AL117"/>
  <c r="AJ64"/>
  <c r="AK64"/>
  <c r="AJ66"/>
  <c r="AK66"/>
  <c r="AJ68"/>
  <c r="AK68"/>
  <c r="AJ70"/>
  <c r="AK70"/>
  <c r="AK72"/>
  <c r="AJ74"/>
  <c r="AK74"/>
  <c r="AK76"/>
  <c r="AJ78"/>
  <c r="AK78"/>
  <c r="AK80"/>
  <c r="AJ82"/>
  <c r="AK82"/>
  <c r="AJ84"/>
  <c r="AK84"/>
  <c r="AJ86"/>
  <c r="AK86"/>
  <c r="AJ88"/>
  <c r="AK88"/>
  <c r="AK90"/>
  <c r="AJ92"/>
  <c r="AK92"/>
  <c r="AI117"/>
  <c r="AH117"/>
  <c r="AG117"/>
  <c r="AF117"/>
  <c r="AN122"/>
  <c r="AD122"/>
  <c r="AN123"/>
  <c r="AD123"/>
  <c r="AC123"/>
  <c r="AN124"/>
  <c r="AD124"/>
  <c r="AN125"/>
  <c r="AD125"/>
  <c r="AN126"/>
  <c r="AN127"/>
  <c r="AN128"/>
  <c r="AN129"/>
  <c r="AD129"/>
  <c r="AC129"/>
  <c r="AN130"/>
  <c r="AD130"/>
  <c r="AC130"/>
  <c r="AN131"/>
  <c r="AN132"/>
  <c r="AD132"/>
  <c r="AC132"/>
  <c r="AN133"/>
  <c r="AN134"/>
  <c r="AD134"/>
  <c r="AC134"/>
  <c r="AN121"/>
  <c r="AD121"/>
  <c r="AC121"/>
  <c r="AC139"/>
  <c r="AN139"/>
  <c r="AD139"/>
  <c r="C121"/>
  <c r="C139"/>
  <c r="D139"/>
  <c r="E139"/>
  <c r="F139"/>
  <c r="G139"/>
  <c r="AJ139"/>
  <c r="AK139"/>
  <c r="AJ117"/>
  <c r="AC39"/>
  <c r="AC126"/>
  <c r="AC133"/>
  <c r="AC15"/>
  <c r="AC124"/>
  <c r="AC131"/>
  <c r="AC122"/>
  <c r="AC68"/>
  <c r="AK117"/>
  <c r="AA128"/>
  <c r="AA125"/>
  <c r="AA127"/>
  <c r="AM122"/>
  <c r="AK122"/>
  <c r="AK130"/>
  <c r="AL123"/>
  <c r="AK39"/>
  <c r="AL130"/>
  <c r="AL124"/>
  <c r="AK58"/>
  <c r="AA122"/>
  <c r="AD53"/>
  <c r="AL58"/>
  <c r="AK128"/>
  <c r="AK132"/>
  <c r="AK131"/>
  <c r="AM58"/>
  <c r="AL125"/>
  <c r="AD133"/>
  <c r="AK129"/>
  <c r="AK124"/>
  <c r="AK133"/>
  <c r="AC3"/>
  <c r="AC128"/>
  <c r="AC125"/>
  <c r="AK127"/>
  <c r="AL122"/>
  <c r="AD112"/>
  <c r="Z122"/>
  <c r="T122"/>
  <c r="Q122"/>
  <c r="N122"/>
  <c r="K122"/>
  <c r="H122"/>
  <c r="G122"/>
  <c r="F122"/>
  <c r="E122"/>
  <c r="D122"/>
  <c r="C122"/>
  <c r="Z123"/>
  <c r="T123"/>
  <c r="Q123"/>
  <c r="N123"/>
  <c r="K123"/>
  <c r="H123"/>
  <c r="G123"/>
  <c r="F123"/>
  <c r="E123"/>
  <c r="D123"/>
  <c r="C123"/>
  <c r="Z124"/>
  <c r="T124"/>
  <c r="Q124"/>
  <c r="N124"/>
  <c r="K124"/>
  <c r="H124"/>
  <c r="G124"/>
  <c r="F124"/>
  <c r="E124"/>
  <c r="D124"/>
  <c r="C124"/>
  <c r="Z125"/>
  <c r="T125"/>
  <c r="Q125"/>
  <c r="N125"/>
  <c r="K125"/>
  <c r="H125"/>
  <c r="G125"/>
  <c r="F125"/>
  <c r="E125"/>
  <c r="D125"/>
  <c r="C125"/>
  <c r="Z126"/>
  <c r="T126"/>
  <c r="Q126"/>
  <c r="N126"/>
  <c r="K126"/>
  <c r="H126"/>
  <c r="G126"/>
  <c r="F126"/>
  <c r="E126"/>
  <c r="D126"/>
  <c r="C126"/>
  <c r="Z127"/>
  <c r="T127"/>
  <c r="Q127"/>
  <c r="N127"/>
  <c r="K127"/>
  <c r="H127"/>
  <c r="G127"/>
  <c r="F127"/>
  <c r="E127"/>
  <c r="D127"/>
  <c r="C127"/>
  <c r="Z128"/>
  <c r="T128"/>
  <c r="Q128"/>
  <c r="N128"/>
  <c r="K128"/>
  <c r="H128"/>
  <c r="G128"/>
  <c r="F128"/>
  <c r="E128"/>
  <c r="D128"/>
  <c r="C128"/>
  <c r="Z129"/>
  <c r="T129"/>
  <c r="Q129"/>
  <c r="N129"/>
  <c r="K129"/>
  <c r="H129"/>
  <c r="G129"/>
  <c r="F129"/>
  <c r="E129"/>
  <c r="D129"/>
  <c r="C129"/>
  <c r="Z130"/>
  <c r="T130"/>
  <c r="Q130"/>
  <c r="N130"/>
  <c r="K130"/>
  <c r="H130"/>
  <c r="G130"/>
  <c r="F130"/>
  <c r="E130"/>
  <c r="D130"/>
  <c r="C130"/>
  <c r="Z131"/>
  <c r="T131"/>
  <c r="Q131"/>
  <c r="N131"/>
  <c r="K131"/>
  <c r="H131"/>
  <c r="G131"/>
  <c r="F131"/>
  <c r="E131"/>
  <c r="D131"/>
  <c r="C131"/>
  <c r="Z132"/>
  <c r="T132"/>
  <c r="Q132"/>
  <c r="N132"/>
  <c r="K132"/>
  <c r="H132"/>
  <c r="G132"/>
  <c r="F132"/>
  <c r="E132"/>
  <c r="D132"/>
  <c r="C132"/>
  <c r="Z133"/>
  <c r="T133"/>
  <c r="Q133"/>
  <c r="N133"/>
  <c r="K133"/>
  <c r="H133"/>
  <c r="G133"/>
  <c r="F133"/>
  <c r="E133"/>
  <c r="D133"/>
  <c r="C133"/>
  <c r="Z134"/>
  <c r="T134"/>
  <c r="Q134"/>
  <c r="N134"/>
  <c r="K134"/>
  <c r="H134"/>
  <c r="G134"/>
  <c r="F134"/>
  <c r="E134"/>
  <c r="D134"/>
  <c r="C134"/>
  <c r="AN140"/>
  <c r="AD140"/>
  <c r="AM140"/>
  <c r="AJ140"/>
  <c r="AI140"/>
  <c r="AH140"/>
  <c r="AG140"/>
  <c r="AF140"/>
  <c r="AE140"/>
  <c r="AC140"/>
  <c r="AA140"/>
  <c r="Z140"/>
  <c r="T140"/>
  <c r="Q140"/>
  <c r="N140"/>
  <c r="K140"/>
  <c r="H140"/>
  <c r="G140"/>
  <c r="F140"/>
  <c r="E140"/>
  <c r="D140"/>
  <c r="C140"/>
  <c r="AN141"/>
  <c r="AD141"/>
  <c r="AM141"/>
  <c r="AJ141"/>
  <c r="AI141"/>
  <c r="AH141"/>
  <c r="AG141"/>
  <c r="AF141"/>
  <c r="AE141"/>
  <c r="AC141"/>
  <c r="AA141"/>
  <c r="Z141"/>
  <c r="T141"/>
  <c r="Q141"/>
  <c r="N141"/>
  <c r="K141"/>
  <c r="H141"/>
  <c r="G141"/>
  <c r="F141"/>
  <c r="E141"/>
  <c r="D141"/>
  <c r="C141"/>
  <c r="AN142"/>
  <c r="AD142"/>
  <c r="AM142"/>
  <c r="AJ142"/>
  <c r="AI142"/>
  <c r="AH142"/>
  <c r="AG142"/>
  <c r="AF142"/>
  <c r="AE142"/>
  <c r="AC142"/>
  <c r="AA142"/>
  <c r="Z142"/>
  <c r="T142"/>
  <c r="Q142"/>
  <c r="N142"/>
  <c r="K142"/>
  <c r="H142"/>
  <c r="G142"/>
  <c r="F142"/>
  <c r="E142"/>
  <c r="D142"/>
  <c r="C142"/>
  <c r="AN143"/>
  <c r="AM143"/>
  <c r="AJ143"/>
  <c r="AI143"/>
  <c r="AH143"/>
  <c r="AG143"/>
  <c r="AF143"/>
  <c r="AE143"/>
  <c r="AC143"/>
  <c r="AA143"/>
  <c r="Z143"/>
  <c r="T143"/>
  <c r="Q143"/>
  <c r="N143"/>
  <c r="K143"/>
  <c r="H143"/>
  <c r="G143"/>
  <c r="F143"/>
  <c r="E143"/>
  <c r="D143"/>
  <c r="C143"/>
  <c r="AN144"/>
  <c r="AD144"/>
  <c r="AM144"/>
  <c r="AJ144"/>
  <c r="AI144"/>
  <c r="AH144"/>
  <c r="AG144"/>
  <c r="AF144"/>
  <c r="AE144"/>
  <c r="AC144"/>
  <c r="AA144"/>
  <c r="Z144"/>
  <c r="T144"/>
  <c r="Q144"/>
  <c r="N144"/>
  <c r="K144"/>
  <c r="H144"/>
  <c r="G144"/>
  <c r="F144"/>
  <c r="E144"/>
  <c r="D144"/>
  <c r="C144"/>
  <c r="AN145"/>
  <c r="AD145"/>
  <c r="AM145"/>
  <c r="AJ145"/>
  <c r="AI145"/>
  <c r="AH145"/>
  <c r="AG145"/>
  <c r="AF145"/>
  <c r="AE145"/>
  <c r="AC145"/>
  <c r="AA145"/>
  <c r="Z145"/>
  <c r="T145"/>
  <c r="Q145"/>
  <c r="N145"/>
  <c r="K145"/>
  <c r="H145"/>
  <c r="G145"/>
  <c r="F145"/>
  <c r="E145"/>
  <c r="D145"/>
  <c r="C145"/>
  <c r="AN146"/>
  <c r="AM146"/>
  <c r="AJ146"/>
  <c r="AI146"/>
  <c r="AH146"/>
  <c r="AG146"/>
  <c r="AF146"/>
  <c r="AE146"/>
  <c r="AC146"/>
  <c r="AA146"/>
  <c r="Z146"/>
  <c r="T146"/>
  <c r="Q146"/>
  <c r="N146"/>
  <c r="K146"/>
  <c r="H146"/>
  <c r="G146"/>
  <c r="F146"/>
  <c r="E146"/>
  <c r="D146"/>
  <c r="C146"/>
  <c r="AN147"/>
  <c r="AD147"/>
  <c r="AM147"/>
  <c r="AJ147"/>
  <c r="AI147"/>
  <c r="AH147"/>
  <c r="AG147"/>
  <c r="AF147"/>
  <c r="AE147"/>
  <c r="AC147"/>
  <c r="AA147"/>
  <c r="Z147"/>
  <c r="T147"/>
  <c r="Q147"/>
  <c r="N147"/>
  <c r="K147"/>
  <c r="H147"/>
  <c r="G147"/>
  <c r="F147"/>
  <c r="E147"/>
  <c r="D147"/>
  <c r="C147"/>
  <c r="AN148"/>
  <c r="AD148"/>
  <c r="AM148"/>
  <c r="AJ148"/>
  <c r="AI148"/>
  <c r="AH148"/>
  <c r="AG148"/>
  <c r="AF148"/>
  <c r="AE148"/>
  <c r="AC148"/>
  <c r="AA148"/>
  <c r="Z148"/>
  <c r="T148"/>
  <c r="Q148"/>
  <c r="N148"/>
  <c r="K148"/>
  <c r="H148"/>
  <c r="G148"/>
  <c r="F148"/>
  <c r="E148"/>
  <c r="D148"/>
  <c r="C148"/>
  <c r="AN149"/>
  <c r="AM149"/>
  <c r="AJ149"/>
  <c r="AI149"/>
  <c r="AH149"/>
  <c r="AG149"/>
  <c r="AF149"/>
  <c r="AE149"/>
  <c r="AC149"/>
  <c r="AA149"/>
  <c r="Z149"/>
  <c r="T149"/>
  <c r="Q149"/>
  <c r="N149"/>
  <c r="K149"/>
  <c r="H149"/>
  <c r="G149"/>
  <c r="F149"/>
  <c r="E149"/>
  <c r="D149"/>
  <c r="C149"/>
  <c r="AN150"/>
  <c r="AD150"/>
  <c r="AM150"/>
  <c r="AJ150"/>
  <c r="AI150"/>
  <c r="AH150"/>
  <c r="AG150"/>
  <c r="AF150"/>
  <c r="AE150"/>
  <c r="AC150"/>
  <c r="AA150"/>
  <c r="Z150"/>
  <c r="T150"/>
  <c r="Q150"/>
  <c r="N150"/>
  <c r="K150"/>
  <c r="H150"/>
  <c r="G150"/>
  <c r="F150"/>
  <c r="E150"/>
  <c r="D150"/>
  <c r="C150"/>
  <c r="AN151"/>
  <c r="AD151"/>
  <c r="AM151"/>
  <c r="AJ151"/>
  <c r="AI151"/>
  <c r="AH151"/>
  <c r="AG151"/>
  <c r="AF151"/>
  <c r="AE151"/>
  <c r="AC151"/>
  <c r="AA151"/>
  <c r="Z151"/>
  <c r="T151"/>
  <c r="Q151"/>
  <c r="N151"/>
  <c r="K151"/>
  <c r="H151"/>
  <c r="G151"/>
  <c r="F151"/>
  <c r="E151"/>
  <c r="D151"/>
  <c r="C151"/>
  <c r="AN152"/>
  <c r="AM152"/>
  <c r="AJ152"/>
  <c r="AI152"/>
  <c r="AH152"/>
  <c r="AG152"/>
  <c r="AF152"/>
  <c r="AE152"/>
  <c r="AC152"/>
  <c r="AA152"/>
  <c r="Z152"/>
  <c r="T152"/>
  <c r="Q152"/>
  <c r="N152"/>
  <c r="K152"/>
  <c r="H152"/>
  <c r="G152"/>
  <c r="F152"/>
  <c r="E152"/>
  <c r="D152"/>
  <c r="C152"/>
  <c r="AN135"/>
  <c r="Z135"/>
  <c r="T135"/>
  <c r="Q135"/>
  <c r="N135"/>
  <c r="K135"/>
  <c r="H135"/>
  <c r="G135"/>
  <c r="F135"/>
  <c r="E135"/>
  <c r="D135"/>
  <c r="C135"/>
  <c r="AN136"/>
  <c r="AD136"/>
  <c r="Z136"/>
  <c r="T136"/>
  <c r="Q136"/>
  <c r="N136"/>
  <c r="K136"/>
  <c r="H136"/>
  <c r="G136"/>
  <c r="F136"/>
  <c r="E136"/>
  <c r="D136"/>
  <c r="C136"/>
  <c r="AN153"/>
  <c r="AD153"/>
  <c r="AM153"/>
  <c r="AJ153"/>
  <c r="AI153"/>
  <c r="AH153"/>
  <c r="AG153"/>
  <c r="AF153"/>
  <c r="AE153"/>
  <c r="AC153"/>
  <c r="AA153"/>
  <c r="Z153"/>
  <c r="T153"/>
  <c r="Q153"/>
  <c r="N153"/>
  <c r="K153"/>
  <c r="H153"/>
  <c r="G153"/>
  <c r="F153"/>
  <c r="E153"/>
  <c r="D153"/>
  <c r="C153"/>
  <c r="AN154"/>
  <c r="AD154"/>
  <c r="AM154"/>
  <c r="AJ154"/>
  <c r="AI154"/>
  <c r="AH154"/>
  <c r="AG154"/>
  <c r="AF154"/>
  <c r="AE154"/>
  <c r="AC154"/>
  <c r="AA154"/>
  <c r="Z154"/>
  <c r="T154"/>
  <c r="Q154"/>
  <c r="N154"/>
  <c r="K154"/>
  <c r="H154"/>
  <c r="G154"/>
  <c r="F154"/>
  <c r="E154"/>
  <c r="D154"/>
  <c r="C154"/>
  <c r="AC53"/>
  <c r="AC127"/>
  <c r="AC112"/>
  <c r="AD135"/>
  <c r="AA135"/>
  <c r="AC135"/>
  <c r="AE135"/>
  <c r="AF135"/>
  <c r="AG135"/>
  <c r="AH135"/>
  <c r="AI135"/>
  <c r="AJ135"/>
  <c r="AM135"/>
  <c r="AA136"/>
  <c r="AC136"/>
  <c r="AE136"/>
  <c r="AF136"/>
  <c r="AG136"/>
  <c r="AH136"/>
  <c r="AI136"/>
  <c r="AJ136"/>
  <c r="AM136"/>
  <c r="AL154"/>
  <c r="AK154"/>
  <c r="AL153"/>
  <c r="AK153"/>
  <c r="AK152"/>
  <c r="AL151"/>
  <c r="AK151"/>
  <c r="AL150"/>
  <c r="AK150"/>
  <c r="AK149"/>
  <c r="AL148"/>
  <c r="AK148"/>
  <c r="AL147"/>
  <c r="AK147"/>
  <c r="AK146"/>
  <c r="AL145"/>
  <c r="AK145"/>
  <c r="AL144"/>
  <c r="AK144"/>
  <c r="AK143"/>
  <c r="AL142"/>
  <c r="AK142"/>
  <c r="AL141"/>
  <c r="AK141"/>
  <c r="AL140"/>
  <c r="AK140"/>
  <c r="AL131"/>
  <c r="AD131"/>
  <c r="AL128"/>
  <c r="AD128"/>
  <c r="AL127"/>
  <c r="AD127"/>
  <c r="AD126"/>
  <c r="AL126"/>
  <c r="AL152"/>
  <c r="AD152"/>
  <c r="AL149"/>
  <c r="AD149"/>
  <c r="AL146"/>
  <c r="AD146"/>
  <c r="AL143"/>
  <c r="AD143"/>
  <c r="AL136"/>
  <c r="AK136"/>
  <c r="AL135"/>
  <c r="AK135"/>
  <c r="AN117"/>
  <c r="Z62" i="35"/>
  <c r="Z64"/>
  <c r="Z66"/>
  <c r="Z68"/>
  <c r="Z70"/>
  <c r="Z72"/>
  <c r="Z74"/>
  <c r="Z76"/>
  <c r="Z78"/>
  <c r="Z80"/>
  <c r="Z82"/>
  <c r="Z84"/>
  <c r="Z86"/>
  <c r="Z88"/>
  <c r="Z90"/>
  <c r="Z92"/>
  <c r="Z94"/>
  <c r="Z96"/>
  <c r="Z98"/>
  <c r="Z112"/>
  <c r="Z3"/>
  <c r="Z5"/>
  <c r="Z7"/>
  <c r="Z9"/>
  <c r="Z11"/>
  <c r="Z13"/>
  <c r="Z15"/>
  <c r="Z17"/>
  <c r="Z19"/>
  <c r="Z21"/>
  <c r="Z23"/>
  <c r="Z25"/>
  <c r="Z27"/>
  <c r="Z29"/>
  <c r="Z31"/>
  <c r="Z33"/>
  <c r="Z35"/>
  <c r="Z37"/>
  <c r="Z39"/>
  <c r="Z53"/>
  <c r="AO110"/>
  <c r="AN110"/>
  <c r="AO108"/>
  <c r="AN108"/>
  <c r="AO106"/>
  <c r="AN106"/>
  <c r="AO104"/>
  <c r="AN104"/>
  <c r="AO102"/>
  <c r="AN102"/>
  <c r="AO100"/>
  <c r="AN100"/>
  <c r="AO98"/>
  <c r="AN98"/>
  <c r="AO96"/>
  <c r="AN96"/>
  <c r="AO94"/>
  <c r="AN94"/>
  <c r="AO92"/>
  <c r="AN92"/>
  <c r="AO90"/>
  <c r="AN90"/>
  <c r="AO88"/>
  <c r="AN88"/>
  <c r="AO86"/>
  <c r="AN86"/>
  <c r="AO84"/>
  <c r="AN84"/>
  <c r="AO82"/>
  <c r="AN82"/>
  <c r="AO80"/>
  <c r="AN80"/>
  <c r="AO78"/>
  <c r="AN78"/>
  <c r="AO76"/>
  <c r="AN76"/>
  <c r="AO74"/>
  <c r="AN74"/>
  <c r="AO72"/>
  <c r="AN72"/>
  <c r="AO70"/>
  <c r="AN70"/>
  <c r="AO68"/>
  <c r="AN68"/>
  <c r="AO66"/>
  <c r="AN66"/>
  <c r="AO64"/>
  <c r="AN64"/>
  <c r="AO62"/>
  <c r="AN62"/>
  <c r="AO51"/>
  <c r="AN51"/>
  <c r="AO49"/>
  <c r="AN49"/>
  <c r="AO47"/>
  <c r="AN47"/>
  <c r="AO45"/>
  <c r="AN45"/>
  <c r="AO43"/>
  <c r="AN43"/>
  <c r="AO41"/>
  <c r="AN41"/>
  <c r="AO39"/>
  <c r="AN39"/>
  <c r="AO37"/>
  <c r="AN37"/>
  <c r="AO35"/>
  <c r="AN35"/>
  <c r="AO33"/>
  <c r="AN33"/>
  <c r="AO31"/>
  <c r="AN31"/>
  <c r="AO29"/>
  <c r="AN29"/>
  <c r="AO27"/>
  <c r="AN27"/>
  <c r="AO25"/>
  <c r="AN25"/>
  <c r="AO23"/>
  <c r="AN23"/>
  <c r="AO21"/>
  <c r="AN21"/>
  <c r="AO19"/>
  <c r="AN19"/>
  <c r="AO17"/>
  <c r="AN17"/>
  <c r="AO15"/>
  <c r="AN15"/>
  <c r="AO13"/>
  <c r="AN13"/>
  <c r="AO11"/>
  <c r="AN11"/>
  <c r="AO9"/>
  <c r="AN9"/>
  <c r="AO7"/>
  <c r="AN7"/>
  <c r="AO5"/>
  <c r="AN5"/>
  <c r="AO3"/>
  <c r="AN3"/>
  <c r="AB62"/>
  <c r="AC62"/>
  <c r="AB64"/>
  <c r="AC64"/>
  <c r="AB66"/>
  <c r="AC66"/>
  <c r="AB68"/>
  <c r="AD68"/>
  <c r="AC68"/>
  <c r="AB70"/>
  <c r="AC70"/>
  <c r="AB72"/>
  <c r="AD72"/>
  <c r="AC72"/>
  <c r="AB74"/>
  <c r="AC74"/>
  <c r="AB76"/>
  <c r="AC76"/>
  <c r="AB78"/>
  <c r="AC78"/>
  <c r="AB80"/>
  <c r="AC80"/>
  <c r="AB82"/>
  <c r="AD82"/>
  <c r="AC82"/>
  <c r="AB84"/>
  <c r="AD84"/>
  <c r="AC84"/>
  <c r="AB86"/>
  <c r="AC86"/>
  <c r="AB88"/>
  <c r="AD88"/>
  <c r="AC88"/>
  <c r="AB90"/>
  <c r="AC90"/>
  <c r="AB92"/>
  <c r="AC92"/>
  <c r="AB94"/>
  <c r="AC94"/>
  <c r="AB96"/>
  <c r="AC96"/>
  <c r="AB98"/>
  <c r="AD98"/>
  <c r="AC98"/>
  <c r="AC112"/>
  <c r="AB3"/>
  <c r="AD3"/>
  <c r="AC3"/>
  <c r="AB5"/>
  <c r="AD5"/>
  <c r="AC5"/>
  <c r="AB7"/>
  <c r="AD7"/>
  <c r="AC7"/>
  <c r="AB9"/>
  <c r="AC9"/>
  <c r="AB11"/>
  <c r="AD11"/>
  <c r="AC11"/>
  <c r="AB13"/>
  <c r="AC13"/>
  <c r="AB15"/>
  <c r="AD15"/>
  <c r="AC15"/>
  <c r="AB17"/>
  <c r="AD17"/>
  <c r="AC17"/>
  <c r="AB19"/>
  <c r="AD19"/>
  <c r="AC19"/>
  <c r="AB21"/>
  <c r="AD21"/>
  <c r="AC21"/>
  <c r="AC23"/>
  <c r="AC25"/>
  <c r="AD27"/>
  <c r="AC27"/>
  <c r="AC29"/>
  <c r="AD31"/>
  <c r="AC31"/>
  <c r="AD33"/>
  <c r="AC33"/>
  <c r="AD35"/>
  <c r="AC35"/>
  <c r="AC37"/>
  <c r="AC39"/>
  <c r="AC53"/>
  <c r="B60"/>
  <c r="B154"/>
  <c r="Q154"/>
  <c r="B153"/>
  <c r="Q153"/>
  <c r="B152"/>
  <c r="Q152"/>
  <c r="B151"/>
  <c r="Q151"/>
  <c r="B150"/>
  <c r="Q150"/>
  <c r="B149"/>
  <c r="Q149"/>
  <c r="B148"/>
  <c r="Q148"/>
  <c r="B147"/>
  <c r="Q147"/>
  <c r="B146"/>
  <c r="Q146"/>
  <c r="B145"/>
  <c r="Q145"/>
  <c r="B144"/>
  <c r="Q144"/>
  <c r="B143"/>
  <c r="Q143"/>
  <c r="B142"/>
  <c r="Q142"/>
  <c r="B141"/>
  <c r="Q141"/>
  <c r="B140"/>
  <c r="Q140"/>
  <c r="B139"/>
  <c r="Q139"/>
  <c r="B136"/>
  <c r="Q136"/>
  <c r="B135"/>
  <c r="Q135"/>
  <c r="B134"/>
  <c r="Q134"/>
  <c r="B133"/>
  <c r="Q133"/>
  <c r="B132"/>
  <c r="Q132"/>
  <c r="B131"/>
  <c r="Q131"/>
  <c r="B130"/>
  <c r="Q130"/>
  <c r="B129"/>
  <c r="Q129"/>
  <c r="B128"/>
  <c r="Q128"/>
  <c r="B127"/>
  <c r="Q127"/>
  <c r="B126"/>
  <c r="Q126"/>
  <c r="B125"/>
  <c r="Q125"/>
  <c r="B124"/>
  <c r="Q124"/>
  <c r="B123"/>
  <c r="Q123"/>
  <c r="B122"/>
  <c r="Q122"/>
  <c r="B121"/>
  <c r="Q121"/>
  <c r="Q112"/>
  <c r="Q53"/>
  <c r="AD9"/>
  <c r="AD13"/>
  <c r="AD23"/>
  <c r="AD25"/>
  <c r="AD29"/>
  <c r="AD37"/>
  <c r="AD39"/>
  <c r="Z41"/>
  <c r="AD41"/>
  <c r="Z43"/>
  <c r="AD43"/>
  <c r="Z45"/>
  <c r="AD45"/>
  <c r="Z47"/>
  <c r="AD47"/>
  <c r="Z49"/>
  <c r="AD49"/>
  <c r="Z51"/>
  <c r="AD51"/>
  <c r="A112"/>
  <c r="A53"/>
  <c r="H134"/>
  <c r="AN154"/>
  <c r="AD154"/>
  <c r="A154"/>
  <c r="AN153"/>
  <c r="AD153"/>
  <c r="A153"/>
  <c r="AN136"/>
  <c r="AD136"/>
  <c r="A136"/>
  <c r="AN135"/>
  <c r="A135"/>
  <c r="B1"/>
  <c r="AI110"/>
  <c r="AH110"/>
  <c r="AG110"/>
  <c r="AF110"/>
  <c r="AE110"/>
  <c r="AI108"/>
  <c r="AH108"/>
  <c r="AG108"/>
  <c r="AF108"/>
  <c r="AE108"/>
  <c r="AI106"/>
  <c r="AH106"/>
  <c r="AG106"/>
  <c r="AF106"/>
  <c r="AE106"/>
  <c r="AI104"/>
  <c r="AH104"/>
  <c r="AG104"/>
  <c r="AF104"/>
  <c r="AE104"/>
  <c r="AI102"/>
  <c r="AH102"/>
  <c r="AG102"/>
  <c r="AF102"/>
  <c r="AE102"/>
  <c r="AI100"/>
  <c r="AH100"/>
  <c r="AG100"/>
  <c r="AF100"/>
  <c r="AE100"/>
  <c r="AI98"/>
  <c r="AH98"/>
  <c r="AG98"/>
  <c r="AF98"/>
  <c r="AE98"/>
  <c r="AI96"/>
  <c r="AH96"/>
  <c r="AG96"/>
  <c r="AF96"/>
  <c r="AE96"/>
  <c r="AI94"/>
  <c r="AH94"/>
  <c r="AG94"/>
  <c r="AF94"/>
  <c r="AE94"/>
  <c r="AI92"/>
  <c r="AH92"/>
  <c r="AG92"/>
  <c r="AF92"/>
  <c r="AE92"/>
  <c r="AI90"/>
  <c r="AH90"/>
  <c r="AG90"/>
  <c r="AF90"/>
  <c r="AE90"/>
  <c r="AI88"/>
  <c r="AH88"/>
  <c r="AG88"/>
  <c r="AF88"/>
  <c r="AE88"/>
  <c r="AI86"/>
  <c r="AH86"/>
  <c r="AG86"/>
  <c r="AF86"/>
  <c r="AE86"/>
  <c r="AI84"/>
  <c r="AH84"/>
  <c r="AG84"/>
  <c r="AF84"/>
  <c r="AE84"/>
  <c r="AI82"/>
  <c r="AH82"/>
  <c r="AG82"/>
  <c r="AF82"/>
  <c r="AE82"/>
  <c r="AI80"/>
  <c r="AH80"/>
  <c r="AG80"/>
  <c r="AF80"/>
  <c r="AE80"/>
  <c r="AI78"/>
  <c r="AH78"/>
  <c r="AG78"/>
  <c r="AF78"/>
  <c r="AE78"/>
  <c r="AI76"/>
  <c r="AH76"/>
  <c r="AG76"/>
  <c r="AF76"/>
  <c r="AE76"/>
  <c r="AI74"/>
  <c r="AH74"/>
  <c r="AG74"/>
  <c r="AF74"/>
  <c r="AE74"/>
  <c r="AI72"/>
  <c r="AH72"/>
  <c r="AG72"/>
  <c r="AF72"/>
  <c r="AE72"/>
  <c r="AI70"/>
  <c r="AH70"/>
  <c r="AG70"/>
  <c r="AF70"/>
  <c r="AE70"/>
  <c r="AI68"/>
  <c r="AH68"/>
  <c r="AG68"/>
  <c r="AF68"/>
  <c r="AE68"/>
  <c r="AI66"/>
  <c r="AH66"/>
  <c r="AG66"/>
  <c r="AF66"/>
  <c r="AE66"/>
  <c r="AI64"/>
  <c r="AH64"/>
  <c r="AG64"/>
  <c r="AF64"/>
  <c r="AE64"/>
  <c r="AI62"/>
  <c r="AH62"/>
  <c r="AG62"/>
  <c r="AF62"/>
  <c r="AE62"/>
  <c r="AI51"/>
  <c r="AH51"/>
  <c r="AG51"/>
  <c r="AF51"/>
  <c r="AE51"/>
  <c r="AI49"/>
  <c r="AH49"/>
  <c r="AG49"/>
  <c r="AF49"/>
  <c r="AE49"/>
  <c r="AI47"/>
  <c r="AH47"/>
  <c r="AG47"/>
  <c r="AF47"/>
  <c r="AE47"/>
  <c r="AI45"/>
  <c r="AH45"/>
  <c r="AG45"/>
  <c r="AF45"/>
  <c r="AE45"/>
  <c r="AI43"/>
  <c r="AH43"/>
  <c r="AG43"/>
  <c r="AF43"/>
  <c r="AE43"/>
  <c r="AI41"/>
  <c r="AH41"/>
  <c r="AG41"/>
  <c r="AF41"/>
  <c r="AE41"/>
  <c r="AI39"/>
  <c r="AH39"/>
  <c r="AG39"/>
  <c r="AF39"/>
  <c r="AE39"/>
  <c r="AI37"/>
  <c r="AH37"/>
  <c r="AG37"/>
  <c r="AF37"/>
  <c r="AE37"/>
  <c r="AI35"/>
  <c r="AH35"/>
  <c r="AG35"/>
  <c r="AF35"/>
  <c r="AE35"/>
  <c r="AI33"/>
  <c r="AH33"/>
  <c r="AG33"/>
  <c r="AF33"/>
  <c r="AE33"/>
  <c r="AI31"/>
  <c r="AH31"/>
  <c r="AG31"/>
  <c r="AF31"/>
  <c r="AE31"/>
  <c r="AI29"/>
  <c r="AH29"/>
  <c r="AG29"/>
  <c r="AF29"/>
  <c r="AE29"/>
  <c r="AI27"/>
  <c r="AH27"/>
  <c r="AG27"/>
  <c r="AF27"/>
  <c r="AE27"/>
  <c r="AI25"/>
  <c r="AH25"/>
  <c r="AG25"/>
  <c r="AF25"/>
  <c r="AE25"/>
  <c r="AI23"/>
  <c r="AH23"/>
  <c r="AG23"/>
  <c r="AF23"/>
  <c r="AE23"/>
  <c r="AI21"/>
  <c r="AH21"/>
  <c r="AG21"/>
  <c r="AF21"/>
  <c r="AE21"/>
  <c r="AI19"/>
  <c r="AH19"/>
  <c r="AG19"/>
  <c r="AF19"/>
  <c r="AE19"/>
  <c r="AI17"/>
  <c r="AH17"/>
  <c r="AG17"/>
  <c r="AF17"/>
  <c r="AE17"/>
  <c r="AI15"/>
  <c r="AH15"/>
  <c r="AG15"/>
  <c r="AF15"/>
  <c r="AE15"/>
  <c r="AI13"/>
  <c r="AH13"/>
  <c r="AG13"/>
  <c r="AF13"/>
  <c r="AE13"/>
  <c r="AI11"/>
  <c r="AH11"/>
  <c r="AG11"/>
  <c r="AF11"/>
  <c r="AE11"/>
  <c r="AI9"/>
  <c r="AH9"/>
  <c r="AG9"/>
  <c r="AF9"/>
  <c r="AE9"/>
  <c r="AI7"/>
  <c r="AH7"/>
  <c r="AG7"/>
  <c r="AF7"/>
  <c r="AE7"/>
  <c r="AI5"/>
  <c r="AH5"/>
  <c r="AG5"/>
  <c r="AF5"/>
  <c r="AE5"/>
  <c r="AI3"/>
  <c r="AH3"/>
  <c r="AG3"/>
  <c r="AF3"/>
  <c r="AE3"/>
  <c r="Z110"/>
  <c r="AC110"/>
  <c r="Z108"/>
  <c r="AC108"/>
  <c r="Z106"/>
  <c r="AC106"/>
  <c r="Z104"/>
  <c r="AC104"/>
  <c r="Z102"/>
  <c r="AC102"/>
  <c r="Z100"/>
  <c r="AD66"/>
  <c r="AC51"/>
  <c r="AC49"/>
  <c r="AC47"/>
  <c r="AC45"/>
  <c r="AC43"/>
  <c r="AB31"/>
  <c r="AB29"/>
  <c r="AB27"/>
  <c r="AB25"/>
  <c r="AB23"/>
  <c r="AB110"/>
  <c r="AB108"/>
  <c r="AM62"/>
  <c r="AM66"/>
  <c r="AM80"/>
  <c r="AM84"/>
  <c r="AM90"/>
  <c r="A152"/>
  <c r="AM82"/>
  <c r="AM86"/>
  <c r="A151"/>
  <c r="AM68"/>
  <c r="AM70"/>
  <c r="A150"/>
  <c r="A149"/>
  <c r="A148"/>
  <c r="A147"/>
  <c r="A146"/>
  <c r="AM145"/>
  <c r="A145"/>
  <c r="A144"/>
  <c r="AM76"/>
  <c r="A143"/>
  <c r="Z142"/>
  <c r="AM64"/>
  <c r="AM72"/>
  <c r="AM88"/>
  <c r="AM144"/>
  <c r="A142"/>
  <c r="A141"/>
  <c r="A140"/>
  <c r="A139"/>
  <c r="B138"/>
  <c r="Z134"/>
  <c r="AM13"/>
  <c r="A134"/>
  <c r="AC133"/>
  <c r="AM11"/>
  <c r="AM17"/>
  <c r="AM31"/>
  <c r="A133"/>
  <c r="A132"/>
  <c r="Z131"/>
  <c r="AM3"/>
  <c r="AM5"/>
  <c r="AM9"/>
  <c r="AM15"/>
  <c r="AM21"/>
  <c r="AM25"/>
  <c r="A131"/>
  <c r="Z130"/>
  <c r="A130"/>
  <c r="Z129"/>
  <c r="A129"/>
  <c r="Z128"/>
  <c r="AM23"/>
  <c r="A128"/>
  <c r="Z127"/>
  <c r="A127"/>
  <c r="AM29"/>
  <c r="A126"/>
  <c r="Z125"/>
  <c r="A125"/>
  <c r="Z124"/>
  <c r="A124"/>
  <c r="Z123"/>
  <c r="A123"/>
  <c r="AM7"/>
  <c r="AM27"/>
  <c r="A122"/>
  <c r="Z121"/>
  <c r="A121"/>
  <c r="B120"/>
  <c r="AB51"/>
  <c r="AB49"/>
  <c r="AJ29"/>
  <c r="AJ5"/>
  <c r="AJ9"/>
  <c r="AJ15"/>
  <c r="AJ21"/>
  <c r="AJ25"/>
  <c r="AJ11"/>
  <c r="AJ17"/>
  <c r="AI141"/>
  <c r="AH141"/>
  <c r="AG141"/>
  <c r="AF141"/>
  <c r="AE141"/>
  <c r="Z141"/>
  <c r="W141"/>
  <c r="T141"/>
  <c r="AJ72"/>
  <c r="Z151"/>
  <c r="Z152"/>
  <c r="AJ62"/>
  <c r="AJ66"/>
  <c r="D121"/>
  <c r="E121"/>
  <c r="F121"/>
  <c r="G121"/>
  <c r="H121"/>
  <c r="K121"/>
  <c r="N121"/>
  <c r="T121"/>
  <c r="W121"/>
  <c r="AE121"/>
  <c r="AF121"/>
  <c r="AG121"/>
  <c r="AH121"/>
  <c r="AI121"/>
  <c r="D122"/>
  <c r="E122"/>
  <c r="F122"/>
  <c r="G122"/>
  <c r="H122"/>
  <c r="K122"/>
  <c r="N122"/>
  <c r="T122"/>
  <c r="W122"/>
  <c r="AE122"/>
  <c r="AF122"/>
  <c r="AG122"/>
  <c r="AH122"/>
  <c r="AI122"/>
  <c r="AJ27"/>
  <c r="D123"/>
  <c r="E123"/>
  <c r="F123"/>
  <c r="G123"/>
  <c r="H123"/>
  <c r="K123"/>
  <c r="N123"/>
  <c r="T123"/>
  <c r="W123"/>
  <c r="AA123"/>
  <c r="AE123"/>
  <c r="AF123"/>
  <c r="AG123"/>
  <c r="AH123"/>
  <c r="AI123"/>
  <c r="AJ123"/>
  <c r="D124"/>
  <c r="E124"/>
  <c r="F124"/>
  <c r="G124"/>
  <c r="H124"/>
  <c r="K124"/>
  <c r="N124"/>
  <c r="T124"/>
  <c r="W124"/>
  <c r="AE124"/>
  <c r="AF124"/>
  <c r="AG124"/>
  <c r="AH124"/>
  <c r="AI124"/>
  <c r="D125"/>
  <c r="E125"/>
  <c r="F125"/>
  <c r="G125"/>
  <c r="H125"/>
  <c r="K125"/>
  <c r="N125"/>
  <c r="T125"/>
  <c r="W125"/>
  <c r="AE125"/>
  <c r="AF125"/>
  <c r="AG125"/>
  <c r="AH125"/>
  <c r="AI125"/>
  <c r="D126"/>
  <c r="E126"/>
  <c r="F126"/>
  <c r="G126"/>
  <c r="H126"/>
  <c r="K126"/>
  <c r="N126"/>
  <c r="T126"/>
  <c r="W126"/>
  <c r="AE126"/>
  <c r="AF126"/>
  <c r="AG126"/>
  <c r="AH126"/>
  <c r="AI126"/>
  <c r="D127"/>
  <c r="E127"/>
  <c r="F127"/>
  <c r="G127"/>
  <c r="H127"/>
  <c r="K127"/>
  <c r="N127"/>
  <c r="T127"/>
  <c r="W127"/>
  <c r="AE127"/>
  <c r="AF127"/>
  <c r="AG127"/>
  <c r="AH127"/>
  <c r="AI127"/>
  <c r="AJ127"/>
  <c r="D128"/>
  <c r="E128"/>
  <c r="F128"/>
  <c r="G128"/>
  <c r="H128"/>
  <c r="K128"/>
  <c r="N128"/>
  <c r="T128"/>
  <c r="W128"/>
  <c r="AE128"/>
  <c r="AF128"/>
  <c r="AG128"/>
  <c r="AH128"/>
  <c r="AI128"/>
  <c r="D129"/>
  <c r="E129"/>
  <c r="F129"/>
  <c r="G129"/>
  <c r="H129"/>
  <c r="K129"/>
  <c r="N129"/>
  <c r="T129"/>
  <c r="W129"/>
  <c r="AE129"/>
  <c r="AF129"/>
  <c r="AG129"/>
  <c r="AH129"/>
  <c r="AI129"/>
  <c r="D130"/>
  <c r="E130"/>
  <c r="F130"/>
  <c r="G130"/>
  <c r="H130"/>
  <c r="K130"/>
  <c r="N130"/>
  <c r="T130"/>
  <c r="W130"/>
  <c r="AE130"/>
  <c r="AF130"/>
  <c r="AG130"/>
  <c r="AH130"/>
  <c r="AI130"/>
  <c r="D131"/>
  <c r="E131"/>
  <c r="F131"/>
  <c r="G131"/>
  <c r="H131"/>
  <c r="K131"/>
  <c r="N131"/>
  <c r="T131"/>
  <c r="W131"/>
  <c r="AE131"/>
  <c r="AF131"/>
  <c r="AG131"/>
  <c r="AH131"/>
  <c r="AI131"/>
  <c r="D132"/>
  <c r="E132"/>
  <c r="F132"/>
  <c r="G132"/>
  <c r="H132"/>
  <c r="K132"/>
  <c r="N132"/>
  <c r="T132"/>
  <c r="W132"/>
  <c r="AE132"/>
  <c r="AF132"/>
  <c r="AG132"/>
  <c r="AH132"/>
  <c r="AI132"/>
  <c r="D133"/>
  <c r="E133"/>
  <c r="F133"/>
  <c r="G133"/>
  <c r="H133"/>
  <c r="K133"/>
  <c r="N133"/>
  <c r="T133"/>
  <c r="W133"/>
  <c r="AA133"/>
  <c r="AE133"/>
  <c r="AF133"/>
  <c r="AG133"/>
  <c r="AH133"/>
  <c r="AI133"/>
  <c r="D134"/>
  <c r="E134"/>
  <c r="F134"/>
  <c r="G134"/>
  <c r="K134"/>
  <c r="N134"/>
  <c r="T134"/>
  <c r="W134"/>
  <c r="AA126"/>
  <c r="AE134"/>
  <c r="AF134"/>
  <c r="AG134"/>
  <c r="AH134"/>
  <c r="AI134"/>
  <c r="H139"/>
  <c r="K139"/>
  <c r="N139"/>
  <c r="T139"/>
  <c r="W139"/>
  <c r="Z139"/>
  <c r="AD74"/>
  <c r="AE139"/>
  <c r="AF139"/>
  <c r="AG139"/>
  <c r="AH139"/>
  <c r="AI139"/>
  <c r="H140"/>
  <c r="K140"/>
  <c r="N140"/>
  <c r="T140"/>
  <c r="W140"/>
  <c r="Z140"/>
  <c r="AE140"/>
  <c r="AF140"/>
  <c r="AG140"/>
  <c r="AH140"/>
  <c r="AI140"/>
  <c r="H141"/>
  <c r="K141"/>
  <c r="N141"/>
  <c r="K142"/>
  <c r="T142"/>
  <c r="AD64"/>
  <c r="AF142"/>
  <c r="AH142"/>
  <c r="H143"/>
  <c r="K143"/>
  <c r="N143"/>
  <c r="T143"/>
  <c r="W143"/>
  <c r="Z143"/>
  <c r="AD76"/>
  <c r="AE143"/>
  <c r="AF143"/>
  <c r="AG143"/>
  <c r="AH143"/>
  <c r="AI143"/>
  <c r="H144"/>
  <c r="K144"/>
  <c r="N144"/>
  <c r="T144"/>
  <c r="W144"/>
  <c r="Z144"/>
  <c r="AE144"/>
  <c r="AF144"/>
  <c r="AG144"/>
  <c r="AH144"/>
  <c r="AI144"/>
  <c r="H145"/>
  <c r="K145"/>
  <c r="N145"/>
  <c r="T145"/>
  <c r="W145"/>
  <c r="Z145"/>
  <c r="AE145"/>
  <c r="AF145"/>
  <c r="AG145"/>
  <c r="AH145"/>
  <c r="AI145"/>
  <c r="AJ145"/>
  <c r="H146"/>
  <c r="K146"/>
  <c r="N146"/>
  <c r="T146"/>
  <c r="W146"/>
  <c r="Z146"/>
  <c r="AE146"/>
  <c r="AF146"/>
  <c r="AG146"/>
  <c r="AH146"/>
  <c r="AI146"/>
  <c r="H147"/>
  <c r="K147"/>
  <c r="N147"/>
  <c r="T147"/>
  <c r="W147"/>
  <c r="Z147"/>
  <c r="AE147"/>
  <c r="AF147"/>
  <c r="AG147"/>
  <c r="AH147"/>
  <c r="AI147"/>
  <c r="AJ147"/>
  <c r="H148"/>
  <c r="K148"/>
  <c r="N148"/>
  <c r="T148"/>
  <c r="W148"/>
  <c r="Z148"/>
  <c r="AE148"/>
  <c r="AF148"/>
  <c r="AG148"/>
  <c r="AH148"/>
  <c r="AI148"/>
  <c r="H149"/>
  <c r="K149"/>
  <c r="N149"/>
  <c r="T149"/>
  <c r="W149"/>
  <c r="Z149"/>
  <c r="AE149"/>
  <c r="AF149"/>
  <c r="AG149"/>
  <c r="AH149"/>
  <c r="AI149"/>
  <c r="H150"/>
  <c r="K150"/>
  <c r="N150"/>
  <c r="T150"/>
  <c r="W150"/>
  <c r="Z150"/>
  <c r="AD70"/>
  <c r="AE150"/>
  <c r="AF150"/>
  <c r="AG150"/>
  <c r="AH150"/>
  <c r="AI150"/>
  <c r="H151"/>
  <c r="K151"/>
  <c r="N151"/>
  <c r="T151"/>
  <c r="W151"/>
  <c r="AD86"/>
  <c r="AE151"/>
  <c r="AF151"/>
  <c r="AG151"/>
  <c r="AH151"/>
  <c r="AI151"/>
  <c r="H152"/>
  <c r="K152"/>
  <c r="N152"/>
  <c r="T152"/>
  <c r="W152"/>
  <c r="AD62"/>
  <c r="AA145"/>
  <c r="AD80"/>
  <c r="AC151"/>
  <c r="AA151"/>
  <c r="AD90"/>
  <c r="AA152"/>
  <c r="AE152"/>
  <c r="AF152"/>
  <c r="AG152"/>
  <c r="AH152"/>
  <c r="AI152"/>
  <c r="AO117"/>
  <c r="W112"/>
  <c r="T112"/>
  <c r="N112"/>
  <c r="K112"/>
  <c r="H112"/>
  <c r="G112"/>
  <c r="F112"/>
  <c r="E112"/>
  <c r="D112"/>
  <c r="C112"/>
  <c r="AP110"/>
  <c r="AM110"/>
  <c r="AL110"/>
  <c r="AJ110"/>
  <c r="AK110"/>
  <c r="AP108"/>
  <c r="AM108"/>
  <c r="AL108"/>
  <c r="AJ108"/>
  <c r="AK108"/>
  <c r="AP106"/>
  <c r="AM106"/>
  <c r="AL106"/>
  <c r="AJ106"/>
  <c r="AP104"/>
  <c r="AM104"/>
  <c r="AL104"/>
  <c r="AJ104"/>
  <c r="AP102"/>
  <c r="AM102"/>
  <c r="AL102"/>
  <c r="AJ102"/>
  <c r="AP100"/>
  <c r="AM100"/>
  <c r="AJ100"/>
  <c r="AP98"/>
  <c r="AM98"/>
  <c r="AJ98"/>
  <c r="AP96"/>
  <c r="AM96"/>
  <c r="AM143"/>
  <c r="AJ96"/>
  <c r="AP94"/>
  <c r="AM94"/>
  <c r="AM142"/>
  <c r="AJ94"/>
  <c r="AP92"/>
  <c r="AM92"/>
  <c r="AJ92"/>
  <c r="AK92"/>
  <c r="AP90"/>
  <c r="AJ90"/>
  <c r="AJ144"/>
  <c r="AP88"/>
  <c r="AJ88"/>
  <c r="AP86"/>
  <c r="AJ86"/>
  <c r="AP84"/>
  <c r="AJ84"/>
  <c r="AP82"/>
  <c r="AJ82"/>
  <c r="AP80"/>
  <c r="AJ80"/>
  <c r="AJ151"/>
  <c r="AJ152"/>
  <c r="AP78"/>
  <c r="AM78"/>
  <c r="AJ78"/>
  <c r="AP76"/>
  <c r="AJ76"/>
  <c r="AJ143"/>
  <c r="AP74"/>
  <c r="AM74"/>
  <c r="AM147"/>
  <c r="AM140"/>
  <c r="AM149"/>
  <c r="AJ74"/>
  <c r="AJ139"/>
  <c r="AP72"/>
  <c r="AP70"/>
  <c r="AJ70"/>
  <c r="AJ141"/>
  <c r="AP68"/>
  <c r="AJ68"/>
  <c r="AJ146"/>
  <c r="AJ149"/>
  <c r="AK149"/>
  <c r="AJ150"/>
  <c r="AP66"/>
  <c r="AP64"/>
  <c r="AJ64"/>
  <c r="AP62"/>
  <c r="AI117"/>
  <c r="AH117"/>
  <c r="AG117"/>
  <c r="AF117"/>
  <c r="AE117"/>
  <c r="AO58"/>
  <c r="W53"/>
  <c r="T53"/>
  <c r="N53"/>
  <c r="K53"/>
  <c r="H53"/>
  <c r="G53"/>
  <c r="F53"/>
  <c r="E53"/>
  <c r="D53"/>
  <c r="C53"/>
  <c r="AP51"/>
  <c r="AM51"/>
  <c r="AL51"/>
  <c r="AJ51"/>
  <c r="AP49"/>
  <c r="AM49"/>
  <c r="AL49"/>
  <c r="AJ49"/>
  <c r="AP47"/>
  <c r="AM47"/>
  <c r="AL47"/>
  <c r="AJ47"/>
  <c r="AP45"/>
  <c r="AM45"/>
  <c r="AL45"/>
  <c r="AJ45"/>
  <c r="AP43"/>
  <c r="AM43"/>
  <c r="AL43"/>
  <c r="AJ43"/>
  <c r="AP41"/>
  <c r="AM41"/>
  <c r="AJ41"/>
  <c r="AP39"/>
  <c r="AM39"/>
  <c r="AJ39"/>
  <c r="AB39"/>
  <c r="AP37"/>
  <c r="AM37"/>
  <c r="AJ37"/>
  <c r="AP35"/>
  <c r="AM35"/>
  <c r="AM134"/>
  <c r="AJ35"/>
  <c r="AJ132"/>
  <c r="AP33"/>
  <c r="AM33"/>
  <c r="AM127"/>
  <c r="AM122"/>
  <c r="AJ33"/>
  <c r="AP31"/>
  <c r="AJ31"/>
  <c r="AJ121"/>
  <c r="AJ133"/>
  <c r="AP29"/>
  <c r="AP27"/>
  <c r="AP25"/>
  <c r="AP23"/>
  <c r="AJ23"/>
  <c r="AJ124"/>
  <c r="AP21"/>
  <c r="AP19"/>
  <c r="AM19"/>
  <c r="AM128"/>
  <c r="AL128"/>
  <c r="AJ19"/>
  <c r="AJ128"/>
  <c r="AP17"/>
  <c r="AP15"/>
  <c r="AP13"/>
  <c r="AJ13"/>
  <c r="AJ134"/>
  <c r="AP11"/>
  <c r="AP9"/>
  <c r="AP7"/>
  <c r="AJ7"/>
  <c r="AJ125"/>
  <c r="AJ129"/>
  <c r="AP5"/>
  <c r="AP3"/>
  <c r="AI58"/>
  <c r="AH58"/>
  <c r="AG58"/>
  <c r="AF58"/>
  <c r="AE58"/>
  <c r="AC130"/>
  <c r="AK64"/>
  <c r="AK66"/>
  <c r="AK68"/>
  <c r="AK70"/>
  <c r="AK72"/>
  <c r="AK74"/>
  <c r="AK76"/>
  <c r="AK78"/>
  <c r="AK80"/>
  <c r="AK82"/>
  <c r="AK84"/>
  <c r="AK88"/>
  <c r="AK90"/>
  <c r="AK94"/>
  <c r="AK96"/>
  <c r="AK98"/>
  <c r="AK100"/>
  <c r="AB100"/>
  <c r="AK102"/>
  <c r="AB102"/>
  <c r="AK104"/>
  <c r="AB104"/>
  <c r="AK106"/>
  <c r="AB106"/>
  <c r="AB33"/>
  <c r="AB35"/>
  <c r="AB37"/>
  <c r="AB41"/>
  <c r="AB43"/>
  <c r="AB45"/>
  <c r="AB47"/>
  <c r="AM58"/>
  <c r="AK39"/>
  <c r="AJ3"/>
  <c r="AJ130"/>
  <c r="AJ122"/>
  <c r="AJ131"/>
  <c r="AK5"/>
  <c r="AK7"/>
  <c r="AK9"/>
  <c r="AK11"/>
  <c r="AK13"/>
  <c r="AK15"/>
  <c r="AK17"/>
  <c r="AC125"/>
  <c r="AK19"/>
  <c r="AK21"/>
  <c r="AK23"/>
  <c r="AK25"/>
  <c r="AK27"/>
  <c r="AK29"/>
  <c r="AK31"/>
  <c r="AK33"/>
  <c r="AA134"/>
  <c r="AA132"/>
  <c r="AK35"/>
  <c r="AA131"/>
  <c r="AK37"/>
  <c r="AK41"/>
  <c r="AK43"/>
  <c r="AK45"/>
  <c r="AK47"/>
  <c r="AK49"/>
  <c r="AK51"/>
  <c r="AD78"/>
  <c r="AA149"/>
  <c r="AC148"/>
  <c r="AD92"/>
  <c r="AD94"/>
  <c r="AA142"/>
  <c r="AD96"/>
  <c r="AA143"/>
  <c r="AA139"/>
  <c r="AA61"/>
  <c r="AA62"/>
  <c r="AA64"/>
  <c r="AA66"/>
  <c r="AA68"/>
  <c r="AA70"/>
  <c r="AA72"/>
  <c r="AA74"/>
  <c r="AA76"/>
  <c r="AA78"/>
  <c r="AA80"/>
  <c r="AA82"/>
  <c r="AA84"/>
  <c r="AA86"/>
  <c r="AA88"/>
  <c r="AA90"/>
  <c r="AA92"/>
  <c r="AA94"/>
  <c r="AA96"/>
  <c r="AA98"/>
  <c r="AL98"/>
  <c r="AD100"/>
  <c r="AD102"/>
  <c r="AD104"/>
  <c r="AD106"/>
  <c r="AD108"/>
  <c r="AD110"/>
  <c r="AA2"/>
  <c r="AA3"/>
  <c r="D152"/>
  <c r="AD112"/>
  <c r="AK62"/>
  <c r="AK3"/>
  <c r="AK58"/>
  <c r="AJ58"/>
  <c r="AN121"/>
  <c r="AD121"/>
  <c r="AN122"/>
  <c r="AN123"/>
  <c r="AD123"/>
  <c r="AC123"/>
  <c r="AN124"/>
  <c r="AD124"/>
  <c r="AN125"/>
  <c r="AD125"/>
  <c r="AN126"/>
  <c r="AC126"/>
  <c r="AN127"/>
  <c r="AD127"/>
  <c r="AC127"/>
  <c r="AN128"/>
  <c r="AD128"/>
  <c r="AN129"/>
  <c r="AD129"/>
  <c r="AN130"/>
  <c r="AD130"/>
  <c r="AN131"/>
  <c r="AD131"/>
  <c r="AN132"/>
  <c r="AN133"/>
  <c r="AD133"/>
  <c r="AN134"/>
  <c r="AD134"/>
  <c r="AC134"/>
  <c r="AN139"/>
  <c r="AD139"/>
  <c r="AM139"/>
  <c r="AK139"/>
  <c r="AN140"/>
  <c r="AD140"/>
  <c r="G140"/>
  <c r="F140"/>
  <c r="E140"/>
  <c r="D140"/>
  <c r="AN141"/>
  <c r="AD141"/>
  <c r="G141"/>
  <c r="F141"/>
  <c r="E141"/>
  <c r="D141"/>
  <c r="C141"/>
  <c r="F142"/>
  <c r="D142"/>
  <c r="AN143"/>
  <c r="AD143"/>
  <c r="G143"/>
  <c r="F143"/>
  <c r="E143"/>
  <c r="D143"/>
  <c r="C143"/>
  <c r="AN144"/>
  <c r="AD144"/>
  <c r="G144"/>
  <c r="F144"/>
  <c r="E144"/>
  <c r="D144"/>
  <c r="C144"/>
  <c r="AN145"/>
  <c r="AD145"/>
  <c r="G145"/>
  <c r="F145"/>
  <c r="E145"/>
  <c r="D145"/>
  <c r="C145"/>
  <c r="AN146"/>
  <c r="AD146"/>
  <c r="G146"/>
  <c r="F146"/>
  <c r="E146"/>
  <c r="D146"/>
  <c r="C146"/>
  <c r="AN147"/>
  <c r="AD147"/>
  <c r="G147"/>
  <c r="F147"/>
  <c r="E147"/>
  <c r="D147"/>
  <c r="C147"/>
  <c r="AN148"/>
  <c r="AD148"/>
  <c r="G148"/>
  <c r="F148"/>
  <c r="E148"/>
  <c r="D148"/>
  <c r="C148"/>
  <c r="AN149"/>
  <c r="AD149"/>
  <c r="G149"/>
  <c r="F149"/>
  <c r="E149"/>
  <c r="D149"/>
  <c r="C149"/>
  <c r="AN150"/>
  <c r="AD150"/>
  <c r="G150"/>
  <c r="F150"/>
  <c r="E150"/>
  <c r="D150"/>
  <c r="C150"/>
  <c r="AN151"/>
  <c r="AD151"/>
  <c r="G151"/>
  <c r="F151"/>
  <c r="E151"/>
  <c r="D151"/>
  <c r="C151"/>
  <c r="AC145"/>
  <c r="AN152"/>
  <c r="AD152"/>
  <c r="G152"/>
  <c r="F152"/>
  <c r="E152"/>
  <c r="C152"/>
  <c r="C121"/>
  <c r="C122"/>
  <c r="C123"/>
  <c r="C124"/>
  <c r="C125"/>
  <c r="C126"/>
  <c r="C127"/>
  <c r="C128"/>
  <c r="C129"/>
  <c r="C130"/>
  <c r="C131"/>
  <c r="C132"/>
  <c r="C133"/>
  <c r="C134"/>
  <c r="C139"/>
  <c r="D139"/>
  <c r="E139"/>
  <c r="F139"/>
  <c r="G139"/>
  <c r="C140"/>
  <c r="AC128"/>
  <c r="AA128"/>
  <c r="AK128"/>
  <c r="AM123"/>
  <c r="AK123"/>
  <c r="AM125"/>
  <c r="AL125"/>
  <c r="AM130"/>
  <c r="Z126"/>
  <c r="AD126"/>
  <c r="AM126"/>
  <c r="AL123"/>
  <c r="AJ117"/>
  <c r="AC100"/>
  <c r="AL100"/>
  <c r="AC131"/>
  <c r="AM117"/>
  <c r="AA146"/>
  <c r="AC144"/>
  <c r="AM146"/>
  <c r="AL146"/>
  <c r="AK86"/>
  <c r="AJ148"/>
  <c r="AM151"/>
  <c r="AL151"/>
  <c r="AL139"/>
  <c r="AL149"/>
  <c r="AA148"/>
  <c r="AA129"/>
  <c r="AM148"/>
  <c r="AL142"/>
  <c r="AC142"/>
  <c r="AN117"/>
  <c r="AC141"/>
  <c r="AC152"/>
  <c r="AC150"/>
  <c r="AL148"/>
  <c r="AK148"/>
  <c r="AC41"/>
  <c r="AC129"/>
  <c r="AM132"/>
  <c r="Z132"/>
  <c r="Z122"/>
  <c r="AD122"/>
  <c r="AL130"/>
  <c r="AA124"/>
  <c r="AA121"/>
  <c r="AM129"/>
  <c r="AA130"/>
  <c r="AN58"/>
  <c r="AL122"/>
  <c r="AK122"/>
  <c r="AL126"/>
  <c r="AK132"/>
  <c r="AL132"/>
  <c r="AM133"/>
  <c r="AL133"/>
  <c r="AA122"/>
  <c r="AD132"/>
  <c r="AC124"/>
  <c r="AC121"/>
  <c r="AC122"/>
  <c r="AL129"/>
  <c r="AA5"/>
  <c r="AA7"/>
  <c r="AA9"/>
  <c r="AA11"/>
  <c r="AA13"/>
  <c r="AA15"/>
  <c r="AA17"/>
  <c r="AA19"/>
  <c r="AA21"/>
  <c r="AA23"/>
  <c r="AA25"/>
  <c r="AA27"/>
  <c r="AA29"/>
  <c r="AA31"/>
  <c r="AA33"/>
  <c r="AA35"/>
  <c r="AA37"/>
  <c r="AA39"/>
  <c r="AL39"/>
  <c r="AL41"/>
  <c r="AK117"/>
  <c r="AK129"/>
  <c r="AK151"/>
  <c r="AC132"/>
  <c r="AC139"/>
  <c r="AJ140"/>
  <c r="AK140"/>
  <c r="AM141"/>
  <c r="AL141"/>
  <c r="AA141"/>
  <c r="AA140"/>
  <c r="AA127"/>
  <c r="AA144"/>
  <c r="AC149"/>
  <c r="AL140"/>
  <c r="AM152"/>
  <c r="AL152"/>
  <c r="AC140"/>
  <c r="AK130"/>
  <c r="AM131"/>
  <c r="AL131"/>
  <c r="AL127"/>
  <c r="AK127"/>
  <c r="AM124"/>
  <c r="Z133"/>
  <c r="AK141"/>
  <c r="C142"/>
  <c r="E142"/>
  <c r="G142"/>
  <c r="AN142"/>
  <c r="AD142"/>
  <c r="AJ142"/>
  <c r="AK142"/>
  <c r="AI142"/>
  <c r="AG142"/>
  <c r="AE142"/>
  <c r="W142"/>
  <c r="N142"/>
  <c r="H142"/>
  <c r="AK145"/>
  <c r="AL145"/>
  <c r="AM121"/>
  <c r="AK152"/>
  <c r="AK131"/>
  <c r="AK133"/>
  <c r="AL124"/>
  <c r="AL62"/>
  <c r="AL3"/>
  <c r="AL121"/>
  <c r="AK121"/>
  <c r="AL64"/>
  <c r="AL5"/>
  <c r="AL66"/>
  <c r="AL7"/>
  <c r="AL68"/>
  <c r="AL9"/>
  <c r="AL70"/>
  <c r="AL11"/>
  <c r="AL72"/>
  <c r="AL13"/>
  <c r="AL74"/>
  <c r="AL15"/>
  <c r="AL76"/>
  <c r="AL17"/>
  <c r="AL78"/>
  <c r="AL19"/>
  <c r="AL80"/>
  <c r="AL21"/>
  <c r="AL82"/>
  <c r="AL23"/>
  <c r="AL84"/>
  <c r="AL25"/>
  <c r="AL86"/>
  <c r="AL27"/>
  <c r="AL88"/>
  <c r="AL29"/>
  <c r="AL90"/>
  <c r="AL31"/>
  <c r="AL92"/>
  <c r="AL33"/>
  <c r="AL94"/>
  <c r="AL35"/>
  <c r="AA100"/>
  <c r="AA102"/>
  <c r="AA104"/>
  <c r="AA106"/>
  <c r="AA108"/>
  <c r="AA110"/>
  <c r="AA112"/>
  <c r="AL96"/>
  <c r="AL117"/>
  <c r="AL37"/>
  <c r="AL58"/>
  <c r="AA41"/>
  <c r="AA43"/>
  <c r="AA45"/>
  <c r="AA47"/>
  <c r="AA49"/>
  <c r="AA51"/>
  <c r="AA53"/>
  <c r="AC147"/>
  <c r="AA150"/>
  <c r="AM150"/>
  <c r="AK147"/>
  <c r="AL147"/>
  <c r="AL150"/>
  <c r="AK150"/>
  <c r="AK124"/>
  <c r="AJ126"/>
  <c r="AK126"/>
  <c r="AK125"/>
  <c r="AA125"/>
  <c r="AA147"/>
  <c r="AL143"/>
  <c r="AK143"/>
  <c r="AC143"/>
  <c r="AL144"/>
  <c r="AK144"/>
  <c r="AC146"/>
  <c r="AK146"/>
  <c r="AL134"/>
  <c r="AK134"/>
  <c r="C153"/>
  <c r="D153"/>
  <c r="E153"/>
  <c r="F153"/>
  <c r="G153"/>
  <c r="H153"/>
  <c r="K153"/>
  <c r="N153"/>
  <c r="T153"/>
  <c r="W153"/>
  <c r="Z153"/>
  <c r="AA153"/>
  <c r="AC153"/>
  <c r="AE153"/>
  <c r="AF153"/>
  <c r="AG153"/>
  <c r="AH153"/>
  <c r="AI153"/>
  <c r="AJ153"/>
  <c r="AM153"/>
  <c r="C154"/>
  <c r="D154"/>
  <c r="E154"/>
  <c r="F154"/>
  <c r="G154"/>
  <c r="H154"/>
  <c r="K154"/>
  <c r="N154"/>
  <c r="T154"/>
  <c r="W154"/>
  <c r="Z154"/>
  <c r="AA154"/>
  <c r="AC154"/>
  <c r="AE154"/>
  <c r="AF154"/>
  <c r="AG154"/>
  <c r="AH154"/>
  <c r="AI154"/>
  <c r="AJ154"/>
  <c r="AM154"/>
  <c r="C135"/>
  <c r="D135"/>
  <c r="E135"/>
  <c r="F135"/>
  <c r="G135"/>
  <c r="H135"/>
  <c r="K135"/>
  <c r="N135"/>
  <c r="T135"/>
  <c r="W135"/>
  <c r="Z135"/>
  <c r="AD135"/>
  <c r="AA135"/>
  <c r="AC135"/>
  <c r="AE135"/>
  <c r="AF135"/>
  <c r="AG135"/>
  <c r="AH135"/>
  <c r="AI135"/>
  <c r="AJ135"/>
  <c r="AM135"/>
  <c r="C136"/>
  <c r="D136"/>
  <c r="E136"/>
  <c r="F136"/>
  <c r="G136"/>
  <c r="H136"/>
  <c r="K136"/>
  <c r="N136"/>
  <c r="T136"/>
  <c r="W136"/>
  <c r="Z136"/>
  <c r="AA136"/>
  <c r="AC136"/>
  <c r="AE136"/>
  <c r="AF136"/>
  <c r="AG136"/>
  <c r="AH136"/>
  <c r="AI136"/>
  <c r="AJ136"/>
  <c r="AM136"/>
  <c r="AL154"/>
  <c r="AK154"/>
  <c r="AL153"/>
  <c r="AK153"/>
  <c r="AL136"/>
  <c r="AK136"/>
  <c r="AL135"/>
  <c r="AK135"/>
  <c r="AD53"/>
  <c r="AD44" i="34"/>
  <c r="AE44"/>
  <c r="AF44"/>
  <c r="AG44"/>
  <c r="AH44"/>
  <c r="AI44"/>
  <c r="AJ44"/>
  <c r="AK44"/>
  <c r="AL44"/>
  <c r="AM44"/>
  <c r="AN44"/>
  <c r="AO44"/>
  <c r="AP44"/>
  <c r="AD50"/>
  <c r="AE50"/>
  <c r="AF50"/>
  <c r="AG50"/>
  <c r="AH50"/>
  <c r="AI50"/>
  <c r="AJ50"/>
  <c r="AK50"/>
  <c r="AL50"/>
  <c r="AM50"/>
  <c r="AN50"/>
  <c r="AO50"/>
  <c r="AP50"/>
  <c r="AD52"/>
  <c r="AE52"/>
  <c r="AF52"/>
  <c r="AG52"/>
  <c r="AH52"/>
  <c r="AI52"/>
  <c r="AJ52"/>
  <c r="AK52"/>
  <c r="AL52"/>
  <c r="AM52"/>
  <c r="AN52"/>
  <c r="AO52"/>
  <c r="AP52"/>
  <c r="AD54"/>
  <c r="AE54"/>
  <c r="AF54"/>
  <c r="AG54"/>
  <c r="AH54"/>
  <c r="AI54"/>
  <c r="AJ54"/>
  <c r="AK54"/>
  <c r="AL54"/>
  <c r="AM54"/>
  <c r="AN54"/>
  <c r="AO54"/>
  <c r="AP54"/>
  <c r="AD58"/>
  <c r="AE58"/>
  <c r="AF58"/>
  <c r="AG58"/>
  <c r="AH58"/>
  <c r="AI58"/>
  <c r="AJ58"/>
  <c r="AK58"/>
  <c r="AL58"/>
  <c r="AM58"/>
  <c r="AN58"/>
  <c r="AO58"/>
  <c r="AP58"/>
  <c r="AD60"/>
  <c r="AE60"/>
  <c r="AF60"/>
  <c r="AG60"/>
  <c r="AH60"/>
  <c r="AI60"/>
  <c r="AJ60"/>
  <c r="AK60"/>
  <c r="AL60"/>
  <c r="AM60"/>
  <c r="AN60"/>
  <c r="AO60"/>
  <c r="AP60"/>
  <c r="AD62"/>
  <c r="AE62"/>
  <c r="AF62"/>
  <c r="AG62"/>
  <c r="AH62"/>
  <c r="AI62"/>
  <c r="AJ62"/>
  <c r="AK62"/>
  <c r="AL62"/>
  <c r="AM62"/>
  <c r="AN62"/>
  <c r="AO62"/>
  <c r="AP62"/>
  <c r="AD66"/>
  <c r="AE66"/>
  <c r="AF66"/>
  <c r="AG66"/>
  <c r="AH66"/>
  <c r="AI66"/>
  <c r="AJ66"/>
  <c r="AK66"/>
  <c r="AL66"/>
  <c r="AM66"/>
  <c r="AN66"/>
  <c r="AO66"/>
  <c r="AP66"/>
  <c r="AP77"/>
  <c r="AQ3"/>
  <c r="AR3"/>
  <c r="AS3"/>
  <c r="AT3"/>
  <c r="AU3"/>
  <c r="AV3"/>
  <c r="AW3"/>
  <c r="AX3"/>
  <c r="AY3"/>
  <c r="AZ3"/>
  <c r="BA3"/>
  <c r="BB3"/>
  <c r="BC3"/>
  <c r="BD3"/>
  <c r="BE3"/>
  <c r="BF3"/>
  <c r="AQ5"/>
  <c r="AR5"/>
  <c r="AS5"/>
  <c r="AT5"/>
  <c r="AU5"/>
  <c r="AV5"/>
  <c r="AW5"/>
  <c r="AX5"/>
  <c r="AY5"/>
  <c r="AZ5"/>
  <c r="BA5"/>
  <c r="BB5"/>
  <c r="BC5"/>
  <c r="BD5"/>
  <c r="BE5"/>
  <c r="BF5"/>
  <c r="AQ9"/>
  <c r="AR9"/>
  <c r="AS9"/>
  <c r="AT9"/>
  <c r="AU9"/>
  <c r="AV9"/>
  <c r="AW9"/>
  <c r="AX9"/>
  <c r="AY9"/>
  <c r="AZ9"/>
  <c r="BA9"/>
  <c r="BB9"/>
  <c r="BC9"/>
  <c r="BD9"/>
  <c r="BE9"/>
  <c r="BF9"/>
  <c r="AQ13"/>
  <c r="AR13"/>
  <c r="AS13"/>
  <c r="AT13"/>
  <c r="AU13"/>
  <c r="AV13"/>
  <c r="AW13"/>
  <c r="AX13"/>
  <c r="AY13"/>
  <c r="AZ13"/>
  <c r="BA13"/>
  <c r="BB13"/>
  <c r="BC13"/>
  <c r="BD13"/>
  <c r="BE13"/>
  <c r="BF13"/>
  <c r="AQ17"/>
  <c r="AR17"/>
  <c r="AS17"/>
  <c r="AT17"/>
  <c r="AU17"/>
  <c r="AV17"/>
  <c r="AW17"/>
  <c r="AX17"/>
  <c r="AY17"/>
  <c r="AZ17"/>
  <c r="BA17"/>
  <c r="BB17"/>
  <c r="BC17"/>
  <c r="BD17"/>
  <c r="BE17"/>
  <c r="BF17"/>
  <c r="AQ23"/>
  <c r="AR23"/>
  <c r="AS23"/>
  <c r="AT23"/>
  <c r="AU23"/>
  <c r="AV23"/>
  <c r="AW23"/>
  <c r="AX23"/>
  <c r="AY23"/>
  <c r="AZ23"/>
  <c r="BA23"/>
  <c r="BB23"/>
  <c r="BC23"/>
  <c r="BD23"/>
  <c r="BE23"/>
  <c r="BF23"/>
  <c r="AQ27"/>
  <c r="AR27"/>
  <c r="AS27"/>
  <c r="AT27"/>
  <c r="AU27"/>
  <c r="AV27"/>
  <c r="AW27"/>
  <c r="AX27"/>
  <c r="AY27"/>
  <c r="AZ27"/>
  <c r="BA27"/>
  <c r="BB27"/>
  <c r="BC27"/>
  <c r="BD27"/>
  <c r="BE27"/>
  <c r="BF27"/>
  <c r="BF36"/>
  <c r="AD5"/>
  <c r="AE5"/>
  <c r="AF5"/>
  <c r="AG5"/>
  <c r="AH5"/>
  <c r="AI5"/>
  <c r="AJ5"/>
  <c r="AK5"/>
  <c r="AL5"/>
  <c r="AM5"/>
  <c r="AN5"/>
  <c r="AO5"/>
  <c r="AP5"/>
  <c r="AD7"/>
  <c r="AE7"/>
  <c r="AF7"/>
  <c r="AG7"/>
  <c r="AH7"/>
  <c r="AI7"/>
  <c r="AJ7"/>
  <c r="AK7"/>
  <c r="AL7"/>
  <c r="AM7"/>
  <c r="AN7"/>
  <c r="AO7"/>
  <c r="AP7"/>
  <c r="AD9"/>
  <c r="AE9"/>
  <c r="AF9"/>
  <c r="AG9"/>
  <c r="AH9"/>
  <c r="AI9"/>
  <c r="AJ9"/>
  <c r="AK9"/>
  <c r="AL9"/>
  <c r="AM9"/>
  <c r="AN9"/>
  <c r="AO9"/>
  <c r="AP9"/>
  <c r="AD11"/>
  <c r="AE11"/>
  <c r="AF11"/>
  <c r="AG11"/>
  <c r="AH11"/>
  <c r="AI11"/>
  <c r="AJ11"/>
  <c r="AK11"/>
  <c r="AL11"/>
  <c r="AM11"/>
  <c r="AN11"/>
  <c r="AO11"/>
  <c r="AP11"/>
  <c r="AD13"/>
  <c r="AE13"/>
  <c r="AF13"/>
  <c r="AG13"/>
  <c r="AH13"/>
  <c r="AI13"/>
  <c r="AJ13"/>
  <c r="AK13"/>
  <c r="AL13"/>
  <c r="AM13"/>
  <c r="AN13"/>
  <c r="AO13"/>
  <c r="AP13"/>
  <c r="AD15"/>
  <c r="AE15"/>
  <c r="AF15"/>
  <c r="AG15"/>
  <c r="AH15"/>
  <c r="AI15"/>
  <c r="AJ15"/>
  <c r="AK15"/>
  <c r="AL15"/>
  <c r="AM15"/>
  <c r="AN15"/>
  <c r="AO15"/>
  <c r="AP15"/>
  <c r="AD17"/>
  <c r="AE17"/>
  <c r="AF17"/>
  <c r="AG17"/>
  <c r="AH17"/>
  <c r="AI17"/>
  <c r="AJ17"/>
  <c r="AK17"/>
  <c r="AL17"/>
  <c r="AM17"/>
  <c r="AN17"/>
  <c r="AO17"/>
  <c r="AP17"/>
  <c r="AD21"/>
  <c r="AE21"/>
  <c r="AF21"/>
  <c r="AG21"/>
  <c r="AH21"/>
  <c r="AI21"/>
  <c r="AJ21"/>
  <c r="AK21"/>
  <c r="AL21"/>
  <c r="AM21"/>
  <c r="AN21"/>
  <c r="AO21"/>
  <c r="AP21"/>
  <c r="AD23"/>
  <c r="AE23"/>
  <c r="AF23"/>
  <c r="AG23"/>
  <c r="AH23"/>
  <c r="AI23"/>
  <c r="AJ23"/>
  <c r="AK23"/>
  <c r="AL23"/>
  <c r="AM23"/>
  <c r="AN23"/>
  <c r="AO23"/>
  <c r="AP23"/>
  <c r="AD27"/>
  <c r="AE27"/>
  <c r="AF27"/>
  <c r="AG27"/>
  <c r="AH27"/>
  <c r="AI27"/>
  <c r="AJ27"/>
  <c r="AK27"/>
  <c r="AL27"/>
  <c r="AM27"/>
  <c r="AN27"/>
  <c r="AO27"/>
  <c r="AP27"/>
  <c r="AD29"/>
  <c r="AE29"/>
  <c r="AF29"/>
  <c r="AG29"/>
  <c r="AH29"/>
  <c r="AI29"/>
  <c r="AJ29"/>
  <c r="AK29"/>
  <c r="AL29"/>
  <c r="AM29"/>
  <c r="AN29"/>
  <c r="AO29"/>
  <c r="AP29"/>
  <c r="AP36"/>
  <c r="AO74"/>
  <c r="AN74"/>
  <c r="AM74"/>
  <c r="AL74"/>
  <c r="AK74"/>
  <c r="AJ74"/>
  <c r="AI74"/>
  <c r="AH74"/>
  <c r="AG74"/>
  <c r="AF74"/>
  <c r="AE74"/>
  <c r="AD74"/>
  <c r="AO72"/>
  <c r="AN72"/>
  <c r="AM72"/>
  <c r="AL72"/>
  <c r="AK72"/>
  <c r="AJ72"/>
  <c r="AI72"/>
  <c r="AH72"/>
  <c r="AG72"/>
  <c r="AF72"/>
  <c r="AE72"/>
  <c r="AD72"/>
  <c r="AO70"/>
  <c r="AN70"/>
  <c r="AM70"/>
  <c r="AL70"/>
  <c r="AK70"/>
  <c r="AJ70"/>
  <c r="AI70"/>
  <c r="AH70"/>
  <c r="AG70"/>
  <c r="AF70"/>
  <c r="AE70"/>
  <c r="AD70"/>
  <c r="AO68"/>
  <c r="AN68"/>
  <c r="AM68"/>
  <c r="AL68"/>
  <c r="AK68"/>
  <c r="AJ68"/>
  <c r="AI68"/>
  <c r="AH68"/>
  <c r="AG68"/>
  <c r="AF68"/>
  <c r="AE68"/>
  <c r="AD68"/>
  <c r="AO64"/>
  <c r="AN64"/>
  <c r="AM64"/>
  <c r="AL64"/>
  <c r="AK64"/>
  <c r="AJ64"/>
  <c r="AI64"/>
  <c r="AH64"/>
  <c r="AG64"/>
  <c r="AF64"/>
  <c r="AE64"/>
  <c r="AD64"/>
  <c r="AO56"/>
  <c r="AN56"/>
  <c r="AM56"/>
  <c r="AL56"/>
  <c r="AK56"/>
  <c r="AJ56"/>
  <c r="AI56"/>
  <c r="AH56"/>
  <c r="AG56"/>
  <c r="AF56"/>
  <c r="AE56"/>
  <c r="AD56"/>
  <c r="AO48"/>
  <c r="AN48"/>
  <c r="AM48"/>
  <c r="AL48"/>
  <c r="AK48"/>
  <c r="AJ48"/>
  <c r="AI48"/>
  <c r="AH48"/>
  <c r="AG48"/>
  <c r="AF48"/>
  <c r="AE48"/>
  <c r="AD48"/>
  <c r="AO46"/>
  <c r="AN46"/>
  <c r="AM46"/>
  <c r="AL46"/>
  <c r="AK46"/>
  <c r="AJ46"/>
  <c r="AI46"/>
  <c r="AH46"/>
  <c r="AG46"/>
  <c r="AF46"/>
  <c r="AE46"/>
  <c r="AD46"/>
  <c r="AO33"/>
  <c r="AN33"/>
  <c r="AM33"/>
  <c r="AL33"/>
  <c r="AK33"/>
  <c r="AJ33"/>
  <c r="AI33"/>
  <c r="AH33"/>
  <c r="AG33"/>
  <c r="AF33"/>
  <c r="AE33"/>
  <c r="AD33"/>
  <c r="AO31"/>
  <c r="AN31"/>
  <c r="AM31"/>
  <c r="AL31"/>
  <c r="AK31"/>
  <c r="AJ31"/>
  <c r="AI31"/>
  <c r="AH31"/>
  <c r="AG31"/>
  <c r="AF31"/>
  <c r="AE31"/>
  <c r="AD31"/>
  <c r="AO25"/>
  <c r="AN25"/>
  <c r="AM25"/>
  <c r="AL25"/>
  <c r="AK25"/>
  <c r="AJ25"/>
  <c r="AI25"/>
  <c r="AH25"/>
  <c r="AG25"/>
  <c r="AF25"/>
  <c r="AE25"/>
  <c r="AD25"/>
  <c r="AO19"/>
  <c r="AN19"/>
  <c r="AM19"/>
  <c r="AL19"/>
  <c r="AK19"/>
  <c r="AJ19"/>
  <c r="AI19"/>
  <c r="AH19"/>
  <c r="AG19"/>
  <c r="AF19"/>
  <c r="AE19"/>
  <c r="AD19"/>
  <c r="AO3"/>
  <c r="AN3"/>
  <c r="AM3"/>
  <c r="AL3"/>
  <c r="AK3"/>
  <c r="AJ3"/>
  <c r="AI3"/>
  <c r="AH3"/>
  <c r="AG3"/>
  <c r="AF3"/>
  <c r="AE3"/>
  <c r="AD3"/>
  <c r="BJ74"/>
  <c r="BI74"/>
  <c r="BH74"/>
  <c r="BG74"/>
  <c r="BJ72"/>
  <c r="BI72"/>
  <c r="BH72"/>
  <c r="BG72"/>
  <c r="BJ70"/>
  <c r="BI70"/>
  <c r="BH70"/>
  <c r="BG70"/>
  <c r="BJ68"/>
  <c r="BI68"/>
  <c r="BH68"/>
  <c r="BG68"/>
  <c r="BJ66"/>
  <c r="BI66"/>
  <c r="BH66"/>
  <c r="BG66"/>
  <c r="BJ64"/>
  <c r="BI64"/>
  <c r="BH64"/>
  <c r="BG64"/>
  <c r="BJ62"/>
  <c r="BI62"/>
  <c r="BH62"/>
  <c r="BG62"/>
  <c r="BJ60"/>
  <c r="BI60"/>
  <c r="BH60"/>
  <c r="BG60"/>
  <c r="BJ58"/>
  <c r="BI58"/>
  <c r="BH58"/>
  <c r="BG58"/>
  <c r="BJ56"/>
  <c r="BI56"/>
  <c r="BH56"/>
  <c r="BG56"/>
  <c r="BJ54"/>
  <c r="BI54"/>
  <c r="BH54"/>
  <c r="BG54"/>
  <c r="BJ52"/>
  <c r="BI52"/>
  <c r="BH52"/>
  <c r="BG52"/>
  <c r="BJ50"/>
  <c r="BI50"/>
  <c r="BH50"/>
  <c r="BG50"/>
  <c r="BJ48"/>
  <c r="BI48"/>
  <c r="BH48"/>
  <c r="BG48"/>
  <c r="BJ46"/>
  <c r="BI46"/>
  <c r="BH46"/>
  <c r="BG46"/>
  <c r="BI44"/>
  <c r="BH44"/>
  <c r="BG44"/>
  <c r="BJ33"/>
  <c r="BI33"/>
  <c r="BH33"/>
  <c r="BG33"/>
  <c r="BJ31"/>
  <c r="BI31"/>
  <c r="BH31"/>
  <c r="BG31"/>
  <c r="BJ29"/>
  <c r="BI29"/>
  <c r="BH29"/>
  <c r="BG29"/>
  <c r="BJ27"/>
  <c r="BI27"/>
  <c r="BH27"/>
  <c r="BG27"/>
  <c r="BJ25"/>
  <c r="BI25"/>
  <c r="BH25"/>
  <c r="BG25"/>
  <c r="BJ23"/>
  <c r="BI23"/>
  <c r="BH23"/>
  <c r="BG23"/>
  <c r="BJ21"/>
  <c r="BI21"/>
  <c r="BH21"/>
  <c r="BG21"/>
  <c r="BJ19"/>
  <c r="BI19"/>
  <c r="BH19"/>
  <c r="BG19"/>
  <c r="BJ17"/>
  <c r="BI17"/>
  <c r="BH17"/>
  <c r="BG17"/>
  <c r="BJ15"/>
  <c r="BI15"/>
  <c r="BH15"/>
  <c r="BG15"/>
  <c r="BJ13"/>
  <c r="BI13"/>
  <c r="BH13"/>
  <c r="BG13"/>
  <c r="BJ11"/>
  <c r="BI11"/>
  <c r="BH11"/>
  <c r="BG11"/>
  <c r="BJ9"/>
  <c r="BI9"/>
  <c r="BH9"/>
  <c r="BG9"/>
  <c r="BJ7"/>
  <c r="BI7"/>
  <c r="BH7"/>
  <c r="BG7"/>
  <c r="BJ5"/>
  <c r="BI5"/>
  <c r="BH5"/>
  <c r="BG5"/>
  <c r="BG3"/>
  <c r="BI3"/>
  <c r="BH3"/>
  <c r="BJ3"/>
  <c r="BJ44"/>
  <c r="AU33"/>
  <c r="AU31"/>
  <c r="AU29"/>
  <c r="AU25"/>
  <c r="AU21"/>
  <c r="AU19"/>
  <c r="AU15"/>
  <c r="AU11"/>
  <c r="AU7"/>
  <c r="AU74"/>
  <c r="AU72"/>
  <c r="AU70"/>
  <c r="AU68"/>
  <c r="AU66"/>
  <c r="AU64"/>
  <c r="AU62"/>
  <c r="AU60"/>
  <c r="AU58"/>
  <c r="AU56"/>
  <c r="AU54"/>
  <c r="AU52"/>
  <c r="AU50"/>
  <c r="AU48"/>
  <c r="AU46"/>
  <c r="AU44"/>
  <c r="BD74"/>
  <c r="BD72"/>
  <c r="BD70"/>
  <c r="BD68"/>
  <c r="BD66"/>
  <c r="BD64"/>
  <c r="BD62"/>
  <c r="BD60"/>
  <c r="BD58"/>
  <c r="BD56"/>
  <c r="BD54"/>
  <c r="BD52"/>
  <c r="BD50"/>
  <c r="BD48"/>
  <c r="BD46"/>
  <c r="BD44"/>
  <c r="BD75"/>
  <c r="BD33"/>
  <c r="BD31"/>
  <c r="BD29"/>
  <c r="BD25"/>
  <c r="BD21"/>
  <c r="BD19"/>
  <c r="BD15"/>
  <c r="BD11"/>
  <c r="BD7"/>
  <c r="W74"/>
  <c r="W72"/>
  <c r="W70"/>
  <c r="W68"/>
  <c r="W66"/>
  <c r="W64"/>
  <c r="W62"/>
  <c r="W60"/>
  <c r="W58"/>
  <c r="W56"/>
  <c r="W54"/>
  <c r="W52"/>
  <c r="W50"/>
  <c r="W48"/>
  <c r="W46"/>
  <c r="W44"/>
  <c r="W33"/>
  <c r="W31"/>
  <c r="W29"/>
  <c r="W27"/>
  <c r="W25"/>
  <c r="W23"/>
  <c r="W21"/>
  <c r="W19"/>
  <c r="W17"/>
  <c r="W15"/>
  <c r="W13"/>
  <c r="W11"/>
  <c r="W9"/>
  <c r="W7"/>
  <c r="W5"/>
  <c r="W3"/>
  <c r="BE44"/>
  <c r="BE46"/>
  <c r="BE48"/>
  <c r="BE50"/>
  <c r="BE52"/>
  <c r="BE54"/>
  <c r="BE56"/>
  <c r="BE58"/>
  <c r="BE60"/>
  <c r="BE62"/>
  <c r="BE64"/>
  <c r="BE66"/>
  <c r="BE68"/>
  <c r="BE70"/>
  <c r="BE72"/>
  <c r="BE74"/>
  <c r="BE75"/>
  <c r="BE7"/>
  <c r="BE11"/>
  <c r="BE15"/>
  <c r="BE19"/>
  <c r="BE21"/>
  <c r="BE25"/>
  <c r="BE29"/>
  <c r="BE31"/>
  <c r="BE33"/>
  <c r="BE34"/>
  <c r="AP46"/>
  <c r="AP48"/>
  <c r="AP56"/>
  <c r="AP64"/>
  <c r="AP68"/>
  <c r="AP70"/>
  <c r="AP72"/>
  <c r="AD75"/>
  <c r="AE75"/>
  <c r="AF75"/>
  <c r="AG75"/>
  <c r="AH75"/>
  <c r="AI75"/>
  <c r="AJ75"/>
  <c r="AK75"/>
  <c r="AL75"/>
  <c r="AM75"/>
  <c r="AN75"/>
  <c r="AO75"/>
  <c r="AP74"/>
  <c r="AQ44"/>
  <c r="AR44"/>
  <c r="AS44"/>
  <c r="AT44"/>
  <c r="AV44"/>
  <c r="AW44"/>
  <c r="AX44"/>
  <c r="AY44"/>
  <c r="AZ44"/>
  <c r="BA44"/>
  <c r="BB44"/>
  <c r="BC44"/>
  <c r="BF44"/>
  <c r="AQ46"/>
  <c r="AR46"/>
  <c r="AS46"/>
  <c r="AT46"/>
  <c r="AV46"/>
  <c r="AW46"/>
  <c r="AX46"/>
  <c r="AY46"/>
  <c r="AZ46"/>
  <c r="BA46"/>
  <c r="BB46"/>
  <c r="BC46"/>
  <c r="BF46"/>
  <c r="AQ48"/>
  <c r="AR48"/>
  <c r="AS48"/>
  <c r="AT48"/>
  <c r="AV48"/>
  <c r="AW48"/>
  <c r="AX48"/>
  <c r="AY48"/>
  <c r="AZ48"/>
  <c r="BA48"/>
  <c r="BB48"/>
  <c r="BC48"/>
  <c r="BF48"/>
  <c r="AQ50"/>
  <c r="AR50"/>
  <c r="AS50"/>
  <c r="AT50"/>
  <c r="AV50"/>
  <c r="AW50"/>
  <c r="AX50"/>
  <c r="AY50"/>
  <c r="AZ50"/>
  <c r="BA50"/>
  <c r="BB50"/>
  <c r="BC50"/>
  <c r="BF50"/>
  <c r="AQ52"/>
  <c r="AR52"/>
  <c r="AS52"/>
  <c r="AT52"/>
  <c r="AV52"/>
  <c r="AW52"/>
  <c r="AX52"/>
  <c r="AY52"/>
  <c r="AZ52"/>
  <c r="BA52"/>
  <c r="BB52"/>
  <c r="BC52"/>
  <c r="BF52"/>
  <c r="AQ54"/>
  <c r="AR54"/>
  <c r="AS54"/>
  <c r="AT54"/>
  <c r="AV54"/>
  <c r="AW54"/>
  <c r="AX54"/>
  <c r="AY54"/>
  <c r="AZ54"/>
  <c r="BA54"/>
  <c r="BB54"/>
  <c r="BC54"/>
  <c r="BF54"/>
  <c r="AQ56"/>
  <c r="AR56"/>
  <c r="AS56"/>
  <c r="AT56"/>
  <c r="AV56"/>
  <c r="AW56"/>
  <c r="AX56"/>
  <c r="AY56"/>
  <c r="AZ56"/>
  <c r="BA56"/>
  <c r="BB56"/>
  <c r="BC56"/>
  <c r="BF56"/>
  <c r="AQ58"/>
  <c r="AR58"/>
  <c r="AS58"/>
  <c r="AT58"/>
  <c r="AV58"/>
  <c r="AW58"/>
  <c r="AX58"/>
  <c r="AY58"/>
  <c r="AZ58"/>
  <c r="BA58"/>
  <c r="BB58"/>
  <c r="BC58"/>
  <c r="BF58"/>
  <c r="AQ60"/>
  <c r="AR60"/>
  <c r="AS60"/>
  <c r="AT60"/>
  <c r="AV60"/>
  <c r="AW60"/>
  <c r="AX60"/>
  <c r="AY60"/>
  <c r="AZ60"/>
  <c r="BA60"/>
  <c r="BB60"/>
  <c r="BC60"/>
  <c r="BF60"/>
  <c r="AQ62"/>
  <c r="AR62"/>
  <c r="AS62"/>
  <c r="AT62"/>
  <c r="AV62"/>
  <c r="AW62"/>
  <c r="AX62"/>
  <c r="AY62"/>
  <c r="AZ62"/>
  <c r="BA62"/>
  <c r="BB62"/>
  <c r="BC62"/>
  <c r="BF62"/>
  <c r="AQ64"/>
  <c r="AR64"/>
  <c r="AS64"/>
  <c r="AT64"/>
  <c r="AV64"/>
  <c r="AW64"/>
  <c r="AX64"/>
  <c r="AY64"/>
  <c r="AZ64"/>
  <c r="BA64"/>
  <c r="BB64"/>
  <c r="BC64"/>
  <c r="BF64"/>
  <c r="AQ66"/>
  <c r="AR66"/>
  <c r="AS66"/>
  <c r="AT66"/>
  <c r="AV66"/>
  <c r="AW66"/>
  <c r="AX66"/>
  <c r="AY66"/>
  <c r="AZ66"/>
  <c r="BA66"/>
  <c r="BB66"/>
  <c r="BC66"/>
  <c r="BF66"/>
  <c r="AQ68"/>
  <c r="AR68"/>
  <c r="AS68"/>
  <c r="AT68"/>
  <c r="AV68"/>
  <c r="AW68"/>
  <c r="AX68"/>
  <c r="AY68"/>
  <c r="AZ68"/>
  <c r="BA68"/>
  <c r="BB68"/>
  <c r="BC68"/>
  <c r="BF68"/>
  <c r="AQ70"/>
  <c r="AR70"/>
  <c r="AS70"/>
  <c r="AT70"/>
  <c r="AV70"/>
  <c r="AW70"/>
  <c r="AX70"/>
  <c r="AY70"/>
  <c r="AZ70"/>
  <c r="BA70"/>
  <c r="BB70"/>
  <c r="BC70"/>
  <c r="BF70"/>
  <c r="BF79"/>
  <c r="BF81"/>
  <c r="AP3"/>
  <c r="AP19"/>
  <c r="AP25"/>
  <c r="AP31"/>
  <c r="AD34"/>
  <c r="AE34"/>
  <c r="AF34"/>
  <c r="AG34"/>
  <c r="AH34"/>
  <c r="AI34"/>
  <c r="AJ34"/>
  <c r="AK34"/>
  <c r="AL34"/>
  <c r="AM34"/>
  <c r="AN34"/>
  <c r="AO34"/>
  <c r="AP33"/>
  <c r="AQ7"/>
  <c r="AR7"/>
  <c r="AS7"/>
  <c r="AT7"/>
  <c r="AV7"/>
  <c r="AW7"/>
  <c r="AX7"/>
  <c r="AY7"/>
  <c r="AZ7"/>
  <c r="BA7"/>
  <c r="BB7"/>
  <c r="BC7"/>
  <c r="BF7"/>
  <c r="AQ11"/>
  <c r="AR11"/>
  <c r="AS11"/>
  <c r="AT11"/>
  <c r="AV11"/>
  <c r="AW11"/>
  <c r="AX11"/>
  <c r="AY11"/>
  <c r="AZ11"/>
  <c r="BA11"/>
  <c r="BB11"/>
  <c r="BC11"/>
  <c r="BF11"/>
  <c r="AQ15"/>
  <c r="AR15"/>
  <c r="AS15"/>
  <c r="AT15"/>
  <c r="AV15"/>
  <c r="AW15"/>
  <c r="AX15"/>
  <c r="AY15"/>
  <c r="AZ15"/>
  <c r="BA15"/>
  <c r="BB15"/>
  <c r="BC15"/>
  <c r="BF15"/>
  <c r="AQ19"/>
  <c r="AR19"/>
  <c r="AS19"/>
  <c r="AT19"/>
  <c r="AV19"/>
  <c r="AW19"/>
  <c r="AX19"/>
  <c r="AY19"/>
  <c r="AZ19"/>
  <c r="BA19"/>
  <c r="BB19"/>
  <c r="BC19"/>
  <c r="BF19"/>
  <c r="AQ21"/>
  <c r="AR21"/>
  <c r="AS21"/>
  <c r="AT21"/>
  <c r="AV21"/>
  <c r="AW21"/>
  <c r="AX21"/>
  <c r="AY21"/>
  <c r="AZ21"/>
  <c r="BA21"/>
  <c r="BB21"/>
  <c r="BC21"/>
  <c r="BF21"/>
  <c r="AQ25"/>
  <c r="AR25"/>
  <c r="AS25"/>
  <c r="AT25"/>
  <c r="AV25"/>
  <c r="AW25"/>
  <c r="AX25"/>
  <c r="AY25"/>
  <c r="AZ25"/>
  <c r="BA25"/>
  <c r="BB25"/>
  <c r="BC25"/>
  <c r="BF25"/>
  <c r="AQ29"/>
  <c r="AR29"/>
  <c r="AS29"/>
  <c r="AT29"/>
  <c r="AV29"/>
  <c r="AW29"/>
  <c r="AX29"/>
  <c r="AY29"/>
  <c r="AZ29"/>
  <c r="BA29"/>
  <c r="BB29"/>
  <c r="BC29"/>
  <c r="BF29"/>
  <c r="BF38"/>
  <c r="BF40"/>
  <c r="BD41"/>
  <c r="BD39"/>
  <c r="BF77"/>
  <c r="BD37"/>
  <c r="AN37"/>
  <c r="BD78"/>
  <c r="BD80"/>
  <c r="BD82"/>
  <c r="AN78"/>
  <c r="AQ74"/>
  <c r="AQ75"/>
  <c r="AR74"/>
  <c r="AR75"/>
  <c r="AS74"/>
  <c r="AS75"/>
  <c r="AT74"/>
  <c r="AT75"/>
  <c r="AU75"/>
  <c r="AV74"/>
  <c r="AV75"/>
  <c r="AW74"/>
  <c r="AW75"/>
  <c r="AX74"/>
  <c r="AX75"/>
  <c r="AY74"/>
  <c r="AY75"/>
  <c r="AZ74"/>
  <c r="AZ75"/>
  <c r="BA74"/>
  <c r="BA75"/>
  <c r="BB74"/>
  <c r="BB75"/>
  <c r="AQ72"/>
  <c r="AR72"/>
  <c r="AS72"/>
  <c r="AT72"/>
  <c r="AV72"/>
  <c r="AW72"/>
  <c r="AX72"/>
  <c r="AY72"/>
  <c r="AZ72"/>
  <c r="BA72"/>
  <c r="BB72"/>
  <c r="AQ33"/>
  <c r="AR33"/>
  <c r="AS33"/>
  <c r="AT33"/>
  <c r="AV33"/>
  <c r="AW33"/>
  <c r="AX33"/>
  <c r="AY33"/>
  <c r="AZ33"/>
  <c r="BA33"/>
  <c r="BB33"/>
  <c r="AQ31"/>
  <c r="AR31"/>
  <c r="AS31"/>
  <c r="AT31"/>
  <c r="AV31"/>
  <c r="AW31"/>
  <c r="AX31"/>
  <c r="AY31"/>
  <c r="AZ31"/>
  <c r="BA31"/>
  <c r="BB31"/>
  <c r="BC74"/>
  <c r="BC72"/>
  <c r="BC31"/>
  <c r="BC33"/>
  <c r="BC34"/>
  <c r="BF72"/>
  <c r="BF74"/>
  <c r="A74"/>
  <c r="A72"/>
  <c r="B74"/>
  <c r="B72"/>
  <c r="BK74"/>
  <c r="BK72"/>
  <c r="A33"/>
  <c r="A31"/>
  <c r="B31"/>
  <c r="B33"/>
  <c r="BK33"/>
  <c r="BF31"/>
  <c r="BK31"/>
  <c r="B19"/>
  <c r="B70"/>
  <c r="BK70"/>
  <c r="A70"/>
  <c r="B68"/>
  <c r="BK68"/>
  <c r="A68"/>
  <c r="B66"/>
  <c r="BK66"/>
  <c r="A66"/>
  <c r="B64"/>
  <c r="BK64"/>
  <c r="A64"/>
  <c r="B62"/>
  <c r="BK62"/>
  <c r="A62"/>
  <c r="B60"/>
  <c r="BK60"/>
  <c r="A60"/>
  <c r="B58"/>
  <c r="BK58"/>
  <c r="A58"/>
  <c r="B56"/>
  <c r="BK56"/>
  <c r="A56"/>
  <c r="B54"/>
  <c r="BK54"/>
  <c r="A54"/>
  <c r="B52"/>
  <c r="BK52"/>
  <c r="A52"/>
  <c r="B50"/>
  <c r="BK50"/>
  <c r="A50"/>
  <c r="B48"/>
  <c r="BK48"/>
  <c r="A48"/>
  <c r="B46"/>
  <c r="BK46"/>
  <c r="A46"/>
  <c r="B44"/>
  <c r="BK44"/>
  <c r="A44"/>
  <c r="AC42"/>
  <c r="B42"/>
  <c r="BK42"/>
  <c r="B29"/>
  <c r="BK29"/>
  <c r="A29"/>
  <c r="B27"/>
  <c r="BK27"/>
  <c r="A27"/>
  <c r="B25"/>
  <c r="BK25"/>
  <c r="A25"/>
  <c r="B23"/>
  <c r="BK23"/>
  <c r="A23"/>
  <c r="B21"/>
  <c r="BK21"/>
  <c r="A21"/>
  <c r="BK19"/>
  <c r="A19"/>
  <c r="B17"/>
  <c r="BK17"/>
  <c r="A17"/>
  <c r="B15"/>
  <c r="BK15"/>
  <c r="A15"/>
  <c r="B13"/>
  <c r="BK13"/>
  <c r="A13"/>
  <c r="B11"/>
  <c r="BK11"/>
  <c r="A11"/>
  <c r="B9"/>
  <c r="BK9"/>
  <c r="A9"/>
  <c r="B7"/>
  <c r="BK7"/>
  <c r="A7"/>
  <c r="B5"/>
  <c r="BK5"/>
  <c r="A5"/>
  <c r="B3"/>
  <c r="BK3"/>
  <c r="A3"/>
  <c r="B1"/>
  <c r="BK1"/>
  <c r="BF33"/>
  <c r="AP40"/>
  <c r="AP38"/>
  <c r="AP81"/>
  <c r="AN82"/>
  <c r="AP79"/>
  <c r="AN80"/>
  <c r="BC75"/>
  <c r="BB34"/>
  <c r="BA34"/>
  <c r="AZ34"/>
  <c r="AY34"/>
  <c r="AX34"/>
  <c r="AW34"/>
  <c r="AV34"/>
  <c r="AU34"/>
  <c r="AT34"/>
  <c r="AS34"/>
  <c r="AR34"/>
  <c r="AQ34"/>
  <c r="BD34"/>
  <c r="AN39"/>
  <c r="AN41"/>
  <c r="AD44" i="30"/>
  <c r="AE44"/>
  <c r="AF44"/>
  <c r="AG44"/>
  <c r="AH44"/>
  <c r="AI44"/>
  <c r="AJ44"/>
  <c r="AK44"/>
  <c r="AL44"/>
  <c r="AM44"/>
  <c r="AN44"/>
  <c r="AO44"/>
  <c r="AP44"/>
  <c r="AD48"/>
  <c r="AE48"/>
  <c r="AF48"/>
  <c r="AG48"/>
  <c r="AH48"/>
  <c r="AI48"/>
  <c r="AJ48"/>
  <c r="AK48"/>
  <c r="AL48"/>
  <c r="AM48"/>
  <c r="AN48"/>
  <c r="AO48"/>
  <c r="AP48"/>
  <c r="AD50"/>
  <c r="AE50"/>
  <c r="AF50"/>
  <c r="AG50"/>
  <c r="AH50"/>
  <c r="AI50"/>
  <c r="AJ50"/>
  <c r="AK50"/>
  <c r="AL50"/>
  <c r="AM50"/>
  <c r="AN50"/>
  <c r="AO50"/>
  <c r="AP50"/>
  <c r="AD54"/>
  <c r="AE54"/>
  <c r="AF54"/>
  <c r="AG54"/>
  <c r="AH54"/>
  <c r="AI54"/>
  <c r="AJ54"/>
  <c r="AK54"/>
  <c r="AL54"/>
  <c r="AM54"/>
  <c r="AN54"/>
  <c r="AO54"/>
  <c r="AP54"/>
  <c r="AD58"/>
  <c r="AE58"/>
  <c r="AF58"/>
  <c r="AG58"/>
  <c r="AH58"/>
  <c r="AI58"/>
  <c r="AJ58"/>
  <c r="AK58"/>
  <c r="AL58"/>
  <c r="AM58"/>
  <c r="AN58"/>
  <c r="AO58"/>
  <c r="AP58"/>
  <c r="AD60"/>
  <c r="AE60"/>
  <c r="AF60"/>
  <c r="AG60"/>
  <c r="AH60"/>
  <c r="AI60"/>
  <c r="AJ60"/>
  <c r="AK60"/>
  <c r="AL60"/>
  <c r="AM60"/>
  <c r="AN60"/>
  <c r="AO60"/>
  <c r="AP60"/>
  <c r="AD62"/>
  <c r="AE62"/>
  <c r="AF62"/>
  <c r="AG62"/>
  <c r="AH62"/>
  <c r="AI62"/>
  <c r="AJ62"/>
  <c r="AK62"/>
  <c r="AL62"/>
  <c r="AM62"/>
  <c r="AN62"/>
  <c r="AO62"/>
  <c r="AP62"/>
  <c r="AD64"/>
  <c r="AE64"/>
  <c r="AF64"/>
  <c r="AG64"/>
  <c r="AH64"/>
  <c r="AI64"/>
  <c r="AJ64"/>
  <c r="AK64"/>
  <c r="AL64"/>
  <c r="AM64"/>
  <c r="AN64"/>
  <c r="AO64"/>
  <c r="AP64"/>
  <c r="AD66"/>
  <c r="AE66"/>
  <c r="AF66"/>
  <c r="AG66"/>
  <c r="AH66"/>
  <c r="AI66"/>
  <c r="AJ66"/>
  <c r="AK66"/>
  <c r="AL66"/>
  <c r="AM66"/>
  <c r="AN66"/>
  <c r="AO66"/>
  <c r="AP66"/>
  <c r="AP77"/>
  <c r="AQ3"/>
  <c r="AR3"/>
  <c r="AS3"/>
  <c r="AT3"/>
  <c r="AU3"/>
  <c r="AV3"/>
  <c r="AW3"/>
  <c r="AX3"/>
  <c r="AY3"/>
  <c r="AZ3"/>
  <c r="BA3"/>
  <c r="BB3"/>
  <c r="BC3"/>
  <c r="BE3"/>
  <c r="BF3"/>
  <c r="BE5"/>
  <c r="BE7"/>
  <c r="BE9"/>
  <c r="BE11"/>
  <c r="BE13"/>
  <c r="BE15"/>
  <c r="BE21"/>
  <c r="BE25"/>
  <c r="BE34"/>
  <c r="AQ5"/>
  <c r="AR5"/>
  <c r="AS5"/>
  <c r="AT5"/>
  <c r="AU5"/>
  <c r="AV5"/>
  <c r="AW5"/>
  <c r="AX5"/>
  <c r="AY5"/>
  <c r="AZ5"/>
  <c r="BA5"/>
  <c r="BB5"/>
  <c r="BC5"/>
  <c r="BD5"/>
  <c r="BF5"/>
  <c r="AQ7"/>
  <c r="AR7"/>
  <c r="AS7"/>
  <c r="AT7"/>
  <c r="AU7"/>
  <c r="AV7"/>
  <c r="AW7"/>
  <c r="AX7"/>
  <c r="AY7"/>
  <c r="AZ7"/>
  <c r="BA7"/>
  <c r="BB7"/>
  <c r="BC7"/>
  <c r="BD7"/>
  <c r="BF7"/>
  <c r="AQ9"/>
  <c r="AR9"/>
  <c r="AS9"/>
  <c r="AT9"/>
  <c r="AU9"/>
  <c r="AV9"/>
  <c r="AW9"/>
  <c r="AX9"/>
  <c r="AY9"/>
  <c r="AZ9"/>
  <c r="BA9"/>
  <c r="BB9"/>
  <c r="BC9"/>
  <c r="BD9"/>
  <c r="BF9"/>
  <c r="AQ11"/>
  <c r="AR11"/>
  <c r="AS11"/>
  <c r="AT11"/>
  <c r="AU11"/>
  <c r="AV11"/>
  <c r="AW11"/>
  <c r="AX11"/>
  <c r="AY11"/>
  <c r="AZ11"/>
  <c r="BA11"/>
  <c r="BB11"/>
  <c r="BC11"/>
  <c r="BF11"/>
  <c r="AQ13"/>
  <c r="AR13"/>
  <c r="AS13"/>
  <c r="AT13"/>
  <c r="AU13"/>
  <c r="AV13"/>
  <c r="AW13"/>
  <c r="AX13"/>
  <c r="AY13"/>
  <c r="AZ13"/>
  <c r="BA13"/>
  <c r="BB13"/>
  <c r="BC13"/>
  <c r="BD13"/>
  <c r="BF13"/>
  <c r="AQ15"/>
  <c r="AR15"/>
  <c r="AS15"/>
  <c r="AT15"/>
  <c r="AU15"/>
  <c r="AV15"/>
  <c r="AW15"/>
  <c r="AX15"/>
  <c r="AY15"/>
  <c r="AZ15"/>
  <c r="BA15"/>
  <c r="BB15"/>
  <c r="BC15"/>
  <c r="BF15"/>
  <c r="AQ21"/>
  <c r="AR21"/>
  <c r="AS21"/>
  <c r="AT21"/>
  <c r="AU21"/>
  <c r="AV21"/>
  <c r="AW21"/>
  <c r="AX21"/>
  <c r="AY21"/>
  <c r="AZ21"/>
  <c r="BA21"/>
  <c r="BB21"/>
  <c r="BC21"/>
  <c r="BD21"/>
  <c r="BF21"/>
  <c r="AQ25"/>
  <c r="AR25"/>
  <c r="AS25"/>
  <c r="AT25"/>
  <c r="AU25"/>
  <c r="AV25"/>
  <c r="AW25"/>
  <c r="AX25"/>
  <c r="AY25"/>
  <c r="AZ25"/>
  <c r="BA25"/>
  <c r="BB25"/>
  <c r="BC25"/>
  <c r="BF25"/>
  <c r="BF36"/>
  <c r="AD5"/>
  <c r="AE5"/>
  <c r="AF5"/>
  <c r="AG5"/>
  <c r="AH5"/>
  <c r="AI5"/>
  <c r="AJ5"/>
  <c r="AK5"/>
  <c r="AL5"/>
  <c r="AM5"/>
  <c r="AN5"/>
  <c r="AO5"/>
  <c r="AP5"/>
  <c r="AD7"/>
  <c r="AE7"/>
  <c r="AF7"/>
  <c r="AG7"/>
  <c r="AH7"/>
  <c r="AI7"/>
  <c r="AJ7"/>
  <c r="AK7"/>
  <c r="AL7"/>
  <c r="AM7"/>
  <c r="AN7"/>
  <c r="AO7"/>
  <c r="AP7"/>
  <c r="AD9"/>
  <c r="AE9"/>
  <c r="AF9"/>
  <c r="AG9"/>
  <c r="AH9"/>
  <c r="AI9"/>
  <c r="AJ9"/>
  <c r="AK9"/>
  <c r="AL9"/>
  <c r="AM9"/>
  <c r="AN9"/>
  <c r="AO9"/>
  <c r="AP9"/>
  <c r="AD11"/>
  <c r="AE11"/>
  <c r="AF11"/>
  <c r="AG11"/>
  <c r="AH11"/>
  <c r="AI11"/>
  <c r="AJ11"/>
  <c r="AK11"/>
  <c r="AL11"/>
  <c r="AM11"/>
  <c r="AN11"/>
  <c r="AO11"/>
  <c r="AP11"/>
  <c r="AD13"/>
  <c r="AE13"/>
  <c r="AF13"/>
  <c r="AG13"/>
  <c r="AH13"/>
  <c r="AI13"/>
  <c r="AJ13"/>
  <c r="AK13"/>
  <c r="AL13"/>
  <c r="AM13"/>
  <c r="AN13"/>
  <c r="AO13"/>
  <c r="AP13"/>
  <c r="AD15"/>
  <c r="AE15"/>
  <c r="AF15"/>
  <c r="AG15"/>
  <c r="AH15"/>
  <c r="AI15"/>
  <c r="AJ15"/>
  <c r="AK15"/>
  <c r="AL15"/>
  <c r="AM15"/>
  <c r="AN15"/>
  <c r="AO15"/>
  <c r="AP15"/>
  <c r="AD17"/>
  <c r="AE17"/>
  <c r="AF17"/>
  <c r="AG17"/>
  <c r="AH17"/>
  <c r="AI17"/>
  <c r="AJ17"/>
  <c r="AK17"/>
  <c r="AL17"/>
  <c r="AM17"/>
  <c r="AN17"/>
  <c r="AO17"/>
  <c r="AP17"/>
  <c r="AD21"/>
  <c r="AE21"/>
  <c r="AF21"/>
  <c r="AG21"/>
  <c r="AH21"/>
  <c r="AI21"/>
  <c r="AJ21"/>
  <c r="AK21"/>
  <c r="AL21"/>
  <c r="AM21"/>
  <c r="AN21"/>
  <c r="AO21"/>
  <c r="AP21"/>
  <c r="AD25"/>
  <c r="AE25"/>
  <c r="AF25"/>
  <c r="AG25"/>
  <c r="AH25"/>
  <c r="AI25"/>
  <c r="AJ25"/>
  <c r="AK25"/>
  <c r="AL25"/>
  <c r="AM25"/>
  <c r="AN25"/>
  <c r="AO25"/>
  <c r="AP25"/>
  <c r="AD27"/>
  <c r="AE27"/>
  <c r="AF27"/>
  <c r="AG27"/>
  <c r="AH27"/>
  <c r="AI27"/>
  <c r="AJ27"/>
  <c r="AK27"/>
  <c r="AL27"/>
  <c r="AM27"/>
  <c r="AN27"/>
  <c r="AO27"/>
  <c r="AP27"/>
  <c r="AP36"/>
  <c r="BJ33"/>
  <c r="BI33"/>
  <c r="BH33"/>
  <c r="BG33"/>
  <c r="BJ31"/>
  <c r="BI31"/>
  <c r="BH31"/>
  <c r="BG31"/>
  <c r="BJ29"/>
  <c r="BI29"/>
  <c r="BH29"/>
  <c r="BG29"/>
  <c r="BJ27"/>
  <c r="BI27"/>
  <c r="BH27"/>
  <c r="BG27"/>
  <c r="BJ25"/>
  <c r="BI25"/>
  <c r="BH25"/>
  <c r="BG25"/>
  <c r="BJ23"/>
  <c r="BI23"/>
  <c r="BH23"/>
  <c r="BG23"/>
  <c r="BJ21"/>
  <c r="BI21"/>
  <c r="BH21"/>
  <c r="BG21"/>
  <c r="BJ19"/>
  <c r="BI19"/>
  <c r="BH19"/>
  <c r="BG19"/>
  <c r="BJ17"/>
  <c r="BI17"/>
  <c r="BH17"/>
  <c r="BG17"/>
  <c r="BJ15"/>
  <c r="BI15"/>
  <c r="BH15"/>
  <c r="BG15"/>
  <c r="BJ13"/>
  <c r="BI13"/>
  <c r="BH13"/>
  <c r="BG13"/>
  <c r="BJ11"/>
  <c r="BI11"/>
  <c r="BH11"/>
  <c r="BG11"/>
  <c r="BJ9"/>
  <c r="BI9"/>
  <c r="BH9"/>
  <c r="BG9"/>
  <c r="BJ7"/>
  <c r="BI7"/>
  <c r="BH7"/>
  <c r="BG7"/>
  <c r="BJ5"/>
  <c r="BI5"/>
  <c r="BH5"/>
  <c r="BG5"/>
  <c r="BJ3"/>
  <c r="BI3"/>
  <c r="BH3"/>
  <c r="BG3"/>
  <c r="BJ74"/>
  <c r="BI74"/>
  <c r="BH74"/>
  <c r="BG74"/>
  <c r="BJ72"/>
  <c r="BI72"/>
  <c r="BH72"/>
  <c r="BG72"/>
  <c r="BJ70"/>
  <c r="BI70"/>
  <c r="BH70"/>
  <c r="BG70"/>
  <c r="BJ68"/>
  <c r="BI68"/>
  <c r="BH68"/>
  <c r="BG68"/>
  <c r="BJ66"/>
  <c r="BI66"/>
  <c r="BH66"/>
  <c r="BG66"/>
  <c r="BJ64"/>
  <c r="BI64"/>
  <c r="BH64"/>
  <c r="BG64"/>
  <c r="BJ62"/>
  <c r="BI62"/>
  <c r="BH62"/>
  <c r="BG62"/>
  <c r="BJ60"/>
  <c r="BI60"/>
  <c r="BH60"/>
  <c r="BG60"/>
  <c r="BJ58"/>
  <c r="BI58"/>
  <c r="BH58"/>
  <c r="BG58"/>
  <c r="BJ56"/>
  <c r="BI56"/>
  <c r="BH56"/>
  <c r="BG56"/>
  <c r="BJ54"/>
  <c r="BI54"/>
  <c r="BH54"/>
  <c r="BG54"/>
  <c r="BJ52"/>
  <c r="BI52"/>
  <c r="BH52"/>
  <c r="BG52"/>
  <c r="BJ50"/>
  <c r="BI50"/>
  <c r="BH50"/>
  <c r="BG50"/>
  <c r="BJ48"/>
  <c r="BI48"/>
  <c r="BH48"/>
  <c r="BG48"/>
  <c r="BJ46"/>
  <c r="BI46"/>
  <c r="BH46"/>
  <c r="BG46"/>
  <c r="BG44"/>
  <c r="BH44"/>
  <c r="BI44"/>
  <c r="BJ44"/>
  <c r="AU74"/>
  <c r="AU72"/>
  <c r="AU70"/>
  <c r="AU68"/>
  <c r="AU66"/>
  <c r="AU64"/>
  <c r="AU62"/>
  <c r="AU60"/>
  <c r="AU58"/>
  <c r="AU56"/>
  <c r="AU54"/>
  <c r="AU52"/>
  <c r="AU50"/>
  <c r="AU48"/>
  <c r="AU46"/>
  <c r="AU44"/>
  <c r="AU33"/>
  <c r="AU31"/>
  <c r="AU29"/>
  <c r="AU27"/>
  <c r="AU23"/>
  <c r="AU19"/>
  <c r="AU17"/>
  <c r="AO74"/>
  <c r="AN74"/>
  <c r="AM74"/>
  <c r="AL74"/>
  <c r="AK74"/>
  <c r="AJ74"/>
  <c r="AI74"/>
  <c r="AH74"/>
  <c r="AG74"/>
  <c r="AF74"/>
  <c r="AE74"/>
  <c r="AD74"/>
  <c r="AO72"/>
  <c r="AN72"/>
  <c r="AM72"/>
  <c r="AL72"/>
  <c r="AK72"/>
  <c r="AJ72"/>
  <c r="AI72"/>
  <c r="AH72"/>
  <c r="AG72"/>
  <c r="AF72"/>
  <c r="AE72"/>
  <c r="AD72"/>
  <c r="AO70"/>
  <c r="AN70"/>
  <c r="AM70"/>
  <c r="AL70"/>
  <c r="AK70"/>
  <c r="AJ70"/>
  <c r="AI70"/>
  <c r="AH70"/>
  <c r="AG70"/>
  <c r="AF70"/>
  <c r="AE70"/>
  <c r="AD70"/>
  <c r="AO68"/>
  <c r="AN68"/>
  <c r="AM68"/>
  <c r="AL68"/>
  <c r="AK68"/>
  <c r="AJ68"/>
  <c r="AI68"/>
  <c r="AH68"/>
  <c r="AG68"/>
  <c r="AF68"/>
  <c r="AE68"/>
  <c r="AD68"/>
  <c r="AO56"/>
  <c r="AN56"/>
  <c r="AM56"/>
  <c r="AL56"/>
  <c r="AK56"/>
  <c r="AJ56"/>
  <c r="AI56"/>
  <c r="AH56"/>
  <c r="AG56"/>
  <c r="AF56"/>
  <c r="AE56"/>
  <c r="AD56"/>
  <c r="AO52"/>
  <c r="AN52"/>
  <c r="AM52"/>
  <c r="AL52"/>
  <c r="AK52"/>
  <c r="AJ52"/>
  <c r="AI52"/>
  <c r="AH52"/>
  <c r="AG52"/>
  <c r="AF52"/>
  <c r="AE52"/>
  <c r="AD52"/>
  <c r="AO46"/>
  <c r="AN46"/>
  <c r="AM46"/>
  <c r="AL46"/>
  <c r="AK46"/>
  <c r="AJ46"/>
  <c r="AI46"/>
  <c r="AH46"/>
  <c r="AG46"/>
  <c r="AF46"/>
  <c r="AE46"/>
  <c r="AD46"/>
  <c r="AO33"/>
  <c r="AN33"/>
  <c r="AM33"/>
  <c r="AL33"/>
  <c r="AK33"/>
  <c r="AJ33"/>
  <c r="AI33"/>
  <c r="AH33"/>
  <c r="AG33"/>
  <c r="AF33"/>
  <c r="AE33"/>
  <c r="AD33"/>
  <c r="AO31"/>
  <c r="AN31"/>
  <c r="AM31"/>
  <c r="AL31"/>
  <c r="AK31"/>
  <c r="AJ31"/>
  <c r="AI31"/>
  <c r="AH31"/>
  <c r="AG31"/>
  <c r="AF31"/>
  <c r="AE31"/>
  <c r="AD31"/>
  <c r="AO29"/>
  <c r="AN29"/>
  <c r="AM29"/>
  <c r="AL29"/>
  <c r="AK29"/>
  <c r="AJ29"/>
  <c r="AI29"/>
  <c r="AH29"/>
  <c r="AG29"/>
  <c r="AF29"/>
  <c r="AE29"/>
  <c r="AD29"/>
  <c r="AO23"/>
  <c r="AN23"/>
  <c r="AM23"/>
  <c r="AL23"/>
  <c r="AK23"/>
  <c r="AJ23"/>
  <c r="AI23"/>
  <c r="AH23"/>
  <c r="AG23"/>
  <c r="AF23"/>
  <c r="AE23"/>
  <c r="AD23"/>
  <c r="AO19"/>
  <c r="AN19"/>
  <c r="AM19"/>
  <c r="AL19"/>
  <c r="AK19"/>
  <c r="AJ19"/>
  <c r="AI19"/>
  <c r="AH19"/>
  <c r="AG19"/>
  <c r="AF19"/>
  <c r="AE19"/>
  <c r="AD19"/>
  <c r="AH3"/>
  <c r="AO3"/>
  <c r="AN3"/>
  <c r="AM3"/>
  <c r="AL3"/>
  <c r="AK3"/>
  <c r="AJ3"/>
  <c r="AI3"/>
  <c r="AG3"/>
  <c r="AF3"/>
  <c r="AE3"/>
  <c r="W74"/>
  <c r="W72"/>
  <c r="W70"/>
  <c r="W68"/>
  <c r="W66"/>
  <c r="W64"/>
  <c r="W62"/>
  <c r="W60"/>
  <c r="W58"/>
  <c r="W56"/>
  <c r="W54"/>
  <c r="W52"/>
  <c r="W50"/>
  <c r="W48"/>
  <c r="W46"/>
  <c r="W44"/>
  <c r="W33"/>
  <c r="W31"/>
  <c r="W29"/>
  <c r="W27"/>
  <c r="W25"/>
  <c r="W23"/>
  <c r="W21"/>
  <c r="W19"/>
  <c r="W17"/>
  <c r="W15"/>
  <c r="W13"/>
  <c r="W11"/>
  <c r="W9"/>
  <c r="W7"/>
  <c r="W5"/>
  <c r="W3"/>
  <c r="AD3"/>
  <c r="A74"/>
  <c r="A72"/>
  <c r="BD74"/>
  <c r="BD72"/>
  <c r="BD70"/>
  <c r="BD68"/>
  <c r="BD66"/>
  <c r="BD64"/>
  <c r="BD62"/>
  <c r="BD60"/>
  <c r="BD58"/>
  <c r="BD56"/>
  <c r="BD54"/>
  <c r="BD52"/>
  <c r="BD50"/>
  <c r="BD48"/>
  <c r="BD46"/>
  <c r="BD44"/>
  <c r="BD75"/>
  <c r="BD33"/>
  <c r="BD34"/>
  <c r="BD31"/>
  <c r="BD29"/>
  <c r="BD27"/>
  <c r="BD25"/>
  <c r="BD23"/>
  <c r="BD19"/>
  <c r="BD17"/>
  <c r="BD15"/>
  <c r="BD11"/>
  <c r="BD3"/>
  <c r="AP52"/>
  <c r="AQ44"/>
  <c r="AR44"/>
  <c r="AS44"/>
  <c r="AT44"/>
  <c r="AV44"/>
  <c r="AW44"/>
  <c r="AX44"/>
  <c r="AY44"/>
  <c r="AZ44"/>
  <c r="BA44"/>
  <c r="BB44"/>
  <c r="BC44"/>
  <c r="BE44"/>
  <c r="BF44"/>
  <c r="AQ48"/>
  <c r="AR48"/>
  <c r="AS48"/>
  <c r="AT48"/>
  <c r="AV48"/>
  <c r="AW48"/>
  <c r="AX48"/>
  <c r="AY48"/>
  <c r="AZ48"/>
  <c r="BA48"/>
  <c r="BB48"/>
  <c r="BC48"/>
  <c r="BE48"/>
  <c r="BF48"/>
  <c r="AQ50"/>
  <c r="AR50"/>
  <c r="AS50"/>
  <c r="AT50"/>
  <c r="AV50"/>
  <c r="AW50"/>
  <c r="AX50"/>
  <c r="AY50"/>
  <c r="AZ50"/>
  <c r="BA50"/>
  <c r="BB50"/>
  <c r="BC50"/>
  <c r="BE50"/>
  <c r="BF50"/>
  <c r="AQ52"/>
  <c r="AR52"/>
  <c r="AS52"/>
  <c r="AT52"/>
  <c r="AV52"/>
  <c r="AW52"/>
  <c r="AX52"/>
  <c r="AY52"/>
  <c r="AZ52"/>
  <c r="BA52"/>
  <c r="BB52"/>
  <c r="BC52"/>
  <c r="BE52"/>
  <c r="BF52"/>
  <c r="AQ54"/>
  <c r="AR54"/>
  <c r="AS54"/>
  <c r="AT54"/>
  <c r="AV54"/>
  <c r="AW54"/>
  <c r="AX54"/>
  <c r="AY54"/>
  <c r="AZ54"/>
  <c r="BA54"/>
  <c r="BB54"/>
  <c r="BC54"/>
  <c r="BE54"/>
  <c r="BF54"/>
  <c r="AQ58"/>
  <c r="AR58"/>
  <c r="AS58"/>
  <c r="AT58"/>
  <c r="AV58"/>
  <c r="AW58"/>
  <c r="AX58"/>
  <c r="AY58"/>
  <c r="AZ58"/>
  <c r="BA58"/>
  <c r="BB58"/>
  <c r="BC58"/>
  <c r="BE58"/>
  <c r="BF58"/>
  <c r="AQ60"/>
  <c r="AR60"/>
  <c r="AS60"/>
  <c r="AT60"/>
  <c r="AV60"/>
  <c r="AW60"/>
  <c r="AX60"/>
  <c r="AY60"/>
  <c r="AZ60"/>
  <c r="BA60"/>
  <c r="BB60"/>
  <c r="BC60"/>
  <c r="BE60"/>
  <c r="BF60"/>
  <c r="AQ62"/>
  <c r="AR62"/>
  <c r="AS62"/>
  <c r="AT62"/>
  <c r="AV62"/>
  <c r="AW62"/>
  <c r="AX62"/>
  <c r="AY62"/>
  <c r="AZ62"/>
  <c r="BA62"/>
  <c r="BB62"/>
  <c r="BC62"/>
  <c r="BE62"/>
  <c r="BF62"/>
  <c r="AQ64"/>
  <c r="AR64"/>
  <c r="AS64"/>
  <c r="AT64"/>
  <c r="AV64"/>
  <c r="AW64"/>
  <c r="AX64"/>
  <c r="AY64"/>
  <c r="AZ64"/>
  <c r="BA64"/>
  <c r="BB64"/>
  <c r="BC64"/>
  <c r="BE64"/>
  <c r="BF64"/>
  <c r="AQ66"/>
  <c r="AR66"/>
  <c r="AS66"/>
  <c r="AT66"/>
  <c r="AV66"/>
  <c r="AW66"/>
  <c r="AX66"/>
  <c r="AY66"/>
  <c r="AZ66"/>
  <c r="BA66"/>
  <c r="BB66"/>
  <c r="BC66"/>
  <c r="BE66"/>
  <c r="BF66"/>
  <c r="BF77"/>
  <c r="AP81"/>
  <c r="AP79"/>
  <c r="AP40"/>
  <c r="AP38"/>
  <c r="B74"/>
  <c r="B72"/>
  <c r="BE74"/>
  <c r="BC74"/>
  <c r="BB74"/>
  <c r="BA74"/>
  <c r="AZ74"/>
  <c r="AY74"/>
  <c r="AX74"/>
  <c r="AW74"/>
  <c r="AV74"/>
  <c r="AT74"/>
  <c r="AS74"/>
  <c r="AR74"/>
  <c r="AQ74"/>
  <c r="BK74"/>
  <c r="BE72"/>
  <c r="BC72"/>
  <c r="BB72"/>
  <c r="BA72"/>
  <c r="AZ72"/>
  <c r="AY72"/>
  <c r="AX72"/>
  <c r="AW72"/>
  <c r="AV72"/>
  <c r="AT72"/>
  <c r="AS72"/>
  <c r="AR72"/>
  <c r="AQ72"/>
  <c r="AP72"/>
  <c r="BK72"/>
  <c r="B33"/>
  <c r="A33"/>
  <c r="A31"/>
  <c r="B31"/>
  <c r="BE33"/>
  <c r="BC33"/>
  <c r="BB33"/>
  <c r="BA33"/>
  <c r="AZ33"/>
  <c r="AY33"/>
  <c r="AX33"/>
  <c r="AW33"/>
  <c r="AV33"/>
  <c r="AT33"/>
  <c r="AS33"/>
  <c r="AR33"/>
  <c r="AQ33"/>
  <c r="BK33"/>
  <c r="BE31"/>
  <c r="BC31"/>
  <c r="BB31"/>
  <c r="BA31"/>
  <c r="AZ31"/>
  <c r="AY31"/>
  <c r="AX31"/>
  <c r="AW31"/>
  <c r="AV31"/>
  <c r="AT31"/>
  <c r="AS31"/>
  <c r="AR31"/>
  <c r="AQ31"/>
  <c r="BF31"/>
  <c r="AP31"/>
  <c r="BK31"/>
  <c r="BE70"/>
  <c r="BC70"/>
  <c r="BB70"/>
  <c r="BA70"/>
  <c r="AZ70"/>
  <c r="AY70"/>
  <c r="AX70"/>
  <c r="AW70"/>
  <c r="AV70"/>
  <c r="AT70"/>
  <c r="AS70"/>
  <c r="AR70"/>
  <c r="AQ70"/>
  <c r="BE68"/>
  <c r="BC68"/>
  <c r="BB68"/>
  <c r="BA68"/>
  <c r="AZ68"/>
  <c r="AY68"/>
  <c r="AX68"/>
  <c r="AW68"/>
  <c r="AV68"/>
  <c r="AT68"/>
  <c r="AS68"/>
  <c r="AR68"/>
  <c r="AQ68"/>
  <c r="BE56"/>
  <c r="BC56"/>
  <c r="BB56"/>
  <c r="BA56"/>
  <c r="AZ56"/>
  <c r="AY56"/>
  <c r="AX56"/>
  <c r="AW56"/>
  <c r="AV56"/>
  <c r="AT56"/>
  <c r="AS56"/>
  <c r="AR56"/>
  <c r="AQ56"/>
  <c r="BE46"/>
  <c r="BC46"/>
  <c r="BB46"/>
  <c r="BA46"/>
  <c r="AZ46"/>
  <c r="AY46"/>
  <c r="AX46"/>
  <c r="AW46"/>
  <c r="AV46"/>
  <c r="AT46"/>
  <c r="AS46"/>
  <c r="AR46"/>
  <c r="AQ46"/>
  <c r="BF46"/>
  <c r="BE29"/>
  <c r="BC29"/>
  <c r="BB29"/>
  <c r="BA29"/>
  <c r="AZ29"/>
  <c r="AY29"/>
  <c r="AX29"/>
  <c r="AW29"/>
  <c r="AV29"/>
  <c r="AT29"/>
  <c r="AS29"/>
  <c r="AR29"/>
  <c r="AQ29"/>
  <c r="BF29"/>
  <c r="BE27"/>
  <c r="BC27"/>
  <c r="BB27"/>
  <c r="BA27"/>
  <c r="AZ27"/>
  <c r="AY27"/>
  <c r="AX27"/>
  <c r="AW27"/>
  <c r="AV27"/>
  <c r="AT27"/>
  <c r="AS27"/>
  <c r="AR27"/>
  <c r="AQ27"/>
  <c r="BF27"/>
  <c r="BE23"/>
  <c r="BC23"/>
  <c r="BB23"/>
  <c r="BA23"/>
  <c r="AZ23"/>
  <c r="AY23"/>
  <c r="AX23"/>
  <c r="AW23"/>
  <c r="AV23"/>
  <c r="AT23"/>
  <c r="AS23"/>
  <c r="AR23"/>
  <c r="AQ23"/>
  <c r="BF23"/>
  <c r="BE19"/>
  <c r="BC19"/>
  <c r="BB19"/>
  <c r="BA19"/>
  <c r="AZ19"/>
  <c r="AY19"/>
  <c r="AX19"/>
  <c r="AW19"/>
  <c r="AV19"/>
  <c r="AT19"/>
  <c r="AS19"/>
  <c r="AR19"/>
  <c r="AQ19"/>
  <c r="BF19"/>
  <c r="BE17"/>
  <c r="BC17"/>
  <c r="BB17"/>
  <c r="BA17"/>
  <c r="AZ17"/>
  <c r="AY17"/>
  <c r="AX17"/>
  <c r="AW17"/>
  <c r="AV17"/>
  <c r="AT17"/>
  <c r="AS17"/>
  <c r="AR17"/>
  <c r="AQ17"/>
  <c r="BF17"/>
  <c r="AP70"/>
  <c r="B70"/>
  <c r="BK70"/>
  <c r="A70"/>
  <c r="B68"/>
  <c r="BK68"/>
  <c r="A68"/>
  <c r="B66"/>
  <c r="BK66"/>
  <c r="A66"/>
  <c r="B64"/>
  <c r="BK64"/>
  <c r="A64"/>
  <c r="B62"/>
  <c r="BK62"/>
  <c r="A62"/>
  <c r="B60"/>
  <c r="BK60"/>
  <c r="A60"/>
  <c r="B58"/>
  <c r="BK58"/>
  <c r="A58"/>
  <c r="AP56"/>
  <c r="B56"/>
  <c r="BK56"/>
  <c r="A56"/>
  <c r="B54"/>
  <c r="BK54"/>
  <c r="A54"/>
  <c r="B52"/>
  <c r="BK52"/>
  <c r="A52"/>
  <c r="B50"/>
  <c r="BK50"/>
  <c r="A50"/>
  <c r="B48"/>
  <c r="BK48"/>
  <c r="A48"/>
  <c r="AP46"/>
  <c r="B46"/>
  <c r="BK46"/>
  <c r="A46"/>
  <c r="B44"/>
  <c r="BK44"/>
  <c r="A44"/>
  <c r="AC42"/>
  <c r="M42"/>
  <c r="B42"/>
  <c r="BK42"/>
  <c r="AP29"/>
  <c r="B29"/>
  <c r="BK29"/>
  <c r="A29"/>
  <c r="B27"/>
  <c r="BK27"/>
  <c r="A27"/>
  <c r="B25"/>
  <c r="BK25"/>
  <c r="A25"/>
  <c r="B23"/>
  <c r="BK23"/>
  <c r="A23"/>
  <c r="B21"/>
  <c r="BK21"/>
  <c r="A21"/>
  <c r="B19"/>
  <c r="BK19"/>
  <c r="A19"/>
  <c r="B17"/>
  <c r="BK17"/>
  <c r="A17"/>
  <c r="B15"/>
  <c r="BK15"/>
  <c r="A15"/>
  <c r="B13"/>
  <c r="BK13"/>
  <c r="A13"/>
  <c r="B11"/>
  <c r="BK11"/>
  <c r="A11"/>
  <c r="B9"/>
  <c r="BK9"/>
  <c r="A9"/>
  <c r="B7"/>
  <c r="BK7"/>
  <c r="A7"/>
  <c r="B5"/>
  <c r="BK5"/>
  <c r="A5"/>
  <c r="B3"/>
  <c r="BK3"/>
  <c r="A3"/>
  <c r="M1"/>
  <c r="B1"/>
  <c r="BK1"/>
  <c r="AP3"/>
  <c r="AP19"/>
  <c r="AP23"/>
  <c r="AP68"/>
  <c r="AP74"/>
  <c r="AP33"/>
  <c r="BF33"/>
  <c r="AN41"/>
  <c r="AN82"/>
  <c r="AN39"/>
  <c r="AN80"/>
  <c r="BF56"/>
  <c r="BF68"/>
  <c r="BF70"/>
  <c r="AQ75"/>
  <c r="AR75"/>
  <c r="AS75"/>
  <c r="AT75"/>
  <c r="AU75"/>
  <c r="AV75"/>
  <c r="AW75"/>
  <c r="AX75"/>
  <c r="AY75"/>
  <c r="AZ75"/>
  <c r="BA75"/>
  <c r="BB75"/>
  <c r="BE75"/>
  <c r="BF38"/>
  <c r="AD34"/>
  <c r="AE34"/>
  <c r="AF34"/>
  <c r="AG34"/>
  <c r="AH34"/>
  <c r="AI34"/>
  <c r="AJ34"/>
  <c r="AK34"/>
  <c r="AL34"/>
  <c r="AM34"/>
  <c r="AN34"/>
  <c r="AO34"/>
  <c r="AQ34"/>
  <c r="AR34"/>
  <c r="AS34"/>
  <c r="AT34"/>
  <c r="AU34"/>
  <c r="AV34"/>
  <c r="AW34"/>
  <c r="AX34"/>
  <c r="AY34"/>
  <c r="AZ34"/>
  <c r="BA34"/>
  <c r="BB34"/>
  <c r="BC34"/>
  <c r="AD75"/>
  <c r="AE75"/>
  <c r="AF75"/>
  <c r="AG75"/>
  <c r="AH75"/>
  <c r="AI75"/>
  <c r="AJ75"/>
  <c r="AK75"/>
  <c r="AL75"/>
  <c r="AM75"/>
  <c r="AN75"/>
  <c r="AO75"/>
  <c r="BC75"/>
  <c r="BF74"/>
  <c r="BF72"/>
  <c r="AN78"/>
  <c r="BC78"/>
  <c r="BF79"/>
  <c r="BC80"/>
  <c r="AN37"/>
  <c r="BF40"/>
  <c r="BD37"/>
  <c r="BD39"/>
  <c r="BF81"/>
  <c r="BD41"/>
  <c r="BC82"/>
</calcChain>
</file>

<file path=xl/comments1.xml><?xml version="1.0" encoding="utf-8"?>
<comments xmlns="http://schemas.openxmlformats.org/spreadsheetml/2006/main">
  <authors>
    <author>Adam Kenyon</author>
  </authors>
  <commentList>
    <comment ref="Z2" authorId="0">
      <text>
        <r>
          <rPr>
            <b/>
            <sz val="8"/>
            <color indexed="81"/>
            <rFont val="Tahoma"/>
            <family val="2"/>
          </rPr>
          <t>VTAR: "Versus Team Average Rating"
Skater's stats as compared to their team's average in that category</t>
        </r>
        <r>
          <rPr>
            <sz val="8"/>
            <color indexed="81"/>
            <rFont val="Tahoma"/>
            <family val="2"/>
          </rPr>
          <t xml:space="preserve">
</t>
        </r>
      </text>
    </comment>
  </commentList>
</comments>
</file>

<file path=xl/comments2.xml><?xml version="1.0" encoding="utf-8"?>
<comments xmlns="http://schemas.openxmlformats.org/spreadsheetml/2006/main">
  <authors>
    <author>Adam Kenyon</author>
  </authors>
  <commentList>
    <comment ref="A3" authorId="0">
      <text>
        <r>
          <rPr>
            <b/>
            <sz val="8"/>
            <color indexed="81"/>
            <rFont val="Tahoma"/>
            <family val="2"/>
          </rPr>
          <t>AK-40oz sez:
Write in jam number as you go, and make sure to add SP for star pass lines</t>
        </r>
        <r>
          <rPr>
            <sz val="8"/>
            <color indexed="81"/>
            <rFont val="Tahoma"/>
            <family val="2"/>
          </rPr>
          <t xml:space="preserve">
</t>
        </r>
      </text>
    </comment>
    <comment ref="C3" authorId="0">
      <text>
        <r>
          <rPr>
            <b/>
            <sz val="8"/>
            <color indexed="81"/>
            <rFont val="Tahoma"/>
            <family val="2"/>
          </rPr>
          <t>AK-40oz sez:</t>
        </r>
        <r>
          <rPr>
            <sz val="8"/>
            <color indexed="81"/>
            <rFont val="Tahoma"/>
            <family val="2"/>
          </rPr>
          <t xml:space="preserve">
Make sure to mark these with a "1", or your calculations won't work</t>
        </r>
      </text>
    </comment>
    <comment ref="A62" authorId="0">
      <text>
        <r>
          <rPr>
            <b/>
            <sz val="8"/>
            <color indexed="81"/>
            <rFont val="Tahoma"/>
            <family val="2"/>
          </rPr>
          <t>AK-40oz sez:
Write in jam number as you go, and make sure to add SP for star pass lines</t>
        </r>
        <r>
          <rPr>
            <sz val="8"/>
            <color indexed="81"/>
            <rFont val="Tahoma"/>
            <family val="2"/>
          </rPr>
          <t xml:space="preserve">
</t>
        </r>
      </text>
    </comment>
    <comment ref="C62" authorId="0">
      <text>
        <r>
          <rPr>
            <b/>
            <sz val="8"/>
            <color indexed="81"/>
            <rFont val="Tahoma"/>
            <family val="2"/>
          </rPr>
          <t>AK-40oz sez:</t>
        </r>
        <r>
          <rPr>
            <sz val="8"/>
            <color indexed="81"/>
            <rFont val="Tahoma"/>
            <family val="2"/>
          </rPr>
          <t xml:space="preserve">
Make sure to mark these with a "1", or your calculations won't work</t>
        </r>
      </text>
    </comment>
  </commentList>
</comments>
</file>

<file path=xl/comments3.xml><?xml version="1.0" encoding="utf-8"?>
<comments xmlns="http://schemas.openxmlformats.org/spreadsheetml/2006/main">
  <authors>
    <author>Adam Kenyon</author>
  </authors>
  <commentList>
    <comment ref="C3" authorId="0">
      <text>
        <r>
          <rPr>
            <b/>
            <sz val="8"/>
            <color indexed="81"/>
            <rFont val="Tahoma"/>
            <family val="2"/>
          </rPr>
          <t>AK-40oz sez:
Penalty code up top…</t>
        </r>
        <r>
          <rPr>
            <sz val="8"/>
            <color indexed="81"/>
            <rFont val="Tahoma"/>
            <family val="2"/>
          </rPr>
          <t xml:space="preserve">
</t>
        </r>
      </text>
    </comment>
    <comment ref="X3" authorId="0">
      <text>
        <r>
          <rPr>
            <b/>
            <sz val="8"/>
            <color indexed="81"/>
            <rFont val="Tahoma"/>
            <family val="2"/>
          </rPr>
          <t>AK-40oz sez:
Penalty codes for majors, "4" for a trip to the box for 4 minors</t>
        </r>
        <r>
          <rPr>
            <sz val="8"/>
            <color indexed="81"/>
            <rFont val="Tahoma"/>
            <family val="2"/>
          </rPr>
          <t xml:space="preserve">
</t>
        </r>
      </text>
    </comment>
    <comment ref="AB3" authorId="0">
      <text>
        <r>
          <rPr>
            <b/>
            <sz val="8"/>
            <color indexed="81"/>
            <rFont val="Tahoma"/>
            <family val="2"/>
          </rPr>
          <t>AK-40oz sez:
Start Majors from one side and 4th minors from the other when tracking!</t>
        </r>
        <r>
          <rPr>
            <sz val="8"/>
            <color indexed="81"/>
            <rFont val="Tahoma"/>
            <family val="2"/>
          </rPr>
          <t xml:space="preserve">
</t>
        </r>
      </text>
    </comment>
    <comment ref="C4" authorId="0">
      <text>
        <r>
          <rPr>
            <b/>
            <sz val="8"/>
            <color indexed="81"/>
            <rFont val="Tahoma"/>
            <family val="2"/>
          </rPr>
          <t>AK-40oz sez:</t>
        </r>
        <r>
          <rPr>
            <sz val="8"/>
            <color indexed="81"/>
            <rFont val="Tahoma"/>
            <family val="2"/>
          </rPr>
          <t xml:space="preserve">
…and jam number on the bottom!</t>
        </r>
      </text>
    </comment>
  </commentList>
</comments>
</file>

<file path=xl/comments4.xml><?xml version="1.0" encoding="utf-8"?>
<comments xmlns="http://schemas.openxmlformats.org/spreadsheetml/2006/main">
  <authors>
    <author>Adam Kenyon</author>
  </authors>
  <commentList>
    <comment ref="A3" authorId="0">
      <text>
        <r>
          <rPr>
            <b/>
            <sz val="8"/>
            <color indexed="81"/>
            <rFont val="Tahoma"/>
            <family val="2"/>
          </rPr>
          <t>AK-40oz sez:
Write in jam number as you go, and write SP on next line and rewrite for Star Passes</t>
        </r>
        <r>
          <rPr>
            <sz val="8"/>
            <color indexed="81"/>
            <rFont val="Tahoma"/>
            <family val="2"/>
          </rPr>
          <t xml:space="preserve">
</t>
        </r>
      </text>
    </comment>
    <comment ref="B3" authorId="0">
      <text>
        <r>
          <rPr>
            <b/>
            <sz val="8"/>
            <color indexed="81"/>
            <rFont val="Tahoma"/>
            <family val="2"/>
          </rPr>
          <t>AK-40oz sez:</t>
        </r>
        <r>
          <rPr>
            <sz val="8"/>
            <color indexed="81"/>
            <rFont val="Tahoma"/>
            <family val="2"/>
          </rPr>
          <t xml:space="preserve">
Use numbers in here.  Always double check your numbers on the "Game Summary" page when done.</t>
        </r>
      </text>
    </comment>
    <comment ref="C3" authorId="0">
      <text>
        <r>
          <rPr>
            <b/>
            <sz val="8"/>
            <color indexed="81"/>
            <rFont val="Tahoma"/>
            <family val="2"/>
          </rPr>
          <t>AK-40oz sez:
Entering the box</t>
        </r>
      </text>
    </comment>
    <comment ref="D3" authorId="0">
      <text>
        <r>
          <rPr>
            <b/>
            <sz val="8"/>
            <color indexed="81"/>
            <rFont val="Tahoma"/>
            <family val="2"/>
          </rPr>
          <t>AK-40oz sez:
Skater exiting the box</t>
        </r>
      </text>
    </comment>
  </commentList>
</comments>
</file>

<file path=xl/comments5.xml><?xml version="1.0" encoding="utf-8"?>
<comments xmlns="http://schemas.openxmlformats.org/spreadsheetml/2006/main">
  <authors>
    <author>Timothy Roy</author>
  </authors>
  <commentList>
    <comment ref="P3" authorId="0">
      <text>
        <r>
          <rPr>
            <b/>
            <sz val="8"/>
            <color indexed="81"/>
            <rFont val="Tahoma"/>
            <family val="2"/>
          </rPr>
          <t>Timothy Roy:</t>
        </r>
        <r>
          <rPr>
            <sz val="8"/>
            <color indexed="81"/>
            <rFont val="Tahoma"/>
            <family val="2"/>
          </rPr>
          <t xml:space="preserve">
Misconduct is never a minor penalty.</t>
        </r>
      </text>
    </comment>
    <comment ref="Q3" authorId="0">
      <text>
        <r>
          <rPr>
            <b/>
            <sz val="8"/>
            <color indexed="81"/>
            <rFont val="Tahoma"/>
            <family val="2"/>
          </rPr>
          <t>Timothy Roy:</t>
        </r>
        <r>
          <rPr>
            <sz val="8"/>
            <color indexed="81"/>
            <rFont val="Tahoma"/>
            <family val="2"/>
          </rPr>
          <t xml:space="preserve">
Insubordination is never a minor penalty.</t>
        </r>
      </text>
    </comment>
  </commentList>
</comments>
</file>

<file path=xl/sharedStrings.xml><?xml version="1.0" encoding="utf-8"?>
<sst xmlns="http://schemas.openxmlformats.org/spreadsheetml/2006/main" count="4155" uniqueCount="473">
  <si>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</si>
  <si>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Do NOT print Read ME, Game Summary or Pen Tot tabs!</t>
  </si>
  <si>
    <t>*NOTE: THER ARE INSTRUCTIONAL COMMENTS IN CELLS &amp; AT THE BOTTOM OF EACH SHEET*</t>
  </si>
  <si>
    <t>Timer:</t>
  </si>
  <si>
    <r>
      <t>PLEASE NOTE</t>
    </r>
    <r>
      <rPr>
        <sz val="10"/>
        <rFont val="Arial"/>
      </rPr>
      <t xml:space="preserve">: It is highly recommended that the teams negotiate for captains from both teams to have a copy of all documents.  The host league is responsible for turning them in, but documents will be accepted from either team, so it is worthwhile for the visiting team to have a backup. </t>
    </r>
  </si>
  <si>
    <t>TEAM ROSTERS - List in numerical order</t>
  </si>
  <si>
    <t>Bladium Sports Club</t>
  </si>
  <si>
    <t>Denver</t>
  </si>
  <si>
    <t>CO</t>
  </si>
  <si>
    <t>Detrioit Derby Girls</t>
  </si>
  <si>
    <t>5280 Fight Club</t>
  </si>
  <si>
    <t>All Stars</t>
  </si>
  <si>
    <t>13</t>
  </si>
  <si>
    <t>Anne Shank</t>
  </si>
  <si>
    <t xml:space="preserve">57 </t>
  </si>
  <si>
    <t>Annia LateHer</t>
  </si>
  <si>
    <t>86</t>
  </si>
  <si>
    <t>Assaultin Pepa</t>
  </si>
  <si>
    <t>3</t>
  </si>
  <si>
    <t>Catholic Cruel Girl</t>
  </si>
  <si>
    <t>27</t>
  </si>
  <si>
    <t>DeRanged</t>
  </si>
  <si>
    <t>1972</t>
  </si>
  <si>
    <t>Ecko</t>
  </si>
  <si>
    <t>Frida Beater</t>
  </si>
  <si>
    <t>21</t>
  </si>
  <si>
    <t>Psychobabble</t>
  </si>
  <si>
    <t>40</t>
  </si>
  <si>
    <t>Red Die</t>
  </si>
  <si>
    <t>10</t>
  </si>
  <si>
    <t>Roboflow</t>
  </si>
  <si>
    <t>88</t>
  </si>
  <si>
    <t>She Who Cannot Be Named</t>
  </si>
  <si>
    <t>45</t>
  </si>
  <si>
    <t>Tia Juana Pistola</t>
  </si>
  <si>
    <t>52</t>
  </si>
  <si>
    <t>Whipity Pow</t>
  </si>
  <si>
    <t>8</t>
  </si>
  <si>
    <t>Winona Fighter</t>
  </si>
  <si>
    <t>313</t>
  </si>
  <si>
    <t>Black Eyed Skeez</t>
  </si>
  <si>
    <t>24/7</t>
  </si>
  <si>
    <t>boo d. livers</t>
  </si>
  <si>
    <t>303</t>
  </si>
  <si>
    <t>Bruisie Siouxxx</t>
  </si>
  <si>
    <t>33</t>
  </si>
  <si>
    <t>Cookie Rumble</t>
  </si>
  <si>
    <t>6</t>
  </si>
  <si>
    <t>Elle McFearsome</t>
  </si>
  <si>
    <t>46</t>
  </si>
  <si>
    <t>Fatal Femme</t>
  </si>
  <si>
    <t>100%</t>
  </si>
  <si>
    <t>Polly Fester</t>
  </si>
  <si>
    <t>2.8</t>
  </si>
  <si>
    <t>Racer McChaseHer</t>
  </si>
  <si>
    <t>Roxanna Hardplace</t>
  </si>
  <si>
    <t>989</t>
  </si>
  <si>
    <t>Sarah Hipel</t>
  </si>
  <si>
    <t>5</t>
  </si>
  <si>
    <t>Sista Slit'chya</t>
  </si>
  <si>
    <t>68</t>
  </si>
  <si>
    <t>Summers Eve-L</t>
  </si>
  <si>
    <t>18</t>
  </si>
  <si>
    <t>Rocky Mountain Rollegirls</t>
  </si>
  <si>
    <t>Marv Illis</t>
  </si>
  <si>
    <t>Quactavious Rex</t>
  </si>
  <si>
    <t>Cruel Hand Luke</t>
  </si>
  <si>
    <t>Skake</t>
  </si>
  <si>
    <t>Quactavius Rex</t>
  </si>
  <si>
    <t>Shake</t>
  </si>
  <si>
    <t>Otter PopHer</t>
  </si>
  <si>
    <t>57</t>
  </si>
  <si>
    <t>2</t>
  </si>
  <si>
    <t>4</t>
  </si>
  <si>
    <t>7</t>
  </si>
  <si>
    <t>1</t>
  </si>
  <si>
    <t>28</t>
  </si>
  <si>
    <t>100</t>
  </si>
  <si>
    <t>9</t>
  </si>
  <si>
    <t>11</t>
  </si>
  <si>
    <t>12</t>
  </si>
  <si>
    <t>14</t>
  </si>
  <si>
    <t>15</t>
  </si>
  <si>
    <t>16</t>
  </si>
  <si>
    <t>17</t>
  </si>
  <si>
    <t>19</t>
  </si>
  <si>
    <t>20</t>
  </si>
  <si>
    <t>BATass</t>
  </si>
  <si>
    <t>Bake</t>
  </si>
  <si>
    <t>Tabs in Aqua are not required, but encouraged, and will populate the Gray Game Summary form.</t>
  </si>
  <si>
    <t>Fill out the Rosters page before printing sheets.  It will populate the workbook.</t>
  </si>
  <si>
    <t xml:space="preserve">Doing this will automatically populate the Team Pen, Actions and Errors sheets for bout usage. </t>
  </si>
  <si>
    <t>If there is an empty in the either roster input "-" in Number and Name columns</t>
  </si>
  <si>
    <r>
      <t xml:space="preserve">Print out the following tabs </t>
    </r>
    <r>
      <rPr>
        <b/>
        <sz val="10"/>
        <color indexed="45"/>
        <rFont val="Arial"/>
        <family val="2"/>
      </rPr>
      <t xml:space="preserve">(PINK) </t>
    </r>
    <r>
      <rPr>
        <b/>
        <sz val="10"/>
        <rFont val="Arial"/>
      </rPr>
      <t>for use DURING the bout:</t>
    </r>
  </si>
  <si>
    <t>Carry over any Team Timeouts from the previous period.</t>
  </si>
  <si>
    <t>% Jam</t>
  </si>
  <si>
    <t>% Pack</t>
  </si>
  <si>
    <t>% Total Jams</t>
  </si>
  <si>
    <t>% Jammer</t>
  </si>
  <si>
    <t>JAMS SKATED</t>
  </si>
  <si>
    <t>% OF JAMS SKATED</t>
  </si>
  <si>
    <r>
      <t xml:space="preserve">Game Summary must be completed and included with the Sanctioning Documentation that must be emailed to </t>
    </r>
    <r>
      <rPr>
        <b/>
        <u/>
        <sz val="10"/>
        <color indexed="12"/>
        <rFont val="Arial"/>
        <family val="2"/>
      </rPr>
      <t>sanctioning@wftda.com</t>
    </r>
    <r>
      <rPr>
        <sz val="10"/>
        <rFont val="Arial"/>
      </rPr>
      <t xml:space="preserve"> by the due date.</t>
    </r>
  </si>
  <si>
    <t>V.T.A.R.</t>
  </si>
  <si>
    <t>POINTS FOR/AGAINST &amp; PLUS/MINUS</t>
  </si>
  <si>
    <t>JAMMER ACTIONS</t>
  </si>
  <si>
    <t>OBA</t>
  </si>
  <si>
    <t>PTS FOR</t>
  </si>
  <si>
    <t>PTS AGAINST</t>
  </si>
  <si>
    <t>W F T D A    R E Q U O I R E D    S T A N D A R D I Z E D   S T A T S</t>
  </si>
  <si>
    <t>E X T R A    C R E D I T   S T A T S</t>
  </si>
  <si>
    <t>Expulsion/suspension notes:</t>
  </si>
  <si>
    <r>
      <t>All fields must be completed. Forms are due within 2 weeks of bout date, with stats to:</t>
    </r>
    <r>
      <rPr>
        <sz val="9"/>
        <rFont val="Arial"/>
        <family val="2"/>
      </rPr>
      <t xml:space="preserve"> </t>
    </r>
    <r>
      <rPr>
        <b/>
        <u/>
        <sz val="9"/>
        <color indexed="12"/>
        <rFont val="Arial"/>
        <family val="2"/>
      </rPr>
      <t>sanctioning@wftda.com</t>
    </r>
  </si>
  <si>
    <t>B O U T / T O U R N A M E N T     A W A R D S</t>
  </si>
  <si>
    <t>WFTDA Interleague Bout Reporting Form (IBRF) / Interleague Tournament Reporting Form (ITRF)</t>
  </si>
  <si>
    <t>IF YOU FIND THIS, EMAIL ME @ junganimal at yahoo dot com with the words "Secret Cell" in the title…</t>
  </si>
  <si>
    <t>The Game Summary and tabs in pink are the only mandatory stats forms.</t>
  </si>
  <si>
    <t xml:space="preserve">Game Summary and tabs in Pink are the mandatory pieces of the stats workbook required for Sanctioning.  </t>
  </si>
  <si>
    <r>
      <rPr>
        <b/>
        <sz val="9"/>
        <rFont val="Arial"/>
        <family val="2"/>
      </rPr>
      <t>BEST PRACTICE:</t>
    </r>
    <r>
      <rPr>
        <sz val="9"/>
        <rFont val="Arial"/>
        <family val="2"/>
      </rPr>
      <t xml:space="preserve">  Focus on the Offensive team's jammer and be aware of what stops her and helps her through, especially holes opened up in front of her.</t>
    </r>
  </si>
  <si>
    <t>ACTION TRACKER:</t>
  </si>
  <si>
    <t>Print Pages 1 - 2 only</t>
  </si>
  <si>
    <t>Print Pages 1 and 3 only!</t>
  </si>
  <si>
    <t>Actions P.1</t>
  </si>
  <si>
    <t>Actions P.2</t>
  </si>
  <si>
    <t>Errors P.1</t>
  </si>
  <si>
    <t>Errors P.2</t>
  </si>
  <si>
    <t>(two sheets, opposite teams covered)</t>
  </si>
  <si>
    <t>PERIOD 1</t>
  </si>
  <si>
    <t>PERIOD 2</t>
  </si>
  <si>
    <t>TRACKER:</t>
  </si>
  <si>
    <t>Penalty Types</t>
  </si>
  <si>
    <t>MINOR TOTALS</t>
  </si>
  <si>
    <t>MAJOR TOTALS</t>
  </si>
  <si>
    <t>SCORE</t>
  </si>
  <si>
    <t>JAM STATS</t>
  </si>
  <si>
    <t>TIMEOUTS</t>
  </si>
  <si>
    <t>OFFICIAL TIMEOUT</t>
  </si>
  <si>
    <t>JAM TIME STATS</t>
  </si>
  <si>
    <t>JAM TIME</t>
  </si>
  <si>
    <t>PACK LAPS</t>
  </si>
  <si>
    <t>OFFICIAL REVIEW</t>
  </si>
  <si>
    <t>LAPS PER MINUTE</t>
  </si>
  <si>
    <t>TOTAL POINTS PER MINUTE</t>
  </si>
  <si>
    <t>AVG. POINTS PER MINUTE</t>
  </si>
  <si>
    <t>TEAM  TIMEOUTS</t>
  </si>
  <si>
    <t>Points Per Min</t>
  </si>
  <si>
    <t>Not On Track</t>
  </si>
  <si>
    <t>7th Pass Points</t>
  </si>
  <si>
    <t>N</t>
  </si>
  <si>
    <t>Pts For</t>
  </si>
  <si>
    <t>Pts Vs</t>
  </si>
  <si>
    <t>P E N A L T Y   M I N U T E S   T O T A L S</t>
  </si>
  <si>
    <t>Insub-ordination</t>
  </si>
  <si>
    <t>Skating Out of Bounds</t>
  </si>
  <si>
    <t>Out-of-Bounds Blocks</t>
  </si>
  <si>
    <t>Multi-Player Block</t>
  </si>
  <si>
    <t>Misconduct</t>
  </si>
  <si>
    <t>Sanctioned:</t>
  </si>
  <si>
    <t>Regulation:</t>
  </si>
  <si>
    <t>IBRF © January 2008 Women's Flat Track Derby Association (WFTDA)</t>
  </si>
  <si>
    <t>L</t>
  </si>
  <si>
    <r>
      <rPr>
        <b/>
        <sz val="9"/>
        <rFont val="Arial"/>
        <family val="2"/>
      </rPr>
      <t>PENALTIES</t>
    </r>
    <r>
      <rPr>
        <b/>
        <sz val="9"/>
        <color indexed="19"/>
        <rFont val="Arial"/>
        <family val="2"/>
      </rPr>
      <t xml:space="preserve">: </t>
    </r>
    <r>
      <rPr>
        <sz val="9"/>
        <rFont val="Arial"/>
        <family val="2"/>
      </rPr>
      <t>B - Back Blocking, E - Elbows, F - Forearms/Hands, O - Out of Bounds Blocking, L - Low Blocking, C - Skating Clockwise to Block</t>
    </r>
  </si>
  <si>
    <t>Z</t>
  </si>
  <si>
    <t>1 2 3 4    5 6 7 8</t>
  </si>
  <si>
    <t>M - Multiple Player Block, I - Illegal Procedure, S - Skating Out of bounds, X - Cutting the Track, P - Out of Play Penalties, H - Blocking with the Head</t>
  </si>
  <si>
    <t>EJ/EXP</t>
  </si>
  <si>
    <r>
      <rPr>
        <b/>
        <sz val="8"/>
        <rFont val="Arial"/>
        <family val="2"/>
      </rPr>
      <t>EJECTIONS</t>
    </r>
    <r>
      <rPr>
        <sz val="8"/>
        <rFont val="Arial"/>
        <family val="2"/>
      </rPr>
      <t>: Period ejections for Penalty Minutes should be marked as PM, and game expulsions should be listed by code (Usually G, N or Z).</t>
    </r>
  </si>
  <si>
    <r>
      <rPr>
        <b/>
        <sz val="8"/>
        <rFont val="Arial"/>
        <family val="2"/>
      </rPr>
      <t>PENALTY MINUTES</t>
    </r>
    <r>
      <rPr>
        <sz val="8"/>
        <rFont val="Arial"/>
        <family val="2"/>
      </rPr>
      <t>: Track Penalty Minutes (codes for majors and "4" for trips for 4 minors) from left to right.</t>
    </r>
  </si>
  <si>
    <t>G - (Gross) Misconduct, N - Insubordination, Z - Fighting, 4 - When a skater accumulates 4 minors, put a "4" in Penalty Minutes</t>
  </si>
  <si>
    <t>Low  Blocking</t>
  </si>
  <si>
    <t>ROSTERS</t>
  </si>
  <si>
    <t>IBRF &amp; Standardized Stats Calculator</t>
  </si>
  <si>
    <t>Official 4.0 Version A</t>
  </si>
  <si>
    <r>
      <rPr>
        <b/>
        <sz val="9"/>
        <rFont val="Arial"/>
        <family val="2"/>
      </rPr>
      <t>JUKED</t>
    </r>
    <r>
      <rPr>
        <sz val="9"/>
        <rFont val="Arial"/>
        <family val="2"/>
      </rPr>
      <t xml:space="preserve"> - Skater is faked out by the Jammer, causing them to lose positional advantage or miss a hit, </t>
    </r>
    <r>
      <rPr>
        <b/>
        <sz val="9"/>
        <rFont val="Arial"/>
        <family val="2"/>
      </rPr>
      <t>MISSED HIT</t>
    </r>
    <r>
      <rPr>
        <sz val="9"/>
        <rFont val="Arial"/>
        <family val="2"/>
      </rPr>
      <t xml:space="preserve"> - When a skater misses a Hit on Jammer (no juke)</t>
    </r>
  </si>
  <si>
    <r>
      <rPr>
        <b/>
        <sz val="9"/>
        <rFont val="Arial"/>
        <family val="2"/>
      </rPr>
      <t>INEFFECTIVE HIT</t>
    </r>
    <r>
      <rPr>
        <sz val="9"/>
        <rFont val="Arial"/>
        <family val="2"/>
      </rPr>
      <t xml:space="preserve"> - Hit lands, but does not result in Hit on Jammer, ForceOut or Jammer Knockdown, </t>
    </r>
    <r>
      <rPr>
        <b/>
        <sz val="9"/>
        <rFont val="Arial"/>
        <family val="2"/>
      </rPr>
      <t>KNOCKED DOWN</t>
    </r>
    <r>
      <rPr>
        <sz val="9"/>
        <rFont val="Arial"/>
        <family val="2"/>
      </rPr>
      <t xml:space="preserve"> - Skater is knocked down (off or def)</t>
    </r>
  </si>
  <si>
    <r>
      <rPr>
        <b/>
        <sz val="9"/>
        <rFont val="Arial"/>
        <family val="2"/>
      </rPr>
      <t xml:space="preserve">HIT &amp; FALL </t>
    </r>
    <r>
      <rPr>
        <sz val="9"/>
        <rFont val="Arial"/>
        <family val="2"/>
      </rPr>
      <t xml:space="preserve">- Skater lands hit (may be ineffective) but falls as a result, </t>
    </r>
    <r>
      <rPr>
        <b/>
        <sz val="9"/>
        <rFont val="Arial"/>
        <family val="2"/>
      </rPr>
      <t>HIP WHIP</t>
    </r>
    <r>
      <rPr>
        <sz val="9"/>
        <rFont val="Arial"/>
        <family val="2"/>
      </rPr>
      <t xml:space="preserve"> - Jammer self-whip off teammate, </t>
    </r>
    <r>
      <rPr>
        <b/>
        <sz val="9"/>
        <rFont val="Arial"/>
        <family val="2"/>
      </rPr>
      <t>OFF BLK ASSIST</t>
    </r>
    <r>
      <rPr>
        <sz val="9"/>
        <rFont val="Arial"/>
        <family val="2"/>
      </rPr>
      <t xml:space="preserve"> - Assist a teammate into an Off Blk</t>
    </r>
  </si>
  <si>
    <t>Record JAM TIME by total seconds, record pack laps by middle of pack and Pivot Line.</t>
  </si>
  <si>
    <t>Carry over any Team Timeouts to next period.</t>
  </si>
  <si>
    <t>NOTES</t>
  </si>
  <si>
    <t>Jam P.1 &amp; P.2 (if used)</t>
  </si>
  <si>
    <t>Jam P.1</t>
  </si>
  <si>
    <t>(one sheet, for use by Jam Timer)</t>
  </si>
  <si>
    <t>Jam P.2</t>
  </si>
  <si>
    <t>Print Page 1</t>
  </si>
  <si>
    <t>After the bout, transcribe the information from the sheets:</t>
  </si>
  <si>
    <t>Score P.1 &amp; 2</t>
  </si>
  <si>
    <t>Penalties P.1 &amp; 2</t>
  </si>
  <si>
    <t>Lineup P.1 &amp; 2</t>
  </si>
  <si>
    <t>Actions P.1 &amp; 2 (if used)</t>
  </si>
  <si>
    <t>Errors P.1 &amp; 2 (if used)</t>
  </si>
  <si>
    <t xml:space="preserve">Women's Flat Track Derby Association </t>
  </si>
  <si>
    <t>Instructions</t>
  </si>
  <si>
    <t>Game Summary</t>
  </si>
  <si>
    <t>Naming Convention</t>
  </si>
  <si>
    <r>
      <t xml:space="preserve">DUE: </t>
    </r>
    <r>
      <rPr>
        <sz val="10"/>
        <rFont val="Arial"/>
      </rPr>
      <t>2 weeks after bout date</t>
    </r>
  </si>
  <si>
    <t>Extra Credit</t>
  </si>
  <si>
    <t>Please do not abbreviate your league or team when naming documents for sanctioning.</t>
  </si>
  <si>
    <r>
      <t xml:space="preserve">Please name your Stats doc: </t>
    </r>
    <r>
      <rPr>
        <b/>
        <sz val="10"/>
        <rFont val="Arial"/>
      </rPr>
      <t>STATS-MMDDYY_hostleague_vs_visitorleague</t>
    </r>
    <r>
      <rPr>
        <sz val="10"/>
        <rFont val="Arial"/>
      </rPr>
      <t>.  Example: "STATS-010108_TexasRollergirls_vs_TucsonRollerDerby"</t>
    </r>
  </si>
  <si>
    <t>1.</t>
  </si>
  <si>
    <t>2.</t>
  </si>
  <si>
    <t xml:space="preserve">Score P.1  </t>
  </si>
  <si>
    <t>(two sheets, one for each team)</t>
  </si>
  <si>
    <t>3.</t>
  </si>
  <si>
    <t xml:space="preserve">Score P.2 </t>
  </si>
  <si>
    <t>4.</t>
  </si>
  <si>
    <t xml:space="preserve">Penalties P.1 </t>
  </si>
  <si>
    <t>5.</t>
  </si>
  <si>
    <t xml:space="preserve">Penalties P.2 </t>
  </si>
  <si>
    <t>6.</t>
  </si>
  <si>
    <t xml:space="preserve">Lineup P.1 </t>
  </si>
  <si>
    <t>7.</t>
  </si>
  <si>
    <t xml:space="preserve">Lineup P.2 </t>
  </si>
  <si>
    <t>Tabs in Pink will populate the Gray Game Summary form.</t>
  </si>
  <si>
    <t>Workbook Instructions</t>
  </si>
  <si>
    <t>Tabs in Aqua are not required but when filled out will complete the Game Summary and provide more detailed stats information.</t>
  </si>
  <si>
    <t>The secions: Offensive/Defensive actions, Per Jam, Errors, +/- and Overall do not have to be filled in as they depend on information from the extra credit workbook section.</t>
  </si>
  <si>
    <t>Nothing on this page should be manually entered, it is populated by the other sheets in the workbook.</t>
  </si>
  <si>
    <r>
      <rPr>
        <b/>
        <sz val="9"/>
        <rFont val="Arial"/>
        <family val="2"/>
      </rPr>
      <t>WHIP, PUSH, BULLDOZER</t>
    </r>
    <r>
      <rPr>
        <sz val="9"/>
        <rFont val="Arial"/>
        <family val="2"/>
      </rPr>
      <t xml:space="preserve">  - one for each opponent passed.  </t>
    </r>
    <r>
      <rPr>
        <b/>
        <sz val="9"/>
        <rFont val="Arial"/>
        <family val="2"/>
      </rPr>
      <t>OFFENSIVE BLOCK/KNOCKDOWN</t>
    </r>
    <r>
      <rPr>
        <sz val="9"/>
        <rFont val="Arial"/>
        <family val="2"/>
      </rPr>
      <t xml:space="preserve"> - Clears or defends a path for the jammer, one per opponent affected. </t>
    </r>
  </si>
  <si>
    <t>S K A T E R    S U M M A R Y</t>
  </si>
  <si>
    <t>Back</t>
  </si>
  <si>
    <t>Blocker</t>
  </si>
  <si>
    <t>Jams</t>
  </si>
  <si>
    <t>HOME</t>
  </si>
  <si>
    <t>BOUT TOTAL POINTS:</t>
  </si>
  <si>
    <t>PENALTIES:</t>
  </si>
  <si>
    <t>TOTAL POINTS:</t>
  </si>
  <si>
    <r>
      <rPr>
        <b/>
        <sz val="9"/>
        <rFont val="Arial"/>
        <family val="2"/>
      </rPr>
      <t>LEAD TRACKING</t>
    </r>
    <r>
      <rPr>
        <sz val="9"/>
        <rFont val="Arial"/>
        <family val="2"/>
      </rPr>
      <t xml:space="preserve">: </t>
    </r>
    <r>
      <rPr>
        <b/>
        <sz val="9"/>
        <rFont val="Arial"/>
        <family val="2"/>
      </rPr>
      <t>Lost</t>
    </r>
    <r>
      <rPr>
        <sz val="9"/>
        <rFont val="Arial"/>
        <family val="2"/>
      </rPr>
      <t xml:space="preserve"> = Lost Lead when a jammer loses the ability to be lead jammer, this does not count for jammers that fail to attain lead before the opposing jammer.</t>
    </r>
  </si>
  <si>
    <t>M   I   N   O   R   S   /   M   A   J   O   R   S</t>
  </si>
  <si>
    <t>EXPULSION TOTALS</t>
  </si>
  <si>
    <t>INEFFECTIVE</t>
  </si>
  <si>
    <t>HIT &amp; FALL</t>
  </si>
  <si>
    <t>NO IMPACT</t>
  </si>
  <si>
    <t>HITTING ACCURACY</t>
  </si>
  <si>
    <t>EFFECTIVE HITTING</t>
  </si>
  <si>
    <t>EFFECTIVE BLOCKING</t>
  </si>
  <si>
    <t>AVG +/-</t>
  </si>
  <si>
    <t>BLOCK ASSIST</t>
  </si>
  <si>
    <t>JAMMER                 FORCE-OUT</t>
  </si>
  <si>
    <t>JAMMER                FORCE-OUT</t>
  </si>
  <si>
    <r>
      <rPr>
        <b/>
        <sz val="9"/>
        <rFont val="Arial"/>
        <family val="2"/>
      </rPr>
      <t xml:space="preserve">BLOCK ASSIST - </t>
    </r>
    <r>
      <rPr>
        <sz val="9"/>
        <rFont val="Arial"/>
        <family val="2"/>
      </rPr>
      <t>Helping a teammate into the jammer resulting in Defensive Manuever</t>
    </r>
    <r>
      <rPr>
        <b/>
        <sz val="9"/>
        <rFont val="Arial"/>
        <family val="2"/>
      </rPr>
      <t xml:space="preserve">    KNOCKDOWN </t>
    </r>
    <r>
      <rPr>
        <sz val="9"/>
        <rFont val="Arial"/>
        <family val="2"/>
      </rPr>
      <t>- Hit knocks jammer to the ground (at least one knee)</t>
    </r>
  </si>
  <si>
    <t>Insubordination</t>
  </si>
  <si>
    <t>EJECT/EXPULSION</t>
  </si>
  <si>
    <t>EXPULSIONS</t>
  </si>
  <si>
    <t>Total Minors</t>
  </si>
  <si>
    <t>Total Majors (TEAM)</t>
  </si>
  <si>
    <t>Percentage of Minors</t>
  </si>
  <si>
    <t>vs Opponent's</t>
  </si>
  <si>
    <t>Percentage of Major Penalties</t>
  </si>
  <si>
    <t>Percentage of Penalty Minutes</t>
  </si>
  <si>
    <t>Total Minors (TEAM)</t>
  </si>
  <si>
    <t>Total Penalties</t>
  </si>
  <si>
    <t>% of Total Penalties</t>
  </si>
  <si>
    <t>% of Jams Skated</t>
  </si>
  <si>
    <t>Home +/-</t>
  </si>
  <si>
    <t>Away +/-</t>
  </si>
  <si>
    <t>Away Pts.</t>
  </si>
  <si>
    <t>Team Totals</t>
  </si>
  <si>
    <t>Home Pts.</t>
  </si>
  <si>
    <t>Lead Jammer</t>
  </si>
  <si>
    <t>Block Assist</t>
  </si>
  <si>
    <t>KD's</t>
  </si>
  <si>
    <t>TOTAL JAMS SKATED</t>
  </si>
  <si>
    <t>ATTACK %</t>
  </si>
  <si>
    <t>ACTION %</t>
  </si>
  <si>
    <t>2nd Pass Points</t>
  </si>
  <si>
    <t>3rd Pass Points</t>
  </si>
  <si>
    <t>4th Pass Points</t>
  </si>
  <si>
    <t>5th Pass Points</t>
  </si>
  <si>
    <t>6th Pass Points</t>
  </si>
  <si>
    <t>CALC</t>
  </si>
  <si>
    <t>LJ +/-</t>
  </si>
  <si>
    <t>PPJ</t>
  </si>
  <si>
    <t>JUKED</t>
  </si>
  <si>
    <t>INEFFECTIVE HIT</t>
  </si>
  <si>
    <t>KNOCKED DOWN</t>
  </si>
  <si>
    <t>HIT AND FALL</t>
  </si>
  <si>
    <t>JUKE</t>
  </si>
  <si>
    <t>JUMP</t>
  </si>
  <si>
    <t>HIP WHIP</t>
  </si>
  <si>
    <t>JAMS</t>
  </si>
  <si>
    <t>For skaters leaving the pack to enter the penalty box, include the pass in which they were sent off of the track.</t>
  </si>
  <si>
    <t>Period:</t>
  </si>
  <si>
    <t>Section 1. VENUE &amp; ROSTERS (Complete BEFORE the bout)</t>
  </si>
  <si>
    <t>Location:</t>
  </si>
  <si>
    <t>Date:</t>
  </si>
  <si>
    <t># of players</t>
  </si>
  <si>
    <t>Referee Name</t>
  </si>
  <si>
    <t>Points</t>
  </si>
  <si>
    <t>Section 2. SCORE (Complete DURING or IMMEDIATELY AFTER bout)</t>
  </si>
  <si>
    <t>HOME TEAM</t>
  </si>
  <si>
    <t>VISITING TEAM</t>
  </si>
  <si>
    <t>Period 1</t>
  </si>
  <si>
    <t>Penalties</t>
  </si>
  <si>
    <t>Period 2</t>
  </si>
  <si>
    <t>Section 3. CERTIFICATION (Complete IMMEDIATELY AFTER Bout)</t>
  </si>
  <si>
    <t>Skate Name:</t>
  </si>
  <si>
    <t>Legal Name:</t>
  </si>
  <si>
    <t xml:space="preserve">Signature: </t>
  </si>
  <si>
    <t>Head Referee</t>
  </si>
  <si>
    <t>Scorekeeper</t>
  </si>
  <si>
    <t>LEAGUE</t>
  </si>
  <si>
    <t>Start Time:</t>
  </si>
  <si>
    <t>End Time:</t>
  </si>
  <si>
    <t>H O M E    T E A M</t>
  </si>
  <si>
    <t>V I S I T I N G    T E A M</t>
  </si>
  <si>
    <r>
      <rPr>
        <b/>
        <sz val="9"/>
        <rFont val="Arial"/>
        <family val="2"/>
      </rPr>
      <t>JUKE</t>
    </r>
    <r>
      <rPr>
        <sz val="9"/>
        <rFont val="Arial"/>
        <family val="2"/>
      </rPr>
      <t xml:space="preserve"> - Fake out, allows Jammer to gain positional advantage or dodge, </t>
    </r>
    <r>
      <rPr>
        <b/>
        <sz val="9"/>
        <rFont val="Arial"/>
        <family val="2"/>
      </rPr>
      <t>JUMP</t>
    </r>
    <r>
      <rPr>
        <sz val="9"/>
        <rFont val="Arial"/>
        <family val="2"/>
      </rPr>
      <t xml:space="preserve"> - Jammer jumps past skater or cross track, </t>
    </r>
    <r>
      <rPr>
        <b/>
        <sz val="9"/>
        <rFont val="Arial"/>
        <family val="2"/>
      </rPr>
      <t>ROLLOFF</t>
    </r>
    <r>
      <rPr>
        <sz val="9"/>
        <rFont val="Arial"/>
        <family val="2"/>
      </rPr>
      <t xml:space="preserve"> - Roll off of opposing blocker</t>
    </r>
  </si>
  <si>
    <t>ROLLOFF</t>
  </si>
  <si>
    <t>OFF BLK ASSIST</t>
  </si>
  <si>
    <t>Action/Jam</t>
  </si>
  <si>
    <t>ATT/JAM</t>
  </si>
  <si>
    <t>AST/JAM</t>
  </si>
  <si>
    <t>MVP</t>
  </si>
  <si>
    <t>Rosters</t>
  </si>
  <si>
    <t>BLOCK +/-</t>
  </si>
  <si>
    <t>OFF. KD</t>
  </si>
  <si>
    <t>BULLDOZER</t>
  </si>
  <si>
    <t>ASSISTS</t>
  </si>
  <si>
    <t>AVERAGE</t>
  </si>
  <si>
    <t>ATTACKS</t>
  </si>
  <si>
    <t>MISSED HIT</t>
  </si>
  <si>
    <t>ERRORS</t>
  </si>
  <si>
    <t>MAJORS</t>
  </si>
  <si>
    <t>PENALTIES</t>
  </si>
  <si>
    <t>ASSIST %</t>
  </si>
  <si>
    <t>OFF/DEF ACTIONS</t>
  </si>
  <si>
    <t>O. BLOCK</t>
  </si>
  <si>
    <t>JAM HIT</t>
  </si>
  <si>
    <t>JAM KD</t>
  </si>
  <si>
    <t>PER JAM</t>
  </si>
  <si>
    <t>JAMS PLAYED</t>
  </si>
  <si>
    <t>FORCEOUT</t>
  </si>
  <si>
    <t>JAM +/-</t>
  </si>
  <si>
    <t>JAM REF:</t>
  </si>
  <si>
    <t>OFFENSIVE BLOCK</t>
  </si>
  <si>
    <t>OFFENSIVE KNOCKDOWN</t>
  </si>
  <si>
    <t>HIT ON JAMMER</t>
  </si>
  <si>
    <t>JAMMER KNOCKDOWN</t>
  </si>
  <si>
    <t>1/4 TRACK JAMMER BLOCK</t>
  </si>
  <si>
    <t>Position</t>
  </si>
  <si>
    <t>League</t>
  </si>
  <si>
    <t>Cert.</t>
  </si>
  <si>
    <t>Official/Tracker's Name</t>
  </si>
  <si>
    <t>Certification</t>
  </si>
  <si>
    <t>M   I   N   O   R   S</t>
  </si>
  <si>
    <t>Total Penalty Minutes</t>
  </si>
  <si>
    <t>EXPULSION</t>
  </si>
  <si>
    <t>FOLLOWING JAMMER FROM:</t>
  </si>
  <si>
    <r>
      <rPr>
        <b/>
        <sz val="9"/>
        <rFont val="Arial"/>
        <family val="2"/>
      </rPr>
      <t>1/4 TRACK</t>
    </r>
    <r>
      <rPr>
        <sz val="9"/>
        <rFont val="Arial"/>
        <family val="2"/>
      </rPr>
      <t xml:space="preserve"> - Positional blocking/cumulative, </t>
    </r>
    <r>
      <rPr>
        <b/>
        <sz val="9"/>
        <rFont val="Arial"/>
        <family val="2"/>
      </rPr>
      <t xml:space="preserve">FORCEOUT </t>
    </r>
    <r>
      <rPr>
        <sz val="9"/>
        <rFont val="Arial"/>
        <family val="2"/>
      </rPr>
      <t xml:space="preserve">- Lean Jammer back in pack/out of position, </t>
    </r>
    <r>
      <rPr>
        <b/>
        <sz val="9"/>
        <rFont val="Arial"/>
        <family val="2"/>
      </rPr>
      <t>JAMMER HIT</t>
    </r>
    <r>
      <rPr>
        <sz val="9"/>
        <rFont val="Arial"/>
        <family val="2"/>
      </rPr>
      <t xml:space="preserve"> - Stops forward progress, knocks back in pack or out</t>
    </r>
  </si>
  <si>
    <t>Jam</t>
  </si>
  <si>
    <t>#</t>
  </si>
  <si>
    <t>Jammer</t>
  </si>
  <si>
    <t>Pivot</t>
  </si>
  <si>
    <t>Inside</t>
  </si>
  <si>
    <t>Outside</t>
  </si>
  <si>
    <t xml:space="preserve">Back </t>
  </si>
  <si>
    <t>Please note any box time carrying over from any period onto the next sheet before turning in previous period sheet.</t>
  </si>
  <si>
    <t>SKATER</t>
  </si>
  <si>
    <t>+/-</t>
  </si>
  <si>
    <t>TOT</t>
  </si>
  <si>
    <t>MINORS</t>
  </si>
  <si>
    <t>TEAM</t>
  </si>
  <si>
    <t>1/4 TRACK</t>
  </si>
  <si>
    <t>WHIP</t>
  </si>
  <si>
    <t>PUSH</t>
  </si>
  <si>
    <t>DOZER</t>
  </si>
  <si>
    <t>Pass</t>
  </si>
  <si>
    <t>BOX</t>
  </si>
  <si>
    <t>TEAM:</t>
  </si>
  <si>
    <t>Team:</t>
  </si>
  <si>
    <t xml:space="preserve">Lineup Tracker: </t>
  </si>
  <si>
    <t>NP</t>
  </si>
  <si>
    <t>GP</t>
  </si>
  <si>
    <t>PENALTY MINUTES</t>
  </si>
  <si>
    <t>INJ</t>
  </si>
  <si>
    <t>JAM</t>
  </si>
  <si>
    <r>
      <rPr>
        <b/>
        <sz val="9"/>
        <rFont val="Arial"/>
        <family val="2"/>
      </rPr>
      <t>JAM</t>
    </r>
    <r>
      <rPr>
        <sz val="9"/>
        <rFont val="Arial"/>
        <family val="2"/>
      </rPr>
      <t>: Write in jam number.  If there is a star pass move to the next line and indicate with an SP in the Jam # column.</t>
    </r>
  </si>
  <si>
    <t>G</t>
  </si>
  <si>
    <t>S</t>
  </si>
  <si>
    <t>P</t>
  </si>
  <si>
    <t>B</t>
  </si>
  <si>
    <t>O</t>
  </si>
  <si>
    <t>Out Of Play</t>
  </si>
  <si>
    <t>Grand Slam</t>
  </si>
  <si>
    <t>Jammer in Box</t>
  </si>
  <si>
    <t>Blocker in Box</t>
  </si>
  <si>
    <t>Points Per Pass</t>
  </si>
  <si>
    <t>Ghost Points</t>
  </si>
  <si>
    <t>GP Average</t>
  </si>
  <si>
    <t>Not On The Track</t>
  </si>
  <si>
    <r>
      <rPr>
        <b/>
        <sz val="9"/>
        <rFont val="Arial"/>
        <family val="2"/>
      </rPr>
      <t>Lead</t>
    </r>
    <r>
      <rPr>
        <sz val="9"/>
        <rFont val="Arial"/>
        <family val="2"/>
      </rPr>
      <t xml:space="preserve"> = Lead Jammer.     </t>
    </r>
    <r>
      <rPr>
        <b/>
        <sz val="9"/>
        <rFont val="Arial"/>
        <family val="2"/>
      </rPr>
      <t>Call</t>
    </r>
    <r>
      <rPr>
        <sz val="9"/>
        <rFont val="Arial"/>
        <family val="2"/>
      </rPr>
      <t xml:space="preserve"> = Called Jam, when the listed jammer calls the jam before the clock runs out.  This is checked whether or not the jam was called legally.</t>
    </r>
  </si>
  <si>
    <r>
      <rPr>
        <b/>
        <sz val="9"/>
        <rFont val="Arial"/>
        <family val="2"/>
      </rPr>
      <t>INJ</t>
    </r>
    <r>
      <rPr>
        <sz val="9"/>
        <rFont val="Arial"/>
        <family val="2"/>
      </rPr>
      <t xml:space="preserve"> = Called For Injury before the natural end of the jam.           </t>
    </r>
    <r>
      <rPr>
        <b/>
        <sz val="9"/>
        <rFont val="Arial"/>
        <family val="2"/>
      </rPr>
      <t>NP</t>
    </r>
    <r>
      <rPr>
        <sz val="9"/>
        <rFont val="Arial"/>
        <family val="2"/>
      </rPr>
      <t xml:space="preserve"> = First pass is completed by the end of the jam (No Pass).      ALL of the Lead and Call categories should be marked with an X.</t>
    </r>
  </si>
  <si>
    <t>S K A T E R    P L U S / M I N U S    S U M M A R Y</t>
  </si>
  <si>
    <t>Lead</t>
  </si>
  <si>
    <t>TOTAL</t>
  </si>
  <si>
    <t>Points Per Minute</t>
  </si>
  <si>
    <t>Jam Time</t>
  </si>
  <si>
    <t>Total Jam Time</t>
  </si>
  <si>
    <t>SCOREKEEPER:</t>
  </si>
  <si>
    <t>PERIOD:</t>
  </si>
  <si>
    <t>JAMMER</t>
  </si>
  <si>
    <t>Hands &amp; Forearms</t>
  </si>
  <si>
    <t>Elbows</t>
  </si>
  <si>
    <t>Illegal Procedure</t>
  </si>
  <si>
    <t>Out-of-Play</t>
  </si>
  <si>
    <t>Gross Misconduct</t>
  </si>
  <si>
    <t>Fightiing</t>
  </si>
  <si>
    <t>E</t>
  </si>
  <si>
    <t>F</t>
  </si>
  <si>
    <t>C</t>
  </si>
  <si>
    <t>M</t>
  </si>
  <si>
    <t>I</t>
  </si>
  <si>
    <t>X</t>
  </si>
  <si>
    <t>H</t>
  </si>
  <si>
    <t>M I N O R S    T O T A L S</t>
  </si>
  <si>
    <t>PM</t>
  </si>
  <si>
    <t>1    2    3    4    5    6    7    8    9    10    11    12    13    14    15    16    17    18    19    20    21    22    23    24    25</t>
  </si>
  <si>
    <r>
      <rPr>
        <b/>
        <sz val="8"/>
        <rFont val="Arial"/>
        <family val="2"/>
      </rPr>
      <t>CARRY OVER</t>
    </r>
    <r>
      <rPr>
        <sz val="8"/>
        <rFont val="Arial"/>
        <family val="2"/>
      </rPr>
      <t>: For penalties that carry over from a previous period, shade the equivalent number of boxes.</t>
    </r>
  </si>
  <si>
    <t>Minor Penalties/Jam (TEAM)</t>
  </si>
  <si>
    <t>Major Penalties/Jam (TEAM)</t>
  </si>
  <si>
    <t>Total Penalty Minutes (TEAM)</t>
  </si>
  <si>
    <t>Type</t>
  </si>
  <si>
    <t>Skater</t>
  </si>
  <si>
    <t>Leading Jammers</t>
  </si>
  <si>
    <t>Total Points</t>
  </si>
  <si>
    <t>Jam Total</t>
  </si>
  <si>
    <t>BOUT TOTAL/PREVIOUS PERIOD</t>
  </si>
  <si>
    <t>Back Blocking</t>
  </si>
  <si>
    <t>Multiple Player Block</t>
  </si>
  <si>
    <t>Cut Track</t>
  </si>
  <si>
    <t>Blocking w/Head</t>
  </si>
  <si>
    <t>Clockwise Blocking</t>
  </si>
  <si>
    <t xml:space="preserve">TOTAL </t>
  </si>
  <si>
    <t>PERIOD TOTALS</t>
  </si>
  <si>
    <t>TEAM PERIOD TOTALS</t>
  </si>
  <si>
    <t>P  E  R  I  O  D       G  H  O  S  T       P  O  I  N  T  S</t>
  </si>
  <si>
    <t>PERIOD SCORING LEADERS</t>
  </si>
  <si>
    <t>Passes</t>
  </si>
  <si>
    <t>Ghost Per Pass</t>
  </si>
  <si>
    <t>TEAM TOTALS</t>
  </si>
  <si>
    <t>If a jam is called for injury, indicate it with a INJ in the BOX column of the injured skater</t>
  </si>
  <si>
    <t>For skaters reentering the pack from the box, include the pass in which they returned as a possible point.</t>
  </si>
  <si>
    <t>Skater Name</t>
  </si>
  <si>
    <t>Skater #</t>
  </si>
  <si>
    <t>STATE</t>
  </si>
  <si>
    <t>VENUE NAME</t>
  </si>
  <si>
    <t>CITY</t>
  </si>
  <si>
    <t>Maj</t>
  </si>
  <si>
    <t>Min</t>
  </si>
  <si>
    <t>Home Team Captain</t>
  </si>
  <si>
    <t>Visiting Team Captain</t>
  </si>
  <si>
    <t>MONTH</t>
  </si>
  <si>
    <t>DAY</t>
  </si>
  <si>
    <t>YEAR</t>
  </si>
  <si>
    <t>Non-Skating Official Position</t>
  </si>
  <si>
    <t>LIST OF NON-SKATING OFFICIALS/STAT TRACKERS</t>
  </si>
  <si>
    <t>PENALTY TRACKER:</t>
  </si>
  <si>
    <t>LOST</t>
  </si>
  <si>
    <t>LEAD</t>
  </si>
  <si>
    <t>CALL</t>
  </si>
  <si>
    <t>INJ.</t>
  </si>
  <si>
    <r>
      <rPr>
        <b/>
        <sz val="9"/>
        <rFont val="Arial"/>
        <family val="2"/>
      </rPr>
      <t xml:space="preserve">GHOST POINT (GP) CODES:        </t>
    </r>
    <r>
      <rPr>
        <sz val="9"/>
        <rFont val="Arial"/>
        <family val="2"/>
      </rPr>
      <t>B - Blocker in the Box,   J - Jammer in the Box,   G - Grand slam point,   O - Out of play points awarded,   N - Not on the track</t>
    </r>
  </si>
  <si>
    <t>NO PASS</t>
  </si>
  <si>
    <t>LEAD +/-</t>
  </si>
  <si>
    <t>LEAD %</t>
  </si>
  <si>
    <t>TOTAL +/-</t>
  </si>
  <si>
    <t>PIVOT</t>
  </si>
  <si>
    <t>BLOCKER</t>
  </si>
  <si>
    <t>CALLED</t>
  </si>
  <si>
    <t>LEAD JAMMER</t>
  </si>
  <si>
    <t>POINTS</t>
  </si>
  <si>
    <t>BOX PTS.</t>
  </si>
  <si>
    <t>GHOST PTS.</t>
  </si>
  <si>
    <t>GR. SLAMS</t>
  </si>
  <si>
    <t>PIVOT +/-</t>
  </si>
</sst>
</file>

<file path=xl/styles.xml><?xml version="1.0" encoding="utf-8"?>
<styleSheet xmlns="http://schemas.openxmlformats.org/spreadsheetml/2006/main">
  <numFmts count="1">
    <numFmt numFmtId="164" formatCode="0.0%"/>
  </numFmts>
  <fonts count="81">
    <font>
      <sz val="10"/>
      <name val="Arial"/>
    </font>
    <font>
      <sz val="11"/>
      <color indexed="8"/>
      <name val="Calibri"/>
      <family val="2"/>
    </font>
    <font>
      <sz val="9"/>
      <name val="Arial"/>
      <family val="2"/>
    </font>
    <font>
      <b/>
      <sz val="12"/>
      <name val="Arial"/>
      <family val="2"/>
    </font>
    <font>
      <sz val="10"/>
      <name val="Arial"/>
    </font>
    <font>
      <sz val="22"/>
      <name val="Arial"/>
      <family val="2"/>
    </font>
    <font>
      <b/>
      <sz val="9"/>
      <name val="Arial"/>
      <family val="2"/>
    </font>
    <font>
      <b/>
      <sz val="9"/>
      <color indexed="19"/>
      <name val="Arial"/>
      <family val="2"/>
    </font>
    <font>
      <b/>
      <sz val="10"/>
      <name val="Arial"/>
    </font>
    <font>
      <b/>
      <sz val="8"/>
      <name val="Arial"/>
      <family val="2"/>
    </font>
    <font>
      <sz val="8"/>
      <name val="Arial"/>
      <family val="2"/>
    </font>
    <font>
      <sz val="10"/>
      <name val="Stencilia-A"/>
    </font>
    <font>
      <sz val="10"/>
      <color indexed="9"/>
      <name val="Stencilia-A"/>
    </font>
    <font>
      <sz val="9"/>
      <color indexed="9"/>
      <name val="Stencilia-A"/>
    </font>
    <font>
      <sz val="16"/>
      <name val="Stencilia-A"/>
    </font>
    <font>
      <b/>
      <i/>
      <sz val="9"/>
      <name val="Arial"/>
      <family val="2"/>
    </font>
    <font>
      <i/>
      <sz val="10"/>
      <name val="Arial"/>
    </font>
    <font>
      <i/>
      <sz val="9"/>
      <name val="Arial"/>
      <family val="2"/>
    </font>
    <font>
      <b/>
      <i/>
      <sz val="8"/>
      <name val="Arial"/>
      <family val="2"/>
    </font>
    <font>
      <b/>
      <u/>
      <sz val="9"/>
      <color indexed="12"/>
      <name val="Arial"/>
      <family val="2"/>
    </font>
    <font>
      <sz val="9"/>
      <name val="Stencilia-A"/>
    </font>
    <font>
      <b/>
      <sz val="12"/>
      <color indexed="9"/>
      <name val="Arial"/>
      <family val="2"/>
    </font>
    <font>
      <sz val="11"/>
      <color indexed="9"/>
      <name val="Stencilia-A"/>
    </font>
    <font>
      <sz val="11"/>
      <name val="Stencilia-A"/>
    </font>
    <font>
      <sz val="9"/>
      <name val="Berlin Sans FB"/>
      <family val="2"/>
    </font>
    <font>
      <sz val="10"/>
      <color indexed="9"/>
      <name val="Stencilia-A"/>
    </font>
    <font>
      <sz val="9"/>
      <color indexed="9"/>
      <name val="Stencilia-A"/>
    </font>
    <font>
      <b/>
      <sz val="8"/>
      <color indexed="9"/>
      <name val="Arial"/>
      <family val="2"/>
    </font>
    <font>
      <sz val="8"/>
      <color indexed="9"/>
      <name val="Stencilia-A"/>
    </font>
    <font>
      <b/>
      <sz val="12"/>
      <color indexed="9"/>
      <name val="Arial"/>
      <family val="2"/>
    </font>
    <font>
      <sz val="9"/>
      <color indexed="9"/>
      <name val="Berlin Sans FB"/>
      <family val="2"/>
    </font>
    <font>
      <sz val="10"/>
      <color indexed="9"/>
      <name val="Berlin Sans FB"/>
      <family val="2"/>
    </font>
    <font>
      <sz val="11"/>
      <color indexed="9"/>
      <name val="Stencilia-A"/>
    </font>
    <font>
      <sz val="10"/>
      <color indexed="9"/>
      <name val="Arial"/>
      <family val="2"/>
    </font>
    <font>
      <b/>
      <sz val="9"/>
      <color indexed="9"/>
      <name val="Arial"/>
      <family val="2"/>
    </font>
    <font>
      <b/>
      <sz val="9"/>
      <color indexed="45"/>
      <name val="Arial"/>
      <family val="2"/>
    </font>
    <font>
      <b/>
      <sz val="9"/>
      <color indexed="19"/>
      <name val="Arial"/>
      <family val="2"/>
    </font>
    <font>
      <b/>
      <sz val="10"/>
      <color indexed="9"/>
      <name val="Arial"/>
      <family val="2"/>
    </font>
    <font>
      <sz val="8"/>
      <name val="Arial"/>
      <family val="2"/>
    </font>
    <font>
      <u/>
      <sz val="10"/>
      <color indexed="12"/>
      <name val="Arial"/>
      <family val="2"/>
    </font>
    <font>
      <b/>
      <sz val="14"/>
      <name val="Arial"/>
      <family val="2"/>
    </font>
    <font>
      <b/>
      <u/>
      <sz val="10"/>
      <color indexed="12"/>
      <name val="Arial"/>
      <family val="2"/>
    </font>
    <font>
      <b/>
      <sz val="10"/>
      <color indexed="45"/>
      <name val="Arial"/>
      <family val="2"/>
    </font>
    <font>
      <b/>
      <sz val="11"/>
      <name val="Arial"/>
      <family val="2"/>
    </font>
    <font>
      <sz val="8"/>
      <color indexed="81"/>
      <name val="Tahoma"/>
      <family val="2"/>
    </font>
    <font>
      <b/>
      <sz val="8"/>
      <color indexed="81"/>
      <name val="Tahoma"/>
      <family val="2"/>
    </font>
    <font>
      <b/>
      <sz val="10"/>
      <color indexed="49"/>
      <name val="Arial"/>
      <family val="2"/>
    </font>
    <font>
      <b/>
      <sz val="10"/>
      <color indexed="10"/>
      <name val="Arial"/>
      <family val="2"/>
    </font>
    <font>
      <sz val="8"/>
      <name val="Arial"/>
      <family val="2"/>
    </font>
    <font>
      <b/>
      <sz val="10"/>
      <name val="Stencilia-A"/>
    </font>
    <font>
      <sz val="8"/>
      <color indexed="81"/>
      <name val="Tahoma"/>
      <family val="2"/>
    </font>
    <font>
      <b/>
      <sz val="8"/>
      <color indexed="81"/>
      <name val="Tahoma"/>
      <family val="2"/>
    </font>
    <font>
      <sz val="10"/>
      <color indexed="43"/>
      <name val="Arial"/>
    </font>
    <font>
      <b/>
      <sz val="7"/>
      <color indexed="9"/>
      <name val="Arial"/>
      <family val="2"/>
    </font>
    <font>
      <sz val="7"/>
      <name val="Arial"/>
      <family val="2"/>
    </font>
    <font>
      <b/>
      <sz val="8"/>
      <color indexed="81"/>
      <name val="Tahoma"/>
      <family val="2"/>
    </font>
    <font>
      <sz val="8"/>
      <name val="Stencilia-A"/>
    </font>
    <font>
      <sz val="9"/>
      <color indexed="9"/>
      <name val="Stencilia-A"/>
    </font>
    <font>
      <b/>
      <sz val="10"/>
      <color indexed="10"/>
      <name val="Arial"/>
      <family val="2"/>
    </font>
    <font>
      <b/>
      <sz val="16"/>
      <name val="Arial"/>
      <family val="2"/>
    </font>
    <font>
      <sz val="9"/>
      <color indexed="9"/>
      <name val="Berlin Sans FB"/>
      <family val="2"/>
    </font>
    <font>
      <sz val="10"/>
      <color indexed="9"/>
      <name val="Arial"/>
      <family val="2"/>
    </font>
    <font>
      <b/>
      <sz val="10"/>
      <color indexed="43"/>
      <name val="Arial"/>
      <family val="2"/>
    </font>
    <font>
      <b/>
      <sz val="10"/>
      <color indexed="9"/>
      <name val="Arial"/>
      <family val="2"/>
    </font>
    <font>
      <sz val="10"/>
      <name val="Arial"/>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8">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26"/>
        <bgColor indexed="64"/>
      </patternFill>
    </fill>
    <fill>
      <patternFill patternType="solid">
        <fgColor indexed="65"/>
        <bgColor indexed="64"/>
      </patternFill>
    </fill>
    <fill>
      <patternFill patternType="solid">
        <fgColor indexed="19"/>
        <bgColor indexed="64"/>
      </patternFill>
    </fill>
    <fill>
      <patternFill patternType="solid">
        <fgColor indexed="57"/>
        <bgColor indexed="64"/>
      </patternFill>
    </fill>
    <fill>
      <patternFill patternType="solid">
        <fgColor indexed="42"/>
        <bgColor indexed="64"/>
      </patternFill>
    </fill>
    <fill>
      <patternFill patternType="solid">
        <fgColor indexed="11"/>
        <bgColor indexed="64"/>
      </patternFill>
    </fill>
    <fill>
      <patternFill patternType="solid">
        <fgColor indexed="22"/>
        <bgColor indexed="64"/>
      </patternFill>
    </fill>
    <fill>
      <patternFill patternType="solid">
        <fgColor indexed="9"/>
      </patternFill>
    </fill>
    <fill>
      <patternFill patternType="solid">
        <fgColor indexed="47"/>
      </patternFill>
    </fill>
    <fill>
      <patternFill patternType="solid">
        <fgColor indexed="42"/>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s>
  <borders count="9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diagonalUp="1" diagonalDown="1">
      <left style="thin">
        <color indexed="64"/>
      </left>
      <right/>
      <top style="medium">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medium">
        <color indexed="64"/>
      </right>
      <top style="medium">
        <color indexed="64"/>
      </top>
      <bottom style="thin">
        <color indexed="64"/>
      </bottom>
      <diagonal style="thin">
        <color indexed="64"/>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4">
    <xf numFmtId="0" fontId="0" fillId="0" borderId="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5" borderId="0" applyNumberFormat="0" applyBorder="0" applyAlignment="0" applyProtection="0"/>
    <xf numFmtId="0" fontId="80" fillId="21" borderId="0" applyNumberFormat="0" applyBorder="0" applyAlignment="0" applyProtection="0"/>
    <xf numFmtId="0" fontId="80" fillId="19" borderId="0" applyNumberFormat="0" applyBorder="0" applyAlignment="0" applyProtection="0"/>
    <xf numFmtId="0" fontId="80" fillId="15" borderId="0" applyNumberFormat="0" applyBorder="0" applyAlignment="0" applyProtection="0"/>
    <xf numFmtId="0" fontId="80" fillId="18" borderId="0" applyNumberFormat="0" applyBorder="0" applyAlignment="0" applyProtection="0"/>
    <xf numFmtId="0" fontId="80" fillId="21" borderId="0" applyNumberFormat="0" applyBorder="0" applyAlignment="0" applyProtection="0"/>
    <xf numFmtId="0" fontId="80" fillId="15"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1" borderId="0" applyNumberFormat="0" applyBorder="0" applyAlignment="0" applyProtection="0"/>
    <xf numFmtId="0" fontId="80" fillId="25" borderId="0" applyNumberFormat="0" applyBorder="0" applyAlignment="0" applyProtection="0"/>
    <xf numFmtId="0" fontId="70" fillId="26" borderId="0" applyNumberFormat="0" applyBorder="0" applyAlignment="0" applyProtection="0"/>
    <xf numFmtId="0" fontId="74" fillId="14" borderId="87" applyNumberFormat="0" applyAlignment="0" applyProtection="0"/>
    <xf numFmtId="0" fontId="76" fillId="27" borderId="88" applyNumberFormat="0" applyAlignment="0" applyProtection="0"/>
    <xf numFmtId="0" fontId="78" fillId="0" borderId="0" applyNumberFormat="0" applyFill="0" applyBorder="0" applyAlignment="0" applyProtection="0"/>
    <xf numFmtId="0" fontId="69" fillId="16" borderId="0" applyNumberFormat="0" applyBorder="0" applyAlignment="0" applyProtection="0"/>
    <xf numFmtId="0" fontId="66" fillId="0" borderId="89" applyNumberFormat="0" applyFill="0" applyAlignment="0" applyProtection="0"/>
    <xf numFmtId="0" fontId="67" fillId="0" borderId="90" applyNumberFormat="0" applyFill="0" applyAlignment="0" applyProtection="0"/>
    <xf numFmtId="0" fontId="68" fillId="0" borderId="91" applyNumberFormat="0" applyFill="0" applyAlignment="0" applyProtection="0"/>
    <xf numFmtId="0" fontId="68" fillId="0" borderId="0" applyNumberFormat="0" applyFill="0" applyBorder="0" applyAlignment="0" applyProtection="0"/>
    <xf numFmtId="0" fontId="39" fillId="0" borderId="0" applyNumberFormat="0" applyFill="0" applyBorder="0" applyAlignment="0" applyProtection="0">
      <alignment vertical="top"/>
      <protection locked="0"/>
    </xf>
    <xf numFmtId="0" fontId="72" fillId="15" borderId="87" applyNumberFormat="0" applyAlignment="0" applyProtection="0"/>
    <xf numFmtId="0" fontId="75" fillId="0" borderId="92" applyNumberFormat="0" applyFill="0" applyAlignment="0" applyProtection="0"/>
    <xf numFmtId="0" fontId="71" fillId="15" borderId="0" applyNumberFormat="0" applyBorder="0" applyAlignment="0" applyProtection="0"/>
    <xf numFmtId="0" fontId="4" fillId="0" borderId="0"/>
    <xf numFmtId="0" fontId="64" fillId="15" borderId="93" applyNumberFormat="0" applyFont="0" applyAlignment="0" applyProtection="0"/>
    <xf numFmtId="0" fontId="73" fillId="14" borderId="94" applyNumberFormat="0" applyAlignment="0" applyProtection="0"/>
    <xf numFmtId="0" fontId="65" fillId="0" borderId="0" applyNumberFormat="0" applyFill="0" applyBorder="0" applyAlignment="0" applyProtection="0"/>
    <xf numFmtId="0" fontId="79" fillId="0" borderId="95" applyNumberFormat="0" applyFill="0" applyAlignment="0" applyProtection="0"/>
    <xf numFmtId="0" fontId="77" fillId="0" borderId="0" applyNumberFormat="0" applyFill="0" applyBorder="0" applyAlignment="0" applyProtection="0"/>
  </cellStyleXfs>
  <cellXfs count="1809">
    <xf numFmtId="0" fontId="0" fillId="0" borderId="0" xfId="0"/>
    <xf numFmtId="0" fontId="0" fillId="0" borderId="0" xfId="0" applyBorder="1"/>
    <xf numFmtId="0" fontId="0" fillId="0" borderId="0" xfId="0" applyFill="1"/>
    <xf numFmtId="0" fontId="0" fillId="0" borderId="24" xfId="0" applyFill="1" applyBorder="1"/>
    <xf numFmtId="0" fontId="0" fillId="0" borderId="19" xfId="0" applyFill="1" applyBorder="1"/>
    <xf numFmtId="0" fontId="0" fillId="0" borderId="0" xfId="0" applyAlignment="1"/>
    <xf numFmtId="0" fontId="2" fillId="0" borderId="0" xfId="0" applyFont="1" applyBorder="1"/>
    <xf numFmtId="0" fontId="2" fillId="0" borderId="0" xfId="0" applyFont="1"/>
    <xf numFmtId="0" fontId="0" fillId="0" borderId="7" xfId="0" applyBorder="1"/>
    <xf numFmtId="0" fontId="6" fillId="0" borderId="0" xfId="0" applyFont="1" applyFill="1" applyBorder="1" applyAlignment="1">
      <alignment horizontal="center" vertical="center"/>
    </xf>
    <xf numFmtId="0" fontId="4" fillId="0" borderId="0" xfId="0" applyFont="1" applyFill="1" applyBorder="1" applyAlignment="1"/>
    <xf numFmtId="0" fontId="0" fillId="2" borderId="20" xfId="0" applyFill="1" applyBorder="1"/>
    <xf numFmtId="0" fontId="0" fillId="2" borderId="27" xfId="0" applyFill="1" applyBorder="1"/>
    <xf numFmtId="0" fontId="0" fillId="2" borderId="19" xfId="0" applyFill="1" applyBorder="1"/>
    <xf numFmtId="0" fontId="0" fillId="2" borderId="45" xfId="0" applyFill="1" applyBorder="1" applyAlignment="1">
      <alignment horizontal="center" vertical="center"/>
    </xf>
    <xf numFmtId="0" fontId="0" fillId="2" borderId="54" xfId="0" applyFill="1" applyBorder="1" applyAlignment="1">
      <alignment horizontal="center" vertical="center"/>
    </xf>
    <xf numFmtId="0" fontId="0" fillId="2" borderId="49" xfId="0" applyFill="1" applyBorder="1" applyAlignment="1">
      <alignment horizontal="center" vertical="center"/>
    </xf>
    <xf numFmtId="0" fontId="0" fillId="2" borderId="37" xfId="0" applyFill="1" applyBorder="1" applyAlignment="1">
      <alignment horizontal="center" vertical="center"/>
    </xf>
    <xf numFmtId="0" fontId="0" fillId="7" borderId="34" xfId="0" applyFill="1" applyBorder="1" applyAlignment="1">
      <alignment horizontal="center" vertical="center"/>
    </xf>
    <xf numFmtId="0" fontId="0" fillId="2" borderId="34" xfId="0" applyFill="1" applyBorder="1" applyAlignment="1">
      <alignment horizontal="center" vertical="center"/>
    </xf>
    <xf numFmtId="0" fontId="4" fillId="2" borderId="53" xfId="0" applyFont="1" applyFill="1" applyBorder="1" applyAlignment="1">
      <alignment horizontal="center" vertical="center"/>
    </xf>
    <xf numFmtId="0" fontId="4" fillId="2" borderId="45" xfId="0" applyFont="1" applyFill="1" applyBorder="1" applyAlignment="1">
      <alignment horizontal="center" vertical="center"/>
    </xf>
    <xf numFmtId="0" fontId="0" fillId="7" borderId="45" xfId="0" applyFill="1" applyBorder="1" applyAlignment="1">
      <alignment horizontal="center" vertical="center"/>
    </xf>
    <xf numFmtId="0" fontId="0" fillId="7" borderId="54" xfId="0" applyFill="1" applyBorder="1" applyAlignment="1">
      <alignment horizontal="center" vertical="center"/>
    </xf>
    <xf numFmtId="0" fontId="0" fillId="7" borderId="49" xfId="0" applyFill="1" applyBorder="1" applyAlignment="1">
      <alignment horizontal="center" vertical="center"/>
    </xf>
    <xf numFmtId="0" fontId="0" fillId="7" borderId="37" xfId="0" applyFill="1" applyBorder="1" applyAlignment="1">
      <alignment horizontal="center" vertical="center"/>
    </xf>
    <xf numFmtId="0" fontId="4" fillId="7" borderId="53" xfId="0" applyFont="1" applyFill="1" applyBorder="1" applyAlignment="1">
      <alignment horizontal="center" vertical="center"/>
    </xf>
    <xf numFmtId="0" fontId="4" fillId="7" borderId="45" xfId="0" applyFont="1" applyFill="1" applyBorder="1" applyAlignment="1">
      <alignment horizontal="center" vertical="center"/>
    </xf>
    <xf numFmtId="0" fontId="0" fillId="4" borderId="75" xfId="0" applyFill="1" applyBorder="1" applyAlignment="1">
      <alignment horizontal="center" vertical="center"/>
    </xf>
    <xf numFmtId="0" fontId="0" fillId="4" borderId="50" xfId="0" applyFill="1" applyBorder="1" applyAlignment="1">
      <alignment horizontal="center" vertical="center"/>
    </xf>
    <xf numFmtId="0" fontId="4" fillId="4" borderId="46" xfId="0" applyFont="1" applyFill="1" applyBorder="1" applyAlignment="1">
      <alignment horizontal="center" vertical="center"/>
    </xf>
    <xf numFmtId="0" fontId="0" fillId="4" borderId="34" xfId="0" applyFill="1" applyBorder="1" applyAlignment="1">
      <alignment horizontal="center" vertical="center"/>
    </xf>
    <xf numFmtId="0" fontId="0" fillId="2" borderId="58" xfId="0" applyFill="1" applyBorder="1" applyAlignment="1">
      <alignment horizontal="center" vertical="center"/>
    </xf>
    <xf numFmtId="0" fontId="4" fillId="2" borderId="46" xfId="0" applyFont="1" applyFill="1" applyBorder="1" applyAlignment="1">
      <alignment horizontal="center" vertical="center"/>
    </xf>
    <xf numFmtId="0" fontId="0" fillId="4" borderId="49" xfId="0" applyFill="1" applyBorder="1"/>
    <xf numFmtId="0" fontId="4" fillId="0" borderId="24" xfId="0" applyFont="1" applyFill="1" applyBorder="1"/>
    <xf numFmtId="0" fontId="4" fillId="0" borderId="19" xfId="0" applyFont="1" applyFill="1" applyBorder="1"/>
    <xf numFmtId="0" fontId="4" fillId="4" borderId="19" xfId="0" applyFont="1" applyFill="1" applyBorder="1"/>
    <xf numFmtId="0" fontId="4" fillId="4" borderId="24" xfId="0" applyFont="1" applyFill="1" applyBorder="1"/>
    <xf numFmtId="0" fontId="4" fillId="0" borderId="49" xfId="0" applyFont="1" applyFill="1" applyBorder="1"/>
    <xf numFmtId="0" fontId="4" fillId="4" borderId="49" xfId="0" applyFont="1" applyFill="1" applyBorder="1"/>
    <xf numFmtId="0" fontId="0" fillId="0" borderId="49" xfId="0" applyFill="1" applyBorder="1"/>
    <xf numFmtId="0" fontId="4" fillId="7" borderId="19" xfId="0" applyFont="1" applyFill="1" applyBorder="1"/>
    <xf numFmtId="0" fontId="4" fillId="4" borderId="58" xfId="0" applyFont="1" applyFill="1" applyBorder="1" applyAlignment="1">
      <alignment horizontal="center" vertical="center"/>
    </xf>
    <xf numFmtId="0" fontId="4" fillId="2" borderId="44" xfId="0" applyFont="1" applyFill="1" applyBorder="1" applyAlignment="1">
      <alignment horizontal="center" vertical="center"/>
    </xf>
    <xf numFmtId="0" fontId="0" fillId="0" borderId="45" xfId="0" applyBorder="1"/>
    <xf numFmtId="0" fontId="4" fillId="2" borderId="50" xfId="0" applyFont="1" applyFill="1" applyBorder="1" applyAlignment="1">
      <alignment horizontal="center" vertical="center"/>
    </xf>
    <xf numFmtId="0" fontId="4" fillId="7" borderId="46" xfId="0" applyFont="1" applyFill="1" applyBorder="1" applyAlignment="1">
      <alignment horizontal="center" vertical="center"/>
    </xf>
    <xf numFmtId="0" fontId="4" fillId="7" borderId="44" xfId="0" applyFont="1" applyFill="1" applyBorder="1" applyAlignment="1">
      <alignment horizontal="center" vertical="center"/>
    </xf>
    <xf numFmtId="0" fontId="0" fillId="7" borderId="58" xfId="0" applyFill="1" applyBorder="1" applyAlignment="1">
      <alignment horizontal="center" vertical="center"/>
    </xf>
    <xf numFmtId="0" fontId="4" fillId="7" borderId="50" xfId="0" applyFont="1" applyFill="1" applyBorder="1" applyAlignment="1">
      <alignment horizontal="center" vertical="center"/>
    </xf>
    <xf numFmtId="0" fontId="10" fillId="0" borderId="0" xfId="0" applyFont="1"/>
    <xf numFmtId="0" fontId="10" fillId="0" borderId="0" xfId="0" applyFont="1" applyBorder="1"/>
    <xf numFmtId="0" fontId="4" fillId="0" borderId="0" xfId="0" applyFont="1" applyBorder="1" applyAlignment="1">
      <alignment shrinkToFit="1"/>
    </xf>
    <xf numFmtId="0" fontId="10" fillId="0" borderId="19" xfId="0" applyFont="1" applyBorder="1"/>
    <xf numFmtId="0" fontId="10" fillId="0" borderId="49" xfId="0" applyFont="1" applyBorder="1"/>
    <xf numFmtId="0" fontId="2" fillId="7" borderId="23" xfId="0" applyFont="1" applyFill="1" applyBorder="1"/>
    <xf numFmtId="0" fontId="2" fillId="7" borderId="25" xfId="0" applyFont="1" applyFill="1" applyBorder="1"/>
    <xf numFmtId="0" fontId="2" fillId="7" borderId="18" xfId="0" applyFont="1" applyFill="1" applyBorder="1"/>
    <xf numFmtId="0" fontId="2" fillId="7" borderId="20" xfId="0" applyFont="1" applyFill="1" applyBorder="1"/>
    <xf numFmtId="0" fontId="2" fillId="7" borderId="54" xfId="0" applyFont="1" applyFill="1" applyBorder="1"/>
    <xf numFmtId="0" fontId="2" fillId="7" borderId="50" xfId="0" applyFont="1" applyFill="1" applyBorder="1"/>
    <xf numFmtId="0" fontId="4" fillId="4" borderId="28" xfId="0" applyFont="1" applyFill="1" applyBorder="1"/>
    <xf numFmtId="0" fontId="4" fillId="4" borderId="22" xfId="0" applyFont="1" applyFill="1" applyBorder="1"/>
    <xf numFmtId="0" fontId="4" fillId="4" borderId="34" xfId="0" applyFont="1" applyFill="1" applyBorder="1"/>
    <xf numFmtId="0" fontId="4" fillId="0" borderId="53" xfId="0" applyFont="1" applyFill="1" applyBorder="1" applyAlignment="1">
      <alignment horizontal="center"/>
    </xf>
    <xf numFmtId="0" fontId="4" fillId="0" borderId="45" xfId="0" applyFont="1" applyFill="1" applyBorder="1" applyAlignment="1">
      <alignment horizontal="center"/>
    </xf>
    <xf numFmtId="0" fontId="4" fillId="0" borderId="18" xfId="0" applyFont="1" applyFill="1" applyBorder="1" applyAlignment="1">
      <alignment horizontal="center"/>
    </xf>
    <xf numFmtId="0" fontId="4" fillId="0" borderId="19" xfId="0" applyFont="1" applyFill="1" applyBorder="1" applyAlignment="1">
      <alignment horizontal="center"/>
    </xf>
    <xf numFmtId="0" fontId="11" fillId="0" borderId="0" xfId="0" applyFont="1"/>
    <xf numFmtId="0" fontId="11" fillId="0" borderId="10" xfId="0" applyFont="1" applyBorder="1"/>
    <xf numFmtId="0" fontId="11" fillId="4" borderId="71" xfId="0" applyFont="1" applyFill="1" applyBorder="1" applyAlignment="1">
      <alignment horizontal="center" wrapText="1"/>
    </xf>
    <xf numFmtId="0" fontId="27" fillId="9" borderId="56" xfId="0" applyFont="1" applyFill="1" applyBorder="1" applyAlignment="1">
      <alignment horizontal="center" vertical="center"/>
    </xf>
    <xf numFmtId="0" fontId="27" fillId="9" borderId="57" xfId="0" applyFont="1" applyFill="1" applyBorder="1" applyAlignment="1">
      <alignment horizontal="center" vertical="center"/>
    </xf>
    <xf numFmtId="0" fontId="0" fillId="7" borderId="49" xfId="0" applyFill="1" applyBorder="1"/>
    <xf numFmtId="0" fontId="0" fillId="4" borderId="19" xfId="0" applyFill="1" applyBorder="1"/>
    <xf numFmtId="0" fontId="0" fillId="7" borderId="19" xfId="0" applyFill="1" applyBorder="1"/>
    <xf numFmtId="0" fontId="0" fillId="7" borderId="27" xfId="0" applyFill="1" applyBorder="1"/>
    <xf numFmtId="0" fontId="0" fillId="7" borderId="37" xfId="0" applyFill="1" applyBorder="1"/>
    <xf numFmtId="0" fontId="4" fillId="2" borderId="0" xfId="38" applyFill="1" applyAlignment="1">
      <alignment vertical="center" wrapText="1"/>
    </xf>
    <xf numFmtId="0" fontId="4" fillId="0" borderId="0" xfId="38" applyAlignment="1">
      <alignment vertical="center" wrapText="1"/>
    </xf>
    <xf numFmtId="0" fontId="4" fillId="2" borderId="0" xfId="38" applyFill="1"/>
    <xf numFmtId="0" fontId="4" fillId="0" borderId="0" xfId="38"/>
    <xf numFmtId="0" fontId="10" fillId="2" borderId="0" xfId="38" applyFont="1" applyFill="1" applyAlignment="1">
      <alignment vertical="top"/>
    </xf>
    <xf numFmtId="0" fontId="10" fillId="0" borderId="0" xfId="38" applyFont="1" applyAlignment="1">
      <alignment vertical="top"/>
    </xf>
    <xf numFmtId="0" fontId="15" fillId="6" borderId="19" xfId="38" applyFont="1" applyFill="1" applyBorder="1" applyAlignment="1">
      <alignment horizontal="center"/>
    </xf>
    <xf numFmtId="0" fontId="2" fillId="2" borderId="0" xfId="38" applyFont="1" applyFill="1"/>
    <xf numFmtId="0" fontId="2" fillId="0" borderId="0" xfId="38" applyFont="1"/>
    <xf numFmtId="0" fontId="9" fillId="6" borderId="18" xfId="38" applyFont="1" applyFill="1" applyBorder="1" applyAlignment="1">
      <alignment horizontal="center"/>
    </xf>
    <xf numFmtId="0" fontId="4" fillId="2" borderId="0" xfId="38" applyFill="1" applyBorder="1"/>
    <xf numFmtId="0" fontId="4" fillId="0" borderId="0" xfId="38" applyBorder="1"/>
    <xf numFmtId="0" fontId="10" fillId="2" borderId="0" xfId="38" applyFont="1" applyFill="1" applyBorder="1" applyAlignment="1">
      <alignment vertical="top"/>
    </xf>
    <xf numFmtId="0" fontId="10" fillId="0" borderId="0" xfId="38" applyFont="1" applyBorder="1" applyAlignment="1">
      <alignment vertical="top"/>
    </xf>
    <xf numFmtId="0" fontId="6" fillId="6" borderId="24" xfId="38" applyFont="1" applyFill="1" applyBorder="1" applyAlignment="1">
      <alignment horizontal="center"/>
    </xf>
    <xf numFmtId="0" fontId="6" fillId="6" borderId="25" xfId="38" applyFont="1" applyFill="1" applyBorder="1" applyAlignment="1">
      <alignment horizontal="center"/>
    </xf>
    <xf numFmtId="0" fontId="4" fillId="2" borderId="22" xfId="38" applyFill="1" applyBorder="1" applyAlignment="1">
      <alignment horizontal="center"/>
    </xf>
    <xf numFmtId="0" fontId="4" fillId="2" borderId="26" xfId="38" applyFill="1" applyBorder="1" applyAlignment="1">
      <alignment horizontal="center"/>
    </xf>
    <xf numFmtId="0" fontId="4" fillId="2" borderId="27" xfId="38" applyFill="1" applyBorder="1" applyAlignment="1">
      <alignment horizontal="center"/>
    </xf>
    <xf numFmtId="0" fontId="4" fillId="7" borderId="22" xfId="0" applyFont="1" applyFill="1" applyBorder="1" applyAlignment="1">
      <alignment horizontal="center"/>
    </xf>
    <xf numFmtId="0" fontId="11" fillId="4" borderId="70" xfId="0" applyFont="1" applyFill="1" applyBorder="1" applyAlignment="1">
      <alignment horizontal="center" wrapText="1"/>
    </xf>
    <xf numFmtId="0" fontId="4" fillId="0" borderId="45" xfId="0" applyFont="1" applyFill="1" applyBorder="1"/>
    <xf numFmtId="0" fontId="4" fillId="4" borderId="45" xfId="0" applyFont="1" applyFill="1" applyBorder="1"/>
    <xf numFmtId="0" fontId="0" fillId="0" borderId="45" xfId="0" applyFill="1" applyBorder="1"/>
    <xf numFmtId="0" fontId="4" fillId="4" borderId="58" xfId="0" applyFont="1" applyFill="1" applyBorder="1"/>
    <xf numFmtId="0" fontId="0" fillId="4" borderId="24" xfId="0" applyFill="1" applyBorder="1"/>
    <xf numFmtId="0" fontId="0" fillId="2" borderId="24" xfId="0" applyFill="1" applyBorder="1"/>
    <xf numFmtId="0" fontId="0" fillId="2" borderId="25" xfId="0" applyFill="1" applyBorder="1"/>
    <xf numFmtId="0" fontId="0" fillId="2" borderId="47" xfId="0" applyFill="1" applyBorder="1"/>
    <xf numFmtId="0" fontId="20" fillId="4" borderId="56" xfId="0" applyFont="1" applyFill="1" applyBorder="1" applyAlignment="1">
      <alignment horizontal="center" vertical="center" textRotation="90" shrinkToFit="1"/>
    </xf>
    <xf numFmtId="0" fontId="20" fillId="4" borderId="42" xfId="0" applyFont="1" applyFill="1" applyBorder="1" applyAlignment="1">
      <alignment horizontal="center" vertical="center" textRotation="90" shrinkToFit="1"/>
    </xf>
    <xf numFmtId="0" fontId="4" fillId="4" borderId="56" xfId="0" applyFont="1" applyFill="1" applyBorder="1" applyAlignment="1">
      <alignment horizontal="center"/>
    </xf>
    <xf numFmtId="0" fontId="23" fillId="4" borderId="43" xfId="0" applyFont="1" applyFill="1" applyBorder="1" applyAlignment="1">
      <alignment horizontal="center" wrapText="1"/>
    </xf>
    <xf numFmtId="0" fontId="11" fillId="0" borderId="10" xfId="0" applyFont="1" applyBorder="1" applyAlignment="1">
      <alignment horizontal="right"/>
    </xf>
    <xf numFmtId="0" fontId="0" fillId="4" borderId="50" xfId="0" applyFill="1" applyBorder="1" applyAlignment="1">
      <alignment horizontal="center"/>
    </xf>
    <xf numFmtId="0" fontId="0" fillId="7" borderId="25" xfId="0" applyFill="1" applyBorder="1" applyAlignment="1">
      <alignment horizontal="center"/>
    </xf>
    <xf numFmtId="0" fontId="6" fillId="6" borderId="19" xfId="38" applyFont="1" applyFill="1" applyBorder="1" applyAlignment="1">
      <alignment horizontal="center"/>
    </xf>
    <xf numFmtId="0" fontId="15" fillId="6" borderId="39" xfId="38" applyFont="1" applyFill="1" applyBorder="1" applyAlignment="1"/>
    <xf numFmtId="0" fontId="15" fillId="6" borderId="40" xfId="38" applyFont="1" applyFill="1" applyBorder="1" applyAlignment="1"/>
    <xf numFmtId="0" fontId="15" fillId="6" borderId="42" xfId="38" applyFont="1" applyFill="1" applyBorder="1" applyAlignment="1"/>
    <xf numFmtId="0" fontId="2" fillId="2" borderId="24" xfId="38" applyFont="1" applyFill="1" applyBorder="1" applyAlignment="1">
      <alignment horizontal="left"/>
    </xf>
    <xf numFmtId="0" fontId="4" fillId="2" borderId="24" xfId="38" applyFill="1" applyBorder="1" applyAlignment="1">
      <alignment horizontal="left"/>
    </xf>
    <xf numFmtId="0" fontId="2" fillId="2" borderId="19" xfId="38" applyFont="1" applyFill="1" applyBorder="1" applyAlignment="1">
      <alignment horizontal="left"/>
    </xf>
    <xf numFmtId="0" fontId="4" fillId="2" borderId="19" xfId="38" applyFill="1" applyBorder="1" applyAlignment="1">
      <alignment horizontal="left"/>
    </xf>
    <xf numFmtId="0" fontId="2" fillId="2" borderId="49" xfId="38" applyFont="1" applyFill="1" applyBorder="1" applyAlignment="1">
      <alignment horizontal="left"/>
    </xf>
    <xf numFmtId="0" fontId="4" fillId="2" borderId="49" xfId="38" applyFill="1" applyBorder="1" applyAlignment="1">
      <alignment horizontal="left"/>
    </xf>
    <xf numFmtId="0" fontId="4" fillId="2" borderId="45" xfId="38" applyFont="1" applyFill="1" applyBorder="1" applyAlignment="1">
      <alignment horizontal="left"/>
    </xf>
    <xf numFmtId="0" fontId="4" fillId="2" borderId="19" xfId="38" applyFont="1" applyFill="1" applyBorder="1" applyAlignment="1">
      <alignment horizontal="left"/>
    </xf>
    <xf numFmtId="0" fontId="4" fillId="2" borderId="49" xfId="38" applyFont="1" applyFill="1" applyBorder="1" applyAlignment="1">
      <alignment horizontal="left"/>
    </xf>
    <xf numFmtId="0" fontId="18" fillId="6" borderId="18" xfId="38" applyFont="1" applyFill="1" applyBorder="1" applyAlignment="1">
      <alignment horizontal="center"/>
    </xf>
    <xf numFmtId="0" fontId="18" fillId="6" borderId="54" xfId="38" applyFont="1" applyFill="1" applyBorder="1" applyAlignment="1">
      <alignment horizontal="center"/>
    </xf>
    <xf numFmtId="0" fontId="0" fillId="7" borderId="50" xfId="0" applyFill="1" applyBorder="1"/>
    <xf numFmtId="0" fontId="0" fillId="4" borderId="72" xfId="0" applyFill="1" applyBorder="1" applyAlignment="1">
      <alignment horizontal="center"/>
    </xf>
    <xf numFmtId="0" fontId="0" fillId="7" borderId="72" xfId="0" applyFill="1" applyBorder="1" applyAlignment="1">
      <alignment horizontal="center"/>
    </xf>
    <xf numFmtId="0" fontId="0" fillId="4" borderId="75" xfId="0" applyFill="1" applyBorder="1" applyAlignment="1">
      <alignment horizontal="center"/>
    </xf>
    <xf numFmtId="0" fontId="0" fillId="7" borderId="71" xfId="0" applyFill="1" applyBorder="1" applyAlignment="1">
      <alignment horizontal="center"/>
    </xf>
    <xf numFmtId="0" fontId="11" fillId="0" borderId="11" xfId="0" applyFont="1" applyBorder="1" applyAlignment="1">
      <alignment horizontal="center"/>
    </xf>
    <xf numFmtId="0" fontId="20" fillId="0" borderId="9" xfId="0" applyFont="1" applyBorder="1"/>
    <xf numFmtId="0" fontId="11" fillId="0" borderId="70" xfId="0" applyFont="1" applyBorder="1" applyAlignment="1">
      <alignment horizontal="center"/>
    </xf>
    <xf numFmtId="0" fontId="11" fillId="0" borderId="76" xfId="0" applyFont="1" applyBorder="1" applyAlignment="1">
      <alignment horizontal="center"/>
    </xf>
    <xf numFmtId="0" fontId="2" fillId="4" borderId="52" xfId="0" applyFont="1" applyFill="1" applyBorder="1" applyAlignment="1">
      <alignment horizontal="center" vertical="center"/>
    </xf>
    <xf numFmtId="0" fontId="2" fillId="4" borderId="39" xfId="0" applyFont="1" applyFill="1" applyBorder="1" applyAlignment="1">
      <alignment horizontal="center" vertical="center"/>
    </xf>
    <xf numFmtId="0" fontId="2" fillId="7" borderId="46"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50" xfId="0" applyFont="1" applyFill="1" applyBorder="1" applyAlignment="1">
      <alignment horizontal="center" vertical="center"/>
    </xf>
    <xf numFmtId="0" fontId="24" fillId="4" borderId="56" xfId="0" applyFont="1" applyFill="1" applyBorder="1" applyAlignment="1">
      <alignment horizontal="center" vertical="center" textRotation="90" shrinkToFit="1"/>
    </xf>
    <xf numFmtId="0" fontId="24" fillId="4" borderId="42" xfId="0" applyFont="1" applyFill="1" applyBorder="1" applyAlignment="1">
      <alignment horizontal="center" vertical="center" textRotation="90" shrinkToFit="1"/>
    </xf>
    <xf numFmtId="0" fontId="4" fillId="4" borderId="25" xfId="0" applyFont="1" applyFill="1" applyBorder="1" applyAlignment="1">
      <alignment horizontal="center"/>
    </xf>
    <xf numFmtId="0" fontId="0" fillId="4" borderId="25" xfId="0" applyFill="1" applyBorder="1" applyAlignment="1">
      <alignment horizontal="center"/>
    </xf>
    <xf numFmtId="0" fontId="0" fillId="7" borderId="28" xfId="0" applyFill="1" applyBorder="1" applyAlignment="1">
      <alignment horizontal="center"/>
    </xf>
    <xf numFmtId="0" fontId="0" fillId="4" borderId="28" xfId="0" applyFill="1" applyBorder="1" applyAlignment="1">
      <alignment horizontal="center"/>
    </xf>
    <xf numFmtId="0" fontId="0" fillId="4" borderId="64" xfId="0" applyFill="1" applyBorder="1" applyAlignment="1">
      <alignment horizontal="center"/>
    </xf>
    <xf numFmtId="0" fontId="0" fillId="7" borderId="19" xfId="0" applyFill="1" applyBorder="1" applyAlignment="1">
      <alignment horizontal="center"/>
    </xf>
    <xf numFmtId="0" fontId="0" fillId="7" borderId="49" xfId="0" applyFill="1" applyBorder="1" applyAlignment="1">
      <alignment horizontal="center"/>
    </xf>
    <xf numFmtId="0" fontId="0" fillId="7" borderId="20" xfId="0" applyFill="1" applyBorder="1" applyAlignment="1">
      <alignment horizontal="center"/>
    </xf>
    <xf numFmtId="0" fontId="0" fillId="4" borderId="20" xfId="0" applyFill="1" applyBorder="1" applyAlignment="1">
      <alignment horizontal="center"/>
    </xf>
    <xf numFmtId="0" fontId="4" fillId="4" borderId="22" xfId="0" applyFont="1" applyFill="1" applyBorder="1" applyAlignment="1">
      <alignment horizontal="center"/>
    </xf>
    <xf numFmtId="0" fontId="0" fillId="7" borderId="20" xfId="0" applyFill="1" applyBorder="1"/>
    <xf numFmtId="0" fontId="0" fillId="2" borderId="19" xfId="0" applyFill="1" applyBorder="1" applyAlignment="1">
      <alignment horizontal="center"/>
    </xf>
    <xf numFmtId="0" fontId="0" fillId="2" borderId="24" xfId="0" applyFill="1" applyBorder="1" applyAlignment="1">
      <alignment horizontal="center"/>
    </xf>
    <xf numFmtId="0" fontId="4" fillId="7" borderId="28" xfId="0" applyFont="1" applyFill="1" applyBorder="1" applyAlignment="1">
      <alignment horizontal="center"/>
    </xf>
    <xf numFmtId="0" fontId="0" fillId="4" borderId="51" xfId="0" applyFill="1" applyBorder="1" applyAlignment="1">
      <alignment horizontal="center"/>
    </xf>
    <xf numFmtId="0" fontId="0" fillId="7" borderId="14" xfId="0" applyFill="1" applyBorder="1" applyAlignment="1">
      <alignment horizontal="center"/>
    </xf>
    <xf numFmtId="0" fontId="0" fillId="4" borderId="21" xfId="0" applyFill="1" applyBorder="1" applyAlignment="1">
      <alignment horizontal="center"/>
    </xf>
    <xf numFmtId="0" fontId="0" fillId="7" borderId="21" xfId="0" applyFill="1" applyBorder="1" applyAlignment="1">
      <alignment horizontal="center"/>
    </xf>
    <xf numFmtId="0" fontId="0" fillId="4" borderId="78" xfId="0" applyFill="1" applyBorder="1" applyAlignment="1">
      <alignment horizontal="center"/>
    </xf>
    <xf numFmtId="0" fontId="0" fillId="4" borderId="36" xfId="0" applyFill="1" applyBorder="1" applyAlignment="1">
      <alignment horizontal="center"/>
    </xf>
    <xf numFmtId="0" fontId="2" fillId="0" borderId="19" xfId="0" applyFont="1" applyFill="1" applyBorder="1" applyAlignment="1">
      <alignment horizontal="center" vertical="center"/>
    </xf>
    <xf numFmtId="0" fontId="2" fillId="7" borderId="49" xfId="0" applyFont="1" applyFill="1" applyBorder="1" applyAlignment="1">
      <alignment horizontal="center" vertical="center"/>
    </xf>
    <xf numFmtId="0" fontId="2" fillId="7" borderId="19" xfId="0" applyFont="1" applyFill="1" applyBorder="1" applyAlignment="1">
      <alignment horizontal="center" vertical="center"/>
    </xf>
    <xf numFmtId="0" fontId="2" fillId="0" borderId="45" xfId="0" applyFont="1" applyFill="1" applyBorder="1" applyAlignment="1">
      <alignment horizontal="center" vertical="center"/>
    </xf>
    <xf numFmtId="0" fontId="2" fillId="7" borderId="45" xfId="0" applyFont="1" applyFill="1" applyBorder="1" applyAlignment="1">
      <alignment horizontal="center" vertical="center"/>
    </xf>
    <xf numFmtId="0" fontId="0" fillId="0" borderId="27" xfId="0" applyBorder="1" applyAlignment="1">
      <alignment horizontal="center"/>
    </xf>
    <xf numFmtId="0" fontId="0" fillId="0" borderId="18" xfId="0" applyBorder="1" applyAlignment="1">
      <alignment horizontal="center"/>
    </xf>
    <xf numFmtId="0" fontId="0" fillId="0" borderId="53" xfId="0" applyBorder="1" applyAlignment="1">
      <alignment horizontal="center"/>
    </xf>
    <xf numFmtId="0" fontId="0" fillId="0" borderId="45" xfId="0" applyBorder="1" applyAlignment="1">
      <alignment horizontal="center"/>
    </xf>
    <xf numFmtId="0" fontId="0" fillId="4" borderId="10" xfId="0" applyFill="1" applyBorder="1" applyAlignment="1"/>
    <xf numFmtId="0" fontId="0" fillId="4" borderId="11" xfId="0" applyFill="1" applyBorder="1" applyAlignment="1"/>
    <xf numFmtId="0" fontId="0" fillId="4" borderId="57" xfId="0" applyFill="1" applyBorder="1" applyAlignment="1">
      <alignment horizontal="center"/>
    </xf>
    <xf numFmtId="0" fontId="0" fillId="0" borderId="37" xfId="0" applyBorder="1" applyAlignment="1">
      <alignment horizontal="center" vertical="center"/>
    </xf>
    <xf numFmtId="0" fontId="0" fillId="0" borderId="49" xfId="0" applyBorder="1" applyAlignment="1">
      <alignment horizontal="center" vertical="center"/>
    </xf>
    <xf numFmtId="0" fontId="0" fillId="0" borderId="34" xfId="0" applyBorder="1" applyAlignment="1">
      <alignment horizontal="center" vertical="center"/>
    </xf>
    <xf numFmtId="0" fontId="0" fillId="4" borderId="1" xfId="0" applyFill="1" applyBorder="1" applyAlignment="1"/>
    <xf numFmtId="0" fontId="0" fillId="4" borderId="2" xfId="0" applyFill="1" applyBorder="1" applyAlignment="1"/>
    <xf numFmtId="0" fontId="0" fillId="0" borderId="44" xfId="0" applyBorder="1"/>
    <xf numFmtId="0" fontId="10" fillId="0" borderId="27" xfId="0" applyFont="1" applyBorder="1"/>
    <xf numFmtId="0" fontId="10" fillId="0" borderId="37" xfId="0" applyFont="1" applyBorder="1"/>
    <xf numFmtId="0" fontId="2" fillId="4" borderId="53" xfId="0" applyFont="1" applyFill="1" applyBorder="1" applyAlignment="1">
      <alignment horizontal="center" vertical="center" shrinkToFit="1"/>
    </xf>
    <xf numFmtId="0" fontId="2" fillId="7" borderId="45" xfId="0" applyFont="1" applyFill="1" applyBorder="1" applyAlignment="1">
      <alignment horizontal="center" vertical="center" shrinkToFit="1"/>
    </xf>
    <xf numFmtId="0" fontId="2" fillId="4" borderId="18" xfId="0" applyFont="1" applyFill="1" applyBorder="1" applyAlignment="1">
      <alignment horizontal="center" vertical="center" shrinkToFit="1"/>
    </xf>
    <xf numFmtId="0" fontId="2" fillId="7" borderId="19" xfId="0" applyFont="1" applyFill="1" applyBorder="1" applyAlignment="1">
      <alignment horizontal="center" vertical="center" shrinkToFit="1"/>
    </xf>
    <xf numFmtId="0" fontId="2" fillId="0" borderId="49" xfId="0" applyFont="1" applyFill="1" applyBorder="1" applyAlignment="1">
      <alignment horizontal="center" vertical="center"/>
    </xf>
    <xf numFmtId="9" fontId="2" fillId="0" borderId="45" xfId="0" applyNumberFormat="1" applyFont="1" applyFill="1" applyBorder="1" applyAlignment="1">
      <alignment horizontal="center" vertical="center"/>
    </xf>
    <xf numFmtId="9" fontId="2" fillId="0" borderId="19" xfId="0" applyNumberFormat="1" applyFont="1" applyFill="1" applyBorder="1" applyAlignment="1">
      <alignment horizontal="center" vertical="center"/>
    </xf>
    <xf numFmtId="0" fontId="2" fillId="7" borderId="58" xfId="0" applyFont="1" applyFill="1" applyBorder="1" applyAlignment="1">
      <alignment horizontal="center" vertical="center"/>
    </xf>
    <xf numFmtId="0" fontId="2" fillId="7" borderId="22" xfId="0" applyFont="1" applyFill="1" applyBorder="1" applyAlignment="1">
      <alignment horizontal="center" vertical="center"/>
    </xf>
    <xf numFmtId="0" fontId="4" fillId="0" borderId="0" xfId="0" applyFont="1" applyFill="1" applyBorder="1" applyAlignment="1">
      <alignment horizontal="center" vertical="center"/>
    </xf>
    <xf numFmtId="49" fontId="4" fillId="2" borderId="19" xfId="38" applyNumberFormat="1" applyFont="1" applyFill="1" applyBorder="1" applyAlignment="1">
      <alignment horizontal="center" shrinkToFit="1"/>
    </xf>
    <xf numFmtId="49" fontId="4" fillId="2" borderId="19" xfId="38" applyNumberFormat="1" applyFont="1" applyFill="1" applyBorder="1" applyAlignment="1">
      <alignment horizontal="center" wrapText="1" shrinkToFit="1"/>
    </xf>
    <xf numFmtId="49" fontId="4" fillId="2" borderId="31" xfId="38" applyNumberFormat="1" applyFont="1" applyFill="1" applyBorder="1" applyAlignment="1">
      <alignment horizontal="center" shrinkToFit="1"/>
    </xf>
    <xf numFmtId="0" fontId="0" fillId="4" borderId="64" xfId="0" applyFill="1" applyBorder="1" applyAlignment="1">
      <alignment horizontal="center" vertical="center"/>
    </xf>
    <xf numFmtId="0" fontId="0" fillId="4" borderId="67" xfId="0" applyFill="1" applyBorder="1" applyAlignment="1">
      <alignment horizontal="center" vertical="center"/>
    </xf>
    <xf numFmtId="0" fontId="11" fillId="0" borderId="9" xfId="0" applyFont="1" applyFill="1" applyBorder="1"/>
    <xf numFmtId="0" fontId="2" fillId="4" borderId="49" xfId="0" applyFont="1" applyFill="1" applyBorder="1" applyAlignment="1">
      <alignment horizontal="center" vertical="center" shrinkToFit="1"/>
    </xf>
    <xf numFmtId="0" fontId="0" fillId="4" borderId="42" xfId="0" applyFill="1" applyBorder="1" applyAlignment="1">
      <alignment horizontal="center"/>
    </xf>
    <xf numFmtId="0" fontId="11" fillId="0" borderId="10" xfId="0" applyFont="1" applyFill="1" applyBorder="1" applyAlignment="1">
      <alignment horizontal="center"/>
    </xf>
    <xf numFmtId="0" fontId="11" fillId="0" borderId="11" xfId="0" applyFont="1" applyFill="1" applyBorder="1" applyAlignment="1">
      <alignment horizontal="center"/>
    </xf>
    <xf numFmtId="0" fontId="0" fillId="0" borderId="49" xfId="0" applyBorder="1" applyAlignment="1">
      <alignment horizontal="center"/>
    </xf>
    <xf numFmtId="0" fontId="4" fillId="2" borderId="19" xfId="0" applyFont="1" applyFill="1" applyBorder="1" applyAlignment="1">
      <alignment horizontal="center" vertical="center"/>
    </xf>
    <xf numFmtId="0" fontId="4" fillId="7" borderId="49" xfId="0" applyFont="1" applyFill="1" applyBorder="1" applyAlignment="1">
      <alignment horizontal="center" vertical="center"/>
    </xf>
    <xf numFmtId="0" fontId="4" fillId="4" borderId="50" xfId="0" applyFont="1" applyFill="1" applyBorder="1" applyAlignment="1">
      <alignment horizontal="center" vertical="center"/>
    </xf>
    <xf numFmtId="0" fontId="24" fillId="4" borderId="57" xfId="0" applyFont="1" applyFill="1" applyBorder="1" applyAlignment="1">
      <alignment horizontal="center" vertical="center" textRotation="90" shrinkToFit="1"/>
    </xf>
    <xf numFmtId="0" fontId="26" fillId="10" borderId="39" xfId="0" applyFont="1" applyFill="1" applyBorder="1" applyAlignment="1">
      <alignment horizontal="center" vertical="center" wrapText="1"/>
    </xf>
    <xf numFmtId="0" fontId="26" fillId="10" borderId="40" xfId="0" applyFont="1" applyFill="1" applyBorder="1" applyAlignment="1">
      <alignment horizontal="center" vertical="center" wrapText="1"/>
    </xf>
    <xf numFmtId="0" fontId="34" fillId="10" borderId="52" xfId="0" applyFont="1" applyFill="1" applyBorder="1" applyAlignment="1">
      <alignment horizontal="center" vertical="center"/>
    </xf>
    <xf numFmtId="0" fontId="34" fillId="10" borderId="39" xfId="0" applyFont="1" applyFill="1" applyBorder="1" applyAlignment="1">
      <alignment horizontal="center" vertical="center" textRotation="90"/>
    </xf>
    <xf numFmtId="0" fontId="34" fillId="10" borderId="39" xfId="0" applyFont="1" applyFill="1" applyBorder="1" applyAlignment="1">
      <alignment horizontal="center" vertical="center" wrapText="1"/>
    </xf>
    <xf numFmtId="49" fontId="0" fillId="11" borderId="53" xfId="0" applyNumberFormat="1" applyFill="1" applyBorder="1" applyAlignment="1">
      <alignment horizontal="center"/>
    </xf>
    <xf numFmtId="49" fontId="0" fillId="12" borderId="45" xfId="0" applyNumberFormat="1" applyFill="1" applyBorder="1" applyAlignment="1">
      <alignment horizontal="center"/>
    </xf>
    <xf numFmtId="0" fontId="0" fillId="11" borderId="45" xfId="0" applyFill="1" applyBorder="1" applyAlignment="1">
      <alignment horizontal="center"/>
    </xf>
    <xf numFmtId="0" fontId="0" fillId="0" borderId="44" xfId="0" applyBorder="1" applyAlignment="1">
      <alignment horizontal="center"/>
    </xf>
    <xf numFmtId="49" fontId="0" fillId="11" borderId="18" xfId="0" applyNumberFormat="1" applyFill="1" applyBorder="1" applyAlignment="1">
      <alignment horizontal="center"/>
    </xf>
    <xf numFmtId="49" fontId="0" fillId="12" borderId="19" xfId="0" applyNumberFormat="1" applyFill="1" applyBorder="1" applyAlignment="1">
      <alignment horizontal="center"/>
    </xf>
    <xf numFmtId="0" fontId="0" fillId="11" borderId="19" xfId="0" applyFill="1" applyBorder="1" applyAlignment="1">
      <alignment horizontal="center"/>
    </xf>
    <xf numFmtId="0" fontId="0" fillId="0" borderId="19" xfId="0" applyBorder="1" applyAlignment="1">
      <alignment horizontal="center"/>
    </xf>
    <xf numFmtId="49" fontId="0" fillId="11" borderId="54" xfId="0" applyNumberFormat="1" applyFill="1" applyBorder="1" applyAlignment="1">
      <alignment horizontal="center"/>
    </xf>
    <xf numFmtId="49" fontId="0" fillId="12" borderId="49" xfId="0" applyNumberFormat="1" applyFill="1" applyBorder="1" applyAlignment="1">
      <alignment horizontal="center"/>
    </xf>
    <xf numFmtId="0" fontId="0" fillId="11" borderId="49" xfId="0" applyFill="1" applyBorder="1" applyAlignment="1">
      <alignment horizontal="center"/>
    </xf>
    <xf numFmtId="0" fontId="0" fillId="0" borderId="37" xfId="0" applyBorder="1" applyAlignment="1">
      <alignment horizontal="center"/>
    </xf>
    <xf numFmtId="0" fontId="0" fillId="0" borderId="58" xfId="0" applyBorder="1" applyAlignment="1">
      <alignment horizontal="center"/>
    </xf>
    <xf numFmtId="0" fontId="0" fillId="0" borderId="22" xfId="0" applyBorder="1" applyAlignment="1">
      <alignment horizontal="center"/>
    </xf>
    <xf numFmtId="0" fontId="0" fillId="0" borderId="34" xfId="0" applyBorder="1" applyAlignment="1">
      <alignment horizontal="center"/>
    </xf>
    <xf numFmtId="0" fontId="0" fillId="11" borderId="46" xfId="0" applyFill="1" applyBorder="1" applyAlignment="1">
      <alignment horizontal="center"/>
    </xf>
    <xf numFmtId="0" fontId="0" fillId="11" borderId="20" xfId="0" applyFill="1" applyBorder="1" applyAlignment="1">
      <alignment horizontal="center"/>
    </xf>
    <xf numFmtId="0" fontId="0" fillId="0" borderId="54" xfId="0" applyBorder="1" applyAlignment="1">
      <alignment horizontal="center"/>
    </xf>
    <xf numFmtId="0" fontId="0" fillId="11" borderId="50" xfId="0" applyFill="1" applyBorder="1" applyAlignment="1">
      <alignment horizontal="center"/>
    </xf>
    <xf numFmtId="0" fontId="0" fillId="7" borderId="45" xfId="0" applyFill="1" applyBorder="1" applyAlignment="1">
      <alignment horizontal="center"/>
    </xf>
    <xf numFmtId="0" fontId="0" fillId="7" borderId="27" xfId="0" applyFill="1" applyBorder="1" applyAlignment="1">
      <alignment horizontal="center"/>
    </xf>
    <xf numFmtId="0" fontId="0" fillId="0" borderId="47" xfId="0" applyBorder="1" applyAlignment="1">
      <alignment horizontal="center"/>
    </xf>
    <xf numFmtId="0" fontId="0" fillId="7" borderId="24" xfId="0" applyFill="1" applyBorder="1" applyAlignment="1">
      <alignment horizontal="center"/>
    </xf>
    <xf numFmtId="0" fontId="0" fillId="4" borderId="46" xfId="0" applyFill="1" applyBorder="1" applyAlignment="1">
      <alignment horizontal="center"/>
    </xf>
    <xf numFmtId="0" fontId="20" fillId="4" borderId="61" xfId="0" applyFont="1" applyFill="1" applyBorder="1" applyAlignment="1">
      <alignment horizontal="center" vertical="center" textRotation="90" shrinkToFit="1"/>
    </xf>
    <xf numFmtId="0" fontId="26" fillId="10" borderId="52" xfId="0" quotePrefix="1" applyFont="1" applyFill="1" applyBorder="1" applyAlignment="1">
      <alignment horizontal="center" vertical="center" wrapText="1"/>
    </xf>
    <xf numFmtId="0" fontId="0" fillId="11" borderId="53" xfId="0" applyFill="1" applyBorder="1" applyAlignment="1">
      <alignment horizontal="center"/>
    </xf>
    <xf numFmtId="0" fontId="0" fillId="11" borderId="18" xfId="0" applyFill="1" applyBorder="1" applyAlignment="1">
      <alignment horizontal="center"/>
    </xf>
    <xf numFmtId="0" fontId="0" fillId="11" borderId="54" xfId="0" applyFill="1" applyBorder="1" applyAlignment="1">
      <alignment horizontal="center"/>
    </xf>
    <xf numFmtId="0" fontId="26" fillId="10" borderId="38" xfId="0" applyFont="1" applyFill="1" applyBorder="1" applyAlignment="1">
      <alignment horizontal="center" vertical="center" wrapText="1"/>
    </xf>
    <xf numFmtId="0" fontId="25" fillId="9" borderId="41" xfId="0" applyFont="1" applyFill="1" applyBorder="1" applyAlignment="1">
      <alignment horizontal="center" vertical="center" textRotation="90"/>
    </xf>
    <xf numFmtId="0" fontId="11" fillId="4" borderId="76" xfId="0" applyFont="1" applyFill="1" applyBorder="1" applyAlignment="1">
      <alignment horizontal="center" wrapText="1"/>
    </xf>
    <xf numFmtId="0" fontId="0" fillId="12" borderId="15" xfId="0" applyFill="1" applyBorder="1" applyAlignment="1">
      <alignment horizontal="center"/>
    </xf>
    <xf numFmtId="0" fontId="0" fillId="12" borderId="29" xfId="0" applyFill="1" applyBorder="1" applyAlignment="1">
      <alignment horizontal="center"/>
    </xf>
    <xf numFmtId="0" fontId="0" fillId="12" borderId="48" xfId="0" applyFill="1" applyBorder="1" applyAlignment="1">
      <alignment horizontal="center"/>
    </xf>
    <xf numFmtId="2" fontId="0" fillId="11" borderId="53" xfId="0" applyNumberFormat="1" applyFill="1" applyBorder="1" applyAlignment="1">
      <alignment horizontal="center"/>
    </xf>
    <xf numFmtId="2" fontId="0" fillId="11" borderId="46" xfId="0" applyNumberFormat="1" applyFill="1" applyBorder="1" applyAlignment="1">
      <alignment horizontal="center"/>
    </xf>
    <xf numFmtId="2" fontId="0" fillId="11" borderId="18" xfId="0" applyNumberFormat="1" applyFill="1" applyBorder="1" applyAlignment="1">
      <alignment horizontal="center"/>
    </xf>
    <xf numFmtId="2" fontId="0" fillId="11" borderId="20" xfId="0" applyNumberFormat="1" applyFill="1" applyBorder="1" applyAlignment="1">
      <alignment horizontal="center"/>
    </xf>
    <xf numFmtId="2" fontId="0" fillId="11" borderId="54" xfId="0" applyNumberFormat="1" applyFill="1" applyBorder="1" applyAlignment="1">
      <alignment horizontal="center"/>
    </xf>
    <xf numFmtId="2" fontId="0" fillId="11" borderId="50" xfId="0" applyNumberFormat="1" applyFill="1" applyBorder="1" applyAlignment="1">
      <alignment horizontal="center"/>
    </xf>
    <xf numFmtId="0" fontId="2" fillId="0" borderId="0" xfId="0"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9" xfId="0" applyFont="1" applyFill="1" applyBorder="1" applyAlignment="1">
      <alignment horizontal="center" vertical="center"/>
    </xf>
    <xf numFmtId="0" fontId="0" fillId="11" borderId="53" xfId="0" applyNumberFormat="1" applyFill="1" applyBorder="1" applyAlignment="1">
      <alignment horizontal="center" shrinkToFit="1"/>
    </xf>
    <xf numFmtId="0" fontId="0" fillId="11" borderId="18" xfId="0" applyNumberFormat="1" applyFill="1" applyBorder="1" applyAlignment="1">
      <alignment horizontal="center" shrinkToFit="1"/>
    </xf>
    <xf numFmtId="0" fontId="0" fillId="11" borderId="54" xfId="0" applyNumberFormat="1" applyFill="1" applyBorder="1" applyAlignment="1">
      <alignment horizontal="center" shrinkToFit="1"/>
    </xf>
    <xf numFmtId="0" fontId="0" fillId="0" borderId="24" xfId="0" applyBorder="1" applyAlignment="1">
      <alignment horizontal="center"/>
    </xf>
    <xf numFmtId="0" fontId="4" fillId="4" borderId="56"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57" xfId="0" applyFont="1" applyFill="1" applyBorder="1" applyAlignment="1">
      <alignment horizontal="center" vertical="center"/>
    </xf>
    <xf numFmtId="0" fontId="0" fillId="2" borderId="53" xfId="0" applyFill="1" applyBorder="1" applyAlignment="1">
      <alignment horizontal="center"/>
    </xf>
    <xf numFmtId="0" fontId="0" fillId="2" borderId="45" xfId="0" applyFill="1" applyBorder="1" applyAlignment="1">
      <alignment horizontal="center"/>
    </xf>
    <xf numFmtId="0" fontId="0" fillId="7" borderId="13" xfId="0" applyFill="1" applyBorder="1" applyAlignment="1">
      <alignment horizontal="center"/>
    </xf>
    <xf numFmtId="0" fontId="0" fillId="2" borderId="23" xfId="0" applyFill="1" applyBorder="1" applyAlignment="1">
      <alignment horizontal="center"/>
    </xf>
    <xf numFmtId="0" fontId="0" fillId="7" borderId="26" xfId="0" applyFill="1" applyBorder="1" applyAlignment="1">
      <alignment horizontal="center"/>
    </xf>
    <xf numFmtId="0" fontId="0" fillId="7" borderId="32" xfId="0" applyFill="1" applyBorder="1" applyAlignment="1">
      <alignment horizontal="center"/>
    </xf>
    <xf numFmtId="0" fontId="0" fillId="4" borderId="45" xfId="0" applyFill="1" applyBorder="1" applyAlignment="1">
      <alignment horizontal="center"/>
    </xf>
    <xf numFmtId="0" fontId="0" fillId="7" borderId="33" xfId="0" applyFill="1" applyBorder="1" applyAlignment="1">
      <alignment horizontal="center"/>
    </xf>
    <xf numFmtId="0" fontId="0" fillId="7" borderId="31" xfId="0" applyFill="1" applyBorder="1" applyAlignment="1">
      <alignment horizontal="center"/>
    </xf>
    <xf numFmtId="0" fontId="0" fillId="4" borderId="31" xfId="0" applyFill="1" applyBorder="1" applyAlignment="1">
      <alignment horizontal="center"/>
    </xf>
    <xf numFmtId="2" fontId="0" fillId="4" borderId="59" xfId="0" applyNumberFormat="1" applyFill="1" applyBorder="1" applyAlignment="1">
      <alignment horizontal="center"/>
    </xf>
    <xf numFmtId="0" fontId="0" fillId="7" borderId="51" xfId="0" applyFill="1" applyBorder="1" applyAlignment="1">
      <alignment horizontal="center"/>
    </xf>
    <xf numFmtId="9" fontId="4" fillId="4" borderId="42" xfId="0" applyNumberFormat="1" applyFont="1" applyFill="1" applyBorder="1" applyAlignment="1">
      <alignment horizontal="center" vertical="center"/>
    </xf>
    <xf numFmtId="0" fontId="0" fillId="7" borderId="50" xfId="0" applyFill="1" applyBorder="1" applyAlignment="1">
      <alignment horizontal="center"/>
    </xf>
    <xf numFmtId="0" fontId="0" fillId="2" borderId="20" xfId="0" applyFill="1" applyBorder="1" applyAlignment="1">
      <alignment horizontal="center"/>
    </xf>
    <xf numFmtId="0" fontId="0" fillId="0" borderId="23" xfId="0" applyBorder="1" applyAlignment="1">
      <alignment horizontal="center"/>
    </xf>
    <xf numFmtId="0" fontId="0" fillId="4" borderId="41" xfId="0" applyFill="1" applyBorder="1" applyAlignment="1">
      <alignment horizontal="center"/>
    </xf>
    <xf numFmtId="0" fontId="0" fillId="12" borderId="19" xfId="0" applyNumberFormat="1" applyFill="1" applyBorder="1" applyAlignment="1">
      <alignment horizontal="center" shrinkToFit="1"/>
    </xf>
    <xf numFmtId="0" fontId="0" fillId="12" borderId="45" xfId="0" applyNumberFormat="1" applyFill="1" applyBorder="1" applyAlignment="1">
      <alignment horizontal="center" shrinkToFit="1"/>
    </xf>
    <xf numFmtId="0" fontId="0" fillId="12" borderId="49" xfId="0" applyNumberFormat="1" applyFill="1" applyBorder="1" applyAlignment="1">
      <alignment horizontal="center" shrinkToFit="1"/>
    </xf>
    <xf numFmtId="0" fontId="0" fillId="12" borderId="71" xfId="0" applyFill="1" applyBorder="1" applyAlignment="1">
      <alignment horizontal="center"/>
    </xf>
    <xf numFmtId="0" fontId="0" fillId="12" borderId="72" xfId="0" applyFill="1" applyBorder="1" applyAlignment="1">
      <alignment horizontal="center"/>
    </xf>
    <xf numFmtId="0" fontId="0" fillId="12" borderId="75" xfId="0" applyFill="1" applyBorder="1" applyAlignment="1">
      <alignment horizontal="center"/>
    </xf>
    <xf numFmtId="0" fontId="4" fillId="4" borderId="28" xfId="0" applyFont="1" applyFill="1" applyBorder="1" applyAlignment="1">
      <alignment horizontal="center"/>
    </xf>
    <xf numFmtId="0" fontId="20" fillId="4" borderId="60" xfId="0" applyFont="1" applyFill="1" applyBorder="1" applyAlignment="1">
      <alignment horizontal="center" vertical="center" textRotation="90" shrinkToFit="1"/>
    </xf>
    <xf numFmtId="0" fontId="0" fillId="4" borderId="58" xfId="0" applyFill="1" applyBorder="1" applyAlignment="1">
      <alignment horizontal="center"/>
    </xf>
    <xf numFmtId="0" fontId="0" fillId="7" borderId="17" xfId="0" applyFill="1" applyBorder="1" applyAlignment="1">
      <alignment horizontal="center"/>
    </xf>
    <xf numFmtId="0" fontId="0" fillId="2" borderId="46" xfId="0" applyFill="1" applyBorder="1" applyAlignment="1">
      <alignment horizontal="center"/>
    </xf>
    <xf numFmtId="0" fontId="2" fillId="4" borderId="44" xfId="0" applyFont="1" applyFill="1" applyBorder="1" applyAlignment="1">
      <alignment horizontal="center" vertical="center" shrinkToFit="1"/>
    </xf>
    <xf numFmtId="0" fontId="2" fillId="4" borderId="27" xfId="0" applyFont="1" applyFill="1" applyBorder="1" applyAlignment="1">
      <alignment horizontal="center" vertical="center" shrinkToFit="1"/>
    </xf>
    <xf numFmtId="0" fontId="2" fillId="4" borderId="39" xfId="0" applyFont="1" applyFill="1" applyBorder="1" applyAlignment="1">
      <alignment horizontal="center" vertical="center" shrinkToFit="1"/>
    </xf>
    <xf numFmtId="9" fontId="0" fillId="4" borderId="64" xfId="0" applyNumberFormat="1" applyFill="1" applyBorder="1" applyAlignment="1">
      <alignment horizontal="center"/>
    </xf>
    <xf numFmtId="9" fontId="2" fillId="0" borderId="49" xfId="0" applyNumberFormat="1" applyFont="1" applyFill="1" applyBorder="1" applyAlignment="1">
      <alignment horizontal="center" vertical="center"/>
    </xf>
    <xf numFmtId="9" fontId="0" fillId="7" borderId="28" xfId="0" applyNumberFormat="1" applyFill="1" applyBorder="1" applyAlignment="1">
      <alignment horizontal="center"/>
    </xf>
    <xf numFmtId="0" fontId="4" fillId="0" borderId="19" xfId="38" applyNumberFormat="1" applyBorder="1" applyAlignment="1"/>
    <xf numFmtId="0" fontId="4" fillId="0" borderId="19" xfId="38" applyNumberFormat="1" applyBorder="1"/>
    <xf numFmtId="0" fontId="8" fillId="2" borderId="19" xfId="38" applyFont="1" applyFill="1" applyBorder="1" applyAlignment="1">
      <alignment horizontal="center" vertical="center"/>
    </xf>
    <xf numFmtId="0" fontId="8" fillId="2" borderId="20" xfId="38" applyFont="1" applyFill="1" applyBorder="1" applyAlignment="1">
      <alignment horizontal="center" vertical="center"/>
    </xf>
    <xf numFmtId="0" fontId="8" fillId="2" borderId="19" xfId="38" quotePrefix="1" applyFont="1" applyFill="1" applyBorder="1" applyAlignment="1">
      <alignment horizontal="center" vertical="center"/>
    </xf>
    <xf numFmtId="0" fontId="6" fillId="2" borderId="19" xfId="38" applyFont="1" applyFill="1" applyBorder="1" applyAlignment="1">
      <alignment horizontal="center" vertical="center"/>
    </xf>
    <xf numFmtId="9" fontId="4" fillId="4" borderId="57" xfId="0" applyNumberFormat="1" applyFont="1" applyFill="1" applyBorder="1" applyAlignment="1">
      <alignment horizontal="center" vertical="center"/>
    </xf>
    <xf numFmtId="0" fontId="0" fillId="2" borderId="18" xfId="0" applyFill="1" applyBorder="1" applyAlignment="1">
      <alignment horizontal="center"/>
    </xf>
    <xf numFmtId="0" fontId="13" fillId="10" borderId="39" xfId="0" applyFont="1" applyFill="1" applyBorder="1" applyAlignment="1">
      <alignment horizontal="center" vertical="center" wrapText="1"/>
    </xf>
    <xf numFmtId="0" fontId="25" fillId="5" borderId="56" xfId="0" applyFont="1" applyFill="1" applyBorder="1" applyAlignment="1">
      <alignment horizontal="center"/>
    </xf>
    <xf numFmtId="0" fontId="25" fillId="5" borderId="43" xfId="0" applyFont="1" applyFill="1" applyBorder="1" applyAlignment="1">
      <alignment horizontal="center" shrinkToFit="1"/>
    </xf>
    <xf numFmtId="0" fontId="28" fillId="5" borderId="52" xfId="0" applyFont="1" applyFill="1" applyBorder="1" applyAlignment="1">
      <alignment horizontal="center" vertical="center" wrapText="1"/>
    </xf>
    <xf numFmtId="0" fontId="28" fillId="5" borderId="39" xfId="0" applyFont="1" applyFill="1" applyBorder="1" applyAlignment="1">
      <alignment horizontal="center" vertical="center" wrapText="1"/>
    </xf>
    <xf numFmtId="0" fontId="28" fillId="5" borderId="40" xfId="0" applyFont="1" applyFill="1" applyBorder="1" applyAlignment="1">
      <alignment horizontal="center" vertical="center" wrapText="1"/>
    </xf>
    <xf numFmtId="0" fontId="25" fillId="5" borderId="11" xfId="0" applyFont="1" applyFill="1" applyBorder="1" applyAlignment="1">
      <alignment horizontal="center"/>
    </xf>
    <xf numFmtId="0" fontId="25" fillId="5" borderId="42" xfId="0" applyFont="1" applyFill="1" applyBorder="1" applyAlignment="1">
      <alignment horizontal="center" shrinkToFit="1"/>
    </xf>
    <xf numFmtId="0" fontId="28" fillId="5" borderId="64" xfId="0" applyFont="1" applyFill="1" applyBorder="1" applyAlignment="1">
      <alignment horizontal="center" vertical="center" wrapText="1"/>
    </xf>
    <xf numFmtId="0" fontId="25" fillId="5" borderId="76" xfId="0" applyFont="1" applyFill="1" applyBorder="1" applyAlignment="1">
      <alignment horizontal="center"/>
    </xf>
    <xf numFmtId="0" fontId="28" fillId="5" borderId="56" xfId="0" applyFont="1" applyFill="1" applyBorder="1" applyAlignment="1">
      <alignment horizontal="center" vertical="center" wrapText="1"/>
    </xf>
    <xf numFmtId="0" fontId="28" fillId="5" borderId="42" xfId="0" applyFont="1" applyFill="1" applyBorder="1" applyAlignment="1">
      <alignment horizontal="center" vertical="center" wrapText="1"/>
    </xf>
    <xf numFmtId="0" fontId="28" fillId="5" borderId="57" xfId="0" applyFont="1" applyFill="1" applyBorder="1" applyAlignment="1">
      <alignment horizontal="center" vertical="center" wrapText="1"/>
    </xf>
    <xf numFmtId="0" fontId="28" fillId="5" borderId="38" xfId="0" applyFont="1" applyFill="1" applyBorder="1" applyAlignment="1">
      <alignment horizontal="center" vertical="center" wrapText="1"/>
    </xf>
    <xf numFmtId="0" fontId="28" fillId="5" borderId="55" xfId="0" applyFont="1" applyFill="1" applyBorder="1" applyAlignment="1">
      <alignment horizontal="center" vertical="center" wrapText="1"/>
    </xf>
    <xf numFmtId="0" fontId="28" fillId="5" borderId="70" xfId="0" applyFont="1" applyFill="1" applyBorder="1" applyAlignment="1">
      <alignment horizontal="center" vertical="center" wrapText="1"/>
    </xf>
    <xf numFmtId="0" fontId="12" fillId="5" borderId="70" xfId="0" applyFont="1" applyFill="1" applyBorder="1" applyAlignment="1">
      <alignment horizontal="center" vertical="center"/>
    </xf>
    <xf numFmtId="0" fontId="12" fillId="5" borderId="1" xfId="0" applyFont="1" applyFill="1" applyBorder="1" applyAlignment="1">
      <alignment horizontal="center" vertical="center"/>
    </xf>
    <xf numFmtId="0" fontId="13" fillId="5" borderId="70" xfId="0" applyFont="1" applyFill="1" applyBorder="1" applyAlignment="1">
      <alignment horizontal="center" vertical="center"/>
    </xf>
    <xf numFmtId="0" fontId="13" fillId="5" borderId="1" xfId="0" applyFont="1" applyFill="1" applyBorder="1" applyAlignment="1">
      <alignment horizontal="center" vertical="center"/>
    </xf>
    <xf numFmtId="0" fontId="21" fillId="5" borderId="52" xfId="0" applyFont="1" applyFill="1" applyBorder="1" applyAlignment="1">
      <alignment horizontal="center" vertical="center"/>
    </xf>
    <xf numFmtId="0" fontId="22" fillId="5" borderId="55" xfId="0" applyFont="1" applyFill="1" applyBorder="1" applyAlignment="1">
      <alignment horizontal="center" vertical="center"/>
    </xf>
    <xf numFmtId="0" fontId="28" fillId="5" borderId="52" xfId="0" applyFont="1" applyFill="1" applyBorder="1" applyAlignment="1">
      <alignment horizontal="center" textRotation="90" wrapText="1"/>
    </xf>
    <xf numFmtId="0" fontId="28" fillId="5" borderId="39" xfId="0" applyFont="1" applyFill="1" applyBorder="1" applyAlignment="1">
      <alignment horizontal="center" textRotation="90" wrapText="1"/>
    </xf>
    <xf numFmtId="0" fontId="26" fillId="5" borderId="39" xfId="0" applyFont="1" applyFill="1" applyBorder="1" applyAlignment="1">
      <alignment horizontal="center" textRotation="90" wrapText="1"/>
    </xf>
    <xf numFmtId="0" fontId="26" fillId="5" borderId="3" xfId="0" applyFont="1" applyFill="1" applyBorder="1" applyAlignment="1">
      <alignment horizontal="center" textRotation="90" wrapText="1"/>
    </xf>
    <xf numFmtId="0" fontId="28" fillId="5" borderId="1" xfId="0" applyFont="1" applyFill="1" applyBorder="1" applyAlignment="1">
      <alignment horizontal="center" textRotation="90" wrapText="1"/>
    </xf>
    <xf numFmtId="0" fontId="28" fillId="5" borderId="52" xfId="0" applyFont="1" applyFill="1" applyBorder="1" applyAlignment="1">
      <alignment horizontal="center" textRotation="90" wrapText="1" shrinkToFit="1"/>
    </xf>
    <xf numFmtId="0" fontId="28" fillId="5" borderId="39" xfId="0" applyFont="1" applyFill="1" applyBorder="1" applyAlignment="1">
      <alignment horizontal="center" textRotation="90" shrinkToFit="1"/>
    </xf>
    <xf numFmtId="0" fontId="26" fillId="5" borderId="40" xfId="0" applyFont="1" applyFill="1" applyBorder="1" applyAlignment="1">
      <alignment horizontal="center" textRotation="90" wrapText="1"/>
    </xf>
    <xf numFmtId="0" fontId="32" fillId="5" borderId="3" xfId="0" applyFont="1" applyFill="1" applyBorder="1" applyAlignment="1">
      <alignment horizontal="center" vertical="center"/>
    </xf>
    <xf numFmtId="0" fontId="29" fillId="5" borderId="70" xfId="0" applyFont="1" applyFill="1" applyBorder="1" applyAlignment="1">
      <alignment horizontal="center" vertical="center"/>
    </xf>
    <xf numFmtId="0" fontId="21" fillId="5" borderId="56" xfId="0" applyFont="1" applyFill="1" applyBorder="1" applyAlignment="1">
      <alignment horizontal="center" vertical="center"/>
    </xf>
    <xf numFmtId="0" fontId="22" fillId="5" borderId="57" xfId="0" applyFont="1" applyFill="1" applyBorder="1" applyAlignment="1">
      <alignment horizontal="center" vertical="center"/>
    </xf>
    <xf numFmtId="0" fontId="12" fillId="5" borderId="63" xfId="0" applyFont="1" applyFill="1" applyBorder="1" applyAlignment="1">
      <alignment horizontal="center" vertical="center"/>
    </xf>
    <xf numFmtId="0" fontId="12" fillId="5" borderId="66" xfId="0" applyFont="1" applyFill="1" applyBorder="1" applyAlignment="1">
      <alignment horizontal="center" vertical="center"/>
    </xf>
    <xf numFmtId="0" fontId="13" fillId="5" borderId="79" xfId="0" applyFont="1" applyFill="1" applyBorder="1" applyAlignment="1">
      <alignment horizontal="center" vertical="center"/>
    </xf>
    <xf numFmtId="0" fontId="25" fillId="5" borderId="23" xfId="0" applyFont="1" applyFill="1" applyBorder="1" applyAlignment="1">
      <alignment horizontal="center" vertical="center"/>
    </xf>
    <xf numFmtId="0" fontId="25" fillId="5" borderId="24" xfId="0" applyFont="1" applyFill="1" applyBorder="1" applyAlignment="1">
      <alignment horizontal="center" vertical="center"/>
    </xf>
    <xf numFmtId="0" fontId="25" fillId="5" borderId="69" xfId="0" applyFont="1" applyFill="1" applyBorder="1" applyAlignment="1">
      <alignment horizontal="center" vertical="center"/>
    </xf>
    <xf numFmtId="0" fontId="25" fillId="5" borderId="79" xfId="0" applyFont="1" applyFill="1" applyBorder="1" applyAlignment="1">
      <alignment horizontal="center" vertical="center"/>
    </xf>
    <xf numFmtId="0" fontId="25" fillId="5" borderId="0" xfId="0" applyFont="1" applyFill="1" applyBorder="1" applyAlignment="1">
      <alignment horizontal="center" vertical="center"/>
    </xf>
    <xf numFmtId="0" fontId="12" fillId="5" borderId="52" xfId="0" applyFont="1" applyFill="1" applyBorder="1" applyAlignment="1">
      <alignment horizontal="center" vertical="center"/>
    </xf>
    <xf numFmtId="0" fontId="12" fillId="5" borderId="55" xfId="0" applyFont="1" applyFill="1" applyBorder="1" applyAlignment="1">
      <alignment horizontal="center" vertical="center"/>
    </xf>
    <xf numFmtId="0" fontId="13" fillId="5" borderId="76" xfId="0" applyFont="1" applyFill="1" applyBorder="1" applyAlignment="1">
      <alignment horizontal="center" vertical="center"/>
    </xf>
    <xf numFmtId="0" fontId="25" fillId="5" borderId="51" xfId="0" applyFont="1" applyFill="1" applyBorder="1" applyAlignment="1">
      <alignment horizontal="center" vertical="center"/>
    </xf>
    <xf numFmtId="0" fontId="25" fillId="5" borderId="18" xfId="0" applyFont="1" applyFill="1" applyBorder="1" applyAlignment="1">
      <alignment horizontal="center" vertical="center"/>
    </xf>
    <xf numFmtId="0" fontId="25" fillId="5" borderId="19" xfId="0" applyFont="1" applyFill="1" applyBorder="1" applyAlignment="1">
      <alignment horizontal="center" vertical="center"/>
    </xf>
    <xf numFmtId="0" fontId="25" fillId="5" borderId="56" xfId="0" applyFont="1" applyFill="1" applyBorder="1" applyAlignment="1">
      <alignment horizontal="center" vertical="center"/>
    </xf>
    <xf numFmtId="0" fontId="25" fillId="5" borderId="2" xfId="0" applyFont="1" applyFill="1" applyBorder="1" applyAlignment="1">
      <alignment horizontal="center" vertical="center"/>
    </xf>
    <xf numFmtId="0" fontId="26" fillId="5" borderId="56" xfId="0" applyFont="1" applyFill="1" applyBorder="1" applyAlignment="1">
      <alignment horizontal="center" vertical="center" textRotation="90"/>
    </xf>
    <xf numFmtId="0" fontId="26" fillId="5" borderId="42" xfId="0" applyFont="1" applyFill="1" applyBorder="1" applyAlignment="1">
      <alignment horizontal="center" vertical="center" textRotation="90"/>
    </xf>
    <xf numFmtId="0" fontId="26" fillId="5" borderId="43" xfId="0" applyFont="1" applyFill="1" applyBorder="1" applyAlignment="1">
      <alignment horizontal="center" vertical="center" textRotation="90"/>
    </xf>
    <xf numFmtId="0" fontId="25" fillId="5" borderId="42" xfId="0" applyFont="1" applyFill="1" applyBorder="1" applyAlignment="1">
      <alignment horizontal="center" vertical="center"/>
    </xf>
    <xf numFmtId="0" fontId="25" fillId="5" borderId="57" xfId="0" applyFont="1" applyFill="1" applyBorder="1" applyAlignment="1">
      <alignment horizontal="center" vertical="center"/>
    </xf>
    <xf numFmtId="0" fontId="25" fillId="5" borderId="9" xfId="0" applyFont="1" applyFill="1" applyBorder="1" applyAlignment="1">
      <alignment horizontal="center" vertical="center" wrapText="1"/>
    </xf>
    <xf numFmtId="0" fontId="25" fillId="5" borderId="11" xfId="0" quotePrefix="1" applyFont="1" applyFill="1" applyBorder="1" applyAlignment="1">
      <alignment horizontal="center" vertical="center"/>
    </xf>
    <xf numFmtId="0" fontId="26" fillId="5" borderId="52" xfId="0" applyFont="1" applyFill="1" applyBorder="1" applyAlignment="1">
      <alignment horizontal="center" vertical="center" wrapText="1"/>
    </xf>
    <xf numFmtId="0" fontId="26" fillId="5" borderId="39" xfId="0" applyFont="1" applyFill="1" applyBorder="1" applyAlignment="1">
      <alignment horizontal="center" vertical="center" wrapText="1"/>
    </xf>
    <xf numFmtId="0" fontId="26" fillId="5" borderId="55" xfId="0" applyFont="1" applyFill="1" applyBorder="1" applyAlignment="1">
      <alignment horizontal="center" vertical="center" wrapText="1"/>
    </xf>
    <xf numFmtId="0" fontId="27" fillId="5" borderId="56" xfId="0" applyFont="1" applyFill="1" applyBorder="1" applyAlignment="1">
      <alignment horizontal="center" vertical="center"/>
    </xf>
    <xf numFmtId="0" fontId="27" fillId="5" borderId="57" xfId="0" applyFont="1" applyFill="1" applyBorder="1" applyAlignment="1">
      <alignment horizontal="center" vertical="center"/>
    </xf>
    <xf numFmtId="0" fontId="26" fillId="5" borderId="38" xfId="0" applyFont="1" applyFill="1" applyBorder="1" applyAlignment="1">
      <alignment horizontal="center" vertical="center" textRotation="90"/>
    </xf>
    <xf numFmtId="0" fontId="26" fillId="5" borderId="39" xfId="0" applyFont="1" applyFill="1" applyBorder="1" applyAlignment="1">
      <alignment horizontal="center" vertical="center" textRotation="90"/>
    </xf>
    <xf numFmtId="0" fontId="26" fillId="5" borderId="55" xfId="0" applyFont="1" applyFill="1" applyBorder="1" applyAlignment="1">
      <alignment horizontal="center" vertical="center" textRotation="90"/>
    </xf>
    <xf numFmtId="0" fontId="25" fillId="5" borderId="52" xfId="0" applyFont="1" applyFill="1" applyBorder="1" applyAlignment="1">
      <alignment horizontal="center" vertical="center"/>
    </xf>
    <xf numFmtId="0" fontId="25" fillId="5" borderId="39" xfId="0" applyFont="1" applyFill="1" applyBorder="1" applyAlignment="1">
      <alignment horizontal="center" vertical="center"/>
    </xf>
    <xf numFmtId="0" fontId="25" fillId="5" borderId="2" xfId="0" applyFont="1" applyFill="1" applyBorder="1" applyAlignment="1">
      <alignment horizontal="center" vertical="center" wrapText="1"/>
    </xf>
    <xf numFmtId="0" fontId="25" fillId="5" borderId="76" xfId="0" quotePrefix="1" applyFont="1" applyFill="1" applyBorder="1" applyAlignment="1">
      <alignment horizontal="center" vertical="center"/>
    </xf>
    <xf numFmtId="0" fontId="26" fillId="5" borderId="38" xfId="0" applyFont="1" applyFill="1" applyBorder="1" applyAlignment="1">
      <alignment horizontal="center" vertical="center" wrapText="1"/>
    </xf>
    <xf numFmtId="0" fontId="25" fillId="5" borderId="2" xfId="0" quotePrefix="1" applyFont="1" applyFill="1" applyBorder="1" applyAlignment="1">
      <alignment horizontal="center" vertical="center"/>
    </xf>
    <xf numFmtId="0" fontId="30" fillId="5" borderId="57" xfId="0" applyFont="1" applyFill="1" applyBorder="1" applyAlignment="1">
      <alignment horizontal="center" vertical="center" textRotation="90" shrinkToFit="1"/>
    </xf>
    <xf numFmtId="0" fontId="30" fillId="5" borderId="42" xfId="0" applyFont="1" applyFill="1" applyBorder="1" applyAlignment="1">
      <alignment horizontal="center" vertical="center" textRotation="90" shrinkToFit="1"/>
    </xf>
    <xf numFmtId="0" fontId="26" fillId="5" borderId="42" xfId="0" applyFont="1" applyFill="1" applyBorder="1" applyAlignment="1">
      <alignment horizontal="center" vertical="center" textRotation="90" shrinkToFit="1"/>
    </xf>
    <xf numFmtId="0" fontId="26" fillId="5" borderId="57" xfId="0" applyFont="1" applyFill="1" applyBorder="1" applyAlignment="1">
      <alignment horizontal="center" vertical="center" textRotation="90" shrinkToFit="1"/>
    </xf>
    <xf numFmtId="0" fontId="26" fillId="5" borderId="61" xfId="0" applyFont="1" applyFill="1" applyBorder="1" applyAlignment="1">
      <alignment horizontal="center" vertical="center" textRotation="90" shrinkToFit="1"/>
    </xf>
    <xf numFmtId="0" fontId="26" fillId="5" borderId="69" xfId="0" applyFont="1" applyFill="1" applyBorder="1" applyAlignment="1">
      <alignment horizontal="center" vertical="center" textRotation="90" shrinkToFit="1"/>
    </xf>
    <xf numFmtId="0" fontId="0" fillId="2" borderId="0" xfId="0" applyFill="1" applyBorder="1"/>
    <xf numFmtId="0" fontId="4" fillId="2" borderId="0" xfId="0" applyFont="1" applyFill="1" applyBorder="1" applyAlignment="1">
      <alignment wrapText="1"/>
    </xf>
    <xf numFmtId="0" fontId="8" fillId="2" borderId="0" xfId="0" applyFont="1" applyFill="1" applyBorder="1" applyAlignment="1">
      <alignment horizontal="left" wrapText="1"/>
    </xf>
    <xf numFmtId="0" fontId="4" fillId="2" borderId="0" xfId="0" applyFont="1" applyFill="1" applyBorder="1" applyAlignment="1">
      <alignment horizontal="left" wrapText="1"/>
    </xf>
    <xf numFmtId="0" fontId="8" fillId="2" borderId="0" xfId="0" applyFont="1" applyFill="1" applyBorder="1" applyAlignment="1">
      <alignment horizontal="center" wrapText="1"/>
    </xf>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wrapText="1"/>
    </xf>
    <xf numFmtId="0" fontId="0" fillId="3" borderId="0" xfId="0" applyFill="1"/>
    <xf numFmtId="0" fontId="0" fillId="2" borderId="0" xfId="0" applyFill="1" applyBorder="1" applyAlignment="1">
      <alignment horizontal="center"/>
    </xf>
    <xf numFmtId="0" fontId="39" fillId="2" borderId="0" xfId="34" applyFill="1" applyBorder="1" applyAlignment="1" applyProtection="1"/>
    <xf numFmtId="0" fontId="0" fillId="2" borderId="0" xfId="0" applyFill="1" applyBorder="1" applyAlignment="1">
      <alignment horizontal="left"/>
    </xf>
    <xf numFmtId="18" fontId="4" fillId="0" borderId="19" xfId="38" applyNumberFormat="1" applyBorder="1" applyAlignment="1">
      <alignment horizontal="center"/>
    </xf>
    <xf numFmtId="0" fontId="10" fillId="2" borderId="19" xfId="38" applyFont="1" applyFill="1" applyBorder="1" applyAlignment="1">
      <alignment horizontal="center"/>
    </xf>
    <xf numFmtId="0" fontId="4" fillId="7" borderId="37" xfId="0" applyFont="1" applyFill="1" applyBorder="1" applyAlignment="1">
      <alignment horizontal="center" vertical="center"/>
    </xf>
    <xf numFmtId="0" fontId="4" fillId="2" borderId="49" xfId="0" applyFont="1" applyFill="1" applyBorder="1" applyAlignment="1">
      <alignment horizontal="center" vertical="center"/>
    </xf>
    <xf numFmtId="0" fontId="0" fillId="4" borderId="59" xfId="0" applyFill="1" applyBorder="1" applyAlignment="1">
      <alignment horizontal="center"/>
    </xf>
    <xf numFmtId="0" fontId="0" fillId="4" borderId="73" xfId="0" applyFill="1" applyBorder="1" applyAlignment="1">
      <alignment horizontal="center"/>
    </xf>
    <xf numFmtId="0" fontId="6" fillId="0" borderId="10" xfId="0" applyFont="1" applyBorder="1" applyAlignment="1">
      <alignment horizontal="right"/>
    </xf>
    <xf numFmtId="0" fontId="4" fillId="2" borderId="0" xfId="0" applyFont="1" applyFill="1" applyBorder="1" applyAlignment="1">
      <alignment horizontal="center" wrapText="1"/>
    </xf>
    <xf numFmtId="0" fontId="4" fillId="2" borderId="0" xfId="0" applyFont="1" applyFill="1" applyBorder="1" applyAlignment="1">
      <alignment horizontal="left"/>
    </xf>
    <xf numFmtId="0" fontId="0" fillId="4" borderId="22" xfId="0" applyFill="1" applyBorder="1" applyAlignment="1">
      <alignment horizontal="center"/>
    </xf>
    <xf numFmtId="0" fontId="0" fillId="7" borderId="18" xfId="0" applyFill="1" applyBorder="1" applyAlignment="1">
      <alignment horizontal="center"/>
    </xf>
    <xf numFmtId="0" fontId="0" fillId="7" borderId="54" xfId="0" applyFill="1" applyBorder="1" applyAlignment="1">
      <alignment horizontal="center"/>
    </xf>
    <xf numFmtId="0" fontId="0" fillId="2" borderId="27" xfId="0" applyFill="1" applyBorder="1" applyAlignment="1">
      <alignment horizontal="center"/>
    </xf>
    <xf numFmtId="0" fontId="6" fillId="0" borderId="11" xfId="0" applyFont="1" applyBorder="1" applyAlignment="1">
      <alignment horizontal="center"/>
    </xf>
    <xf numFmtId="0" fontId="0" fillId="4" borderId="66" xfId="0" applyFill="1" applyBorder="1" applyAlignment="1">
      <alignment horizontal="center" vertical="center"/>
    </xf>
    <xf numFmtId="0" fontId="2" fillId="4" borderId="54" xfId="0" applyFont="1" applyFill="1" applyBorder="1" applyAlignment="1">
      <alignment horizontal="center" vertical="center" shrinkToFit="1"/>
    </xf>
    <xf numFmtId="0" fontId="2" fillId="7" borderId="49" xfId="0" applyFont="1" applyFill="1" applyBorder="1" applyAlignment="1">
      <alignment horizontal="center" vertical="center" shrinkToFit="1"/>
    </xf>
    <xf numFmtId="0" fontId="2" fillId="7" borderId="34" xfId="0" applyFont="1" applyFill="1" applyBorder="1" applyAlignment="1">
      <alignment horizontal="center" vertical="center"/>
    </xf>
    <xf numFmtId="0" fontId="2" fillId="4" borderId="37" xfId="0" applyFont="1" applyFill="1" applyBorder="1" applyAlignment="1">
      <alignment horizontal="center" vertical="center" shrinkToFit="1"/>
    </xf>
    <xf numFmtId="0" fontId="0" fillId="4" borderId="18" xfId="0" applyFill="1" applyBorder="1" applyAlignment="1">
      <alignment horizontal="center" shrinkToFit="1"/>
    </xf>
    <xf numFmtId="0" fontId="0" fillId="4" borderId="30" xfId="0" applyFill="1" applyBorder="1" applyAlignment="1">
      <alignment horizontal="center" shrinkToFit="1"/>
    </xf>
    <xf numFmtId="0" fontId="0" fillId="7" borderId="74" xfId="0" applyFill="1" applyBorder="1" applyAlignment="1">
      <alignment horizontal="center"/>
    </xf>
    <xf numFmtId="0" fontId="6" fillId="0" borderId="10" xfId="0" applyFont="1" applyBorder="1" applyAlignment="1">
      <alignment horizontal="center" wrapText="1" shrinkToFit="1"/>
    </xf>
    <xf numFmtId="0" fontId="0" fillId="4" borderId="54" xfId="0" applyFill="1" applyBorder="1" applyAlignment="1">
      <alignment horizontal="center" shrinkToFit="1"/>
    </xf>
    <xf numFmtId="0" fontId="0" fillId="2" borderId="25" xfId="0" applyFill="1" applyBorder="1" applyAlignment="1">
      <alignment horizontal="center"/>
    </xf>
    <xf numFmtId="0" fontId="25" fillId="5" borderId="11" xfId="0" applyFont="1" applyFill="1" applyBorder="1" applyAlignment="1">
      <alignment horizontal="center" vertical="center"/>
    </xf>
    <xf numFmtId="0" fontId="25" fillId="5" borderId="76" xfId="0" applyFont="1" applyFill="1" applyBorder="1" applyAlignment="1">
      <alignment horizontal="center" vertical="center"/>
    </xf>
    <xf numFmtId="0" fontId="25" fillId="5" borderId="43" xfId="0" applyFont="1" applyFill="1" applyBorder="1" applyAlignment="1">
      <alignment horizontal="center" vertical="center" shrinkToFit="1"/>
    </xf>
    <xf numFmtId="0" fontId="25" fillId="5" borderId="42" xfId="0" applyFont="1" applyFill="1" applyBorder="1" applyAlignment="1">
      <alignment horizontal="center" vertical="center" shrinkToFit="1"/>
    </xf>
    <xf numFmtId="0" fontId="0" fillId="0" borderId="58" xfId="0" applyBorder="1" applyAlignment="1">
      <alignment shrinkToFit="1"/>
    </xf>
    <xf numFmtId="0" fontId="0" fillId="0" borderId="22" xfId="0" applyBorder="1" applyAlignment="1">
      <alignment shrinkToFit="1"/>
    </xf>
    <xf numFmtId="9" fontId="0" fillId="7" borderId="22" xfId="0" applyNumberFormat="1" applyFill="1" applyBorder="1" applyAlignment="1">
      <alignment horizontal="center"/>
    </xf>
    <xf numFmtId="49" fontId="0" fillId="11" borderId="23" xfId="0" applyNumberFormat="1" applyFill="1" applyBorder="1" applyAlignment="1">
      <alignment horizontal="center"/>
    </xf>
    <xf numFmtId="0" fontId="0" fillId="11" borderId="24" xfId="0" applyFill="1" applyBorder="1" applyAlignment="1">
      <alignment horizontal="center"/>
    </xf>
    <xf numFmtId="0" fontId="0" fillId="11" borderId="25" xfId="0" applyFill="1" applyBorder="1" applyAlignment="1">
      <alignment horizontal="center"/>
    </xf>
    <xf numFmtId="0" fontId="0" fillId="0" borderId="28" xfId="0" applyBorder="1" applyAlignment="1">
      <alignment horizontal="center"/>
    </xf>
    <xf numFmtId="0" fontId="0" fillId="12" borderId="12" xfId="0" applyFill="1" applyBorder="1" applyAlignment="1">
      <alignment horizontal="center"/>
    </xf>
    <xf numFmtId="2" fontId="0" fillId="11" borderId="23" xfId="0" applyNumberFormat="1" applyFill="1" applyBorder="1" applyAlignment="1">
      <alignment horizontal="center"/>
    </xf>
    <xf numFmtId="2" fontId="0" fillId="11" borderId="25" xfId="0" applyNumberFormat="1" applyFill="1" applyBorder="1" applyAlignment="1">
      <alignment horizontal="center"/>
    </xf>
    <xf numFmtId="0" fontId="0" fillId="11" borderId="44" xfId="0" applyFill="1" applyBorder="1" applyAlignment="1">
      <alignment horizontal="center"/>
    </xf>
    <xf numFmtId="0" fontId="0" fillId="11" borderId="27" xfId="0" applyFill="1" applyBorder="1" applyAlignment="1">
      <alignment horizontal="center"/>
    </xf>
    <xf numFmtId="0" fontId="0" fillId="11" borderId="47" xfId="0" applyFill="1" applyBorder="1" applyAlignment="1">
      <alignment horizontal="center"/>
    </xf>
    <xf numFmtId="0" fontId="0" fillId="11" borderId="37" xfId="0" applyFill="1" applyBorder="1" applyAlignment="1">
      <alignment horizontal="center"/>
    </xf>
    <xf numFmtId="49" fontId="0" fillId="12" borderId="22" xfId="0" applyNumberFormat="1" applyFill="1" applyBorder="1" applyAlignment="1">
      <alignment horizontal="center"/>
    </xf>
    <xf numFmtId="49" fontId="0" fillId="12" borderId="28" xfId="0" applyNumberFormat="1" applyFill="1" applyBorder="1" applyAlignment="1">
      <alignment horizontal="center"/>
    </xf>
    <xf numFmtId="49" fontId="0" fillId="12" borderId="34" xfId="0" applyNumberFormat="1" applyFill="1" applyBorder="1" applyAlignment="1">
      <alignment horizontal="center"/>
    </xf>
    <xf numFmtId="0" fontId="0" fillId="12" borderId="46" xfId="0" applyFill="1" applyBorder="1" applyAlignment="1">
      <alignment horizontal="center"/>
    </xf>
    <xf numFmtId="0" fontId="0" fillId="12" borderId="20" xfId="0" applyFill="1" applyBorder="1" applyAlignment="1">
      <alignment horizontal="center"/>
    </xf>
    <xf numFmtId="0" fontId="0" fillId="12" borderId="50" xfId="0" applyFill="1" applyBorder="1" applyAlignment="1">
      <alignment horizontal="center"/>
    </xf>
    <xf numFmtId="0" fontId="0" fillId="11" borderId="58" xfId="0" applyFill="1" applyBorder="1" applyAlignment="1">
      <alignment horizontal="center"/>
    </xf>
    <xf numFmtId="0" fontId="0" fillId="11" borderId="22" xfId="0" applyFill="1" applyBorder="1" applyAlignment="1">
      <alignment horizontal="center"/>
    </xf>
    <xf numFmtId="0" fontId="0" fillId="11" borderId="34" xfId="0" applyFill="1" applyBorder="1" applyAlignment="1">
      <alignment horizontal="center"/>
    </xf>
    <xf numFmtId="0" fontId="0" fillId="12" borderId="46" xfId="0" applyNumberFormat="1" applyFill="1" applyBorder="1" applyAlignment="1">
      <alignment horizontal="center" shrinkToFit="1"/>
    </xf>
    <xf numFmtId="0" fontId="0" fillId="12" borderId="20" xfId="0" applyNumberFormat="1" applyFill="1" applyBorder="1" applyAlignment="1">
      <alignment horizontal="center" shrinkToFit="1"/>
    </xf>
    <xf numFmtId="0" fontId="0" fillId="12" borderId="50" xfId="0" applyNumberFormat="1" applyFill="1" applyBorder="1" applyAlignment="1">
      <alignment horizontal="center" shrinkToFit="1"/>
    </xf>
    <xf numFmtId="0" fontId="0" fillId="2" borderId="47" xfId="0" applyFill="1" applyBorder="1" applyAlignment="1">
      <alignment horizontal="center"/>
    </xf>
    <xf numFmtId="0" fontId="0" fillId="7" borderId="59" xfId="0" applyFill="1" applyBorder="1" applyAlignment="1">
      <alignment horizontal="center"/>
    </xf>
    <xf numFmtId="0" fontId="0" fillId="7" borderId="37" xfId="0" applyFill="1" applyBorder="1" applyAlignment="1">
      <alignment horizontal="center"/>
    </xf>
    <xf numFmtId="0" fontId="0" fillId="0" borderId="28" xfId="0" applyBorder="1" applyAlignment="1">
      <alignment shrinkToFit="1"/>
    </xf>
    <xf numFmtId="49" fontId="4" fillId="4" borderId="45" xfId="0" applyNumberFormat="1" applyFont="1" applyFill="1" applyBorder="1" applyAlignment="1">
      <alignment horizontal="center"/>
    </xf>
    <xf numFmtId="49" fontId="0" fillId="4" borderId="45" xfId="0" applyNumberFormat="1" applyFill="1" applyBorder="1" applyAlignment="1">
      <alignment horizontal="center"/>
    </xf>
    <xf numFmtId="49" fontId="0" fillId="4" borderId="31" xfId="0" applyNumberFormat="1" applyFill="1" applyBorder="1" applyAlignment="1">
      <alignment horizontal="center"/>
    </xf>
    <xf numFmtId="49" fontId="0" fillId="4" borderId="49" xfId="0" applyNumberFormat="1" applyFill="1" applyBorder="1" applyAlignment="1">
      <alignment horizontal="center"/>
    </xf>
    <xf numFmtId="49" fontId="0" fillId="4" borderId="24" xfId="0" applyNumberFormat="1" applyFill="1" applyBorder="1" applyAlignment="1">
      <alignment horizontal="center"/>
    </xf>
    <xf numFmtId="49" fontId="4" fillId="4" borderId="24" xfId="0" applyNumberFormat="1" applyFont="1" applyFill="1" applyBorder="1" applyAlignment="1">
      <alignment horizontal="center"/>
    </xf>
    <xf numFmtId="49" fontId="4" fillId="4" borderId="49" xfId="0" applyNumberFormat="1" applyFont="1" applyFill="1" applyBorder="1" applyAlignment="1">
      <alignment horizontal="center"/>
    </xf>
    <xf numFmtId="0" fontId="4" fillId="4" borderId="46" xfId="0" applyFont="1" applyFill="1" applyBorder="1" applyAlignment="1">
      <alignment horizontal="center"/>
    </xf>
    <xf numFmtId="0" fontId="4" fillId="4" borderId="20" xfId="0" applyFont="1" applyFill="1" applyBorder="1" applyAlignment="1">
      <alignment horizontal="center"/>
    </xf>
    <xf numFmtId="0" fontId="4" fillId="2" borderId="30" xfId="0" applyFont="1" applyFill="1" applyBorder="1" applyAlignment="1">
      <alignment horizontal="center"/>
    </xf>
    <xf numFmtId="0" fontId="0" fillId="4" borderId="76" xfId="0" applyFill="1" applyBorder="1" applyAlignment="1">
      <alignment horizontal="center"/>
    </xf>
    <xf numFmtId="0" fontId="4" fillId="4" borderId="59" xfId="0" applyFont="1"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xf numFmtId="0" fontId="4" fillId="4" borderId="31" xfId="0" applyFont="1" applyFill="1" applyBorder="1" applyAlignment="1">
      <alignment horizontal="center"/>
    </xf>
    <xf numFmtId="9" fontId="0" fillId="7" borderId="51" xfId="0" applyNumberFormat="1" applyFill="1" applyBorder="1" applyAlignment="1">
      <alignment horizontal="center"/>
    </xf>
    <xf numFmtId="0" fontId="20" fillId="4" borderId="68" xfId="0" applyFont="1" applyFill="1" applyBorder="1" applyAlignment="1">
      <alignment horizontal="center" vertical="center" textRotation="90" shrinkToFit="1"/>
    </xf>
    <xf numFmtId="0" fontId="20" fillId="4" borderId="62" xfId="0" applyFont="1" applyFill="1" applyBorder="1" applyAlignment="1">
      <alignment horizontal="center" vertical="center" textRotation="90" shrinkToFit="1"/>
    </xf>
    <xf numFmtId="0" fontId="4" fillId="0" borderId="71" xfId="0" applyFont="1" applyFill="1" applyBorder="1" applyAlignment="1">
      <alignment horizontal="center"/>
    </xf>
    <xf numFmtId="2" fontId="4" fillId="4" borderId="57" xfId="0" applyNumberFormat="1" applyFont="1" applyFill="1" applyBorder="1" applyAlignment="1">
      <alignment horizontal="center" vertical="center"/>
    </xf>
    <xf numFmtId="0" fontId="4" fillId="7" borderId="53" xfId="0" applyFont="1" applyFill="1" applyBorder="1" applyAlignment="1">
      <alignment horizontal="center" shrinkToFit="1"/>
    </xf>
    <xf numFmtId="0" fontId="4" fillId="7" borderId="53" xfId="0" applyFont="1" applyFill="1" applyBorder="1" applyAlignment="1">
      <alignment horizontal="center"/>
    </xf>
    <xf numFmtId="0" fontId="4" fillId="0" borderId="45" xfId="0" applyFont="1" applyBorder="1" applyAlignment="1">
      <alignment horizontal="center"/>
    </xf>
    <xf numFmtId="0" fontId="4" fillId="0" borderId="53" xfId="0" applyFont="1" applyBorder="1" applyAlignment="1">
      <alignment horizontal="center"/>
    </xf>
    <xf numFmtId="0" fontId="4" fillId="4" borderId="45" xfId="0" applyFont="1" applyFill="1" applyBorder="1" applyAlignment="1">
      <alignment horizontal="center"/>
    </xf>
    <xf numFmtId="9" fontId="4" fillId="7" borderId="45" xfId="0" applyNumberFormat="1" applyFont="1" applyFill="1" applyBorder="1" applyAlignment="1">
      <alignment horizontal="center"/>
    </xf>
    <xf numFmtId="0" fontId="4" fillId="2" borderId="44" xfId="0" applyFont="1" applyFill="1" applyBorder="1" applyAlignment="1">
      <alignment horizontal="center"/>
    </xf>
    <xf numFmtId="0" fontId="4" fillId="7" borderId="58" xfId="0" applyFont="1" applyFill="1" applyBorder="1" applyAlignment="1">
      <alignment horizontal="center"/>
    </xf>
    <xf numFmtId="0" fontId="4" fillId="7" borderId="44" xfId="0" applyFont="1" applyFill="1" applyBorder="1" applyAlignment="1">
      <alignment horizontal="center"/>
    </xf>
    <xf numFmtId="9" fontId="4" fillId="0" borderId="45" xfId="0" applyNumberFormat="1" applyFont="1" applyFill="1" applyBorder="1" applyAlignment="1">
      <alignment horizontal="center"/>
    </xf>
    <xf numFmtId="9" fontId="4" fillId="4" borderId="46" xfId="0" applyNumberFormat="1" applyFont="1" applyFill="1" applyBorder="1" applyAlignment="1">
      <alignment horizontal="center"/>
    </xf>
    <xf numFmtId="0" fontId="4" fillId="7" borderId="18" xfId="0" applyFont="1" applyFill="1" applyBorder="1" applyAlignment="1">
      <alignment horizontal="center" shrinkToFit="1"/>
    </xf>
    <xf numFmtId="0" fontId="4" fillId="7" borderId="18" xfId="0" applyFont="1" applyFill="1" applyBorder="1" applyAlignment="1">
      <alignment horizontal="center"/>
    </xf>
    <xf numFmtId="0" fontId="4" fillId="0" borderId="19" xfId="0" applyFont="1" applyBorder="1" applyAlignment="1">
      <alignment horizontal="center"/>
    </xf>
    <xf numFmtId="0" fontId="4" fillId="0" borderId="18" xfId="0" applyFont="1" applyBorder="1" applyAlignment="1">
      <alignment horizontal="center"/>
    </xf>
    <xf numFmtId="2" fontId="4" fillId="4" borderId="20" xfId="0" applyNumberFormat="1" applyFont="1" applyFill="1" applyBorder="1" applyAlignment="1">
      <alignment horizontal="center"/>
    </xf>
    <xf numFmtId="0" fontId="4" fillId="2" borderId="27" xfId="0" applyFont="1" applyFill="1" applyBorder="1" applyAlignment="1">
      <alignment horizontal="center"/>
    </xf>
    <xf numFmtId="9" fontId="4" fillId="0" borderId="19" xfId="0" applyNumberFormat="1" applyFont="1" applyFill="1" applyBorder="1" applyAlignment="1">
      <alignment horizontal="center"/>
    </xf>
    <xf numFmtId="9" fontId="4" fillId="4" borderId="20" xfId="0" applyNumberFormat="1" applyFont="1" applyFill="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7" borderId="51" xfId="0" applyFont="1" applyFill="1" applyBorder="1" applyAlignment="1">
      <alignment horizontal="center"/>
    </xf>
    <xf numFmtId="0" fontId="4" fillId="7" borderId="31" xfId="0" applyFont="1" applyFill="1" applyBorder="1" applyAlignment="1">
      <alignment horizontal="center"/>
    </xf>
    <xf numFmtId="0" fontId="4" fillId="4" borderId="24" xfId="0" applyFont="1" applyFill="1" applyBorder="1" applyAlignment="1">
      <alignment vertical="center"/>
    </xf>
    <xf numFmtId="0" fontId="0" fillId="4" borderId="24" xfId="0" applyFill="1" applyBorder="1" applyAlignment="1">
      <alignment vertical="center"/>
    </xf>
    <xf numFmtId="0" fontId="4" fillId="4" borderId="28" xfId="0" applyFont="1" applyFill="1" applyBorder="1" applyAlignment="1">
      <alignment vertical="center"/>
    </xf>
    <xf numFmtId="0" fontId="0" fillId="0" borderId="0" xfId="0" applyBorder="1" applyAlignment="1">
      <alignment vertical="center"/>
    </xf>
    <xf numFmtId="0" fontId="4" fillId="4" borderId="49" xfId="0" applyFont="1" applyFill="1" applyBorder="1" applyAlignment="1">
      <alignment vertical="center"/>
    </xf>
    <xf numFmtId="0" fontId="0" fillId="4" borderId="49" xfId="0" applyFill="1" applyBorder="1" applyAlignment="1">
      <alignment vertical="center"/>
    </xf>
    <xf numFmtId="0" fontId="4" fillId="4" borderId="34" xfId="0" applyFont="1" applyFill="1" applyBorder="1" applyAlignment="1">
      <alignment vertical="center"/>
    </xf>
    <xf numFmtId="0" fontId="0" fillId="0" borderId="0" xfId="0" applyAlignment="1">
      <alignment vertical="center"/>
    </xf>
    <xf numFmtId="0" fontId="0" fillId="4" borderId="56" xfId="0" applyFill="1" applyBorder="1" applyAlignment="1">
      <alignment horizontal="center" vertical="center"/>
    </xf>
    <xf numFmtId="0" fontId="0" fillId="4" borderId="42" xfId="0" applyFill="1" applyBorder="1" applyAlignment="1">
      <alignment horizontal="center" vertical="center"/>
    </xf>
    <xf numFmtId="2" fontId="0" fillId="4" borderId="57" xfId="0" applyNumberFormat="1" applyFill="1" applyBorder="1" applyAlignment="1">
      <alignment horizontal="center" vertical="center"/>
    </xf>
    <xf numFmtId="0" fontId="0" fillId="4" borderId="57" xfId="0" applyFill="1" applyBorder="1" applyAlignment="1">
      <alignment horizontal="center" vertical="center"/>
    </xf>
    <xf numFmtId="0" fontId="0" fillId="4" borderId="10" xfId="0" applyFill="1" applyBorder="1" applyAlignment="1">
      <alignment horizontal="center" vertical="center"/>
    </xf>
    <xf numFmtId="2" fontId="4" fillId="4" borderId="25" xfId="0" applyNumberFormat="1" applyFont="1" applyFill="1" applyBorder="1" applyAlignment="1">
      <alignment horizontal="center"/>
    </xf>
    <xf numFmtId="2" fontId="4" fillId="4" borderId="59" xfId="0" applyNumberFormat="1" applyFont="1" applyFill="1" applyBorder="1" applyAlignment="1">
      <alignment horizontal="center"/>
    </xf>
    <xf numFmtId="0" fontId="4" fillId="7" borderId="23" xfId="0" applyFont="1" applyFill="1" applyBorder="1" applyAlignment="1">
      <alignment horizontal="center" shrinkToFit="1"/>
    </xf>
    <xf numFmtId="9" fontId="4" fillId="4" borderId="25" xfId="0" applyNumberFormat="1" applyFont="1" applyFill="1" applyBorder="1" applyAlignment="1">
      <alignment horizontal="center"/>
    </xf>
    <xf numFmtId="0" fontId="0" fillId="0" borderId="0" xfId="0" applyAlignment="1">
      <alignment horizontal="center" vertical="center"/>
    </xf>
    <xf numFmtId="0" fontId="4" fillId="4" borderId="74" xfId="0" applyFont="1" applyFill="1" applyBorder="1" applyAlignment="1">
      <alignment horizontal="center"/>
    </xf>
    <xf numFmtId="0" fontId="0" fillId="0" borderId="20" xfId="0" applyBorder="1" applyAlignment="1">
      <alignment horizontal="center"/>
    </xf>
    <xf numFmtId="0" fontId="0" fillId="7" borderId="46" xfId="0" applyFill="1" applyBorder="1" applyAlignment="1">
      <alignment horizontal="center"/>
    </xf>
    <xf numFmtId="0" fontId="0" fillId="0" borderId="46" xfId="0" applyBorder="1" applyAlignment="1">
      <alignment horizontal="center"/>
    </xf>
    <xf numFmtId="0" fontId="0" fillId="4" borderId="18" xfId="0" applyFill="1" applyBorder="1" applyAlignment="1">
      <alignment horizontal="center"/>
    </xf>
    <xf numFmtId="0" fontId="0" fillId="4" borderId="54" xfId="0" applyFill="1" applyBorder="1" applyAlignment="1">
      <alignment horizontal="center"/>
    </xf>
    <xf numFmtId="0" fontId="28" fillId="5" borderId="2" xfId="0" applyFont="1" applyFill="1" applyBorder="1" applyAlignment="1">
      <alignment horizontal="center" textRotation="90" wrapText="1"/>
    </xf>
    <xf numFmtId="0" fontId="4" fillId="13" borderId="72" xfId="0" applyFont="1" applyFill="1" applyBorder="1" applyAlignment="1">
      <alignment horizontal="center"/>
    </xf>
    <xf numFmtId="0" fontId="4" fillId="0" borderId="72" xfId="0" applyFont="1" applyFill="1" applyBorder="1" applyAlignment="1">
      <alignment horizontal="center"/>
    </xf>
    <xf numFmtId="0" fontId="4" fillId="13" borderId="75" xfId="0" applyFont="1" applyFill="1" applyBorder="1" applyAlignment="1">
      <alignment horizontal="center"/>
    </xf>
    <xf numFmtId="0" fontId="26" fillId="5" borderId="2" xfId="0" applyFont="1" applyFill="1" applyBorder="1" applyAlignment="1">
      <alignment horizontal="center" textRotation="90" wrapText="1"/>
    </xf>
    <xf numFmtId="0" fontId="4" fillId="13" borderId="23" xfId="0" applyFont="1" applyFill="1" applyBorder="1" applyAlignment="1">
      <alignment horizontal="center"/>
    </xf>
    <xf numFmtId="0" fontId="4" fillId="13" borderId="24" xfId="0" applyFont="1" applyFill="1" applyBorder="1" applyAlignment="1">
      <alignment horizontal="center"/>
    </xf>
    <xf numFmtId="0" fontId="4" fillId="13" borderId="28" xfId="0" applyFont="1" applyFill="1" applyBorder="1" applyAlignment="1">
      <alignment horizontal="center"/>
    </xf>
    <xf numFmtId="0" fontId="33" fillId="0" borderId="83" xfId="0" applyFont="1" applyFill="1" applyBorder="1" applyAlignment="1">
      <alignment horizontal="center"/>
    </xf>
    <xf numFmtId="0" fontId="33" fillId="0" borderId="84" xfId="0" applyFont="1" applyFill="1" applyBorder="1" applyAlignment="1">
      <alignment horizontal="center"/>
    </xf>
    <xf numFmtId="0" fontId="33" fillId="0" borderId="85" xfId="0" applyFont="1" applyFill="1" applyBorder="1" applyAlignment="1">
      <alignment horizontal="center"/>
    </xf>
    <xf numFmtId="0" fontId="4" fillId="13" borderId="18" xfId="0" applyFont="1" applyFill="1" applyBorder="1" applyAlignment="1">
      <alignment horizontal="center"/>
    </xf>
    <xf numFmtId="0" fontId="4" fillId="13" borderId="19" xfId="0" applyFont="1" applyFill="1" applyBorder="1" applyAlignment="1">
      <alignment horizontal="center"/>
    </xf>
    <xf numFmtId="0" fontId="4" fillId="13" borderId="22" xfId="0" applyFont="1" applyFill="1" applyBorder="1" applyAlignment="1">
      <alignment horizontal="center"/>
    </xf>
    <xf numFmtId="0" fontId="0" fillId="2" borderId="5" xfId="0" applyFill="1" applyBorder="1" applyAlignment="1">
      <alignment horizontal="left" vertical="center" wrapText="1"/>
    </xf>
    <xf numFmtId="0" fontId="0" fillId="2" borderId="4" xfId="0" applyFill="1" applyBorder="1" applyAlignment="1">
      <alignment horizontal="left" vertical="center" wrapText="1"/>
    </xf>
    <xf numFmtId="0" fontId="4" fillId="2" borderId="5" xfId="0" applyFont="1" applyFill="1" applyBorder="1" applyAlignment="1">
      <alignment horizontal="left" wrapText="1"/>
    </xf>
    <xf numFmtId="0" fontId="8" fillId="2" borderId="5" xfId="0" applyFont="1" applyFill="1" applyBorder="1" applyAlignment="1">
      <alignment horizontal="left" wrapText="1"/>
    </xf>
    <xf numFmtId="0" fontId="26" fillId="5" borderId="10" xfId="0" applyFont="1" applyFill="1" applyBorder="1" applyAlignment="1"/>
    <xf numFmtId="0" fontId="26" fillId="0" borderId="7" xfId="0" applyFont="1" applyFill="1" applyBorder="1" applyAlignment="1"/>
    <xf numFmtId="0" fontId="11" fillId="0" borderId="7" xfId="0" applyFont="1" applyFill="1" applyBorder="1"/>
    <xf numFmtId="0" fontId="11" fillId="0" borderId="10" xfId="0" applyFont="1" applyFill="1" applyBorder="1"/>
    <xf numFmtId="0" fontId="26" fillId="0" borderId="10" xfId="0" applyFont="1" applyFill="1" applyBorder="1" applyAlignment="1"/>
    <xf numFmtId="0" fontId="2" fillId="0" borderId="2" xfId="0" applyFont="1" applyBorder="1" applyAlignment="1"/>
    <xf numFmtId="0" fontId="2" fillId="0" borderId="3" xfId="0" applyFont="1" applyBorder="1" applyAlignment="1"/>
    <xf numFmtId="0" fontId="2" fillId="0" borderId="4" xfId="0" applyFont="1" applyBorder="1" applyAlignment="1"/>
    <xf numFmtId="0" fontId="2" fillId="0" borderId="0" xfId="0" applyFont="1" applyBorder="1" applyAlignment="1"/>
    <xf numFmtId="0" fontId="2" fillId="0" borderId="5" xfId="0" applyFont="1" applyBorder="1" applyAlignment="1"/>
    <xf numFmtId="0" fontId="2" fillId="0" borderId="13" xfId="0" applyFont="1" applyBorder="1" applyAlignment="1"/>
    <xf numFmtId="0" fontId="2" fillId="0" borderId="35" xfId="0" applyFont="1" applyBorder="1" applyAlignment="1"/>
    <xf numFmtId="0" fontId="49" fillId="0" borderId="11" xfId="0" applyFont="1" applyBorder="1" applyAlignment="1">
      <alignment horizontal="center"/>
    </xf>
    <xf numFmtId="0" fontId="2" fillId="0" borderId="1" xfId="0" applyFont="1" applyBorder="1" applyAlignment="1"/>
    <xf numFmtId="0" fontId="2" fillId="0" borderId="6" xfId="0" applyFont="1" applyBorder="1" applyAlignment="1"/>
    <xf numFmtId="0" fontId="2" fillId="0" borderId="8" xfId="0" applyFont="1" applyBorder="1" applyAlignment="1"/>
    <xf numFmtId="0" fontId="9" fillId="4" borderId="56" xfId="0" applyFont="1" applyFill="1" applyBorder="1" applyAlignment="1">
      <alignment horizontal="center"/>
    </xf>
    <xf numFmtId="0" fontId="9" fillId="4" borderId="42" xfId="0" applyFont="1" applyFill="1" applyBorder="1" applyAlignment="1">
      <alignment horizontal="center"/>
    </xf>
    <xf numFmtId="49" fontId="4" fillId="4" borderId="31" xfId="0" applyNumberFormat="1" applyFont="1" applyFill="1" applyBorder="1" applyAlignment="1">
      <alignment horizontal="center"/>
    </xf>
    <xf numFmtId="49" fontId="0" fillId="4" borderId="58" xfId="0" applyNumberFormat="1" applyFill="1" applyBorder="1" applyAlignment="1">
      <alignment horizontal="center"/>
    </xf>
    <xf numFmtId="49" fontId="0" fillId="4" borderId="51" xfId="0" applyNumberFormat="1" applyFill="1" applyBorder="1" applyAlignment="1">
      <alignment horizontal="center"/>
    </xf>
    <xf numFmtId="49" fontId="0" fillId="4" borderId="34" xfId="0" applyNumberFormat="1" applyFill="1" applyBorder="1" applyAlignment="1">
      <alignment horizontal="center"/>
    </xf>
    <xf numFmtId="49" fontId="0" fillId="4" borderId="28" xfId="0" applyNumberFormat="1" applyFill="1" applyBorder="1" applyAlignment="1">
      <alignment horizontal="center"/>
    </xf>
    <xf numFmtId="49" fontId="4" fillId="4" borderId="58" xfId="0" applyNumberFormat="1" applyFont="1" applyFill="1" applyBorder="1" applyAlignment="1">
      <alignment horizontal="center"/>
    </xf>
    <xf numFmtId="0" fontId="4" fillId="7" borderId="46" xfId="0" applyFont="1" applyFill="1" applyBorder="1" applyAlignment="1">
      <alignment horizontal="center"/>
    </xf>
    <xf numFmtId="0" fontId="4" fillId="7" borderId="20" xfId="0" applyFont="1" applyFill="1" applyBorder="1" applyAlignment="1">
      <alignment horizontal="center"/>
    </xf>
    <xf numFmtId="0" fontId="49" fillId="0" borderId="10" xfId="0" applyFont="1" applyBorder="1" applyAlignment="1">
      <alignment horizontal="center"/>
    </xf>
    <xf numFmtId="0" fontId="10" fillId="7" borderId="52" xfId="0" applyFont="1" applyFill="1" applyBorder="1" applyAlignment="1">
      <alignment horizontal="center" vertical="center" wrapText="1" shrinkToFit="1"/>
    </xf>
    <xf numFmtId="0" fontId="10" fillId="7" borderId="39" xfId="0" applyFont="1" applyFill="1" applyBorder="1" applyAlignment="1">
      <alignment horizontal="center" vertical="center" wrapText="1" shrinkToFit="1"/>
    </xf>
    <xf numFmtId="0" fontId="10" fillId="7" borderId="40" xfId="0" applyFont="1" applyFill="1" applyBorder="1" applyAlignment="1">
      <alignment horizontal="center" vertical="center" wrapText="1" shrinkToFit="1"/>
    </xf>
    <xf numFmtId="0" fontId="8" fillId="2" borderId="4" xfId="0" applyFont="1" applyFill="1" applyBorder="1" applyAlignment="1">
      <alignment horizontal="left" wrapText="1"/>
    </xf>
    <xf numFmtId="0" fontId="0" fillId="4" borderId="53" xfId="0" applyFill="1" applyBorder="1" applyAlignment="1">
      <alignment horizontal="center"/>
    </xf>
    <xf numFmtId="0" fontId="0" fillId="4" borderId="49" xfId="0" applyFill="1" applyBorder="1" applyAlignment="1">
      <alignment horizontal="center"/>
    </xf>
    <xf numFmtId="0" fontId="33" fillId="0" borderId="81" xfId="0" applyFont="1" applyFill="1" applyBorder="1" applyAlignment="1">
      <alignment horizontal="center"/>
    </xf>
    <xf numFmtId="0" fontId="33" fillId="0" borderId="82" xfId="0" applyFont="1" applyFill="1" applyBorder="1" applyAlignment="1">
      <alignment horizontal="center"/>
    </xf>
    <xf numFmtId="0" fontId="52" fillId="4" borderId="81" xfId="0" applyFont="1" applyFill="1" applyBorder="1" applyAlignment="1">
      <alignment horizontal="center"/>
    </xf>
    <xf numFmtId="0" fontId="0" fillId="4" borderId="34" xfId="0" applyFill="1" applyBorder="1" applyAlignment="1">
      <alignment horizontal="center"/>
    </xf>
    <xf numFmtId="0" fontId="52" fillId="4" borderId="86" xfId="0" applyFont="1" applyFill="1" applyBorder="1" applyAlignment="1">
      <alignment horizontal="center"/>
    </xf>
    <xf numFmtId="0" fontId="30" fillId="5" borderId="42" xfId="0" applyFont="1" applyFill="1" applyBorder="1" applyAlignment="1">
      <alignment horizontal="center" vertical="center" textRotation="90" wrapText="1" shrinkToFit="1"/>
    </xf>
    <xf numFmtId="0" fontId="30" fillId="5" borderId="57" xfId="0" applyFont="1" applyFill="1" applyBorder="1" applyAlignment="1">
      <alignment horizontal="center" vertical="center" textRotation="90" wrapText="1" shrinkToFit="1"/>
    </xf>
    <xf numFmtId="1" fontId="4" fillId="0" borderId="53" xfId="0" applyNumberFormat="1" applyFont="1" applyFill="1" applyBorder="1" applyAlignment="1">
      <alignment horizontal="center" vertical="center"/>
    </xf>
    <xf numFmtId="9" fontId="4" fillId="4" borderId="45" xfId="0" applyNumberFormat="1" applyFont="1" applyFill="1" applyBorder="1" applyAlignment="1">
      <alignment horizontal="center" vertical="center"/>
    </xf>
    <xf numFmtId="1" fontId="4" fillId="0" borderId="18" xfId="0" applyNumberFormat="1" applyFont="1" applyFill="1" applyBorder="1" applyAlignment="1">
      <alignment horizontal="center" vertical="center"/>
    </xf>
    <xf numFmtId="9" fontId="4" fillId="4" borderId="19" xfId="0" applyNumberFormat="1" applyFont="1" applyFill="1" applyBorder="1" applyAlignment="1">
      <alignment horizontal="center" vertical="center"/>
    </xf>
    <xf numFmtId="1" fontId="4" fillId="0" borderId="30" xfId="0" applyNumberFormat="1" applyFont="1" applyFill="1" applyBorder="1" applyAlignment="1">
      <alignment horizontal="center" vertical="center"/>
    </xf>
    <xf numFmtId="0" fontId="4" fillId="2" borderId="31" xfId="0" applyFont="1" applyFill="1" applyBorder="1" applyAlignment="1">
      <alignment horizontal="center" vertical="center"/>
    </xf>
    <xf numFmtId="9" fontId="4" fillId="4" borderId="31" xfId="0" applyNumberFormat="1" applyFont="1" applyFill="1" applyBorder="1" applyAlignment="1">
      <alignment horizontal="center" vertical="center"/>
    </xf>
    <xf numFmtId="1" fontId="4" fillId="4" borderId="56" xfId="0" applyNumberFormat="1" applyFont="1" applyFill="1" applyBorder="1" applyAlignment="1">
      <alignment horizontal="center" vertical="center"/>
    </xf>
    <xf numFmtId="0" fontId="20" fillId="4" borderId="52" xfId="0" applyFont="1" applyFill="1" applyBorder="1" applyAlignment="1">
      <alignment horizontal="center" vertical="center" textRotation="90" shrinkToFit="1"/>
    </xf>
    <xf numFmtId="0" fontId="20" fillId="4" borderId="39" xfId="0" applyFont="1" applyFill="1" applyBorder="1" applyAlignment="1">
      <alignment horizontal="center" vertical="center" textRotation="90" shrinkToFit="1"/>
    </xf>
    <xf numFmtId="1" fontId="4" fillId="2" borderId="53" xfId="0" applyNumberFormat="1" applyFont="1" applyFill="1" applyBorder="1" applyAlignment="1">
      <alignment horizontal="center" vertical="center"/>
    </xf>
    <xf numFmtId="1" fontId="0" fillId="2" borderId="45" xfId="0" applyNumberFormat="1" applyFill="1" applyBorder="1" applyAlignment="1">
      <alignment horizontal="center" vertical="center"/>
    </xf>
    <xf numFmtId="1" fontId="4" fillId="2" borderId="23" xfId="0" applyNumberFormat="1" applyFont="1" applyFill="1" applyBorder="1" applyAlignment="1">
      <alignment horizontal="center" vertical="center"/>
    </xf>
    <xf numFmtId="1" fontId="0" fillId="2" borderId="24" xfId="0" applyNumberFormat="1" applyFill="1" applyBorder="1" applyAlignment="1">
      <alignment horizontal="center" vertical="center"/>
    </xf>
    <xf numFmtId="1" fontId="0" fillId="4" borderId="42" xfId="0" applyNumberFormat="1" applyFill="1" applyBorder="1" applyAlignment="1">
      <alignment horizontal="center" vertical="center"/>
    </xf>
    <xf numFmtId="9" fontId="0" fillId="4" borderId="42" xfId="0" applyNumberFormat="1" applyFill="1" applyBorder="1" applyAlignment="1">
      <alignment horizontal="center" vertical="center"/>
    </xf>
    <xf numFmtId="0" fontId="4" fillId="4" borderId="47" xfId="0" applyFont="1" applyFill="1" applyBorder="1" applyAlignment="1">
      <alignment horizontal="center"/>
    </xf>
    <xf numFmtId="0" fontId="4" fillId="4" borderId="33" xfId="0" applyFont="1" applyFill="1" applyBorder="1" applyAlignment="1">
      <alignment horizontal="center"/>
    </xf>
    <xf numFmtId="9" fontId="4" fillId="7" borderId="46" xfId="0" applyNumberFormat="1" applyFont="1" applyFill="1" applyBorder="1" applyAlignment="1">
      <alignment horizontal="center"/>
    </xf>
    <xf numFmtId="9" fontId="4" fillId="7" borderId="20" xfId="0" applyNumberFormat="1" applyFont="1" applyFill="1" applyBorder="1" applyAlignment="1">
      <alignment horizontal="center"/>
    </xf>
    <xf numFmtId="2" fontId="4" fillId="4" borderId="20" xfId="0" applyNumberFormat="1" applyFont="1" applyFill="1" applyBorder="1" applyAlignment="1">
      <alignment horizontal="center" vertical="center"/>
    </xf>
    <xf numFmtId="2" fontId="4" fillId="4" borderId="59" xfId="0" applyNumberFormat="1" applyFont="1" applyFill="1" applyBorder="1" applyAlignment="1">
      <alignment horizontal="center" vertical="center"/>
    </xf>
    <xf numFmtId="1" fontId="4" fillId="4" borderId="42" xfId="0" applyNumberFormat="1" applyFont="1" applyFill="1" applyBorder="1" applyAlignment="1">
      <alignment horizontal="center" vertical="center"/>
    </xf>
    <xf numFmtId="2" fontId="4" fillId="4" borderId="46" xfId="0" applyNumberFormat="1" applyFont="1" applyFill="1" applyBorder="1" applyAlignment="1">
      <alignment horizontal="center" vertical="center"/>
    </xf>
    <xf numFmtId="0" fontId="0" fillId="12" borderId="16" xfId="0" applyFill="1" applyBorder="1" applyAlignment="1">
      <alignment horizontal="center"/>
    </xf>
    <xf numFmtId="0" fontId="0" fillId="12" borderId="26" xfId="0" applyFill="1" applyBorder="1" applyAlignment="1">
      <alignment horizontal="center"/>
    </xf>
    <xf numFmtId="0" fontId="0" fillId="12" borderId="35" xfId="0" applyFill="1" applyBorder="1" applyAlignment="1">
      <alignment horizontal="center"/>
    </xf>
    <xf numFmtId="0" fontId="34" fillId="10" borderId="38" xfId="0" applyFont="1" applyFill="1" applyBorder="1" applyAlignment="1">
      <alignment horizontal="center" vertical="center" wrapText="1"/>
    </xf>
    <xf numFmtId="0" fontId="34" fillId="10" borderId="56" xfId="0" applyFont="1" applyFill="1" applyBorder="1" applyAlignment="1">
      <alignment horizontal="center" vertical="center"/>
    </xf>
    <xf numFmtId="0" fontId="34" fillId="10" borderId="42" xfId="0" applyFont="1" applyFill="1" applyBorder="1" applyAlignment="1">
      <alignment horizontal="center" vertical="center"/>
    </xf>
    <xf numFmtId="0" fontId="34" fillId="10" borderId="42" xfId="0" applyFont="1" applyFill="1" applyBorder="1" applyAlignment="1">
      <alignment horizontal="center" vertical="center" textRotation="90"/>
    </xf>
    <xf numFmtId="0" fontId="34" fillId="10" borderId="57" xfId="0" applyFont="1" applyFill="1" applyBorder="1" applyAlignment="1">
      <alignment horizontal="center" vertical="center" textRotation="90"/>
    </xf>
    <xf numFmtId="0" fontId="34" fillId="10" borderId="2" xfId="0" applyFont="1" applyFill="1" applyBorder="1" applyAlignment="1">
      <alignment horizontal="center" vertical="center" wrapText="1"/>
    </xf>
    <xf numFmtId="0" fontId="34" fillId="10" borderId="56" xfId="0" applyFont="1" applyFill="1" applyBorder="1" applyAlignment="1">
      <alignment horizontal="center" vertical="center" wrapText="1"/>
    </xf>
    <xf numFmtId="0" fontId="34" fillId="10" borderId="42" xfId="0" applyFont="1" applyFill="1" applyBorder="1" applyAlignment="1">
      <alignment horizontal="center" vertical="center" wrapText="1"/>
    </xf>
    <xf numFmtId="0" fontId="26" fillId="10" borderId="56" xfId="0" quotePrefix="1" applyFont="1" applyFill="1" applyBorder="1" applyAlignment="1">
      <alignment horizontal="center" vertical="center" wrapText="1"/>
    </xf>
    <xf numFmtId="0" fontId="26" fillId="10" borderId="42" xfId="0" applyFont="1" applyFill="1" applyBorder="1" applyAlignment="1">
      <alignment horizontal="center" vertical="center" wrapText="1"/>
    </xf>
    <xf numFmtId="0" fontId="26" fillId="10" borderId="57" xfId="0" applyFont="1" applyFill="1" applyBorder="1" applyAlignment="1">
      <alignment horizontal="center" vertical="center" wrapText="1"/>
    </xf>
    <xf numFmtId="0" fontId="34" fillId="10" borderId="76" xfId="0" applyFont="1" applyFill="1" applyBorder="1" applyAlignment="1">
      <alignment horizontal="center" vertical="center" wrapText="1"/>
    </xf>
    <xf numFmtId="0" fontId="0" fillId="0" borderId="50" xfId="0" applyBorder="1" applyAlignment="1">
      <alignment horizontal="center"/>
    </xf>
    <xf numFmtId="0" fontId="26" fillId="10" borderId="56" xfId="0" applyFont="1" applyFill="1" applyBorder="1" applyAlignment="1">
      <alignment horizontal="center" vertical="center" wrapText="1"/>
    </xf>
    <xf numFmtId="0" fontId="26" fillId="10" borderId="43" xfId="0" applyFont="1" applyFill="1" applyBorder="1" applyAlignment="1">
      <alignment horizontal="center" vertical="center" wrapText="1"/>
    </xf>
    <xf numFmtId="0" fontId="26" fillId="10" borderId="76" xfId="0" applyFont="1" applyFill="1" applyBorder="1" applyAlignment="1">
      <alignment horizontal="center" vertical="center" wrapText="1"/>
    </xf>
    <xf numFmtId="0" fontId="26" fillId="10" borderId="70" xfId="0" applyFont="1" applyFill="1" applyBorder="1" applyAlignment="1">
      <alignment horizontal="center" vertical="center" wrapText="1"/>
    </xf>
    <xf numFmtId="0" fontId="26" fillId="10" borderId="3" xfId="0" applyFont="1" applyFill="1" applyBorder="1" applyAlignment="1">
      <alignment horizontal="center" vertical="center" wrapText="1"/>
    </xf>
    <xf numFmtId="0" fontId="0" fillId="4" borderId="76" xfId="0" applyFill="1" applyBorder="1" applyAlignment="1">
      <alignment horizontal="center" vertical="center"/>
    </xf>
    <xf numFmtId="0" fontId="0" fillId="4" borderId="76" xfId="0" applyFill="1" applyBorder="1" applyAlignment="1">
      <alignment vertical="center"/>
    </xf>
    <xf numFmtId="0" fontId="34" fillId="10" borderId="55" xfId="0" applyFont="1" applyFill="1" applyBorder="1" applyAlignment="1">
      <alignment horizontal="center" vertical="center"/>
    </xf>
    <xf numFmtId="0" fontId="34" fillId="10" borderId="56" xfId="0" applyFont="1" applyFill="1" applyBorder="1" applyAlignment="1">
      <alignment horizontal="center" vertical="center" textRotation="90"/>
    </xf>
    <xf numFmtId="0" fontId="0" fillId="12" borderId="53" xfId="0" applyFill="1" applyBorder="1" applyAlignment="1">
      <alignment horizontal="center"/>
    </xf>
    <xf numFmtId="0" fontId="0" fillId="12" borderId="18" xfId="0" applyFill="1" applyBorder="1" applyAlignment="1">
      <alignment horizontal="center"/>
    </xf>
    <xf numFmtId="0" fontId="0" fillId="12" borderId="54" xfId="0" applyFill="1" applyBorder="1" applyAlignment="1">
      <alignment horizontal="center"/>
    </xf>
    <xf numFmtId="0" fontId="26" fillId="10" borderId="41" xfId="0" applyFont="1" applyFill="1" applyBorder="1" applyAlignment="1">
      <alignment horizontal="center" vertical="center" wrapText="1"/>
    </xf>
    <xf numFmtId="0" fontId="0" fillId="12" borderId="17" xfId="0" applyFill="1" applyBorder="1" applyAlignment="1">
      <alignment horizontal="center"/>
    </xf>
    <xf numFmtId="0" fontId="0" fillId="12" borderId="21" xfId="0" applyFill="1" applyBorder="1" applyAlignment="1">
      <alignment horizontal="center"/>
    </xf>
    <xf numFmtId="0" fontId="0" fillId="12" borderId="36" xfId="0" applyFill="1" applyBorder="1" applyAlignment="1">
      <alignment horizontal="center"/>
    </xf>
    <xf numFmtId="0" fontId="34" fillId="10" borderId="11" xfId="0" applyFont="1" applyFill="1" applyBorder="1" applyAlignment="1">
      <alignment horizontal="center" vertical="center" wrapText="1"/>
    </xf>
    <xf numFmtId="0" fontId="34" fillId="10" borderId="41" xfId="0" applyFont="1" applyFill="1" applyBorder="1" applyAlignment="1">
      <alignment horizontal="center" vertical="center" wrapText="1"/>
    </xf>
    <xf numFmtId="0" fontId="0" fillId="11" borderId="23" xfId="0" applyFill="1" applyBorder="1" applyAlignment="1">
      <alignment horizontal="center"/>
    </xf>
    <xf numFmtId="0" fontId="0" fillId="11" borderId="28" xfId="0" applyFill="1" applyBorder="1" applyAlignment="1">
      <alignment horizontal="center"/>
    </xf>
    <xf numFmtId="0" fontId="34" fillId="10" borderId="41" xfId="0" applyFont="1" applyFill="1" applyBorder="1" applyAlignment="1">
      <alignment horizontal="center" vertical="center" textRotation="90"/>
    </xf>
    <xf numFmtId="0" fontId="2" fillId="0" borderId="4" xfId="0" applyFont="1" applyFill="1" applyBorder="1" applyAlignment="1">
      <alignment horizontal="center"/>
    </xf>
    <xf numFmtId="0" fontId="34" fillId="10" borderId="57" xfId="0" applyFont="1" applyFill="1" applyBorder="1" applyAlignment="1">
      <alignment horizontal="center" vertical="center"/>
    </xf>
    <xf numFmtId="0" fontId="33" fillId="5" borderId="52" xfId="0" applyFont="1" applyFill="1" applyBorder="1" applyAlignment="1">
      <alignment horizontal="center" vertical="center"/>
    </xf>
    <xf numFmtId="0" fontId="33" fillId="5" borderId="39" xfId="0" applyFont="1" applyFill="1" applyBorder="1" applyAlignment="1">
      <alignment horizontal="center" vertical="center"/>
    </xf>
    <xf numFmtId="0" fontId="33" fillId="5" borderId="40" xfId="0" applyFont="1" applyFill="1" applyBorder="1" applyAlignment="1">
      <alignment horizontal="center" vertical="center"/>
    </xf>
    <xf numFmtId="0" fontId="4" fillId="2" borderId="5" xfId="0" applyFont="1" applyFill="1" applyBorder="1" applyAlignment="1">
      <alignment horizontal="center" wrapText="1"/>
    </xf>
    <xf numFmtId="0" fontId="0" fillId="0" borderId="6" xfId="0" applyBorder="1"/>
    <xf numFmtId="0" fontId="9" fillId="4" borderId="43" xfId="0" applyFont="1" applyFill="1" applyBorder="1" applyAlignment="1">
      <alignment horizontal="center"/>
    </xf>
    <xf numFmtId="0" fontId="8" fillId="4" borderId="15" xfId="0" applyFont="1" applyFill="1" applyBorder="1" applyAlignment="1"/>
    <xf numFmtId="0" fontId="8" fillId="4" borderId="16" xfId="0" applyFont="1" applyFill="1" applyBorder="1" applyAlignment="1"/>
    <xf numFmtId="0" fontId="9" fillId="4" borderId="41" xfId="0" applyFont="1" applyFill="1" applyBorder="1" applyAlignment="1">
      <alignment horizontal="center"/>
    </xf>
    <xf numFmtId="0" fontId="4" fillId="4" borderId="71" xfId="0" applyFont="1" applyFill="1" applyBorder="1" applyAlignment="1">
      <alignment horizontal="center" vertical="center"/>
    </xf>
    <xf numFmtId="0" fontId="10" fillId="4" borderId="40" xfId="0" applyFont="1" applyFill="1" applyBorder="1" applyAlignment="1">
      <alignment horizontal="center" vertical="center"/>
    </xf>
    <xf numFmtId="0" fontId="0" fillId="4" borderId="74" xfId="0" applyFill="1" applyBorder="1" applyAlignment="1">
      <alignment horizontal="center" shrinkToFit="1"/>
    </xf>
    <xf numFmtId="0" fontId="0" fillId="4" borderId="72" xfId="0" applyFill="1" applyBorder="1" applyAlignment="1">
      <alignment horizontal="center" shrinkToFit="1"/>
    </xf>
    <xf numFmtId="0" fontId="4" fillId="4" borderId="74" xfId="0" applyFont="1" applyFill="1" applyBorder="1" applyAlignment="1">
      <alignment horizontal="center" shrinkToFit="1"/>
    </xf>
    <xf numFmtId="0" fontId="25" fillId="9" borderId="2" xfId="0" applyFont="1" applyFill="1" applyBorder="1" applyAlignment="1">
      <alignment horizontal="center" vertical="center" textRotation="90"/>
    </xf>
    <xf numFmtId="0" fontId="0" fillId="4" borderId="10" xfId="0" applyFill="1" applyBorder="1" applyAlignment="1">
      <alignment vertical="center"/>
    </xf>
    <xf numFmtId="0" fontId="25" fillId="9" borderId="10" xfId="0" applyFont="1" applyFill="1" applyBorder="1" applyAlignment="1">
      <alignment horizontal="center" vertical="center" textRotation="90"/>
    </xf>
    <xf numFmtId="0" fontId="0" fillId="4" borderId="0" xfId="0" applyFill="1" applyBorder="1" applyAlignment="1">
      <alignment horizontal="center" vertical="center"/>
    </xf>
    <xf numFmtId="0" fontId="0" fillId="4" borderId="7" xfId="0" applyFill="1" applyBorder="1" applyAlignment="1">
      <alignment vertical="center"/>
    </xf>
    <xf numFmtId="0" fontId="26" fillId="0" borderId="9" xfId="0" applyFont="1" applyFill="1" applyBorder="1" applyAlignment="1"/>
    <xf numFmtId="0" fontId="12" fillId="5" borderId="56" xfId="0" applyFont="1" applyFill="1" applyBorder="1" applyAlignment="1">
      <alignment horizontal="center" vertical="center"/>
    </xf>
    <xf numFmtId="0" fontId="12" fillId="5" borderId="43" xfId="0" applyFont="1" applyFill="1" applyBorder="1" applyAlignment="1">
      <alignment horizontal="center" vertical="center"/>
    </xf>
    <xf numFmtId="0" fontId="8" fillId="4" borderId="76" xfId="0" applyFont="1" applyFill="1" applyBorder="1" applyAlignment="1">
      <alignment horizontal="center"/>
    </xf>
    <xf numFmtId="0" fontId="4" fillId="13" borderId="51" xfId="0" applyFont="1" applyFill="1" applyBorder="1" applyAlignment="1">
      <alignment horizontal="center"/>
    </xf>
    <xf numFmtId="0" fontId="0" fillId="4" borderId="74" xfId="0" applyFill="1" applyBorder="1" applyAlignment="1">
      <alignment horizontal="center"/>
    </xf>
    <xf numFmtId="0" fontId="4" fillId="4" borderId="18" xfId="0" applyFont="1" applyFill="1" applyBorder="1" applyAlignment="1">
      <alignment horizontal="center"/>
    </xf>
    <xf numFmtId="0" fontId="4" fillId="4" borderId="18" xfId="0" applyFont="1" applyFill="1" applyBorder="1" applyAlignment="1">
      <alignment horizontal="center" shrinkToFit="1"/>
    </xf>
    <xf numFmtId="0" fontId="11" fillId="4" borderId="76" xfId="0" applyFont="1" applyFill="1" applyBorder="1" applyAlignment="1">
      <alignment horizontal="center"/>
    </xf>
    <xf numFmtId="0" fontId="0" fillId="2" borderId="1" xfId="0" applyFill="1" applyBorder="1"/>
    <xf numFmtId="0" fontId="4" fillId="2" borderId="3" xfId="0" applyFont="1" applyFill="1" applyBorder="1" applyAlignment="1">
      <alignment wrapText="1"/>
    </xf>
    <xf numFmtId="0" fontId="4" fillId="2" borderId="5" xfId="0" applyFont="1" applyFill="1" applyBorder="1" applyAlignment="1">
      <alignment wrapText="1"/>
    </xf>
    <xf numFmtId="0" fontId="4" fillId="2" borderId="4" xfId="0" applyFont="1" applyFill="1" applyBorder="1" applyAlignment="1">
      <alignment horizontal="right" wrapText="1"/>
    </xf>
    <xf numFmtId="0" fontId="4" fillId="2" borderId="6" xfId="0" applyFont="1" applyFill="1" applyBorder="1" applyAlignment="1">
      <alignment horizontal="right" wrapText="1"/>
    </xf>
    <xf numFmtId="0" fontId="8" fillId="2" borderId="4" xfId="0" applyFont="1" applyFill="1" applyBorder="1" applyAlignment="1">
      <alignment horizontal="center" wrapText="1"/>
    </xf>
    <xf numFmtId="0" fontId="8" fillId="2" borderId="5" xfId="0" applyFont="1" applyFill="1" applyBorder="1" applyAlignment="1">
      <alignment horizontal="center" wrapText="1"/>
    </xf>
    <xf numFmtId="0" fontId="8" fillId="2" borderId="4" xfId="0" applyFont="1" applyFill="1" applyBorder="1"/>
    <xf numFmtId="0" fontId="0" fillId="2" borderId="5" xfId="0" applyFill="1" applyBorder="1" applyAlignment="1">
      <alignment horizontal="left" wrapText="1"/>
    </xf>
    <xf numFmtId="0" fontId="0" fillId="2" borderId="4" xfId="0" applyFill="1" applyBorder="1"/>
    <xf numFmtId="0" fontId="0" fillId="2" borderId="5" xfId="0" applyFill="1" applyBorder="1"/>
    <xf numFmtId="0" fontId="0" fillId="2" borderId="5" xfId="0" applyFill="1" applyBorder="1" applyAlignment="1">
      <alignment wrapText="1"/>
    </xf>
    <xf numFmtId="49" fontId="4" fillId="2" borderId="4" xfId="0" applyNumberFormat="1" applyFont="1" applyFill="1" applyBorder="1" applyAlignment="1">
      <alignment horizontal="right" wrapText="1"/>
    </xf>
    <xf numFmtId="0" fontId="39" fillId="2" borderId="4" xfId="34" applyFill="1" applyBorder="1" applyAlignment="1" applyProtection="1"/>
    <xf numFmtId="0" fontId="39" fillId="2" borderId="5" xfId="34" applyFill="1" applyBorder="1" applyAlignment="1" applyProtection="1"/>
    <xf numFmtId="0" fontId="8" fillId="0" borderId="4" xfId="0" applyFont="1" applyBorder="1"/>
    <xf numFmtId="0" fontId="8" fillId="2" borderId="4" xfId="34" applyFont="1" applyFill="1" applyBorder="1" applyAlignment="1" applyProtection="1"/>
    <xf numFmtId="0" fontId="26" fillId="5" borderId="38" xfId="0" applyFont="1" applyFill="1" applyBorder="1" applyAlignment="1">
      <alignment horizontal="center" textRotation="90"/>
    </xf>
    <xf numFmtId="0" fontId="26" fillId="5" borderId="39" xfId="0" applyFont="1" applyFill="1" applyBorder="1" applyAlignment="1">
      <alignment horizontal="center" textRotation="90"/>
    </xf>
    <xf numFmtId="0" fontId="26" fillId="5" borderId="55" xfId="0" applyFont="1" applyFill="1" applyBorder="1" applyAlignment="1">
      <alignment horizontal="center" textRotation="90"/>
    </xf>
    <xf numFmtId="0" fontId="12" fillId="5" borderId="24" xfId="0" applyFont="1" applyFill="1" applyBorder="1" applyAlignment="1">
      <alignment horizontal="center" vertical="center"/>
    </xf>
    <xf numFmtId="0" fontId="13" fillId="5" borderId="11"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0" fillId="4" borderId="41" xfId="0" applyFill="1" applyBorder="1" applyAlignment="1">
      <alignment horizontal="center" vertical="center"/>
    </xf>
    <xf numFmtId="0" fontId="0" fillId="4" borderId="19" xfId="0" applyFill="1" applyBorder="1" applyAlignment="1">
      <alignment horizontal="center"/>
    </xf>
    <xf numFmtId="0" fontId="4" fillId="7" borderId="45" xfId="0" applyFont="1" applyFill="1" applyBorder="1" applyAlignment="1">
      <alignment horizontal="center"/>
    </xf>
    <xf numFmtId="0" fontId="0" fillId="7" borderId="22" xfId="0" applyFill="1" applyBorder="1" applyAlignment="1">
      <alignment horizontal="center"/>
    </xf>
    <xf numFmtId="0" fontId="0" fillId="7" borderId="58" xfId="0" applyFill="1" applyBorder="1" applyAlignment="1">
      <alignment horizontal="center"/>
    </xf>
    <xf numFmtId="0" fontId="4" fillId="4" borderId="27" xfId="0" applyFont="1" applyFill="1" applyBorder="1" applyAlignment="1">
      <alignment horizontal="center"/>
    </xf>
    <xf numFmtId="0" fontId="4" fillId="7" borderId="27" xfId="0" applyFont="1" applyFill="1" applyBorder="1" applyAlignment="1">
      <alignment horizontal="center"/>
    </xf>
    <xf numFmtId="0" fontId="4" fillId="7" borderId="19" xfId="0" applyFont="1" applyFill="1" applyBorder="1" applyAlignment="1">
      <alignment horizontal="center"/>
    </xf>
    <xf numFmtId="0" fontId="4" fillId="4" borderId="19" xfId="0" applyFont="1" applyFill="1" applyBorder="1" applyAlignment="1">
      <alignment horizontal="center"/>
    </xf>
    <xf numFmtId="9" fontId="4" fillId="7" borderId="19" xfId="0" applyNumberFormat="1" applyFont="1" applyFill="1" applyBorder="1" applyAlignment="1">
      <alignment horizontal="center"/>
    </xf>
    <xf numFmtId="0" fontId="4" fillId="2" borderId="31" xfId="0" applyFont="1" applyFill="1" applyBorder="1" applyAlignment="1">
      <alignment horizontal="center"/>
    </xf>
    <xf numFmtId="0" fontId="4" fillId="2" borderId="53" xfId="0" applyFont="1" applyFill="1" applyBorder="1" applyAlignment="1">
      <alignment horizontal="center"/>
    </xf>
    <xf numFmtId="0" fontId="4" fillId="2" borderId="18" xfId="0" applyFont="1" applyFill="1" applyBorder="1" applyAlignment="1">
      <alignment horizontal="center"/>
    </xf>
    <xf numFmtId="0" fontId="4" fillId="2" borderId="45" xfId="0" applyFont="1" applyFill="1" applyBorder="1" applyAlignment="1">
      <alignment horizontal="center"/>
    </xf>
    <xf numFmtId="0" fontId="4" fillId="2" borderId="19" xfId="0" applyFont="1" applyFill="1" applyBorder="1" applyAlignment="1">
      <alignment horizontal="center"/>
    </xf>
    <xf numFmtId="0" fontId="4" fillId="2" borderId="33" xfId="0" applyFont="1" applyFill="1" applyBorder="1" applyAlignment="1">
      <alignment horizontal="center"/>
    </xf>
    <xf numFmtId="0" fontId="0" fillId="4" borderId="43" xfId="0" applyFill="1" applyBorder="1" applyAlignment="1">
      <alignment horizontal="center" vertical="center"/>
    </xf>
    <xf numFmtId="0" fontId="4" fillId="4" borderId="63" xfId="0" applyFont="1" applyFill="1" applyBorder="1" applyAlignment="1">
      <alignment horizontal="center"/>
    </xf>
    <xf numFmtId="0" fontId="0" fillId="0" borderId="31" xfId="0" applyBorder="1" applyAlignment="1">
      <alignment horizontal="center"/>
    </xf>
    <xf numFmtId="0" fontId="12" fillId="5" borderId="22" xfId="0" applyFont="1" applyFill="1" applyBorder="1" applyAlignment="1">
      <alignment horizontal="center" vertical="center"/>
    </xf>
    <xf numFmtId="0" fontId="12" fillId="5" borderId="20" xfId="0" applyFont="1" applyFill="1" applyBorder="1" applyAlignment="1">
      <alignment horizontal="center" vertical="center"/>
    </xf>
    <xf numFmtId="0" fontId="12" fillId="5" borderId="28" xfId="0" applyFont="1" applyFill="1" applyBorder="1" applyAlignment="1">
      <alignment horizontal="center" vertical="center"/>
    </xf>
    <xf numFmtId="0" fontId="12" fillId="5" borderId="25" xfId="0" applyFont="1" applyFill="1" applyBorder="1" applyAlignment="1">
      <alignment horizontal="center" vertical="center"/>
    </xf>
    <xf numFmtId="0" fontId="0" fillId="4" borderId="58" xfId="0" applyFill="1" applyBorder="1" applyAlignment="1">
      <alignment horizontal="center" vertical="center"/>
    </xf>
    <xf numFmtId="0" fontId="0" fillId="4" borderId="34" xfId="0" applyFill="1" applyBorder="1" applyAlignment="1">
      <alignment horizontal="center" vertical="center"/>
    </xf>
    <xf numFmtId="0" fontId="12" fillId="5" borderId="76" xfId="0" applyFont="1" applyFill="1" applyBorder="1" applyAlignment="1">
      <alignment horizontal="center" vertical="center"/>
    </xf>
    <xf numFmtId="0" fontId="12" fillId="5" borderId="79" xfId="0" applyFont="1" applyFill="1" applyBorder="1" applyAlignment="1">
      <alignment horizontal="center" vertical="center"/>
    </xf>
    <xf numFmtId="49" fontId="4" fillId="2" borderId="4" xfId="34" applyNumberFormat="1" applyFont="1" applyFill="1" applyBorder="1" applyAlignment="1" applyProtection="1">
      <alignment horizontal="right"/>
    </xf>
    <xf numFmtId="0" fontId="4" fillId="2" borderId="0" xfId="34" applyFont="1" applyFill="1" applyBorder="1" applyAlignment="1" applyProtection="1"/>
    <xf numFmtId="0" fontId="56" fillId="0" borderId="9" xfId="0" applyFont="1" applyBorder="1"/>
    <xf numFmtId="0" fontId="56" fillId="0" borderId="1" xfId="0" applyFont="1" applyBorder="1"/>
    <xf numFmtId="0" fontId="31" fillId="5" borderId="10" xfId="0" applyFont="1" applyFill="1" applyBorder="1" applyAlignment="1">
      <alignment horizontal="center"/>
    </xf>
    <xf numFmtId="0" fontId="31" fillId="5" borderId="10" xfId="0" applyFont="1" applyFill="1" applyBorder="1" applyAlignment="1"/>
    <xf numFmtId="0" fontId="0" fillId="0" borderId="5" xfId="0" applyBorder="1"/>
    <xf numFmtId="0" fontId="4" fillId="7" borderId="52" xfId="0" applyFont="1" applyFill="1" applyBorder="1" applyAlignment="1">
      <alignment horizontal="center" vertical="center"/>
    </xf>
    <xf numFmtId="0" fontId="4" fillId="7" borderId="39" xfId="0" applyFont="1" applyFill="1" applyBorder="1" applyAlignment="1">
      <alignment horizontal="center" vertical="center"/>
    </xf>
    <xf numFmtId="0" fontId="0" fillId="7" borderId="39" xfId="0" applyFill="1" applyBorder="1" applyAlignment="1">
      <alignment horizontal="center" vertical="center" shrinkToFit="1"/>
    </xf>
    <xf numFmtId="0" fontId="54" fillId="7" borderId="39" xfId="0" applyFont="1" applyFill="1" applyBorder="1" applyAlignment="1">
      <alignment horizontal="center" vertical="center" wrapText="1" shrinkToFit="1"/>
    </xf>
    <xf numFmtId="0" fontId="54" fillId="7" borderId="55" xfId="0" applyFont="1" applyFill="1" applyBorder="1" applyAlignment="1">
      <alignment horizontal="center" vertical="center" wrapText="1" shrinkToFit="1"/>
    </xf>
    <xf numFmtId="0" fontId="8" fillId="2" borderId="55" xfId="0" applyFont="1" applyFill="1" applyBorder="1" applyAlignment="1">
      <alignment horizontal="right" vertical="center" wrapText="1" shrinkToFit="1"/>
    </xf>
    <xf numFmtId="0" fontId="53" fillId="5" borderId="46" xfId="0" applyFont="1" applyFill="1" applyBorder="1" applyAlignment="1">
      <alignment vertical="center" wrapText="1" shrinkToFit="1"/>
    </xf>
    <xf numFmtId="0" fontId="0" fillId="0" borderId="30" xfId="0" applyBorder="1" applyAlignment="1">
      <alignment horizontal="center"/>
    </xf>
    <xf numFmtId="2" fontId="0" fillId="4" borderId="46" xfId="0" applyNumberFormat="1" applyFill="1" applyBorder="1" applyAlignment="1">
      <alignment horizontal="center"/>
    </xf>
    <xf numFmtId="2" fontId="0" fillId="4" borderId="20" xfId="0" applyNumberFormat="1" applyFill="1" applyBorder="1" applyAlignment="1">
      <alignment horizontal="center"/>
    </xf>
    <xf numFmtId="0" fontId="0" fillId="7" borderId="36" xfId="0" applyFill="1" applyBorder="1" applyAlignment="1">
      <alignment horizontal="center"/>
    </xf>
    <xf numFmtId="0" fontId="2" fillId="4" borderId="40" xfId="0" applyFont="1" applyFill="1" applyBorder="1" applyAlignment="1">
      <alignment horizontal="center" vertical="center" shrinkToFit="1"/>
    </xf>
    <xf numFmtId="164" fontId="0" fillId="4" borderId="67" xfId="0" applyNumberFormat="1" applyFill="1" applyBorder="1" applyAlignment="1">
      <alignment horizontal="center"/>
    </xf>
    <xf numFmtId="9" fontId="2" fillId="7" borderId="46" xfId="0" applyNumberFormat="1" applyFont="1" applyFill="1" applyBorder="1" applyAlignment="1">
      <alignment horizontal="center" vertical="center"/>
    </xf>
    <xf numFmtId="9" fontId="2" fillId="7" borderId="20" xfId="0" applyNumberFormat="1" applyFont="1" applyFill="1" applyBorder="1" applyAlignment="1">
      <alignment horizontal="center" vertical="center"/>
    </xf>
    <xf numFmtId="9" fontId="2" fillId="7" borderId="50" xfId="0" applyNumberFormat="1" applyFont="1" applyFill="1" applyBorder="1" applyAlignment="1">
      <alignment horizontal="center" vertical="center"/>
    </xf>
    <xf numFmtId="0" fontId="0" fillId="2" borderId="0" xfId="0" applyFill="1"/>
    <xf numFmtId="9" fontId="0" fillId="4" borderId="67" xfId="0" applyNumberFormat="1" applyFill="1" applyBorder="1" applyAlignment="1">
      <alignment horizontal="center"/>
    </xf>
    <xf numFmtId="0" fontId="0" fillId="0" borderId="45" xfId="0" applyBorder="1" applyAlignment="1">
      <alignment shrinkToFit="1"/>
    </xf>
    <xf numFmtId="0" fontId="0" fillId="0" borderId="19" xfId="0" applyBorder="1" applyAlignment="1">
      <alignment shrinkToFit="1"/>
    </xf>
    <xf numFmtId="0" fontId="0" fillId="0" borderId="24" xfId="0" applyBorder="1" applyAlignment="1">
      <alignment shrinkToFit="1"/>
    </xf>
    <xf numFmtId="0" fontId="31" fillId="5" borderId="0" xfId="0" applyFont="1" applyFill="1" applyBorder="1" applyAlignment="1">
      <alignment horizontal="center"/>
    </xf>
    <xf numFmtId="9" fontId="4" fillId="4" borderId="22" xfId="0" applyNumberFormat="1" applyFont="1" applyFill="1" applyBorder="1" applyAlignment="1">
      <alignment horizontal="center" vertical="center"/>
    </xf>
    <xf numFmtId="9" fontId="4" fillId="4" borderId="51" xfId="0" applyNumberFormat="1" applyFont="1" applyFill="1" applyBorder="1" applyAlignment="1">
      <alignment horizontal="center" vertical="center"/>
    </xf>
    <xf numFmtId="1" fontId="4" fillId="4" borderId="57" xfId="0" applyNumberFormat="1" applyFont="1" applyFill="1" applyBorder="1" applyAlignment="1">
      <alignment horizontal="center" vertical="center"/>
    </xf>
    <xf numFmtId="2" fontId="4" fillId="4" borderId="42" xfId="0" applyNumberFormat="1" applyFont="1" applyFill="1" applyBorder="1" applyAlignment="1">
      <alignment horizontal="center" vertical="center"/>
    </xf>
    <xf numFmtId="0" fontId="20" fillId="4" borderId="63" xfId="0" applyFont="1" applyFill="1" applyBorder="1" applyAlignment="1">
      <alignment horizontal="center" vertical="center" textRotation="90" shrinkToFit="1"/>
    </xf>
    <xf numFmtId="0" fontId="20" fillId="4" borderId="64" xfId="0" applyFont="1" applyFill="1" applyBorder="1" applyAlignment="1">
      <alignment horizontal="center" vertical="center" textRotation="90" shrinkToFit="1"/>
    </xf>
    <xf numFmtId="0" fontId="20" fillId="4" borderId="66" xfId="0" applyFont="1" applyFill="1" applyBorder="1" applyAlignment="1">
      <alignment horizontal="center" vertical="center" textRotation="90" shrinkToFit="1"/>
    </xf>
    <xf numFmtId="0" fontId="0" fillId="2" borderId="44" xfId="0" applyFill="1" applyBorder="1" applyAlignment="1">
      <alignment horizontal="center"/>
    </xf>
    <xf numFmtId="0" fontId="0" fillId="2" borderId="33" xfId="0" applyFill="1" applyBorder="1" applyAlignment="1">
      <alignment horizontal="center"/>
    </xf>
    <xf numFmtId="1" fontId="4" fillId="2" borderId="68" xfId="0" applyNumberFormat="1" applyFont="1" applyFill="1" applyBorder="1" applyAlignment="1">
      <alignment horizontal="center" vertical="center"/>
    </xf>
    <xf numFmtId="1" fontId="0" fillId="2" borderId="61" xfId="0" applyNumberFormat="1" applyFill="1" applyBorder="1" applyAlignment="1">
      <alignment horizontal="center" vertical="center"/>
    </xf>
    <xf numFmtId="0" fontId="4" fillId="2" borderId="45" xfId="0" applyFont="1" applyFill="1" applyBorder="1" applyAlignment="1">
      <alignment horizontal="center"/>
    </xf>
    <xf numFmtId="0" fontId="4" fillId="2" borderId="19" xfId="0" applyFont="1" applyFill="1" applyBorder="1" applyAlignment="1">
      <alignment horizontal="center"/>
    </xf>
    <xf numFmtId="0" fontId="0" fillId="2" borderId="44" xfId="0" applyFill="1" applyBorder="1" applyAlignment="1">
      <alignment horizontal="center"/>
    </xf>
    <xf numFmtId="0" fontId="0" fillId="2" borderId="45" xfId="0" applyFill="1" applyBorder="1" applyAlignment="1">
      <alignment horizontal="center"/>
    </xf>
    <xf numFmtId="0" fontId="0" fillId="2" borderId="47" xfId="0" applyFill="1" applyBorder="1" applyAlignment="1">
      <alignment horizontal="center"/>
    </xf>
    <xf numFmtId="0" fontId="0" fillId="2" borderId="24" xfId="0" applyFill="1" applyBorder="1" applyAlignment="1">
      <alignment horizontal="center"/>
    </xf>
    <xf numFmtId="0" fontId="0" fillId="2" borderId="27" xfId="0" applyFill="1" applyBorder="1" applyAlignment="1">
      <alignment horizontal="center"/>
    </xf>
    <xf numFmtId="0" fontId="0" fillId="2" borderId="19" xfId="0" applyFill="1" applyBorder="1" applyAlignment="1">
      <alignment horizontal="center"/>
    </xf>
    <xf numFmtId="0" fontId="0" fillId="2" borderId="33" xfId="0" applyFill="1" applyBorder="1" applyAlignment="1">
      <alignment horizontal="center"/>
    </xf>
    <xf numFmtId="0" fontId="0" fillId="2" borderId="31" xfId="0" applyFill="1" applyBorder="1" applyAlignment="1">
      <alignment horizontal="center"/>
    </xf>
    <xf numFmtId="0" fontId="24" fillId="4" borderId="52" xfId="0" applyFont="1" applyFill="1" applyBorder="1" applyAlignment="1">
      <alignment horizontal="center" vertical="center" textRotation="90" shrinkToFit="1"/>
    </xf>
    <xf numFmtId="0" fontId="24" fillId="4" borderId="39" xfId="0" applyFont="1" applyFill="1" applyBorder="1" applyAlignment="1">
      <alignment horizontal="center" vertical="center" textRotation="90" shrinkToFit="1"/>
    </xf>
    <xf numFmtId="0" fontId="24" fillId="4" borderId="64" xfId="0" applyFont="1" applyFill="1" applyBorder="1" applyAlignment="1">
      <alignment horizontal="center" vertical="center" textRotation="90" shrinkToFit="1"/>
    </xf>
    <xf numFmtId="0" fontId="30" fillId="5" borderId="67" xfId="0" applyFont="1" applyFill="1" applyBorder="1" applyAlignment="1">
      <alignment horizontal="center" vertical="center" textRotation="90" shrinkToFit="1"/>
    </xf>
    <xf numFmtId="0" fontId="30" fillId="5" borderId="39" xfId="0" applyFont="1" applyFill="1" applyBorder="1" applyAlignment="1">
      <alignment horizontal="center" vertical="center" textRotation="90" shrinkToFit="1"/>
    </xf>
    <xf numFmtId="0" fontId="30" fillId="5" borderId="40" xfId="0" applyFont="1" applyFill="1" applyBorder="1" applyAlignment="1">
      <alignment horizontal="center" vertical="center" textRotation="90" shrinkToFit="1"/>
    </xf>
    <xf numFmtId="1" fontId="4" fillId="2" borderId="19" xfId="0" applyNumberFormat="1" applyFont="1" applyFill="1" applyBorder="1" applyAlignment="1">
      <alignment horizontal="center" vertical="center"/>
    </xf>
    <xf numFmtId="1" fontId="4" fillId="2" borderId="31" xfId="0" applyNumberFormat="1" applyFont="1" applyFill="1" applyBorder="1" applyAlignment="1">
      <alignment horizontal="center" vertical="center"/>
    </xf>
    <xf numFmtId="1" fontId="4" fillId="2" borderId="45" xfId="0" applyNumberFormat="1" applyFont="1" applyFill="1" applyBorder="1" applyAlignment="1">
      <alignment horizontal="center" vertical="center"/>
    </xf>
    <xf numFmtId="0" fontId="4" fillId="7" borderId="45"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31" xfId="0" applyFont="1" applyFill="1" applyBorder="1" applyAlignment="1">
      <alignment horizontal="center" vertical="center"/>
    </xf>
    <xf numFmtId="0" fontId="4" fillId="7" borderId="45" xfId="0" applyFont="1" applyFill="1" applyBorder="1" applyAlignment="1">
      <alignment horizontal="center"/>
    </xf>
    <xf numFmtId="0" fontId="4" fillId="7" borderId="19" xfId="0" applyFont="1" applyFill="1" applyBorder="1" applyAlignment="1">
      <alignment horizontal="center"/>
    </xf>
    <xf numFmtId="0" fontId="0" fillId="7" borderId="45" xfId="0" applyFill="1" applyBorder="1" applyAlignment="1">
      <alignment horizontal="center"/>
    </xf>
    <xf numFmtId="0" fontId="0" fillId="7" borderId="19" xfId="0" applyFill="1" applyBorder="1" applyAlignment="1">
      <alignment horizontal="center"/>
    </xf>
    <xf numFmtId="0" fontId="0" fillId="7" borderId="31" xfId="0" applyFill="1" applyBorder="1" applyAlignment="1">
      <alignment horizontal="center"/>
    </xf>
    <xf numFmtId="0" fontId="4" fillId="2" borderId="31" xfId="0" applyFont="1" applyFill="1" applyBorder="1" applyAlignment="1">
      <alignment horizontal="center"/>
    </xf>
    <xf numFmtId="1" fontId="4" fillId="4" borderId="46" xfId="0" applyNumberFormat="1" applyFont="1" applyFill="1" applyBorder="1" applyAlignment="1">
      <alignment horizontal="center"/>
    </xf>
    <xf numFmtId="1" fontId="4" fillId="4" borderId="20" xfId="0" applyNumberFormat="1" applyFont="1" applyFill="1" applyBorder="1" applyAlignment="1">
      <alignment horizontal="center"/>
    </xf>
    <xf numFmtId="0" fontId="4" fillId="7" borderId="24" xfId="0" applyFont="1" applyFill="1" applyBorder="1" applyAlignment="1">
      <alignment horizontal="center"/>
    </xf>
    <xf numFmtId="0" fontId="4" fillId="7" borderId="31" xfId="0" applyFont="1" applyFill="1" applyBorder="1" applyAlignment="1">
      <alignment horizontal="center"/>
    </xf>
    <xf numFmtId="0" fontId="0" fillId="7" borderId="53" xfId="0" applyFill="1" applyBorder="1" applyAlignment="1">
      <alignment horizontal="center"/>
    </xf>
    <xf numFmtId="0" fontId="0" fillId="7" borderId="18" xfId="0" applyFill="1" applyBorder="1" applyAlignment="1">
      <alignment horizontal="center"/>
    </xf>
    <xf numFmtId="0" fontId="60" fillId="5" borderId="39" xfId="0" applyFont="1" applyFill="1" applyBorder="1" applyAlignment="1">
      <alignment horizontal="center" vertical="center" textRotation="90" shrinkToFit="1"/>
    </xf>
    <xf numFmtId="0" fontId="30" fillId="5" borderId="55" xfId="0" applyFont="1" applyFill="1" applyBorder="1" applyAlignment="1">
      <alignment horizontal="center" vertical="center" textRotation="90" shrinkToFit="1"/>
    </xf>
    <xf numFmtId="0" fontId="57" fillId="5" borderId="64" xfId="0" applyFont="1" applyFill="1" applyBorder="1" applyAlignment="1">
      <alignment horizontal="center" vertical="center" textRotation="90" shrinkToFit="1"/>
    </xf>
    <xf numFmtId="0" fontId="20" fillId="4" borderId="65" xfId="0" applyFont="1" applyFill="1" applyBorder="1" applyAlignment="1">
      <alignment horizontal="center" vertical="center" textRotation="90" shrinkToFit="1"/>
    </xf>
    <xf numFmtId="0" fontId="26" fillId="5" borderId="66" xfId="0" applyFont="1" applyFill="1" applyBorder="1" applyAlignment="1">
      <alignment horizontal="center" vertical="center" textRotation="90" shrinkToFit="1"/>
    </xf>
    <xf numFmtId="0" fontId="0" fillId="4" borderId="28" xfId="0" applyFill="1" applyBorder="1" applyAlignment="1">
      <alignment horizontal="center"/>
    </xf>
    <xf numFmtId="0" fontId="0" fillId="4" borderId="22" xfId="0" applyFill="1" applyBorder="1" applyAlignment="1">
      <alignment horizontal="center"/>
    </xf>
    <xf numFmtId="1" fontId="4" fillId="2" borderId="18" xfId="0" applyNumberFormat="1" applyFont="1" applyFill="1" applyBorder="1" applyAlignment="1">
      <alignment horizontal="center" vertical="center"/>
    </xf>
    <xf numFmtId="1" fontId="0" fillId="2" borderId="19" xfId="0" applyNumberFormat="1" applyFill="1" applyBorder="1" applyAlignment="1">
      <alignment horizontal="center" vertical="center"/>
    </xf>
    <xf numFmtId="2" fontId="4" fillId="4" borderId="19" xfId="0" applyNumberFormat="1" applyFont="1" applyFill="1" applyBorder="1" applyAlignment="1">
      <alignment horizontal="center"/>
    </xf>
    <xf numFmtId="0" fontId="24" fillId="4" borderId="42" xfId="0" applyFont="1" applyFill="1" applyBorder="1" applyAlignment="1">
      <alignment horizontal="center" vertical="center" textRotation="90" shrinkToFit="1"/>
    </xf>
    <xf numFmtId="0" fontId="4" fillId="7" borderId="44" xfId="0" applyFont="1" applyFill="1" applyBorder="1" applyAlignment="1">
      <alignment horizontal="center" shrinkToFit="1"/>
    </xf>
    <xf numFmtId="0" fontId="4" fillId="7" borderId="27" xfId="0" applyFont="1" applyFill="1" applyBorder="1" applyAlignment="1">
      <alignment horizontal="center" shrinkToFit="1"/>
    </xf>
    <xf numFmtId="0" fontId="4" fillId="4" borderId="52" xfId="0" applyFont="1" applyFill="1" applyBorder="1" applyAlignment="1">
      <alignment horizontal="center"/>
    </xf>
    <xf numFmtId="0" fontId="23" fillId="4" borderId="39" xfId="0" applyFont="1" applyFill="1" applyBorder="1" applyAlignment="1">
      <alignment horizontal="center" wrapText="1"/>
    </xf>
    <xf numFmtId="0" fontId="24" fillId="4" borderId="38" xfId="0" applyFont="1" applyFill="1" applyBorder="1" applyAlignment="1">
      <alignment horizontal="center" vertical="center" textRotation="90" shrinkToFit="1"/>
    </xf>
    <xf numFmtId="0" fontId="24" fillId="4" borderId="3" xfId="0" applyFont="1" applyFill="1" applyBorder="1" applyAlignment="1">
      <alignment horizontal="center" vertical="center" textRotation="90" shrinkToFit="1"/>
    </xf>
    <xf numFmtId="0" fontId="24" fillId="4" borderId="55" xfId="0" applyFont="1" applyFill="1" applyBorder="1" applyAlignment="1">
      <alignment horizontal="center" vertical="center" textRotation="90" shrinkToFit="1"/>
    </xf>
    <xf numFmtId="0" fontId="23" fillId="4" borderId="64" xfId="0" applyFont="1" applyFill="1" applyBorder="1" applyAlignment="1">
      <alignment horizontal="center" wrapText="1"/>
    </xf>
    <xf numFmtId="0" fontId="26" fillId="5" borderId="67" xfId="0" applyFont="1" applyFill="1" applyBorder="1" applyAlignment="1">
      <alignment horizontal="center" vertical="center" textRotation="90" shrinkToFit="1"/>
    </xf>
    <xf numFmtId="0" fontId="20" fillId="4" borderId="67" xfId="0" applyFont="1" applyFill="1" applyBorder="1" applyAlignment="1">
      <alignment horizontal="center" vertical="center" textRotation="90" shrinkToFit="1"/>
    </xf>
    <xf numFmtId="0" fontId="30" fillId="5" borderId="64" xfId="0" applyFont="1" applyFill="1" applyBorder="1" applyAlignment="1">
      <alignment horizontal="center" vertical="center" textRotation="90" shrinkToFit="1"/>
    </xf>
    <xf numFmtId="2" fontId="4" fillId="4" borderId="45" xfId="0" applyNumberFormat="1" applyFont="1" applyFill="1" applyBorder="1" applyAlignment="1">
      <alignment horizontal="center"/>
    </xf>
    <xf numFmtId="0" fontId="4" fillId="7" borderId="30" xfId="0" applyFont="1" applyFill="1" applyBorder="1" applyAlignment="1">
      <alignment horizontal="center" shrinkToFit="1"/>
    </xf>
    <xf numFmtId="0" fontId="0" fillId="0" borderId="31" xfId="0" applyBorder="1" applyAlignment="1">
      <alignment shrinkToFit="1"/>
    </xf>
    <xf numFmtId="2" fontId="4" fillId="4" borderId="31" xfId="0" applyNumberFormat="1" applyFont="1" applyFill="1" applyBorder="1" applyAlignment="1">
      <alignment horizontal="center"/>
    </xf>
    <xf numFmtId="9" fontId="4" fillId="7" borderId="31" xfId="0" applyNumberFormat="1" applyFont="1" applyFill="1" applyBorder="1" applyAlignment="1">
      <alignment horizontal="center"/>
    </xf>
    <xf numFmtId="0" fontId="20" fillId="4" borderId="68" xfId="0" applyFont="1" applyFill="1" applyBorder="1" applyAlignment="1">
      <alignment horizontal="center" vertical="center" textRotation="90" shrinkToFit="1"/>
    </xf>
    <xf numFmtId="0" fontId="20" fillId="4" borderId="61" xfId="0" applyFont="1" applyFill="1" applyBorder="1" applyAlignment="1">
      <alignment horizontal="center" vertical="center" textRotation="90" shrinkToFit="1"/>
    </xf>
    <xf numFmtId="2" fontId="4" fillId="4" borderId="58" xfId="0" applyNumberFormat="1" applyFont="1" applyFill="1" applyBorder="1" applyAlignment="1">
      <alignment horizontal="center"/>
    </xf>
    <xf numFmtId="2" fontId="4" fillId="4" borderId="22" xfId="0" applyNumberFormat="1" applyFont="1" applyFill="1" applyBorder="1" applyAlignment="1">
      <alignment horizontal="center"/>
    </xf>
    <xf numFmtId="2" fontId="4" fillId="4" borderId="51" xfId="0" applyNumberFormat="1" applyFont="1" applyFill="1" applyBorder="1" applyAlignment="1">
      <alignment horizontal="center"/>
    </xf>
    <xf numFmtId="2" fontId="4" fillId="4" borderId="43" xfId="0" applyNumberFormat="1" applyFont="1" applyFill="1" applyBorder="1" applyAlignment="1">
      <alignment horizontal="center" vertical="center"/>
    </xf>
    <xf numFmtId="0" fontId="24" fillId="4" borderId="38" xfId="0" applyFont="1" applyFill="1" applyBorder="1" applyAlignment="1">
      <alignment horizontal="center" vertical="center" textRotation="90" shrinkToFit="1"/>
    </xf>
    <xf numFmtId="0" fontId="4" fillId="7" borderId="44" xfId="0" applyFont="1" applyFill="1" applyBorder="1" applyAlignment="1">
      <alignment horizontal="center"/>
    </xf>
    <xf numFmtId="0" fontId="4" fillId="7" borderId="27" xfId="0" applyFont="1" applyFill="1" applyBorder="1" applyAlignment="1">
      <alignment horizontal="center"/>
    </xf>
    <xf numFmtId="0" fontId="4" fillId="7" borderId="33" xfId="0" applyFont="1" applyFill="1" applyBorder="1" applyAlignment="1">
      <alignment horizontal="center"/>
    </xf>
    <xf numFmtId="1" fontId="4" fillId="4" borderId="59" xfId="0" applyNumberFormat="1" applyFont="1" applyFill="1" applyBorder="1" applyAlignment="1">
      <alignment horizontal="center"/>
    </xf>
    <xf numFmtId="0" fontId="4" fillId="0" borderId="44" xfId="0" applyFont="1" applyBorder="1" applyAlignment="1">
      <alignment horizontal="center"/>
    </xf>
    <xf numFmtId="0" fontId="4" fillId="0" borderId="27" xfId="0" applyFont="1" applyBorder="1" applyAlignment="1">
      <alignment horizontal="center"/>
    </xf>
    <xf numFmtId="0" fontId="4" fillId="0" borderId="33" xfId="0" applyFont="1" applyBorder="1" applyAlignment="1">
      <alignment horizontal="center"/>
    </xf>
    <xf numFmtId="0" fontId="4" fillId="4" borderId="43" xfId="0" applyFont="1" applyFill="1" applyBorder="1" applyAlignment="1">
      <alignment horizontal="center" vertical="center"/>
    </xf>
    <xf numFmtId="1" fontId="4" fillId="2" borderId="53" xfId="0" applyNumberFormat="1" applyFont="1" applyFill="1" applyBorder="1" applyAlignment="1">
      <alignment horizontal="center" vertical="center"/>
    </xf>
    <xf numFmtId="1" fontId="4" fillId="2" borderId="18" xfId="0" applyNumberFormat="1" applyFont="1" applyFill="1" applyBorder="1" applyAlignment="1">
      <alignment horizontal="center" vertical="center"/>
    </xf>
    <xf numFmtId="1" fontId="4" fillId="2" borderId="30" xfId="0" applyNumberFormat="1" applyFont="1" applyFill="1" applyBorder="1" applyAlignment="1">
      <alignment horizontal="center" vertical="center"/>
    </xf>
    <xf numFmtId="0" fontId="30" fillId="5" borderId="10" xfId="0" applyFont="1" applyFill="1" applyBorder="1" applyAlignment="1">
      <alignment horizontal="center" vertical="center" textRotation="90" wrapText="1" shrinkToFit="1"/>
    </xf>
    <xf numFmtId="0" fontId="4" fillId="4" borderId="56" xfId="0" applyFont="1" applyFill="1" applyBorder="1" applyAlignment="1">
      <alignment horizontal="center" vertical="center" textRotation="90"/>
    </xf>
    <xf numFmtId="0" fontId="4" fillId="4" borderId="42" xfId="0" applyFont="1" applyFill="1" applyBorder="1" applyAlignment="1">
      <alignment horizontal="center" vertical="center" textRotation="90"/>
    </xf>
    <xf numFmtId="0" fontId="4" fillId="4" borderId="52" xfId="0" applyFont="1" applyFill="1" applyBorder="1" applyAlignment="1">
      <alignment horizontal="center" vertical="center" textRotation="90"/>
    </xf>
    <xf numFmtId="0" fontId="4" fillId="4" borderId="39" xfId="0" applyFont="1" applyFill="1" applyBorder="1" applyAlignment="1">
      <alignment horizontal="center" vertical="center" textRotation="90"/>
    </xf>
    <xf numFmtId="0" fontId="0" fillId="0" borderId="53" xfId="0" applyBorder="1" applyAlignment="1">
      <alignment horizontal="center" vertical="center"/>
    </xf>
    <xf numFmtId="0" fontId="0" fillId="0" borderId="45" xfId="0" applyBorder="1" applyAlignment="1">
      <alignment horizontal="center" vertical="center"/>
    </xf>
    <xf numFmtId="0" fontId="0" fillId="4" borderId="46" xfId="0"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4" borderId="20" xfId="0" applyFill="1" applyBorder="1" applyAlignment="1">
      <alignment horizontal="center" vertical="center"/>
    </xf>
    <xf numFmtId="0" fontId="0" fillId="4" borderId="50" xfId="0" applyFill="1" applyBorder="1" applyAlignment="1">
      <alignment horizontal="center" vertical="center"/>
    </xf>
    <xf numFmtId="0" fontId="4" fillId="7" borderId="33" xfId="0" applyFont="1" applyFill="1" applyBorder="1" applyAlignment="1">
      <alignment horizontal="center" shrinkToFit="1"/>
    </xf>
    <xf numFmtId="0" fontId="0" fillId="0" borderId="51" xfId="0" applyBorder="1" applyAlignment="1">
      <alignment shrinkToFit="1"/>
    </xf>
    <xf numFmtId="0" fontId="4" fillId="7" borderId="33" xfId="0" applyFont="1" applyFill="1" applyBorder="1" applyAlignment="1">
      <alignment horizontal="center"/>
    </xf>
    <xf numFmtId="9" fontId="4" fillId="0" borderId="31" xfId="0" applyNumberFormat="1" applyFont="1" applyFill="1" applyBorder="1" applyAlignment="1">
      <alignment horizontal="center"/>
    </xf>
    <xf numFmtId="9" fontId="4" fillId="4" borderId="59" xfId="0" applyNumberFormat="1" applyFont="1" applyFill="1" applyBorder="1" applyAlignment="1">
      <alignment horizontal="center"/>
    </xf>
    <xf numFmtId="0" fontId="0" fillId="0" borderId="30" xfId="0" applyBorder="1" applyAlignment="1">
      <alignment horizontal="center" vertical="center"/>
    </xf>
    <xf numFmtId="0" fontId="0" fillId="0" borderId="31" xfId="0" applyBorder="1" applyAlignment="1">
      <alignment horizontal="center" vertical="center"/>
    </xf>
    <xf numFmtId="0" fontId="0" fillId="4" borderId="59" xfId="0" applyFill="1" applyBorder="1" applyAlignment="1">
      <alignment horizontal="center" vertical="center"/>
    </xf>
    <xf numFmtId="0" fontId="0" fillId="4" borderId="56" xfId="0" applyFill="1" applyBorder="1" applyAlignment="1">
      <alignment horizontal="center" vertical="center"/>
    </xf>
    <xf numFmtId="0" fontId="0" fillId="4" borderId="42" xfId="0" applyFill="1" applyBorder="1" applyAlignment="1">
      <alignment horizontal="center" vertical="center"/>
    </xf>
    <xf numFmtId="0" fontId="0" fillId="4" borderId="57" xfId="0" applyFill="1" applyBorder="1" applyAlignment="1">
      <alignment horizontal="center" vertical="center"/>
    </xf>
    <xf numFmtId="0" fontId="0" fillId="4" borderId="51" xfId="0" applyFill="1" applyBorder="1" applyAlignment="1">
      <alignment horizontal="center"/>
    </xf>
    <xf numFmtId="0" fontId="0" fillId="7" borderId="30" xfId="0" applyFill="1" applyBorder="1" applyAlignment="1">
      <alignment horizontal="center"/>
    </xf>
    <xf numFmtId="0" fontId="4" fillId="7" borderId="68" xfId="0" applyFont="1" applyFill="1" applyBorder="1" applyAlignment="1">
      <alignment horizontal="center" shrinkToFit="1"/>
    </xf>
    <xf numFmtId="0" fontId="0" fillId="0" borderId="69" xfId="0" applyBorder="1" applyAlignment="1">
      <alignment shrinkToFit="1"/>
    </xf>
    <xf numFmtId="0" fontId="4" fillId="7" borderId="30" xfId="0" applyFont="1" applyFill="1" applyBorder="1" applyAlignment="1">
      <alignment horizontal="center"/>
    </xf>
    <xf numFmtId="9" fontId="4" fillId="7" borderId="59" xfId="0" applyNumberFormat="1" applyFont="1" applyFill="1" applyBorder="1" applyAlignment="1">
      <alignment horizontal="center"/>
    </xf>
    <xf numFmtId="9" fontId="4" fillId="4" borderId="62" xfId="0" applyNumberFormat="1" applyFont="1" applyFill="1" applyBorder="1" applyAlignment="1">
      <alignment horizontal="center"/>
    </xf>
    <xf numFmtId="0" fontId="0" fillId="0" borderId="54" xfId="0" applyBorder="1" applyAlignment="1">
      <alignment horizontal="center" vertical="center"/>
    </xf>
    <xf numFmtId="0" fontId="61" fillId="5" borderId="57" xfId="0" applyFont="1" applyFill="1" applyBorder="1" applyAlignment="1">
      <alignment horizontal="center" vertical="center" textRotation="90"/>
    </xf>
    <xf numFmtId="0" fontId="0" fillId="4" borderId="61" xfId="0" applyFill="1" applyBorder="1" applyAlignment="1">
      <alignment horizontal="center" vertical="center"/>
    </xf>
    <xf numFmtId="9" fontId="0" fillId="4" borderId="43" xfId="0" applyNumberFormat="1" applyFill="1" applyBorder="1" applyAlignment="1">
      <alignment horizontal="center" vertical="center"/>
    </xf>
    <xf numFmtId="0" fontId="61" fillId="5" borderId="40" xfId="0" applyFont="1" applyFill="1" applyBorder="1" applyAlignment="1">
      <alignment horizontal="center" vertical="center" textRotation="90"/>
    </xf>
    <xf numFmtId="0" fontId="0" fillId="4" borderId="60" xfId="0" applyFill="1" applyBorder="1" applyAlignment="1">
      <alignment horizontal="center" vertical="center"/>
    </xf>
    <xf numFmtId="1" fontId="0" fillId="7" borderId="45" xfId="0" applyNumberFormat="1" applyFill="1" applyBorder="1" applyAlignment="1">
      <alignment horizontal="center" vertical="center"/>
    </xf>
    <xf numFmtId="1" fontId="0" fillId="7" borderId="24" xfId="0" applyNumberFormat="1" applyFill="1" applyBorder="1" applyAlignment="1">
      <alignment horizontal="center" vertical="center"/>
    </xf>
    <xf numFmtId="1" fontId="0" fillId="7" borderId="19" xfId="0" applyNumberFormat="1" applyFill="1" applyBorder="1" applyAlignment="1">
      <alignment horizontal="center" vertical="center"/>
    </xf>
    <xf numFmtId="1" fontId="0" fillId="7" borderId="61" xfId="0" applyNumberFormat="1" applyFill="1" applyBorder="1" applyAlignment="1">
      <alignment horizontal="center" vertical="center"/>
    </xf>
    <xf numFmtId="0" fontId="30" fillId="5" borderId="39" xfId="0" applyFont="1" applyFill="1" applyBorder="1" applyAlignment="1">
      <alignment horizontal="center" vertical="center" textRotation="90" wrapText="1"/>
    </xf>
    <xf numFmtId="0" fontId="13" fillId="5" borderId="67" xfId="0" applyFont="1" applyFill="1" applyBorder="1" applyAlignment="1">
      <alignment horizontal="center" vertical="center" textRotation="90" wrapText="1"/>
    </xf>
    <xf numFmtId="0" fontId="0" fillId="4" borderId="62" xfId="0" applyFill="1" applyBorder="1" applyAlignment="1">
      <alignment horizontal="center" vertical="center"/>
    </xf>
    <xf numFmtId="0" fontId="8" fillId="6" borderId="51" xfId="38" applyFont="1" applyFill="1" applyBorder="1" applyAlignment="1">
      <alignment horizontal="center" vertical="center"/>
    </xf>
    <xf numFmtId="0" fontId="9" fillId="6" borderId="31" xfId="38" applyFont="1" applyFill="1" applyBorder="1" applyAlignment="1"/>
    <xf numFmtId="0" fontId="15" fillId="7" borderId="18" xfId="38" applyFont="1" applyFill="1" applyBorder="1"/>
    <xf numFmtId="0" fontId="17" fillId="7" borderId="19" xfId="38" applyFont="1" applyFill="1" applyBorder="1"/>
    <xf numFmtId="0" fontId="17" fillId="7" borderId="19" xfId="38" applyFont="1" applyFill="1" applyBorder="1" applyAlignment="1">
      <alignment horizontal="center"/>
    </xf>
    <xf numFmtId="0" fontId="15" fillId="7" borderId="19" xfId="38" applyFont="1" applyFill="1" applyBorder="1"/>
    <xf numFmtId="0" fontId="16" fillId="7" borderId="18" xfId="38" applyFont="1" applyFill="1" applyBorder="1" applyAlignment="1">
      <alignment horizontal="center"/>
    </xf>
    <xf numFmtId="0" fontId="16" fillId="7" borderId="30" xfId="38" applyFont="1" applyFill="1" applyBorder="1" applyAlignment="1">
      <alignment horizontal="center"/>
    </xf>
    <xf numFmtId="0" fontId="2" fillId="7" borderId="46" xfId="38" applyFont="1" applyFill="1" applyBorder="1" applyAlignment="1">
      <alignment horizontal="center"/>
    </xf>
    <xf numFmtId="0" fontId="2" fillId="7" borderId="20" xfId="38" applyFont="1" applyFill="1" applyBorder="1" applyAlignment="1">
      <alignment horizontal="center"/>
    </xf>
    <xf numFmtId="0" fontId="2" fillId="7" borderId="50" xfId="38" applyFont="1" applyFill="1" applyBorder="1" applyAlignment="1">
      <alignment horizontal="center"/>
    </xf>
    <xf numFmtId="0" fontId="18" fillId="7" borderId="19" xfId="38" applyFont="1" applyFill="1" applyBorder="1" applyAlignment="1">
      <alignment horizontal="center" vertical="top"/>
    </xf>
    <xf numFmtId="0" fontId="6" fillId="7" borderId="23" xfId="38" applyFont="1" applyFill="1" applyBorder="1" applyAlignment="1">
      <alignment horizontal="center"/>
    </xf>
    <xf numFmtId="0" fontId="6" fillId="7" borderId="18" xfId="38" applyFont="1" applyFill="1" applyBorder="1" applyAlignment="1">
      <alignment horizontal="center"/>
    </xf>
    <xf numFmtId="0" fontId="2" fillId="7" borderId="45" xfId="0" applyFont="1" applyFill="1" applyBorder="1" applyAlignment="1">
      <alignment horizontal="center" vertical="center" shrinkToFit="1"/>
    </xf>
    <xf numFmtId="0" fontId="2" fillId="7" borderId="19" xfId="0" applyFont="1" applyFill="1" applyBorder="1" applyAlignment="1">
      <alignment horizontal="center" vertical="center" shrinkToFit="1"/>
    </xf>
    <xf numFmtId="0" fontId="2" fillId="7" borderId="49" xfId="0" applyFont="1" applyFill="1" applyBorder="1" applyAlignment="1">
      <alignment horizontal="center" vertical="center" shrinkToFit="1"/>
    </xf>
    <xf numFmtId="0" fontId="0" fillId="7" borderId="23" xfId="0" applyFill="1" applyBorder="1" applyAlignment="1">
      <alignment horizontal="center" shrinkToFit="1"/>
    </xf>
    <xf numFmtId="0" fontId="0" fillId="7" borderId="18" xfId="0" applyFill="1" applyBorder="1" applyAlignment="1">
      <alignment horizontal="center" shrinkToFit="1"/>
    </xf>
    <xf numFmtId="0" fontId="0" fillId="7" borderId="74" xfId="0" applyFill="1" applyBorder="1" applyAlignment="1">
      <alignment horizontal="center"/>
    </xf>
    <xf numFmtId="0" fontId="0" fillId="7" borderId="53" xfId="0" applyFill="1" applyBorder="1" applyAlignment="1">
      <alignment horizontal="center" shrinkToFit="1"/>
    </xf>
    <xf numFmtId="0" fontId="0" fillId="7" borderId="74" xfId="0" applyFill="1" applyBorder="1" applyAlignment="1">
      <alignment horizontal="center" shrinkToFit="1"/>
    </xf>
    <xf numFmtId="0" fontId="0" fillId="7" borderId="50" xfId="0" applyFill="1" applyBorder="1" applyAlignment="1">
      <alignment horizontal="center" vertical="center"/>
    </xf>
    <xf numFmtId="0" fontId="0" fillId="5" borderId="1" xfId="0" applyFill="1" applyBorder="1"/>
    <xf numFmtId="0" fontId="0" fillId="5" borderId="2" xfId="0" applyFill="1" applyBorder="1"/>
    <xf numFmtId="0" fontId="0" fillId="5" borderId="3" xfId="0" applyFill="1" applyBorder="1"/>
    <xf numFmtId="0" fontId="0" fillId="5" borderId="6" xfId="0" applyFill="1" applyBorder="1"/>
    <xf numFmtId="0" fontId="0" fillId="5" borderId="7" xfId="0" applyFill="1" applyBorder="1"/>
    <xf numFmtId="0" fontId="0" fillId="5" borderId="8" xfId="0" applyFill="1" applyBorder="1"/>
    <xf numFmtId="0" fontId="4" fillId="5" borderId="6" xfId="0" applyFont="1" applyFill="1" applyBorder="1"/>
    <xf numFmtId="0" fontId="4" fillId="2" borderId="0" xfId="34" applyFont="1" applyFill="1" applyBorder="1" applyAlignment="1" applyProtection="1">
      <alignment horizontal="center" vertical="top" wrapText="1"/>
    </xf>
    <xf numFmtId="0" fontId="4" fillId="2" borderId="5" xfId="34" applyFont="1" applyFill="1" applyBorder="1" applyAlignment="1" applyProtection="1">
      <alignment horizontal="center" vertical="top" wrapText="1"/>
    </xf>
    <xf numFmtId="0" fontId="4" fillId="2" borderId="0" xfId="34" applyFont="1" applyFill="1" applyBorder="1" applyAlignment="1" applyProtection="1">
      <alignment horizontal="center"/>
    </xf>
    <xf numFmtId="0" fontId="39" fillId="2" borderId="0" xfId="34" applyFill="1" applyBorder="1" applyAlignment="1" applyProtection="1">
      <alignment horizontal="center"/>
    </xf>
    <xf numFmtId="0" fontId="39" fillId="2" borderId="5" xfId="34" applyFill="1" applyBorder="1" applyAlignment="1" applyProtection="1">
      <alignment horizontal="center"/>
    </xf>
    <xf numFmtId="0" fontId="4" fillId="2" borderId="0" xfId="0" applyFont="1" applyFill="1" applyBorder="1" applyAlignment="1">
      <alignment horizontal="center" wrapText="1"/>
    </xf>
    <xf numFmtId="0" fontId="4" fillId="2" borderId="5" xfId="0" applyFont="1" applyFill="1" applyBorder="1" applyAlignment="1">
      <alignment horizontal="center" wrapText="1"/>
    </xf>
    <xf numFmtId="0" fontId="4" fillId="2" borderId="0" xfId="0" applyFont="1" applyFill="1" applyBorder="1" applyAlignment="1">
      <alignment horizontal="left" wrapText="1"/>
    </xf>
    <xf numFmtId="0" fontId="8" fillId="0" borderId="4" xfId="0" applyFont="1" applyBorder="1" applyAlignment="1">
      <alignment horizontal="left"/>
    </xf>
    <xf numFmtId="0" fontId="8" fillId="0" borderId="0" xfId="0" applyFont="1" applyBorder="1" applyAlignment="1">
      <alignment horizontal="left"/>
    </xf>
    <xf numFmtId="0" fontId="8" fillId="0" borderId="5" xfId="0" applyFont="1" applyBorder="1" applyAlignment="1">
      <alignment horizontal="left"/>
    </xf>
    <xf numFmtId="0" fontId="8" fillId="2" borderId="4" xfId="0" applyFont="1" applyFill="1" applyBorder="1" applyAlignment="1">
      <alignment horizontal="left" wrapText="1"/>
    </xf>
    <xf numFmtId="0" fontId="8" fillId="2" borderId="0" xfId="0" applyFont="1" applyFill="1" applyBorder="1" applyAlignment="1">
      <alignment horizontal="left" wrapText="1"/>
    </xf>
    <xf numFmtId="0" fontId="8" fillId="2" borderId="5" xfId="0" applyFont="1" applyFill="1" applyBorder="1" applyAlignment="1">
      <alignment horizontal="left" wrapText="1"/>
    </xf>
    <xf numFmtId="0" fontId="4" fillId="2" borderId="4" xfId="0" applyFont="1" applyFill="1" applyBorder="1" applyAlignment="1">
      <alignment horizontal="left" vertical="center" wrapText="1"/>
    </xf>
    <xf numFmtId="0" fontId="0" fillId="2" borderId="0" xfId="0" applyFill="1" applyBorder="1" applyAlignment="1">
      <alignment horizontal="left" vertical="center" wrapText="1"/>
    </xf>
    <xf numFmtId="0" fontId="0" fillId="2" borderId="5" xfId="0" applyFill="1" applyBorder="1" applyAlignment="1">
      <alignment horizontal="left" vertical="center" wrapText="1"/>
    </xf>
    <xf numFmtId="0" fontId="0" fillId="2" borderId="4" xfId="0" applyFill="1" applyBorder="1" applyAlignment="1">
      <alignment horizontal="left" vertical="center" wrapText="1"/>
    </xf>
    <xf numFmtId="0" fontId="4" fillId="2" borderId="4" xfId="0" applyFont="1" applyFill="1" applyBorder="1" applyAlignment="1">
      <alignment horizontal="left" wrapText="1"/>
    </xf>
    <xf numFmtId="0" fontId="4" fillId="2" borderId="5" xfId="0" applyFont="1" applyFill="1" applyBorder="1" applyAlignment="1">
      <alignment horizontal="left" wrapText="1"/>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8" fillId="4" borderId="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4" xfId="0" applyFont="1" applyFill="1" applyBorder="1" applyAlignment="1">
      <alignment horizontal="center" vertical="center" wrapText="1"/>
    </xf>
    <xf numFmtId="49" fontId="47" fillId="2" borderId="4" xfId="0" applyNumberFormat="1" applyFont="1" applyFill="1" applyBorder="1" applyAlignment="1">
      <alignment horizontal="center" wrapText="1"/>
    </xf>
    <xf numFmtId="49" fontId="47" fillId="2" borderId="0" xfId="0" applyNumberFormat="1" applyFont="1" applyFill="1" applyBorder="1" applyAlignment="1">
      <alignment horizontal="center" wrapText="1"/>
    </xf>
    <xf numFmtId="49" fontId="47" fillId="2" borderId="5" xfId="0" applyNumberFormat="1" applyFont="1" applyFill="1" applyBorder="1" applyAlignment="1">
      <alignment horizontal="center" wrapText="1"/>
    </xf>
    <xf numFmtId="49" fontId="58" fillId="2" borderId="4" xfId="0" applyNumberFormat="1" applyFont="1" applyFill="1" applyBorder="1" applyAlignment="1">
      <alignment horizontal="center" wrapText="1"/>
    </xf>
    <xf numFmtId="49" fontId="58" fillId="2" borderId="0" xfId="0" applyNumberFormat="1" applyFont="1" applyFill="1" applyBorder="1" applyAlignment="1">
      <alignment horizontal="center" wrapText="1"/>
    </xf>
    <xf numFmtId="49" fontId="58" fillId="2" borderId="5" xfId="0" applyNumberFormat="1" applyFont="1" applyFill="1" applyBorder="1" applyAlignment="1">
      <alignment horizontal="center" wrapText="1"/>
    </xf>
    <xf numFmtId="0" fontId="40" fillId="2" borderId="4"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5" xfId="0" applyFont="1" applyFill="1" applyBorder="1" applyAlignment="1">
      <alignment horizontal="center" vertical="center" wrapText="1"/>
    </xf>
    <xf numFmtId="0" fontId="4" fillId="2" borderId="6" xfId="0" applyFont="1"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16" fillId="2" borderId="4" xfId="0" applyFont="1" applyFill="1" applyBorder="1" applyAlignment="1">
      <alignment horizontal="left" wrapText="1"/>
    </xf>
    <xf numFmtId="0" fontId="16" fillId="2" borderId="0" xfId="0" applyFont="1" applyFill="1" applyBorder="1" applyAlignment="1">
      <alignment horizontal="left" wrapText="1"/>
    </xf>
    <xf numFmtId="0" fontId="16" fillId="2" borderId="5" xfId="0" applyFont="1" applyFill="1" applyBorder="1" applyAlignment="1">
      <alignment horizontal="left"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0" fillId="2" borderId="9" xfId="0" applyFont="1" applyFill="1" applyBorder="1" applyAlignment="1">
      <alignment horizontal="center" wrapText="1"/>
    </xf>
    <xf numFmtId="0" fontId="40" fillId="2" borderId="10" xfId="0" applyFont="1" applyFill="1" applyBorder="1" applyAlignment="1">
      <alignment horizontal="center" wrapText="1"/>
    </xf>
    <xf numFmtId="0" fontId="40" fillId="2" borderId="11" xfId="0" applyFont="1" applyFill="1" applyBorder="1" applyAlignment="1">
      <alignment horizontal="center" wrapText="1"/>
    </xf>
    <xf numFmtId="0" fontId="43" fillId="2" borderId="6" xfId="0" applyFont="1" applyFill="1" applyBorder="1" applyAlignment="1">
      <alignment horizontal="center"/>
    </xf>
    <xf numFmtId="0" fontId="43" fillId="2" borderId="7" xfId="0" applyFont="1" applyFill="1" applyBorder="1" applyAlignment="1">
      <alignment horizontal="center"/>
    </xf>
    <xf numFmtId="0" fontId="43" fillId="2" borderId="8" xfId="0" applyFont="1" applyFill="1" applyBorder="1" applyAlignment="1">
      <alignment horizontal="center"/>
    </xf>
    <xf numFmtId="0" fontId="40" fillId="2" borderId="2" xfId="0" applyFont="1" applyFill="1" applyBorder="1" applyAlignment="1">
      <alignment horizontal="center" wrapText="1"/>
    </xf>
    <xf numFmtId="0" fontId="15" fillId="6" borderId="22" xfId="38" applyFont="1" applyFill="1" applyBorder="1" applyAlignment="1">
      <alignment horizontal="center"/>
    </xf>
    <xf numFmtId="0" fontId="0" fillId="6" borderId="26" xfId="0" applyFill="1" applyBorder="1"/>
    <xf numFmtId="0" fontId="0" fillId="6" borderId="21" xfId="0" applyFill="1" applyBorder="1"/>
    <xf numFmtId="0" fontId="16" fillId="7" borderId="26" xfId="38" applyFont="1" applyFill="1" applyBorder="1" applyAlignment="1">
      <alignment horizontal="center"/>
    </xf>
    <xf numFmtId="0" fontId="16" fillId="7" borderId="27" xfId="38" applyFont="1" applyFill="1" applyBorder="1" applyAlignment="1">
      <alignment horizontal="center"/>
    </xf>
    <xf numFmtId="0" fontId="9" fillId="6" borderId="29" xfId="38" applyFont="1" applyFill="1" applyBorder="1" applyAlignment="1">
      <alignment horizontal="center"/>
    </xf>
    <xf numFmtId="0" fontId="9" fillId="6" borderId="27" xfId="38" applyFont="1" applyFill="1" applyBorder="1" applyAlignment="1">
      <alignment horizontal="center"/>
    </xf>
    <xf numFmtId="0" fontId="6" fillId="7" borderId="26" xfId="38" applyFont="1" applyFill="1" applyBorder="1" applyAlignment="1">
      <alignment horizontal="center"/>
    </xf>
    <xf numFmtId="0" fontId="6" fillId="7" borderId="27" xfId="38" applyFont="1" applyFill="1" applyBorder="1" applyAlignment="1">
      <alignment horizontal="center"/>
    </xf>
    <xf numFmtId="0" fontId="4" fillId="8" borderId="22" xfId="38" applyFont="1" applyFill="1" applyBorder="1" applyAlignment="1">
      <alignment horizontal="left"/>
    </xf>
    <xf numFmtId="0" fontId="4" fillId="8" borderId="26" xfId="38" applyFont="1" applyFill="1" applyBorder="1" applyAlignment="1">
      <alignment horizontal="left"/>
    </xf>
    <xf numFmtId="0" fontId="4" fillId="8" borderId="21" xfId="38" applyFont="1" applyFill="1" applyBorder="1" applyAlignment="1">
      <alignment horizontal="left"/>
    </xf>
    <xf numFmtId="0" fontId="8" fillId="2" borderId="7" xfId="38" applyFont="1" applyFill="1" applyBorder="1" applyAlignment="1">
      <alignment horizontal="center" vertical="center" wrapText="1"/>
    </xf>
    <xf numFmtId="0" fontId="42" fillId="5" borderId="15" xfId="38" applyFont="1" applyFill="1" applyBorder="1" applyAlignment="1">
      <alignment horizontal="center"/>
    </xf>
    <xf numFmtId="0" fontId="42" fillId="5" borderId="16" xfId="38" applyFont="1" applyFill="1" applyBorder="1" applyAlignment="1">
      <alignment horizontal="center"/>
    </xf>
    <xf numFmtId="0" fontId="42" fillId="5" borderId="17" xfId="38" applyFont="1" applyFill="1" applyBorder="1" applyAlignment="1">
      <alignment horizontal="center"/>
    </xf>
    <xf numFmtId="0" fontId="6" fillId="6" borderId="18" xfId="38" applyFont="1" applyFill="1" applyBorder="1" applyAlignment="1">
      <alignment horizontal="center" vertical="center"/>
    </xf>
    <xf numFmtId="0" fontId="4" fillId="2" borderId="19" xfId="38" applyFont="1" applyFill="1" applyBorder="1" applyAlignment="1">
      <alignment horizontal="center"/>
    </xf>
    <xf numFmtId="0" fontId="4" fillId="2" borderId="20" xfId="38" applyFill="1" applyBorder="1" applyAlignment="1">
      <alignment horizontal="center"/>
    </xf>
    <xf numFmtId="0" fontId="18" fillId="7" borderId="19" xfId="38" applyFont="1" applyFill="1" applyBorder="1" applyAlignment="1">
      <alignment horizontal="center" vertical="top"/>
    </xf>
    <xf numFmtId="0" fontId="6" fillId="6" borderId="19" xfId="38" applyFont="1" applyFill="1" applyBorder="1" applyAlignment="1">
      <alignment horizontal="center"/>
    </xf>
    <xf numFmtId="0" fontId="4" fillId="0" borderId="19" xfId="38" applyFont="1" applyFill="1" applyBorder="1" applyAlignment="1">
      <alignment horizontal="center"/>
    </xf>
    <xf numFmtId="0" fontId="4" fillId="0" borderId="19" xfId="38" applyFill="1" applyBorder="1" applyAlignment="1">
      <alignment horizontal="center"/>
    </xf>
    <xf numFmtId="0" fontId="0" fillId="7" borderId="21" xfId="0" applyFill="1" applyBorder="1"/>
    <xf numFmtId="0" fontId="15" fillId="6" borderId="1" xfId="38" applyFont="1" applyFill="1" applyBorder="1" applyAlignment="1">
      <alignment horizontal="center"/>
    </xf>
    <xf numFmtId="0" fontId="15" fillId="6" borderId="38" xfId="38" applyFont="1" applyFill="1" applyBorder="1" applyAlignment="1">
      <alignment horizontal="center"/>
    </xf>
    <xf numFmtId="0" fontId="4" fillId="2" borderId="22" xfId="38" applyFont="1" applyFill="1" applyBorder="1" applyAlignment="1">
      <alignment horizontal="left"/>
    </xf>
    <xf numFmtId="0" fontId="4" fillId="2" borderId="26" xfId="38" applyFont="1" applyFill="1" applyBorder="1" applyAlignment="1">
      <alignment horizontal="left"/>
    </xf>
    <xf numFmtId="0" fontId="4" fillId="2" borderId="21" xfId="38" applyFont="1" applyFill="1" applyBorder="1" applyAlignment="1">
      <alignment horizontal="left"/>
    </xf>
    <xf numFmtId="0" fontId="4" fillId="2" borderId="34" xfId="38" applyFont="1" applyFill="1" applyBorder="1" applyAlignment="1">
      <alignment horizontal="left"/>
    </xf>
    <xf numFmtId="0" fontId="4" fillId="2" borderId="35" xfId="38" applyFont="1" applyFill="1" applyBorder="1" applyAlignment="1">
      <alignment horizontal="left"/>
    </xf>
    <xf numFmtId="0" fontId="4" fillId="2" borderId="36" xfId="38" applyFont="1" applyFill="1" applyBorder="1" applyAlignment="1">
      <alignment horizontal="left"/>
    </xf>
    <xf numFmtId="0" fontId="4" fillId="2" borderId="26" xfId="0" applyFont="1" applyFill="1" applyBorder="1" applyAlignment="1">
      <alignment horizontal="left" shrinkToFit="1"/>
    </xf>
    <xf numFmtId="0" fontId="0" fillId="2" borderId="26" xfId="0" applyFill="1" applyBorder="1" applyAlignment="1">
      <alignment horizontal="left" shrinkToFit="1"/>
    </xf>
    <xf numFmtId="0" fontId="0" fillId="2" borderId="27" xfId="0" applyFill="1" applyBorder="1" applyAlignment="1">
      <alignment horizontal="left" shrinkToFit="1"/>
    </xf>
    <xf numFmtId="0" fontId="4" fillId="0" borderId="24" xfId="38" applyFont="1" applyBorder="1" applyAlignment="1">
      <alignment horizontal="left"/>
    </xf>
    <xf numFmtId="0" fontId="4" fillId="0" borderId="24" xfId="38" applyBorder="1" applyAlignment="1">
      <alignment horizontal="left"/>
    </xf>
    <xf numFmtId="0" fontId="4" fillId="0" borderId="28" xfId="38" applyBorder="1" applyAlignment="1">
      <alignment horizontal="left"/>
    </xf>
    <xf numFmtId="0" fontId="4" fillId="0" borderId="25" xfId="38" applyBorder="1" applyAlignment="1">
      <alignment horizontal="left"/>
    </xf>
    <xf numFmtId="0" fontId="4" fillId="0" borderId="19" xfId="38" applyFont="1" applyBorder="1" applyAlignment="1">
      <alignment horizontal="left"/>
    </xf>
    <xf numFmtId="0" fontId="4" fillId="0" borderId="19" xfId="38" applyBorder="1" applyAlignment="1">
      <alignment horizontal="left"/>
    </xf>
    <xf numFmtId="0" fontId="4" fillId="0" borderId="22" xfId="38" applyBorder="1" applyAlignment="1">
      <alignment horizontal="left"/>
    </xf>
    <xf numFmtId="0" fontId="4" fillId="0" borderId="20" xfId="38" applyBorder="1" applyAlignment="1">
      <alignment horizontal="left"/>
    </xf>
    <xf numFmtId="0" fontId="4" fillId="2" borderId="27" xfId="38" applyFont="1" applyFill="1" applyBorder="1" applyAlignment="1">
      <alignment horizontal="left"/>
    </xf>
    <xf numFmtId="0" fontId="4" fillId="7" borderId="22" xfId="38" applyFill="1" applyBorder="1" applyAlignment="1">
      <alignment horizontal="center"/>
    </xf>
    <xf numFmtId="0" fontId="4" fillId="7" borderId="21" xfId="38" applyFill="1" applyBorder="1" applyAlignment="1">
      <alignment horizontal="center"/>
    </xf>
    <xf numFmtId="0" fontId="15" fillId="6" borderId="43" xfId="38" applyFont="1" applyFill="1" applyBorder="1" applyAlignment="1">
      <alignment horizontal="center"/>
    </xf>
    <xf numFmtId="0" fontId="15" fillId="6" borderId="11" xfId="38" applyFont="1" applyFill="1" applyBorder="1" applyAlignment="1">
      <alignment horizontal="center"/>
    </xf>
    <xf numFmtId="0" fontId="8" fillId="6" borderId="13" xfId="38" applyFont="1" applyFill="1" applyBorder="1" applyAlignment="1">
      <alignment horizontal="center"/>
    </xf>
    <xf numFmtId="0" fontId="8" fillId="6" borderId="14" xfId="38" applyFont="1" applyFill="1" applyBorder="1" applyAlignment="1">
      <alignment horizontal="center"/>
    </xf>
    <xf numFmtId="18" fontId="2" fillId="0" borderId="19" xfId="38" applyNumberFormat="1" applyFont="1" applyBorder="1" applyAlignment="1">
      <alignment horizontal="center" vertical="center"/>
    </xf>
    <xf numFmtId="18" fontId="2" fillId="0" borderId="20" xfId="38" applyNumberFormat="1" applyFont="1" applyBorder="1" applyAlignment="1">
      <alignment horizontal="center" vertical="center"/>
    </xf>
    <xf numFmtId="18" fontId="2" fillId="2" borderId="19" xfId="38" applyNumberFormat="1" applyFont="1" applyFill="1" applyBorder="1" applyAlignment="1">
      <alignment horizontal="center" vertical="center"/>
    </xf>
    <xf numFmtId="0" fontId="2" fillId="2" borderId="19" xfId="38" applyFont="1" applyFill="1" applyBorder="1" applyAlignment="1">
      <alignment horizontal="center" vertical="center"/>
    </xf>
    <xf numFmtId="0" fontId="2" fillId="2" borderId="20" xfId="38" applyFont="1" applyFill="1" applyBorder="1" applyAlignment="1">
      <alignment horizontal="center" vertical="center"/>
    </xf>
    <xf numFmtId="0" fontId="15" fillId="6" borderId="9" xfId="38" applyFont="1" applyFill="1" applyBorder="1" applyAlignment="1">
      <alignment horizontal="center"/>
    </xf>
    <xf numFmtId="0" fontId="15" fillId="6" borderId="10" xfId="38" applyFont="1" applyFill="1" applyBorder="1" applyAlignment="1">
      <alignment horizontal="center"/>
    </xf>
    <xf numFmtId="0" fontId="15" fillId="6" borderId="41" xfId="38" applyFont="1" applyFill="1" applyBorder="1" applyAlignment="1">
      <alignment horizontal="center"/>
    </xf>
    <xf numFmtId="0" fontId="16" fillId="7" borderId="32" xfId="38" applyFont="1" applyFill="1" applyBorder="1" applyAlignment="1">
      <alignment horizontal="center"/>
    </xf>
    <xf numFmtId="0" fontId="16" fillId="7" borderId="33" xfId="38" applyFont="1" applyFill="1" applyBorder="1" applyAlignment="1">
      <alignment horizontal="center"/>
    </xf>
    <xf numFmtId="0" fontId="15" fillId="6" borderId="19" xfId="38" applyFont="1" applyFill="1" applyBorder="1" applyAlignment="1">
      <alignment horizontal="center"/>
    </xf>
    <xf numFmtId="0" fontId="15" fillId="6" borderId="20" xfId="38" applyFont="1" applyFill="1" applyBorder="1" applyAlignment="1">
      <alignment horizontal="center"/>
    </xf>
    <xf numFmtId="0" fontId="63" fillId="5" borderId="18" xfId="38" applyFont="1" applyFill="1" applyBorder="1" applyAlignment="1">
      <alignment horizontal="center"/>
    </xf>
    <xf numFmtId="0" fontId="63" fillId="5" borderId="19" xfId="38" applyFont="1" applyFill="1" applyBorder="1" applyAlignment="1">
      <alignment horizontal="center"/>
    </xf>
    <xf numFmtId="0" fontId="63" fillId="5" borderId="22" xfId="38" applyFont="1" applyFill="1" applyBorder="1" applyAlignment="1">
      <alignment horizontal="center"/>
    </xf>
    <xf numFmtId="0" fontId="63" fillId="5" borderId="20" xfId="38" applyFont="1" applyFill="1" applyBorder="1" applyAlignment="1">
      <alignment horizontal="center"/>
    </xf>
    <xf numFmtId="0" fontId="8" fillId="6" borderId="23" xfId="38" applyFont="1" applyFill="1" applyBorder="1" applyAlignment="1">
      <alignment horizontal="center"/>
    </xf>
    <xf numFmtId="0" fontId="8" fillId="6" borderId="24" xfId="38" applyFont="1" applyFill="1" applyBorder="1" applyAlignment="1">
      <alignment horizontal="center"/>
    </xf>
    <xf numFmtId="0" fontId="8" fillId="6" borderId="25" xfId="38" applyFont="1" applyFill="1" applyBorder="1" applyAlignment="1">
      <alignment horizontal="center"/>
    </xf>
    <xf numFmtId="0" fontId="4" fillId="0" borderId="22" xfId="38" applyFont="1" applyBorder="1" applyAlignment="1">
      <alignment horizontal="left"/>
    </xf>
    <xf numFmtId="0" fontId="4" fillId="0" borderId="26" xfId="38" applyBorder="1" applyAlignment="1">
      <alignment horizontal="left"/>
    </xf>
    <xf numFmtId="0" fontId="4" fillId="0" borderId="21" xfId="38" applyBorder="1" applyAlignment="1">
      <alignment horizontal="left"/>
    </xf>
    <xf numFmtId="0" fontId="4" fillId="0" borderId="20" xfId="38" applyFont="1" applyBorder="1" applyAlignment="1">
      <alignment horizontal="left"/>
    </xf>
    <xf numFmtId="0" fontId="18" fillId="6" borderId="27" xfId="38" applyFont="1" applyFill="1" applyBorder="1" applyAlignment="1">
      <alignment horizontal="center"/>
    </xf>
    <xf numFmtId="0" fontId="18" fillId="6" borderId="19" xfId="38" applyFont="1" applyFill="1" applyBorder="1" applyAlignment="1">
      <alignment horizontal="center"/>
    </xf>
    <xf numFmtId="0" fontId="35" fillId="5" borderId="22" xfId="38" applyFont="1" applyFill="1" applyBorder="1" applyAlignment="1">
      <alignment horizontal="center" vertical="center"/>
    </xf>
    <xf numFmtId="0" fontId="35" fillId="5" borderId="26" xfId="38" applyFont="1" applyFill="1" applyBorder="1" applyAlignment="1">
      <alignment horizontal="center" vertical="center"/>
    </xf>
    <xf numFmtId="0" fontId="35" fillId="5" borderId="27" xfId="38" applyFont="1" applyFill="1" applyBorder="1" applyAlignment="1">
      <alignment horizontal="center" vertical="center"/>
    </xf>
    <xf numFmtId="0" fontId="15" fillId="6" borderId="26" xfId="38" applyFont="1" applyFill="1" applyBorder="1" applyAlignment="1">
      <alignment horizontal="center"/>
    </xf>
    <xf numFmtId="0" fontId="15" fillId="6" borderId="27" xfId="38" applyFont="1" applyFill="1" applyBorder="1" applyAlignment="1">
      <alignment horizontal="center"/>
    </xf>
    <xf numFmtId="0" fontId="4" fillId="2" borderId="22" xfId="38" applyFill="1" applyBorder="1" applyAlignment="1">
      <alignment horizontal="center"/>
    </xf>
    <xf numFmtId="0" fontId="4" fillId="2" borderId="26" xfId="38" applyFill="1" applyBorder="1" applyAlignment="1">
      <alignment horizontal="center"/>
    </xf>
    <xf numFmtId="0" fontId="4" fillId="2" borderId="27" xfId="38" applyFill="1" applyBorder="1" applyAlignment="1">
      <alignment horizontal="center"/>
    </xf>
    <xf numFmtId="0" fontId="18" fillId="6" borderId="37" xfId="38" applyFont="1" applyFill="1" applyBorder="1" applyAlignment="1">
      <alignment horizontal="center"/>
    </xf>
    <xf numFmtId="0" fontId="18" fillId="6" borderId="49" xfId="38" applyFont="1" applyFill="1" applyBorder="1" applyAlignment="1">
      <alignment horizontal="center"/>
    </xf>
    <xf numFmtId="0" fontId="10" fillId="7" borderId="49" xfId="38" applyFont="1" applyFill="1" applyBorder="1" applyAlignment="1">
      <alignment horizontal="left"/>
    </xf>
    <xf numFmtId="0" fontId="10" fillId="7" borderId="50" xfId="38" applyFont="1" applyFill="1" applyBorder="1" applyAlignment="1">
      <alignment horizontal="left"/>
    </xf>
    <xf numFmtId="0" fontId="10" fillId="2" borderId="0" xfId="38" applyFont="1" applyFill="1" applyBorder="1" applyAlignment="1">
      <alignment horizontal="center" wrapText="1"/>
    </xf>
    <xf numFmtId="0" fontId="4" fillId="2" borderId="22" xfId="38" applyFill="1" applyBorder="1" applyAlignment="1">
      <alignment horizontal="center" vertical="center"/>
    </xf>
    <xf numFmtId="0" fontId="4" fillId="2" borderId="27" xfId="38" applyFill="1" applyBorder="1" applyAlignment="1">
      <alignment horizontal="center" vertical="center"/>
    </xf>
    <xf numFmtId="0" fontId="4" fillId="2" borderId="26" xfId="38" applyFill="1" applyBorder="1" applyAlignment="1">
      <alignment horizontal="center" vertical="center"/>
    </xf>
    <xf numFmtId="0" fontId="9" fillId="7" borderId="15" xfId="38" applyFont="1" applyFill="1" applyBorder="1" applyAlignment="1">
      <alignment horizontal="center" vertical="center"/>
    </xf>
    <xf numFmtId="0" fontId="9" fillId="7" borderId="16" xfId="38" applyFont="1" applyFill="1" applyBorder="1" applyAlignment="1">
      <alignment horizontal="center" vertical="center"/>
    </xf>
    <xf numFmtId="0" fontId="9" fillId="7" borderId="44" xfId="38" applyFont="1" applyFill="1" applyBorder="1" applyAlignment="1">
      <alignment horizontal="center" vertical="center"/>
    </xf>
    <xf numFmtId="0" fontId="9" fillId="6" borderId="51" xfId="38" applyFont="1" applyFill="1" applyBorder="1" applyAlignment="1">
      <alignment horizontal="left" shrinkToFit="1"/>
    </xf>
    <xf numFmtId="0" fontId="9" fillId="6" borderId="33" xfId="38" applyFont="1" applyFill="1" applyBorder="1" applyAlignment="1">
      <alignment horizontal="left" shrinkToFit="1"/>
    </xf>
    <xf numFmtId="0" fontId="6" fillId="6" borderId="12" xfId="38" applyFont="1" applyFill="1" applyBorder="1" applyAlignment="1">
      <alignment horizontal="center"/>
    </xf>
    <xf numFmtId="0" fontId="6" fillId="6" borderId="13" xfId="38" applyFont="1" applyFill="1" applyBorder="1" applyAlignment="1">
      <alignment horizontal="center"/>
    </xf>
    <xf numFmtId="0" fontId="6" fillId="6" borderId="47" xfId="38" applyFont="1" applyFill="1" applyBorder="1" applyAlignment="1">
      <alignment horizontal="center"/>
    </xf>
    <xf numFmtId="0" fontId="6" fillId="6" borderId="28" xfId="38" applyFont="1" applyFill="1" applyBorder="1" applyAlignment="1">
      <alignment horizontal="center"/>
    </xf>
    <xf numFmtId="0" fontId="9" fillId="6" borderId="30" xfId="38" applyFont="1" applyFill="1" applyBorder="1" applyAlignment="1">
      <alignment horizontal="left"/>
    </xf>
    <xf numFmtId="0" fontId="9" fillId="6" borderId="31" xfId="38" applyFont="1" applyFill="1" applyBorder="1" applyAlignment="1">
      <alignment horizontal="left"/>
    </xf>
    <xf numFmtId="0" fontId="4" fillId="2" borderId="39" xfId="38" applyFont="1" applyFill="1" applyBorder="1" applyAlignment="1">
      <alignment horizontal="left"/>
    </xf>
    <xf numFmtId="0" fontId="4" fillId="2" borderId="40" xfId="38" applyFont="1" applyFill="1" applyBorder="1" applyAlignment="1">
      <alignment horizontal="left"/>
    </xf>
    <xf numFmtId="0" fontId="10" fillId="2" borderId="0" xfId="38" applyFont="1" applyFill="1" applyBorder="1" applyAlignment="1">
      <alignment horizontal="center"/>
    </xf>
    <xf numFmtId="0" fontId="10" fillId="2" borderId="48" xfId="38" applyFont="1" applyFill="1" applyBorder="1" applyAlignment="1">
      <alignment horizontal="center"/>
    </xf>
    <xf numFmtId="0" fontId="10" fillId="2" borderId="35" xfId="38" applyFont="1" applyFill="1" applyBorder="1" applyAlignment="1">
      <alignment horizontal="center"/>
    </xf>
    <xf numFmtId="0" fontId="10" fillId="2" borderId="36" xfId="38" applyFont="1" applyFill="1" applyBorder="1" applyAlignment="1">
      <alignment horizontal="center"/>
    </xf>
    <xf numFmtId="0" fontId="15" fillId="6" borderId="23" xfId="38" applyFont="1" applyFill="1" applyBorder="1" applyAlignment="1">
      <alignment horizontal="center"/>
    </xf>
    <xf numFmtId="0" fontId="17" fillId="6" borderId="24" xfId="38" applyFont="1" applyFill="1" applyBorder="1" applyAlignment="1">
      <alignment horizontal="center"/>
    </xf>
    <xf numFmtId="0" fontId="17" fillId="6" borderId="25" xfId="38" applyFont="1" applyFill="1" applyBorder="1" applyAlignment="1">
      <alignment horizontal="center"/>
    </xf>
    <xf numFmtId="0" fontId="15" fillId="6" borderId="44" xfId="38" applyFont="1" applyFill="1" applyBorder="1" applyAlignment="1">
      <alignment horizontal="center"/>
    </xf>
    <xf numFmtId="0" fontId="15" fillId="6" borderId="45" xfId="38" applyFont="1" applyFill="1" applyBorder="1" applyAlignment="1">
      <alignment horizontal="center"/>
    </xf>
    <xf numFmtId="0" fontId="15" fillId="6" borderId="46" xfId="38" applyFont="1" applyFill="1" applyBorder="1" applyAlignment="1">
      <alignment horizontal="center"/>
    </xf>
    <xf numFmtId="0" fontId="15" fillId="6" borderId="53" xfId="38" applyFont="1" applyFill="1" applyBorder="1" applyAlignment="1">
      <alignment horizontal="center"/>
    </xf>
    <xf numFmtId="0" fontId="17" fillId="6" borderId="45" xfId="38" applyFont="1" applyFill="1" applyBorder="1" applyAlignment="1">
      <alignment horizontal="center"/>
    </xf>
    <xf numFmtId="0" fontId="17" fillId="6" borderId="46" xfId="38" applyFont="1" applyFill="1" applyBorder="1" applyAlignment="1">
      <alignment horizontal="center"/>
    </xf>
    <xf numFmtId="0" fontId="35" fillId="5" borderId="52" xfId="38" applyFont="1" applyFill="1" applyBorder="1" applyAlignment="1">
      <alignment horizontal="center"/>
    </xf>
    <xf numFmtId="0" fontId="35" fillId="5" borderId="39" xfId="38" applyFont="1" applyFill="1" applyBorder="1" applyAlignment="1">
      <alignment horizontal="center"/>
    </xf>
    <xf numFmtId="0" fontId="35" fillId="5" borderId="40" xfId="38" applyFont="1" applyFill="1" applyBorder="1" applyAlignment="1">
      <alignment horizontal="center"/>
    </xf>
    <xf numFmtId="0" fontId="15" fillId="6" borderId="47" xfId="38" applyFont="1" applyFill="1" applyBorder="1" applyAlignment="1">
      <alignment horizontal="center"/>
    </xf>
    <xf numFmtId="0" fontId="15" fillId="6" borderId="24" xfId="38" applyFont="1" applyFill="1" applyBorder="1" applyAlignment="1">
      <alignment horizontal="center"/>
    </xf>
    <xf numFmtId="0" fontId="15" fillId="6" borderId="25" xfId="38" applyFont="1" applyFill="1" applyBorder="1" applyAlignment="1">
      <alignment horizontal="center"/>
    </xf>
    <xf numFmtId="0" fontId="4" fillId="2" borderId="15" xfId="38" applyFont="1" applyFill="1" applyBorder="1" applyAlignment="1">
      <alignment horizontal="left" shrinkToFit="1"/>
    </xf>
    <xf numFmtId="0" fontId="4" fillId="2" borderId="44" xfId="38" applyFont="1" applyFill="1" applyBorder="1" applyAlignment="1">
      <alignment horizontal="left" shrinkToFit="1"/>
    </xf>
    <xf numFmtId="0" fontId="4" fillId="2" borderId="29" xfId="38" applyFont="1" applyFill="1" applyBorder="1" applyAlignment="1">
      <alignment horizontal="left" shrinkToFit="1"/>
    </xf>
    <xf numFmtId="0" fontId="4" fillId="2" borderId="27" xfId="38" applyFont="1" applyFill="1" applyBorder="1" applyAlignment="1">
      <alignment horizontal="left" shrinkToFit="1"/>
    </xf>
    <xf numFmtId="0" fontId="4" fillId="2" borderId="13" xfId="0" applyFont="1" applyFill="1" applyBorder="1" applyAlignment="1">
      <alignment horizontal="left" shrinkToFit="1"/>
    </xf>
    <xf numFmtId="0" fontId="0" fillId="2" borderId="13" xfId="0" applyFill="1" applyBorder="1" applyAlignment="1">
      <alignment horizontal="left" shrinkToFit="1"/>
    </xf>
    <xf numFmtId="0" fontId="0" fillId="2" borderId="47" xfId="0" applyFill="1" applyBorder="1" applyAlignment="1">
      <alignment horizontal="left" shrinkToFit="1"/>
    </xf>
    <xf numFmtId="0" fontId="35" fillId="5" borderId="12" xfId="38" applyFont="1" applyFill="1" applyBorder="1" applyAlignment="1">
      <alignment horizontal="center"/>
    </xf>
    <xf numFmtId="0" fontId="35" fillId="5" borderId="13" xfId="38" applyFont="1" applyFill="1" applyBorder="1" applyAlignment="1">
      <alignment horizontal="center"/>
    </xf>
    <xf numFmtId="0" fontId="35" fillId="5" borderId="14" xfId="38" applyFont="1" applyFill="1" applyBorder="1" applyAlignment="1">
      <alignment horizontal="center"/>
    </xf>
    <xf numFmtId="0" fontId="4" fillId="2" borderId="48" xfId="38" applyFont="1" applyFill="1" applyBorder="1" applyAlignment="1">
      <alignment horizontal="left" shrinkToFit="1"/>
    </xf>
    <xf numFmtId="0" fontId="4" fillId="2" borderId="37" xfId="38" applyFont="1" applyFill="1" applyBorder="1" applyAlignment="1">
      <alignment horizontal="left" shrinkToFit="1"/>
    </xf>
    <xf numFmtId="0" fontId="4" fillId="2" borderId="35" xfId="0" applyFont="1" applyFill="1" applyBorder="1" applyAlignment="1">
      <alignment horizontal="left" shrinkToFit="1"/>
    </xf>
    <xf numFmtId="0" fontId="0" fillId="2" borderId="35" xfId="0" applyFill="1" applyBorder="1" applyAlignment="1">
      <alignment horizontal="left" shrinkToFit="1"/>
    </xf>
    <xf numFmtId="0" fontId="0" fillId="2" borderId="37" xfId="0" applyFill="1" applyBorder="1" applyAlignment="1">
      <alignment horizontal="left" shrinkToFit="1"/>
    </xf>
    <xf numFmtId="0" fontId="4" fillId="7" borderId="34" xfId="38" applyFill="1" applyBorder="1" applyAlignment="1">
      <alignment horizontal="center"/>
    </xf>
    <xf numFmtId="0" fontId="4" fillId="7" borderId="36" xfId="38" applyFill="1" applyBorder="1" applyAlignment="1">
      <alignment horizontal="center"/>
    </xf>
    <xf numFmtId="0" fontId="4" fillId="7" borderId="28" xfId="38" applyFill="1" applyBorder="1" applyAlignment="1">
      <alignment horizontal="center"/>
    </xf>
    <xf numFmtId="0" fontId="4" fillId="7" borderId="14" xfId="38" applyFill="1" applyBorder="1" applyAlignment="1">
      <alignment horizontal="center"/>
    </xf>
    <xf numFmtId="0" fontId="4" fillId="2" borderId="51" xfId="38" applyFill="1" applyBorder="1" applyAlignment="1">
      <alignment horizontal="center"/>
    </xf>
    <xf numFmtId="0" fontId="4" fillId="2" borderId="32" xfId="38" applyFill="1" applyBorder="1" applyAlignment="1">
      <alignment horizontal="center"/>
    </xf>
    <xf numFmtId="0" fontId="4" fillId="2" borderId="33" xfId="38" applyFill="1" applyBorder="1" applyAlignment="1">
      <alignment horizontal="center"/>
    </xf>
    <xf numFmtId="0" fontId="4" fillId="2" borderId="45" xfId="38" applyFill="1" applyBorder="1" applyAlignment="1">
      <alignment horizontal="center"/>
    </xf>
    <xf numFmtId="0" fontId="4" fillId="2" borderId="46" xfId="38" applyFill="1" applyBorder="1" applyAlignment="1">
      <alignment horizontal="center"/>
    </xf>
    <xf numFmtId="0" fontId="4" fillId="2" borderId="54" xfId="38" applyFill="1" applyBorder="1" applyAlignment="1">
      <alignment horizontal="center"/>
    </xf>
    <xf numFmtId="0" fontId="4" fillId="2" borderId="49" xfId="38" applyFill="1" applyBorder="1" applyAlignment="1">
      <alignment horizontal="center"/>
    </xf>
    <xf numFmtId="0" fontId="4" fillId="2" borderId="19" xfId="38" applyFill="1" applyBorder="1" applyAlignment="1">
      <alignment horizontal="center"/>
    </xf>
    <xf numFmtId="0" fontId="8" fillId="4" borderId="1" xfId="38" applyFont="1" applyFill="1" applyBorder="1" applyAlignment="1">
      <alignment horizontal="center"/>
    </xf>
    <xf numFmtId="0" fontId="8" fillId="4" borderId="2" xfId="38" applyFont="1" applyFill="1" applyBorder="1" applyAlignment="1">
      <alignment horizontal="center"/>
    </xf>
    <xf numFmtId="0" fontId="8" fillId="4" borderId="3" xfId="38" applyFont="1" applyFill="1" applyBorder="1" applyAlignment="1">
      <alignment horizontal="center"/>
    </xf>
    <xf numFmtId="0" fontId="4" fillId="2" borderId="53" xfId="38" applyFill="1" applyBorder="1" applyAlignment="1">
      <alignment horizontal="center"/>
    </xf>
    <xf numFmtId="0" fontId="4" fillId="2" borderId="18" xfId="38" applyFill="1" applyBorder="1" applyAlignment="1">
      <alignment horizontal="center"/>
    </xf>
    <xf numFmtId="0" fontId="4" fillId="2" borderId="50" xfId="38" applyFill="1" applyBorder="1" applyAlignment="1">
      <alignment horizontal="center"/>
    </xf>
    <xf numFmtId="0" fontId="4" fillId="2" borderId="37" xfId="38" applyFont="1" applyFill="1" applyBorder="1" applyAlignment="1">
      <alignment horizontal="left"/>
    </xf>
    <xf numFmtId="0" fontId="11" fillId="4" borderId="9" xfId="0" applyFont="1" applyFill="1" applyBorder="1" applyAlignment="1">
      <alignment horizontal="center" vertical="center"/>
    </xf>
    <xf numFmtId="0" fontId="11" fillId="4" borderId="1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0" fillId="4" borderId="41" xfId="0" applyFill="1" applyBorder="1" applyAlignment="1">
      <alignment horizontal="center" vertical="center"/>
    </xf>
    <xf numFmtId="0" fontId="11" fillId="4" borderId="41"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42" xfId="0" applyFont="1" applyFill="1" applyBorder="1" applyAlignment="1">
      <alignment horizontal="center" vertical="center"/>
    </xf>
    <xf numFmtId="0" fontId="30" fillId="5" borderId="9" xfId="0" applyFont="1" applyFill="1" applyBorder="1" applyAlignment="1">
      <alignment horizontal="center"/>
    </xf>
    <xf numFmtId="0" fontId="30" fillId="5" borderId="10" xfId="0" applyFont="1" applyFill="1" applyBorder="1" applyAlignment="1">
      <alignment horizontal="center"/>
    </xf>
    <xf numFmtId="0" fontId="30" fillId="5" borderId="11" xfId="0" applyFont="1" applyFill="1" applyBorder="1" applyAlignment="1">
      <alignment horizontal="center"/>
    </xf>
    <xf numFmtId="0" fontId="31" fillId="5" borderId="9" xfId="0" applyFont="1" applyFill="1" applyBorder="1" applyAlignment="1">
      <alignment horizontal="center"/>
    </xf>
    <xf numFmtId="0" fontId="31" fillId="5" borderId="10" xfId="0" applyFont="1" applyFill="1" applyBorder="1" applyAlignment="1">
      <alignment horizontal="center"/>
    </xf>
    <xf numFmtId="0" fontId="31" fillId="5" borderId="11" xfId="0" applyFont="1" applyFill="1" applyBorder="1" applyAlignment="1">
      <alignment horizontal="center"/>
    </xf>
    <xf numFmtId="0" fontId="57" fillId="5" borderId="9" xfId="0" applyFont="1" applyFill="1" applyBorder="1" applyAlignment="1">
      <alignment horizontal="center"/>
    </xf>
    <xf numFmtId="0" fontId="57" fillId="5" borderId="11" xfId="0" applyFont="1" applyFill="1" applyBorder="1" applyAlignment="1">
      <alignment horizontal="center"/>
    </xf>
    <xf numFmtId="0" fontId="57" fillId="5" borderId="7" xfId="0" applyFont="1" applyFill="1" applyBorder="1" applyAlignment="1">
      <alignment horizontal="center"/>
    </xf>
    <xf numFmtId="0" fontId="57" fillId="5" borderId="8" xfId="0" applyFont="1" applyFill="1" applyBorder="1" applyAlignment="1">
      <alignment horizontal="center"/>
    </xf>
    <xf numFmtId="0" fontId="31" fillId="5" borderId="10" xfId="0" quotePrefix="1" applyFont="1" applyFill="1" applyBorder="1" applyAlignment="1">
      <alignment horizontal="center"/>
    </xf>
    <xf numFmtId="0" fontId="31" fillId="5" borderId="11" xfId="0" quotePrefix="1" applyFont="1" applyFill="1" applyBorder="1" applyAlignment="1">
      <alignment horizontal="center"/>
    </xf>
    <xf numFmtId="0" fontId="61" fillId="5" borderId="7" xfId="0" applyFont="1" applyFill="1" applyBorder="1" applyAlignment="1">
      <alignment horizontal="center" vertical="center"/>
    </xf>
    <xf numFmtId="0" fontId="61" fillId="5" borderId="8" xfId="0" applyFont="1" applyFill="1" applyBorder="1" applyAlignment="1">
      <alignment horizontal="center" vertical="center"/>
    </xf>
    <xf numFmtId="0" fontId="62" fillId="0" borderId="0" xfId="0" applyFont="1" applyBorder="1" applyAlignment="1">
      <alignment horizontal="center" vertical="center"/>
    </xf>
    <xf numFmtId="0" fontId="62" fillId="2" borderId="7" xfId="0" applyFont="1" applyFill="1" applyBorder="1" applyAlignment="1">
      <alignment horizontal="center" vertical="center"/>
    </xf>
    <xf numFmtId="0" fontId="31" fillId="5" borderId="7" xfId="0" applyFont="1" applyFill="1" applyBorder="1" applyAlignment="1">
      <alignment horizontal="center"/>
    </xf>
    <xf numFmtId="0" fontId="31" fillId="5" borderId="4" xfId="0" applyFont="1" applyFill="1" applyBorder="1" applyAlignment="1">
      <alignment horizontal="center"/>
    </xf>
    <xf numFmtId="0" fontId="31" fillId="5" borderId="0" xfId="0" applyFont="1" applyFill="1" applyBorder="1" applyAlignment="1">
      <alignment horizontal="center"/>
    </xf>
    <xf numFmtId="0" fontId="31" fillId="5" borderId="5" xfId="0" applyFont="1" applyFill="1" applyBorder="1" applyAlignment="1">
      <alignment horizontal="center"/>
    </xf>
    <xf numFmtId="0" fontId="0" fillId="0" borderId="19" xfId="0" applyFill="1" applyBorder="1" applyAlignment="1">
      <alignment horizontal="center"/>
    </xf>
    <xf numFmtId="0" fontId="0" fillId="0" borderId="19" xfId="0" applyBorder="1"/>
    <xf numFmtId="0" fontId="0" fillId="7" borderId="19" xfId="0" applyFill="1" applyBorder="1" applyAlignment="1">
      <alignment horizontal="center"/>
    </xf>
    <xf numFmtId="0" fontId="0" fillId="7" borderId="19" xfId="0" applyFill="1" applyBorder="1"/>
    <xf numFmtId="0" fontId="0" fillId="0" borderId="21" xfId="0" applyBorder="1" applyAlignment="1"/>
    <xf numFmtId="0" fontId="0" fillId="0" borderId="21" xfId="0" applyBorder="1"/>
    <xf numFmtId="0" fontId="26" fillId="5" borderId="9" xfId="0" applyFont="1" applyFill="1" applyBorder="1" applyAlignment="1">
      <alignment horizontal="center"/>
    </xf>
    <xf numFmtId="0" fontId="26" fillId="5" borderId="11" xfId="0" applyFont="1" applyFill="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48"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11" fillId="0" borderId="10" xfId="0" applyFont="1" applyBorder="1" applyAlignment="1">
      <alignment horizontal="center"/>
    </xf>
    <xf numFmtId="0" fontId="5" fillId="7" borderId="18" xfId="0" applyFont="1" applyFill="1" applyBorder="1" applyAlignment="1">
      <alignment horizontal="center"/>
    </xf>
    <xf numFmtId="0" fontId="0" fillId="7" borderId="27" xfId="0" applyFill="1" applyBorder="1" applyAlignment="1">
      <alignment horizontal="center"/>
    </xf>
    <xf numFmtId="0" fontId="0" fillId="7" borderId="37" xfId="0" applyFill="1" applyBorder="1"/>
    <xf numFmtId="0" fontId="0" fillId="7" borderId="49" xfId="0" applyFill="1" applyBorder="1"/>
    <xf numFmtId="0" fontId="0" fillId="4" borderId="27" xfId="0" applyFill="1" applyBorder="1" applyAlignment="1">
      <alignment horizontal="center"/>
    </xf>
    <xf numFmtId="0" fontId="0" fillId="4" borderId="27" xfId="0" applyFill="1" applyBorder="1"/>
    <xf numFmtId="0" fontId="23" fillId="4" borderId="3"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70" xfId="0" applyFont="1" applyFill="1" applyBorder="1" applyAlignment="1">
      <alignment horizontal="center" vertical="center"/>
    </xf>
    <xf numFmtId="0" fontId="23" fillId="4" borderId="79" xfId="0" applyFont="1" applyFill="1" applyBorder="1" applyAlignment="1">
      <alignment horizontal="center" vertical="center"/>
    </xf>
    <xf numFmtId="0" fontId="5" fillId="7" borderId="54" xfId="0" applyFont="1" applyFill="1" applyBorder="1" applyAlignment="1">
      <alignment horizontal="center"/>
    </xf>
    <xf numFmtId="0" fontId="0" fillId="4" borderId="47" xfId="0" applyFill="1" applyBorder="1" applyAlignment="1">
      <alignment horizontal="center" vertical="center"/>
    </xf>
    <xf numFmtId="0" fontId="0" fillId="4" borderId="37" xfId="0" applyFill="1" applyBorder="1" applyAlignment="1">
      <alignment vertical="center"/>
    </xf>
    <xf numFmtId="0" fontId="0" fillId="4" borderId="61" xfId="0" applyFill="1" applyBorder="1" applyAlignment="1">
      <alignment horizontal="center" vertical="center"/>
    </xf>
    <xf numFmtId="0" fontId="0" fillId="4" borderId="64" xfId="0" applyFill="1" applyBorder="1" applyAlignment="1">
      <alignment horizontal="center" vertical="center"/>
    </xf>
    <xf numFmtId="0" fontId="0" fillId="4" borderId="64" xfId="0" applyFill="1" applyBorder="1" applyAlignment="1">
      <alignment vertical="center"/>
    </xf>
    <xf numFmtId="0" fontId="5" fillId="4" borderId="18" xfId="0" applyFont="1" applyFill="1" applyBorder="1" applyAlignment="1">
      <alignment horizontal="center"/>
    </xf>
    <xf numFmtId="0" fontId="0" fillId="7" borderId="21" xfId="0" applyFill="1" applyBorder="1" applyAlignment="1"/>
    <xf numFmtId="0" fontId="0" fillId="0" borderId="36" xfId="0" applyBorder="1"/>
    <xf numFmtId="0" fontId="0" fillId="4" borderId="53" xfId="0" applyFill="1" applyBorder="1" applyAlignment="1">
      <alignment horizontal="center" vertical="center"/>
    </xf>
    <xf numFmtId="0" fontId="0" fillId="4" borderId="54" xfId="0" applyFill="1" applyBorder="1" applyAlignment="1">
      <alignment horizontal="center" vertical="center"/>
    </xf>
    <xf numFmtId="0" fontId="34" fillId="4" borderId="39" xfId="0" applyFont="1" applyFill="1" applyBorder="1" applyAlignment="1">
      <alignment horizontal="center" vertical="center" wrapText="1"/>
    </xf>
    <xf numFmtId="0" fontId="34" fillId="4" borderId="24" xfId="0" applyFont="1" applyFill="1" applyBorder="1" applyAlignment="1">
      <alignment horizontal="center" vertical="center" wrapText="1"/>
    </xf>
    <xf numFmtId="0" fontId="4" fillId="4" borderId="80" xfId="0" applyFont="1" applyFill="1" applyBorder="1" applyAlignment="1">
      <alignment horizontal="center" vertical="center"/>
    </xf>
    <xf numFmtId="0" fontId="4" fillId="4" borderId="79" xfId="0" applyFont="1" applyFill="1" applyBorder="1" applyAlignment="1">
      <alignment horizontal="center" vertical="center"/>
    </xf>
    <xf numFmtId="0" fontId="4" fillId="4" borderId="19" xfId="0" applyFont="1" applyFill="1" applyBorder="1" applyAlignment="1">
      <alignment horizontal="center"/>
    </xf>
    <xf numFmtId="0" fontId="0" fillId="4" borderId="19" xfId="0" applyFill="1" applyBorder="1" applyAlignment="1">
      <alignment horizontal="center"/>
    </xf>
    <xf numFmtId="0" fontId="0" fillId="4" borderId="46" xfId="0" applyFill="1" applyBorder="1" applyAlignment="1">
      <alignment horizontal="center" vertical="center"/>
    </xf>
    <xf numFmtId="0" fontId="0" fillId="4" borderId="50" xfId="0" applyFill="1" applyBorder="1" applyAlignment="1">
      <alignment vertical="center"/>
    </xf>
    <xf numFmtId="45" fontId="2" fillId="0" borderId="51" xfId="0" applyNumberFormat="1" applyFont="1" applyBorder="1" applyAlignment="1">
      <alignment horizontal="center" vertical="center"/>
    </xf>
    <xf numFmtId="0" fontId="2" fillId="0" borderId="66" xfId="0" applyFont="1" applyBorder="1" applyAlignment="1">
      <alignment horizontal="center" vertical="center"/>
    </xf>
    <xf numFmtId="0" fontId="2" fillId="0" borderId="31" xfId="0" applyFont="1" applyBorder="1" applyAlignment="1">
      <alignment horizontal="center" vertical="center"/>
    </xf>
    <xf numFmtId="0" fontId="2" fillId="0" borderId="64" xfId="0" applyFont="1" applyBorder="1" applyAlignment="1">
      <alignment horizontal="center" vertical="center"/>
    </xf>
    <xf numFmtId="0" fontId="2" fillId="0" borderId="19" xfId="0" applyFont="1" applyBorder="1" applyAlignment="1">
      <alignment horizontal="center" vertical="center"/>
    </xf>
    <xf numFmtId="0" fontId="2" fillId="0" borderId="49" xfId="0" applyFont="1" applyBorder="1" applyAlignment="1">
      <alignment horizontal="center" vertical="center"/>
    </xf>
    <xf numFmtId="0" fontId="34" fillId="4" borderId="45" xfId="0" applyFont="1" applyFill="1" applyBorder="1" applyAlignment="1">
      <alignment horizontal="center" vertical="center" wrapText="1"/>
    </xf>
    <xf numFmtId="0" fontId="34" fillId="4" borderId="19" xfId="0" applyFont="1" applyFill="1" applyBorder="1" applyAlignment="1">
      <alignment horizontal="center" vertical="center" wrapText="1"/>
    </xf>
    <xf numFmtId="0" fontId="0" fillId="0" borderId="49" xfId="0" applyBorder="1"/>
    <xf numFmtId="0" fontId="0" fillId="0" borderId="18" xfId="0" applyFill="1" applyBorder="1" applyAlignment="1">
      <alignment horizontal="center"/>
    </xf>
    <xf numFmtId="0" fontId="0" fillId="0" borderId="30" xfId="0" applyFill="1" applyBorder="1" applyAlignment="1">
      <alignment horizontal="center"/>
    </xf>
    <xf numFmtId="0" fontId="4" fillId="4" borderId="74" xfId="0" applyFont="1" applyFill="1" applyBorder="1" applyAlignment="1">
      <alignment horizontal="center" vertical="center"/>
    </xf>
    <xf numFmtId="0" fontId="4" fillId="4" borderId="75"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27" fillId="4" borderId="44" xfId="0" applyFont="1" applyFill="1" applyBorder="1" applyAlignment="1">
      <alignment horizontal="center" vertical="center" wrapText="1"/>
    </xf>
    <xf numFmtId="0" fontId="27" fillId="4" borderId="27" xfId="0" applyFont="1" applyFill="1" applyBorder="1" applyAlignment="1">
      <alignment horizontal="center" vertical="center" wrapText="1"/>
    </xf>
    <xf numFmtId="0" fontId="0" fillId="0" borderId="2" xfId="0" applyFill="1" applyBorder="1" applyAlignment="1">
      <alignment horizontal="center"/>
    </xf>
    <xf numFmtId="0" fontId="0" fillId="0" borderId="13" xfId="0" applyFill="1" applyBorder="1" applyAlignment="1">
      <alignment horizontal="center"/>
    </xf>
    <xf numFmtId="0" fontId="27" fillId="4" borderId="55" xfId="0" applyFont="1" applyFill="1" applyBorder="1" applyAlignment="1">
      <alignment horizontal="center" wrapText="1"/>
    </xf>
    <xf numFmtId="0" fontId="27" fillId="4" borderId="28" xfId="0" applyFont="1" applyFill="1" applyBorder="1" applyAlignment="1">
      <alignment horizontal="center" wrapText="1"/>
    </xf>
    <xf numFmtId="0" fontId="0" fillId="4" borderId="68" xfId="0" applyFill="1" applyBorder="1" applyAlignment="1">
      <alignment horizontal="center" vertical="center"/>
    </xf>
    <xf numFmtId="0" fontId="0" fillId="4" borderId="63" xfId="0" applyFill="1" applyBorder="1" applyAlignment="1">
      <alignment horizontal="center" vertical="center"/>
    </xf>
    <xf numFmtId="0" fontId="0" fillId="7" borderId="49" xfId="0" applyFill="1" applyBorder="1" applyAlignment="1">
      <alignment horizontal="center"/>
    </xf>
    <xf numFmtId="0" fontId="2" fillId="0" borderId="27" xfId="0" applyFont="1" applyBorder="1" applyAlignment="1">
      <alignment horizontal="center" vertical="center"/>
    </xf>
    <xf numFmtId="0" fontId="2" fillId="0" borderId="37" xfId="0" applyFont="1" applyBorder="1" applyAlignment="1">
      <alignment horizontal="center" vertical="center"/>
    </xf>
    <xf numFmtId="0" fontId="26" fillId="9" borderId="9" xfId="0" applyFont="1" applyFill="1" applyBorder="1" applyAlignment="1">
      <alignment horizontal="center" vertical="center"/>
    </xf>
    <xf numFmtId="0" fontId="26" fillId="9" borderId="10" xfId="0" applyFont="1" applyFill="1" applyBorder="1" applyAlignment="1">
      <alignment horizontal="center" vertical="center"/>
    </xf>
    <xf numFmtId="0" fontId="26" fillId="9" borderId="11" xfId="0" applyFont="1" applyFill="1" applyBorder="1" applyAlignment="1">
      <alignment horizontal="center" vertical="center"/>
    </xf>
    <xf numFmtId="0" fontId="2" fillId="0" borderId="18" xfId="0" applyFont="1" applyBorder="1" applyAlignment="1">
      <alignment horizontal="center" vertical="center"/>
    </xf>
    <xf numFmtId="0" fontId="2" fillId="0" borderId="54" xfId="0" applyFont="1" applyBorder="1" applyAlignment="1">
      <alignment horizontal="center" vertical="center"/>
    </xf>
    <xf numFmtId="0" fontId="34" fillId="4" borderId="53" xfId="0" applyFont="1" applyFill="1" applyBorder="1" applyAlignment="1">
      <alignment horizontal="center" vertical="center" wrapText="1"/>
    </xf>
    <xf numFmtId="0" fontId="34" fillId="4" borderId="18" xfId="0" applyFont="1" applyFill="1" applyBorder="1" applyAlignment="1">
      <alignment horizontal="center" vertical="center" wrapText="1"/>
    </xf>
    <xf numFmtId="0" fontId="0" fillId="7" borderId="22" xfId="0" applyFill="1" applyBorder="1" applyAlignment="1">
      <alignment horizontal="center"/>
    </xf>
    <xf numFmtId="0" fontId="0" fillId="7" borderId="22" xfId="0" applyFill="1" applyBorder="1"/>
    <xf numFmtId="0" fontId="4" fillId="7" borderId="73" xfId="0" applyFont="1" applyFill="1" applyBorder="1" applyAlignment="1">
      <alignment horizontal="center"/>
    </xf>
    <xf numFmtId="0" fontId="4" fillId="7" borderId="74" xfId="0" applyFont="1" applyFill="1" applyBorder="1" applyAlignment="1">
      <alignment horizontal="center"/>
    </xf>
    <xf numFmtId="0" fontId="4" fillId="4" borderId="72" xfId="0" applyFont="1" applyFill="1" applyBorder="1" applyAlignment="1">
      <alignment horizontal="center"/>
    </xf>
    <xf numFmtId="0" fontId="0" fillId="7" borderId="18" xfId="0" applyFill="1" applyBorder="1" applyAlignment="1">
      <alignment horizontal="center"/>
    </xf>
    <xf numFmtId="0" fontId="0" fillId="4" borderId="19" xfId="0" applyFill="1" applyBorder="1"/>
    <xf numFmtId="2" fontId="2" fillId="0" borderId="20" xfId="0" applyNumberFormat="1" applyFont="1" applyBorder="1" applyAlignment="1">
      <alignment horizontal="center" vertical="center"/>
    </xf>
    <xf numFmtId="0" fontId="2" fillId="0" borderId="50" xfId="0" applyFont="1" applyBorder="1" applyAlignment="1">
      <alignment horizontal="center" vertical="center"/>
    </xf>
    <xf numFmtId="0" fontId="4" fillId="0" borderId="73" xfId="0" applyFont="1" applyFill="1" applyBorder="1" applyAlignment="1">
      <alignment horizontal="center"/>
    </xf>
    <xf numFmtId="0" fontId="4" fillId="0" borderId="79" xfId="0" applyFont="1" applyFill="1" applyBorder="1" applyAlignment="1">
      <alignment horizontal="center"/>
    </xf>
    <xf numFmtId="0" fontId="4" fillId="0" borderId="74" xfId="0" applyFont="1" applyFill="1" applyBorder="1" applyAlignment="1">
      <alignment horizontal="center"/>
    </xf>
    <xf numFmtId="0" fontId="34" fillId="4" borderId="46" xfId="0" applyFont="1" applyFill="1" applyBorder="1" applyAlignment="1">
      <alignment horizontal="center" vertical="center" wrapText="1"/>
    </xf>
    <xf numFmtId="0" fontId="34" fillId="4" borderId="20" xfId="0" applyFont="1" applyFill="1" applyBorder="1" applyAlignment="1">
      <alignment horizontal="center" vertical="center" wrapText="1"/>
    </xf>
    <xf numFmtId="0" fontId="4" fillId="7" borderId="20" xfId="0" applyFont="1" applyFill="1" applyBorder="1" applyAlignment="1"/>
    <xf numFmtId="0" fontId="0" fillId="7" borderId="20" xfId="0" applyFill="1" applyBorder="1"/>
    <xf numFmtId="0" fontId="0" fillId="7" borderId="27" xfId="0" applyFill="1" applyBorder="1"/>
    <xf numFmtId="0" fontId="0" fillId="4" borderId="22" xfId="0" applyFill="1" applyBorder="1" applyAlignment="1">
      <alignment horizontal="center"/>
    </xf>
    <xf numFmtId="0" fontId="0" fillId="4" borderId="22" xfId="0" applyFill="1" applyBorder="1"/>
    <xf numFmtId="0" fontId="11" fillId="0" borderId="10" xfId="0" applyFont="1" applyBorder="1" applyAlignment="1">
      <alignment horizontal="left"/>
    </xf>
    <xf numFmtId="0" fontId="0" fillId="0" borderId="18" xfId="0" applyBorder="1" applyAlignment="1">
      <alignment horizontal="center"/>
    </xf>
    <xf numFmtId="0" fontId="0" fillId="0" borderId="54" xfId="0" applyBorder="1"/>
    <xf numFmtId="0" fontId="0" fillId="0" borderId="18" xfId="0" applyBorder="1"/>
    <xf numFmtId="0" fontId="0" fillId="7" borderId="34" xfId="0" applyFill="1" applyBorder="1"/>
    <xf numFmtId="0" fontId="0" fillId="7" borderId="18" xfId="0" applyFill="1" applyBorder="1"/>
    <xf numFmtId="0" fontId="0" fillId="0" borderId="53" xfId="0" applyBorder="1" applyAlignment="1">
      <alignment horizontal="center"/>
    </xf>
    <xf numFmtId="0" fontId="0" fillId="0" borderId="45" xfId="0" applyFill="1" applyBorder="1" applyAlignment="1">
      <alignment horizontal="center"/>
    </xf>
    <xf numFmtId="0" fontId="49" fillId="0" borderId="10" xfId="0" applyFont="1" applyBorder="1" applyAlignment="1">
      <alignment horizontal="center"/>
    </xf>
    <xf numFmtId="0" fontId="25" fillId="5" borderId="42" xfId="0" applyFont="1" applyFill="1" applyBorder="1" applyAlignment="1">
      <alignment horizontal="center" vertical="center"/>
    </xf>
    <xf numFmtId="0" fontId="25" fillId="5" borderId="57" xfId="0" applyFont="1" applyFill="1" applyBorder="1" applyAlignment="1">
      <alignment horizontal="center" vertical="center"/>
    </xf>
    <xf numFmtId="0" fontId="4" fillId="4" borderId="75" xfId="0" applyFont="1" applyFill="1" applyBorder="1" applyAlignment="1">
      <alignment horizontal="center"/>
    </xf>
    <xf numFmtId="0" fontId="25" fillId="5" borderId="39" xfId="0" applyFont="1" applyFill="1" applyBorder="1" applyAlignment="1">
      <alignment horizontal="center" vertical="center"/>
    </xf>
    <xf numFmtId="0" fontId="0" fillId="4" borderId="18" xfId="0" applyFill="1" applyBorder="1" applyAlignment="1">
      <alignment horizontal="center"/>
    </xf>
    <xf numFmtId="0" fontId="11" fillId="4" borderId="77" xfId="0" applyFont="1" applyFill="1" applyBorder="1" applyAlignment="1">
      <alignment horizontal="center" vertical="center"/>
    </xf>
    <xf numFmtId="0" fontId="11" fillId="4" borderId="78"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8" xfId="0" applyFont="1" applyFill="1" applyBorder="1" applyAlignment="1">
      <alignment horizontal="center" vertical="center"/>
    </xf>
    <xf numFmtId="0" fontId="0" fillId="0" borderId="27" xfId="0" applyBorder="1" applyAlignment="1">
      <alignment horizontal="center"/>
    </xf>
    <xf numFmtId="0" fontId="0" fillId="0" borderId="20" xfId="0" applyBorder="1" applyAlignment="1">
      <alignment horizontal="center"/>
    </xf>
    <xf numFmtId="2" fontId="0" fillId="7" borderId="19" xfId="0" applyNumberFormat="1" applyFill="1" applyBorder="1" applyAlignment="1">
      <alignment horizontal="center"/>
    </xf>
    <xf numFmtId="2" fontId="0" fillId="7" borderId="49" xfId="0" applyNumberFormat="1" applyFill="1" applyBorder="1" applyAlignment="1">
      <alignment horizontal="center"/>
    </xf>
    <xf numFmtId="0" fontId="4" fillId="7" borderId="19" xfId="0" applyFont="1" applyFill="1" applyBorder="1" applyAlignment="1">
      <alignment horizontal="center"/>
    </xf>
    <xf numFmtId="2" fontId="0" fillId="4" borderId="20" xfId="0" applyNumberFormat="1" applyFill="1" applyBorder="1" applyAlignment="1">
      <alignment horizontal="center"/>
    </xf>
    <xf numFmtId="2" fontId="0" fillId="4" borderId="50" xfId="0" applyNumberFormat="1" applyFill="1" applyBorder="1" applyAlignment="1">
      <alignment horizontal="center"/>
    </xf>
    <xf numFmtId="2" fontId="0" fillId="4" borderId="19" xfId="0" applyNumberFormat="1" applyFill="1" applyBorder="1" applyAlignment="1">
      <alignment horizontal="center"/>
    </xf>
    <xf numFmtId="2" fontId="0" fillId="4" borderId="49" xfId="0" applyNumberFormat="1" applyFill="1" applyBorder="1" applyAlignment="1">
      <alignment horizontal="center"/>
    </xf>
    <xf numFmtId="0" fontId="0" fillId="7" borderId="20" xfId="0" applyFill="1" applyBorder="1" applyAlignment="1">
      <alignment horizontal="center"/>
    </xf>
    <xf numFmtId="0" fontId="0" fillId="0" borderId="22" xfId="0" applyFill="1" applyBorder="1" applyAlignment="1">
      <alignment horizontal="center"/>
    </xf>
    <xf numFmtId="0" fontId="0" fillId="0" borderId="51" xfId="0" applyBorder="1"/>
    <xf numFmtId="0" fontId="0" fillId="7" borderId="54" xfId="0" applyFill="1" applyBorder="1" applyAlignment="1">
      <alignment horizontal="center"/>
    </xf>
    <xf numFmtId="0" fontId="0" fillId="0" borderId="22" xfId="0" applyBorder="1"/>
    <xf numFmtId="0" fontId="4" fillId="0" borderId="20" xfId="0" applyFont="1" applyBorder="1" applyAlignment="1"/>
    <xf numFmtId="0" fontId="0" fillId="0" borderId="20" xfId="0" applyBorder="1"/>
    <xf numFmtId="0" fontId="0" fillId="2" borderId="27" xfId="0" applyFill="1" applyBorder="1" applyAlignment="1">
      <alignment horizontal="center"/>
    </xf>
    <xf numFmtId="0" fontId="0" fillId="2" borderId="20" xfId="0" applyFill="1" applyBorder="1" applyAlignment="1">
      <alignment horizontal="center"/>
    </xf>
    <xf numFmtId="0" fontId="4" fillId="4" borderId="27" xfId="0" applyFont="1" applyFill="1" applyBorder="1" applyAlignment="1">
      <alignment horizontal="center"/>
    </xf>
    <xf numFmtId="0" fontId="4" fillId="7" borderId="27" xfId="0" applyFont="1" applyFill="1" applyBorder="1" applyAlignment="1">
      <alignment horizontal="center"/>
    </xf>
    <xf numFmtId="0" fontId="8" fillId="7" borderId="20" xfId="0" applyFont="1" applyFill="1" applyBorder="1"/>
    <xf numFmtId="0" fontId="0" fillId="0" borderId="47" xfId="0" applyBorder="1" applyAlignment="1">
      <alignment horizontal="center"/>
    </xf>
    <xf numFmtId="0" fontId="0" fillId="0" borderId="25" xfId="0" applyBorder="1" applyAlignment="1">
      <alignment horizontal="center"/>
    </xf>
    <xf numFmtId="0" fontId="0" fillId="7" borderId="45" xfId="0" applyFill="1" applyBorder="1" applyAlignment="1">
      <alignment horizontal="center"/>
    </xf>
    <xf numFmtId="2" fontId="0" fillId="4" borderId="46" xfId="0" applyNumberFormat="1" applyFill="1" applyBorder="1" applyAlignment="1">
      <alignment horizontal="center"/>
    </xf>
    <xf numFmtId="2" fontId="0" fillId="4" borderId="45" xfId="0" applyNumberFormat="1" applyFill="1" applyBorder="1" applyAlignment="1">
      <alignment horizontal="center"/>
    </xf>
    <xf numFmtId="0" fontId="4" fillId="7" borderId="45" xfId="0" applyFont="1" applyFill="1" applyBorder="1" applyAlignment="1">
      <alignment horizontal="center"/>
    </xf>
    <xf numFmtId="2" fontId="0" fillId="7" borderId="45" xfId="0" applyNumberFormat="1" applyFill="1" applyBorder="1" applyAlignment="1">
      <alignment horizontal="center"/>
    </xf>
    <xf numFmtId="0" fontId="0" fillId="0" borderId="58" xfId="0" applyFill="1" applyBorder="1" applyAlignment="1">
      <alignment horizontal="center"/>
    </xf>
    <xf numFmtId="0" fontId="0" fillId="7" borderId="53" xfId="0" applyFill="1" applyBorder="1" applyAlignment="1">
      <alignment horizontal="center"/>
    </xf>
    <xf numFmtId="0" fontId="0" fillId="0" borderId="53" xfId="0" applyFill="1" applyBorder="1" applyAlignment="1">
      <alignment horizontal="center"/>
    </xf>
    <xf numFmtId="0" fontId="4" fillId="0" borderId="71" xfId="0" applyFont="1" applyFill="1" applyBorder="1" applyAlignment="1">
      <alignment horizontal="center"/>
    </xf>
    <xf numFmtId="0" fontId="4" fillId="0" borderId="72" xfId="0" applyFont="1" applyBorder="1" applyAlignment="1">
      <alignment horizontal="center"/>
    </xf>
    <xf numFmtId="2" fontId="2" fillId="0" borderId="19" xfId="0" applyNumberFormat="1" applyFont="1" applyBorder="1" applyAlignment="1">
      <alignment horizontal="center" vertical="center"/>
    </xf>
    <xf numFmtId="0" fontId="4" fillId="4" borderId="22" xfId="0" applyFont="1" applyFill="1" applyBorder="1" applyAlignment="1">
      <alignment horizontal="center"/>
    </xf>
    <xf numFmtId="0" fontId="4" fillId="4" borderId="76" xfId="0" applyFont="1" applyFill="1" applyBorder="1" applyAlignment="1">
      <alignment horizontal="center" vertical="center"/>
    </xf>
    <xf numFmtId="0" fontId="4" fillId="4" borderId="76" xfId="0" applyFont="1" applyFill="1" applyBorder="1" applyAlignment="1">
      <alignment horizontal="center"/>
    </xf>
    <xf numFmtId="0" fontId="0" fillId="4" borderId="76" xfId="0" applyFill="1" applyBorder="1" applyAlignment="1">
      <alignment horizontal="center" vertical="center"/>
    </xf>
    <xf numFmtId="0" fontId="0" fillId="4" borderId="76" xfId="0" applyFill="1" applyBorder="1" applyAlignment="1">
      <alignment vertical="center"/>
    </xf>
    <xf numFmtId="0" fontId="26" fillId="5" borderId="9" xfId="0" applyFont="1" applyFill="1" applyBorder="1" applyAlignment="1">
      <alignment horizontal="center" vertical="center"/>
    </xf>
    <xf numFmtId="0" fontId="26" fillId="5" borderId="10" xfId="0" applyFont="1" applyFill="1" applyBorder="1" applyAlignment="1">
      <alignment horizontal="center" vertical="center"/>
    </xf>
    <xf numFmtId="0" fontId="26" fillId="5" borderId="11" xfId="0" applyFont="1" applyFill="1" applyBorder="1" applyAlignment="1">
      <alignment horizontal="center" vertical="center"/>
    </xf>
    <xf numFmtId="0" fontId="49" fillId="0" borderId="11" xfId="0" applyFont="1" applyBorder="1" applyAlignment="1">
      <alignment horizontal="center"/>
    </xf>
    <xf numFmtId="0" fontId="0" fillId="0" borderId="20" xfId="0" applyBorder="1" applyAlignment="1"/>
    <xf numFmtId="0" fontId="0" fillId="0" borderId="26" xfId="0" applyFill="1" applyBorder="1" applyAlignment="1">
      <alignment horizontal="center"/>
    </xf>
    <xf numFmtId="0" fontId="0" fillId="0" borderId="29" xfId="0" applyFill="1" applyBorder="1" applyAlignment="1">
      <alignment horizontal="center"/>
    </xf>
    <xf numFmtId="0" fontId="0" fillId="0" borderId="29" xfId="0" applyBorder="1"/>
    <xf numFmtId="0" fontId="0" fillId="7" borderId="29" xfId="0" applyFill="1" applyBorder="1" applyAlignment="1">
      <alignment horizontal="center"/>
    </xf>
    <xf numFmtId="0" fontId="0" fillId="7" borderId="29" xfId="0" applyFill="1" applyBorder="1"/>
    <xf numFmtId="0" fontId="0" fillId="0" borderId="48" xfId="0" applyBorder="1"/>
    <xf numFmtId="0" fontId="0" fillId="0" borderId="72" xfId="0" applyFill="1" applyBorder="1" applyAlignment="1">
      <alignment horizontal="center"/>
    </xf>
    <xf numFmtId="0" fontId="4" fillId="0" borderId="29" xfId="0" applyFont="1" applyFill="1" applyBorder="1" applyAlignment="1">
      <alignment horizontal="center"/>
    </xf>
    <xf numFmtId="0" fontId="4" fillId="0" borderId="48" xfId="0" applyFont="1" applyFill="1" applyBorder="1" applyAlignment="1">
      <alignment horizontal="center"/>
    </xf>
    <xf numFmtId="0" fontId="0" fillId="0" borderId="35" xfId="0" applyFill="1" applyBorder="1" applyAlignment="1">
      <alignment horizontal="center"/>
    </xf>
    <xf numFmtId="0" fontId="0" fillId="7" borderId="72" xfId="0" applyFill="1" applyBorder="1" applyAlignment="1">
      <alignment horizontal="center"/>
    </xf>
    <xf numFmtId="0" fontId="27" fillId="4" borderId="45" xfId="0" applyFont="1" applyFill="1" applyBorder="1" applyAlignment="1">
      <alignment horizontal="center" vertical="center" wrapText="1"/>
    </xf>
    <xf numFmtId="0" fontId="27" fillId="4" borderId="19" xfId="0" applyFont="1" applyFill="1" applyBorder="1" applyAlignment="1">
      <alignment horizontal="center" vertical="center" wrapText="1"/>
    </xf>
    <xf numFmtId="0" fontId="26" fillId="5" borderId="56" xfId="0" applyFont="1" applyFill="1" applyBorder="1" applyAlignment="1">
      <alignment horizontal="center" vertical="center" wrapText="1"/>
    </xf>
    <xf numFmtId="0" fontId="26" fillId="5" borderId="57" xfId="0" applyFont="1" applyFill="1" applyBorder="1" applyAlignment="1">
      <alignment horizontal="center" vertical="center" wrapText="1"/>
    </xf>
    <xf numFmtId="0" fontId="2" fillId="0" borderId="30" xfId="0" applyFont="1" applyBorder="1" applyAlignment="1">
      <alignment horizontal="center" vertical="center"/>
    </xf>
    <xf numFmtId="0" fontId="0" fillId="0" borderId="75" xfId="0" applyFill="1" applyBorder="1" applyAlignment="1">
      <alignment horizontal="center"/>
    </xf>
    <xf numFmtId="2" fontId="5" fillId="4" borderId="18" xfId="0" applyNumberFormat="1" applyFont="1" applyFill="1" applyBorder="1" applyAlignment="1">
      <alignment horizontal="center"/>
    </xf>
    <xf numFmtId="0" fontId="0" fillId="0" borderId="71" xfId="0" applyFill="1" applyBorder="1" applyAlignment="1">
      <alignment horizontal="center"/>
    </xf>
    <xf numFmtId="0" fontId="0" fillId="0" borderId="16" xfId="0" applyFill="1" applyBorder="1" applyAlignment="1">
      <alignment horizontal="center"/>
    </xf>
    <xf numFmtId="0" fontId="4" fillId="4" borderId="71" xfId="0" applyFont="1" applyFill="1" applyBorder="1" applyAlignment="1">
      <alignment horizontal="center"/>
    </xf>
    <xf numFmtId="0" fontId="0" fillId="0" borderId="15" xfId="0" applyFill="1" applyBorder="1" applyAlignment="1">
      <alignment horizontal="center"/>
    </xf>
    <xf numFmtId="0" fontId="0" fillId="7" borderId="58" xfId="0" applyFill="1" applyBorder="1" applyAlignment="1">
      <alignment horizontal="center"/>
    </xf>
    <xf numFmtId="0" fontId="4" fillId="0" borderId="15" xfId="0" applyFont="1" applyFill="1" applyBorder="1" applyAlignment="1">
      <alignment horizontal="center"/>
    </xf>
    <xf numFmtId="0" fontId="4" fillId="0" borderId="29" xfId="0" applyFont="1" applyBorder="1" applyAlignment="1">
      <alignment horizontal="center"/>
    </xf>
    <xf numFmtId="0" fontId="0" fillId="7" borderId="20" xfId="0" applyFill="1" applyBorder="1" applyAlignment="1"/>
    <xf numFmtId="0" fontId="5" fillId="7" borderId="23" xfId="0" applyFont="1" applyFill="1" applyBorder="1" applyAlignment="1">
      <alignment horizontal="center"/>
    </xf>
    <xf numFmtId="0" fontId="4" fillId="0" borderId="25" xfId="0" applyFont="1" applyBorder="1" applyAlignment="1"/>
    <xf numFmtId="0" fontId="0" fillId="7" borderId="44" xfId="0" applyFill="1" applyBorder="1" applyAlignment="1">
      <alignment horizontal="center"/>
    </xf>
    <xf numFmtId="0" fontId="0" fillId="0" borderId="50" xfId="0" applyBorder="1"/>
    <xf numFmtId="0" fontId="25" fillId="5" borderId="40" xfId="0" applyFont="1" applyFill="1" applyBorder="1" applyAlignment="1">
      <alignment horizontal="center" vertical="center"/>
    </xf>
    <xf numFmtId="0" fontId="4" fillId="7" borderId="21" xfId="0" applyFont="1" applyFill="1" applyBorder="1" applyAlignment="1"/>
    <xf numFmtId="0" fontId="20" fillId="4" borderId="9" xfId="0" applyFont="1" applyFill="1" applyBorder="1" applyAlignment="1">
      <alignment horizontal="center"/>
    </xf>
    <xf numFmtId="0" fontId="20" fillId="4" borderId="10" xfId="0" applyFont="1" applyFill="1" applyBorder="1" applyAlignment="1">
      <alignment horizontal="center"/>
    </xf>
    <xf numFmtId="0" fontId="20" fillId="4" borderId="11" xfId="0" applyFont="1" applyFill="1" applyBorder="1" applyAlignment="1">
      <alignment horizontal="center"/>
    </xf>
    <xf numFmtId="0" fontId="0" fillId="7" borderId="59" xfId="0" applyFill="1" applyBorder="1" applyAlignment="1">
      <alignment horizontal="center"/>
    </xf>
    <xf numFmtId="0" fontId="0" fillId="7" borderId="25" xfId="0" applyFill="1" applyBorder="1" applyAlignment="1">
      <alignment horizontal="center"/>
    </xf>
    <xf numFmtId="0" fontId="4" fillId="4" borderId="73" xfId="0" applyFont="1" applyFill="1" applyBorder="1" applyAlignment="1">
      <alignment horizontal="center"/>
    </xf>
    <xf numFmtId="0" fontId="4" fillId="0" borderId="80" xfId="0" applyFont="1" applyFill="1" applyBorder="1" applyAlignment="1">
      <alignment horizontal="center"/>
    </xf>
    <xf numFmtId="0" fontId="0" fillId="0" borderId="77" xfId="0" applyBorder="1"/>
    <xf numFmtId="0" fontId="0" fillId="0" borderId="59" xfId="0" applyFill="1" applyBorder="1" applyAlignment="1">
      <alignment horizontal="center"/>
    </xf>
    <xf numFmtId="0" fontId="0" fillId="0" borderId="62" xfId="0" applyFill="1" applyBorder="1" applyAlignment="1">
      <alignment horizontal="center"/>
    </xf>
    <xf numFmtId="0" fontId="0" fillId="4" borderId="70" xfId="0" applyFill="1" applyBorder="1" applyAlignment="1">
      <alignment horizontal="center" vertical="center"/>
    </xf>
    <xf numFmtId="0" fontId="0" fillId="4" borderId="79" xfId="0" applyFill="1" applyBorder="1" applyAlignment="1">
      <alignment horizontal="center" vertical="center"/>
    </xf>
    <xf numFmtId="0" fontId="14" fillId="4" borderId="4" xfId="0" applyFont="1" applyFill="1" applyBorder="1" applyAlignment="1">
      <alignment horizontal="center" vertical="center"/>
    </xf>
    <xf numFmtId="0" fontId="14" fillId="4" borderId="6" xfId="0" applyFont="1" applyFill="1" applyBorder="1" applyAlignment="1">
      <alignment horizontal="center" vertical="center"/>
    </xf>
    <xf numFmtId="0" fontId="0" fillId="0" borderId="25" xfId="0" applyFill="1" applyBorder="1" applyAlignment="1">
      <alignment horizontal="center"/>
    </xf>
    <xf numFmtId="0" fontId="4" fillId="2" borderId="73" xfId="0" applyFont="1" applyFill="1" applyBorder="1" applyAlignment="1">
      <alignment horizontal="center"/>
    </xf>
    <xf numFmtId="0" fontId="4" fillId="2" borderId="74" xfId="0" applyFont="1" applyFill="1" applyBorder="1" applyAlignment="1">
      <alignment horizontal="center"/>
    </xf>
    <xf numFmtId="0" fontId="4" fillId="0" borderId="21" xfId="0" applyFont="1" applyBorder="1" applyAlignment="1"/>
    <xf numFmtId="0" fontId="0" fillId="0" borderId="24" xfId="0" applyFill="1" applyBorder="1" applyAlignment="1">
      <alignment horizontal="center"/>
    </xf>
    <xf numFmtId="0" fontId="4" fillId="4" borderId="74" xfId="0" applyFont="1" applyFill="1" applyBorder="1" applyAlignment="1">
      <alignment horizontal="center"/>
    </xf>
    <xf numFmtId="0" fontId="0" fillId="0" borderId="12" xfId="0" applyFill="1" applyBorder="1" applyAlignment="1">
      <alignment horizontal="center"/>
    </xf>
    <xf numFmtId="0" fontId="0" fillId="0" borderId="23" xfId="0" applyFill="1" applyBorder="1" applyAlignment="1">
      <alignment horizontal="center"/>
    </xf>
    <xf numFmtId="0" fontId="5" fillId="7" borderId="53" xfId="0" applyFont="1" applyFill="1" applyBorder="1" applyAlignment="1">
      <alignment horizontal="center"/>
    </xf>
    <xf numFmtId="0" fontId="0" fillId="0" borderId="23" xfId="0" applyBorder="1" applyAlignment="1">
      <alignment horizontal="center"/>
    </xf>
    <xf numFmtId="0" fontId="4" fillId="0" borderId="17" xfId="0" applyFont="1" applyBorder="1" applyAlignment="1"/>
    <xf numFmtId="0" fontId="0" fillId="0" borderId="52" xfId="0" applyFill="1" applyBorder="1" applyAlignment="1">
      <alignment horizontal="center"/>
    </xf>
    <xf numFmtId="0" fontId="0" fillId="0" borderId="68" xfId="0" applyFill="1" applyBorder="1" applyAlignment="1">
      <alignment horizontal="center"/>
    </xf>
    <xf numFmtId="0" fontId="0" fillId="0" borderId="1" xfId="0" applyFill="1" applyBorder="1" applyAlignment="1">
      <alignment horizontal="center"/>
    </xf>
    <xf numFmtId="0" fontId="0" fillId="0" borderId="12" xfId="0" applyBorder="1"/>
    <xf numFmtId="0" fontId="8" fillId="7" borderId="10" xfId="0" applyFont="1" applyFill="1" applyBorder="1" applyAlignment="1">
      <alignment horizontal="center"/>
    </xf>
    <xf numFmtId="0" fontId="8" fillId="7" borderId="11" xfId="0" applyFont="1" applyFill="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8" fillId="4" borderId="46" xfId="0" applyFont="1" applyFill="1" applyBorder="1" applyAlignment="1">
      <alignment horizontal="center" vertical="center"/>
    </xf>
    <xf numFmtId="0" fontId="8" fillId="4" borderId="20" xfId="0" applyFont="1" applyFill="1" applyBorder="1" applyAlignment="1">
      <alignment horizontal="center" vertical="center"/>
    </xf>
    <xf numFmtId="0" fontId="9" fillId="0" borderId="29" xfId="0" applyFont="1" applyBorder="1" applyAlignment="1">
      <alignment horizontal="center"/>
    </xf>
    <xf numFmtId="0" fontId="9" fillId="0" borderId="26" xfId="0" applyFont="1" applyBorder="1" applyAlignment="1">
      <alignment horizontal="center"/>
    </xf>
    <xf numFmtId="0" fontId="9" fillId="0" borderId="27" xfId="0" applyFont="1" applyBorder="1" applyAlignment="1">
      <alignment horizontal="center"/>
    </xf>
    <xf numFmtId="0" fontId="8" fillId="4" borderId="44" xfId="0" applyFont="1" applyFill="1" applyBorder="1" applyAlignment="1">
      <alignment horizontal="center"/>
    </xf>
    <xf numFmtId="0" fontId="8" fillId="4" borderId="45" xfId="0" applyFont="1" applyFill="1" applyBorder="1" applyAlignment="1">
      <alignment horizontal="center"/>
    </xf>
    <xf numFmtId="0" fontId="0" fillId="5" borderId="1" xfId="0" applyFill="1" applyBorder="1" applyAlignment="1">
      <alignment horizontal="center"/>
    </xf>
    <xf numFmtId="0" fontId="0" fillId="5" borderId="2" xfId="0" applyFill="1" applyBorder="1" applyAlignment="1">
      <alignment horizontal="center"/>
    </xf>
    <xf numFmtId="0" fontId="0" fillId="0" borderId="70" xfId="0" applyBorder="1" applyAlignment="1">
      <alignment horizontal="center" vertical="center"/>
    </xf>
    <xf numFmtId="0" fontId="0" fillId="0" borderId="79" xfId="0" applyBorder="1" applyAlignment="1">
      <alignment horizontal="center" vertical="center"/>
    </xf>
    <xf numFmtId="0" fontId="8" fillId="7" borderId="72" xfId="0" applyFont="1" applyFill="1" applyBorder="1" applyAlignment="1">
      <alignment horizontal="center" vertical="center"/>
    </xf>
    <xf numFmtId="0" fontId="8" fillId="7" borderId="73" xfId="0" applyFont="1" applyFill="1" applyBorder="1" applyAlignment="1">
      <alignment horizontal="center" vertical="center"/>
    </xf>
    <xf numFmtId="0" fontId="8" fillId="0" borderId="72" xfId="0" applyFont="1" applyBorder="1" applyAlignment="1">
      <alignment horizontal="center" vertical="center"/>
    </xf>
    <xf numFmtId="49" fontId="2" fillId="0" borderId="4" xfId="0" applyNumberFormat="1" applyFont="1" applyBorder="1" applyAlignment="1">
      <alignment horizontal="center"/>
    </xf>
    <xf numFmtId="49" fontId="2" fillId="0" borderId="0" xfId="0" applyNumberFormat="1" applyFont="1" applyBorder="1" applyAlignment="1">
      <alignment horizontal="center"/>
    </xf>
    <xf numFmtId="49" fontId="2" fillId="0" borderId="5" xfId="0" applyNumberFormat="1" applyFont="1" applyBorder="1" applyAlignment="1">
      <alignment horizont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10" fillId="0" borderId="4" xfId="0" applyFont="1" applyBorder="1" applyAlignment="1">
      <alignment horizontal="center"/>
    </xf>
    <xf numFmtId="0" fontId="10" fillId="0" borderId="0" xfId="0" applyFont="1" applyBorder="1" applyAlignment="1">
      <alignment horizontal="center"/>
    </xf>
    <xf numFmtId="0" fontId="10" fillId="0" borderId="5" xfId="0" applyFont="1" applyBorder="1" applyAlignment="1">
      <alignment horizontal="center"/>
    </xf>
    <xf numFmtId="0" fontId="8" fillId="7" borderId="71" xfId="0" applyFont="1" applyFill="1" applyBorder="1" applyAlignment="1">
      <alignment horizontal="center" vertical="center"/>
    </xf>
    <xf numFmtId="0" fontId="8" fillId="7" borderId="75" xfId="0" applyFont="1" applyFill="1" applyBorder="1" applyAlignment="1">
      <alignment horizontal="center" vertical="center"/>
    </xf>
    <xf numFmtId="0" fontId="8" fillId="0" borderId="14" xfId="0" applyFont="1" applyFill="1" applyBorder="1" applyAlignment="1">
      <alignment horizontal="center" vertical="center" shrinkToFit="1"/>
    </xf>
    <xf numFmtId="0" fontId="8" fillId="0" borderId="78" xfId="0" applyFont="1" applyFill="1" applyBorder="1" applyAlignment="1">
      <alignment horizontal="center" vertical="center" shrinkToFit="1"/>
    </xf>
    <xf numFmtId="0" fontId="8" fillId="4" borderId="71" xfId="0" applyFont="1" applyFill="1" applyBorder="1" applyAlignment="1">
      <alignment horizontal="center" vertical="center"/>
    </xf>
    <xf numFmtId="0" fontId="8" fillId="4" borderId="75" xfId="0" applyFont="1" applyFill="1" applyBorder="1" applyAlignment="1">
      <alignment horizontal="center" vertical="center"/>
    </xf>
    <xf numFmtId="0" fontId="8" fillId="4" borderId="53" xfId="0" applyFont="1" applyFill="1" applyBorder="1" applyAlignment="1">
      <alignment horizontal="center" vertical="center"/>
    </xf>
    <xf numFmtId="0" fontId="8" fillId="4" borderId="54" xfId="0" applyFont="1" applyFill="1" applyBorder="1" applyAlignment="1">
      <alignment horizontal="center" vertical="center"/>
    </xf>
    <xf numFmtId="0" fontId="8" fillId="7" borderId="46" xfId="0" applyFont="1" applyFill="1" applyBorder="1" applyAlignment="1">
      <alignment horizontal="center" vertical="center" shrinkToFit="1"/>
    </xf>
    <xf numFmtId="0" fontId="8" fillId="7" borderId="50" xfId="0" applyFont="1" applyFill="1" applyBorder="1" applyAlignment="1">
      <alignment horizontal="center" vertical="center" shrinkToFit="1"/>
    </xf>
    <xf numFmtId="0" fontId="8" fillId="7" borderId="70" xfId="0" applyFont="1" applyFill="1" applyBorder="1" applyAlignment="1">
      <alignment horizontal="center" vertical="center"/>
    </xf>
    <xf numFmtId="0" fontId="0" fillId="0" borderId="79" xfId="0" applyBorder="1"/>
    <xf numFmtId="0" fontId="8" fillId="0" borderId="25" xfId="0" applyFont="1" applyFill="1" applyBorder="1" applyAlignment="1">
      <alignment horizontal="center" vertical="center" shrinkToFit="1"/>
    </xf>
    <xf numFmtId="0" fontId="8" fillId="0" borderId="59" xfId="0" applyFont="1" applyFill="1" applyBorder="1" applyAlignment="1">
      <alignment horizontal="center" vertical="center" shrinkToFit="1"/>
    </xf>
    <xf numFmtId="0" fontId="8" fillId="7" borderId="23" xfId="0" applyFont="1" applyFill="1" applyBorder="1" applyAlignment="1">
      <alignment horizontal="center" vertical="center"/>
    </xf>
    <xf numFmtId="0" fontId="8" fillId="7" borderId="30" xfId="0" applyFont="1" applyFill="1" applyBorder="1" applyAlignment="1">
      <alignment horizontal="center" vertical="center"/>
    </xf>
    <xf numFmtId="0" fontId="8" fillId="7" borderId="53" xfId="0" applyFont="1" applyFill="1" applyBorder="1" applyAlignment="1">
      <alignment horizontal="center" vertical="center"/>
    </xf>
    <xf numFmtId="0" fontId="8" fillId="2" borderId="46" xfId="0" applyFont="1" applyFill="1" applyBorder="1" applyAlignment="1">
      <alignment horizontal="center" vertical="center" shrinkToFit="1"/>
    </xf>
    <xf numFmtId="0" fontId="8" fillId="2" borderId="50" xfId="0" applyFont="1" applyFill="1" applyBorder="1" applyAlignment="1">
      <alignment horizontal="center" vertical="center" shrinkToFit="1"/>
    </xf>
    <xf numFmtId="0" fontId="8" fillId="4" borderId="52" xfId="0" applyFont="1" applyFill="1" applyBorder="1" applyAlignment="1">
      <alignment horizontal="center" vertical="center" shrinkToFit="1"/>
    </xf>
    <xf numFmtId="0" fontId="8" fillId="4" borderId="63" xfId="0" applyFont="1" applyFill="1" applyBorder="1" applyAlignment="1">
      <alignment horizontal="center" vertical="center" shrinkToFit="1"/>
    </xf>
    <xf numFmtId="0" fontId="8" fillId="7" borderId="38" xfId="0" applyFont="1" applyFill="1" applyBorder="1" applyAlignment="1">
      <alignment horizontal="center" vertical="center" shrinkToFit="1"/>
    </xf>
    <xf numFmtId="0" fontId="8" fillId="7" borderId="65" xfId="0" applyFont="1" applyFill="1" applyBorder="1" applyAlignment="1">
      <alignment horizontal="center" vertical="center" shrinkToFit="1"/>
    </xf>
    <xf numFmtId="0" fontId="8" fillId="7" borderId="71" xfId="0" applyFont="1" applyFill="1" applyBorder="1" applyAlignment="1">
      <alignment horizontal="center" vertical="center" shrinkToFit="1"/>
    </xf>
    <xf numFmtId="0" fontId="8" fillId="7" borderId="75" xfId="0" applyFont="1" applyFill="1" applyBorder="1" applyAlignment="1">
      <alignment horizontal="center" vertical="center" shrinkToFit="1"/>
    </xf>
    <xf numFmtId="0" fontId="0" fillId="0" borderId="0" xfId="0" applyBorder="1" applyAlignment="1">
      <alignment horizontal="center" vertical="center"/>
    </xf>
    <xf numFmtId="0" fontId="0" fillId="0" borderId="5" xfId="0" applyBorder="1" applyAlignment="1">
      <alignment horizontal="center" vertical="center"/>
    </xf>
    <xf numFmtId="0" fontId="8" fillId="7" borderId="52" xfId="0" applyFont="1" applyFill="1" applyBorder="1" applyAlignment="1">
      <alignment horizontal="center" vertical="center" shrinkToFit="1"/>
    </xf>
    <xf numFmtId="0" fontId="8" fillId="7" borderId="63" xfId="0" applyFont="1" applyFill="1" applyBorder="1" applyAlignment="1">
      <alignment horizontal="center" vertical="center" shrinkToFit="1"/>
    </xf>
    <xf numFmtId="0" fontId="8" fillId="0" borderId="38" xfId="0" applyFont="1" applyFill="1" applyBorder="1" applyAlignment="1">
      <alignment horizontal="center" vertical="center" shrinkToFit="1"/>
    </xf>
    <xf numFmtId="0" fontId="8" fillId="0" borderId="65" xfId="0" applyFont="1" applyFill="1" applyBorder="1" applyAlignment="1">
      <alignment horizontal="center" vertical="center" shrinkToFit="1"/>
    </xf>
    <xf numFmtId="0" fontId="8" fillId="4" borderId="12" xfId="0" applyFont="1" applyFill="1" applyBorder="1" applyAlignment="1">
      <alignment horizontal="center" vertical="center"/>
    </xf>
    <xf numFmtId="0" fontId="8" fillId="4" borderId="77" xfId="0" applyFont="1" applyFill="1" applyBorder="1" applyAlignment="1">
      <alignment horizontal="center" vertic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2" fontId="4" fillId="7" borderId="19" xfId="0" applyNumberFormat="1" applyFont="1" applyFill="1" applyBorder="1" applyAlignment="1">
      <alignment horizontal="center" vertical="center"/>
    </xf>
    <xf numFmtId="0" fontId="4" fillId="7" borderId="19"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19" xfId="0" applyFont="1" applyFill="1" applyBorder="1" applyAlignment="1">
      <alignment horizontal="center" vertical="center"/>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9" fillId="0" borderId="54" xfId="0" applyFont="1" applyBorder="1" applyAlignment="1">
      <alignment horizontal="center" vertical="center"/>
    </xf>
    <xf numFmtId="0" fontId="9" fillId="0" borderId="49" xfId="0" applyFont="1" applyBorder="1" applyAlignment="1">
      <alignment horizontal="center" vertical="center"/>
    </xf>
    <xf numFmtId="0" fontId="4" fillId="7" borderId="49" xfId="0" applyFont="1" applyFill="1" applyBorder="1" applyAlignment="1">
      <alignment horizontal="center" vertical="center"/>
    </xf>
    <xf numFmtId="0" fontId="9" fillId="0" borderId="18" xfId="0" applyFont="1" applyBorder="1" applyAlignment="1">
      <alignment horizontal="center"/>
    </xf>
    <xf numFmtId="0" fontId="9" fillId="0" borderId="19" xfId="0" applyFont="1" applyBorder="1" applyAlignment="1">
      <alignment horizontal="center"/>
    </xf>
    <xf numFmtId="49" fontId="7" fillId="0" borderId="1" xfId="0" applyNumberFormat="1" applyFont="1" applyBorder="1" applyAlignment="1">
      <alignment horizontal="center"/>
    </xf>
    <xf numFmtId="49" fontId="36" fillId="0" borderId="2" xfId="0" applyNumberFormat="1" applyFont="1" applyBorder="1" applyAlignment="1">
      <alignment horizontal="center"/>
    </xf>
    <xf numFmtId="49" fontId="36" fillId="0" borderId="3" xfId="0" applyNumberFormat="1" applyFont="1" applyBorder="1" applyAlignment="1">
      <alignment horizontal="center"/>
    </xf>
    <xf numFmtId="0" fontId="8" fillId="4" borderId="53" xfId="0" applyFont="1" applyFill="1" applyBorder="1" applyAlignment="1">
      <alignment horizontal="center"/>
    </xf>
    <xf numFmtId="9" fontId="4" fillId="7" borderId="22" xfId="0" applyNumberFormat="1" applyFont="1" applyFill="1" applyBorder="1" applyAlignment="1">
      <alignment horizontal="center" vertical="center"/>
    </xf>
    <xf numFmtId="9" fontId="4" fillId="7" borderId="27" xfId="0" applyNumberFormat="1" applyFont="1" applyFill="1" applyBorder="1" applyAlignment="1">
      <alignment horizontal="center" vertical="center"/>
    </xf>
    <xf numFmtId="0" fontId="10" fillId="0" borderId="49" xfId="0" applyFont="1" applyBorder="1" applyAlignment="1">
      <alignment horizontal="center"/>
    </xf>
    <xf numFmtId="0" fontId="10" fillId="0" borderId="50" xfId="0" applyFont="1" applyBorder="1" applyAlignment="1">
      <alignment horizontal="center"/>
    </xf>
    <xf numFmtId="0" fontId="8" fillId="4" borderId="50" xfId="0" applyFont="1" applyFill="1" applyBorder="1" applyAlignment="1">
      <alignment horizontal="center" vertical="center"/>
    </xf>
    <xf numFmtId="0" fontId="10" fillId="0" borderId="19" xfId="0" applyFont="1" applyBorder="1" applyAlignment="1">
      <alignment horizontal="center"/>
    </xf>
    <xf numFmtId="0" fontId="10" fillId="0" borderId="20" xfId="0" applyFont="1" applyBorder="1" applyAlignment="1">
      <alignment horizontal="center"/>
    </xf>
    <xf numFmtId="0" fontId="8" fillId="4" borderId="27" xfId="0" applyFont="1" applyFill="1" applyBorder="1" applyAlignment="1">
      <alignment horizontal="center" vertical="center"/>
    </xf>
    <xf numFmtId="0" fontId="9" fillId="0" borderId="29"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2" fontId="8" fillId="4" borderId="20" xfId="0" applyNumberFormat="1" applyFont="1" applyFill="1" applyBorder="1" applyAlignment="1">
      <alignment horizontal="center" vertical="center"/>
    </xf>
    <xf numFmtId="2" fontId="8" fillId="4" borderId="50" xfId="0" applyNumberFormat="1" applyFont="1" applyFill="1" applyBorder="1" applyAlignment="1">
      <alignment horizontal="center" vertical="center"/>
    </xf>
    <xf numFmtId="9" fontId="4" fillId="7" borderId="22" xfId="0" applyNumberFormat="1" applyFont="1" applyFill="1" applyBorder="1" applyAlignment="1">
      <alignment horizontal="center"/>
    </xf>
    <xf numFmtId="9" fontId="4" fillId="7" borderId="27" xfId="0" applyNumberFormat="1" applyFont="1" applyFill="1"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9" fillId="0" borderId="48" xfId="0" applyFont="1" applyBorder="1" applyAlignment="1">
      <alignment horizontal="center" vertical="center"/>
    </xf>
    <xf numFmtId="0" fontId="9" fillId="0" borderId="35" xfId="0" applyFont="1" applyBorder="1" applyAlignment="1">
      <alignment horizontal="center" vertical="center"/>
    </xf>
    <xf numFmtId="0" fontId="9" fillId="0" borderId="37" xfId="0" applyFont="1" applyBorder="1" applyAlignment="1">
      <alignment horizontal="center" vertical="center"/>
    </xf>
    <xf numFmtId="9" fontId="4" fillId="7" borderId="34" xfId="0" applyNumberFormat="1" applyFont="1" applyFill="1" applyBorder="1" applyAlignment="1">
      <alignment horizontal="center" vertical="center"/>
    </xf>
    <xf numFmtId="9" fontId="4" fillId="7" borderId="37" xfId="0" applyNumberFormat="1" applyFont="1" applyFill="1" applyBorder="1" applyAlignment="1">
      <alignment horizontal="center" vertical="center"/>
    </xf>
    <xf numFmtId="9" fontId="4" fillId="7" borderId="19" xfId="0" applyNumberFormat="1" applyFont="1" applyFill="1" applyBorder="1" applyAlignment="1">
      <alignment horizontal="center"/>
    </xf>
    <xf numFmtId="0" fontId="8" fillId="0" borderId="71" xfId="0" applyFont="1" applyBorder="1" applyAlignment="1">
      <alignment horizontal="center" vertical="center"/>
    </xf>
    <xf numFmtId="0" fontId="13" fillId="5" borderId="9"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9" xfId="0" applyFont="1" applyFill="1" applyBorder="1" applyAlignment="1">
      <alignment horizontal="center" vertical="center"/>
    </xf>
    <xf numFmtId="0" fontId="13" fillId="5" borderId="10" xfId="0" applyFont="1" applyFill="1" applyBorder="1" applyAlignment="1">
      <alignment horizontal="center" vertical="center"/>
    </xf>
    <xf numFmtId="0" fontId="11" fillId="4" borderId="15" xfId="0" applyFont="1" applyFill="1" applyBorder="1" applyAlignment="1">
      <alignment horizontal="center"/>
    </xf>
    <xf numFmtId="0" fontId="11" fillId="4" borderId="16" xfId="0" applyFont="1" applyFill="1" applyBorder="1" applyAlignment="1">
      <alignment horizontal="center"/>
    </xf>
    <xf numFmtId="0" fontId="11" fillId="4" borderId="17" xfId="0" applyFont="1" applyFill="1" applyBorder="1" applyAlignment="1">
      <alignment horizontal="center"/>
    </xf>
    <xf numFmtId="0" fontId="13" fillId="5" borderId="11" xfId="0" applyFont="1" applyFill="1" applyBorder="1" applyAlignment="1">
      <alignment horizontal="center" vertical="center"/>
    </xf>
    <xf numFmtId="0" fontId="13" fillId="5" borderId="41" xfId="0" applyFont="1" applyFill="1" applyBorder="1" applyAlignment="1">
      <alignment horizontal="center" vertical="center" wrapText="1"/>
    </xf>
    <xf numFmtId="0" fontId="13" fillId="5" borderId="43" xfId="0" applyFont="1" applyFill="1" applyBorder="1" applyAlignment="1">
      <alignment horizontal="center" vertical="center"/>
    </xf>
    <xf numFmtId="0" fontId="20" fillId="0" borderId="10" xfId="0" applyFont="1" applyBorder="1" applyAlignment="1">
      <alignment horizontal="center"/>
    </xf>
    <xf numFmtId="2" fontId="6" fillId="4" borderId="20" xfId="0" applyNumberFormat="1" applyFont="1" applyFill="1" applyBorder="1" applyAlignment="1">
      <alignment horizontal="center" vertical="center"/>
    </xf>
    <xf numFmtId="2" fontId="6" fillId="4" borderId="50" xfId="0" applyNumberFormat="1" applyFont="1" applyFill="1" applyBorder="1" applyAlignment="1">
      <alignment horizontal="center" vertical="center"/>
    </xf>
    <xf numFmtId="0" fontId="0" fillId="0" borderId="35" xfId="0" applyBorder="1"/>
    <xf numFmtId="0" fontId="0" fillId="0" borderId="37" xfId="0" applyBorder="1"/>
    <xf numFmtId="0" fontId="4" fillId="7" borderId="34" xfId="0" applyFont="1" applyFill="1" applyBorder="1" applyAlignment="1">
      <alignment horizontal="center" vertical="center"/>
    </xf>
    <xf numFmtId="0" fontId="4" fillId="7" borderId="37" xfId="0" applyFont="1" applyFill="1" applyBorder="1" applyAlignment="1">
      <alignment horizontal="center" vertical="center"/>
    </xf>
    <xf numFmtId="0" fontId="11" fillId="4" borderId="53" xfId="0" applyFont="1" applyFill="1" applyBorder="1" applyAlignment="1">
      <alignment horizontal="center" vertical="center"/>
    </xf>
    <xf numFmtId="0" fontId="11" fillId="4" borderId="45" xfId="0" applyFont="1" applyFill="1" applyBorder="1" applyAlignment="1">
      <alignment horizontal="center" vertical="center"/>
    </xf>
    <xf numFmtId="0" fontId="11" fillId="4" borderId="58" xfId="0" applyFont="1" applyFill="1" applyBorder="1" applyAlignment="1">
      <alignment horizontal="center" vertical="center"/>
    </xf>
    <xf numFmtId="0" fontId="11" fillId="4" borderId="46" xfId="0" applyFont="1" applyFill="1" applyBorder="1" applyAlignment="1">
      <alignment horizontal="center" vertical="center"/>
    </xf>
    <xf numFmtId="0" fontId="11" fillId="4" borderId="56" xfId="0" applyFont="1" applyFill="1" applyBorder="1" applyAlignment="1">
      <alignment horizontal="center"/>
    </xf>
    <xf numFmtId="0" fontId="11" fillId="4" borderId="42" xfId="0" applyFont="1" applyFill="1" applyBorder="1" applyAlignment="1">
      <alignment horizontal="center"/>
    </xf>
    <xf numFmtId="0" fontId="11" fillId="4" borderId="43" xfId="0" applyFont="1" applyFill="1" applyBorder="1" applyAlignment="1">
      <alignment horizontal="center"/>
    </xf>
    <xf numFmtId="2" fontId="4" fillId="7" borderId="22" xfId="0" applyNumberFormat="1" applyFont="1" applyFill="1" applyBorder="1" applyAlignment="1">
      <alignment horizontal="center" vertical="center"/>
    </xf>
    <xf numFmtId="0" fontId="0" fillId="0" borderId="27" xfId="0" applyBorder="1"/>
    <xf numFmtId="0" fontId="0" fillId="0" borderId="26" xfId="0" applyBorder="1"/>
    <xf numFmtId="0" fontId="4" fillId="2" borderId="9" xfId="0" applyFont="1" applyFill="1" applyBorder="1" applyAlignment="1">
      <alignment horizontal="center" vertical="center" shrinkToFit="1"/>
    </xf>
    <xf numFmtId="0" fontId="0" fillId="4" borderId="4" xfId="0" applyFill="1" applyBorder="1" applyAlignment="1">
      <alignment horizontal="center"/>
    </xf>
    <xf numFmtId="0" fontId="0" fillId="4" borderId="0" xfId="0" applyFill="1" applyBorder="1" applyAlignment="1">
      <alignment horizontal="center"/>
    </xf>
    <xf numFmtId="0" fontId="0" fillId="4" borderId="2"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6" fillId="4" borderId="46" xfId="0" applyFont="1" applyFill="1" applyBorder="1" applyAlignment="1">
      <alignment horizontal="center" vertical="center"/>
    </xf>
    <xf numFmtId="0" fontId="6" fillId="4" borderId="20" xfId="0" applyFont="1" applyFill="1" applyBorder="1" applyAlignment="1">
      <alignment horizontal="center" vertical="center"/>
    </xf>
    <xf numFmtId="0" fontId="11" fillId="4" borderId="56" xfId="0" applyFont="1" applyFill="1" applyBorder="1" applyAlignment="1">
      <alignment horizontal="center" vertical="center"/>
    </xf>
    <xf numFmtId="0" fontId="11" fillId="4" borderId="42" xfId="0" applyFont="1" applyFill="1" applyBorder="1" applyAlignment="1">
      <alignment horizontal="center" vertical="center"/>
    </xf>
    <xf numFmtId="0" fontId="11" fillId="4" borderId="43" xfId="0" applyFont="1" applyFill="1" applyBorder="1" applyAlignment="1">
      <alignment horizontal="center" vertical="center"/>
    </xf>
    <xf numFmtId="0" fontId="11" fillId="4" borderId="57" xfId="0" applyFont="1" applyFill="1" applyBorder="1" applyAlignment="1">
      <alignment horizontal="center" vertical="center"/>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4" borderId="11" xfId="0" applyFont="1" applyFill="1" applyBorder="1" applyAlignment="1">
      <alignment horizontal="center"/>
    </xf>
    <xf numFmtId="0" fontId="8" fillId="2" borderId="72"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30" xfId="0" applyFont="1" applyFill="1" applyBorder="1" applyAlignment="1">
      <alignment horizontal="center" vertical="center"/>
    </xf>
    <xf numFmtId="0" fontId="8" fillId="7" borderId="54"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78" xfId="0" applyFont="1" applyFill="1" applyBorder="1" applyAlignment="1">
      <alignment horizontal="center" vertical="center"/>
    </xf>
    <xf numFmtId="0" fontId="8" fillId="7" borderId="17" xfId="0" applyFont="1" applyFill="1" applyBorder="1" applyAlignment="1">
      <alignment horizontal="center" vertical="center"/>
    </xf>
    <xf numFmtId="0" fontId="8" fillId="7" borderId="36" xfId="0" applyFont="1" applyFill="1" applyBorder="1" applyAlignment="1">
      <alignment horizontal="center" vertical="center"/>
    </xf>
    <xf numFmtId="0" fontId="8" fillId="7" borderId="46" xfId="0" applyFont="1" applyFill="1" applyBorder="1" applyAlignment="1">
      <alignment horizontal="center" vertical="center"/>
    </xf>
    <xf numFmtId="0" fontId="8" fillId="7" borderId="50" xfId="0" applyFont="1" applyFill="1" applyBorder="1" applyAlignment="1">
      <alignment horizontal="center" vertical="center"/>
    </xf>
    <xf numFmtId="0" fontId="8" fillId="7" borderId="52" xfId="0" applyFont="1" applyFill="1" applyBorder="1" applyAlignment="1">
      <alignment horizontal="center" vertical="center"/>
    </xf>
    <xf numFmtId="0" fontId="0" fillId="0" borderId="63" xfId="0" applyBorder="1"/>
    <xf numFmtId="0" fontId="8" fillId="0" borderId="25" xfId="0" applyFont="1" applyFill="1" applyBorder="1" applyAlignment="1">
      <alignment horizontal="center" vertical="center"/>
    </xf>
    <xf numFmtId="0" fontId="8" fillId="0" borderId="59" xfId="0" applyFont="1" applyFill="1" applyBorder="1" applyAlignment="1">
      <alignment horizontal="center" vertical="center"/>
    </xf>
    <xf numFmtId="0" fontId="0" fillId="5" borderId="15" xfId="0" applyFill="1" applyBorder="1" applyAlignment="1">
      <alignment horizontal="center" vertical="center"/>
    </xf>
    <xf numFmtId="0" fontId="0" fillId="5" borderId="16" xfId="0" applyFill="1" applyBorder="1" applyAlignment="1">
      <alignment horizontal="center" vertical="center"/>
    </xf>
    <xf numFmtId="0" fontId="0" fillId="5" borderId="17" xfId="0" applyFill="1" applyBorder="1" applyAlignment="1">
      <alignment horizontal="center" vertical="center"/>
    </xf>
    <xf numFmtId="9" fontId="4" fillId="7" borderId="49" xfId="0" applyNumberFormat="1" applyFont="1" applyFill="1" applyBorder="1" applyAlignment="1">
      <alignment horizontal="center" vertical="center"/>
    </xf>
    <xf numFmtId="9" fontId="4" fillId="7" borderId="19" xfId="0" applyNumberFormat="1" applyFont="1" applyFill="1" applyBorder="1" applyAlignment="1">
      <alignment horizontal="center" vertical="center"/>
    </xf>
    <xf numFmtId="0" fontId="8" fillId="0" borderId="46" xfId="0" applyFont="1" applyFill="1" applyBorder="1" applyAlignment="1">
      <alignment horizontal="center" vertical="center"/>
    </xf>
    <xf numFmtId="0" fontId="13" fillId="5" borderId="66"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8" xfId="0" applyFont="1" applyFill="1" applyBorder="1" applyAlignment="1">
      <alignment horizontal="center" vertical="center"/>
    </xf>
    <xf numFmtId="0" fontId="13" fillId="5" borderId="6"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5" borderId="6" xfId="0" applyFont="1" applyFill="1" applyBorder="1" applyAlignment="1">
      <alignment horizontal="center" vertical="center"/>
    </xf>
    <xf numFmtId="0" fontId="13" fillId="5" borderId="65" xfId="0" applyFont="1" applyFill="1" applyBorder="1" applyAlignment="1">
      <alignment horizontal="center" vertical="center" wrapText="1"/>
    </xf>
    <xf numFmtId="0" fontId="0" fillId="0" borderId="10" xfId="0" applyBorder="1"/>
    <xf numFmtId="0" fontId="0" fillId="0" borderId="11" xfId="0" applyBorder="1"/>
    <xf numFmtId="0" fontId="2" fillId="0" borderId="49" xfId="0" applyFont="1" applyFill="1" applyBorder="1" applyAlignment="1">
      <alignment horizontal="center" vertical="center"/>
    </xf>
    <xf numFmtId="0" fontId="2" fillId="0" borderId="19" xfId="0" applyFont="1" applyFill="1" applyBorder="1" applyAlignment="1">
      <alignment horizontal="center" vertical="center"/>
    </xf>
    <xf numFmtId="0" fontId="2" fillId="7" borderId="19" xfId="0" applyFont="1" applyFill="1" applyBorder="1" applyAlignment="1">
      <alignment horizontal="center" vertical="center"/>
    </xf>
    <xf numFmtId="0" fontId="37" fillId="5" borderId="4" xfId="0" applyFont="1" applyFill="1" applyBorder="1" applyAlignment="1">
      <alignment horizontal="center"/>
    </xf>
    <xf numFmtId="0" fontId="0" fillId="5" borderId="0" xfId="0" applyFill="1" applyBorder="1" applyAlignment="1">
      <alignment horizontal="center"/>
    </xf>
    <xf numFmtId="0" fontId="0" fillId="5" borderId="5" xfId="0" applyFill="1" applyBorder="1" applyAlignment="1">
      <alignment horizontal="center"/>
    </xf>
    <xf numFmtId="0" fontId="2" fillId="0" borderId="45" xfId="0" applyFont="1" applyFill="1" applyBorder="1" applyAlignment="1">
      <alignment horizontal="center" vertical="center"/>
    </xf>
    <xf numFmtId="9" fontId="2" fillId="7" borderId="34" xfId="0" applyNumberFormat="1" applyFont="1" applyFill="1" applyBorder="1" applyAlignment="1">
      <alignment horizontal="center" vertical="center"/>
    </xf>
    <xf numFmtId="9" fontId="2" fillId="7" borderId="37" xfId="0" applyNumberFormat="1" applyFont="1" applyFill="1" applyBorder="1" applyAlignment="1">
      <alignment horizontal="center" vertical="center"/>
    </xf>
    <xf numFmtId="0" fontId="2" fillId="7" borderId="49" xfId="0" applyFont="1" applyFill="1" applyBorder="1" applyAlignment="1">
      <alignment horizontal="center" vertical="center"/>
    </xf>
    <xf numFmtId="9" fontId="0" fillId="4" borderId="43" xfId="0" applyNumberFormat="1" applyFill="1" applyBorder="1" applyAlignment="1">
      <alignment horizontal="center"/>
    </xf>
    <xf numFmtId="9" fontId="0" fillId="4" borderId="41" xfId="0" applyNumberFormat="1" applyFill="1" applyBorder="1" applyAlignment="1">
      <alignment horizontal="center"/>
    </xf>
    <xf numFmtId="0" fontId="0" fillId="4" borderId="64" xfId="0" applyFill="1" applyBorder="1" applyAlignment="1">
      <alignment horizontal="center"/>
    </xf>
    <xf numFmtId="0" fontId="2" fillId="4" borderId="39" xfId="0" applyFont="1" applyFill="1" applyBorder="1" applyAlignment="1">
      <alignment horizontal="center" vertical="center"/>
    </xf>
    <xf numFmtId="0" fontId="10" fillId="4" borderId="43" xfId="0" applyFont="1" applyFill="1" applyBorder="1" applyAlignment="1">
      <alignment horizontal="center" vertical="center"/>
    </xf>
    <xf numFmtId="0" fontId="10" fillId="4" borderId="41"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27" xfId="0" applyFont="1" applyFill="1" applyBorder="1" applyAlignment="1">
      <alignment horizontal="center" vertical="center"/>
    </xf>
    <xf numFmtId="0" fontId="0" fillId="0" borderId="14" xfId="0" applyFill="1" applyBorder="1" applyAlignment="1">
      <alignment horizontal="center"/>
    </xf>
    <xf numFmtId="0" fontId="0" fillId="0" borderId="29" xfId="0" applyFill="1" applyBorder="1" applyAlignment="1">
      <alignment horizontal="center" wrapText="1"/>
    </xf>
    <xf numFmtId="0" fontId="0" fillId="0" borderId="26" xfId="0" applyFill="1" applyBorder="1" applyAlignment="1">
      <alignment horizontal="center" wrapText="1"/>
    </xf>
    <xf numFmtId="0" fontId="0" fillId="0" borderId="21" xfId="0" applyFill="1" applyBorder="1" applyAlignment="1">
      <alignment horizontal="center" wrapText="1"/>
    </xf>
    <xf numFmtId="0" fontId="8" fillId="2" borderId="9" xfId="0" applyFont="1" applyFill="1" applyBorder="1" applyAlignment="1">
      <alignment horizontal="center"/>
    </xf>
    <xf numFmtId="0" fontId="8" fillId="2" borderId="10" xfId="0" applyFont="1" applyFill="1" applyBorder="1" applyAlignment="1">
      <alignment horizontal="center"/>
    </xf>
    <xf numFmtId="0" fontId="8" fillId="2" borderId="11" xfId="0" applyFont="1" applyFill="1" applyBorder="1" applyAlignment="1">
      <alignment horizontal="center"/>
    </xf>
    <xf numFmtId="0" fontId="37" fillId="2" borderId="9" xfId="0" applyFont="1" applyFill="1" applyBorder="1" applyAlignment="1">
      <alignment horizontal="center"/>
    </xf>
    <xf numFmtId="0" fontId="37" fillId="2" borderId="11" xfId="0" applyFont="1" applyFill="1" applyBorder="1" applyAlignment="1">
      <alignment horizontal="center"/>
    </xf>
    <xf numFmtId="49" fontId="0" fillId="0" borderId="47" xfId="0" applyNumberFormat="1" applyFill="1" applyBorder="1" applyAlignment="1">
      <alignment horizontal="center"/>
    </xf>
    <xf numFmtId="49" fontId="0" fillId="0" borderId="37" xfId="0" applyNumberFormat="1" applyBorder="1"/>
    <xf numFmtId="0" fontId="3" fillId="7" borderId="23" xfId="0" applyNumberFormat="1" applyFont="1" applyFill="1" applyBorder="1" applyAlignment="1">
      <alignment horizontal="center"/>
    </xf>
    <xf numFmtId="0" fontId="0" fillId="7" borderId="30" xfId="0" applyNumberFormat="1" applyFill="1" applyBorder="1"/>
    <xf numFmtId="49" fontId="0" fillId="7" borderId="45" xfId="0" applyNumberFormat="1" applyFill="1" applyBorder="1" applyAlignment="1">
      <alignment horizontal="center"/>
    </xf>
    <xf numFmtId="49" fontId="0" fillId="7" borderId="49" xfId="0" applyNumberFormat="1" applyFill="1" applyBorder="1"/>
    <xf numFmtId="49" fontId="0" fillId="0" borderId="24" xfId="0" applyNumberFormat="1" applyFill="1" applyBorder="1" applyAlignment="1">
      <alignment horizontal="center"/>
    </xf>
    <xf numFmtId="49" fontId="0" fillId="0" borderId="49" xfId="0" applyNumberFormat="1" applyBorder="1"/>
    <xf numFmtId="49" fontId="0" fillId="7" borderId="44" xfId="0" applyNumberFormat="1" applyFill="1" applyBorder="1" applyAlignment="1">
      <alignment horizontal="center"/>
    </xf>
    <xf numFmtId="49" fontId="0" fillId="7" borderId="37" xfId="0" applyNumberFormat="1" applyFill="1" applyBorder="1"/>
    <xf numFmtId="49" fontId="0" fillId="0" borderId="31" xfId="0" applyNumberFormat="1" applyBorder="1"/>
    <xf numFmtId="0" fontId="3" fillId="4" borderId="53" xfId="0" applyNumberFormat="1" applyFont="1" applyFill="1" applyBorder="1" applyAlignment="1">
      <alignment horizontal="center"/>
    </xf>
    <xf numFmtId="0" fontId="0" fillId="4" borderId="54" xfId="0" applyNumberFormat="1" applyFill="1" applyBorder="1"/>
    <xf numFmtId="49" fontId="4" fillId="0" borderId="24" xfId="0" applyNumberFormat="1" applyFont="1" applyFill="1" applyBorder="1" applyAlignment="1">
      <alignment horizontal="center"/>
    </xf>
    <xf numFmtId="49" fontId="4" fillId="7" borderId="44" xfId="0" applyNumberFormat="1" applyFont="1" applyFill="1" applyBorder="1" applyAlignment="1">
      <alignment horizontal="center"/>
    </xf>
    <xf numFmtId="49" fontId="4" fillId="0" borderId="47" xfId="0" applyNumberFormat="1" applyFont="1" applyFill="1" applyBorder="1" applyAlignment="1">
      <alignment horizontal="center"/>
    </xf>
    <xf numFmtId="49" fontId="0" fillId="0" borderId="33" xfId="0" applyNumberFormat="1" applyBorder="1"/>
    <xf numFmtId="9" fontId="2" fillId="7" borderId="22" xfId="0" applyNumberFormat="1" applyFont="1" applyFill="1" applyBorder="1" applyAlignment="1">
      <alignment horizontal="center" vertical="center"/>
    </xf>
    <xf numFmtId="9" fontId="2" fillId="7" borderId="27" xfId="0" applyNumberFormat="1" applyFont="1" applyFill="1" applyBorder="1" applyAlignment="1">
      <alignment horizontal="center" vertical="center"/>
    </xf>
    <xf numFmtId="49" fontId="3" fillId="7" borderId="53" xfId="0" applyNumberFormat="1" applyFont="1" applyFill="1" applyBorder="1" applyAlignment="1">
      <alignment horizontal="center"/>
    </xf>
    <xf numFmtId="49" fontId="0" fillId="7" borderId="30" xfId="0" applyNumberFormat="1" applyFill="1" applyBorder="1"/>
    <xf numFmtId="0" fontId="2" fillId="7" borderId="70" xfId="0" applyFont="1" applyFill="1" applyBorder="1" applyAlignment="1">
      <alignment horizontal="center" vertical="center" wrapText="1"/>
    </xf>
    <xf numFmtId="0" fontId="2" fillId="7" borderId="79"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3" fillId="7" borderId="53" xfId="0" applyNumberFormat="1" applyFont="1" applyFill="1" applyBorder="1" applyAlignment="1">
      <alignment horizontal="center"/>
    </xf>
    <xf numFmtId="49" fontId="4" fillId="0" borderId="44" xfId="0" applyNumberFormat="1" applyFont="1" applyFill="1" applyBorder="1" applyAlignment="1">
      <alignment horizontal="center"/>
    </xf>
    <xf numFmtId="49" fontId="4" fillId="0" borderId="45" xfId="0" applyNumberFormat="1" applyFont="1" applyFill="1" applyBorder="1" applyAlignment="1">
      <alignment horizontal="center"/>
    </xf>
    <xf numFmtId="0" fontId="13" fillId="5" borderId="55" xfId="0" applyFont="1" applyFill="1" applyBorder="1" applyAlignment="1">
      <alignment horizontal="center" vertical="center"/>
    </xf>
    <xf numFmtId="0" fontId="0" fillId="5" borderId="3" xfId="0" applyFill="1" applyBorder="1"/>
    <xf numFmtId="49" fontId="4" fillId="7" borderId="45" xfId="0" applyNumberFormat="1" applyFont="1" applyFill="1" applyBorder="1" applyAlignment="1">
      <alignment horizontal="center"/>
    </xf>
    <xf numFmtId="0" fontId="11" fillId="0" borderId="10" xfId="0" applyFont="1" applyFill="1" applyBorder="1" applyAlignment="1">
      <alignment horizontal="center"/>
    </xf>
    <xf numFmtId="0" fontId="20" fillId="0" borderId="10" xfId="0" applyFont="1" applyFill="1" applyBorder="1" applyAlignment="1">
      <alignment horizontal="center"/>
    </xf>
    <xf numFmtId="0" fontId="11" fillId="0" borderId="10" xfId="0" applyFont="1" applyFill="1" applyBorder="1" applyAlignment="1">
      <alignment horizontal="right"/>
    </xf>
    <xf numFmtId="49" fontId="3" fillId="4" borderId="53" xfId="0" applyNumberFormat="1" applyFont="1" applyFill="1" applyBorder="1" applyAlignment="1">
      <alignment horizontal="center"/>
    </xf>
    <xf numFmtId="49" fontId="0" fillId="4" borderId="54" xfId="0" applyNumberFormat="1" applyFill="1" applyBorder="1"/>
    <xf numFmtId="0" fontId="2" fillId="0" borderId="71" xfId="0" applyFont="1" applyFill="1" applyBorder="1" applyAlignment="1">
      <alignment horizontal="center" vertical="center" wrapText="1"/>
    </xf>
    <xf numFmtId="0" fontId="0" fillId="0" borderId="73" xfId="0" applyBorder="1"/>
    <xf numFmtId="49" fontId="3" fillId="7" borderId="23" xfId="0" applyNumberFormat="1" applyFont="1" applyFill="1" applyBorder="1" applyAlignment="1">
      <alignment horizontal="center"/>
    </xf>
    <xf numFmtId="0" fontId="2" fillId="0" borderId="74" xfId="0" applyFont="1" applyFill="1" applyBorder="1" applyAlignment="1">
      <alignment horizontal="center" vertical="center" wrapText="1"/>
    </xf>
    <xf numFmtId="0" fontId="2" fillId="7" borderId="71" xfId="0" applyFont="1" applyFill="1" applyBorder="1" applyAlignment="1">
      <alignment horizontal="center" vertical="center" wrapText="1"/>
    </xf>
    <xf numFmtId="0" fontId="0" fillId="7" borderId="75" xfId="0" applyFill="1" applyBorder="1"/>
    <xf numFmtId="0" fontId="4" fillId="0" borderId="48" xfId="0" applyFont="1" applyFill="1" applyBorder="1" applyAlignment="1">
      <alignment horizontal="center" wrapText="1"/>
    </xf>
    <xf numFmtId="0" fontId="4" fillId="0" borderId="35" xfId="0" applyFont="1" applyFill="1" applyBorder="1" applyAlignment="1">
      <alignment horizontal="center" wrapText="1"/>
    </xf>
    <xf numFmtId="0" fontId="4" fillId="0" borderId="36" xfId="0" applyFont="1" applyFill="1" applyBorder="1" applyAlignment="1">
      <alignment horizontal="center" wrapText="1"/>
    </xf>
    <xf numFmtId="0" fontId="37" fillId="5" borderId="1" xfId="0" applyFont="1" applyFill="1" applyBorder="1" applyAlignment="1">
      <alignment horizontal="center"/>
    </xf>
    <xf numFmtId="0" fontId="0" fillId="5" borderId="3" xfId="0" applyFill="1" applyBorder="1" applyAlignment="1">
      <alignment horizontal="center"/>
    </xf>
    <xf numFmtId="0" fontId="2" fillId="4" borderId="39" xfId="0" applyFont="1" applyFill="1" applyBorder="1" applyAlignment="1">
      <alignment horizontal="center" vertical="center" shrinkToFit="1"/>
    </xf>
    <xf numFmtId="0" fontId="4" fillId="0" borderId="29" xfId="0" applyFont="1" applyFill="1" applyBorder="1" applyAlignment="1">
      <alignment horizontal="center" wrapText="1"/>
    </xf>
    <xf numFmtId="0" fontId="4" fillId="0" borderId="26" xfId="0" applyFont="1" applyFill="1" applyBorder="1" applyAlignment="1">
      <alignment horizontal="center" wrapText="1"/>
    </xf>
    <xf numFmtId="0" fontId="4" fillId="0" borderId="21" xfId="0" applyFont="1" applyFill="1" applyBorder="1" applyAlignment="1">
      <alignment horizontal="center" wrapText="1"/>
    </xf>
    <xf numFmtId="0" fontId="0" fillId="0" borderId="75" xfId="0" applyBorder="1"/>
    <xf numFmtId="49" fontId="0" fillId="7" borderId="54" xfId="0" applyNumberFormat="1" applyFill="1" applyBorder="1"/>
    <xf numFmtId="0" fontId="0" fillId="7" borderId="54" xfId="0" applyNumberFormat="1" applyFill="1" applyBorder="1"/>
    <xf numFmtId="9" fontId="2" fillId="7" borderId="45" xfId="0" applyNumberFormat="1" applyFont="1" applyFill="1" applyBorder="1" applyAlignment="1">
      <alignment horizontal="center" vertical="center"/>
    </xf>
    <xf numFmtId="0" fontId="2" fillId="7" borderId="45" xfId="0" applyFont="1" applyFill="1" applyBorder="1" applyAlignment="1">
      <alignment horizontal="center" vertical="center"/>
    </xf>
    <xf numFmtId="164" fontId="0" fillId="4" borderId="64" xfId="0" applyNumberFormat="1" applyFill="1" applyBorder="1" applyAlignment="1">
      <alignment horizontal="center"/>
    </xf>
    <xf numFmtId="0" fontId="0" fillId="0" borderId="54" xfId="0" applyFill="1" applyBorder="1" applyAlignment="1">
      <alignment horizontal="center"/>
    </xf>
    <xf numFmtId="9" fontId="2" fillId="7" borderId="58" xfId="0" applyNumberFormat="1" applyFont="1" applyFill="1" applyBorder="1" applyAlignment="1">
      <alignment horizontal="center" vertical="center"/>
    </xf>
    <xf numFmtId="9" fontId="2" fillId="7" borderId="44" xfId="0" applyNumberFormat="1" applyFont="1" applyFill="1" applyBorder="1" applyAlignment="1">
      <alignment horizontal="center" vertical="center"/>
    </xf>
    <xf numFmtId="0" fontId="0" fillId="4" borderId="45" xfId="0" applyFill="1" applyBorder="1" applyAlignment="1">
      <alignment horizontal="center"/>
    </xf>
    <xf numFmtId="0" fontId="4" fillId="4" borderId="63" xfId="0" applyFont="1" applyFill="1" applyBorder="1" applyAlignment="1">
      <alignment horizontal="center"/>
    </xf>
    <xf numFmtId="0" fontId="0" fillId="4" borderId="49" xfId="0" applyFill="1" applyBorder="1" applyAlignment="1">
      <alignment horizontal="center"/>
    </xf>
    <xf numFmtId="0" fontId="0" fillId="0" borderId="49" xfId="0" applyFill="1" applyBorder="1" applyAlignment="1">
      <alignment horizontal="center"/>
    </xf>
    <xf numFmtId="0" fontId="4" fillId="0" borderId="20" xfId="0" applyNumberFormat="1" applyFont="1" applyFill="1" applyBorder="1" applyAlignment="1">
      <alignment horizontal="center" vertical="center"/>
    </xf>
    <xf numFmtId="0" fontId="4" fillId="0" borderId="46" xfId="0" applyNumberFormat="1" applyFont="1" applyFill="1" applyBorder="1" applyAlignment="1">
      <alignment horizontal="center" vertical="center"/>
    </xf>
    <xf numFmtId="0" fontId="4" fillId="0" borderId="50" xfId="0" applyNumberFormat="1" applyFont="1" applyFill="1" applyBorder="1" applyAlignment="1">
      <alignment horizontal="center" vertical="center"/>
    </xf>
    <xf numFmtId="0" fontId="4" fillId="4" borderId="65" xfId="0" applyFont="1" applyFill="1" applyBorder="1" applyAlignment="1">
      <alignment horizontal="center"/>
    </xf>
    <xf numFmtId="0" fontId="4" fillId="4" borderId="6" xfId="0" applyFont="1" applyFill="1" applyBorder="1" applyAlignment="1">
      <alignment horizontal="center"/>
    </xf>
    <xf numFmtId="0" fontId="0" fillId="4" borderId="65" xfId="0" applyFill="1" applyBorder="1" applyAlignment="1">
      <alignment horizontal="center"/>
    </xf>
    <xf numFmtId="0" fontId="2" fillId="7" borderId="34" xfId="0" applyFont="1" applyFill="1" applyBorder="1" applyAlignment="1">
      <alignment horizontal="center" vertical="center"/>
    </xf>
    <xf numFmtId="0" fontId="2" fillId="7" borderId="37" xfId="0" applyFont="1" applyFill="1" applyBorder="1" applyAlignment="1">
      <alignment horizontal="center" vertical="center"/>
    </xf>
    <xf numFmtId="0" fontId="0" fillId="4" borderId="43" xfId="0" applyFill="1" applyBorder="1" applyAlignment="1">
      <alignment horizontal="center" vertical="center"/>
    </xf>
    <xf numFmtId="49" fontId="0" fillId="7" borderId="49" xfId="0" applyNumberFormat="1" applyFill="1" applyBorder="1" applyAlignment="1">
      <alignment horizontal="center"/>
    </xf>
    <xf numFmtId="49" fontId="0" fillId="0" borderId="31" xfId="0" applyNumberFormat="1" applyBorder="1" applyAlignment="1">
      <alignment horizontal="center"/>
    </xf>
    <xf numFmtId="0" fontId="3" fillId="4" borderId="53" xfId="0" applyFont="1" applyFill="1" applyBorder="1" applyAlignment="1">
      <alignment horizontal="center"/>
    </xf>
    <xf numFmtId="0" fontId="0" fillId="4" borderId="54" xfId="0" applyFill="1" applyBorder="1"/>
    <xf numFmtId="49" fontId="0" fillId="7" borderId="37" xfId="0" applyNumberFormat="1" applyFill="1" applyBorder="1" applyAlignment="1">
      <alignment horizontal="center"/>
    </xf>
    <xf numFmtId="0" fontId="3" fillId="7" borderId="23" xfId="0" applyFont="1" applyFill="1" applyBorder="1" applyAlignment="1">
      <alignment horizontal="center"/>
    </xf>
    <xf numFmtId="0" fontId="0" fillId="7" borderId="30" xfId="0" applyFill="1" applyBorder="1"/>
    <xf numFmtId="49" fontId="0" fillId="0" borderId="33" xfId="0" applyNumberFormat="1" applyBorder="1" applyAlignment="1">
      <alignment horizontal="center"/>
    </xf>
    <xf numFmtId="0" fontId="0" fillId="4" borderId="54" xfId="0" applyNumberFormat="1" applyFill="1" applyBorder="1" applyAlignment="1">
      <alignment horizontal="center"/>
    </xf>
    <xf numFmtId="0" fontId="0" fillId="7" borderId="30" xfId="0" applyNumberFormat="1" applyFill="1" applyBorder="1" applyAlignment="1">
      <alignment horizontal="center"/>
    </xf>
    <xf numFmtId="49" fontId="4" fillId="7" borderId="39" xfId="0" applyNumberFormat="1" applyFont="1" applyFill="1" applyBorder="1" applyAlignment="1">
      <alignment horizontal="center"/>
    </xf>
    <xf numFmtId="49" fontId="0" fillId="7" borderId="64" xfId="0" applyNumberFormat="1" applyFill="1" applyBorder="1" applyAlignment="1">
      <alignment horizontal="center"/>
    </xf>
    <xf numFmtId="49" fontId="4" fillId="7" borderId="64" xfId="0" applyNumberFormat="1" applyFont="1" applyFill="1" applyBorder="1" applyAlignment="1">
      <alignment horizontal="center"/>
    </xf>
    <xf numFmtId="0" fontId="4" fillId="0" borderId="57" xfId="0" applyNumberFormat="1" applyFont="1" applyFill="1" applyBorder="1" applyAlignment="1">
      <alignment horizontal="center" vertical="center"/>
    </xf>
    <xf numFmtId="0" fontId="0" fillId="0" borderId="56" xfId="0" applyFill="1" applyBorder="1" applyAlignment="1">
      <alignment horizontal="center"/>
    </xf>
    <xf numFmtId="0" fontId="0" fillId="7" borderId="42" xfId="0" applyFill="1" applyBorder="1" applyAlignment="1">
      <alignment horizontal="center"/>
    </xf>
    <xf numFmtId="0" fontId="0" fillId="4" borderId="42" xfId="0" applyFill="1" applyBorder="1" applyAlignment="1">
      <alignment horizontal="center"/>
    </xf>
    <xf numFmtId="0" fontId="0" fillId="0" borderId="42" xfId="0" applyFill="1" applyBorder="1" applyAlignment="1">
      <alignment horizontal="center"/>
    </xf>
    <xf numFmtId="0" fontId="3" fillId="7" borderId="53" xfId="0" applyFont="1" applyFill="1" applyBorder="1" applyAlignment="1">
      <alignment horizontal="center"/>
    </xf>
    <xf numFmtId="49" fontId="0" fillId="0" borderId="49" xfId="0" applyNumberFormat="1" applyBorder="1" applyAlignment="1">
      <alignment horizontal="center"/>
    </xf>
    <xf numFmtId="0" fontId="0" fillId="7" borderId="54" xfId="0" applyNumberFormat="1" applyFill="1" applyBorder="1" applyAlignment="1">
      <alignment horizontal="center"/>
    </xf>
    <xf numFmtId="0" fontId="0" fillId="7" borderId="54" xfId="0" applyFill="1" applyBorder="1"/>
    <xf numFmtId="49" fontId="0" fillId="0" borderId="37" xfId="0" applyNumberFormat="1" applyBorder="1" applyAlignment="1">
      <alignment horizont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shrinkToFit="1"/>
    </xf>
    <xf numFmtId="0" fontId="6" fillId="0" borderId="9" xfId="0" applyFont="1" applyBorder="1" applyAlignment="1">
      <alignment horizontal="center"/>
    </xf>
    <xf numFmtId="0" fontId="6" fillId="0" borderId="10" xfId="0" applyFont="1" applyBorder="1" applyAlignment="1">
      <alignment horizontal="center"/>
    </xf>
    <xf numFmtId="0" fontId="2" fillId="0" borderId="10" xfId="0" applyFont="1" applyBorder="1" applyAlignment="1">
      <alignment horizontal="center"/>
    </xf>
    <xf numFmtId="0" fontId="8" fillId="4" borderId="6" xfId="0" applyFont="1" applyFill="1" applyBorder="1" applyAlignment="1">
      <alignment horizontal="center" wrapText="1"/>
    </xf>
    <xf numFmtId="0" fontId="8" fillId="4" borderId="7" xfId="0" applyFont="1" applyFill="1" applyBorder="1" applyAlignment="1">
      <alignment horizontal="center" wrapText="1"/>
    </xf>
    <xf numFmtId="0" fontId="8" fillId="4" borderId="8" xfId="0" applyFont="1" applyFill="1" applyBorder="1" applyAlignment="1">
      <alignment horizontal="center" wrapText="1"/>
    </xf>
    <xf numFmtId="0" fontId="0" fillId="4" borderId="1" xfId="0" applyFill="1" applyBorder="1" applyAlignment="1">
      <alignment horizontal="center" wrapText="1" shrinkToFit="1"/>
    </xf>
    <xf numFmtId="0" fontId="0" fillId="4" borderId="2" xfId="0" applyFill="1" applyBorder="1" applyAlignment="1">
      <alignment horizontal="center" wrapText="1" shrinkToFit="1"/>
    </xf>
    <xf numFmtId="0" fontId="0" fillId="4" borderId="3" xfId="0" applyFill="1" applyBorder="1" applyAlignment="1">
      <alignment horizontal="center" wrapText="1" shrinkToFit="1"/>
    </xf>
    <xf numFmtId="0" fontId="4" fillId="4" borderId="12" xfId="0" applyFont="1" applyFill="1" applyBorder="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4" borderId="77" xfId="0" applyFill="1" applyBorder="1" applyAlignment="1">
      <alignment horizontal="center" shrinkToFit="1"/>
    </xf>
    <xf numFmtId="0" fontId="0" fillId="4" borderId="33" xfId="0" applyFill="1" applyBorder="1" applyAlignment="1">
      <alignment horizontal="center" shrinkToFit="1"/>
    </xf>
    <xf numFmtId="0" fontId="0" fillId="7" borderId="62" xfId="0" applyFill="1" applyBorder="1" applyAlignment="1">
      <alignment horizontal="center"/>
    </xf>
    <xf numFmtId="0" fontId="4" fillId="4" borderId="4" xfId="0" applyFont="1" applyFill="1" applyBorder="1" applyAlignment="1">
      <alignment horizontal="center" vertical="center" shrinkToFit="1"/>
    </xf>
    <xf numFmtId="0" fontId="0" fillId="4" borderId="60" xfId="0" applyFill="1" applyBorder="1" applyAlignment="1">
      <alignment horizontal="center" vertical="center" shrinkToFit="1"/>
    </xf>
    <xf numFmtId="0" fontId="0" fillId="7" borderId="67" xfId="0" applyFill="1" applyBorder="1" applyAlignment="1">
      <alignment horizontal="center"/>
    </xf>
    <xf numFmtId="0" fontId="8" fillId="4" borderId="1" xfId="0" applyFont="1" applyFill="1" applyBorder="1" applyAlignment="1">
      <alignment horizontal="center" wrapText="1"/>
    </xf>
    <xf numFmtId="0" fontId="8" fillId="4" borderId="2" xfId="0" applyFont="1" applyFill="1" applyBorder="1" applyAlignment="1">
      <alignment horizontal="center" wrapText="1"/>
    </xf>
    <xf numFmtId="0" fontId="8" fillId="4" borderId="3" xfId="0" applyFont="1" applyFill="1" applyBorder="1" applyAlignment="1">
      <alignment horizontal="center" wrapText="1"/>
    </xf>
    <xf numFmtId="0" fontId="40" fillId="4" borderId="15" xfId="0" applyFont="1" applyFill="1" applyBorder="1" applyAlignment="1">
      <alignment horizontal="center" vertical="center"/>
    </xf>
    <xf numFmtId="0" fontId="40" fillId="4" borderId="16" xfId="0" applyFont="1" applyFill="1" applyBorder="1" applyAlignment="1">
      <alignment horizontal="center" vertical="center"/>
    </xf>
    <xf numFmtId="0" fontId="40" fillId="4" borderId="17" xfId="0" applyFont="1" applyFill="1" applyBorder="1" applyAlignment="1">
      <alignment horizontal="center" vertical="center"/>
    </xf>
    <xf numFmtId="0" fontId="53" fillId="2" borderId="10" xfId="0" applyFont="1" applyFill="1" applyBorder="1" applyAlignment="1">
      <alignment horizontal="center" vertical="center" wrapText="1" shrinkToFit="1"/>
    </xf>
    <xf numFmtId="0" fontId="53" fillId="2" borderId="11" xfId="0" applyFont="1" applyFill="1" applyBorder="1" applyAlignment="1">
      <alignment horizontal="center" vertical="center" wrapText="1" shrinkToFit="1"/>
    </xf>
    <xf numFmtId="0" fontId="0" fillId="0" borderId="59" xfId="0" applyBorder="1" applyAlignment="1">
      <alignment horizontal="center"/>
    </xf>
    <xf numFmtId="0" fontId="59" fillId="13" borderId="9" xfId="0" applyFont="1" applyFill="1" applyBorder="1" applyAlignment="1">
      <alignment horizontal="center"/>
    </xf>
    <xf numFmtId="0" fontId="59" fillId="13" borderId="10" xfId="0" applyFont="1" applyFill="1" applyBorder="1" applyAlignment="1">
      <alignment horizontal="center"/>
    </xf>
    <xf numFmtId="0" fontId="59" fillId="13" borderId="11" xfId="0" applyFont="1" applyFill="1" applyBorder="1" applyAlignment="1">
      <alignment horizont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6" xfId="0" applyFont="1" applyFill="1" applyBorder="1" applyAlignment="1">
      <alignment horizontal="center" vertical="center" shrinkToFit="1"/>
    </xf>
    <xf numFmtId="0" fontId="4" fillId="4" borderId="65" xfId="0" applyFont="1" applyFill="1" applyBorder="1" applyAlignment="1">
      <alignment horizontal="center" vertical="center" shrinkToFit="1"/>
    </xf>
    <xf numFmtId="0" fontId="0" fillId="0" borderId="30" xfId="0" applyBorder="1" applyAlignment="1">
      <alignment horizontal="center"/>
    </xf>
    <xf numFmtId="0" fontId="0" fillId="0" borderId="31" xfId="0" applyBorder="1" applyAlignment="1">
      <alignment horizontal="center"/>
    </xf>
    <xf numFmtId="0" fontId="0" fillId="0" borderId="24" xfId="0" applyBorder="1" applyAlignment="1">
      <alignment horizontal="center"/>
    </xf>
    <xf numFmtId="0" fontId="8" fillId="4" borderId="52" xfId="0" applyFont="1" applyFill="1" applyBorder="1" applyAlignment="1">
      <alignment horizontal="center" vertical="center"/>
    </xf>
    <xf numFmtId="0" fontId="8" fillId="4" borderId="3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0" fillId="4" borderId="32" xfId="0" applyFill="1" applyBorder="1" applyAlignment="1">
      <alignment horizontal="center" wrapText="1" shrinkToFit="1"/>
    </xf>
    <xf numFmtId="0" fontId="0" fillId="4" borderId="78" xfId="0" applyFill="1" applyBorder="1" applyAlignment="1">
      <alignment horizontal="center" wrapText="1" shrinkToFit="1"/>
    </xf>
    <xf numFmtId="0" fontId="0" fillId="5" borderId="7" xfId="0" applyFill="1" applyBorder="1" applyAlignment="1">
      <alignment horizontal="center"/>
    </xf>
    <xf numFmtId="0" fontId="0" fillId="5" borderId="8" xfId="0" applyFill="1" applyBorder="1" applyAlignment="1">
      <alignment horizontal="center"/>
    </xf>
    <xf numFmtId="0" fontId="0" fillId="4" borderId="9" xfId="0" applyFill="1" applyBorder="1" applyAlignment="1">
      <alignment horizontal="center"/>
    </xf>
    <xf numFmtId="0" fontId="4" fillId="2" borderId="59" xfId="0" applyFont="1" applyFill="1" applyBorder="1" applyAlignment="1">
      <alignment horizontal="center"/>
    </xf>
    <xf numFmtId="0" fontId="4" fillId="2" borderId="25" xfId="0" applyFont="1" applyFill="1" applyBorder="1" applyAlignment="1">
      <alignment horizontal="center"/>
    </xf>
    <xf numFmtId="0" fontId="4" fillId="2" borderId="31" xfId="0" applyFont="1" applyFill="1" applyBorder="1" applyAlignment="1">
      <alignment horizontal="center"/>
    </xf>
    <xf numFmtId="0" fontId="4" fillId="2" borderId="24" xfId="0" applyFont="1" applyFill="1" applyBorder="1" applyAlignment="1">
      <alignment horizontal="center"/>
    </xf>
    <xf numFmtId="0" fontId="4" fillId="2" borderId="33" xfId="0" applyFont="1" applyFill="1" applyBorder="1" applyAlignment="1">
      <alignment horizontal="center"/>
    </xf>
    <xf numFmtId="0" fontId="4" fillId="2" borderId="65" xfId="0" applyFont="1" applyFill="1" applyBorder="1" applyAlignment="1">
      <alignment horizontal="center"/>
    </xf>
    <xf numFmtId="0" fontId="0" fillId="4" borderId="30" xfId="0" applyFill="1" applyBorder="1" applyAlignment="1">
      <alignment horizontal="center"/>
    </xf>
    <xf numFmtId="0" fontId="0" fillId="4" borderId="23" xfId="0" applyFill="1" applyBorder="1" applyAlignment="1">
      <alignment horizontal="center"/>
    </xf>
    <xf numFmtId="0" fontId="4" fillId="2" borderId="47" xfId="0" applyFont="1" applyFill="1" applyBorder="1" applyAlignment="1">
      <alignment horizontal="center"/>
    </xf>
    <xf numFmtId="0" fontId="0" fillId="4" borderId="63" xfId="0" applyFill="1" applyBorder="1" applyAlignment="1">
      <alignment horizontal="center"/>
    </xf>
    <xf numFmtId="0" fontId="0" fillId="2" borderId="59" xfId="0" applyFill="1" applyBorder="1" applyAlignment="1">
      <alignment horizontal="center"/>
    </xf>
    <xf numFmtId="0" fontId="0" fillId="2" borderId="25" xfId="0" applyFill="1" applyBorder="1" applyAlignment="1">
      <alignment horizontal="center"/>
    </xf>
    <xf numFmtId="0" fontId="0" fillId="4" borderId="59" xfId="0" applyFill="1" applyBorder="1" applyAlignment="1">
      <alignment horizontal="center"/>
    </xf>
    <xf numFmtId="0" fontId="0" fillId="4" borderId="25" xfId="0" applyFill="1" applyBorder="1" applyAlignment="1">
      <alignment horizontal="center"/>
    </xf>
    <xf numFmtId="0" fontId="4" fillId="0" borderId="18" xfId="0" applyFont="1" applyFill="1" applyBorder="1" applyAlignment="1">
      <alignment horizontal="center" wrapText="1"/>
    </xf>
    <xf numFmtId="0" fontId="4" fillId="7" borderId="18" xfId="0" applyFont="1" applyFill="1" applyBorder="1" applyAlignment="1">
      <alignment horizontal="center" wrapText="1"/>
    </xf>
    <xf numFmtId="0" fontId="4" fillId="2" borderId="64" xfId="0" applyFont="1" applyFill="1" applyBorder="1" applyAlignment="1">
      <alignment horizontal="center"/>
    </xf>
    <xf numFmtId="0" fontId="4" fillId="2" borderId="67" xfId="0" applyFont="1" applyFill="1" applyBorder="1" applyAlignment="1">
      <alignment horizontal="center"/>
    </xf>
    <xf numFmtId="0" fontId="4" fillId="7" borderId="54" xfId="0" applyFont="1" applyFill="1" applyBorder="1" applyAlignment="1">
      <alignment horizontal="center" wrapText="1"/>
    </xf>
    <xf numFmtId="0" fontId="4" fillId="0" borderId="20" xfId="0" applyFont="1" applyFill="1" applyBorder="1" applyAlignment="1">
      <alignment horizontal="center" shrinkToFit="1"/>
    </xf>
    <xf numFmtId="0" fontId="4" fillId="7" borderId="20" xfId="0" applyFont="1" applyFill="1" applyBorder="1" applyAlignment="1">
      <alignment horizontal="center" shrinkToFit="1"/>
    </xf>
    <xf numFmtId="0" fontId="4" fillId="7" borderId="50" xfId="0" applyFont="1" applyFill="1" applyBorder="1" applyAlignment="1">
      <alignment horizontal="center" shrinkToFit="1"/>
    </xf>
    <xf numFmtId="0" fontId="4" fillId="0" borderId="50" xfId="0" applyFont="1" applyFill="1" applyBorder="1" applyAlignment="1">
      <alignment horizontal="center" shrinkToFit="1"/>
    </xf>
    <xf numFmtId="0" fontId="4" fillId="0" borderId="46" xfId="0" applyFont="1" applyFill="1" applyBorder="1" applyAlignment="1">
      <alignment horizontal="center" shrinkToFit="1"/>
    </xf>
    <xf numFmtId="0" fontId="23" fillId="4" borderId="9" xfId="0" applyFont="1" applyFill="1" applyBorder="1" applyAlignment="1">
      <alignment horizontal="center"/>
    </xf>
    <xf numFmtId="0" fontId="23" fillId="4" borderId="11" xfId="0" applyFont="1" applyFill="1" applyBorder="1" applyAlignment="1">
      <alignment horizontal="center"/>
    </xf>
    <xf numFmtId="0" fontId="4" fillId="0" borderId="53" xfId="0" applyFont="1" applyFill="1" applyBorder="1" applyAlignment="1">
      <alignment horizontal="center" wrapText="1"/>
    </xf>
    <xf numFmtId="0" fontId="23" fillId="4" borderId="7" xfId="0" applyFont="1" applyFill="1" applyBorder="1" applyAlignment="1">
      <alignment horizontal="center"/>
    </xf>
    <xf numFmtId="0" fontId="23" fillId="4" borderId="8" xfId="0" applyFont="1" applyFill="1" applyBorder="1" applyAlignment="1">
      <alignment horizontal="center"/>
    </xf>
    <xf numFmtId="0" fontId="4" fillId="2" borderId="20" xfId="0" applyFont="1" applyFill="1" applyBorder="1" applyAlignment="1">
      <alignment horizontal="center"/>
    </xf>
    <xf numFmtId="0" fontId="4" fillId="2" borderId="19" xfId="0" applyFont="1" applyFill="1" applyBorder="1" applyAlignment="1">
      <alignment horizontal="center"/>
    </xf>
    <xf numFmtId="0" fontId="4" fillId="2" borderId="18" xfId="0" applyFont="1" applyFill="1" applyBorder="1" applyAlignment="1">
      <alignment horizontal="center"/>
    </xf>
    <xf numFmtId="0" fontId="4" fillId="2" borderId="54" xfId="0" applyFont="1" applyFill="1" applyBorder="1" applyAlignment="1">
      <alignment horizontal="center"/>
    </xf>
    <xf numFmtId="0" fontId="4" fillId="0" borderId="54" xfId="0" applyFont="1" applyFill="1" applyBorder="1" applyAlignment="1">
      <alignment horizontal="center" wrapText="1"/>
    </xf>
    <xf numFmtId="0" fontId="4" fillId="4" borderId="77" xfId="0" applyFont="1" applyFill="1" applyBorder="1" applyAlignment="1">
      <alignment horizontal="center"/>
    </xf>
    <xf numFmtId="0" fontId="4" fillId="4" borderId="12" xfId="0" applyFont="1" applyFill="1" applyBorder="1" applyAlignment="1">
      <alignment horizontal="center"/>
    </xf>
    <xf numFmtId="0" fontId="23" fillId="4" borderId="15" xfId="0" applyFont="1" applyFill="1" applyBorder="1" applyAlignment="1">
      <alignment horizontal="center"/>
    </xf>
    <xf numFmtId="0" fontId="23" fillId="4" borderId="16" xfId="0" applyFont="1" applyFill="1" applyBorder="1" applyAlignment="1">
      <alignment horizontal="center"/>
    </xf>
    <xf numFmtId="0" fontId="23" fillId="4" borderId="17" xfId="0" applyFont="1" applyFill="1" applyBorder="1" applyAlignment="1">
      <alignment horizontal="center"/>
    </xf>
    <xf numFmtId="0" fontId="0" fillId="2" borderId="59" xfId="0" applyFill="1" applyBorder="1" applyAlignment="1">
      <alignment horizontal="center" wrapText="1"/>
    </xf>
    <xf numFmtId="0" fontId="0" fillId="2" borderId="25" xfId="0" applyFill="1" applyBorder="1" applyAlignment="1">
      <alignment horizontal="center" wrapText="1"/>
    </xf>
    <xf numFmtId="0" fontId="0" fillId="4" borderId="30" xfId="0" applyFill="1" applyBorder="1" applyAlignment="1">
      <alignment horizontal="center" wrapText="1"/>
    </xf>
    <xf numFmtId="0" fontId="0" fillId="4" borderId="23" xfId="0" applyFill="1" applyBorder="1" applyAlignment="1">
      <alignment horizontal="center" wrapText="1"/>
    </xf>
    <xf numFmtId="0" fontId="0" fillId="4" borderId="52" xfId="0" applyFill="1" applyBorder="1" applyAlignment="1">
      <alignment horizontal="center"/>
    </xf>
    <xf numFmtId="0" fontId="0" fillId="2" borderId="40" xfId="0" applyFill="1" applyBorder="1" applyAlignment="1">
      <alignment horizontal="center"/>
    </xf>
    <xf numFmtId="0" fontId="4" fillId="2" borderId="40" xfId="0" applyFont="1" applyFill="1" applyBorder="1" applyAlignment="1">
      <alignment horizontal="center"/>
    </xf>
    <xf numFmtId="0" fontId="4" fillId="2" borderId="39" xfId="0" applyFont="1" applyFill="1" applyBorder="1" applyAlignment="1">
      <alignment horizontal="center"/>
    </xf>
    <xf numFmtId="0" fontId="4" fillId="2" borderId="38" xfId="0" applyFont="1" applyFill="1" applyBorder="1" applyAlignment="1">
      <alignment horizontal="center"/>
    </xf>
    <xf numFmtId="0" fontId="11" fillId="4" borderId="76" xfId="0" applyFont="1" applyFill="1" applyBorder="1" applyAlignment="1">
      <alignment horizontal="center"/>
    </xf>
    <xf numFmtId="0" fontId="3" fillId="4" borderId="76" xfId="0" applyFont="1" applyFill="1" applyBorder="1" applyAlignment="1">
      <alignment horizontal="center" vertical="center" shrinkToFit="1"/>
    </xf>
    <xf numFmtId="0" fontId="0" fillId="7" borderId="46" xfId="0" applyFill="1" applyBorder="1" applyAlignment="1">
      <alignment horizontal="center" wrapText="1"/>
    </xf>
    <xf numFmtId="0" fontId="0" fillId="7" borderId="20" xfId="0" applyFill="1" applyBorder="1" applyAlignment="1">
      <alignment horizontal="center" wrapText="1"/>
    </xf>
    <xf numFmtId="0" fontId="4" fillId="2" borderId="53" xfId="0" applyFont="1" applyFill="1" applyBorder="1" applyAlignment="1">
      <alignment horizontal="center"/>
    </xf>
    <xf numFmtId="0" fontId="4" fillId="2" borderId="45" xfId="0" applyFont="1" applyFill="1" applyBorder="1" applyAlignment="1">
      <alignment horizontal="center"/>
    </xf>
    <xf numFmtId="0" fontId="4" fillId="2" borderId="46" xfId="0" applyFont="1" applyFill="1" applyBorder="1" applyAlignment="1">
      <alignment horizontal="center"/>
    </xf>
    <xf numFmtId="0" fontId="0" fillId="4" borderId="53" xfId="0" applyFill="1" applyBorder="1" applyAlignment="1">
      <alignment horizontal="center" shrinkToFit="1"/>
    </xf>
    <xf numFmtId="0" fontId="0" fillId="4" borderId="18" xfId="0" applyFill="1" applyBorder="1" applyAlignment="1">
      <alignment horizontal="center" shrinkToFit="1"/>
    </xf>
    <xf numFmtId="0" fontId="4" fillId="4" borderId="1" xfId="0" applyFont="1" applyFill="1" applyBorder="1" applyAlignment="1">
      <alignment horizontal="center"/>
    </xf>
    <xf numFmtId="0" fontId="0" fillId="7" borderId="59" xfId="0" applyFill="1" applyBorder="1" applyAlignment="1">
      <alignment horizontal="center" wrapText="1"/>
    </xf>
    <xf numFmtId="0" fontId="0" fillId="7" borderId="25" xfId="0" applyFill="1" applyBorder="1" applyAlignment="1">
      <alignment horizontal="center" wrapText="1"/>
    </xf>
    <xf numFmtId="0" fontId="23" fillId="4" borderId="48" xfId="0" applyFont="1" applyFill="1" applyBorder="1" applyAlignment="1">
      <alignment horizontal="center"/>
    </xf>
    <xf numFmtId="0" fontId="23" fillId="4" borderId="35" xfId="0" applyFont="1" applyFill="1" applyBorder="1" applyAlignment="1">
      <alignment horizontal="center"/>
    </xf>
    <xf numFmtId="0" fontId="23" fillId="4" borderId="36" xfId="0" applyFont="1" applyFill="1" applyBorder="1" applyAlignment="1">
      <alignment horizontal="center"/>
    </xf>
    <xf numFmtId="0" fontId="0" fillId="2" borderId="67" xfId="0" applyFill="1" applyBorder="1" applyAlignment="1">
      <alignment horizontal="center" wrapText="1"/>
    </xf>
    <xf numFmtId="0" fontId="0" fillId="4" borderId="63" xfId="0" applyFill="1" applyBorder="1" applyAlignment="1">
      <alignment horizontal="center" wrapText="1"/>
    </xf>
    <xf numFmtId="0" fontId="0" fillId="4" borderId="67" xfId="0" applyFill="1" applyBorder="1" applyAlignment="1">
      <alignment horizontal="center"/>
    </xf>
    <xf numFmtId="0" fontId="4" fillId="7" borderId="53" xfId="0" applyFont="1" applyFill="1" applyBorder="1" applyAlignment="1">
      <alignment horizontal="center" wrapText="1"/>
    </xf>
    <xf numFmtId="0" fontId="4" fillId="7" borderId="46" xfId="0" applyFont="1" applyFill="1" applyBorder="1" applyAlignment="1">
      <alignment horizontal="center" shrinkToFit="1"/>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Hyperlink_stats pack with instructions" xfId="34"/>
    <cellStyle name="Input" xfId="35"/>
    <cellStyle name="Linked Cell" xfId="36"/>
    <cellStyle name="Neutral" xfId="37"/>
    <cellStyle name="Normal" xfId="0" builtinId="0"/>
    <cellStyle name="Normal 2" xfId="38"/>
    <cellStyle name="Note" xfId="39"/>
    <cellStyle name="Output" xfId="40"/>
    <cellStyle name="Title" xfId="41"/>
    <cellStyle name="Total" xfId="42"/>
    <cellStyle name="Warning Text" xfId="4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haredStrings" Target="sharedStrings.xml"/><Relationship Id="rId2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114300</xdr:colOff>
      <xdr:row>2</xdr:row>
      <xdr:rowOff>165100</xdr:rowOff>
    </xdr:to>
    <xdr:pic>
      <xdr:nvPicPr>
        <xdr:cNvPr id="15361"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12700" y="12700"/>
          <a:ext cx="533400" cy="723900"/>
        </a:xfrm>
        <a:prstGeom prst="rect">
          <a:avLst/>
        </a:prstGeom>
        <a:noFill/>
        <a:ln w="9525">
          <a:noFill/>
          <a:miter lim="800000"/>
          <a:headEnd/>
          <a:tailEnd/>
        </a:ln>
      </xdr:spPr>
    </xdr:pic>
    <xdr:clientData/>
  </xdr:twoCellAnchor>
  <xdr:twoCellAnchor editAs="oneCell">
    <xdr:from>
      <xdr:col>10</xdr:col>
      <xdr:colOff>114300</xdr:colOff>
      <xdr:row>0</xdr:row>
      <xdr:rowOff>12700</xdr:rowOff>
    </xdr:from>
    <xdr:to>
      <xdr:col>10</xdr:col>
      <xdr:colOff>622300</xdr:colOff>
      <xdr:row>2</xdr:row>
      <xdr:rowOff>165100</xdr:rowOff>
    </xdr:to>
    <xdr:pic>
      <xdr:nvPicPr>
        <xdr:cNvPr id="15362"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045200" y="12700"/>
          <a:ext cx="50800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48</xdr:row>
      <xdr:rowOff>0</xdr:rowOff>
    </xdr:from>
    <xdr:to>
      <xdr:col>0</xdr:col>
      <xdr:colOff>254000</xdr:colOff>
      <xdr:row>49</xdr:row>
      <xdr:rowOff>101600</xdr:rowOff>
    </xdr:to>
    <xdr:pic>
      <xdr:nvPicPr>
        <xdr:cNvPr id="16385"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9156700"/>
          <a:ext cx="254000" cy="317500"/>
        </a:xfrm>
        <a:prstGeom prst="rect">
          <a:avLst/>
        </a:prstGeom>
        <a:noFill/>
        <a:ln w="9525">
          <a:noFill/>
          <a:miter lim="800000"/>
          <a:headEnd/>
          <a:tailEnd/>
        </a:ln>
      </xdr:spPr>
    </xdr:pic>
    <xdr:clientData/>
  </xdr:twoCellAnchor>
  <xdr:twoCellAnchor editAs="oneCell">
    <xdr:from>
      <xdr:col>11</xdr:col>
      <xdr:colOff>76200</xdr:colOff>
      <xdr:row>48</xdr:row>
      <xdr:rowOff>0</xdr:rowOff>
    </xdr:from>
    <xdr:to>
      <xdr:col>12</xdr:col>
      <xdr:colOff>0</xdr:colOff>
      <xdr:row>49</xdr:row>
      <xdr:rowOff>101600</xdr:rowOff>
    </xdr:to>
    <xdr:pic>
      <xdr:nvPicPr>
        <xdr:cNvPr id="16386"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972300" y="9156700"/>
          <a:ext cx="254000" cy="317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Q436"/>
  <sheetViews>
    <sheetView workbookViewId="0">
      <selection activeCell="A62" sqref="A62:K65"/>
    </sheetView>
  </sheetViews>
  <sheetFormatPr baseColWidth="10" defaultColWidth="8.83203125" defaultRowHeight="12"/>
  <cols>
    <col min="1" max="1" width="5.6640625" customWidth="1"/>
    <col min="2" max="2" width="13" customWidth="1"/>
    <col min="4" max="4" width="4.83203125" customWidth="1"/>
    <col min="7" max="7" width="3.5" customWidth="1"/>
    <col min="8" max="8" width="6.6640625" customWidth="1"/>
    <col min="11" max="11" width="10.5" customWidth="1"/>
    <col min="12" max="95" width="9.1640625" style="398" customWidth="1"/>
  </cols>
  <sheetData>
    <row r="1" spans="1:11" ht="27" customHeight="1">
      <c r="A1" s="677"/>
      <c r="B1" s="974" t="s">
        <v>189</v>
      </c>
      <c r="C1" s="974"/>
      <c r="D1" s="974"/>
      <c r="E1" s="974"/>
      <c r="F1" s="974"/>
      <c r="G1" s="974"/>
      <c r="H1" s="974"/>
      <c r="I1" s="974"/>
      <c r="J1" s="974"/>
      <c r="K1" s="678"/>
    </row>
    <row r="2" spans="1:11" ht="18" customHeight="1">
      <c r="A2" s="953" t="s">
        <v>170</v>
      </c>
      <c r="B2" s="954"/>
      <c r="C2" s="954"/>
      <c r="D2" s="954"/>
      <c r="E2" s="954"/>
      <c r="F2" s="954"/>
      <c r="G2" s="954"/>
      <c r="H2" s="954"/>
      <c r="I2" s="954"/>
      <c r="J2" s="954"/>
      <c r="K2" s="955"/>
    </row>
    <row r="3" spans="1:11" ht="15.75" customHeight="1" thickBot="1">
      <c r="A3" s="956" t="s">
        <v>171</v>
      </c>
      <c r="B3" s="957"/>
      <c r="C3" s="957"/>
      <c r="D3" s="957"/>
      <c r="E3" s="957"/>
      <c r="F3" s="957"/>
      <c r="G3" s="957"/>
      <c r="H3" s="957"/>
      <c r="I3" s="957"/>
      <c r="J3" s="957"/>
      <c r="K3" s="958"/>
    </row>
    <row r="4" spans="1:11" ht="9" customHeight="1">
      <c r="A4" s="930"/>
      <c r="B4" s="931"/>
      <c r="C4" s="931"/>
      <c r="D4" s="931"/>
      <c r="E4" s="931"/>
      <c r="F4" s="931"/>
      <c r="G4" s="931"/>
      <c r="H4" s="931"/>
      <c r="I4" s="931"/>
      <c r="J4" s="931"/>
      <c r="K4" s="932"/>
    </row>
    <row r="5" spans="1:11">
      <c r="A5" s="680">
        <v>1</v>
      </c>
      <c r="B5" s="926" t="s">
        <v>115</v>
      </c>
      <c r="C5" s="926"/>
      <c r="D5" s="926"/>
      <c r="E5" s="926"/>
      <c r="F5" s="926"/>
      <c r="G5" s="926"/>
      <c r="H5" s="926"/>
      <c r="I5" s="926"/>
      <c r="J5" s="926"/>
      <c r="K5" s="938"/>
    </row>
    <row r="6" spans="1:11">
      <c r="A6" s="680">
        <v>2</v>
      </c>
      <c r="B6" s="926" t="s">
        <v>211</v>
      </c>
      <c r="C6" s="926"/>
      <c r="D6" s="926"/>
      <c r="E6" s="926"/>
      <c r="F6" s="926"/>
      <c r="G6" s="926"/>
      <c r="H6" s="926"/>
      <c r="I6" s="926"/>
      <c r="J6" s="926"/>
      <c r="K6" s="938"/>
    </row>
    <row r="7" spans="1:11">
      <c r="A7" s="680">
        <v>3</v>
      </c>
      <c r="B7" s="926" t="s">
        <v>89</v>
      </c>
      <c r="C7" s="926"/>
      <c r="D7" s="926"/>
      <c r="E7" s="926"/>
      <c r="F7" s="926"/>
      <c r="G7" s="926"/>
      <c r="H7" s="926"/>
      <c r="I7" s="926"/>
      <c r="J7" s="926"/>
      <c r="K7" s="938"/>
    </row>
    <row r="8" spans="1:11" ht="13" thickBot="1">
      <c r="A8" s="681"/>
      <c r="B8" s="939"/>
      <c r="C8" s="939"/>
      <c r="D8" s="939"/>
      <c r="E8" s="939"/>
      <c r="F8" s="939"/>
      <c r="G8" s="939"/>
      <c r="H8" s="939"/>
      <c r="I8" s="939"/>
      <c r="J8" s="939"/>
      <c r="K8" s="940"/>
    </row>
    <row r="9" spans="1:11">
      <c r="A9" s="962" t="s">
        <v>101</v>
      </c>
      <c r="B9" s="963"/>
      <c r="C9" s="963"/>
      <c r="D9" s="963"/>
      <c r="E9" s="963"/>
      <c r="F9" s="963"/>
      <c r="G9" s="963"/>
      <c r="H9" s="963"/>
      <c r="I9" s="963"/>
      <c r="J9" s="963"/>
      <c r="K9" s="964"/>
    </row>
    <row r="10" spans="1:11" ht="13" thickBot="1">
      <c r="A10" s="965"/>
      <c r="B10" s="966"/>
      <c r="C10" s="966"/>
      <c r="D10" s="966"/>
      <c r="E10" s="966"/>
      <c r="F10" s="966"/>
      <c r="G10" s="966"/>
      <c r="H10" s="966"/>
      <c r="I10" s="966"/>
      <c r="J10" s="966"/>
      <c r="K10" s="967"/>
    </row>
    <row r="11" spans="1:11" ht="19.5" customHeight="1" thickBot="1">
      <c r="A11" s="968" t="s">
        <v>190</v>
      </c>
      <c r="B11" s="969"/>
      <c r="C11" s="969"/>
      <c r="D11" s="969"/>
      <c r="E11" s="969"/>
      <c r="F11" s="969"/>
      <c r="G11" s="969"/>
      <c r="H11" s="969"/>
      <c r="I11" s="969"/>
      <c r="J11" s="969"/>
      <c r="K11" s="970"/>
    </row>
    <row r="12" spans="1:11" ht="5.25" customHeight="1">
      <c r="A12" s="682"/>
      <c r="B12" s="394"/>
      <c r="C12" s="394"/>
      <c r="D12" s="394"/>
      <c r="E12" s="394"/>
      <c r="F12" s="394"/>
      <c r="G12" s="394"/>
      <c r="H12" s="394"/>
      <c r="I12" s="394"/>
      <c r="J12" s="394"/>
      <c r="K12" s="683"/>
    </row>
    <row r="13" spans="1:11">
      <c r="A13" s="930" t="s">
        <v>192</v>
      </c>
      <c r="B13" s="931"/>
      <c r="C13" s="931"/>
      <c r="D13" s="931"/>
      <c r="E13" s="931"/>
      <c r="F13" s="931"/>
      <c r="G13" s="931"/>
      <c r="H13" s="931"/>
      <c r="I13" s="931"/>
      <c r="J13" s="931"/>
      <c r="K13" s="932"/>
    </row>
    <row r="14" spans="1:11">
      <c r="A14" s="933" t="s">
        <v>196</v>
      </c>
      <c r="B14" s="934"/>
      <c r="C14" s="934"/>
      <c r="D14" s="934"/>
      <c r="E14" s="934"/>
      <c r="F14" s="934"/>
      <c r="G14" s="934"/>
      <c r="H14" s="934"/>
      <c r="I14" s="934"/>
      <c r="J14" s="934"/>
      <c r="K14" s="935"/>
    </row>
    <row r="15" spans="1:11">
      <c r="A15" s="936"/>
      <c r="B15" s="934"/>
      <c r="C15" s="934"/>
      <c r="D15" s="934"/>
      <c r="E15" s="934"/>
      <c r="F15" s="934"/>
      <c r="G15" s="934"/>
      <c r="H15" s="934"/>
      <c r="I15" s="934"/>
      <c r="J15" s="934"/>
      <c r="K15" s="935"/>
    </row>
    <row r="16" spans="1:11" ht="6.75" customHeight="1">
      <c r="A16" s="543"/>
      <c r="B16" s="395"/>
      <c r="C16" s="395"/>
      <c r="D16" s="395"/>
      <c r="E16" s="395"/>
      <c r="F16" s="395"/>
      <c r="G16" s="395"/>
      <c r="H16" s="395"/>
      <c r="I16" s="395"/>
      <c r="J16" s="395"/>
      <c r="K16" s="542"/>
    </row>
    <row r="17" spans="1:11">
      <c r="A17" s="684" t="s">
        <v>193</v>
      </c>
      <c r="B17" s="396"/>
      <c r="C17" s="396"/>
      <c r="D17" s="390"/>
      <c r="E17" s="390"/>
      <c r="F17" s="390"/>
      <c r="G17" s="396"/>
      <c r="H17" s="396"/>
      <c r="I17" s="396"/>
      <c r="J17" s="396"/>
      <c r="K17" s="685"/>
    </row>
    <row r="18" spans="1:11" ht="6.75" customHeight="1">
      <c r="A18" s="684"/>
      <c r="B18" s="396"/>
      <c r="C18" s="396"/>
      <c r="D18" s="390"/>
      <c r="E18" s="390"/>
      <c r="F18" s="390"/>
      <c r="G18" s="396"/>
      <c r="H18" s="396"/>
      <c r="I18" s="396"/>
      <c r="J18" s="396"/>
      <c r="K18" s="685"/>
    </row>
    <row r="19" spans="1:11">
      <c r="A19" s="930" t="s">
        <v>191</v>
      </c>
      <c r="B19" s="931"/>
      <c r="C19" s="392"/>
      <c r="D19" s="392"/>
      <c r="E19" s="392"/>
      <c r="F19" s="392"/>
      <c r="G19" s="392"/>
      <c r="H19" s="392"/>
      <c r="I19" s="392"/>
      <c r="J19" s="392"/>
      <c r="K19" s="545"/>
    </row>
    <row r="20" spans="1:11" ht="12.75" customHeight="1">
      <c r="A20" s="937" t="s">
        <v>116</v>
      </c>
      <c r="B20" s="926"/>
      <c r="C20" s="926"/>
      <c r="D20" s="926"/>
      <c r="E20" s="926"/>
      <c r="F20" s="926"/>
      <c r="G20" s="926"/>
      <c r="H20" s="926"/>
      <c r="I20" s="926"/>
      <c r="J20" s="926"/>
      <c r="K20" s="938"/>
    </row>
    <row r="21" spans="1:11" ht="12.75" customHeight="1">
      <c r="A21" s="937" t="s">
        <v>215</v>
      </c>
      <c r="B21" s="926"/>
      <c r="C21" s="926"/>
      <c r="D21" s="926"/>
      <c r="E21" s="926"/>
      <c r="F21" s="926"/>
      <c r="G21" s="926"/>
      <c r="H21" s="926"/>
      <c r="I21" s="926"/>
      <c r="J21" s="926"/>
      <c r="K21" s="938"/>
    </row>
    <row r="22" spans="1:11" ht="12.75" customHeight="1">
      <c r="A22" s="959" t="s">
        <v>214</v>
      </c>
      <c r="B22" s="960"/>
      <c r="C22" s="960"/>
      <c r="D22" s="960"/>
      <c r="E22" s="960"/>
      <c r="F22" s="960"/>
      <c r="G22" s="960"/>
      <c r="H22" s="960"/>
      <c r="I22" s="960"/>
      <c r="J22" s="960"/>
      <c r="K22" s="961"/>
    </row>
    <row r="23" spans="1:11">
      <c r="A23" s="959"/>
      <c r="B23" s="960"/>
      <c r="C23" s="960"/>
      <c r="D23" s="960"/>
      <c r="E23" s="960"/>
      <c r="F23" s="960"/>
      <c r="G23" s="960"/>
      <c r="H23" s="960"/>
      <c r="I23" s="960"/>
      <c r="J23" s="960"/>
      <c r="K23" s="961"/>
    </row>
    <row r="24" spans="1:11" ht="6" customHeight="1">
      <c r="A24" s="686"/>
      <c r="B24" s="399"/>
      <c r="C24" s="390"/>
      <c r="D24" s="390"/>
      <c r="E24" s="400"/>
      <c r="F24" s="390"/>
      <c r="G24" s="390"/>
      <c r="H24" s="390"/>
      <c r="I24" s="390"/>
      <c r="J24" s="390"/>
      <c r="K24" s="687"/>
    </row>
    <row r="25" spans="1:11">
      <c r="A25" s="684" t="s">
        <v>212</v>
      </c>
      <c r="B25" s="397"/>
      <c r="C25" s="397"/>
      <c r="D25" s="397"/>
      <c r="E25" s="397"/>
      <c r="F25" s="397"/>
      <c r="G25" s="397"/>
      <c r="H25" s="397"/>
      <c r="I25" s="397"/>
      <c r="J25" s="397"/>
      <c r="K25" s="688"/>
    </row>
    <row r="26" spans="1:11">
      <c r="A26" s="689" t="s">
        <v>197</v>
      </c>
      <c r="B26" s="410" t="s">
        <v>90</v>
      </c>
      <c r="C26" s="400"/>
      <c r="D26" s="400"/>
      <c r="E26" s="400"/>
      <c r="F26" s="400"/>
      <c r="G26" s="400"/>
      <c r="H26" s="400"/>
      <c r="I26" s="400"/>
      <c r="J26" s="400"/>
      <c r="K26" s="691"/>
    </row>
    <row r="27" spans="1:11">
      <c r="A27" s="689"/>
      <c r="B27" s="410" t="s">
        <v>91</v>
      </c>
      <c r="C27" s="400"/>
      <c r="D27" s="400"/>
      <c r="E27" s="400"/>
      <c r="F27" s="400"/>
      <c r="G27" s="400"/>
      <c r="H27" s="400"/>
      <c r="I27" s="400"/>
      <c r="J27" s="400"/>
      <c r="K27" s="691"/>
    </row>
    <row r="28" spans="1:11">
      <c r="A28" s="689"/>
      <c r="B28" s="410" t="s">
        <v>92</v>
      </c>
      <c r="C28" s="400"/>
      <c r="D28" s="400"/>
      <c r="E28" s="400"/>
      <c r="F28" s="400"/>
      <c r="G28" s="400"/>
      <c r="H28" s="400"/>
      <c r="I28" s="400"/>
      <c r="J28" s="400"/>
      <c r="K28" s="691"/>
    </row>
    <row r="29" spans="1:11" ht="7.5" customHeight="1">
      <c r="A29" s="689"/>
      <c r="B29" s="410"/>
      <c r="C29" s="400"/>
      <c r="D29" s="400"/>
      <c r="E29" s="400"/>
      <c r="F29" s="400"/>
      <c r="G29" s="400"/>
      <c r="H29" s="400"/>
      <c r="I29" s="400"/>
      <c r="J29" s="400"/>
      <c r="K29" s="691"/>
    </row>
    <row r="30" spans="1:11">
      <c r="A30" s="927" t="s">
        <v>93</v>
      </c>
      <c r="B30" s="928"/>
      <c r="C30" s="928"/>
      <c r="D30" s="928"/>
      <c r="E30" s="928"/>
      <c r="F30" s="928"/>
      <c r="G30" s="928"/>
      <c r="H30" s="928"/>
      <c r="I30" s="928"/>
      <c r="J30" s="928"/>
      <c r="K30" s="929"/>
    </row>
    <row r="31" spans="1:11">
      <c r="A31" s="689" t="s">
        <v>197</v>
      </c>
      <c r="B31" s="401" t="s">
        <v>311</v>
      </c>
      <c r="C31" s="391"/>
      <c r="D31" s="391"/>
      <c r="E31" s="391"/>
      <c r="F31" s="391"/>
      <c r="G31" s="391"/>
      <c r="H31" s="391"/>
      <c r="I31" s="391"/>
      <c r="J31" s="391"/>
      <c r="K31" s="679"/>
    </row>
    <row r="32" spans="1:11" ht="13.5" customHeight="1">
      <c r="A32" s="689" t="s">
        <v>198</v>
      </c>
      <c r="B32" s="401" t="s">
        <v>199</v>
      </c>
      <c r="C32" s="926" t="s">
        <v>200</v>
      </c>
      <c r="D32" s="926"/>
      <c r="E32" s="926"/>
      <c r="F32" s="926"/>
      <c r="G32" s="926"/>
      <c r="H32" s="924" t="s">
        <v>119</v>
      </c>
      <c r="I32" s="924"/>
      <c r="J32" s="924"/>
      <c r="K32" s="925"/>
    </row>
    <row r="33" spans="1:11">
      <c r="A33" s="689" t="s">
        <v>201</v>
      </c>
      <c r="B33" s="401" t="s">
        <v>202</v>
      </c>
      <c r="C33" s="926" t="s">
        <v>200</v>
      </c>
      <c r="D33" s="926"/>
      <c r="E33" s="926"/>
      <c r="F33" s="926"/>
      <c r="G33" s="926"/>
      <c r="H33" s="919" t="s">
        <v>119</v>
      </c>
      <c r="I33" s="919"/>
      <c r="J33" s="919"/>
      <c r="K33" s="920"/>
    </row>
    <row r="34" spans="1:11">
      <c r="A34" s="689" t="s">
        <v>203</v>
      </c>
      <c r="B34" s="401" t="s">
        <v>204</v>
      </c>
      <c r="C34" s="926" t="s">
        <v>200</v>
      </c>
      <c r="D34" s="926"/>
      <c r="E34" s="926"/>
      <c r="F34" s="926"/>
      <c r="G34" s="926"/>
      <c r="H34" s="919" t="s">
        <v>119</v>
      </c>
      <c r="I34" s="919"/>
      <c r="J34" s="919"/>
      <c r="K34" s="920"/>
    </row>
    <row r="35" spans="1:11">
      <c r="A35" s="689" t="s">
        <v>205</v>
      </c>
      <c r="B35" s="401" t="s">
        <v>206</v>
      </c>
      <c r="C35" s="926" t="s">
        <v>200</v>
      </c>
      <c r="D35" s="926"/>
      <c r="E35" s="926"/>
      <c r="F35" s="926"/>
      <c r="G35" s="926"/>
      <c r="H35" s="921" t="s">
        <v>119</v>
      </c>
      <c r="I35" s="922"/>
      <c r="J35" s="922"/>
      <c r="K35" s="923"/>
    </row>
    <row r="36" spans="1:11">
      <c r="A36" s="689" t="s">
        <v>207</v>
      </c>
      <c r="B36" s="401" t="s">
        <v>208</v>
      </c>
      <c r="C36" s="926" t="s">
        <v>200</v>
      </c>
      <c r="D36" s="926"/>
      <c r="E36" s="926"/>
      <c r="F36" s="926"/>
      <c r="G36" s="926"/>
      <c r="H36" s="924" t="s">
        <v>120</v>
      </c>
      <c r="I36" s="924"/>
      <c r="J36" s="924"/>
      <c r="K36" s="925"/>
    </row>
    <row r="37" spans="1:11">
      <c r="A37" s="689" t="s">
        <v>209</v>
      </c>
      <c r="B37" s="401" t="s">
        <v>210</v>
      </c>
      <c r="C37" s="926" t="s">
        <v>200</v>
      </c>
      <c r="D37" s="926"/>
      <c r="E37" s="926"/>
      <c r="F37" s="926"/>
      <c r="G37" s="926"/>
      <c r="H37" s="924" t="s">
        <v>120</v>
      </c>
      <c r="I37" s="924"/>
      <c r="J37" s="924"/>
      <c r="K37" s="925"/>
    </row>
    <row r="38" spans="1:11" ht="6.75" customHeight="1">
      <c r="A38" s="689"/>
      <c r="B38" s="401"/>
      <c r="C38" s="393"/>
      <c r="D38" s="393"/>
      <c r="E38" s="393"/>
      <c r="F38" s="393"/>
      <c r="G38" s="393"/>
      <c r="H38" s="409"/>
      <c r="I38" s="409"/>
      <c r="J38" s="409"/>
      <c r="K38" s="652"/>
    </row>
    <row r="39" spans="1:11">
      <c r="A39" s="927" t="s">
        <v>0</v>
      </c>
      <c r="B39" s="928"/>
      <c r="C39" s="928"/>
      <c r="D39" s="928"/>
      <c r="E39" s="928"/>
      <c r="F39" s="928"/>
      <c r="G39" s="928"/>
      <c r="H39" s="928"/>
      <c r="I39" s="928"/>
      <c r="J39" s="928"/>
      <c r="K39" s="929"/>
    </row>
    <row r="40" spans="1:11" ht="12.75" customHeight="1">
      <c r="A40" s="689" t="s">
        <v>197</v>
      </c>
      <c r="B40" s="410" t="s">
        <v>121</v>
      </c>
      <c r="C40" s="926" t="s">
        <v>125</v>
      </c>
      <c r="D40" s="926"/>
      <c r="E40" s="926"/>
      <c r="F40" s="926"/>
      <c r="G40" s="926"/>
      <c r="H40" s="924" t="s">
        <v>119</v>
      </c>
      <c r="I40" s="924"/>
      <c r="J40" s="924"/>
      <c r="K40" s="925"/>
    </row>
    <row r="41" spans="1:11" ht="13.5" customHeight="1">
      <c r="A41" s="689" t="s">
        <v>198</v>
      </c>
      <c r="B41" s="410" t="s">
        <v>122</v>
      </c>
      <c r="C41" s="926" t="s">
        <v>125</v>
      </c>
      <c r="D41" s="926"/>
      <c r="E41" s="926"/>
      <c r="F41" s="926"/>
      <c r="G41" s="926"/>
      <c r="H41" s="924" t="s">
        <v>119</v>
      </c>
      <c r="I41" s="924"/>
      <c r="J41" s="924"/>
      <c r="K41" s="925"/>
    </row>
    <row r="42" spans="1:11">
      <c r="A42" s="689" t="s">
        <v>201</v>
      </c>
      <c r="B42" s="410" t="s">
        <v>123</v>
      </c>
      <c r="C42" s="926" t="s">
        <v>125</v>
      </c>
      <c r="D42" s="926"/>
      <c r="E42" s="926"/>
      <c r="F42" s="926"/>
      <c r="G42" s="926"/>
      <c r="H42" s="919" t="s">
        <v>119</v>
      </c>
      <c r="I42" s="919"/>
      <c r="J42" s="919"/>
      <c r="K42" s="920"/>
    </row>
    <row r="43" spans="1:11">
      <c r="A43" s="689" t="s">
        <v>203</v>
      </c>
      <c r="B43" s="410" t="s">
        <v>124</v>
      </c>
      <c r="C43" s="926" t="s">
        <v>125</v>
      </c>
      <c r="D43" s="926"/>
      <c r="E43" s="926"/>
      <c r="F43" s="926"/>
      <c r="G43" s="926"/>
      <c r="H43" s="919" t="s">
        <v>119</v>
      </c>
      <c r="I43" s="919"/>
      <c r="J43" s="919"/>
      <c r="K43" s="920"/>
    </row>
    <row r="44" spans="1:11" ht="12.75" customHeight="1">
      <c r="A44" s="689" t="s">
        <v>205</v>
      </c>
      <c r="B44" s="410" t="s">
        <v>179</v>
      </c>
      <c r="C44" s="926" t="s">
        <v>180</v>
      </c>
      <c r="D44" s="926"/>
      <c r="E44" s="926"/>
      <c r="F44" s="926"/>
      <c r="G44" s="926"/>
      <c r="H44" s="924" t="s">
        <v>182</v>
      </c>
      <c r="I44" s="924"/>
      <c r="J44" s="924"/>
      <c r="K44" s="925"/>
    </row>
    <row r="45" spans="1:11" ht="12.75" customHeight="1">
      <c r="A45" s="689" t="s">
        <v>205</v>
      </c>
      <c r="B45" s="410" t="s">
        <v>181</v>
      </c>
      <c r="C45" s="926" t="s">
        <v>180</v>
      </c>
      <c r="D45" s="926"/>
      <c r="E45" s="926"/>
      <c r="F45" s="926"/>
      <c r="G45" s="926"/>
      <c r="H45" s="924" t="s">
        <v>182</v>
      </c>
      <c r="I45" s="924"/>
      <c r="J45" s="924"/>
      <c r="K45" s="925"/>
    </row>
    <row r="46" spans="1:11" ht="7.5" customHeight="1">
      <c r="A46" s="689"/>
      <c r="B46" s="401"/>
      <c r="C46" s="393"/>
      <c r="D46" s="393"/>
      <c r="E46" s="393"/>
      <c r="F46" s="393"/>
      <c r="G46" s="393"/>
      <c r="H46" s="409"/>
      <c r="I46" s="409"/>
      <c r="J46" s="409"/>
      <c r="K46" s="652"/>
    </row>
    <row r="47" spans="1:11" ht="12.75" customHeight="1">
      <c r="A47" s="950" t="s">
        <v>1</v>
      </c>
      <c r="B47" s="951"/>
      <c r="C47" s="951"/>
      <c r="D47" s="951"/>
      <c r="E47" s="951"/>
      <c r="F47" s="951"/>
      <c r="G47" s="951"/>
      <c r="H47" s="951"/>
      <c r="I47" s="951"/>
      <c r="J47" s="951"/>
      <c r="K47" s="952"/>
    </row>
    <row r="48" spans="1:11" ht="12.75" customHeight="1">
      <c r="A48" s="947" t="s">
        <v>2</v>
      </c>
      <c r="B48" s="948"/>
      <c r="C48" s="948"/>
      <c r="D48" s="948"/>
      <c r="E48" s="948"/>
      <c r="F48" s="948"/>
      <c r="G48" s="948"/>
      <c r="H48" s="948"/>
      <c r="I48" s="948"/>
      <c r="J48" s="948"/>
      <c r="K48" s="949"/>
    </row>
    <row r="49" spans="1:11" ht="5.25" customHeight="1">
      <c r="A49" s="690"/>
      <c r="B49" s="400"/>
      <c r="C49" s="400"/>
      <c r="D49" s="400"/>
      <c r="E49" s="400"/>
      <c r="F49" s="400"/>
      <c r="G49" s="400"/>
      <c r="H49" s="400"/>
      <c r="I49" s="400"/>
      <c r="J49" s="400"/>
      <c r="K49" s="691"/>
    </row>
    <row r="50" spans="1:11">
      <c r="A50" s="692" t="s">
        <v>183</v>
      </c>
      <c r="B50" s="1"/>
      <c r="C50" s="1"/>
      <c r="D50" s="400"/>
      <c r="E50" s="400"/>
      <c r="F50" s="400"/>
      <c r="G50" s="400"/>
      <c r="H50" s="400"/>
      <c r="I50" s="400"/>
      <c r="J50" s="400"/>
      <c r="K50" s="691"/>
    </row>
    <row r="51" spans="1:11">
      <c r="A51" s="689" t="s">
        <v>198</v>
      </c>
      <c r="B51" s="390" t="s">
        <v>184</v>
      </c>
      <c r="C51" s="391"/>
      <c r="D51" s="391"/>
      <c r="E51" s="391"/>
      <c r="F51" s="391"/>
      <c r="G51" s="391"/>
      <c r="H51" s="391"/>
      <c r="I51" s="391"/>
      <c r="J51" s="391"/>
      <c r="K51" s="679"/>
    </row>
    <row r="52" spans="1:11">
      <c r="A52" s="689" t="s">
        <v>201</v>
      </c>
      <c r="B52" s="390" t="s">
        <v>185</v>
      </c>
      <c r="C52" s="391"/>
      <c r="D52" s="391"/>
      <c r="E52" s="391"/>
      <c r="F52" s="391"/>
      <c r="G52" s="391"/>
      <c r="H52" s="391"/>
      <c r="I52" s="391"/>
      <c r="J52" s="391"/>
      <c r="K52" s="679"/>
    </row>
    <row r="53" spans="1:11">
      <c r="A53" s="689" t="s">
        <v>203</v>
      </c>
      <c r="B53" s="390" t="s">
        <v>186</v>
      </c>
      <c r="C53" s="400"/>
      <c r="D53" s="400"/>
      <c r="E53" s="400"/>
      <c r="F53" s="400"/>
      <c r="G53" s="400"/>
      <c r="H53" s="400"/>
      <c r="I53" s="400"/>
      <c r="J53" s="400"/>
      <c r="K53" s="691"/>
    </row>
    <row r="54" spans="1:11">
      <c r="A54" s="689" t="s">
        <v>205</v>
      </c>
      <c r="B54" s="390" t="s">
        <v>187</v>
      </c>
      <c r="C54" s="400"/>
      <c r="D54" s="400"/>
      <c r="E54" s="400"/>
      <c r="F54" s="400"/>
      <c r="G54" s="400"/>
      <c r="H54" s="400"/>
      <c r="I54" s="400"/>
      <c r="J54" s="400"/>
      <c r="K54" s="691"/>
    </row>
    <row r="55" spans="1:11">
      <c r="A55" s="689" t="s">
        <v>207</v>
      </c>
      <c r="B55" s="390" t="s">
        <v>188</v>
      </c>
      <c r="C55" s="400"/>
      <c r="D55" s="400"/>
      <c r="E55" s="400"/>
      <c r="F55" s="400"/>
      <c r="G55" s="400"/>
      <c r="H55" s="400"/>
      <c r="I55" s="400"/>
      <c r="J55" s="400"/>
      <c r="K55" s="691"/>
    </row>
    <row r="56" spans="1:11" ht="12.75" customHeight="1">
      <c r="A56" s="727" t="s">
        <v>209</v>
      </c>
      <c r="B56" s="728" t="s">
        <v>178</v>
      </c>
      <c r="C56" s="400"/>
      <c r="D56" s="400"/>
      <c r="E56" s="400"/>
      <c r="F56" s="400"/>
      <c r="G56" s="400"/>
      <c r="H56" s="400"/>
      <c r="I56" s="400"/>
      <c r="J56" s="400"/>
      <c r="K56" s="691"/>
    </row>
    <row r="57" spans="1:11" ht="6.75" customHeight="1">
      <c r="A57" s="727"/>
      <c r="B57" s="728"/>
      <c r="C57" s="400"/>
      <c r="D57" s="400"/>
      <c r="E57" s="400"/>
      <c r="F57" s="400"/>
      <c r="G57" s="400"/>
      <c r="H57" s="400"/>
      <c r="I57" s="400"/>
      <c r="J57" s="400"/>
      <c r="K57" s="691"/>
    </row>
    <row r="58" spans="1:11">
      <c r="A58" s="693" t="s">
        <v>194</v>
      </c>
      <c r="B58" s="400"/>
      <c r="C58" s="400"/>
      <c r="D58" s="400"/>
      <c r="E58" s="400"/>
      <c r="F58" s="400"/>
      <c r="G58" s="400"/>
      <c r="H58" s="400"/>
      <c r="I58" s="400"/>
      <c r="J58" s="400"/>
      <c r="K58" s="691"/>
    </row>
    <row r="59" spans="1:11" ht="12.75" customHeight="1">
      <c r="A59" s="690"/>
      <c r="B59" s="926" t="s">
        <v>213</v>
      </c>
      <c r="C59" s="926"/>
      <c r="D59" s="926"/>
      <c r="E59" s="926"/>
      <c r="F59" s="926"/>
      <c r="G59" s="926"/>
      <c r="H59" s="926"/>
      <c r="I59" s="926"/>
      <c r="J59" s="926"/>
      <c r="K59" s="938"/>
    </row>
    <row r="60" spans="1:11">
      <c r="A60" s="690"/>
      <c r="B60" s="926"/>
      <c r="C60" s="926"/>
      <c r="D60" s="926"/>
      <c r="E60" s="926"/>
      <c r="F60" s="926"/>
      <c r="G60" s="926"/>
      <c r="H60" s="926"/>
      <c r="I60" s="926"/>
      <c r="J60" s="926"/>
      <c r="K60" s="938"/>
    </row>
    <row r="61" spans="1:11" ht="9" customHeight="1">
      <c r="A61" s="690"/>
      <c r="B61" s="393"/>
      <c r="C61" s="393"/>
      <c r="D61" s="393"/>
      <c r="E61" s="393"/>
      <c r="F61" s="393"/>
      <c r="G61" s="393"/>
      <c r="H61" s="393"/>
      <c r="I61" s="393"/>
      <c r="J61" s="393"/>
      <c r="K61" s="544"/>
    </row>
    <row r="62" spans="1:11">
      <c r="A62" s="941" t="s">
        <v>4</v>
      </c>
      <c r="B62" s="942"/>
      <c r="C62" s="942"/>
      <c r="D62" s="942"/>
      <c r="E62" s="942"/>
      <c r="F62" s="942"/>
      <c r="G62" s="942"/>
      <c r="H62" s="942"/>
      <c r="I62" s="942"/>
      <c r="J62" s="942"/>
      <c r="K62" s="943"/>
    </row>
    <row r="63" spans="1:11">
      <c r="A63" s="941"/>
      <c r="B63" s="942"/>
      <c r="C63" s="942"/>
      <c r="D63" s="942"/>
      <c r="E63" s="942"/>
      <c r="F63" s="942"/>
      <c r="G63" s="942"/>
      <c r="H63" s="942"/>
      <c r="I63" s="942"/>
      <c r="J63" s="942"/>
      <c r="K63" s="943"/>
    </row>
    <row r="64" spans="1:11">
      <c r="A64" s="941"/>
      <c r="B64" s="942"/>
      <c r="C64" s="942"/>
      <c r="D64" s="942"/>
      <c r="E64" s="942"/>
      <c r="F64" s="942"/>
      <c r="G64" s="942"/>
      <c r="H64" s="942"/>
      <c r="I64" s="942"/>
      <c r="J64" s="942"/>
      <c r="K64" s="943"/>
    </row>
    <row r="65" spans="1:11" ht="12.75" customHeight="1">
      <c r="A65" s="944"/>
      <c r="B65" s="945"/>
      <c r="C65" s="945"/>
      <c r="D65" s="945"/>
      <c r="E65" s="945"/>
      <c r="F65" s="945"/>
      <c r="G65" s="945"/>
      <c r="H65" s="945"/>
      <c r="I65" s="945"/>
      <c r="J65" s="945"/>
      <c r="K65" s="946"/>
    </row>
    <row r="66" spans="1:11" ht="12.75" customHeight="1">
      <c r="A66" s="576"/>
      <c r="B66" s="392"/>
      <c r="C66" s="392"/>
      <c r="D66" s="392"/>
      <c r="E66" s="392"/>
      <c r="F66" s="392"/>
      <c r="G66" s="392"/>
      <c r="H66" s="392"/>
      <c r="I66" s="392"/>
      <c r="J66" s="392"/>
      <c r="K66" s="545"/>
    </row>
    <row r="67" spans="1:11" ht="14" thickBot="1">
      <c r="A67" s="971" t="s">
        <v>195</v>
      </c>
      <c r="B67" s="972"/>
      <c r="C67" s="972"/>
      <c r="D67" s="972"/>
      <c r="E67" s="972"/>
      <c r="F67" s="972"/>
      <c r="G67" s="972"/>
      <c r="H67" s="972"/>
      <c r="I67" s="972"/>
      <c r="J67" s="972"/>
      <c r="K67" s="973"/>
    </row>
    <row r="68" spans="1:11">
      <c r="A68" s="398"/>
      <c r="B68" s="398"/>
      <c r="C68" s="398"/>
      <c r="D68" s="398"/>
      <c r="E68" s="398"/>
      <c r="F68" s="398"/>
      <c r="G68" s="398"/>
      <c r="H68" s="398"/>
      <c r="I68" s="398"/>
      <c r="J68" s="398"/>
      <c r="K68" s="398"/>
    </row>
    <row r="69" spans="1:11">
      <c r="A69" s="398"/>
      <c r="B69" s="398"/>
      <c r="C69" s="398"/>
      <c r="D69" s="398"/>
      <c r="E69" s="398"/>
      <c r="F69" s="398"/>
      <c r="G69" s="398"/>
      <c r="H69" s="398"/>
      <c r="I69" s="398"/>
      <c r="J69" s="398"/>
      <c r="K69" s="398"/>
    </row>
    <row r="70" spans="1:11">
      <c r="A70" s="398"/>
      <c r="B70" s="398"/>
      <c r="C70" s="398"/>
      <c r="D70" s="398"/>
      <c r="E70" s="398"/>
      <c r="F70" s="398"/>
      <c r="G70" s="398"/>
      <c r="H70" s="398"/>
      <c r="I70" s="398"/>
      <c r="J70" s="398"/>
      <c r="K70" s="398"/>
    </row>
    <row r="71" spans="1:11">
      <c r="A71" s="398"/>
      <c r="B71" s="398"/>
      <c r="C71" s="398"/>
      <c r="D71" s="398"/>
      <c r="E71" s="398"/>
      <c r="F71" s="398"/>
      <c r="G71" s="398"/>
      <c r="H71" s="398"/>
      <c r="I71" s="398"/>
      <c r="J71" s="398"/>
      <c r="K71" s="398"/>
    </row>
    <row r="72" spans="1:11">
      <c r="A72" s="398"/>
      <c r="B72" s="398"/>
      <c r="C72" s="398"/>
      <c r="D72" s="398"/>
      <c r="E72" s="398"/>
      <c r="F72" s="398"/>
      <c r="G72" s="398"/>
      <c r="H72" s="398"/>
      <c r="I72" s="398"/>
      <c r="J72" s="398"/>
      <c r="K72" s="398"/>
    </row>
    <row r="73" spans="1:11">
      <c r="A73" s="398"/>
      <c r="B73" s="398"/>
      <c r="C73" s="398"/>
      <c r="D73" s="398"/>
      <c r="E73" s="398"/>
      <c r="F73" s="398"/>
      <c r="G73" s="398"/>
      <c r="H73" s="398"/>
      <c r="I73" s="398"/>
      <c r="J73" s="398"/>
      <c r="K73" s="398"/>
    </row>
    <row r="74" spans="1:11">
      <c r="A74" s="398"/>
      <c r="B74" s="398"/>
      <c r="C74" s="398"/>
      <c r="D74" s="398"/>
      <c r="E74" s="398"/>
      <c r="F74" s="398"/>
      <c r="G74" s="398"/>
      <c r="H74" s="398"/>
      <c r="I74" s="398"/>
      <c r="J74" s="398"/>
      <c r="K74" s="398"/>
    </row>
    <row r="75" spans="1:11">
      <c r="A75" s="398"/>
      <c r="B75" s="398"/>
      <c r="C75" s="398"/>
      <c r="D75" s="398"/>
      <c r="E75" s="398"/>
      <c r="F75" s="398"/>
      <c r="G75" s="398"/>
      <c r="H75" s="398"/>
      <c r="I75" s="398"/>
      <c r="J75" s="398"/>
      <c r="K75" s="398"/>
    </row>
    <row r="76" spans="1:11">
      <c r="A76" s="398"/>
      <c r="B76" s="398"/>
      <c r="C76" s="398"/>
      <c r="D76" s="398"/>
      <c r="E76" s="398"/>
      <c r="F76" s="398"/>
      <c r="G76" s="398"/>
      <c r="H76" s="398"/>
      <c r="I76" s="398"/>
      <c r="J76" s="398"/>
      <c r="K76" s="398"/>
    </row>
    <row r="77" spans="1:11">
      <c r="A77" s="398"/>
      <c r="B77" s="398"/>
      <c r="C77" s="398"/>
      <c r="D77" s="398"/>
      <c r="E77" s="398"/>
      <c r="F77" s="398"/>
      <c r="G77" s="398"/>
      <c r="H77" s="398"/>
      <c r="I77" s="398"/>
      <c r="J77" s="398"/>
      <c r="K77" s="398"/>
    </row>
    <row r="78" spans="1:11">
      <c r="A78" s="398"/>
      <c r="B78" s="398"/>
      <c r="C78" s="398"/>
      <c r="D78" s="398"/>
      <c r="E78" s="398"/>
      <c r="F78" s="398"/>
      <c r="G78" s="398"/>
      <c r="H78" s="398"/>
      <c r="I78" s="398"/>
      <c r="J78" s="398"/>
      <c r="K78" s="398"/>
    </row>
    <row r="79" spans="1:11">
      <c r="A79" s="398"/>
      <c r="B79" s="398"/>
      <c r="C79" s="398"/>
      <c r="D79" s="398"/>
      <c r="E79" s="398"/>
      <c r="F79" s="398"/>
      <c r="G79" s="398"/>
      <c r="H79" s="398"/>
      <c r="I79" s="398"/>
      <c r="J79" s="398"/>
      <c r="K79" s="398"/>
    </row>
    <row r="80" spans="1:11">
      <c r="A80" s="398"/>
      <c r="B80" s="398"/>
      <c r="C80" s="398"/>
      <c r="D80" s="398"/>
      <c r="E80" s="398"/>
      <c r="F80" s="398"/>
      <c r="G80" s="398"/>
      <c r="H80" s="398"/>
      <c r="I80" s="398"/>
      <c r="J80" s="398"/>
      <c r="K80" s="398"/>
    </row>
    <row r="81" spans="1:11">
      <c r="A81" s="398"/>
      <c r="B81" s="398"/>
      <c r="C81" s="398"/>
      <c r="D81" s="398"/>
      <c r="E81" s="398"/>
      <c r="F81" s="398"/>
      <c r="G81" s="398"/>
      <c r="H81" s="398"/>
      <c r="I81" s="398"/>
      <c r="J81" s="398"/>
      <c r="K81" s="398"/>
    </row>
    <row r="82" spans="1:11">
      <c r="A82" s="398"/>
      <c r="B82" s="398"/>
      <c r="C82" s="398"/>
      <c r="D82" s="398"/>
      <c r="E82" s="398"/>
      <c r="F82" s="398"/>
      <c r="G82" s="398"/>
      <c r="H82" s="398"/>
      <c r="I82" s="398"/>
      <c r="J82" s="398"/>
      <c r="K82" s="398"/>
    </row>
    <row r="83" spans="1:11">
      <c r="A83" s="398"/>
      <c r="B83" s="398"/>
      <c r="C83" s="398"/>
      <c r="D83" s="398"/>
      <c r="E83" s="398"/>
      <c r="F83" s="398"/>
      <c r="G83" s="398"/>
      <c r="H83" s="398"/>
      <c r="I83" s="398"/>
      <c r="J83" s="398"/>
      <c r="K83" s="398"/>
    </row>
    <row r="84" spans="1:11">
      <c r="A84" s="398"/>
      <c r="B84" s="398"/>
      <c r="C84" s="398"/>
      <c r="D84" s="398"/>
      <c r="E84" s="398"/>
      <c r="F84" s="398"/>
      <c r="G84" s="398"/>
      <c r="H84" s="398"/>
      <c r="I84" s="398"/>
      <c r="J84" s="398"/>
      <c r="K84" s="398"/>
    </row>
    <row r="85" spans="1:11">
      <c r="A85" s="398"/>
      <c r="B85" s="398"/>
      <c r="C85" s="398"/>
      <c r="D85" s="398"/>
      <c r="E85" s="398"/>
      <c r="F85" s="398"/>
      <c r="G85" s="398"/>
      <c r="H85" s="398"/>
      <c r="I85" s="398"/>
      <c r="J85" s="398"/>
      <c r="K85" s="398"/>
    </row>
    <row r="86" spans="1:11">
      <c r="A86" s="398"/>
      <c r="B86" s="398"/>
      <c r="C86" s="398"/>
      <c r="D86" s="398"/>
      <c r="E86" s="398"/>
      <c r="F86" s="398"/>
      <c r="G86" s="398"/>
      <c r="H86" s="398"/>
      <c r="I86" s="398"/>
      <c r="J86" s="398"/>
      <c r="K86" s="398"/>
    </row>
    <row r="87" spans="1:11">
      <c r="A87" s="398"/>
      <c r="B87" s="398"/>
      <c r="C87" s="398"/>
      <c r="D87" s="398"/>
      <c r="E87" s="398"/>
      <c r="F87" s="398"/>
      <c r="G87" s="398"/>
      <c r="H87" s="398"/>
      <c r="I87" s="398"/>
      <c r="J87" s="398"/>
      <c r="K87" s="398"/>
    </row>
    <row r="88" spans="1:11">
      <c r="A88" s="398"/>
      <c r="B88" s="398"/>
      <c r="C88" s="398"/>
      <c r="D88" s="398"/>
      <c r="E88" s="398"/>
      <c r="F88" s="398"/>
      <c r="G88" s="398"/>
      <c r="H88" s="398"/>
      <c r="I88" s="398"/>
      <c r="J88" s="398"/>
      <c r="K88" s="398"/>
    </row>
    <row r="89" spans="1:11">
      <c r="A89" s="398"/>
      <c r="B89" s="398"/>
      <c r="C89" s="398"/>
      <c r="D89" s="398"/>
      <c r="E89" s="398"/>
      <c r="F89" s="398"/>
      <c r="G89" s="398"/>
      <c r="H89" s="398"/>
      <c r="I89" s="398"/>
      <c r="J89" s="398"/>
      <c r="K89" s="398"/>
    </row>
    <row r="90" spans="1:11">
      <c r="A90" s="398"/>
      <c r="B90" s="398"/>
      <c r="C90" s="398"/>
      <c r="D90" s="398"/>
      <c r="E90" s="398"/>
      <c r="F90" s="398"/>
      <c r="G90" s="398"/>
      <c r="H90" s="398"/>
      <c r="I90" s="398"/>
      <c r="J90" s="398"/>
      <c r="K90" s="398"/>
    </row>
    <row r="91" spans="1:11">
      <c r="A91" s="398"/>
      <c r="B91" s="398"/>
      <c r="C91" s="398"/>
      <c r="D91" s="398"/>
      <c r="E91" s="398"/>
      <c r="F91" s="398"/>
      <c r="G91" s="398"/>
      <c r="H91" s="398"/>
      <c r="I91" s="398"/>
      <c r="J91" s="398"/>
      <c r="K91" s="398"/>
    </row>
    <row r="92" spans="1:11">
      <c r="A92" s="398"/>
      <c r="B92" s="398"/>
      <c r="C92" s="398"/>
      <c r="D92" s="398"/>
      <c r="E92" s="398"/>
      <c r="F92" s="398"/>
      <c r="G92" s="398"/>
      <c r="H92" s="398"/>
      <c r="I92" s="398"/>
      <c r="J92" s="398"/>
      <c r="K92" s="398"/>
    </row>
    <row r="93" spans="1:11">
      <c r="A93" s="398"/>
      <c r="B93" s="398"/>
      <c r="C93" s="398"/>
      <c r="D93" s="398"/>
      <c r="E93" s="398"/>
      <c r="F93" s="398"/>
      <c r="G93" s="398"/>
      <c r="H93" s="398"/>
      <c r="I93" s="398"/>
      <c r="J93" s="398"/>
      <c r="K93" s="398"/>
    </row>
    <row r="94" spans="1:11">
      <c r="A94" s="398"/>
      <c r="B94" s="398"/>
      <c r="C94" s="398"/>
      <c r="D94" s="398"/>
      <c r="E94" s="398"/>
      <c r="F94" s="398"/>
      <c r="G94" s="398"/>
      <c r="H94" s="398"/>
      <c r="I94" s="398"/>
      <c r="J94" s="398"/>
      <c r="K94" s="398"/>
    </row>
    <row r="95" spans="1:11">
      <c r="A95" s="398"/>
      <c r="B95" s="398"/>
      <c r="C95" s="398"/>
      <c r="D95" s="398"/>
      <c r="E95" s="398"/>
      <c r="F95" s="398"/>
      <c r="G95" s="398"/>
      <c r="H95" s="398"/>
      <c r="I95" s="398"/>
      <c r="J95" s="398"/>
      <c r="K95" s="398"/>
    </row>
    <row r="96" spans="1:11">
      <c r="A96" s="398"/>
      <c r="B96" s="398"/>
      <c r="C96" s="398"/>
      <c r="D96" s="398"/>
      <c r="E96" s="398"/>
      <c r="F96" s="398"/>
      <c r="G96" s="398"/>
      <c r="H96" s="398"/>
      <c r="I96" s="398"/>
      <c r="J96" s="398"/>
      <c r="K96" s="398"/>
    </row>
    <row r="97" s="398" customFormat="1"/>
    <row r="98" s="398" customFormat="1"/>
    <row r="99" s="398" customFormat="1"/>
    <row r="100" s="398" customFormat="1"/>
    <row r="101" s="398" customFormat="1"/>
    <row r="102" s="398" customFormat="1"/>
    <row r="103" s="398" customFormat="1"/>
    <row r="104" s="398" customFormat="1"/>
    <row r="105" s="398" customFormat="1"/>
    <row r="106" s="398" customFormat="1"/>
    <row r="107" s="398" customFormat="1"/>
    <row r="108" s="398" customFormat="1"/>
    <row r="109" s="398" customFormat="1"/>
    <row r="110" s="398" customFormat="1"/>
    <row r="111" s="398" customFormat="1"/>
    <row r="112" s="398" customFormat="1"/>
    <row r="113" s="398" customFormat="1"/>
    <row r="114" s="398" customFormat="1"/>
    <row r="115" s="398" customFormat="1"/>
    <row r="116" s="398" customFormat="1"/>
    <row r="117" s="398" customFormat="1"/>
    <row r="118" s="398" customFormat="1"/>
    <row r="119" s="398" customFormat="1"/>
    <row r="120" s="398" customFormat="1"/>
    <row r="121" s="398" customFormat="1"/>
    <row r="122" s="398" customFormat="1"/>
    <row r="123" s="398" customFormat="1"/>
    <row r="124" s="398" customFormat="1"/>
    <row r="125" s="398" customFormat="1"/>
    <row r="126" s="398" customFormat="1"/>
    <row r="127" s="398" customFormat="1"/>
    <row r="128" s="398" customFormat="1"/>
    <row r="129" s="398" customFormat="1"/>
    <row r="130" s="398" customFormat="1"/>
    <row r="131" s="398" customFormat="1"/>
    <row r="132" s="398" customFormat="1"/>
    <row r="133" s="398" customFormat="1"/>
    <row r="134" s="398" customFormat="1"/>
    <row r="135" s="398" customFormat="1"/>
    <row r="136" s="398" customFormat="1"/>
    <row r="137" s="398" customFormat="1"/>
    <row r="138" s="398" customFormat="1"/>
    <row r="139" s="398" customFormat="1"/>
    <row r="140" s="398" customFormat="1"/>
    <row r="141" s="398" customFormat="1"/>
    <row r="142" s="398" customFormat="1"/>
    <row r="143" s="398" customFormat="1"/>
    <row r="144" s="398" customFormat="1"/>
    <row r="145" s="398" customFormat="1"/>
    <row r="146" s="398" customFormat="1"/>
    <row r="147" s="398" customFormat="1"/>
    <row r="148" s="398" customFormat="1"/>
    <row r="149" s="398" customFormat="1"/>
    <row r="150" s="398" customFormat="1"/>
    <row r="151" s="398" customFormat="1"/>
    <row r="152" s="398" customFormat="1"/>
    <row r="153" s="398" customFormat="1"/>
    <row r="154" s="398" customFormat="1"/>
    <row r="155" s="398" customFormat="1"/>
    <row r="156" s="398" customFormat="1"/>
    <row r="157" s="398" customFormat="1"/>
    <row r="158" s="398" customFormat="1"/>
    <row r="159" s="398" customFormat="1"/>
    <row r="160" s="398" customFormat="1"/>
    <row r="161" s="398" customFormat="1"/>
    <row r="162" s="398" customFormat="1"/>
    <row r="163" s="398" customFormat="1"/>
    <row r="164" s="398" customFormat="1"/>
    <row r="165" s="398" customFormat="1"/>
    <row r="166" s="398" customFormat="1"/>
    <row r="167" s="398" customFormat="1"/>
    <row r="168" s="398" customFormat="1"/>
    <row r="169" s="398" customFormat="1"/>
    <row r="170" s="398" customFormat="1"/>
    <row r="171" s="398" customFormat="1"/>
    <row r="172" s="398" customFormat="1"/>
    <row r="173" s="398" customFormat="1"/>
    <row r="174" s="398" customFormat="1"/>
    <row r="175" s="398" customFormat="1"/>
    <row r="176" s="398" customFormat="1"/>
    <row r="177" s="398" customFormat="1"/>
    <row r="178" s="398" customFormat="1"/>
    <row r="179" s="398" customFormat="1"/>
    <row r="180" s="398" customFormat="1"/>
    <row r="181" s="398" customFormat="1"/>
    <row r="182" s="398" customFormat="1"/>
    <row r="183" s="398" customFormat="1"/>
    <row r="184" s="398" customFormat="1"/>
    <row r="185" s="398" customFormat="1"/>
    <row r="186" s="398" customFormat="1"/>
    <row r="187" s="398" customFormat="1"/>
    <row r="188" s="398" customFormat="1"/>
    <row r="189" s="398" customFormat="1"/>
    <row r="190" s="398" customFormat="1"/>
    <row r="191" s="398" customFormat="1"/>
    <row r="192" s="398" customFormat="1"/>
    <row r="193" s="398" customFormat="1"/>
    <row r="194" s="398" customFormat="1"/>
    <row r="195" s="398" customFormat="1"/>
    <row r="196" s="398" customFormat="1"/>
    <row r="197" s="398" customFormat="1"/>
    <row r="198" s="398" customFormat="1"/>
    <row r="199" s="398" customFormat="1"/>
    <row r="200" s="398" customFormat="1"/>
    <row r="201" s="398" customFormat="1"/>
    <row r="202" s="398" customFormat="1"/>
    <row r="203" s="398" customFormat="1"/>
    <row r="204" s="398" customFormat="1"/>
    <row r="205" s="398" customFormat="1"/>
    <row r="206" s="398" customFormat="1"/>
    <row r="207" s="398" customFormat="1"/>
    <row r="208" s="398" customFormat="1"/>
    <row r="209" s="398" customFormat="1"/>
    <row r="210" s="398" customFormat="1"/>
    <row r="211" s="398" customFormat="1"/>
    <row r="212" s="398" customFormat="1"/>
    <row r="213" s="398" customFormat="1"/>
    <row r="214" s="398" customFormat="1"/>
    <row r="215" s="398" customFormat="1"/>
    <row r="216" s="398" customFormat="1"/>
    <row r="217" s="398" customFormat="1"/>
    <row r="218" s="398" customFormat="1"/>
    <row r="219" s="398" customFormat="1"/>
    <row r="220" s="398" customFormat="1"/>
    <row r="221" s="398" customFormat="1"/>
    <row r="222" s="398" customFormat="1"/>
    <row r="223" s="398" customFormat="1"/>
    <row r="224" s="398" customFormat="1"/>
    <row r="225" s="398" customFormat="1"/>
    <row r="226" s="398" customFormat="1"/>
    <row r="227" s="398" customFormat="1"/>
    <row r="228" s="398" customFormat="1"/>
    <row r="229" s="398" customFormat="1"/>
    <row r="230" s="398" customFormat="1"/>
    <row r="231" s="398" customFormat="1"/>
    <row r="232" s="398" customFormat="1"/>
    <row r="233" s="398" customFormat="1"/>
    <row r="234" s="398" customFormat="1"/>
    <row r="235" s="398" customFormat="1"/>
    <row r="236" s="398" customFormat="1"/>
    <row r="237" s="398" customFormat="1"/>
    <row r="238" s="398" customFormat="1"/>
    <row r="239" s="398" customFormat="1"/>
    <row r="240" s="398" customFormat="1"/>
    <row r="241" s="398" customFormat="1"/>
    <row r="242" s="398" customFormat="1"/>
    <row r="243" s="398" customFormat="1"/>
    <row r="244" s="398" customFormat="1"/>
    <row r="245" s="398" customFormat="1"/>
    <row r="246" s="398" customFormat="1"/>
    <row r="247" s="398" customFormat="1"/>
    <row r="248" s="398" customFormat="1"/>
    <row r="249" s="398" customFormat="1"/>
    <row r="250" s="398" customFormat="1"/>
    <row r="251" s="398" customFormat="1"/>
    <row r="252" s="398" customFormat="1"/>
    <row r="253" s="398" customFormat="1"/>
    <row r="254" s="398" customFormat="1"/>
    <row r="255" s="398" customFormat="1"/>
    <row r="256" s="398" customFormat="1"/>
    <row r="257" s="398" customFormat="1"/>
    <row r="258" s="398" customFormat="1"/>
    <row r="259" s="398" customFormat="1"/>
    <row r="260" s="398" customFormat="1"/>
    <row r="261" s="398" customFormat="1"/>
    <row r="262" s="398" customFormat="1"/>
    <row r="263" s="398" customFormat="1"/>
    <row r="264" s="398" customFormat="1"/>
    <row r="265" s="398" customFormat="1"/>
    <row r="266" s="398" customFormat="1"/>
    <row r="267" s="398" customFormat="1"/>
    <row r="268" s="398" customFormat="1"/>
    <row r="269" s="398" customFormat="1"/>
    <row r="270" s="398" customFormat="1"/>
    <row r="271" s="398" customFormat="1"/>
    <row r="272" s="398" customFormat="1"/>
    <row r="273" s="398" customFormat="1"/>
    <row r="274" s="398" customFormat="1"/>
    <row r="275" s="398" customFormat="1"/>
    <row r="276" s="398" customFormat="1"/>
    <row r="277" s="398" customFormat="1"/>
    <row r="278" s="398" customFormat="1"/>
    <row r="279" s="398" customFormat="1"/>
    <row r="280" s="398" customFormat="1"/>
    <row r="281" s="398" customFormat="1"/>
    <row r="282" s="398" customFormat="1"/>
    <row r="283" s="398" customFormat="1"/>
    <row r="284" s="398" customFormat="1"/>
    <row r="285" s="398" customFormat="1"/>
    <row r="286" s="398" customFormat="1"/>
    <row r="287" s="398" customFormat="1"/>
    <row r="288" s="398" customFormat="1"/>
    <row r="289" s="398" customFormat="1"/>
    <row r="290" s="398" customFormat="1"/>
    <row r="291" s="398" customFormat="1"/>
    <row r="292" s="398" customFormat="1"/>
    <row r="293" s="398" customFormat="1"/>
    <row r="294" s="398" customFormat="1"/>
    <row r="295" s="398" customFormat="1"/>
    <row r="296" s="398" customFormat="1"/>
    <row r="297" s="398" customFormat="1"/>
    <row r="298" s="398" customFormat="1"/>
    <row r="299" s="398" customFormat="1"/>
    <row r="300" s="398" customFormat="1"/>
    <row r="301" s="398" customFormat="1"/>
    <row r="302" s="398" customFormat="1"/>
    <row r="303" s="398" customFormat="1"/>
    <row r="304" s="398" customFormat="1"/>
    <row r="305" s="398" customFormat="1"/>
    <row r="306" s="398" customFormat="1"/>
    <row r="307" s="398" customFormat="1"/>
    <row r="308" s="398" customFormat="1"/>
    <row r="309" s="398" customFormat="1"/>
    <row r="310" s="398" customFormat="1"/>
    <row r="311" s="398" customFormat="1"/>
    <row r="312" s="398" customFormat="1"/>
    <row r="313" s="398" customFormat="1"/>
    <row r="314" s="398" customFormat="1"/>
    <row r="315" s="398" customFormat="1"/>
    <row r="316" s="398" customFormat="1"/>
    <row r="317" s="398" customFormat="1"/>
    <row r="318" s="398" customFormat="1"/>
    <row r="319" s="398" customFormat="1"/>
    <row r="320" s="398" customFormat="1"/>
    <row r="321" s="398" customFormat="1"/>
    <row r="322" s="398" customFormat="1"/>
    <row r="323" s="398" customFormat="1"/>
    <row r="324" s="398" customFormat="1"/>
    <row r="325" s="398" customFormat="1"/>
    <row r="326" s="398" customFormat="1"/>
    <row r="327" s="398" customFormat="1"/>
    <row r="328" s="398" customFormat="1"/>
    <row r="329" s="398" customFormat="1"/>
    <row r="330" s="398" customFormat="1"/>
    <row r="331" s="398" customFormat="1"/>
    <row r="332" s="398" customFormat="1"/>
    <row r="333" s="398" customFormat="1"/>
    <row r="334" s="398" customFormat="1"/>
    <row r="335" s="398" customFormat="1"/>
    <row r="336" s="398" customFormat="1"/>
    <row r="337" s="398" customFormat="1"/>
    <row r="338" s="398" customFormat="1"/>
    <row r="339" s="398" customFormat="1"/>
    <row r="340" s="398" customFormat="1"/>
    <row r="341" s="398" customFormat="1"/>
    <row r="342" s="398" customFormat="1"/>
    <row r="343" s="398" customFormat="1"/>
    <row r="344" s="398" customFormat="1"/>
    <row r="345" s="398" customFormat="1"/>
    <row r="346" s="398" customFormat="1"/>
    <row r="347" s="398" customFormat="1"/>
    <row r="348" s="398" customFormat="1"/>
    <row r="349" s="398" customFormat="1"/>
    <row r="350" s="398" customFormat="1"/>
    <row r="351" s="398" customFormat="1"/>
    <row r="352" s="398" customFormat="1"/>
    <row r="353" s="398" customFormat="1"/>
    <row r="354" s="398" customFormat="1"/>
    <row r="355" s="398" customFormat="1"/>
    <row r="356" s="398" customFormat="1"/>
    <row r="357" s="398" customFormat="1"/>
    <row r="358" s="398" customFormat="1"/>
    <row r="359" s="398" customFormat="1"/>
    <row r="360" s="398" customFormat="1"/>
    <row r="361" s="398" customFormat="1"/>
    <row r="362" s="398" customFormat="1"/>
    <row r="363" s="398" customFormat="1"/>
    <row r="364" s="398" customFormat="1"/>
    <row r="365" s="398" customFormat="1"/>
    <row r="366" s="398" customFormat="1"/>
    <row r="367" s="398" customFormat="1"/>
    <row r="368" s="398" customFormat="1"/>
    <row r="369" s="398" customFormat="1"/>
    <row r="370" s="398" customFormat="1"/>
    <row r="371" s="398" customFormat="1"/>
    <row r="372" s="398" customFormat="1"/>
    <row r="373" s="398" customFormat="1"/>
    <row r="374" s="398" customFormat="1"/>
    <row r="375" s="398" customFormat="1"/>
    <row r="376" s="398" customFormat="1"/>
    <row r="377" s="398" customFormat="1"/>
    <row r="378" s="398" customFormat="1"/>
    <row r="379" s="398" customFormat="1"/>
    <row r="380" s="398" customFormat="1"/>
    <row r="381" s="398" customFormat="1"/>
    <row r="382" s="398" customFormat="1"/>
    <row r="383" s="398" customFormat="1"/>
    <row r="384" s="398" customFormat="1"/>
    <row r="385" s="398" customFormat="1"/>
    <row r="386" s="398" customFormat="1"/>
    <row r="387" s="398" customFormat="1"/>
    <row r="388" s="398" customFormat="1"/>
    <row r="389" s="398" customFormat="1"/>
    <row r="390" s="398" customFormat="1"/>
    <row r="391" s="398" customFormat="1"/>
    <row r="392" s="398" customFormat="1"/>
    <row r="393" s="398" customFormat="1"/>
    <row r="394" s="398" customFormat="1"/>
    <row r="395" s="398" customFormat="1"/>
    <row r="396" s="398" customFormat="1"/>
    <row r="397" s="398" customFormat="1"/>
    <row r="398" s="398" customFormat="1"/>
    <row r="399" s="398" customFormat="1"/>
    <row r="400" s="398" customFormat="1"/>
    <row r="401" s="398" customFormat="1"/>
    <row r="402" s="398" customFormat="1"/>
    <row r="403" s="398" customFormat="1"/>
    <row r="404" s="398" customFormat="1"/>
    <row r="405" s="398" customFormat="1"/>
    <row r="406" s="398" customFormat="1"/>
    <row r="407" s="398" customFormat="1"/>
    <row r="408" s="398" customFormat="1"/>
    <row r="409" s="398" customFormat="1"/>
    <row r="410" s="398" customFormat="1"/>
    <row r="411" s="398" customFormat="1"/>
    <row r="412" s="398" customFormat="1"/>
    <row r="413" s="398" customFormat="1"/>
    <row r="414" s="398" customFormat="1"/>
    <row r="415" s="398" customFormat="1"/>
    <row r="416" s="398" customFormat="1"/>
    <row r="417" s="398" customFormat="1"/>
    <row r="418" s="398" customFormat="1"/>
    <row r="419" s="398" customFormat="1"/>
    <row r="420" s="398" customFormat="1"/>
    <row r="421" s="398" customFormat="1"/>
    <row r="422" s="398" customFormat="1"/>
    <row r="423" s="398" customFormat="1"/>
    <row r="424" s="398" customFormat="1"/>
    <row r="425" s="398" customFormat="1"/>
    <row r="426" s="398" customFormat="1"/>
    <row r="427" s="398" customFormat="1"/>
    <row r="428" s="398" customFormat="1"/>
    <row r="429" s="398" customFormat="1"/>
    <row r="430" s="398" customFormat="1"/>
    <row r="431" s="398" customFormat="1"/>
    <row r="432" s="398" customFormat="1"/>
    <row r="433" s="398" customFormat="1"/>
    <row r="434" s="398" customFormat="1"/>
    <row r="435" s="398" customFormat="1"/>
    <row r="436" s="398" customFormat="1"/>
  </sheetData>
  <mergeCells count="47">
    <mergeCell ref="A67:K67"/>
    <mergeCell ref="C44:G44"/>
    <mergeCell ref="H44:K44"/>
    <mergeCell ref="H45:K45"/>
    <mergeCell ref="C45:G45"/>
    <mergeCell ref="B1:J1"/>
    <mergeCell ref="A4:K4"/>
    <mergeCell ref="B5:K5"/>
    <mergeCell ref="B6:K6"/>
    <mergeCell ref="B7:K7"/>
    <mergeCell ref="A2:K2"/>
    <mergeCell ref="A3:K3"/>
    <mergeCell ref="H41:K41"/>
    <mergeCell ref="A30:K30"/>
    <mergeCell ref="A22:K23"/>
    <mergeCell ref="A9:K10"/>
    <mergeCell ref="A11:K11"/>
    <mergeCell ref="A19:B19"/>
    <mergeCell ref="A20:K20"/>
    <mergeCell ref="A62:K65"/>
    <mergeCell ref="B59:K60"/>
    <mergeCell ref="A48:K48"/>
    <mergeCell ref="A47:K47"/>
    <mergeCell ref="C43:G43"/>
    <mergeCell ref="H43:K43"/>
    <mergeCell ref="A13:K13"/>
    <mergeCell ref="A14:K15"/>
    <mergeCell ref="A21:K21"/>
    <mergeCell ref="B8:K8"/>
    <mergeCell ref="C42:G42"/>
    <mergeCell ref="H42:K42"/>
    <mergeCell ref="H32:K32"/>
    <mergeCell ref="C41:G41"/>
    <mergeCell ref="C32:G32"/>
    <mergeCell ref="C33:G33"/>
    <mergeCell ref="C34:G34"/>
    <mergeCell ref="C35:G35"/>
    <mergeCell ref="C36:G36"/>
    <mergeCell ref="H37:K37"/>
    <mergeCell ref="H36:K36"/>
    <mergeCell ref="H33:K33"/>
    <mergeCell ref="H34:K34"/>
    <mergeCell ref="H35:K35"/>
    <mergeCell ref="H40:K40"/>
    <mergeCell ref="C40:G40"/>
    <mergeCell ref="A39:K39"/>
    <mergeCell ref="C37:G37"/>
  </mergeCells>
  <phoneticPr fontId="38" type="noConversion"/>
  <pageMargins left="0.75" right="0.75" top="1" bottom="1" header="0.5" footer="0.5"/>
  <ignoredErrors>
    <ignoredError sqref="A31:XFD31 A7937:A9217 A51:A55" numberStoredAsText="1"/>
  </ignoredError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H78"/>
  <sheetViews>
    <sheetView workbookViewId="0">
      <selection activeCell="C3" sqref="C3"/>
    </sheetView>
  </sheetViews>
  <sheetFormatPr baseColWidth="10" defaultColWidth="8.83203125" defaultRowHeight="12"/>
  <cols>
    <col min="1" max="1" width="5.6640625" customWidth="1"/>
    <col min="2" max="2" width="23.6640625" customWidth="1"/>
    <col min="3" max="7" width="15.6640625" customWidth="1"/>
    <col min="8" max="8" width="23.6640625" customWidth="1"/>
  </cols>
  <sheetData>
    <row r="1" spans="1:8" ht="13.5" customHeight="1" thickBot="1">
      <c r="A1" s="1692" t="s">
        <v>345</v>
      </c>
      <c r="B1" s="1693"/>
      <c r="C1" s="1691" t="str">
        <f ca="1">IF(Rosters!H10="","",Rosters!H10)</f>
        <v>All Stars</v>
      </c>
      <c r="D1" s="1691"/>
      <c r="E1" s="408" t="s">
        <v>118</v>
      </c>
      <c r="F1" s="1694"/>
      <c r="G1" s="1694"/>
      <c r="H1" s="415" t="s">
        <v>126</v>
      </c>
    </row>
    <row r="2" spans="1:8" ht="22.5" customHeight="1" thickBot="1">
      <c r="A2" s="314" t="s">
        <v>348</v>
      </c>
      <c r="B2" s="315" t="str">
        <f ca="1">IF(Rosters!B10="","",Rosters!B10)</f>
        <v>5280 Fight Club</v>
      </c>
      <c r="C2" s="316" t="s">
        <v>336</v>
      </c>
      <c r="D2" s="317" t="s">
        <v>236</v>
      </c>
      <c r="E2" s="317" t="s">
        <v>334</v>
      </c>
      <c r="F2" s="317" t="s">
        <v>335</v>
      </c>
      <c r="G2" s="318" t="s">
        <v>235</v>
      </c>
      <c r="H2" s="319" t="s">
        <v>355</v>
      </c>
    </row>
    <row r="3" spans="1:8" ht="15.75" customHeight="1">
      <c r="A3" s="906" t="str">
        <f ca="1">IF(Rosters!B12="","",Rosters!B12)</f>
        <v>13</v>
      </c>
      <c r="B3" s="159" t="str">
        <f ca="1">IF(Rosters!C12="","",Rosters!C12)</f>
        <v>Anne Shank</v>
      </c>
      <c r="C3" s="271"/>
      <c r="D3" s="272"/>
      <c r="E3" s="272"/>
      <c r="F3" s="272"/>
      <c r="G3" s="298"/>
      <c r="H3" s="161" t="str">
        <f t="shared" ref="H3:H16" si="0">B3</f>
        <v>Anne Shank</v>
      </c>
    </row>
    <row r="4" spans="1:8" ht="15.75" customHeight="1">
      <c r="A4" s="421" t="str">
        <f ca="1">IF(Rosters!B13="","",Rosters!B13)</f>
        <v xml:space="preserve">57 </v>
      </c>
      <c r="B4" s="155" t="str">
        <f ca="1">IF(Rosters!C13="","",Rosters!C13)</f>
        <v>Annia LateHer</v>
      </c>
      <c r="C4" s="412"/>
      <c r="D4" s="151"/>
      <c r="E4" s="151"/>
      <c r="F4" s="151"/>
      <c r="G4" s="153"/>
      <c r="H4" s="162" t="str">
        <f t="shared" si="0"/>
        <v>Annia LateHer</v>
      </c>
    </row>
    <row r="5" spans="1:8" ht="15.75" customHeight="1">
      <c r="A5" s="907" t="str">
        <f ca="1">IF(Rosters!B14="","",Rosters!B14)</f>
        <v>86</v>
      </c>
      <c r="B5" s="98" t="str">
        <f ca="1">IF(Rosters!C14="","",Rosters!C14)</f>
        <v>Assaultin Pepa</v>
      </c>
      <c r="C5" s="312"/>
      <c r="D5" s="157"/>
      <c r="E5" s="157"/>
      <c r="F5" s="157"/>
      <c r="G5" s="285"/>
      <c r="H5" s="163" t="str">
        <f t="shared" si="0"/>
        <v>Assaultin Pepa</v>
      </c>
    </row>
    <row r="6" spans="1:8" ht="15.75" customHeight="1">
      <c r="A6" s="421" t="str">
        <f ca="1">IF(Rosters!B15="","",Rosters!B15)</f>
        <v>3</v>
      </c>
      <c r="B6" s="155" t="str">
        <f ca="1">IF(Rosters!C15="","",Rosters!C15)</f>
        <v>Catholic Cruel Girl</v>
      </c>
      <c r="C6" s="412"/>
      <c r="D6" s="151"/>
      <c r="E6" s="151"/>
      <c r="F6" s="151"/>
      <c r="G6" s="153"/>
      <c r="H6" s="162" t="str">
        <f t="shared" si="0"/>
        <v>Catholic Cruel Girl</v>
      </c>
    </row>
    <row r="7" spans="1:8" ht="15.75" customHeight="1">
      <c r="A7" s="907" t="str">
        <f ca="1">IF(Rosters!B16="","",Rosters!B16)</f>
        <v>27</v>
      </c>
      <c r="B7" s="98" t="str">
        <f ca="1">IF(Rosters!C16="","",Rosters!C16)</f>
        <v>DeRanged</v>
      </c>
      <c r="C7" s="312"/>
      <c r="D7" s="157"/>
      <c r="E7" s="157"/>
      <c r="F7" s="157"/>
      <c r="G7" s="285"/>
      <c r="H7" s="163" t="str">
        <f t="shared" si="0"/>
        <v>DeRanged</v>
      </c>
    </row>
    <row r="8" spans="1:8" ht="15.75" customHeight="1">
      <c r="A8" s="421" t="str">
        <f ca="1">IF(Rosters!B17="","",Rosters!B17)</f>
        <v>1972</v>
      </c>
      <c r="B8" s="155" t="str">
        <f ca="1">IF(Rosters!C17="","",Rosters!C17)</f>
        <v>Ecko</v>
      </c>
      <c r="C8" s="412"/>
      <c r="D8" s="151"/>
      <c r="E8" s="151"/>
      <c r="F8" s="151"/>
      <c r="G8" s="153"/>
      <c r="H8" s="162" t="str">
        <f t="shared" si="0"/>
        <v>Ecko</v>
      </c>
    </row>
    <row r="9" spans="1:8" ht="15.75" customHeight="1">
      <c r="A9" s="907" t="str">
        <f ca="1">IF(Rosters!B18="","",Rosters!B18)</f>
        <v>18</v>
      </c>
      <c r="B9" s="98" t="str">
        <f ca="1">IF(Rosters!C18="","",Rosters!C18)</f>
        <v>Frida Beater</v>
      </c>
      <c r="C9" s="312"/>
      <c r="D9" s="157"/>
      <c r="E9" s="157"/>
      <c r="F9" s="157"/>
      <c r="G9" s="285"/>
      <c r="H9" s="163" t="str">
        <f t="shared" si="0"/>
        <v>Frida Beater</v>
      </c>
    </row>
    <row r="10" spans="1:8" ht="15.75" customHeight="1">
      <c r="A10" s="421" t="str">
        <f ca="1">IF(Rosters!B19="","",Rosters!B19)</f>
        <v>21</v>
      </c>
      <c r="B10" s="155" t="str">
        <f ca="1">IF(Rosters!C19="","",Rosters!C19)</f>
        <v>Psychobabble</v>
      </c>
      <c r="C10" s="412"/>
      <c r="D10" s="151"/>
      <c r="E10" s="151"/>
      <c r="F10" s="151"/>
      <c r="G10" s="153"/>
      <c r="H10" s="162" t="str">
        <f t="shared" si="0"/>
        <v>Psychobabble</v>
      </c>
    </row>
    <row r="11" spans="1:8" ht="15.75" customHeight="1">
      <c r="A11" s="907" t="str">
        <f ca="1">IF(Rosters!B20="","",Rosters!B20)</f>
        <v>40</v>
      </c>
      <c r="B11" s="98" t="str">
        <f ca="1">IF(Rosters!C20="","",Rosters!C20)</f>
        <v>Red Die</v>
      </c>
      <c r="C11" s="312"/>
      <c r="D11" s="157"/>
      <c r="E11" s="157"/>
      <c r="F11" s="157"/>
      <c r="G11" s="285"/>
      <c r="H11" s="163" t="str">
        <f t="shared" si="0"/>
        <v>Red Die</v>
      </c>
    </row>
    <row r="12" spans="1:8" ht="15.75" customHeight="1">
      <c r="A12" s="421" t="str">
        <f ca="1">IF(Rosters!B21="","",Rosters!B21)</f>
        <v>10</v>
      </c>
      <c r="B12" s="155" t="str">
        <f ca="1">IF(Rosters!C21="","",Rosters!C21)</f>
        <v>Roboflow</v>
      </c>
      <c r="C12" s="412"/>
      <c r="D12" s="151"/>
      <c r="E12" s="151"/>
      <c r="F12" s="151"/>
      <c r="G12" s="153"/>
      <c r="H12" s="162" t="str">
        <f t="shared" si="0"/>
        <v>Roboflow</v>
      </c>
    </row>
    <row r="13" spans="1:8" ht="15.75" customHeight="1">
      <c r="A13" s="907" t="str">
        <f ca="1">IF(Rosters!B22="","",Rosters!B22)</f>
        <v>88</v>
      </c>
      <c r="B13" s="98" t="str">
        <f ca="1">IF(Rosters!C22="","",Rosters!C22)</f>
        <v>She Who Cannot Be Named</v>
      </c>
      <c r="C13" s="312"/>
      <c r="D13" s="157"/>
      <c r="E13" s="157"/>
      <c r="F13" s="157"/>
      <c r="G13" s="285"/>
      <c r="H13" s="163" t="str">
        <f t="shared" si="0"/>
        <v>She Who Cannot Be Named</v>
      </c>
    </row>
    <row r="14" spans="1:8" ht="15.75" customHeight="1">
      <c r="A14" s="421" t="str">
        <f ca="1">IF(Rosters!B23="","",Rosters!B23)</f>
        <v>45</v>
      </c>
      <c r="B14" s="155" t="str">
        <f ca="1">IF(Rosters!C23="","",Rosters!C23)</f>
        <v>Tia Juana Pistola</v>
      </c>
      <c r="C14" s="412"/>
      <c r="D14" s="151"/>
      <c r="E14" s="151"/>
      <c r="F14" s="151"/>
      <c r="G14" s="153"/>
      <c r="H14" s="162" t="str">
        <f t="shared" si="0"/>
        <v>Tia Juana Pistola</v>
      </c>
    </row>
    <row r="15" spans="1:8" ht="15.75" customHeight="1">
      <c r="A15" s="907" t="str">
        <f ca="1">IF(Rosters!B24="","",Rosters!B24)</f>
        <v>52</v>
      </c>
      <c r="B15" s="98" t="str">
        <f ca="1">IF(Rosters!C24="","",Rosters!C24)</f>
        <v>Whipity Pow</v>
      </c>
      <c r="C15" s="312"/>
      <c r="D15" s="157"/>
      <c r="E15" s="157"/>
      <c r="F15" s="157"/>
      <c r="G15" s="285"/>
      <c r="H15" s="163" t="str">
        <f t="shared" si="0"/>
        <v>Whipity Pow</v>
      </c>
    </row>
    <row r="16" spans="1:8" ht="15.75" customHeight="1">
      <c r="A16" s="422" t="str">
        <f ca="1">IF(Rosters!B25="","",Rosters!B25)</f>
        <v>8</v>
      </c>
      <c r="B16" s="160" t="str">
        <f ca="1">IF(Rosters!C25="","",Rosters!C25)</f>
        <v>Winona Fighter</v>
      </c>
      <c r="C16" s="412"/>
      <c r="D16" s="151"/>
      <c r="E16" s="151"/>
      <c r="F16" s="151"/>
      <c r="G16" s="153"/>
      <c r="H16" s="164" t="str">
        <f t="shared" si="0"/>
        <v>Winona Fighter</v>
      </c>
    </row>
    <row r="17" spans="1:8" ht="15.75" customHeight="1">
      <c r="A17" s="907" t="str">
        <f ca="1">IF(Rosters!B26="","",Rosters!B26)</f>
        <v/>
      </c>
      <c r="B17" s="98" t="str">
        <f ca="1">IF(Rosters!C26="","",Rosters!C26)</f>
        <v/>
      </c>
      <c r="C17" s="274"/>
      <c r="D17" s="158"/>
      <c r="E17" s="158"/>
      <c r="F17" s="158"/>
      <c r="G17" s="426"/>
      <c r="H17" s="163" t="str">
        <f>B17</f>
        <v/>
      </c>
    </row>
    <row r="18" spans="1:8" ht="15.75" customHeight="1" thickBot="1">
      <c r="A18" s="422" t="str">
        <f ca="1">IF(Rosters!B27="","",Rosters!B27)</f>
        <v/>
      </c>
      <c r="B18" s="160" t="str">
        <f ca="1">IF(Rosters!C27="","",Rosters!C27)</f>
        <v/>
      </c>
      <c r="C18" s="413"/>
      <c r="D18" s="152"/>
      <c r="E18" s="152"/>
      <c r="F18" s="152"/>
      <c r="G18" s="284"/>
      <c r="H18" s="164" t="str">
        <f>B18</f>
        <v/>
      </c>
    </row>
    <row r="19" spans="1:8" ht="22.5" customHeight="1" thickBot="1">
      <c r="A19" s="314" t="s">
        <v>348</v>
      </c>
      <c r="B19" s="320" t="str">
        <f ca="1">IF(Rosters!H10="","",Rosters!H10)</f>
        <v>All Stars</v>
      </c>
      <c r="C19" s="321" t="s">
        <v>332</v>
      </c>
      <c r="D19" s="321" t="s">
        <v>333</v>
      </c>
      <c r="E19" s="321" t="s">
        <v>361</v>
      </c>
      <c r="F19" s="321" t="s">
        <v>362</v>
      </c>
      <c r="G19" s="321" t="s">
        <v>314</v>
      </c>
      <c r="H19" s="322" t="s">
        <v>355</v>
      </c>
    </row>
    <row r="20" spans="1:8" ht="15.75" customHeight="1">
      <c r="A20" s="906" t="str">
        <f ca="1">IF(Rosters!H12="","",Rosters!H12)</f>
        <v>313</v>
      </c>
      <c r="B20" s="114" t="str">
        <f ca="1">IF(Rosters!I12="","",Rosters!I12)</f>
        <v>Black Eyed Skeez</v>
      </c>
      <c r="C20" s="457"/>
      <c r="D20" s="426"/>
      <c r="E20" s="457"/>
      <c r="F20" s="158"/>
      <c r="G20" s="158"/>
      <c r="H20" s="134" t="str">
        <f t="shared" ref="H20:H33" si="1">B20</f>
        <v>Black Eyed Skeez</v>
      </c>
    </row>
    <row r="21" spans="1:8" ht="15.75" customHeight="1">
      <c r="A21" s="421" t="str">
        <f ca="1">IF(Rosters!H13="","",Rosters!H13)</f>
        <v>24/7</v>
      </c>
      <c r="B21" s="154" t="str">
        <f ca="1">IF(Rosters!I13="","",Rosters!I13)</f>
        <v>boo d. livers</v>
      </c>
      <c r="C21" s="236"/>
      <c r="D21" s="153"/>
      <c r="E21" s="236"/>
      <c r="F21" s="151"/>
      <c r="G21" s="151"/>
      <c r="H21" s="131" t="str">
        <f t="shared" si="1"/>
        <v>boo d. livers</v>
      </c>
    </row>
    <row r="22" spans="1:8" ht="15.75" customHeight="1">
      <c r="A22" s="907" t="str">
        <f ca="1">IF(Rosters!H14="","",Rosters!H14)</f>
        <v>303</v>
      </c>
      <c r="B22" s="153" t="str">
        <f ca="1">IF(Rosters!I14="","",Rosters!I14)</f>
        <v>Bruisie Siouxxx</v>
      </c>
      <c r="C22" s="414"/>
      <c r="D22" s="285"/>
      <c r="E22" s="414"/>
      <c r="F22" s="157"/>
      <c r="G22" s="157"/>
      <c r="H22" s="132" t="str">
        <f t="shared" si="1"/>
        <v>Bruisie Siouxxx</v>
      </c>
    </row>
    <row r="23" spans="1:8" ht="15.75" customHeight="1">
      <c r="A23" s="421" t="str">
        <f ca="1">IF(Rosters!H15="","",Rosters!H15)</f>
        <v>33</v>
      </c>
      <c r="B23" s="154" t="str">
        <f ca="1">IF(Rosters!I15="","",Rosters!I15)</f>
        <v>Cookie Rumble</v>
      </c>
      <c r="C23" s="236"/>
      <c r="D23" s="153"/>
      <c r="E23" s="236"/>
      <c r="F23" s="151"/>
      <c r="G23" s="151"/>
      <c r="H23" s="131" t="str">
        <f t="shared" si="1"/>
        <v>Cookie Rumble</v>
      </c>
    </row>
    <row r="24" spans="1:8" ht="15.75" customHeight="1">
      <c r="A24" s="907" t="str">
        <f ca="1">IF(Rosters!H16="","",Rosters!H16)</f>
        <v>6</v>
      </c>
      <c r="B24" s="153" t="str">
        <f ca="1">IF(Rosters!I16="","",Rosters!I16)</f>
        <v>Elle McFearsome</v>
      </c>
      <c r="C24" s="414"/>
      <c r="D24" s="285"/>
      <c r="E24" s="414"/>
      <c r="F24" s="157"/>
      <c r="G24" s="157"/>
      <c r="H24" s="132" t="str">
        <f t="shared" si="1"/>
        <v>Elle McFearsome</v>
      </c>
    </row>
    <row r="25" spans="1:8" ht="15.75" customHeight="1">
      <c r="A25" s="421" t="str">
        <f ca="1">IF(Rosters!H17="","",Rosters!H17)</f>
        <v>46</v>
      </c>
      <c r="B25" s="154" t="str">
        <f ca="1">IF(Rosters!I17="","",Rosters!I17)</f>
        <v>Fatal Femme</v>
      </c>
      <c r="C25" s="236"/>
      <c r="D25" s="153"/>
      <c r="E25" s="236"/>
      <c r="F25" s="151"/>
      <c r="G25" s="151"/>
      <c r="H25" s="131" t="str">
        <f t="shared" si="1"/>
        <v>Fatal Femme</v>
      </c>
    </row>
    <row r="26" spans="1:8" ht="15.75" customHeight="1">
      <c r="A26" s="907" t="str">
        <f ca="1">IF(Rosters!H18="","",Rosters!H18)</f>
        <v>100%</v>
      </c>
      <c r="B26" s="153" t="str">
        <f ca="1">IF(Rosters!I18="","",Rosters!I18)</f>
        <v>Polly Fester</v>
      </c>
      <c r="C26" s="414"/>
      <c r="D26" s="285"/>
      <c r="E26" s="414"/>
      <c r="F26" s="157"/>
      <c r="G26" s="157"/>
      <c r="H26" s="132" t="str">
        <f t="shared" si="1"/>
        <v>Polly Fester</v>
      </c>
    </row>
    <row r="27" spans="1:8" ht="15.75" customHeight="1">
      <c r="A27" s="421" t="str">
        <f ca="1">IF(Rosters!H19="","",Rosters!H19)</f>
        <v>2.8</v>
      </c>
      <c r="B27" s="154" t="str">
        <f ca="1">IF(Rosters!I19="","",Rosters!I19)</f>
        <v>Racer McChaseHer</v>
      </c>
      <c r="C27" s="236"/>
      <c r="D27" s="153"/>
      <c r="E27" s="236"/>
      <c r="F27" s="151"/>
      <c r="G27" s="151"/>
      <c r="H27" s="131" t="str">
        <f t="shared" si="1"/>
        <v>Racer McChaseHer</v>
      </c>
    </row>
    <row r="28" spans="1:8" ht="15.75" customHeight="1">
      <c r="A28" s="907" t="str">
        <f ca="1">IF(Rosters!H20="","",Rosters!H20)</f>
        <v>3</v>
      </c>
      <c r="B28" s="153" t="str">
        <f ca="1">IF(Rosters!I20="","",Rosters!I20)</f>
        <v>Roxanna Hardplace</v>
      </c>
      <c r="C28" s="414"/>
      <c r="D28" s="285"/>
      <c r="E28" s="414"/>
      <c r="F28" s="157"/>
      <c r="G28" s="157"/>
      <c r="H28" s="132" t="str">
        <f t="shared" si="1"/>
        <v>Roxanna Hardplace</v>
      </c>
    </row>
    <row r="29" spans="1:8" ht="15.75" customHeight="1">
      <c r="A29" s="421" t="str">
        <f ca="1">IF(Rosters!H21="","",Rosters!H21)</f>
        <v>989</v>
      </c>
      <c r="B29" s="154" t="str">
        <f ca="1">IF(Rosters!I21="","",Rosters!I21)</f>
        <v>Sarah Hipel</v>
      </c>
      <c r="C29" s="236"/>
      <c r="D29" s="153"/>
      <c r="E29" s="236"/>
      <c r="F29" s="151"/>
      <c r="G29" s="151"/>
      <c r="H29" s="131" t="str">
        <f t="shared" si="1"/>
        <v>Sarah Hipel</v>
      </c>
    </row>
    <row r="30" spans="1:8" ht="15.75" customHeight="1">
      <c r="A30" s="907" t="str">
        <f ca="1">IF(Rosters!H22="","",Rosters!H22)</f>
        <v>5</v>
      </c>
      <c r="B30" s="153" t="str">
        <f ca="1">IF(Rosters!I22="","",Rosters!I22)</f>
        <v>Sista Slit'chya</v>
      </c>
      <c r="C30" s="414"/>
      <c r="D30" s="285"/>
      <c r="E30" s="414"/>
      <c r="F30" s="157"/>
      <c r="G30" s="157"/>
      <c r="H30" s="132" t="str">
        <f t="shared" si="1"/>
        <v>Sista Slit'chya</v>
      </c>
    </row>
    <row r="31" spans="1:8" ht="15.75" customHeight="1">
      <c r="A31" s="421" t="str">
        <f ca="1">IF(Rosters!H23="","",Rosters!H23)</f>
        <v>68</v>
      </c>
      <c r="B31" s="154" t="str">
        <f ca="1">IF(Rosters!I23="","",Rosters!I23)</f>
        <v>Summers Eve-L</v>
      </c>
      <c r="C31" s="236"/>
      <c r="D31" s="153"/>
      <c r="E31" s="236"/>
      <c r="F31" s="151"/>
      <c r="G31" s="151"/>
      <c r="H31" s="131" t="str">
        <f t="shared" si="1"/>
        <v>Summers Eve-L</v>
      </c>
    </row>
    <row r="32" spans="1:8" ht="15.75" customHeight="1">
      <c r="A32" s="907" t="str">
        <f ca="1">IF(Rosters!H24="","",Rosters!H24)</f>
        <v/>
      </c>
      <c r="B32" s="153" t="str">
        <f ca="1">IF(Rosters!I24="","",Rosters!I24)</f>
        <v/>
      </c>
      <c r="C32" s="414"/>
      <c r="D32" s="285"/>
      <c r="E32" s="414"/>
      <c r="F32" s="157"/>
      <c r="G32" s="157"/>
      <c r="H32" s="132" t="str">
        <f t="shared" si="1"/>
        <v/>
      </c>
    </row>
    <row r="33" spans="1:8" ht="15.75" customHeight="1">
      <c r="A33" s="422" t="str">
        <f ca="1">IF(Rosters!H25="","",Rosters!H25)</f>
        <v/>
      </c>
      <c r="B33" s="406" t="str">
        <f ca="1">IF(Rosters!I25="","",Rosters!I25)</f>
        <v/>
      </c>
      <c r="C33" s="412"/>
      <c r="D33" s="153"/>
      <c r="E33" s="236"/>
      <c r="F33" s="151"/>
      <c r="G33" s="153"/>
      <c r="H33" s="407" t="str">
        <f t="shared" si="1"/>
        <v/>
      </c>
    </row>
    <row r="34" spans="1:8" ht="15.75" customHeight="1">
      <c r="A34" s="907" t="str">
        <f ca="1">IF(Rosters!H26="","",Rosters!H26)</f>
        <v/>
      </c>
      <c r="B34" s="153" t="str">
        <f ca="1">IF(Rosters!I26="","",Rosters!I26)</f>
        <v/>
      </c>
      <c r="C34" s="414"/>
      <c r="D34" s="285"/>
      <c r="E34" s="414"/>
      <c r="F34" s="157"/>
      <c r="G34" s="157"/>
      <c r="H34" s="132" t="str">
        <f>B34</f>
        <v/>
      </c>
    </row>
    <row r="35" spans="1:8" ht="15.75" customHeight="1" thickBot="1">
      <c r="A35" s="422" t="str">
        <f ca="1">IF(Rosters!H27="","",Rosters!H27)</f>
        <v/>
      </c>
      <c r="B35" s="406" t="str">
        <f ca="1">IF(Rosters!I27="","",Rosters!I27)</f>
        <v/>
      </c>
      <c r="C35" s="278"/>
      <c r="D35" s="458"/>
      <c r="E35" s="278"/>
      <c r="F35" s="279"/>
      <c r="G35" s="279"/>
      <c r="H35" s="407" t="str">
        <f>B35</f>
        <v/>
      </c>
    </row>
    <row r="36" spans="1:8" ht="12.75" customHeight="1">
      <c r="A36" s="1170" t="s">
        <v>346</v>
      </c>
      <c r="B36" s="1171"/>
      <c r="C36" s="1171"/>
      <c r="D36" s="1171"/>
      <c r="E36" s="1171"/>
      <c r="F36" s="1171"/>
      <c r="G36" s="1171"/>
      <c r="H36" s="1172"/>
    </row>
    <row r="37" spans="1:8" ht="12.75" customHeight="1">
      <c r="A37" s="1173" t="s">
        <v>238</v>
      </c>
      <c r="B37" s="1174"/>
      <c r="C37" s="1174"/>
      <c r="D37" s="1174"/>
      <c r="E37" s="1174"/>
      <c r="F37" s="1174"/>
      <c r="G37" s="1174"/>
      <c r="H37" s="1175"/>
    </row>
    <row r="38" spans="1:8" ht="12.75" customHeight="1">
      <c r="A38" s="1173" t="s">
        <v>216</v>
      </c>
      <c r="B38" s="1174"/>
      <c r="C38" s="1174"/>
      <c r="D38" s="1174"/>
      <c r="E38" s="1174"/>
      <c r="F38" s="1174"/>
      <c r="G38" s="1174"/>
      <c r="H38" s="1175"/>
    </row>
    <row r="39" spans="1:8" ht="12.75" customHeight="1" thickBot="1">
      <c r="A39" s="1688" t="s">
        <v>117</v>
      </c>
      <c r="B39" s="1689"/>
      <c r="C39" s="1689"/>
      <c r="D39" s="1689"/>
      <c r="E39" s="1689"/>
      <c r="F39" s="1689"/>
      <c r="G39" s="1689"/>
      <c r="H39" s="1690"/>
    </row>
    <row r="40" spans="1:8" ht="13.5" customHeight="1" thickBot="1">
      <c r="A40" s="1692" t="s">
        <v>345</v>
      </c>
      <c r="B40" s="1693"/>
      <c r="C40" s="1691" t="str">
        <f ca="1">IF(Rosters!B10="","",Rosters!B10)</f>
        <v>5280 Fight Club</v>
      </c>
      <c r="D40" s="1691"/>
      <c r="E40" s="408" t="s">
        <v>118</v>
      </c>
      <c r="F40" s="1694"/>
      <c r="G40" s="1694"/>
      <c r="H40" s="415" t="s">
        <v>126</v>
      </c>
    </row>
    <row r="41" spans="1:8" ht="22.5" customHeight="1" thickBot="1">
      <c r="A41" s="314" t="s">
        <v>348</v>
      </c>
      <c r="B41" s="315" t="str">
        <f ca="1">IF(Rosters!H10="","",Rosters!H10)</f>
        <v>All Stars</v>
      </c>
      <c r="C41" s="316" t="s">
        <v>336</v>
      </c>
      <c r="D41" s="318" t="s">
        <v>237</v>
      </c>
      <c r="E41" s="326" t="s">
        <v>334</v>
      </c>
      <c r="F41" s="327" t="s">
        <v>335</v>
      </c>
      <c r="G41" s="328" t="s">
        <v>235</v>
      </c>
      <c r="H41" s="322" t="s">
        <v>355</v>
      </c>
    </row>
    <row r="42" spans="1:8" ht="15.75" customHeight="1">
      <c r="A42" s="908" t="str">
        <f ca="1">IF(Rosters!H12="","",Rosters!H12)</f>
        <v>313</v>
      </c>
      <c r="B42" s="148" t="str">
        <f ca="1">IF(Rosters!I12="","",Rosters!I12)</f>
        <v>Black Eyed Skeez</v>
      </c>
      <c r="C42" s="271"/>
      <c r="D42" s="272"/>
      <c r="E42" s="272"/>
      <c r="F42" s="272"/>
      <c r="G42" s="298"/>
      <c r="H42" s="161" t="str">
        <f t="shared" ref="H42:H55" si="2">B42</f>
        <v>Black Eyed Skeez</v>
      </c>
    </row>
    <row r="43" spans="1:8" ht="15.75" customHeight="1">
      <c r="A43" s="673" t="str">
        <f ca="1">IF(Rosters!H13="","",Rosters!H13)</f>
        <v>24/7</v>
      </c>
      <c r="B43" s="149" t="str">
        <f ca="1">IF(Rosters!I13="","",Rosters!I13)</f>
        <v>boo d. livers</v>
      </c>
      <c r="C43" s="412"/>
      <c r="D43" s="151"/>
      <c r="E43" s="151"/>
      <c r="F43" s="151"/>
      <c r="G43" s="153"/>
      <c r="H43" s="162" t="str">
        <f t="shared" si="2"/>
        <v>boo d. livers</v>
      </c>
    </row>
    <row r="44" spans="1:8" ht="15.75" customHeight="1">
      <c r="A44" s="908" t="str">
        <f ca="1">IF(Rosters!H14="","",Rosters!H14)</f>
        <v>303</v>
      </c>
      <c r="B44" s="148" t="str">
        <f ca="1">IF(Rosters!I14="","",Rosters!I14)</f>
        <v>Bruisie Siouxxx</v>
      </c>
      <c r="C44" s="312"/>
      <c r="D44" s="157"/>
      <c r="E44" s="157"/>
      <c r="F44" s="157"/>
      <c r="G44" s="285"/>
      <c r="H44" s="163" t="str">
        <f t="shared" si="2"/>
        <v>Bruisie Siouxxx</v>
      </c>
    </row>
    <row r="45" spans="1:8" ht="15.75" customHeight="1">
      <c r="A45" s="673" t="str">
        <f ca="1">IF(Rosters!H15="","",Rosters!H15)</f>
        <v>33</v>
      </c>
      <c r="B45" s="149" t="str">
        <f ca="1">IF(Rosters!I15="","",Rosters!I15)</f>
        <v>Cookie Rumble</v>
      </c>
      <c r="C45" s="412"/>
      <c r="D45" s="151"/>
      <c r="E45" s="151"/>
      <c r="F45" s="151"/>
      <c r="G45" s="153"/>
      <c r="H45" s="162" t="str">
        <f t="shared" si="2"/>
        <v>Cookie Rumble</v>
      </c>
    </row>
    <row r="46" spans="1:8" ht="15.75" customHeight="1">
      <c r="A46" s="908" t="str">
        <f ca="1">IF(Rosters!H16="","",Rosters!H16)</f>
        <v>6</v>
      </c>
      <c r="B46" s="148" t="str">
        <f ca="1">IF(Rosters!I16="","",Rosters!I16)</f>
        <v>Elle McFearsome</v>
      </c>
      <c r="C46" s="312"/>
      <c r="D46" s="157"/>
      <c r="E46" s="157"/>
      <c r="F46" s="157"/>
      <c r="G46" s="285"/>
      <c r="H46" s="163" t="str">
        <f t="shared" si="2"/>
        <v>Elle McFearsome</v>
      </c>
    </row>
    <row r="47" spans="1:8" ht="15.75" customHeight="1">
      <c r="A47" s="673" t="str">
        <f ca="1">IF(Rosters!H17="","",Rosters!H17)</f>
        <v>46</v>
      </c>
      <c r="B47" s="149" t="str">
        <f ca="1">IF(Rosters!I17="","",Rosters!I17)</f>
        <v>Fatal Femme</v>
      </c>
      <c r="C47" s="412"/>
      <c r="D47" s="151"/>
      <c r="E47" s="151"/>
      <c r="F47" s="151"/>
      <c r="G47" s="153"/>
      <c r="H47" s="162" t="str">
        <f t="shared" si="2"/>
        <v>Fatal Femme</v>
      </c>
    </row>
    <row r="48" spans="1:8" ht="15.75" customHeight="1">
      <c r="A48" s="908" t="str">
        <f ca="1">IF(Rosters!H18="","",Rosters!H18)</f>
        <v>100%</v>
      </c>
      <c r="B48" s="148" t="str">
        <f ca="1">IF(Rosters!I18="","",Rosters!I18)</f>
        <v>Polly Fester</v>
      </c>
      <c r="C48" s="312"/>
      <c r="D48" s="157"/>
      <c r="E48" s="157"/>
      <c r="F48" s="157"/>
      <c r="G48" s="285"/>
      <c r="H48" s="163" t="str">
        <f t="shared" si="2"/>
        <v>Polly Fester</v>
      </c>
    </row>
    <row r="49" spans="1:8" ht="15.75" customHeight="1">
      <c r="A49" s="673" t="str">
        <f ca="1">IF(Rosters!H19="","",Rosters!H19)</f>
        <v>2.8</v>
      </c>
      <c r="B49" s="149" t="str">
        <f ca="1">IF(Rosters!I19="","",Rosters!I19)</f>
        <v>Racer McChaseHer</v>
      </c>
      <c r="C49" s="412"/>
      <c r="D49" s="151"/>
      <c r="E49" s="151"/>
      <c r="F49" s="151"/>
      <c r="G49" s="153"/>
      <c r="H49" s="162" t="str">
        <f t="shared" si="2"/>
        <v>Racer McChaseHer</v>
      </c>
    </row>
    <row r="50" spans="1:8" ht="15.75" customHeight="1">
      <c r="A50" s="908" t="str">
        <f ca="1">IF(Rosters!H20="","",Rosters!H20)</f>
        <v>3</v>
      </c>
      <c r="B50" s="148" t="str">
        <f ca="1">IF(Rosters!I20="","",Rosters!I20)</f>
        <v>Roxanna Hardplace</v>
      </c>
      <c r="C50" s="312"/>
      <c r="D50" s="157"/>
      <c r="E50" s="157"/>
      <c r="F50" s="157"/>
      <c r="G50" s="285"/>
      <c r="H50" s="163" t="str">
        <f t="shared" si="2"/>
        <v>Roxanna Hardplace</v>
      </c>
    </row>
    <row r="51" spans="1:8" ht="15.75" customHeight="1">
      <c r="A51" s="673" t="str">
        <f ca="1">IF(Rosters!H21="","",Rosters!H21)</f>
        <v>989</v>
      </c>
      <c r="B51" s="149" t="str">
        <f ca="1">IF(Rosters!I21="","",Rosters!I21)</f>
        <v>Sarah Hipel</v>
      </c>
      <c r="C51" s="412"/>
      <c r="D51" s="151"/>
      <c r="E51" s="151"/>
      <c r="F51" s="151"/>
      <c r="G51" s="153"/>
      <c r="H51" s="162" t="str">
        <f t="shared" si="2"/>
        <v>Sarah Hipel</v>
      </c>
    </row>
    <row r="52" spans="1:8" ht="15.75" customHeight="1">
      <c r="A52" s="908" t="str">
        <f ca="1">IF(Rosters!H22="","",Rosters!H22)</f>
        <v>5</v>
      </c>
      <c r="B52" s="148" t="str">
        <f ca="1">IF(Rosters!I22="","",Rosters!I22)</f>
        <v>Sista Slit'chya</v>
      </c>
      <c r="C52" s="312"/>
      <c r="D52" s="157"/>
      <c r="E52" s="157"/>
      <c r="F52" s="157"/>
      <c r="G52" s="285"/>
      <c r="H52" s="163" t="str">
        <f t="shared" si="2"/>
        <v>Sista Slit'chya</v>
      </c>
    </row>
    <row r="53" spans="1:8" ht="15.75" customHeight="1">
      <c r="A53" s="673" t="str">
        <f ca="1">IF(Rosters!H23="","",Rosters!H23)</f>
        <v>68</v>
      </c>
      <c r="B53" s="149" t="str">
        <f ca="1">IF(Rosters!I23="","",Rosters!I23)</f>
        <v>Summers Eve-L</v>
      </c>
      <c r="C53" s="412"/>
      <c r="D53" s="151"/>
      <c r="E53" s="151"/>
      <c r="F53" s="151"/>
      <c r="G53" s="153"/>
      <c r="H53" s="162" t="str">
        <f t="shared" si="2"/>
        <v>Summers Eve-L</v>
      </c>
    </row>
    <row r="54" spans="1:8" ht="15.75" customHeight="1">
      <c r="A54" s="908" t="str">
        <f ca="1">IF(Rosters!H24="","",Rosters!H24)</f>
        <v/>
      </c>
      <c r="B54" s="148" t="str">
        <f ca="1">IF(Rosters!I24="","",Rosters!I24)</f>
        <v/>
      </c>
      <c r="C54" s="312"/>
      <c r="D54" s="157"/>
      <c r="E54" s="157"/>
      <c r="F54" s="157"/>
      <c r="G54" s="285"/>
      <c r="H54" s="163" t="str">
        <f t="shared" si="2"/>
        <v/>
      </c>
    </row>
    <row r="55" spans="1:8" ht="15.75" customHeight="1">
      <c r="A55" s="673" t="str">
        <f ca="1">IF(Rosters!H25="","",Rosters!H25)</f>
        <v/>
      </c>
      <c r="B55" s="149" t="str">
        <f ca="1">IF(Rosters!I25="","",Rosters!I25)</f>
        <v/>
      </c>
      <c r="C55" s="412"/>
      <c r="D55" s="151"/>
      <c r="E55" s="151"/>
      <c r="F55" s="151"/>
      <c r="G55" s="153"/>
      <c r="H55" s="131" t="str">
        <f t="shared" si="2"/>
        <v/>
      </c>
    </row>
    <row r="56" spans="1:8" ht="15.75" customHeight="1">
      <c r="A56" s="908" t="str">
        <f ca="1">IF(Rosters!H26="","",Rosters!H26)</f>
        <v/>
      </c>
      <c r="B56" s="148" t="str">
        <f ca="1">IF(Rosters!I26="","",Rosters!I26)</f>
        <v/>
      </c>
      <c r="C56" s="274"/>
      <c r="D56" s="158"/>
      <c r="E56" s="158"/>
      <c r="F56" s="158"/>
      <c r="G56" s="426"/>
      <c r="H56" s="161" t="str">
        <f>B56</f>
        <v/>
      </c>
    </row>
    <row r="57" spans="1:8" ht="15.75" customHeight="1" thickBot="1">
      <c r="A57" s="673" t="str">
        <f ca="1">IF(Rosters!H27="","",Rosters!H27)</f>
        <v/>
      </c>
      <c r="B57" s="149" t="str">
        <f ca="1">IF(Rosters!I27="","",Rosters!I27)</f>
        <v/>
      </c>
      <c r="C57" s="413"/>
      <c r="D57" s="152"/>
      <c r="E57" s="152"/>
      <c r="F57" s="152"/>
      <c r="G57" s="284"/>
      <c r="H57" s="165" t="str">
        <f>B57</f>
        <v/>
      </c>
    </row>
    <row r="58" spans="1:8" ht="22.5" customHeight="1" thickBot="1">
      <c r="A58" s="314" t="s">
        <v>348</v>
      </c>
      <c r="B58" s="320" t="str">
        <f ca="1">IF(Rosters!B10="","",Rosters!B10)</f>
        <v>5280 Fight Club</v>
      </c>
      <c r="C58" s="321" t="s">
        <v>332</v>
      </c>
      <c r="D58" s="321" t="s">
        <v>333</v>
      </c>
      <c r="E58" s="321" t="s">
        <v>361</v>
      </c>
      <c r="F58" s="321" t="s">
        <v>362</v>
      </c>
      <c r="G58" s="321" t="s">
        <v>314</v>
      </c>
      <c r="H58" s="322" t="s">
        <v>355</v>
      </c>
    </row>
    <row r="59" spans="1:8" ht="15.75" customHeight="1">
      <c r="A59" s="908" t="str">
        <f ca="1">IF(Rosters!B12="","",Rosters!B12)</f>
        <v>13</v>
      </c>
      <c r="B59" s="114" t="str">
        <f ca="1">IF(Rosters!C12="","",Rosters!C12)</f>
        <v>Anne Shank</v>
      </c>
      <c r="C59" s="107"/>
      <c r="D59" s="106"/>
      <c r="E59" s="107"/>
      <c r="F59" s="105"/>
      <c r="G59" s="158"/>
      <c r="H59" s="134" t="str">
        <f t="shared" ref="H59:H72" si="3">B59</f>
        <v>Anne Shank</v>
      </c>
    </row>
    <row r="60" spans="1:8" ht="15.75" customHeight="1">
      <c r="A60" s="522" t="str">
        <f ca="1">IF(Rosters!B13="","",Rosters!B13)</f>
        <v xml:space="preserve">57 </v>
      </c>
      <c r="B60" s="146" t="str">
        <f ca="1">IF(Rosters!C13="","",Rosters!C13)</f>
        <v>Annia LateHer</v>
      </c>
      <c r="C60" s="77"/>
      <c r="D60" s="156"/>
      <c r="E60" s="77"/>
      <c r="F60" s="76"/>
      <c r="G60" s="151"/>
      <c r="H60" s="131" t="str">
        <f t="shared" si="3"/>
        <v>Annia LateHer</v>
      </c>
    </row>
    <row r="61" spans="1:8" ht="15.75" customHeight="1">
      <c r="A61" s="908" t="str">
        <f ca="1">IF(Rosters!B14="","",Rosters!B14)</f>
        <v>86</v>
      </c>
      <c r="B61" s="114" t="str">
        <f ca="1">IF(Rosters!C14="","",Rosters!C14)</f>
        <v>Assaultin Pepa</v>
      </c>
      <c r="C61" s="12"/>
      <c r="D61" s="11"/>
      <c r="E61" s="12"/>
      <c r="F61" s="13"/>
      <c r="G61" s="157"/>
      <c r="H61" s="132" t="str">
        <f t="shared" si="3"/>
        <v>Assaultin Pepa</v>
      </c>
    </row>
    <row r="62" spans="1:8" ht="15.75" customHeight="1">
      <c r="A62" s="673" t="str">
        <f ca="1">IF(Rosters!B15="","",Rosters!B15)</f>
        <v>3</v>
      </c>
      <c r="B62" s="147" t="str">
        <f ca="1">IF(Rosters!C15="","",Rosters!C15)</f>
        <v>Catholic Cruel Girl</v>
      </c>
      <c r="C62" s="77"/>
      <c r="D62" s="156"/>
      <c r="E62" s="77"/>
      <c r="F62" s="76"/>
      <c r="G62" s="151"/>
      <c r="H62" s="131" t="str">
        <f t="shared" si="3"/>
        <v>Catholic Cruel Girl</v>
      </c>
    </row>
    <row r="63" spans="1:8" ht="15.75" customHeight="1">
      <c r="A63" s="908" t="str">
        <f ca="1">IF(Rosters!B16="","",Rosters!B16)</f>
        <v>27</v>
      </c>
      <c r="B63" s="114" t="str">
        <f ca="1">IF(Rosters!C16="","",Rosters!C16)</f>
        <v>DeRanged</v>
      </c>
      <c r="C63" s="12"/>
      <c r="D63" s="11"/>
      <c r="E63" s="12"/>
      <c r="F63" s="13"/>
      <c r="G63" s="157"/>
      <c r="H63" s="132" t="str">
        <f t="shared" si="3"/>
        <v>DeRanged</v>
      </c>
    </row>
    <row r="64" spans="1:8" ht="15.75" customHeight="1">
      <c r="A64" s="673" t="str">
        <f ca="1">IF(Rosters!B17="","",Rosters!B17)</f>
        <v>1972</v>
      </c>
      <c r="B64" s="147" t="str">
        <f ca="1">IF(Rosters!C17="","",Rosters!C17)</f>
        <v>Ecko</v>
      </c>
      <c r="C64" s="77"/>
      <c r="D64" s="156"/>
      <c r="E64" s="77"/>
      <c r="F64" s="76"/>
      <c r="G64" s="151"/>
      <c r="H64" s="131" t="str">
        <f t="shared" si="3"/>
        <v>Ecko</v>
      </c>
    </row>
    <row r="65" spans="1:8" ht="15.75" customHeight="1">
      <c r="A65" s="908" t="str">
        <f ca="1">IF(Rosters!B18="","",Rosters!B18)</f>
        <v>18</v>
      </c>
      <c r="B65" s="114" t="str">
        <f ca="1">IF(Rosters!C18="","",Rosters!C18)</f>
        <v>Frida Beater</v>
      </c>
      <c r="C65" s="12"/>
      <c r="D65" s="11"/>
      <c r="E65" s="12"/>
      <c r="F65" s="13"/>
      <c r="G65" s="157"/>
      <c r="H65" s="132" t="str">
        <f t="shared" si="3"/>
        <v>Frida Beater</v>
      </c>
    </row>
    <row r="66" spans="1:8" ht="15.75" customHeight="1">
      <c r="A66" s="673" t="str">
        <f ca="1">IF(Rosters!B19="","",Rosters!B19)</f>
        <v>21</v>
      </c>
      <c r="B66" s="147" t="str">
        <f ca="1">IF(Rosters!C19="","",Rosters!C19)</f>
        <v>Psychobabble</v>
      </c>
      <c r="C66" s="77"/>
      <c r="D66" s="156"/>
      <c r="E66" s="77"/>
      <c r="F66" s="76"/>
      <c r="G66" s="151"/>
      <c r="H66" s="131" t="str">
        <f t="shared" si="3"/>
        <v>Psychobabble</v>
      </c>
    </row>
    <row r="67" spans="1:8" ht="15.75" customHeight="1">
      <c r="A67" s="908" t="str">
        <f ca="1">IF(Rosters!B20="","",Rosters!B20)</f>
        <v>40</v>
      </c>
      <c r="B67" s="114" t="str">
        <f ca="1">IF(Rosters!C20="","",Rosters!C20)</f>
        <v>Red Die</v>
      </c>
      <c r="C67" s="12"/>
      <c r="D67" s="11"/>
      <c r="E67" s="12"/>
      <c r="F67" s="13"/>
      <c r="G67" s="157"/>
      <c r="H67" s="132" t="str">
        <f t="shared" si="3"/>
        <v>Red Die</v>
      </c>
    </row>
    <row r="68" spans="1:8" ht="15.75" customHeight="1">
      <c r="A68" s="673" t="str">
        <f ca="1">IF(Rosters!B21="","",Rosters!B21)</f>
        <v>10</v>
      </c>
      <c r="B68" s="147" t="str">
        <f ca="1">IF(Rosters!C21="","",Rosters!C21)</f>
        <v>Roboflow</v>
      </c>
      <c r="C68" s="77"/>
      <c r="D68" s="156"/>
      <c r="E68" s="77"/>
      <c r="F68" s="76"/>
      <c r="G68" s="151"/>
      <c r="H68" s="131" t="str">
        <f t="shared" si="3"/>
        <v>Roboflow</v>
      </c>
    </row>
    <row r="69" spans="1:8" ht="15.75" customHeight="1">
      <c r="A69" s="908" t="str">
        <f ca="1">IF(Rosters!B22="","",Rosters!B22)</f>
        <v>88</v>
      </c>
      <c r="B69" s="114" t="str">
        <f ca="1">IF(Rosters!C22="","",Rosters!C22)</f>
        <v>She Who Cannot Be Named</v>
      </c>
      <c r="C69" s="12"/>
      <c r="D69" s="11"/>
      <c r="E69" s="12"/>
      <c r="F69" s="13"/>
      <c r="G69" s="157"/>
      <c r="H69" s="132" t="str">
        <f t="shared" si="3"/>
        <v>She Who Cannot Be Named</v>
      </c>
    </row>
    <row r="70" spans="1:8" ht="15.75" customHeight="1">
      <c r="A70" s="673" t="str">
        <f ca="1">IF(Rosters!B23="","",Rosters!B23)</f>
        <v>45</v>
      </c>
      <c r="B70" s="147" t="str">
        <f ca="1">IF(Rosters!C23="","",Rosters!C23)</f>
        <v>Tia Juana Pistola</v>
      </c>
      <c r="C70" s="77"/>
      <c r="D70" s="156"/>
      <c r="E70" s="77"/>
      <c r="F70" s="76"/>
      <c r="G70" s="151"/>
      <c r="H70" s="131" t="str">
        <f t="shared" si="3"/>
        <v>Tia Juana Pistola</v>
      </c>
    </row>
    <row r="71" spans="1:8" ht="15.75" customHeight="1">
      <c r="A71" s="908" t="str">
        <f ca="1">IF(Rosters!B24="","",Rosters!B24)</f>
        <v>52</v>
      </c>
      <c r="B71" s="114" t="str">
        <f ca="1">IF(Rosters!C24="","",Rosters!C24)</f>
        <v>Whipity Pow</v>
      </c>
      <c r="C71" s="12"/>
      <c r="D71" s="11"/>
      <c r="E71" s="12"/>
      <c r="F71" s="13"/>
      <c r="G71" s="157"/>
      <c r="H71" s="132" t="str">
        <f t="shared" si="3"/>
        <v>Whipity Pow</v>
      </c>
    </row>
    <row r="72" spans="1:8" ht="15.75" customHeight="1">
      <c r="A72" s="131" t="str">
        <f ca="1">IF(Rosters!B25="","",Rosters!B25)</f>
        <v>8</v>
      </c>
      <c r="B72" s="154" t="str">
        <f ca="1">IF(Rosters!C25="","",Rosters!C25)</f>
        <v>Winona Fighter</v>
      </c>
      <c r="C72" s="77"/>
      <c r="D72" s="156"/>
      <c r="E72" s="77"/>
      <c r="F72" s="76"/>
      <c r="G72" s="151"/>
      <c r="H72" s="131" t="str">
        <f t="shared" si="3"/>
        <v>Winona Fighter</v>
      </c>
    </row>
    <row r="73" spans="1:8" ht="15.75" customHeight="1">
      <c r="A73" s="908" t="str">
        <f ca="1">IF(Rosters!B26="","",Rosters!B26)</f>
        <v/>
      </c>
      <c r="B73" s="114" t="str">
        <f ca="1">IF(Rosters!C26="","",Rosters!C26)</f>
        <v/>
      </c>
      <c r="C73" s="107"/>
      <c r="D73" s="106"/>
      <c r="E73" s="107"/>
      <c r="F73" s="105"/>
      <c r="G73" s="158"/>
      <c r="H73" s="423" t="str">
        <f>B73</f>
        <v/>
      </c>
    </row>
    <row r="74" spans="1:8" ht="15.75" customHeight="1" thickBot="1">
      <c r="A74" s="673" t="str">
        <f ca="1">IF(Rosters!B27="","",Rosters!B27)</f>
        <v/>
      </c>
      <c r="B74" s="147" t="str">
        <f ca="1">IF(Rosters!C27="","",Rosters!C27)</f>
        <v/>
      </c>
      <c r="C74" s="78"/>
      <c r="D74" s="130"/>
      <c r="E74" s="78"/>
      <c r="F74" s="74"/>
      <c r="G74" s="152"/>
      <c r="H74" s="133" t="str">
        <f>B74</f>
        <v/>
      </c>
    </row>
    <row r="75" spans="1:8" ht="12.75" customHeight="1">
      <c r="A75" s="1170" t="s">
        <v>346</v>
      </c>
      <c r="B75" s="1171"/>
      <c r="C75" s="1171"/>
      <c r="D75" s="1171"/>
      <c r="E75" s="1171"/>
      <c r="F75" s="1171"/>
      <c r="G75" s="1171"/>
      <c r="H75" s="1172"/>
    </row>
    <row r="76" spans="1:8" ht="12.75" customHeight="1">
      <c r="A76" s="1173" t="s">
        <v>238</v>
      </c>
      <c r="B76" s="1174"/>
      <c r="C76" s="1174"/>
      <c r="D76" s="1174"/>
      <c r="E76" s="1174"/>
      <c r="F76" s="1174"/>
      <c r="G76" s="1174"/>
      <c r="H76" s="1175"/>
    </row>
    <row r="77" spans="1:8" ht="12.75" customHeight="1">
      <c r="A77" s="1173" t="s">
        <v>216</v>
      </c>
      <c r="B77" s="1174"/>
      <c r="C77" s="1174"/>
      <c r="D77" s="1174"/>
      <c r="E77" s="1174"/>
      <c r="F77" s="1174"/>
      <c r="G77" s="1174"/>
      <c r="H77" s="1175"/>
    </row>
    <row r="78" spans="1:8" ht="12.75" customHeight="1" thickBot="1">
      <c r="A78" s="1688" t="s">
        <v>117</v>
      </c>
      <c r="B78" s="1689"/>
      <c r="C78" s="1689"/>
      <c r="D78" s="1689"/>
      <c r="E78" s="1689"/>
      <c r="F78" s="1689"/>
      <c r="G78" s="1689"/>
      <c r="H78" s="1690"/>
    </row>
  </sheetData>
  <sheetCalcPr fullCalcOnLoad="1"/>
  <mergeCells count="14">
    <mergeCell ref="A39:H39"/>
    <mergeCell ref="F1:G1"/>
    <mergeCell ref="F40:G40"/>
    <mergeCell ref="A1:B1"/>
    <mergeCell ref="A78:H78"/>
    <mergeCell ref="C1:D1"/>
    <mergeCell ref="C40:D40"/>
    <mergeCell ref="A40:B40"/>
    <mergeCell ref="A36:H36"/>
    <mergeCell ref="A37:H37"/>
    <mergeCell ref="A75:H75"/>
    <mergeCell ref="A76:H76"/>
    <mergeCell ref="A77:H77"/>
    <mergeCell ref="A38:H38"/>
  </mergeCells>
  <phoneticPr fontId="38" type="noConversion"/>
  <pageMargins left="0.72" right="0.5" top="0.25" bottom="0.25" header="0.12" footer="0"/>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H78"/>
  <sheetViews>
    <sheetView workbookViewId="0">
      <selection activeCell="C3" sqref="C3"/>
    </sheetView>
  </sheetViews>
  <sheetFormatPr baseColWidth="10" defaultColWidth="8.83203125" defaultRowHeight="12"/>
  <cols>
    <col min="1" max="1" width="5.6640625" customWidth="1"/>
    <col min="2" max="2" width="23.6640625" customWidth="1"/>
    <col min="3" max="7" width="15.6640625" customWidth="1"/>
    <col min="8" max="8" width="23.6640625" customWidth="1"/>
  </cols>
  <sheetData>
    <row r="1" spans="1:8" ht="13.5" customHeight="1" thickBot="1">
      <c r="A1" s="1692" t="s">
        <v>345</v>
      </c>
      <c r="B1" s="1693"/>
      <c r="C1" s="1691" t="str">
        <f ca="1">IF(Rosters!H10="","",Rosters!H10)</f>
        <v>All Stars</v>
      </c>
      <c r="D1" s="1691"/>
      <c r="E1" s="408" t="s">
        <v>118</v>
      </c>
      <c r="F1" s="1694"/>
      <c r="G1" s="1694"/>
      <c r="H1" s="415" t="s">
        <v>127</v>
      </c>
    </row>
    <row r="2" spans="1:8" ht="22.5" customHeight="1" thickBot="1">
      <c r="A2" s="314" t="s">
        <v>348</v>
      </c>
      <c r="B2" s="315" t="str">
        <f ca="1">IF(Rosters!B10="","",Rosters!B10)</f>
        <v>5280 Fight Club</v>
      </c>
      <c r="C2" s="316" t="s">
        <v>336</v>
      </c>
      <c r="D2" s="317" t="s">
        <v>236</v>
      </c>
      <c r="E2" s="317" t="s">
        <v>334</v>
      </c>
      <c r="F2" s="317" t="s">
        <v>335</v>
      </c>
      <c r="G2" s="318" t="s">
        <v>235</v>
      </c>
      <c r="H2" s="319" t="s">
        <v>355</v>
      </c>
    </row>
    <row r="3" spans="1:8" ht="15.75" customHeight="1">
      <c r="A3" s="909" t="str">
        <f ca="1">IF(Rosters!B12="","",Rosters!B12)</f>
        <v>13</v>
      </c>
      <c r="B3" s="570" t="str">
        <f ca="1">IF(Rosters!C12="","",Rosters!C12)</f>
        <v>Anne Shank</v>
      </c>
      <c r="C3" s="271"/>
      <c r="D3" s="272"/>
      <c r="E3" s="272"/>
      <c r="F3" s="272"/>
      <c r="G3" s="298"/>
      <c r="H3" s="134" t="str">
        <f t="shared" ref="H3:H18" si="0">B3</f>
        <v>Anne Shank</v>
      </c>
    </row>
    <row r="4" spans="1:8" ht="15.75" customHeight="1">
      <c r="A4" s="421" t="str">
        <f ca="1">IF(Rosters!B13="","",Rosters!B13)</f>
        <v xml:space="preserve">57 </v>
      </c>
      <c r="B4" s="469" t="str">
        <f ca="1">IF(Rosters!C13="","",Rosters!C13)</f>
        <v>Annia LateHer</v>
      </c>
      <c r="C4" s="412"/>
      <c r="D4" s="151"/>
      <c r="E4" s="151"/>
      <c r="F4" s="151"/>
      <c r="G4" s="153"/>
      <c r="H4" s="131" t="str">
        <f t="shared" si="0"/>
        <v>Annia LateHer</v>
      </c>
    </row>
    <row r="5" spans="1:8" ht="15.75" customHeight="1">
      <c r="A5" s="907" t="str">
        <f ca="1">IF(Rosters!B14="","",Rosters!B14)</f>
        <v>86</v>
      </c>
      <c r="B5" s="571" t="str">
        <f ca="1">IF(Rosters!C14="","",Rosters!C14)</f>
        <v>Assaultin Pepa</v>
      </c>
      <c r="C5" s="312"/>
      <c r="D5" s="157"/>
      <c r="E5" s="157"/>
      <c r="F5" s="157"/>
      <c r="G5" s="285"/>
      <c r="H5" s="132" t="str">
        <f t="shared" si="0"/>
        <v>Assaultin Pepa</v>
      </c>
    </row>
    <row r="6" spans="1:8" ht="15.75" customHeight="1">
      <c r="A6" s="421" t="str">
        <f ca="1">IF(Rosters!B15="","",Rosters!B15)</f>
        <v>3</v>
      </c>
      <c r="B6" s="469" t="str">
        <f ca="1">IF(Rosters!C15="","",Rosters!C15)</f>
        <v>Catholic Cruel Girl</v>
      </c>
      <c r="C6" s="412"/>
      <c r="D6" s="151"/>
      <c r="E6" s="151"/>
      <c r="F6" s="151"/>
      <c r="G6" s="153"/>
      <c r="H6" s="131" t="str">
        <f t="shared" si="0"/>
        <v>Catholic Cruel Girl</v>
      </c>
    </row>
    <row r="7" spans="1:8" ht="15.75" customHeight="1">
      <c r="A7" s="907" t="str">
        <f ca="1">IF(Rosters!B16="","",Rosters!B16)</f>
        <v>27</v>
      </c>
      <c r="B7" s="571" t="str">
        <f ca="1">IF(Rosters!C16="","",Rosters!C16)</f>
        <v>DeRanged</v>
      </c>
      <c r="C7" s="312"/>
      <c r="D7" s="157"/>
      <c r="E7" s="157"/>
      <c r="F7" s="157"/>
      <c r="G7" s="285"/>
      <c r="H7" s="132" t="str">
        <f t="shared" si="0"/>
        <v>DeRanged</v>
      </c>
    </row>
    <row r="8" spans="1:8" ht="15.75" customHeight="1">
      <c r="A8" s="421" t="str">
        <f ca="1">IF(Rosters!B17="","",Rosters!B17)</f>
        <v>1972</v>
      </c>
      <c r="B8" s="469" t="str">
        <f ca="1">IF(Rosters!C17="","",Rosters!C17)</f>
        <v>Ecko</v>
      </c>
      <c r="C8" s="412"/>
      <c r="D8" s="151"/>
      <c r="E8" s="151"/>
      <c r="F8" s="151"/>
      <c r="G8" s="153"/>
      <c r="H8" s="131" t="str">
        <f t="shared" si="0"/>
        <v>Ecko</v>
      </c>
    </row>
    <row r="9" spans="1:8" ht="15.75" customHeight="1">
      <c r="A9" s="907" t="str">
        <f ca="1">IF(Rosters!B18="","",Rosters!B18)</f>
        <v>18</v>
      </c>
      <c r="B9" s="571" t="str">
        <f ca="1">IF(Rosters!C18="","",Rosters!C18)</f>
        <v>Frida Beater</v>
      </c>
      <c r="C9" s="312"/>
      <c r="D9" s="157"/>
      <c r="E9" s="157"/>
      <c r="F9" s="157"/>
      <c r="G9" s="285"/>
      <c r="H9" s="132" t="str">
        <f t="shared" si="0"/>
        <v>Frida Beater</v>
      </c>
    </row>
    <row r="10" spans="1:8" ht="15.75" customHeight="1">
      <c r="A10" s="421" t="str">
        <f ca="1">IF(Rosters!B19="","",Rosters!B19)</f>
        <v>21</v>
      </c>
      <c r="B10" s="469" t="str">
        <f ca="1">IF(Rosters!C19="","",Rosters!C19)</f>
        <v>Psychobabble</v>
      </c>
      <c r="C10" s="412"/>
      <c r="D10" s="151"/>
      <c r="E10" s="151"/>
      <c r="F10" s="151"/>
      <c r="G10" s="153"/>
      <c r="H10" s="131" t="str">
        <f t="shared" si="0"/>
        <v>Psychobabble</v>
      </c>
    </row>
    <row r="11" spans="1:8" ht="15.75" customHeight="1">
      <c r="A11" s="907" t="str">
        <f ca="1">IF(Rosters!B20="","",Rosters!B20)</f>
        <v>40</v>
      </c>
      <c r="B11" s="571" t="str">
        <f ca="1">IF(Rosters!C20="","",Rosters!C20)</f>
        <v>Red Die</v>
      </c>
      <c r="C11" s="312"/>
      <c r="D11" s="157"/>
      <c r="E11" s="157"/>
      <c r="F11" s="157"/>
      <c r="G11" s="285"/>
      <c r="H11" s="132" t="str">
        <f t="shared" si="0"/>
        <v>Red Die</v>
      </c>
    </row>
    <row r="12" spans="1:8" ht="15.75" customHeight="1">
      <c r="A12" s="421" t="str">
        <f ca="1">IF(Rosters!B21="","",Rosters!B21)</f>
        <v>10</v>
      </c>
      <c r="B12" s="469" t="str">
        <f ca="1">IF(Rosters!C21="","",Rosters!C21)</f>
        <v>Roboflow</v>
      </c>
      <c r="C12" s="412"/>
      <c r="D12" s="151"/>
      <c r="E12" s="151"/>
      <c r="F12" s="151"/>
      <c r="G12" s="153"/>
      <c r="H12" s="131" t="str">
        <f t="shared" si="0"/>
        <v>Roboflow</v>
      </c>
    </row>
    <row r="13" spans="1:8" ht="15.75" customHeight="1">
      <c r="A13" s="907" t="str">
        <f ca="1">IF(Rosters!B22="","",Rosters!B22)</f>
        <v>88</v>
      </c>
      <c r="B13" s="571" t="str">
        <f ca="1">IF(Rosters!C22="","",Rosters!C22)</f>
        <v>She Who Cannot Be Named</v>
      </c>
      <c r="C13" s="312"/>
      <c r="D13" s="157"/>
      <c r="E13" s="157"/>
      <c r="F13" s="157"/>
      <c r="G13" s="285"/>
      <c r="H13" s="132" t="str">
        <f t="shared" si="0"/>
        <v>She Who Cannot Be Named</v>
      </c>
    </row>
    <row r="14" spans="1:8" ht="15.75" customHeight="1">
      <c r="A14" s="421" t="str">
        <f ca="1">IF(Rosters!B23="","",Rosters!B23)</f>
        <v>45</v>
      </c>
      <c r="B14" s="469" t="str">
        <f ca="1">IF(Rosters!C23="","",Rosters!C23)</f>
        <v>Tia Juana Pistola</v>
      </c>
      <c r="C14" s="412"/>
      <c r="D14" s="151"/>
      <c r="E14" s="151"/>
      <c r="F14" s="151"/>
      <c r="G14" s="153"/>
      <c r="H14" s="131" t="str">
        <f t="shared" si="0"/>
        <v>Tia Juana Pistola</v>
      </c>
    </row>
    <row r="15" spans="1:8" ht="15.75" customHeight="1">
      <c r="A15" s="907" t="str">
        <f ca="1">IF(Rosters!B24="","",Rosters!B24)</f>
        <v>52</v>
      </c>
      <c r="B15" s="571" t="str">
        <f ca="1">IF(Rosters!C24="","",Rosters!C24)</f>
        <v>Whipity Pow</v>
      </c>
      <c r="C15" s="312"/>
      <c r="D15" s="157"/>
      <c r="E15" s="157"/>
      <c r="F15" s="157"/>
      <c r="G15" s="285"/>
      <c r="H15" s="132" t="str">
        <f t="shared" si="0"/>
        <v>Whipity Pow</v>
      </c>
    </row>
    <row r="16" spans="1:8" ht="15.75" customHeight="1">
      <c r="A16" s="421" t="str">
        <f ca="1">IF(Rosters!B25="","",Rosters!B25)</f>
        <v>8</v>
      </c>
      <c r="B16" s="154" t="str">
        <f ca="1">IF(Rosters!C25="","",Rosters!C25)</f>
        <v>Winona Fighter</v>
      </c>
      <c r="C16" s="412"/>
      <c r="D16" s="151"/>
      <c r="E16" s="151"/>
      <c r="F16" s="151"/>
      <c r="G16" s="153"/>
      <c r="H16" s="131" t="str">
        <f t="shared" si="0"/>
        <v>Winona Fighter</v>
      </c>
    </row>
    <row r="17" spans="1:8" ht="15.75" customHeight="1">
      <c r="A17" s="907" t="str">
        <f ca="1">IF(Rosters!B26="","",Rosters!B26)</f>
        <v/>
      </c>
      <c r="B17" s="571" t="str">
        <f ca="1">IF(Rosters!C26="","",Rosters!C26)</f>
        <v/>
      </c>
      <c r="C17" s="274"/>
      <c r="D17" s="158"/>
      <c r="E17" s="158"/>
      <c r="F17" s="158"/>
      <c r="G17" s="426"/>
      <c r="H17" s="132" t="str">
        <f t="shared" si="0"/>
        <v/>
      </c>
    </row>
    <row r="18" spans="1:8" ht="15.75" customHeight="1" thickBot="1">
      <c r="A18" s="425" t="str">
        <f ca="1">IF(Rosters!B27="","",Rosters!B27)</f>
        <v/>
      </c>
      <c r="B18" s="113" t="str">
        <f ca="1">IF(Rosters!C27="","",Rosters!C27)</f>
        <v/>
      </c>
      <c r="C18" s="413"/>
      <c r="D18" s="152"/>
      <c r="E18" s="152"/>
      <c r="F18" s="152"/>
      <c r="G18" s="284"/>
      <c r="H18" s="133" t="str">
        <f t="shared" si="0"/>
        <v/>
      </c>
    </row>
    <row r="19" spans="1:8" ht="22.5" customHeight="1" thickBot="1">
      <c r="A19" s="314" t="s">
        <v>348</v>
      </c>
      <c r="B19" s="320" t="str">
        <f ca="1">IF(Rosters!H10="","",Rosters!H10)</f>
        <v>All Stars</v>
      </c>
      <c r="C19" s="321" t="s">
        <v>332</v>
      </c>
      <c r="D19" s="321" t="s">
        <v>333</v>
      </c>
      <c r="E19" s="321" t="s">
        <v>361</v>
      </c>
      <c r="F19" s="321" t="s">
        <v>362</v>
      </c>
      <c r="G19" s="321" t="s">
        <v>314</v>
      </c>
      <c r="H19" s="322" t="s">
        <v>355</v>
      </c>
    </row>
    <row r="20" spans="1:8" ht="15.75" customHeight="1">
      <c r="A20" s="909" t="str">
        <f ca="1">IF(Rosters!H12="","",Rosters!H12)</f>
        <v>313</v>
      </c>
      <c r="B20" s="524" t="str">
        <f ca="1">IF(Rosters!I12="","",Rosters!I12)</f>
        <v>Black Eyed Skeez</v>
      </c>
      <c r="C20" s="457"/>
      <c r="D20" s="426"/>
      <c r="E20" s="457"/>
      <c r="F20" s="158"/>
      <c r="G20" s="158"/>
      <c r="H20" s="134" t="str">
        <f t="shared" ref="H20:H35" si="1">B20</f>
        <v>Black Eyed Skeez</v>
      </c>
    </row>
    <row r="21" spans="1:8" ht="15.75" customHeight="1">
      <c r="A21" s="421" t="str">
        <f ca="1">IF(Rosters!H13="","",Rosters!H13)</f>
        <v>24/7</v>
      </c>
      <c r="B21" s="154" t="str">
        <f ca="1">IF(Rosters!I13="","",Rosters!I13)</f>
        <v>boo d. livers</v>
      </c>
      <c r="C21" s="236"/>
      <c r="D21" s="153"/>
      <c r="E21" s="236"/>
      <c r="F21" s="151"/>
      <c r="G21" s="151"/>
      <c r="H21" s="131" t="str">
        <f t="shared" si="1"/>
        <v>boo d. livers</v>
      </c>
    </row>
    <row r="22" spans="1:8" ht="15.75" customHeight="1">
      <c r="A22" s="907" t="str">
        <f ca="1">IF(Rosters!H14="","",Rosters!H14)</f>
        <v>303</v>
      </c>
      <c r="B22" s="153" t="str">
        <f ca="1">IF(Rosters!I14="","",Rosters!I14)</f>
        <v>Bruisie Siouxxx</v>
      </c>
      <c r="C22" s="414"/>
      <c r="D22" s="285"/>
      <c r="E22" s="414"/>
      <c r="F22" s="157"/>
      <c r="G22" s="157"/>
      <c r="H22" s="132" t="str">
        <f t="shared" si="1"/>
        <v>Bruisie Siouxxx</v>
      </c>
    </row>
    <row r="23" spans="1:8" ht="15.75" customHeight="1">
      <c r="A23" s="421" t="str">
        <f ca="1">IF(Rosters!H15="","",Rosters!H15)</f>
        <v>33</v>
      </c>
      <c r="B23" s="154" t="str">
        <f ca="1">IF(Rosters!I15="","",Rosters!I15)</f>
        <v>Cookie Rumble</v>
      </c>
      <c r="C23" s="236"/>
      <c r="D23" s="153"/>
      <c r="E23" s="236"/>
      <c r="F23" s="151"/>
      <c r="G23" s="151"/>
      <c r="H23" s="131" t="str">
        <f t="shared" si="1"/>
        <v>Cookie Rumble</v>
      </c>
    </row>
    <row r="24" spans="1:8" ht="15.75" customHeight="1">
      <c r="A24" s="907" t="str">
        <f ca="1">IF(Rosters!H16="","",Rosters!H16)</f>
        <v>6</v>
      </c>
      <c r="B24" s="153" t="str">
        <f ca="1">IF(Rosters!I16="","",Rosters!I16)</f>
        <v>Elle McFearsome</v>
      </c>
      <c r="C24" s="414"/>
      <c r="D24" s="285"/>
      <c r="E24" s="414"/>
      <c r="F24" s="157"/>
      <c r="G24" s="157"/>
      <c r="H24" s="132" t="str">
        <f t="shared" si="1"/>
        <v>Elle McFearsome</v>
      </c>
    </row>
    <row r="25" spans="1:8" ht="15.75" customHeight="1">
      <c r="A25" s="421" t="str">
        <f ca="1">IF(Rosters!H17="","",Rosters!H17)</f>
        <v>46</v>
      </c>
      <c r="B25" s="154" t="str">
        <f ca="1">IF(Rosters!I17="","",Rosters!I17)</f>
        <v>Fatal Femme</v>
      </c>
      <c r="C25" s="236"/>
      <c r="D25" s="153"/>
      <c r="E25" s="236"/>
      <c r="F25" s="151"/>
      <c r="G25" s="151"/>
      <c r="H25" s="131" t="str">
        <f t="shared" si="1"/>
        <v>Fatal Femme</v>
      </c>
    </row>
    <row r="26" spans="1:8" ht="15.75" customHeight="1">
      <c r="A26" s="907" t="str">
        <f ca="1">IF(Rosters!H18="","",Rosters!H18)</f>
        <v>100%</v>
      </c>
      <c r="B26" s="153" t="str">
        <f ca="1">IF(Rosters!I18="","",Rosters!I18)</f>
        <v>Polly Fester</v>
      </c>
      <c r="C26" s="414"/>
      <c r="D26" s="285"/>
      <c r="E26" s="414"/>
      <c r="F26" s="157"/>
      <c r="G26" s="157"/>
      <c r="H26" s="132" t="str">
        <f t="shared" si="1"/>
        <v>Polly Fester</v>
      </c>
    </row>
    <row r="27" spans="1:8" ht="15.75" customHeight="1">
      <c r="A27" s="421" t="str">
        <f ca="1">IF(Rosters!H19="","",Rosters!H19)</f>
        <v>2.8</v>
      </c>
      <c r="B27" s="154" t="str">
        <f ca="1">IF(Rosters!I19="","",Rosters!I19)</f>
        <v>Racer McChaseHer</v>
      </c>
      <c r="C27" s="236"/>
      <c r="D27" s="153"/>
      <c r="E27" s="236"/>
      <c r="F27" s="151"/>
      <c r="G27" s="151"/>
      <c r="H27" s="131" t="str">
        <f t="shared" si="1"/>
        <v>Racer McChaseHer</v>
      </c>
    </row>
    <row r="28" spans="1:8" ht="15.75" customHeight="1">
      <c r="A28" s="907" t="str">
        <f ca="1">IF(Rosters!H20="","",Rosters!H20)</f>
        <v>3</v>
      </c>
      <c r="B28" s="153" t="str">
        <f ca="1">IF(Rosters!I20="","",Rosters!I20)</f>
        <v>Roxanna Hardplace</v>
      </c>
      <c r="C28" s="414"/>
      <c r="D28" s="285"/>
      <c r="E28" s="414"/>
      <c r="F28" s="157"/>
      <c r="G28" s="157"/>
      <c r="H28" s="132" t="str">
        <f t="shared" si="1"/>
        <v>Roxanna Hardplace</v>
      </c>
    </row>
    <row r="29" spans="1:8" ht="15.75" customHeight="1">
      <c r="A29" s="421" t="str">
        <f ca="1">IF(Rosters!H21="","",Rosters!H21)</f>
        <v>989</v>
      </c>
      <c r="B29" s="154" t="str">
        <f ca="1">IF(Rosters!I21="","",Rosters!I21)</f>
        <v>Sarah Hipel</v>
      </c>
      <c r="C29" s="236"/>
      <c r="D29" s="153"/>
      <c r="E29" s="236"/>
      <c r="F29" s="151"/>
      <c r="G29" s="151"/>
      <c r="H29" s="131" t="str">
        <f t="shared" si="1"/>
        <v>Sarah Hipel</v>
      </c>
    </row>
    <row r="30" spans="1:8" ht="15.75" customHeight="1">
      <c r="A30" s="907" t="str">
        <f ca="1">IF(Rosters!H22="","",Rosters!H22)</f>
        <v>5</v>
      </c>
      <c r="B30" s="153" t="str">
        <f ca="1">IF(Rosters!I22="","",Rosters!I22)</f>
        <v>Sista Slit'chya</v>
      </c>
      <c r="C30" s="414"/>
      <c r="D30" s="285"/>
      <c r="E30" s="414"/>
      <c r="F30" s="157"/>
      <c r="G30" s="157"/>
      <c r="H30" s="132" t="str">
        <f t="shared" si="1"/>
        <v>Sista Slit'chya</v>
      </c>
    </row>
    <row r="31" spans="1:8" ht="15.75" customHeight="1">
      <c r="A31" s="421" t="str">
        <f ca="1">IF(Rosters!H23="","",Rosters!H23)</f>
        <v>68</v>
      </c>
      <c r="B31" s="154" t="str">
        <f ca="1">IF(Rosters!I23="","",Rosters!I23)</f>
        <v>Summers Eve-L</v>
      </c>
      <c r="C31" s="236"/>
      <c r="D31" s="153"/>
      <c r="E31" s="236"/>
      <c r="F31" s="151"/>
      <c r="G31" s="151"/>
      <c r="H31" s="131" t="str">
        <f t="shared" si="1"/>
        <v>Summers Eve-L</v>
      </c>
    </row>
    <row r="32" spans="1:8" ht="15.75" customHeight="1">
      <c r="A32" s="907" t="str">
        <f ca="1">IF(Rosters!H24="","",Rosters!H24)</f>
        <v/>
      </c>
      <c r="B32" s="153" t="str">
        <f ca="1">IF(Rosters!I24="","",Rosters!I24)</f>
        <v/>
      </c>
      <c r="C32" s="414"/>
      <c r="D32" s="285"/>
      <c r="E32" s="414"/>
      <c r="F32" s="157"/>
      <c r="G32" s="157"/>
      <c r="H32" s="132" t="str">
        <f t="shared" si="1"/>
        <v/>
      </c>
    </row>
    <row r="33" spans="1:8" ht="15.75" customHeight="1">
      <c r="A33" s="421" t="str">
        <f ca="1">IF(Rosters!H25="","",Rosters!H25)</f>
        <v/>
      </c>
      <c r="B33" s="154" t="str">
        <f ca="1">IF(Rosters!I25="","",Rosters!I25)</f>
        <v/>
      </c>
      <c r="C33" s="412"/>
      <c r="D33" s="153"/>
      <c r="E33" s="236"/>
      <c r="F33" s="151"/>
      <c r="G33" s="153"/>
      <c r="H33" s="131" t="str">
        <f t="shared" si="1"/>
        <v/>
      </c>
    </row>
    <row r="34" spans="1:8" ht="15.75" customHeight="1">
      <c r="A34" s="907" t="str">
        <f ca="1">IF(Rosters!H26="","",Rosters!H26)</f>
        <v/>
      </c>
      <c r="B34" s="153" t="str">
        <f ca="1">IF(Rosters!I26="","",Rosters!I26)</f>
        <v/>
      </c>
      <c r="C34" s="414"/>
      <c r="D34" s="285"/>
      <c r="E34" s="414"/>
      <c r="F34" s="157"/>
      <c r="G34" s="157"/>
      <c r="H34" s="132" t="str">
        <f t="shared" si="1"/>
        <v/>
      </c>
    </row>
    <row r="35" spans="1:8" ht="15.75" customHeight="1" thickBot="1">
      <c r="A35" s="425" t="str">
        <f ca="1">IF(Rosters!H27="","",Rosters!H27)</f>
        <v/>
      </c>
      <c r="B35" s="113" t="str">
        <f ca="1">IF(Rosters!I27="","",Rosters!I27)</f>
        <v/>
      </c>
      <c r="C35" s="278"/>
      <c r="D35" s="458"/>
      <c r="E35" s="278"/>
      <c r="F35" s="279"/>
      <c r="G35" s="279"/>
      <c r="H35" s="133" t="str">
        <f t="shared" si="1"/>
        <v/>
      </c>
    </row>
    <row r="36" spans="1:8" ht="12.75" customHeight="1">
      <c r="A36" s="1170" t="s">
        <v>346</v>
      </c>
      <c r="B36" s="1171"/>
      <c r="C36" s="1171"/>
      <c r="D36" s="1171"/>
      <c r="E36" s="1171"/>
      <c r="F36" s="1171"/>
      <c r="G36" s="1171"/>
      <c r="H36" s="1172"/>
    </row>
    <row r="37" spans="1:8" ht="12.75" customHeight="1">
      <c r="A37" s="1173" t="s">
        <v>238</v>
      </c>
      <c r="B37" s="1174"/>
      <c r="C37" s="1174"/>
      <c r="D37" s="1174"/>
      <c r="E37" s="1174"/>
      <c r="F37" s="1174"/>
      <c r="G37" s="1174"/>
      <c r="H37" s="1175"/>
    </row>
    <row r="38" spans="1:8" ht="12.75" customHeight="1">
      <c r="A38" s="1173" t="s">
        <v>216</v>
      </c>
      <c r="B38" s="1174"/>
      <c r="C38" s="1174"/>
      <c r="D38" s="1174"/>
      <c r="E38" s="1174"/>
      <c r="F38" s="1174"/>
      <c r="G38" s="1174"/>
      <c r="H38" s="1175"/>
    </row>
    <row r="39" spans="1:8" ht="12.75" customHeight="1" thickBot="1">
      <c r="A39" s="1688" t="s">
        <v>117</v>
      </c>
      <c r="B39" s="1689"/>
      <c r="C39" s="1689"/>
      <c r="D39" s="1689"/>
      <c r="E39" s="1689"/>
      <c r="F39" s="1689"/>
      <c r="G39" s="1689"/>
      <c r="H39" s="1690"/>
    </row>
    <row r="40" spans="1:8" ht="13.5" customHeight="1" thickBot="1">
      <c r="A40" s="1692" t="s">
        <v>345</v>
      </c>
      <c r="B40" s="1693"/>
      <c r="C40" s="1691" t="str">
        <f ca="1">IF(Rosters!B10="","",Rosters!B10)</f>
        <v>5280 Fight Club</v>
      </c>
      <c r="D40" s="1691"/>
      <c r="E40" s="408" t="s">
        <v>118</v>
      </c>
      <c r="F40" s="1694"/>
      <c r="G40" s="1694"/>
      <c r="H40" s="415" t="s">
        <v>127</v>
      </c>
    </row>
    <row r="41" spans="1:8" ht="22.5" customHeight="1" thickBot="1">
      <c r="A41" s="314" t="s">
        <v>348</v>
      </c>
      <c r="B41" s="315" t="str">
        <f ca="1">IF(Rosters!H10="","",Rosters!H10)</f>
        <v>All Stars</v>
      </c>
      <c r="C41" s="316" t="s">
        <v>336</v>
      </c>
      <c r="D41" s="318" t="s">
        <v>237</v>
      </c>
      <c r="E41" s="326" t="s">
        <v>334</v>
      </c>
      <c r="F41" s="327" t="s">
        <v>335</v>
      </c>
      <c r="G41" s="328" t="s">
        <v>235</v>
      </c>
      <c r="H41" s="322" t="s">
        <v>355</v>
      </c>
    </row>
    <row r="42" spans="1:8" ht="15.75" customHeight="1">
      <c r="A42" s="799" t="str">
        <f ca="1">IF(Rosters!H12="","",Rosters!H12)</f>
        <v>313</v>
      </c>
      <c r="B42" s="524" t="str">
        <f ca="1">IF(Rosters!I12="","",Rosters!I12)</f>
        <v>Black Eyed Skeez</v>
      </c>
      <c r="C42" s="271"/>
      <c r="D42" s="272"/>
      <c r="E42" s="272"/>
      <c r="F42" s="272"/>
      <c r="G42" s="298"/>
      <c r="H42" s="134" t="str">
        <f t="shared" ref="H42:H57" si="2">B42</f>
        <v>Black Eyed Skeez</v>
      </c>
    </row>
    <row r="43" spans="1:8" ht="15.75" customHeight="1">
      <c r="A43" s="526" t="str">
        <f ca="1">IF(Rosters!H13="","",Rosters!H13)</f>
        <v>24/7</v>
      </c>
      <c r="B43" s="154" t="str">
        <f ca="1">IF(Rosters!I13="","",Rosters!I13)</f>
        <v>boo d. livers</v>
      </c>
      <c r="C43" s="412"/>
      <c r="D43" s="151"/>
      <c r="E43" s="151"/>
      <c r="F43" s="151"/>
      <c r="G43" s="153"/>
      <c r="H43" s="131" t="str">
        <f t="shared" si="2"/>
        <v>boo d. livers</v>
      </c>
    </row>
    <row r="44" spans="1:8" ht="15.75" customHeight="1">
      <c r="A44" s="800" t="str">
        <f ca="1">IF(Rosters!H14="","",Rosters!H14)</f>
        <v>303</v>
      </c>
      <c r="B44" s="153" t="str">
        <f ca="1">IF(Rosters!I14="","",Rosters!I14)</f>
        <v>Bruisie Siouxxx</v>
      </c>
      <c r="C44" s="312"/>
      <c r="D44" s="157"/>
      <c r="E44" s="157"/>
      <c r="F44" s="157"/>
      <c r="G44" s="285"/>
      <c r="H44" s="132" t="str">
        <f t="shared" si="2"/>
        <v>Bruisie Siouxxx</v>
      </c>
    </row>
    <row r="45" spans="1:8" ht="15.75" customHeight="1">
      <c r="A45" s="526" t="str">
        <f ca="1">IF(Rosters!H15="","",Rosters!H15)</f>
        <v>33</v>
      </c>
      <c r="B45" s="154" t="str">
        <f ca="1">IF(Rosters!I15="","",Rosters!I15)</f>
        <v>Cookie Rumble</v>
      </c>
      <c r="C45" s="412"/>
      <c r="D45" s="151"/>
      <c r="E45" s="151"/>
      <c r="F45" s="151"/>
      <c r="G45" s="153"/>
      <c r="H45" s="131" t="str">
        <f t="shared" si="2"/>
        <v>Cookie Rumble</v>
      </c>
    </row>
    <row r="46" spans="1:8" ht="15.75" customHeight="1">
      <c r="A46" s="800" t="str">
        <f ca="1">IF(Rosters!H16="","",Rosters!H16)</f>
        <v>6</v>
      </c>
      <c r="B46" s="153" t="str">
        <f ca="1">IF(Rosters!I16="","",Rosters!I16)</f>
        <v>Elle McFearsome</v>
      </c>
      <c r="C46" s="312"/>
      <c r="D46" s="157"/>
      <c r="E46" s="157"/>
      <c r="F46" s="157"/>
      <c r="G46" s="285"/>
      <c r="H46" s="132" t="str">
        <f t="shared" si="2"/>
        <v>Elle McFearsome</v>
      </c>
    </row>
    <row r="47" spans="1:8" ht="15.75" customHeight="1">
      <c r="A47" s="526" t="str">
        <f ca="1">IF(Rosters!H17="","",Rosters!H17)</f>
        <v>46</v>
      </c>
      <c r="B47" s="154" t="str">
        <f ca="1">IF(Rosters!I17="","",Rosters!I17)</f>
        <v>Fatal Femme</v>
      </c>
      <c r="C47" s="412"/>
      <c r="D47" s="151"/>
      <c r="E47" s="151"/>
      <c r="F47" s="151"/>
      <c r="G47" s="153"/>
      <c r="H47" s="131" t="str">
        <f t="shared" si="2"/>
        <v>Fatal Femme</v>
      </c>
    </row>
    <row r="48" spans="1:8" ht="15.75" customHeight="1">
      <c r="A48" s="800" t="str">
        <f ca="1">IF(Rosters!H18="","",Rosters!H18)</f>
        <v>100%</v>
      </c>
      <c r="B48" s="153" t="str">
        <f ca="1">IF(Rosters!I18="","",Rosters!I18)</f>
        <v>Polly Fester</v>
      </c>
      <c r="C48" s="312"/>
      <c r="D48" s="157"/>
      <c r="E48" s="157"/>
      <c r="F48" s="157"/>
      <c r="G48" s="285"/>
      <c r="H48" s="132" t="str">
        <f t="shared" si="2"/>
        <v>Polly Fester</v>
      </c>
    </row>
    <row r="49" spans="1:8" ht="15.75" customHeight="1">
      <c r="A49" s="526" t="str">
        <f ca="1">IF(Rosters!H19="","",Rosters!H19)</f>
        <v>2.8</v>
      </c>
      <c r="B49" s="154" t="str">
        <f ca="1">IF(Rosters!I19="","",Rosters!I19)</f>
        <v>Racer McChaseHer</v>
      </c>
      <c r="C49" s="412"/>
      <c r="D49" s="151"/>
      <c r="E49" s="151"/>
      <c r="F49" s="151"/>
      <c r="G49" s="153"/>
      <c r="H49" s="131" t="str">
        <f t="shared" si="2"/>
        <v>Racer McChaseHer</v>
      </c>
    </row>
    <row r="50" spans="1:8" ht="15.75" customHeight="1">
      <c r="A50" s="800" t="str">
        <f ca="1">IF(Rosters!H20="","",Rosters!H20)</f>
        <v>3</v>
      </c>
      <c r="B50" s="153" t="str">
        <f ca="1">IF(Rosters!I20="","",Rosters!I20)</f>
        <v>Roxanna Hardplace</v>
      </c>
      <c r="C50" s="312"/>
      <c r="D50" s="157"/>
      <c r="E50" s="157"/>
      <c r="F50" s="157"/>
      <c r="G50" s="285"/>
      <c r="H50" s="132" t="str">
        <f t="shared" si="2"/>
        <v>Roxanna Hardplace</v>
      </c>
    </row>
    <row r="51" spans="1:8" ht="15.75" customHeight="1">
      <c r="A51" s="526" t="str">
        <f ca="1">IF(Rosters!H21="","",Rosters!H21)</f>
        <v>989</v>
      </c>
      <c r="B51" s="154" t="str">
        <f ca="1">IF(Rosters!I21="","",Rosters!I21)</f>
        <v>Sarah Hipel</v>
      </c>
      <c r="C51" s="412"/>
      <c r="D51" s="151"/>
      <c r="E51" s="151"/>
      <c r="F51" s="151"/>
      <c r="G51" s="153"/>
      <c r="H51" s="131" t="str">
        <f t="shared" si="2"/>
        <v>Sarah Hipel</v>
      </c>
    </row>
    <row r="52" spans="1:8" ht="15.75" customHeight="1">
      <c r="A52" s="800" t="str">
        <f ca="1">IF(Rosters!H22="","",Rosters!H22)</f>
        <v>5</v>
      </c>
      <c r="B52" s="153" t="str">
        <f ca="1">IF(Rosters!I22="","",Rosters!I22)</f>
        <v>Sista Slit'chya</v>
      </c>
      <c r="C52" s="312"/>
      <c r="D52" s="157"/>
      <c r="E52" s="157"/>
      <c r="F52" s="157"/>
      <c r="G52" s="285"/>
      <c r="H52" s="132" t="str">
        <f t="shared" si="2"/>
        <v>Sista Slit'chya</v>
      </c>
    </row>
    <row r="53" spans="1:8" ht="15.75" customHeight="1">
      <c r="A53" s="526" t="str">
        <f ca="1">IF(Rosters!H23="","",Rosters!H23)</f>
        <v>68</v>
      </c>
      <c r="B53" s="154" t="str">
        <f ca="1">IF(Rosters!I23="","",Rosters!I23)</f>
        <v>Summers Eve-L</v>
      </c>
      <c r="C53" s="412"/>
      <c r="D53" s="151"/>
      <c r="E53" s="151"/>
      <c r="F53" s="151"/>
      <c r="G53" s="153"/>
      <c r="H53" s="131" t="str">
        <f t="shared" si="2"/>
        <v>Summers Eve-L</v>
      </c>
    </row>
    <row r="54" spans="1:8" ht="15.75" customHeight="1">
      <c r="A54" s="800" t="str">
        <f ca="1">IF(Rosters!H24="","",Rosters!H24)</f>
        <v/>
      </c>
      <c r="B54" s="153" t="str">
        <f ca="1">IF(Rosters!I24="","",Rosters!I24)</f>
        <v/>
      </c>
      <c r="C54" s="312"/>
      <c r="D54" s="157"/>
      <c r="E54" s="157"/>
      <c r="F54" s="157"/>
      <c r="G54" s="285"/>
      <c r="H54" s="132" t="str">
        <f t="shared" si="2"/>
        <v/>
      </c>
    </row>
    <row r="55" spans="1:8" ht="15.75" customHeight="1">
      <c r="A55" s="526" t="str">
        <f ca="1">IF(Rosters!H25="","",Rosters!H25)</f>
        <v/>
      </c>
      <c r="B55" s="154" t="str">
        <f ca="1">IF(Rosters!I25="","",Rosters!I25)</f>
        <v/>
      </c>
      <c r="C55" s="412"/>
      <c r="D55" s="151"/>
      <c r="E55" s="151"/>
      <c r="F55" s="151"/>
      <c r="G55" s="153"/>
      <c r="H55" s="131" t="str">
        <f t="shared" si="2"/>
        <v/>
      </c>
    </row>
    <row r="56" spans="1:8" ht="15.75" customHeight="1">
      <c r="A56" s="800" t="str">
        <f ca="1">IF(Rosters!H26="","",Rosters!H26)</f>
        <v/>
      </c>
      <c r="B56" s="153" t="str">
        <f ca="1">IF(Rosters!I26="","",Rosters!I26)</f>
        <v/>
      </c>
      <c r="C56" s="274"/>
      <c r="D56" s="158"/>
      <c r="E56" s="158"/>
      <c r="F56" s="158"/>
      <c r="G56" s="426"/>
      <c r="H56" s="132" t="str">
        <f t="shared" si="2"/>
        <v/>
      </c>
    </row>
    <row r="57" spans="1:8" ht="15.75" customHeight="1" thickBot="1">
      <c r="A57" s="527" t="str">
        <f ca="1">IF(Rosters!H27="","",Rosters!H27)</f>
        <v/>
      </c>
      <c r="B57" s="113" t="str">
        <f ca="1">IF(Rosters!I27="","",Rosters!I27)</f>
        <v/>
      </c>
      <c r="C57" s="413"/>
      <c r="D57" s="152"/>
      <c r="E57" s="152"/>
      <c r="F57" s="152"/>
      <c r="G57" s="284"/>
      <c r="H57" s="133" t="str">
        <f t="shared" si="2"/>
        <v/>
      </c>
    </row>
    <row r="58" spans="1:8" ht="22.5" customHeight="1" thickBot="1">
      <c r="A58" s="314" t="s">
        <v>348</v>
      </c>
      <c r="B58" s="320" t="str">
        <f ca="1">IF(Rosters!B10="","",Rosters!B10)</f>
        <v>5280 Fight Club</v>
      </c>
      <c r="C58" s="321" t="s">
        <v>332</v>
      </c>
      <c r="D58" s="321" t="s">
        <v>333</v>
      </c>
      <c r="E58" s="321" t="s">
        <v>361</v>
      </c>
      <c r="F58" s="321" t="s">
        <v>362</v>
      </c>
      <c r="G58" s="321" t="s">
        <v>314</v>
      </c>
      <c r="H58" s="322" t="s">
        <v>355</v>
      </c>
    </row>
    <row r="59" spans="1:8" ht="15.75" customHeight="1">
      <c r="A59" s="799" t="str">
        <f ca="1">IF(Rosters!B12="","",Rosters!B12)</f>
        <v>13</v>
      </c>
      <c r="B59" s="524" t="str">
        <f ca="1">IF(Rosters!C12="","",Rosters!C12)</f>
        <v>Anne Shank</v>
      </c>
      <c r="C59" s="457"/>
      <c r="D59" s="426"/>
      <c r="E59" s="457"/>
      <c r="F59" s="158"/>
      <c r="G59" s="158"/>
      <c r="H59" s="134" t="str">
        <f t="shared" ref="H59:H74" si="3">B59</f>
        <v>Anne Shank</v>
      </c>
    </row>
    <row r="60" spans="1:8" ht="15.75" customHeight="1">
      <c r="A60" s="674" t="str">
        <f ca="1">IF(Rosters!B13="","",Rosters!B13)</f>
        <v xml:space="preserve">57 </v>
      </c>
      <c r="B60" s="469" t="str">
        <f ca="1">IF(Rosters!C13="","",Rosters!C13)</f>
        <v>Annia LateHer</v>
      </c>
      <c r="C60" s="236"/>
      <c r="D60" s="153"/>
      <c r="E60" s="236"/>
      <c r="F60" s="151"/>
      <c r="G60" s="151"/>
      <c r="H60" s="131" t="str">
        <f t="shared" si="3"/>
        <v>Annia LateHer</v>
      </c>
    </row>
    <row r="61" spans="1:8" ht="15.75" customHeight="1">
      <c r="A61" s="800" t="str">
        <f ca="1">IF(Rosters!B14="","",Rosters!B14)</f>
        <v>86</v>
      </c>
      <c r="B61" s="153" t="str">
        <f ca="1">IF(Rosters!C14="","",Rosters!C14)</f>
        <v>Assaultin Pepa</v>
      </c>
      <c r="C61" s="414"/>
      <c r="D61" s="285"/>
      <c r="E61" s="414"/>
      <c r="F61" s="157"/>
      <c r="G61" s="157"/>
      <c r="H61" s="132" t="str">
        <f t="shared" si="3"/>
        <v>Assaultin Pepa</v>
      </c>
    </row>
    <row r="62" spans="1:8" ht="15.75" customHeight="1">
      <c r="A62" s="526" t="str">
        <f ca="1">IF(Rosters!B15="","",Rosters!B15)</f>
        <v>3</v>
      </c>
      <c r="B62" s="154" t="str">
        <f ca="1">IF(Rosters!C15="","",Rosters!C15)</f>
        <v>Catholic Cruel Girl</v>
      </c>
      <c r="C62" s="236"/>
      <c r="D62" s="153"/>
      <c r="E62" s="236"/>
      <c r="F62" s="151"/>
      <c r="G62" s="151"/>
      <c r="H62" s="131" t="str">
        <f t="shared" si="3"/>
        <v>Catholic Cruel Girl</v>
      </c>
    </row>
    <row r="63" spans="1:8" ht="15.75" customHeight="1">
      <c r="A63" s="800" t="str">
        <f ca="1">IF(Rosters!B16="","",Rosters!B16)</f>
        <v>27</v>
      </c>
      <c r="B63" s="153" t="str">
        <f ca="1">IF(Rosters!C16="","",Rosters!C16)</f>
        <v>DeRanged</v>
      </c>
      <c r="C63" s="414"/>
      <c r="D63" s="285"/>
      <c r="E63" s="414"/>
      <c r="F63" s="157"/>
      <c r="G63" s="157"/>
      <c r="H63" s="132" t="str">
        <f t="shared" si="3"/>
        <v>DeRanged</v>
      </c>
    </row>
    <row r="64" spans="1:8" ht="15.75" customHeight="1">
      <c r="A64" s="526" t="str">
        <f ca="1">IF(Rosters!B17="","",Rosters!B17)</f>
        <v>1972</v>
      </c>
      <c r="B64" s="154" t="str">
        <f ca="1">IF(Rosters!C17="","",Rosters!C17)</f>
        <v>Ecko</v>
      </c>
      <c r="C64" s="236"/>
      <c r="D64" s="153"/>
      <c r="E64" s="236"/>
      <c r="F64" s="151"/>
      <c r="G64" s="151"/>
      <c r="H64" s="131" t="str">
        <f t="shared" si="3"/>
        <v>Ecko</v>
      </c>
    </row>
    <row r="65" spans="1:8" ht="15.75" customHeight="1">
      <c r="A65" s="800" t="str">
        <f ca="1">IF(Rosters!B18="","",Rosters!B18)</f>
        <v>18</v>
      </c>
      <c r="B65" s="153" t="str">
        <f ca="1">IF(Rosters!C18="","",Rosters!C18)</f>
        <v>Frida Beater</v>
      </c>
      <c r="C65" s="414"/>
      <c r="D65" s="285"/>
      <c r="E65" s="414"/>
      <c r="F65" s="157"/>
      <c r="G65" s="157"/>
      <c r="H65" s="132" t="str">
        <f t="shared" si="3"/>
        <v>Frida Beater</v>
      </c>
    </row>
    <row r="66" spans="1:8" ht="15.75" customHeight="1">
      <c r="A66" s="526" t="str">
        <f ca="1">IF(Rosters!B19="","",Rosters!B19)</f>
        <v>21</v>
      </c>
      <c r="B66" s="154" t="str">
        <f ca="1">IF(Rosters!C19="","",Rosters!C19)</f>
        <v>Psychobabble</v>
      </c>
      <c r="C66" s="236"/>
      <c r="D66" s="153"/>
      <c r="E66" s="236"/>
      <c r="F66" s="151"/>
      <c r="G66" s="151"/>
      <c r="H66" s="131" t="str">
        <f t="shared" si="3"/>
        <v>Psychobabble</v>
      </c>
    </row>
    <row r="67" spans="1:8" ht="15.75" customHeight="1">
      <c r="A67" s="800" t="str">
        <f ca="1">IF(Rosters!B20="","",Rosters!B20)</f>
        <v>40</v>
      </c>
      <c r="B67" s="153" t="str">
        <f ca="1">IF(Rosters!C20="","",Rosters!C20)</f>
        <v>Red Die</v>
      </c>
      <c r="C67" s="414"/>
      <c r="D67" s="285"/>
      <c r="E67" s="414"/>
      <c r="F67" s="157"/>
      <c r="G67" s="157"/>
      <c r="H67" s="132" t="str">
        <f t="shared" si="3"/>
        <v>Red Die</v>
      </c>
    </row>
    <row r="68" spans="1:8" ht="15.75" customHeight="1">
      <c r="A68" s="526" t="str">
        <f ca="1">IF(Rosters!B21="","",Rosters!B21)</f>
        <v>10</v>
      </c>
      <c r="B68" s="154" t="str">
        <f ca="1">IF(Rosters!C21="","",Rosters!C21)</f>
        <v>Roboflow</v>
      </c>
      <c r="C68" s="236"/>
      <c r="D68" s="153"/>
      <c r="E68" s="236"/>
      <c r="F68" s="151"/>
      <c r="G68" s="151"/>
      <c r="H68" s="131" t="str">
        <f t="shared" si="3"/>
        <v>Roboflow</v>
      </c>
    </row>
    <row r="69" spans="1:8" ht="15.75" customHeight="1">
      <c r="A69" s="800" t="str">
        <f ca="1">IF(Rosters!B22="","",Rosters!B22)</f>
        <v>88</v>
      </c>
      <c r="B69" s="153" t="str">
        <f ca="1">IF(Rosters!C22="","",Rosters!C22)</f>
        <v>She Who Cannot Be Named</v>
      </c>
      <c r="C69" s="414"/>
      <c r="D69" s="285"/>
      <c r="E69" s="414"/>
      <c r="F69" s="157"/>
      <c r="G69" s="157"/>
      <c r="H69" s="132" t="str">
        <f t="shared" si="3"/>
        <v>She Who Cannot Be Named</v>
      </c>
    </row>
    <row r="70" spans="1:8" ht="15.75" customHeight="1">
      <c r="A70" s="526" t="str">
        <f ca="1">IF(Rosters!B23="","",Rosters!B23)</f>
        <v>45</v>
      </c>
      <c r="B70" s="154" t="str">
        <f ca="1">IF(Rosters!C23="","",Rosters!C23)</f>
        <v>Tia Juana Pistola</v>
      </c>
      <c r="C70" s="236"/>
      <c r="D70" s="153"/>
      <c r="E70" s="236"/>
      <c r="F70" s="151"/>
      <c r="G70" s="151"/>
      <c r="H70" s="131" t="str">
        <f t="shared" si="3"/>
        <v>Tia Juana Pistola</v>
      </c>
    </row>
    <row r="71" spans="1:8" ht="15.75" customHeight="1">
      <c r="A71" s="800" t="str">
        <f ca="1">IF(Rosters!B24="","",Rosters!B24)</f>
        <v>52</v>
      </c>
      <c r="B71" s="153" t="str">
        <f ca="1">IF(Rosters!C24="","",Rosters!C24)</f>
        <v>Whipity Pow</v>
      </c>
      <c r="C71" s="414"/>
      <c r="D71" s="285"/>
      <c r="E71" s="414"/>
      <c r="F71" s="157"/>
      <c r="G71" s="157"/>
      <c r="H71" s="132" t="str">
        <f t="shared" si="3"/>
        <v>Whipity Pow</v>
      </c>
    </row>
    <row r="72" spans="1:8" ht="15.75" customHeight="1">
      <c r="A72" s="526" t="str">
        <f ca="1">IF(Rosters!B25="","",Rosters!B25)</f>
        <v>8</v>
      </c>
      <c r="B72" s="154" t="str">
        <f ca="1">IF(Rosters!C25="","",Rosters!C25)</f>
        <v>Winona Fighter</v>
      </c>
      <c r="C72" s="236"/>
      <c r="D72" s="153"/>
      <c r="E72" s="236"/>
      <c r="F72" s="151"/>
      <c r="G72" s="151"/>
      <c r="H72" s="131" t="str">
        <f t="shared" si="3"/>
        <v>Winona Fighter</v>
      </c>
    </row>
    <row r="73" spans="1:8" ht="15.75" customHeight="1">
      <c r="A73" s="800" t="str">
        <f ca="1">IF(Rosters!B26="","",Rosters!B26)</f>
        <v/>
      </c>
      <c r="B73" s="153" t="str">
        <f ca="1">IF(Rosters!C26="","",Rosters!C26)</f>
        <v/>
      </c>
      <c r="C73" s="457"/>
      <c r="D73" s="426"/>
      <c r="E73" s="457"/>
      <c r="F73" s="158"/>
      <c r="G73" s="158"/>
      <c r="H73" s="132" t="str">
        <f t="shared" si="3"/>
        <v/>
      </c>
    </row>
    <row r="74" spans="1:8" ht="15.75" customHeight="1" thickBot="1">
      <c r="A74" s="527" t="str">
        <f ca="1">IF(Rosters!B27="","",Rosters!B27)</f>
        <v/>
      </c>
      <c r="B74" s="113" t="str">
        <f ca="1">IF(Rosters!C27="","",Rosters!C27)</f>
        <v/>
      </c>
      <c r="C74" s="459"/>
      <c r="D74" s="284"/>
      <c r="E74" s="459"/>
      <c r="F74" s="152"/>
      <c r="G74" s="152"/>
      <c r="H74" s="133" t="str">
        <f t="shared" si="3"/>
        <v/>
      </c>
    </row>
    <row r="75" spans="1:8" ht="12.75" customHeight="1">
      <c r="A75" s="1170" t="s">
        <v>346</v>
      </c>
      <c r="B75" s="1171"/>
      <c r="C75" s="1171"/>
      <c r="D75" s="1171"/>
      <c r="E75" s="1171"/>
      <c r="F75" s="1171"/>
      <c r="G75" s="1171"/>
      <c r="H75" s="1172"/>
    </row>
    <row r="76" spans="1:8" ht="12.75" customHeight="1">
      <c r="A76" s="1173" t="s">
        <v>238</v>
      </c>
      <c r="B76" s="1174"/>
      <c r="C76" s="1174"/>
      <c r="D76" s="1174"/>
      <c r="E76" s="1174"/>
      <c r="F76" s="1174"/>
      <c r="G76" s="1174"/>
      <c r="H76" s="1175"/>
    </row>
    <row r="77" spans="1:8" ht="12.75" customHeight="1">
      <c r="A77" s="1173" t="s">
        <v>216</v>
      </c>
      <c r="B77" s="1174"/>
      <c r="C77" s="1174"/>
      <c r="D77" s="1174"/>
      <c r="E77" s="1174"/>
      <c r="F77" s="1174"/>
      <c r="G77" s="1174"/>
      <c r="H77" s="1175"/>
    </row>
    <row r="78" spans="1:8" ht="12.75" customHeight="1" thickBot="1">
      <c r="A78" s="1688" t="s">
        <v>117</v>
      </c>
      <c r="B78" s="1689"/>
      <c r="C78" s="1689"/>
      <c r="D78" s="1689"/>
      <c r="E78" s="1689"/>
      <c r="F78" s="1689"/>
      <c r="G78" s="1689"/>
      <c r="H78" s="1690"/>
    </row>
  </sheetData>
  <sheetCalcPr fullCalcOnLoad="1"/>
  <mergeCells count="14">
    <mergeCell ref="A36:H36"/>
    <mergeCell ref="A37:H37"/>
    <mergeCell ref="A1:B1"/>
    <mergeCell ref="C1:D1"/>
    <mergeCell ref="F1:G1"/>
    <mergeCell ref="A78:H78"/>
    <mergeCell ref="A38:H38"/>
    <mergeCell ref="A39:H39"/>
    <mergeCell ref="A40:B40"/>
    <mergeCell ref="C40:D40"/>
    <mergeCell ref="F40:G40"/>
    <mergeCell ref="A75:H75"/>
    <mergeCell ref="A76:H76"/>
    <mergeCell ref="A77:H77"/>
  </mergeCells>
  <phoneticPr fontId="38" type="noConversion"/>
  <pageMargins left="0.72" right="0.5" top="0.25" bottom="0.25" header="0.12" footer="0"/>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H78"/>
  <sheetViews>
    <sheetView workbookViewId="0">
      <selection activeCell="C3" sqref="C3"/>
    </sheetView>
  </sheetViews>
  <sheetFormatPr baseColWidth="10" defaultColWidth="8.83203125" defaultRowHeight="12"/>
  <cols>
    <col min="1" max="1" width="5.6640625" customWidth="1"/>
    <col min="2" max="2" width="23.6640625" customWidth="1"/>
    <col min="3" max="7" width="15.6640625" customWidth="1"/>
    <col min="8" max="8" width="23.6640625" customWidth="1"/>
  </cols>
  <sheetData>
    <row r="1" spans="1:8" ht="15" customHeight="1" thickBot="1">
      <c r="A1" s="1692" t="s">
        <v>345</v>
      </c>
      <c r="B1" s="1693"/>
      <c r="C1" s="1691" t="str">
        <f ca="1">IF(Rosters!H10="","",Rosters!H10)</f>
        <v>All Stars</v>
      </c>
      <c r="D1" s="1691"/>
      <c r="E1" s="424" t="s">
        <v>128</v>
      </c>
      <c r="F1" s="1693"/>
      <c r="G1" s="1693"/>
      <c r="H1" s="415" t="s">
        <v>126</v>
      </c>
    </row>
    <row r="2" spans="1:8" ht="21" customHeight="1" thickBot="1">
      <c r="A2" s="361" t="s">
        <v>348</v>
      </c>
      <c r="B2" s="429" t="str">
        <f ca="1">IF(Rosters!B10="","",Rosters!B10)</f>
        <v>5280 Fight Club</v>
      </c>
      <c r="C2" s="316" t="s">
        <v>271</v>
      </c>
      <c r="D2" s="317" t="s">
        <v>318</v>
      </c>
      <c r="E2" s="317" t="s">
        <v>272</v>
      </c>
      <c r="F2" s="317" t="s">
        <v>274</v>
      </c>
      <c r="G2" s="318" t="s">
        <v>273</v>
      </c>
      <c r="H2" s="427" t="s">
        <v>355</v>
      </c>
    </row>
    <row r="3" spans="1:8" ht="15.75" customHeight="1">
      <c r="A3" s="909" t="str">
        <f ca="1">IF(Rosters!B12="","",Rosters!B12)</f>
        <v>13</v>
      </c>
      <c r="B3" s="570" t="str">
        <f ca="1">IF(Rosters!C12="","",Rosters!C12)</f>
        <v>Anne Shank</v>
      </c>
      <c r="C3" s="271"/>
      <c r="D3" s="272"/>
      <c r="E3" s="272"/>
      <c r="F3" s="272"/>
      <c r="G3" s="298"/>
      <c r="H3" s="161" t="str">
        <f t="shared" ref="H3:H16" si="0">B3</f>
        <v>Anne Shank</v>
      </c>
    </row>
    <row r="4" spans="1:8" ht="15.75" customHeight="1">
      <c r="A4" s="421" t="str">
        <f ca="1">IF(Rosters!B13="","",Rosters!B13)</f>
        <v xml:space="preserve">57 </v>
      </c>
      <c r="B4" s="469" t="str">
        <f ca="1">IF(Rosters!C13="","",Rosters!C13)</f>
        <v>Annia LateHer</v>
      </c>
      <c r="C4" s="412"/>
      <c r="D4" s="151"/>
      <c r="E4" s="151"/>
      <c r="F4" s="151"/>
      <c r="G4" s="153"/>
      <c r="H4" s="162" t="str">
        <f t="shared" si="0"/>
        <v>Annia LateHer</v>
      </c>
    </row>
    <row r="5" spans="1:8" ht="15.75" customHeight="1">
      <c r="A5" s="907" t="str">
        <f ca="1">IF(Rosters!B14="","",Rosters!B14)</f>
        <v>86</v>
      </c>
      <c r="B5" s="571" t="str">
        <f ca="1">IF(Rosters!C14="","",Rosters!C14)</f>
        <v>Assaultin Pepa</v>
      </c>
      <c r="C5" s="312"/>
      <c r="D5" s="157"/>
      <c r="E5" s="157"/>
      <c r="F5" s="157"/>
      <c r="G5" s="285"/>
      <c r="H5" s="163" t="str">
        <f t="shared" si="0"/>
        <v>Assaultin Pepa</v>
      </c>
    </row>
    <row r="6" spans="1:8" ht="15.75" customHeight="1">
      <c r="A6" s="421" t="str">
        <f ca="1">IF(Rosters!B15="","",Rosters!B15)</f>
        <v>3</v>
      </c>
      <c r="B6" s="469" t="str">
        <f ca="1">IF(Rosters!C15="","",Rosters!C15)</f>
        <v>Catholic Cruel Girl</v>
      </c>
      <c r="C6" s="412"/>
      <c r="D6" s="151"/>
      <c r="E6" s="151"/>
      <c r="F6" s="151"/>
      <c r="G6" s="153"/>
      <c r="H6" s="162" t="str">
        <f t="shared" si="0"/>
        <v>Catholic Cruel Girl</v>
      </c>
    </row>
    <row r="7" spans="1:8" ht="15.75" customHeight="1">
      <c r="A7" s="907" t="str">
        <f ca="1">IF(Rosters!B16="","",Rosters!B16)</f>
        <v>27</v>
      </c>
      <c r="B7" s="571" t="str">
        <f ca="1">IF(Rosters!C16="","",Rosters!C16)</f>
        <v>DeRanged</v>
      </c>
      <c r="C7" s="312"/>
      <c r="D7" s="157"/>
      <c r="E7" s="157"/>
      <c r="F7" s="157"/>
      <c r="G7" s="285"/>
      <c r="H7" s="163" t="str">
        <f t="shared" si="0"/>
        <v>DeRanged</v>
      </c>
    </row>
    <row r="8" spans="1:8" ht="15.75" customHeight="1">
      <c r="A8" s="421" t="str">
        <f ca="1">IF(Rosters!B17="","",Rosters!B17)</f>
        <v>1972</v>
      </c>
      <c r="B8" s="469" t="str">
        <f ca="1">IF(Rosters!C17="","",Rosters!C17)</f>
        <v>Ecko</v>
      </c>
      <c r="C8" s="412"/>
      <c r="D8" s="151"/>
      <c r="E8" s="151"/>
      <c r="F8" s="151"/>
      <c r="G8" s="153"/>
      <c r="H8" s="162" t="str">
        <f t="shared" si="0"/>
        <v>Ecko</v>
      </c>
    </row>
    <row r="9" spans="1:8" ht="15.75" customHeight="1">
      <c r="A9" s="907" t="str">
        <f ca="1">IF(Rosters!B18="","",Rosters!B18)</f>
        <v>18</v>
      </c>
      <c r="B9" s="571" t="str">
        <f ca="1">IF(Rosters!C18="","",Rosters!C18)</f>
        <v>Frida Beater</v>
      </c>
      <c r="C9" s="312"/>
      <c r="D9" s="157"/>
      <c r="E9" s="157"/>
      <c r="F9" s="157"/>
      <c r="G9" s="285"/>
      <c r="H9" s="163" t="str">
        <f t="shared" si="0"/>
        <v>Frida Beater</v>
      </c>
    </row>
    <row r="10" spans="1:8" ht="15.75" customHeight="1">
      <c r="A10" s="421" t="str">
        <f ca="1">IF(Rosters!B19="","",Rosters!B19)</f>
        <v>21</v>
      </c>
      <c r="B10" s="469" t="str">
        <f ca="1">IF(Rosters!C19="","",Rosters!C19)</f>
        <v>Psychobabble</v>
      </c>
      <c r="C10" s="412"/>
      <c r="D10" s="151"/>
      <c r="E10" s="151"/>
      <c r="F10" s="151"/>
      <c r="G10" s="153"/>
      <c r="H10" s="162" t="str">
        <f t="shared" si="0"/>
        <v>Psychobabble</v>
      </c>
    </row>
    <row r="11" spans="1:8" ht="15.75" customHeight="1">
      <c r="A11" s="907" t="str">
        <f ca="1">IF(Rosters!B20="","",Rosters!B20)</f>
        <v>40</v>
      </c>
      <c r="B11" s="571" t="str">
        <f ca="1">IF(Rosters!C20="","",Rosters!C20)</f>
        <v>Red Die</v>
      </c>
      <c r="C11" s="312"/>
      <c r="D11" s="157"/>
      <c r="E11" s="157"/>
      <c r="F11" s="157"/>
      <c r="G11" s="285"/>
      <c r="H11" s="163" t="str">
        <f t="shared" si="0"/>
        <v>Red Die</v>
      </c>
    </row>
    <row r="12" spans="1:8" ht="15.75" customHeight="1">
      <c r="A12" s="421" t="str">
        <f ca="1">IF(Rosters!B21="","",Rosters!B21)</f>
        <v>10</v>
      </c>
      <c r="B12" s="469" t="str">
        <f ca="1">IF(Rosters!C21="","",Rosters!C21)</f>
        <v>Roboflow</v>
      </c>
      <c r="C12" s="412"/>
      <c r="D12" s="151"/>
      <c r="E12" s="151"/>
      <c r="F12" s="151"/>
      <c r="G12" s="153"/>
      <c r="H12" s="162" t="str">
        <f t="shared" si="0"/>
        <v>Roboflow</v>
      </c>
    </row>
    <row r="13" spans="1:8" ht="15.75" customHeight="1">
      <c r="A13" s="907" t="str">
        <f ca="1">IF(Rosters!B22="","",Rosters!B22)</f>
        <v>88</v>
      </c>
      <c r="B13" s="571" t="str">
        <f ca="1">IF(Rosters!C22="","",Rosters!C22)</f>
        <v>She Who Cannot Be Named</v>
      </c>
      <c r="C13" s="312"/>
      <c r="D13" s="157"/>
      <c r="E13" s="157"/>
      <c r="F13" s="157"/>
      <c r="G13" s="285"/>
      <c r="H13" s="163" t="str">
        <f t="shared" si="0"/>
        <v>She Who Cannot Be Named</v>
      </c>
    </row>
    <row r="14" spans="1:8" ht="15.75" customHeight="1">
      <c r="A14" s="421" t="str">
        <f ca="1">IF(Rosters!B23="","",Rosters!B23)</f>
        <v>45</v>
      </c>
      <c r="B14" s="469" t="str">
        <f ca="1">IF(Rosters!C23="","",Rosters!C23)</f>
        <v>Tia Juana Pistola</v>
      </c>
      <c r="C14" s="412"/>
      <c r="D14" s="151"/>
      <c r="E14" s="151"/>
      <c r="F14" s="151"/>
      <c r="G14" s="153"/>
      <c r="H14" s="162" t="str">
        <f t="shared" si="0"/>
        <v>Tia Juana Pistola</v>
      </c>
    </row>
    <row r="15" spans="1:8" ht="15.75" customHeight="1">
      <c r="A15" s="907" t="str">
        <f ca="1">IF(Rosters!B24="","",Rosters!B24)</f>
        <v>52</v>
      </c>
      <c r="B15" s="571" t="str">
        <f ca="1">IF(Rosters!C24="","",Rosters!C24)</f>
        <v>Whipity Pow</v>
      </c>
      <c r="C15" s="312"/>
      <c r="D15" s="157"/>
      <c r="E15" s="157"/>
      <c r="F15" s="157"/>
      <c r="G15" s="285"/>
      <c r="H15" s="163" t="str">
        <f t="shared" si="0"/>
        <v>Whipity Pow</v>
      </c>
    </row>
    <row r="16" spans="1:8" ht="15.75" customHeight="1">
      <c r="A16" s="421" t="str">
        <f ca="1">IF(Rosters!B25="","",Rosters!B25)</f>
        <v>8</v>
      </c>
      <c r="B16" s="154" t="str">
        <f ca="1">IF(Rosters!C25="","",Rosters!C25)</f>
        <v>Winona Fighter</v>
      </c>
      <c r="C16" s="412"/>
      <c r="D16" s="151"/>
      <c r="E16" s="151"/>
      <c r="F16" s="151"/>
      <c r="G16" s="153"/>
      <c r="H16" s="162" t="str">
        <f t="shared" si="0"/>
        <v>Winona Fighter</v>
      </c>
    </row>
    <row r="17" spans="1:8" ht="15.75" customHeight="1">
      <c r="A17" s="907" t="str">
        <f ca="1">IF(Rosters!B26="","",Rosters!B26)</f>
        <v/>
      </c>
      <c r="B17" s="571" t="str">
        <f ca="1">IF(Rosters!C26="","",Rosters!C26)</f>
        <v/>
      </c>
      <c r="C17" s="274"/>
      <c r="D17" s="158"/>
      <c r="E17" s="158"/>
      <c r="F17" s="158"/>
      <c r="G17" s="426"/>
      <c r="H17" s="161" t="str">
        <f>B17</f>
        <v/>
      </c>
    </row>
    <row r="18" spans="1:8" ht="15.75" customHeight="1" thickBot="1">
      <c r="A18" s="425" t="str">
        <f ca="1">IF(Rosters!B27="","",Rosters!B27)</f>
        <v/>
      </c>
      <c r="B18" s="113" t="str">
        <f ca="1">IF(Rosters!C27="","",Rosters!C27)</f>
        <v/>
      </c>
      <c r="C18" s="413"/>
      <c r="D18" s="152"/>
      <c r="E18" s="152"/>
      <c r="F18" s="152"/>
      <c r="G18" s="284"/>
      <c r="H18" s="164" t="str">
        <f>B18</f>
        <v/>
      </c>
    </row>
    <row r="19" spans="1:8" ht="21" customHeight="1" thickBot="1">
      <c r="A19" s="361" t="s">
        <v>348</v>
      </c>
      <c r="B19" s="430" t="str">
        <f ca="1">IF(Rosters!H10="","",Rosters!H10)</f>
        <v>All Stars</v>
      </c>
      <c r="C19" s="321" t="s">
        <v>306</v>
      </c>
      <c r="D19" s="321" t="s">
        <v>275</v>
      </c>
      <c r="E19" s="321" t="s">
        <v>276</v>
      </c>
      <c r="F19" s="321" t="s">
        <v>305</v>
      </c>
      <c r="G19" s="321" t="s">
        <v>277</v>
      </c>
      <c r="H19" s="428" t="s">
        <v>355</v>
      </c>
    </row>
    <row r="20" spans="1:8" ht="15.75" customHeight="1">
      <c r="A20" s="909" t="str">
        <f ca="1">IF(Rosters!H12="","",Rosters!H12)</f>
        <v>313</v>
      </c>
      <c r="B20" s="524" t="str">
        <f ca="1">IF(Rosters!I12="","",Rosters!I12)</f>
        <v>Black Eyed Skeez</v>
      </c>
      <c r="C20" s="457"/>
      <c r="D20" s="426"/>
      <c r="E20" s="457"/>
      <c r="F20" s="158"/>
      <c r="G20" s="158"/>
      <c r="H20" s="134" t="str">
        <f t="shared" ref="H20:H33" si="1">B20</f>
        <v>Black Eyed Skeez</v>
      </c>
    </row>
    <row r="21" spans="1:8" ht="15.75" customHeight="1">
      <c r="A21" s="421" t="str">
        <f ca="1">IF(Rosters!H13="","",Rosters!H13)</f>
        <v>24/7</v>
      </c>
      <c r="B21" s="154" t="str">
        <f ca="1">IF(Rosters!I13="","",Rosters!I13)</f>
        <v>boo d. livers</v>
      </c>
      <c r="C21" s="236"/>
      <c r="D21" s="153"/>
      <c r="E21" s="236"/>
      <c r="F21" s="151"/>
      <c r="G21" s="151"/>
      <c r="H21" s="131" t="str">
        <f t="shared" si="1"/>
        <v>boo d. livers</v>
      </c>
    </row>
    <row r="22" spans="1:8" ht="15.75" customHeight="1">
      <c r="A22" s="907" t="str">
        <f ca="1">IF(Rosters!H14="","",Rosters!H14)</f>
        <v>303</v>
      </c>
      <c r="B22" s="153" t="str">
        <f ca="1">IF(Rosters!I14="","",Rosters!I14)</f>
        <v>Bruisie Siouxxx</v>
      </c>
      <c r="C22" s="414"/>
      <c r="D22" s="285"/>
      <c r="E22" s="414"/>
      <c r="F22" s="157"/>
      <c r="G22" s="157"/>
      <c r="H22" s="132" t="str">
        <f t="shared" si="1"/>
        <v>Bruisie Siouxxx</v>
      </c>
    </row>
    <row r="23" spans="1:8" ht="15.75" customHeight="1">
      <c r="A23" s="421" t="str">
        <f ca="1">IF(Rosters!H15="","",Rosters!H15)</f>
        <v>33</v>
      </c>
      <c r="B23" s="154" t="str">
        <f ca="1">IF(Rosters!I15="","",Rosters!I15)</f>
        <v>Cookie Rumble</v>
      </c>
      <c r="C23" s="236"/>
      <c r="D23" s="153"/>
      <c r="E23" s="236"/>
      <c r="F23" s="151"/>
      <c r="G23" s="151"/>
      <c r="H23" s="131" t="str">
        <f t="shared" si="1"/>
        <v>Cookie Rumble</v>
      </c>
    </row>
    <row r="24" spans="1:8" ht="15.75" customHeight="1">
      <c r="A24" s="907" t="str">
        <f ca="1">IF(Rosters!H16="","",Rosters!H16)</f>
        <v>6</v>
      </c>
      <c r="B24" s="153" t="str">
        <f ca="1">IF(Rosters!I16="","",Rosters!I16)</f>
        <v>Elle McFearsome</v>
      </c>
      <c r="C24" s="414"/>
      <c r="D24" s="285"/>
      <c r="E24" s="414"/>
      <c r="F24" s="157"/>
      <c r="G24" s="157"/>
      <c r="H24" s="132" t="str">
        <f t="shared" si="1"/>
        <v>Elle McFearsome</v>
      </c>
    </row>
    <row r="25" spans="1:8" ht="15.75" customHeight="1">
      <c r="A25" s="421" t="str">
        <f ca="1">IF(Rosters!H17="","",Rosters!H17)</f>
        <v>46</v>
      </c>
      <c r="B25" s="154" t="str">
        <f ca="1">IF(Rosters!I17="","",Rosters!I17)</f>
        <v>Fatal Femme</v>
      </c>
      <c r="C25" s="236"/>
      <c r="D25" s="153"/>
      <c r="E25" s="236"/>
      <c r="F25" s="151"/>
      <c r="G25" s="151"/>
      <c r="H25" s="131" t="str">
        <f t="shared" si="1"/>
        <v>Fatal Femme</v>
      </c>
    </row>
    <row r="26" spans="1:8" ht="15.75" customHeight="1">
      <c r="A26" s="907" t="str">
        <f ca="1">IF(Rosters!H18="","",Rosters!H18)</f>
        <v>100%</v>
      </c>
      <c r="B26" s="153" t="str">
        <f ca="1">IF(Rosters!I18="","",Rosters!I18)</f>
        <v>Polly Fester</v>
      </c>
      <c r="C26" s="414"/>
      <c r="D26" s="285"/>
      <c r="E26" s="414"/>
      <c r="F26" s="157"/>
      <c r="G26" s="157"/>
      <c r="H26" s="132" t="str">
        <f t="shared" si="1"/>
        <v>Polly Fester</v>
      </c>
    </row>
    <row r="27" spans="1:8" ht="15.75" customHeight="1">
      <c r="A27" s="421" t="str">
        <f ca="1">IF(Rosters!H19="","",Rosters!H19)</f>
        <v>2.8</v>
      </c>
      <c r="B27" s="154" t="str">
        <f ca="1">IF(Rosters!I19="","",Rosters!I19)</f>
        <v>Racer McChaseHer</v>
      </c>
      <c r="C27" s="236"/>
      <c r="D27" s="153"/>
      <c r="E27" s="236"/>
      <c r="F27" s="151"/>
      <c r="G27" s="151"/>
      <c r="H27" s="131" t="str">
        <f t="shared" si="1"/>
        <v>Racer McChaseHer</v>
      </c>
    </row>
    <row r="28" spans="1:8" ht="15.75" customHeight="1">
      <c r="A28" s="907" t="str">
        <f ca="1">IF(Rosters!H20="","",Rosters!H20)</f>
        <v>3</v>
      </c>
      <c r="B28" s="153" t="str">
        <f ca="1">IF(Rosters!I20="","",Rosters!I20)</f>
        <v>Roxanna Hardplace</v>
      </c>
      <c r="C28" s="414"/>
      <c r="D28" s="285"/>
      <c r="E28" s="414"/>
      <c r="F28" s="157"/>
      <c r="G28" s="157"/>
      <c r="H28" s="132" t="str">
        <f t="shared" si="1"/>
        <v>Roxanna Hardplace</v>
      </c>
    </row>
    <row r="29" spans="1:8" ht="15.75" customHeight="1">
      <c r="A29" s="421" t="str">
        <f ca="1">IF(Rosters!H21="","",Rosters!H21)</f>
        <v>989</v>
      </c>
      <c r="B29" s="154" t="str">
        <f ca="1">IF(Rosters!I21="","",Rosters!I21)</f>
        <v>Sarah Hipel</v>
      </c>
      <c r="C29" s="236"/>
      <c r="D29" s="153"/>
      <c r="E29" s="236"/>
      <c r="F29" s="151"/>
      <c r="G29" s="151"/>
      <c r="H29" s="131" t="str">
        <f t="shared" si="1"/>
        <v>Sarah Hipel</v>
      </c>
    </row>
    <row r="30" spans="1:8" ht="15.75" customHeight="1">
      <c r="A30" s="907" t="str">
        <f ca="1">IF(Rosters!H22="","",Rosters!H22)</f>
        <v>5</v>
      </c>
      <c r="B30" s="153" t="str">
        <f ca="1">IF(Rosters!I22="","",Rosters!I22)</f>
        <v>Sista Slit'chya</v>
      </c>
      <c r="C30" s="414"/>
      <c r="D30" s="285"/>
      <c r="E30" s="414"/>
      <c r="F30" s="157"/>
      <c r="G30" s="157"/>
      <c r="H30" s="132" t="str">
        <f t="shared" si="1"/>
        <v>Sista Slit'chya</v>
      </c>
    </row>
    <row r="31" spans="1:8" ht="15.75" customHeight="1">
      <c r="A31" s="421" t="str">
        <f ca="1">IF(Rosters!H23="","",Rosters!H23)</f>
        <v>68</v>
      </c>
      <c r="B31" s="154" t="str">
        <f ca="1">IF(Rosters!I23="","",Rosters!I23)</f>
        <v>Summers Eve-L</v>
      </c>
      <c r="C31" s="236"/>
      <c r="D31" s="153"/>
      <c r="E31" s="236"/>
      <c r="F31" s="151"/>
      <c r="G31" s="151"/>
      <c r="H31" s="131" t="str">
        <f t="shared" si="1"/>
        <v>Summers Eve-L</v>
      </c>
    </row>
    <row r="32" spans="1:8" ht="15.75" customHeight="1">
      <c r="A32" s="907" t="str">
        <f ca="1">IF(Rosters!H24="","",Rosters!H24)</f>
        <v/>
      </c>
      <c r="B32" s="153" t="str">
        <f ca="1">IF(Rosters!I24="","",Rosters!I24)</f>
        <v/>
      </c>
      <c r="C32" s="414"/>
      <c r="D32" s="285"/>
      <c r="E32" s="414"/>
      <c r="F32" s="157"/>
      <c r="G32" s="157"/>
      <c r="H32" s="132" t="str">
        <f t="shared" si="1"/>
        <v/>
      </c>
    </row>
    <row r="33" spans="1:8" ht="15.75" customHeight="1">
      <c r="A33" s="421" t="str">
        <f ca="1">IF(Rosters!H25="","",Rosters!H25)</f>
        <v/>
      </c>
      <c r="B33" s="154" t="str">
        <f ca="1">IF(Rosters!I25="","",Rosters!I25)</f>
        <v/>
      </c>
      <c r="C33" s="236"/>
      <c r="D33" s="153"/>
      <c r="E33" s="236"/>
      <c r="F33" s="151"/>
      <c r="G33" s="151"/>
      <c r="H33" s="131" t="str">
        <f t="shared" si="1"/>
        <v/>
      </c>
    </row>
    <row r="34" spans="1:8" ht="15.75" customHeight="1">
      <c r="A34" s="907" t="str">
        <f ca="1">IF(Rosters!H26="","",Rosters!H26)</f>
        <v/>
      </c>
      <c r="B34" s="153" t="str">
        <f ca="1">IF(Rosters!I26="","",Rosters!I26)</f>
        <v/>
      </c>
      <c r="C34" s="457"/>
      <c r="D34" s="426"/>
      <c r="E34" s="457"/>
      <c r="F34" s="158"/>
      <c r="G34" s="158"/>
      <c r="H34" s="423" t="str">
        <f>B34</f>
        <v/>
      </c>
    </row>
    <row r="35" spans="1:8" ht="15.75" customHeight="1" thickBot="1">
      <c r="A35" s="425" t="str">
        <f ca="1">IF(Rosters!H27="","",Rosters!H27)</f>
        <v/>
      </c>
      <c r="B35" s="113" t="str">
        <f ca="1">IF(Rosters!I27="","",Rosters!I27)</f>
        <v/>
      </c>
      <c r="C35" s="459"/>
      <c r="D35" s="284"/>
      <c r="E35" s="459"/>
      <c r="F35" s="152"/>
      <c r="G35" s="152"/>
      <c r="H35" s="133" t="str">
        <f>B35</f>
        <v/>
      </c>
    </row>
    <row r="36" spans="1:8" ht="14" customHeight="1">
      <c r="A36" s="1170" t="s">
        <v>172</v>
      </c>
      <c r="B36" s="1171"/>
      <c r="C36" s="1171"/>
      <c r="D36" s="1171"/>
      <c r="E36" s="1171"/>
      <c r="F36" s="1171"/>
      <c r="G36" s="1171"/>
      <c r="H36" s="1172"/>
    </row>
    <row r="37" spans="1:8" ht="14" customHeight="1">
      <c r="A37" s="1173" t="s">
        <v>173</v>
      </c>
      <c r="B37" s="1174"/>
      <c r="C37" s="1174"/>
      <c r="D37" s="1174"/>
      <c r="E37" s="1174"/>
      <c r="F37" s="1174"/>
      <c r="G37" s="1174"/>
      <c r="H37" s="1175"/>
    </row>
    <row r="38" spans="1:8" ht="14" customHeight="1">
      <c r="A38" s="1173" t="s">
        <v>174</v>
      </c>
      <c r="B38" s="1174"/>
      <c r="C38" s="1174"/>
      <c r="D38" s="1174"/>
      <c r="E38" s="1174"/>
      <c r="F38" s="1174"/>
      <c r="G38" s="1174"/>
      <c r="H38" s="1175"/>
    </row>
    <row r="39" spans="1:8" ht="20.25" customHeight="1" thickBot="1">
      <c r="A39" s="1688" t="s">
        <v>304</v>
      </c>
      <c r="B39" s="1689"/>
      <c r="C39" s="1689"/>
      <c r="D39" s="1689"/>
      <c r="E39" s="1689"/>
      <c r="F39" s="1689"/>
      <c r="G39" s="1689"/>
      <c r="H39" s="1690"/>
    </row>
    <row r="40" spans="1:8" ht="15" customHeight="1" thickBot="1">
      <c r="A40" s="1692" t="s">
        <v>345</v>
      </c>
      <c r="B40" s="1693"/>
      <c r="C40" s="1691" t="str">
        <f ca="1">IF(Rosters!B10="","",Rosters!B10)</f>
        <v>5280 Fight Club</v>
      </c>
      <c r="D40" s="1691"/>
      <c r="E40" s="424" t="s">
        <v>128</v>
      </c>
      <c r="F40" s="1694"/>
      <c r="G40" s="1694"/>
      <c r="H40" s="415" t="s">
        <v>126</v>
      </c>
    </row>
    <row r="41" spans="1:8" ht="21" customHeight="1" thickBot="1">
      <c r="A41" s="361" t="s">
        <v>348</v>
      </c>
      <c r="B41" s="429" t="str">
        <f ca="1">IF(Rosters!H10="","",Rosters!H10)</f>
        <v>All Stars</v>
      </c>
      <c r="C41" s="316" t="s">
        <v>271</v>
      </c>
      <c r="D41" s="317" t="s">
        <v>318</v>
      </c>
      <c r="E41" s="317" t="s">
        <v>272</v>
      </c>
      <c r="F41" s="317" t="s">
        <v>274</v>
      </c>
      <c r="G41" s="318" t="s">
        <v>273</v>
      </c>
      <c r="H41" s="428" t="s">
        <v>355</v>
      </c>
    </row>
    <row r="42" spans="1:8" ht="15.75" customHeight="1">
      <c r="A42" s="909" t="str">
        <f ca="1">IF(Rosters!H12="","",Rosters!H12)</f>
        <v>313</v>
      </c>
      <c r="B42" s="524" t="str">
        <f ca="1">IF(Rosters!I12="","",Rosters!I12)</f>
        <v>Black Eyed Skeez</v>
      </c>
      <c r="C42" s="271"/>
      <c r="D42" s="272"/>
      <c r="E42" s="272"/>
      <c r="F42" s="272"/>
      <c r="G42" s="298"/>
      <c r="H42" s="161" t="str">
        <f t="shared" ref="H42:H55" si="2">B42</f>
        <v>Black Eyed Skeez</v>
      </c>
    </row>
    <row r="43" spans="1:8" ht="15.75" customHeight="1">
      <c r="A43" s="421" t="str">
        <f ca="1">IF(Rosters!H13="","",Rosters!H13)</f>
        <v>24/7</v>
      </c>
      <c r="B43" s="154" t="str">
        <f ca="1">IF(Rosters!I13="","",Rosters!I13)</f>
        <v>boo d. livers</v>
      </c>
      <c r="C43" s="412"/>
      <c r="D43" s="151"/>
      <c r="E43" s="151"/>
      <c r="F43" s="151"/>
      <c r="G43" s="153"/>
      <c r="H43" s="162" t="str">
        <f t="shared" si="2"/>
        <v>boo d. livers</v>
      </c>
    </row>
    <row r="44" spans="1:8" ht="15.75" customHeight="1">
      <c r="A44" s="907" t="str">
        <f ca="1">IF(Rosters!H14="","",Rosters!H14)</f>
        <v>303</v>
      </c>
      <c r="B44" s="153" t="str">
        <f ca="1">IF(Rosters!I14="","",Rosters!I14)</f>
        <v>Bruisie Siouxxx</v>
      </c>
      <c r="C44" s="312"/>
      <c r="D44" s="157"/>
      <c r="E44" s="157"/>
      <c r="F44" s="157"/>
      <c r="G44" s="285"/>
      <c r="H44" s="163" t="str">
        <f t="shared" si="2"/>
        <v>Bruisie Siouxxx</v>
      </c>
    </row>
    <row r="45" spans="1:8" ht="15.75" customHeight="1">
      <c r="A45" s="421" t="str">
        <f ca="1">IF(Rosters!H15="","",Rosters!H15)</f>
        <v>33</v>
      </c>
      <c r="B45" s="154" t="str">
        <f ca="1">IF(Rosters!I15="","",Rosters!I15)</f>
        <v>Cookie Rumble</v>
      </c>
      <c r="C45" s="412"/>
      <c r="D45" s="151"/>
      <c r="E45" s="151"/>
      <c r="F45" s="151"/>
      <c r="G45" s="153"/>
      <c r="H45" s="162" t="str">
        <f t="shared" si="2"/>
        <v>Cookie Rumble</v>
      </c>
    </row>
    <row r="46" spans="1:8" ht="15.75" customHeight="1">
      <c r="A46" s="907" t="str">
        <f ca="1">IF(Rosters!H16="","",Rosters!H16)</f>
        <v>6</v>
      </c>
      <c r="B46" s="153" t="str">
        <f ca="1">IF(Rosters!I16="","",Rosters!I16)</f>
        <v>Elle McFearsome</v>
      </c>
      <c r="C46" s="312"/>
      <c r="D46" s="157"/>
      <c r="E46" s="157"/>
      <c r="F46" s="157"/>
      <c r="G46" s="285"/>
      <c r="H46" s="163" t="str">
        <f t="shared" si="2"/>
        <v>Elle McFearsome</v>
      </c>
    </row>
    <row r="47" spans="1:8" ht="15.75" customHeight="1">
      <c r="A47" s="421" t="str">
        <f ca="1">IF(Rosters!H17="","",Rosters!H17)</f>
        <v>46</v>
      </c>
      <c r="B47" s="154" t="str">
        <f ca="1">IF(Rosters!I17="","",Rosters!I17)</f>
        <v>Fatal Femme</v>
      </c>
      <c r="C47" s="412"/>
      <c r="D47" s="151"/>
      <c r="E47" s="151"/>
      <c r="F47" s="151"/>
      <c r="G47" s="153"/>
      <c r="H47" s="162" t="str">
        <f t="shared" si="2"/>
        <v>Fatal Femme</v>
      </c>
    </row>
    <row r="48" spans="1:8" ht="15.75" customHeight="1">
      <c r="A48" s="907" t="str">
        <f ca="1">IF(Rosters!H18="","",Rosters!H18)</f>
        <v>100%</v>
      </c>
      <c r="B48" s="153" t="str">
        <f ca="1">IF(Rosters!I18="","",Rosters!I18)</f>
        <v>Polly Fester</v>
      </c>
      <c r="C48" s="312"/>
      <c r="D48" s="157"/>
      <c r="E48" s="157"/>
      <c r="F48" s="157"/>
      <c r="G48" s="285"/>
      <c r="H48" s="163" t="str">
        <f t="shared" si="2"/>
        <v>Polly Fester</v>
      </c>
    </row>
    <row r="49" spans="1:8" ht="15.75" customHeight="1">
      <c r="A49" s="421" t="str">
        <f ca="1">IF(Rosters!H19="","",Rosters!H19)</f>
        <v>2.8</v>
      </c>
      <c r="B49" s="154" t="str">
        <f ca="1">IF(Rosters!I19="","",Rosters!I19)</f>
        <v>Racer McChaseHer</v>
      </c>
      <c r="C49" s="412"/>
      <c r="D49" s="151"/>
      <c r="E49" s="151"/>
      <c r="F49" s="151"/>
      <c r="G49" s="153"/>
      <c r="H49" s="162" t="str">
        <f t="shared" si="2"/>
        <v>Racer McChaseHer</v>
      </c>
    </row>
    <row r="50" spans="1:8" ht="15.75" customHeight="1">
      <c r="A50" s="907" t="str">
        <f ca="1">IF(Rosters!H20="","",Rosters!H20)</f>
        <v>3</v>
      </c>
      <c r="B50" s="153" t="str">
        <f ca="1">IF(Rosters!I20="","",Rosters!I20)</f>
        <v>Roxanna Hardplace</v>
      </c>
      <c r="C50" s="312"/>
      <c r="D50" s="157"/>
      <c r="E50" s="157"/>
      <c r="F50" s="157"/>
      <c r="G50" s="285"/>
      <c r="H50" s="163" t="str">
        <f t="shared" si="2"/>
        <v>Roxanna Hardplace</v>
      </c>
    </row>
    <row r="51" spans="1:8" ht="15.75" customHeight="1">
      <c r="A51" s="421" t="str">
        <f ca="1">IF(Rosters!H21="","",Rosters!H21)</f>
        <v>989</v>
      </c>
      <c r="B51" s="154" t="str">
        <f ca="1">IF(Rosters!I21="","",Rosters!I21)</f>
        <v>Sarah Hipel</v>
      </c>
      <c r="C51" s="412"/>
      <c r="D51" s="151"/>
      <c r="E51" s="151"/>
      <c r="F51" s="151"/>
      <c r="G51" s="153"/>
      <c r="H51" s="162" t="str">
        <f t="shared" si="2"/>
        <v>Sarah Hipel</v>
      </c>
    </row>
    <row r="52" spans="1:8" ht="15.75" customHeight="1">
      <c r="A52" s="907" t="str">
        <f ca="1">IF(Rosters!H22="","",Rosters!H22)</f>
        <v>5</v>
      </c>
      <c r="B52" s="153" t="str">
        <f ca="1">IF(Rosters!I22="","",Rosters!I22)</f>
        <v>Sista Slit'chya</v>
      </c>
      <c r="C52" s="312"/>
      <c r="D52" s="157"/>
      <c r="E52" s="157"/>
      <c r="F52" s="157"/>
      <c r="G52" s="285"/>
      <c r="H52" s="163" t="str">
        <f t="shared" si="2"/>
        <v>Sista Slit'chya</v>
      </c>
    </row>
    <row r="53" spans="1:8" ht="15.75" customHeight="1">
      <c r="A53" s="421" t="str">
        <f ca="1">IF(Rosters!H23="","",Rosters!H23)</f>
        <v>68</v>
      </c>
      <c r="B53" s="154" t="str">
        <f ca="1">IF(Rosters!I23="","",Rosters!I23)</f>
        <v>Summers Eve-L</v>
      </c>
      <c r="C53" s="412"/>
      <c r="D53" s="151"/>
      <c r="E53" s="151"/>
      <c r="F53" s="151"/>
      <c r="G53" s="153"/>
      <c r="H53" s="162" t="str">
        <f t="shared" si="2"/>
        <v>Summers Eve-L</v>
      </c>
    </row>
    <row r="54" spans="1:8" ht="15.75" customHeight="1">
      <c r="A54" s="907" t="str">
        <f ca="1">IF(Rosters!H24="","",Rosters!H24)</f>
        <v/>
      </c>
      <c r="B54" s="153" t="str">
        <f ca="1">IF(Rosters!I24="","",Rosters!I24)</f>
        <v/>
      </c>
      <c r="C54" s="312"/>
      <c r="D54" s="157"/>
      <c r="E54" s="157"/>
      <c r="F54" s="157"/>
      <c r="G54" s="285"/>
      <c r="H54" s="163" t="str">
        <f t="shared" si="2"/>
        <v/>
      </c>
    </row>
    <row r="55" spans="1:8" ht="15.75" customHeight="1">
      <c r="A55" s="421" t="str">
        <f ca="1">IF(Rosters!H25="","",Rosters!H25)</f>
        <v/>
      </c>
      <c r="B55" s="154" t="str">
        <f ca="1">IF(Rosters!I25="","",Rosters!I25)</f>
        <v/>
      </c>
      <c r="C55" s="412"/>
      <c r="D55" s="151"/>
      <c r="E55" s="151"/>
      <c r="F55" s="151"/>
      <c r="G55" s="153"/>
      <c r="H55" s="162" t="str">
        <f t="shared" si="2"/>
        <v/>
      </c>
    </row>
    <row r="56" spans="1:8" ht="15.75" customHeight="1">
      <c r="A56" s="907" t="str">
        <f ca="1">IF(Rosters!H26="","",Rosters!H26)</f>
        <v/>
      </c>
      <c r="B56" s="153" t="str">
        <f ca="1">IF(Rosters!I26="","",Rosters!I26)</f>
        <v/>
      </c>
      <c r="C56" s="274"/>
      <c r="D56" s="158"/>
      <c r="E56" s="158"/>
      <c r="F56" s="158"/>
      <c r="G56" s="426"/>
      <c r="H56" s="161" t="str">
        <f>B56</f>
        <v/>
      </c>
    </row>
    <row r="57" spans="1:8" ht="15.75" customHeight="1" thickBot="1">
      <c r="A57" s="425" t="str">
        <f ca="1">IF(Rosters!H27="","",Rosters!H27)</f>
        <v/>
      </c>
      <c r="B57" s="113" t="str">
        <f ca="1">IF(Rosters!I27="","",Rosters!I27)</f>
        <v/>
      </c>
      <c r="C57" s="413"/>
      <c r="D57" s="152"/>
      <c r="E57" s="152"/>
      <c r="F57" s="152"/>
      <c r="G57" s="284"/>
      <c r="H57" s="165" t="str">
        <f>B57</f>
        <v/>
      </c>
    </row>
    <row r="58" spans="1:8" ht="21" customHeight="1" thickBot="1">
      <c r="A58" s="361" t="s">
        <v>348</v>
      </c>
      <c r="B58" s="429" t="str">
        <f ca="1">IF(Rosters!B10="","",Rosters!B10)</f>
        <v>5280 Fight Club</v>
      </c>
      <c r="C58" s="323" t="s">
        <v>306</v>
      </c>
      <c r="D58" s="324" t="s">
        <v>275</v>
      </c>
      <c r="E58" s="324" t="s">
        <v>276</v>
      </c>
      <c r="F58" s="324" t="s">
        <v>305</v>
      </c>
      <c r="G58" s="325" t="s">
        <v>277</v>
      </c>
      <c r="H58" s="428" t="s">
        <v>355</v>
      </c>
    </row>
    <row r="59" spans="1:8" ht="15.75" customHeight="1">
      <c r="A59" s="909" t="str">
        <f ca="1">IF(Rosters!B12="","",Rosters!B12)</f>
        <v>13</v>
      </c>
      <c r="B59" s="524" t="str">
        <f ca="1">IF(Rosters!C12="","",Rosters!C12)</f>
        <v>Anne Shank</v>
      </c>
      <c r="C59" s="271"/>
      <c r="D59" s="272"/>
      <c r="E59" s="272"/>
      <c r="F59" s="272"/>
      <c r="G59" s="298"/>
      <c r="H59" s="297" t="str">
        <f t="shared" ref="H59:H72" si="3">B59</f>
        <v>Anne Shank</v>
      </c>
    </row>
    <row r="60" spans="1:8" ht="15.75" customHeight="1">
      <c r="A60" s="675" t="str">
        <f ca="1">IF(Rosters!B13="","",Rosters!B13)</f>
        <v xml:space="preserve">57 </v>
      </c>
      <c r="B60" s="469" t="str">
        <f ca="1">IF(Rosters!C13="","",Rosters!C13)</f>
        <v>Annia LateHer</v>
      </c>
      <c r="C60" s="412"/>
      <c r="D60" s="151"/>
      <c r="E60" s="151"/>
      <c r="F60" s="151"/>
      <c r="G60" s="153"/>
      <c r="H60" s="162" t="str">
        <f t="shared" si="3"/>
        <v>Annia LateHer</v>
      </c>
    </row>
    <row r="61" spans="1:8" ht="15.75" customHeight="1">
      <c r="A61" s="907" t="str">
        <f ca="1">IF(Rosters!B14="","",Rosters!B14)</f>
        <v>86</v>
      </c>
      <c r="B61" s="153" t="str">
        <f ca="1">IF(Rosters!C14="","",Rosters!C14)</f>
        <v>Assaultin Pepa</v>
      </c>
      <c r="C61" s="312"/>
      <c r="D61" s="157"/>
      <c r="E61" s="157"/>
      <c r="F61" s="157"/>
      <c r="G61" s="285"/>
      <c r="H61" s="163" t="str">
        <f t="shared" si="3"/>
        <v>Assaultin Pepa</v>
      </c>
    </row>
    <row r="62" spans="1:8" ht="15.75" customHeight="1">
      <c r="A62" s="421" t="str">
        <f ca="1">IF(Rosters!B15="","",Rosters!B15)</f>
        <v>3</v>
      </c>
      <c r="B62" s="154" t="str">
        <f ca="1">IF(Rosters!C15="","",Rosters!C15)</f>
        <v>Catholic Cruel Girl</v>
      </c>
      <c r="C62" s="412"/>
      <c r="D62" s="151"/>
      <c r="E62" s="151"/>
      <c r="F62" s="151"/>
      <c r="G62" s="153"/>
      <c r="H62" s="162" t="str">
        <f t="shared" si="3"/>
        <v>Catholic Cruel Girl</v>
      </c>
    </row>
    <row r="63" spans="1:8" ht="15.75" customHeight="1">
      <c r="A63" s="907" t="str">
        <f ca="1">IF(Rosters!B16="","",Rosters!B16)</f>
        <v>27</v>
      </c>
      <c r="B63" s="153" t="str">
        <f ca="1">IF(Rosters!C16="","",Rosters!C16)</f>
        <v>DeRanged</v>
      </c>
      <c r="C63" s="312"/>
      <c r="D63" s="157"/>
      <c r="E63" s="157"/>
      <c r="F63" s="157"/>
      <c r="G63" s="285"/>
      <c r="H63" s="163" t="str">
        <f t="shared" si="3"/>
        <v>DeRanged</v>
      </c>
    </row>
    <row r="64" spans="1:8" ht="15.75" customHeight="1">
      <c r="A64" s="421" t="str">
        <f ca="1">IF(Rosters!B17="","",Rosters!B17)</f>
        <v>1972</v>
      </c>
      <c r="B64" s="154" t="str">
        <f ca="1">IF(Rosters!C17="","",Rosters!C17)</f>
        <v>Ecko</v>
      </c>
      <c r="C64" s="412"/>
      <c r="D64" s="151"/>
      <c r="E64" s="151"/>
      <c r="F64" s="151"/>
      <c r="G64" s="153"/>
      <c r="H64" s="162" t="str">
        <f t="shared" si="3"/>
        <v>Ecko</v>
      </c>
    </row>
    <row r="65" spans="1:8" ht="15.75" customHeight="1">
      <c r="A65" s="907" t="str">
        <f ca="1">IF(Rosters!B18="","",Rosters!B18)</f>
        <v>18</v>
      </c>
      <c r="B65" s="153" t="str">
        <f ca="1">IF(Rosters!C18="","",Rosters!C18)</f>
        <v>Frida Beater</v>
      </c>
      <c r="C65" s="312"/>
      <c r="D65" s="157"/>
      <c r="E65" s="157"/>
      <c r="F65" s="157"/>
      <c r="G65" s="285"/>
      <c r="H65" s="163" t="str">
        <f t="shared" si="3"/>
        <v>Frida Beater</v>
      </c>
    </row>
    <row r="66" spans="1:8" ht="15.75" customHeight="1">
      <c r="A66" s="421" t="str">
        <f ca="1">IF(Rosters!B19="","",Rosters!B19)</f>
        <v>21</v>
      </c>
      <c r="B66" s="154" t="str">
        <f ca="1">IF(Rosters!C19="","",Rosters!C19)</f>
        <v>Psychobabble</v>
      </c>
      <c r="C66" s="412"/>
      <c r="D66" s="151"/>
      <c r="E66" s="151"/>
      <c r="F66" s="151"/>
      <c r="G66" s="153"/>
      <c r="H66" s="162" t="str">
        <f t="shared" si="3"/>
        <v>Psychobabble</v>
      </c>
    </row>
    <row r="67" spans="1:8" ht="15.75" customHeight="1">
      <c r="A67" s="907" t="str">
        <f ca="1">IF(Rosters!B20="","",Rosters!B20)</f>
        <v>40</v>
      </c>
      <c r="B67" s="153" t="str">
        <f ca="1">IF(Rosters!C20="","",Rosters!C20)</f>
        <v>Red Die</v>
      </c>
      <c r="C67" s="312"/>
      <c r="D67" s="157"/>
      <c r="E67" s="157"/>
      <c r="F67" s="157"/>
      <c r="G67" s="285"/>
      <c r="H67" s="163" t="str">
        <f t="shared" si="3"/>
        <v>Red Die</v>
      </c>
    </row>
    <row r="68" spans="1:8" ht="15.75" customHeight="1">
      <c r="A68" s="421" t="str">
        <f ca="1">IF(Rosters!B21="","",Rosters!B21)</f>
        <v>10</v>
      </c>
      <c r="B68" s="154" t="str">
        <f ca="1">IF(Rosters!C21="","",Rosters!C21)</f>
        <v>Roboflow</v>
      </c>
      <c r="C68" s="412"/>
      <c r="D68" s="151"/>
      <c r="E68" s="151"/>
      <c r="F68" s="151"/>
      <c r="G68" s="153"/>
      <c r="H68" s="162" t="str">
        <f t="shared" si="3"/>
        <v>Roboflow</v>
      </c>
    </row>
    <row r="69" spans="1:8" ht="15.75" customHeight="1">
      <c r="A69" s="907" t="str">
        <f ca="1">IF(Rosters!B22="","",Rosters!B22)</f>
        <v>88</v>
      </c>
      <c r="B69" s="153" t="str">
        <f ca="1">IF(Rosters!C22="","",Rosters!C22)</f>
        <v>She Who Cannot Be Named</v>
      </c>
      <c r="C69" s="312"/>
      <c r="D69" s="157"/>
      <c r="E69" s="157"/>
      <c r="F69" s="157"/>
      <c r="G69" s="285"/>
      <c r="H69" s="163" t="str">
        <f t="shared" si="3"/>
        <v>She Who Cannot Be Named</v>
      </c>
    </row>
    <row r="70" spans="1:8" ht="15.75" customHeight="1">
      <c r="A70" s="421" t="str">
        <f ca="1">IF(Rosters!B23="","",Rosters!B23)</f>
        <v>45</v>
      </c>
      <c r="B70" s="154" t="str">
        <f ca="1">IF(Rosters!C23="","",Rosters!C23)</f>
        <v>Tia Juana Pistola</v>
      </c>
      <c r="C70" s="412"/>
      <c r="D70" s="151"/>
      <c r="E70" s="151"/>
      <c r="F70" s="151"/>
      <c r="G70" s="153"/>
      <c r="H70" s="162" t="str">
        <f t="shared" si="3"/>
        <v>Tia Juana Pistola</v>
      </c>
    </row>
    <row r="71" spans="1:8" ht="15.75" customHeight="1">
      <c r="A71" s="907" t="str">
        <f ca="1">IF(Rosters!B24="","",Rosters!B24)</f>
        <v>52</v>
      </c>
      <c r="B71" s="153" t="str">
        <f ca="1">IF(Rosters!C24="","",Rosters!C24)</f>
        <v>Whipity Pow</v>
      </c>
      <c r="C71" s="312"/>
      <c r="D71" s="157"/>
      <c r="E71" s="157"/>
      <c r="F71" s="157"/>
      <c r="G71" s="285"/>
      <c r="H71" s="163" t="str">
        <f t="shared" si="3"/>
        <v>Whipity Pow</v>
      </c>
    </row>
    <row r="72" spans="1:8" ht="15.75" customHeight="1">
      <c r="A72" s="421" t="str">
        <f ca="1">IF(Rosters!B25="","",Rosters!B25)</f>
        <v>8</v>
      </c>
      <c r="B72" s="154" t="str">
        <f ca="1">IF(Rosters!C25="","",Rosters!C25)</f>
        <v>Winona Fighter</v>
      </c>
      <c r="C72" s="412"/>
      <c r="D72" s="151"/>
      <c r="E72" s="151"/>
      <c r="F72" s="151"/>
      <c r="G72" s="153"/>
      <c r="H72" s="162" t="str">
        <f t="shared" si="3"/>
        <v>Winona Fighter</v>
      </c>
    </row>
    <row r="73" spans="1:8" ht="15.75" customHeight="1">
      <c r="A73" s="907" t="str">
        <f ca="1">IF(Rosters!B26="","",Rosters!B26)</f>
        <v/>
      </c>
      <c r="B73" s="153" t="str">
        <f ca="1">IF(Rosters!C26="","",Rosters!C26)</f>
        <v/>
      </c>
      <c r="C73" s="274"/>
      <c r="D73" s="158"/>
      <c r="E73" s="158"/>
      <c r="F73" s="158"/>
      <c r="G73" s="426"/>
      <c r="H73" s="161" t="str">
        <f>B73</f>
        <v/>
      </c>
    </row>
    <row r="74" spans="1:8" ht="15.75" customHeight="1" thickBot="1">
      <c r="A74" s="425" t="str">
        <f ca="1">IF(Rosters!B27="","",Rosters!B27)</f>
        <v/>
      </c>
      <c r="B74" s="113" t="str">
        <f ca="1">IF(Rosters!C27="","",Rosters!C27)</f>
        <v/>
      </c>
      <c r="C74" s="413"/>
      <c r="D74" s="152"/>
      <c r="E74" s="152"/>
      <c r="F74" s="152"/>
      <c r="G74" s="284"/>
      <c r="H74" s="165" t="str">
        <f>B74</f>
        <v/>
      </c>
    </row>
    <row r="75" spans="1:8" ht="14" customHeight="1">
      <c r="A75" s="1170" t="s">
        <v>172</v>
      </c>
      <c r="B75" s="1171"/>
      <c r="C75" s="1174"/>
      <c r="D75" s="1174"/>
      <c r="E75" s="1174"/>
      <c r="F75" s="1174"/>
      <c r="G75" s="1174"/>
      <c r="H75" s="1172"/>
    </row>
    <row r="76" spans="1:8" ht="14" customHeight="1">
      <c r="A76" s="1173" t="s">
        <v>173</v>
      </c>
      <c r="B76" s="1174"/>
      <c r="C76" s="1174"/>
      <c r="D76" s="1174"/>
      <c r="E76" s="1174"/>
      <c r="F76" s="1174"/>
      <c r="G76" s="1174"/>
      <c r="H76" s="1175"/>
    </row>
    <row r="77" spans="1:8" ht="14" customHeight="1">
      <c r="A77" s="1173" t="s">
        <v>174</v>
      </c>
      <c r="B77" s="1174"/>
      <c r="C77" s="1174"/>
      <c r="D77" s="1174"/>
      <c r="E77" s="1174"/>
      <c r="F77" s="1174"/>
      <c r="G77" s="1174"/>
      <c r="H77" s="1175"/>
    </row>
    <row r="78" spans="1:8" ht="20.25" customHeight="1" thickBot="1">
      <c r="A78" s="1688" t="s">
        <v>304</v>
      </c>
      <c r="B78" s="1689"/>
      <c r="C78" s="1689"/>
      <c r="D78" s="1689"/>
      <c r="E78" s="1689"/>
      <c r="F78" s="1689"/>
      <c r="G78" s="1689"/>
      <c r="H78" s="1690"/>
    </row>
  </sheetData>
  <sheetCalcPr fullCalcOnLoad="1"/>
  <mergeCells count="14">
    <mergeCell ref="A77:H77"/>
    <mergeCell ref="A78:H78"/>
    <mergeCell ref="A39:H39"/>
    <mergeCell ref="A40:B40"/>
    <mergeCell ref="C40:D40"/>
    <mergeCell ref="A75:H75"/>
    <mergeCell ref="A76:H76"/>
    <mergeCell ref="F40:G40"/>
    <mergeCell ref="A37:H37"/>
    <mergeCell ref="A38:H38"/>
    <mergeCell ref="A1:B1"/>
    <mergeCell ref="C1:D1"/>
    <mergeCell ref="A36:H36"/>
    <mergeCell ref="F1:G1"/>
  </mergeCells>
  <phoneticPr fontId="38" type="noConversion"/>
  <pageMargins left="0.72" right="0.5" top="0.25" bottom="0.25" header="0.12" footer="0"/>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H78"/>
  <sheetViews>
    <sheetView workbookViewId="0">
      <selection activeCell="A75" sqref="A75:H75"/>
    </sheetView>
  </sheetViews>
  <sheetFormatPr baseColWidth="10" defaultColWidth="8.83203125" defaultRowHeight="12"/>
  <cols>
    <col min="1" max="1" width="5.6640625" customWidth="1"/>
    <col min="2" max="2" width="23.6640625" customWidth="1"/>
    <col min="3" max="7" width="15.6640625" customWidth="1"/>
    <col min="8" max="8" width="23.6640625" customWidth="1"/>
  </cols>
  <sheetData>
    <row r="1" spans="1:8" ht="15" customHeight="1" thickBot="1">
      <c r="A1" s="1692" t="s">
        <v>345</v>
      </c>
      <c r="B1" s="1693"/>
      <c r="C1" s="1691" t="str">
        <f ca="1">IF(Rosters!H10="","",Rosters!H10)</f>
        <v>All Stars</v>
      </c>
      <c r="D1" s="1691"/>
      <c r="E1" s="424" t="s">
        <v>128</v>
      </c>
      <c r="F1" s="1693"/>
      <c r="G1" s="1693"/>
      <c r="H1" s="415" t="s">
        <v>127</v>
      </c>
    </row>
    <row r="2" spans="1:8" ht="21" customHeight="1" thickBot="1">
      <c r="A2" s="361" t="s">
        <v>348</v>
      </c>
      <c r="B2" s="429" t="str">
        <f ca="1">IF(Rosters!B10="","",Rosters!B10)</f>
        <v>5280 Fight Club</v>
      </c>
      <c r="C2" s="316" t="s">
        <v>271</v>
      </c>
      <c r="D2" s="317" t="s">
        <v>318</v>
      </c>
      <c r="E2" s="317" t="s">
        <v>272</v>
      </c>
      <c r="F2" s="317" t="s">
        <v>274</v>
      </c>
      <c r="G2" s="318" t="s">
        <v>273</v>
      </c>
      <c r="H2" s="427" t="s">
        <v>355</v>
      </c>
    </row>
    <row r="3" spans="1:8" ht="15.75" customHeight="1">
      <c r="A3" s="906" t="str">
        <f ca="1">IF(Rosters!B12="","",Rosters!B12)</f>
        <v>13</v>
      </c>
      <c r="B3" s="159" t="str">
        <f ca="1">IF(Rosters!C12="","",Rosters!C12)</f>
        <v>Anne Shank</v>
      </c>
      <c r="C3" s="271"/>
      <c r="D3" s="272"/>
      <c r="E3" s="272"/>
      <c r="F3" s="272"/>
      <c r="G3" s="298"/>
      <c r="H3" s="161" t="str">
        <f t="shared" ref="H3:H18" si="0">B3</f>
        <v>Anne Shank</v>
      </c>
    </row>
    <row r="4" spans="1:8" ht="15.75" customHeight="1">
      <c r="A4" s="421" t="str">
        <f ca="1">IF(Rosters!B13="","",Rosters!B13)</f>
        <v xml:space="preserve">57 </v>
      </c>
      <c r="B4" s="155" t="str">
        <f ca="1">IF(Rosters!C13="","",Rosters!C13)</f>
        <v>Annia LateHer</v>
      </c>
      <c r="C4" s="412"/>
      <c r="D4" s="151"/>
      <c r="E4" s="151"/>
      <c r="F4" s="151"/>
      <c r="G4" s="153"/>
      <c r="H4" s="162" t="str">
        <f t="shared" si="0"/>
        <v>Annia LateHer</v>
      </c>
    </row>
    <row r="5" spans="1:8" ht="15.75" customHeight="1">
      <c r="A5" s="907" t="str">
        <f ca="1">IF(Rosters!B14="","",Rosters!B14)</f>
        <v>86</v>
      </c>
      <c r="B5" s="98" t="str">
        <f ca="1">IF(Rosters!C14="","",Rosters!C14)</f>
        <v>Assaultin Pepa</v>
      </c>
      <c r="C5" s="312"/>
      <c r="D5" s="157"/>
      <c r="E5" s="157"/>
      <c r="F5" s="157"/>
      <c r="G5" s="285"/>
      <c r="H5" s="163" t="str">
        <f t="shared" si="0"/>
        <v>Assaultin Pepa</v>
      </c>
    </row>
    <row r="6" spans="1:8" ht="15.75" customHeight="1">
      <c r="A6" s="421" t="str">
        <f ca="1">IF(Rosters!B15="","",Rosters!B15)</f>
        <v>3</v>
      </c>
      <c r="B6" s="155" t="str">
        <f ca="1">IF(Rosters!C15="","",Rosters!C15)</f>
        <v>Catholic Cruel Girl</v>
      </c>
      <c r="C6" s="412"/>
      <c r="D6" s="151"/>
      <c r="E6" s="151"/>
      <c r="F6" s="151"/>
      <c r="G6" s="153"/>
      <c r="H6" s="162" t="str">
        <f t="shared" si="0"/>
        <v>Catholic Cruel Girl</v>
      </c>
    </row>
    <row r="7" spans="1:8" ht="15.75" customHeight="1">
      <c r="A7" s="907" t="str">
        <f ca="1">IF(Rosters!B16="","",Rosters!B16)</f>
        <v>27</v>
      </c>
      <c r="B7" s="98" t="str">
        <f ca="1">IF(Rosters!C16="","",Rosters!C16)</f>
        <v>DeRanged</v>
      </c>
      <c r="C7" s="312"/>
      <c r="D7" s="157"/>
      <c r="E7" s="157"/>
      <c r="F7" s="157"/>
      <c r="G7" s="285"/>
      <c r="H7" s="163" t="str">
        <f t="shared" si="0"/>
        <v>DeRanged</v>
      </c>
    </row>
    <row r="8" spans="1:8" ht="15.75" customHeight="1">
      <c r="A8" s="421" t="str">
        <f ca="1">IF(Rosters!B17="","",Rosters!B17)</f>
        <v>1972</v>
      </c>
      <c r="B8" s="155" t="str">
        <f ca="1">IF(Rosters!C17="","",Rosters!C17)</f>
        <v>Ecko</v>
      </c>
      <c r="C8" s="412"/>
      <c r="D8" s="151"/>
      <c r="E8" s="151"/>
      <c r="F8" s="151"/>
      <c r="G8" s="153"/>
      <c r="H8" s="162" t="str">
        <f t="shared" si="0"/>
        <v>Ecko</v>
      </c>
    </row>
    <row r="9" spans="1:8" ht="15.75" customHeight="1">
      <c r="A9" s="907" t="str">
        <f ca="1">IF(Rosters!B18="","",Rosters!B18)</f>
        <v>18</v>
      </c>
      <c r="B9" s="98" t="str">
        <f ca="1">IF(Rosters!C18="","",Rosters!C18)</f>
        <v>Frida Beater</v>
      </c>
      <c r="C9" s="312"/>
      <c r="D9" s="157"/>
      <c r="E9" s="157"/>
      <c r="F9" s="157"/>
      <c r="G9" s="285"/>
      <c r="H9" s="163" t="str">
        <f t="shared" si="0"/>
        <v>Frida Beater</v>
      </c>
    </row>
    <row r="10" spans="1:8" ht="15.75" customHeight="1">
      <c r="A10" s="421" t="str">
        <f ca="1">IF(Rosters!B19="","",Rosters!B19)</f>
        <v>21</v>
      </c>
      <c r="B10" s="155" t="str">
        <f ca="1">IF(Rosters!C19="","",Rosters!C19)</f>
        <v>Psychobabble</v>
      </c>
      <c r="C10" s="412"/>
      <c r="D10" s="151"/>
      <c r="E10" s="151"/>
      <c r="F10" s="151"/>
      <c r="G10" s="153"/>
      <c r="H10" s="162" t="str">
        <f t="shared" si="0"/>
        <v>Psychobabble</v>
      </c>
    </row>
    <row r="11" spans="1:8" ht="15.75" customHeight="1">
      <c r="A11" s="907" t="str">
        <f ca="1">IF(Rosters!B20="","",Rosters!B20)</f>
        <v>40</v>
      </c>
      <c r="B11" s="98" t="str">
        <f ca="1">IF(Rosters!C20="","",Rosters!C20)</f>
        <v>Red Die</v>
      </c>
      <c r="C11" s="312"/>
      <c r="D11" s="157"/>
      <c r="E11" s="157"/>
      <c r="F11" s="157"/>
      <c r="G11" s="285"/>
      <c r="H11" s="163" t="str">
        <f t="shared" si="0"/>
        <v>Red Die</v>
      </c>
    </row>
    <row r="12" spans="1:8" ht="15.75" customHeight="1">
      <c r="A12" s="421" t="str">
        <f ca="1">IF(Rosters!B21="","",Rosters!B21)</f>
        <v>10</v>
      </c>
      <c r="B12" s="155" t="str">
        <f ca="1">IF(Rosters!C21="","",Rosters!C21)</f>
        <v>Roboflow</v>
      </c>
      <c r="C12" s="412"/>
      <c r="D12" s="151"/>
      <c r="E12" s="151"/>
      <c r="F12" s="151"/>
      <c r="G12" s="153"/>
      <c r="H12" s="162" t="str">
        <f t="shared" si="0"/>
        <v>Roboflow</v>
      </c>
    </row>
    <row r="13" spans="1:8" ht="15.75" customHeight="1">
      <c r="A13" s="907" t="str">
        <f ca="1">IF(Rosters!B22="","",Rosters!B22)</f>
        <v>88</v>
      </c>
      <c r="B13" s="98" t="str">
        <f ca="1">IF(Rosters!C22="","",Rosters!C22)</f>
        <v>She Who Cannot Be Named</v>
      </c>
      <c r="C13" s="312"/>
      <c r="D13" s="157"/>
      <c r="E13" s="157"/>
      <c r="F13" s="157"/>
      <c r="G13" s="285"/>
      <c r="H13" s="163" t="str">
        <f t="shared" si="0"/>
        <v>She Who Cannot Be Named</v>
      </c>
    </row>
    <row r="14" spans="1:8" ht="15.75" customHeight="1">
      <c r="A14" s="421" t="str">
        <f ca="1">IF(Rosters!B23="","",Rosters!B23)</f>
        <v>45</v>
      </c>
      <c r="B14" s="155" t="str">
        <f ca="1">IF(Rosters!C23="","",Rosters!C23)</f>
        <v>Tia Juana Pistola</v>
      </c>
      <c r="C14" s="412"/>
      <c r="D14" s="151"/>
      <c r="E14" s="151"/>
      <c r="F14" s="151"/>
      <c r="G14" s="153"/>
      <c r="H14" s="162" t="str">
        <f t="shared" si="0"/>
        <v>Tia Juana Pistola</v>
      </c>
    </row>
    <row r="15" spans="1:8" ht="15.75" customHeight="1">
      <c r="A15" s="907" t="str">
        <f ca="1">IF(Rosters!B24="","",Rosters!B24)</f>
        <v>52</v>
      </c>
      <c r="B15" s="98" t="str">
        <f ca="1">IF(Rosters!C24="","",Rosters!C24)</f>
        <v>Whipity Pow</v>
      </c>
      <c r="C15" s="312"/>
      <c r="D15" s="157"/>
      <c r="E15" s="157"/>
      <c r="F15" s="157"/>
      <c r="G15" s="285"/>
      <c r="H15" s="163" t="str">
        <f t="shared" si="0"/>
        <v>Whipity Pow</v>
      </c>
    </row>
    <row r="16" spans="1:8" ht="15.75" customHeight="1">
      <c r="A16" s="421" t="str">
        <f ca="1">IF(Rosters!B25="","",Rosters!B25)</f>
        <v>8</v>
      </c>
      <c r="B16" s="411" t="str">
        <f ca="1">IF(Rosters!C25="","",Rosters!C25)</f>
        <v>Winona Fighter</v>
      </c>
      <c r="C16" s="412"/>
      <c r="D16" s="151"/>
      <c r="E16" s="151"/>
      <c r="F16" s="151"/>
      <c r="G16" s="153"/>
      <c r="H16" s="162" t="str">
        <f t="shared" si="0"/>
        <v>Winona Fighter</v>
      </c>
    </row>
    <row r="17" spans="1:8" ht="15.75" customHeight="1">
      <c r="A17" s="906" t="str">
        <f ca="1">IF(Rosters!B26="","",Rosters!B26)</f>
        <v/>
      </c>
      <c r="B17" s="159" t="str">
        <f ca="1">IF(Rosters!C26="","",Rosters!C26)</f>
        <v/>
      </c>
      <c r="C17" s="274"/>
      <c r="D17" s="158"/>
      <c r="E17" s="158"/>
      <c r="F17" s="158"/>
      <c r="G17" s="426"/>
      <c r="H17" s="161" t="str">
        <f t="shared" si="0"/>
        <v/>
      </c>
    </row>
    <row r="18" spans="1:8" ht="15.75" customHeight="1" thickBot="1">
      <c r="A18" s="422" t="str">
        <f ca="1">IF(Rosters!B27="","",Rosters!B27)</f>
        <v/>
      </c>
      <c r="B18" s="160" t="str">
        <f ca="1">IF(Rosters!C27="","",Rosters!C27)</f>
        <v/>
      </c>
      <c r="C18" s="413"/>
      <c r="D18" s="152"/>
      <c r="E18" s="152"/>
      <c r="F18" s="152"/>
      <c r="G18" s="284"/>
      <c r="H18" s="164" t="str">
        <f t="shared" si="0"/>
        <v/>
      </c>
    </row>
    <row r="19" spans="1:8" ht="21" customHeight="1" thickBot="1">
      <c r="A19" s="361" t="s">
        <v>348</v>
      </c>
      <c r="B19" s="430" t="str">
        <f ca="1">IF(Rosters!H10="","",Rosters!H10)</f>
        <v>All Stars</v>
      </c>
      <c r="C19" s="321" t="s">
        <v>306</v>
      </c>
      <c r="D19" s="321" t="s">
        <v>275</v>
      </c>
      <c r="E19" s="321" t="s">
        <v>276</v>
      </c>
      <c r="F19" s="321" t="s">
        <v>305</v>
      </c>
      <c r="G19" s="321" t="s">
        <v>277</v>
      </c>
      <c r="H19" s="428" t="s">
        <v>355</v>
      </c>
    </row>
    <row r="20" spans="1:8" ht="15.75" customHeight="1">
      <c r="A20" s="906" t="str">
        <f ca="1">IF(Rosters!H12="","",Rosters!H12)</f>
        <v>313</v>
      </c>
      <c r="B20" s="114" t="str">
        <f ca="1">IF(Rosters!I12="","",Rosters!I12)</f>
        <v>Black Eyed Skeez</v>
      </c>
      <c r="C20" s="457"/>
      <c r="D20" s="426"/>
      <c r="E20" s="457"/>
      <c r="F20" s="158"/>
      <c r="G20" s="158"/>
      <c r="H20" s="134" t="str">
        <f t="shared" ref="H20:H35" si="1">B20</f>
        <v>Black Eyed Skeez</v>
      </c>
    </row>
    <row r="21" spans="1:8" ht="15.75" customHeight="1">
      <c r="A21" s="421" t="str">
        <f ca="1">IF(Rosters!H13="","",Rosters!H13)</f>
        <v>24/7</v>
      </c>
      <c r="B21" s="154" t="str">
        <f ca="1">IF(Rosters!I13="","",Rosters!I13)</f>
        <v>boo d. livers</v>
      </c>
      <c r="C21" s="236"/>
      <c r="D21" s="153"/>
      <c r="E21" s="236"/>
      <c r="F21" s="151"/>
      <c r="G21" s="151"/>
      <c r="H21" s="131" t="str">
        <f t="shared" si="1"/>
        <v>boo d. livers</v>
      </c>
    </row>
    <row r="22" spans="1:8" ht="15.75" customHeight="1">
      <c r="A22" s="907" t="str">
        <f ca="1">IF(Rosters!H14="","",Rosters!H14)</f>
        <v>303</v>
      </c>
      <c r="B22" s="153" t="str">
        <f ca="1">IF(Rosters!I14="","",Rosters!I14)</f>
        <v>Bruisie Siouxxx</v>
      </c>
      <c r="C22" s="414"/>
      <c r="D22" s="285"/>
      <c r="E22" s="414"/>
      <c r="F22" s="157"/>
      <c r="G22" s="157"/>
      <c r="H22" s="132" t="str">
        <f t="shared" si="1"/>
        <v>Bruisie Siouxxx</v>
      </c>
    </row>
    <row r="23" spans="1:8" ht="15.75" customHeight="1">
      <c r="A23" s="421" t="str">
        <f ca="1">IF(Rosters!H15="","",Rosters!H15)</f>
        <v>33</v>
      </c>
      <c r="B23" s="154" t="str">
        <f ca="1">IF(Rosters!I15="","",Rosters!I15)</f>
        <v>Cookie Rumble</v>
      </c>
      <c r="C23" s="236"/>
      <c r="D23" s="153"/>
      <c r="E23" s="236"/>
      <c r="F23" s="151"/>
      <c r="G23" s="151"/>
      <c r="H23" s="131" t="str">
        <f t="shared" si="1"/>
        <v>Cookie Rumble</v>
      </c>
    </row>
    <row r="24" spans="1:8" ht="15.75" customHeight="1">
      <c r="A24" s="907" t="str">
        <f ca="1">IF(Rosters!H16="","",Rosters!H16)</f>
        <v>6</v>
      </c>
      <c r="B24" s="153" t="str">
        <f ca="1">IF(Rosters!I16="","",Rosters!I16)</f>
        <v>Elle McFearsome</v>
      </c>
      <c r="C24" s="414"/>
      <c r="D24" s="285"/>
      <c r="E24" s="414"/>
      <c r="F24" s="157"/>
      <c r="G24" s="157"/>
      <c r="H24" s="132" t="str">
        <f t="shared" si="1"/>
        <v>Elle McFearsome</v>
      </c>
    </row>
    <row r="25" spans="1:8" ht="15.75" customHeight="1">
      <c r="A25" s="421" t="str">
        <f ca="1">IF(Rosters!H17="","",Rosters!H17)</f>
        <v>46</v>
      </c>
      <c r="B25" s="154" t="str">
        <f ca="1">IF(Rosters!I17="","",Rosters!I17)</f>
        <v>Fatal Femme</v>
      </c>
      <c r="C25" s="236"/>
      <c r="D25" s="153"/>
      <c r="E25" s="236"/>
      <c r="F25" s="151"/>
      <c r="G25" s="151"/>
      <c r="H25" s="131" t="str">
        <f t="shared" si="1"/>
        <v>Fatal Femme</v>
      </c>
    </row>
    <row r="26" spans="1:8" ht="15.75" customHeight="1">
      <c r="A26" s="907" t="str">
        <f ca="1">IF(Rosters!H18="","",Rosters!H18)</f>
        <v>100%</v>
      </c>
      <c r="B26" s="153" t="str">
        <f ca="1">IF(Rosters!I18="","",Rosters!I18)</f>
        <v>Polly Fester</v>
      </c>
      <c r="C26" s="414"/>
      <c r="D26" s="285"/>
      <c r="E26" s="414"/>
      <c r="F26" s="157"/>
      <c r="G26" s="157"/>
      <c r="H26" s="132" t="str">
        <f t="shared" si="1"/>
        <v>Polly Fester</v>
      </c>
    </row>
    <row r="27" spans="1:8" ht="15.75" customHeight="1">
      <c r="A27" s="421" t="str">
        <f ca="1">IF(Rosters!H19="","",Rosters!H19)</f>
        <v>2.8</v>
      </c>
      <c r="B27" s="154" t="str">
        <f ca="1">IF(Rosters!I19="","",Rosters!I19)</f>
        <v>Racer McChaseHer</v>
      </c>
      <c r="C27" s="236"/>
      <c r="D27" s="153"/>
      <c r="E27" s="236"/>
      <c r="F27" s="151"/>
      <c r="G27" s="151"/>
      <c r="H27" s="131" t="str">
        <f t="shared" si="1"/>
        <v>Racer McChaseHer</v>
      </c>
    </row>
    <row r="28" spans="1:8" ht="15.75" customHeight="1">
      <c r="A28" s="907" t="str">
        <f ca="1">IF(Rosters!H20="","",Rosters!H20)</f>
        <v>3</v>
      </c>
      <c r="B28" s="153" t="str">
        <f ca="1">IF(Rosters!I20="","",Rosters!I20)</f>
        <v>Roxanna Hardplace</v>
      </c>
      <c r="C28" s="414"/>
      <c r="D28" s="285"/>
      <c r="E28" s="414"/>
      <c r="F28" s="157"/>
      <c r="G28" s="157"/>
      <c r="H28" s="132" t="str">
        <f t="shared" si="1"/>
        <v>Roxanna Hardplace</v>
      </c>
    </row>
    <row r="29" spans="1:8" ht="15.75" customHeight="1">
      <c r="A29" s="421" t="str">
        <f ca="1">IF(Rosters!H21="","",Rosters!H21)</f>
        <v>989</v>
      </c>
      <c r="B29" s="154" t="str">
        <f ca="1">IF(Rosters!I21="","",Rosters!I21)</f>
        <v>Sarah Hipel</v>
      </c>
      <c r="C29" s="236"/>
      <c r="D29" s="153"/>
      <c r="E29" s="236"/>
      <c r="F29" s="151"/>
      <c r="G29" s="151"/>
      <c r="H29" s="131" t="str">
        <f t="shared" si="1"/>
        <v>Sarah Hipel</v>
      </c>
    </row>
    <row r="30" spans="1:8" ht="15.75" customHeight="1">
      <c r="A30" s="907" t="str">
        <f ca="1">IF(Rosters!H22="","",Rosters!H22)</f>
        <v>5</v>
      </c>
      <c r="B30" s="153" t="str">
        <f ca="1">IF(Rosters!I22="","",Rosters!I22)</f>
        <v>Sista Slit'chya</v>
      </c>
      <c r="C30" s="414"/>
      <c r="D30" s="285"/>
      <c r="E30" s="414"/>
      <c r="F30" s="157"/>
      <c r="G30" s="157"/>
      <c r="H30" s="132" t="str">
        <f t="shared" si="1"/>
        <v>Sista Slit'chya</v>
      </c>
    </row>
    <row r="31" spans="1:8" ht="15.75" customHeight="1">
      <c r="A31" s="421" t="str">
        <f ca="1">IF(Rosters!H23="","",Rosters!H23)</f>
        <v>68</v>
      </c>
      <c r="B31" s="154" t="str">
        <f ca="1">IF(Rosters!I23="","",Rosters!I23)</f>
        <v>Summers Eve-L</v>
      </c>
      <c r="C31" s="236"/>
      <c r="D31" s="153"/>
      <c r="E31" s="236"/>
      <c r="F31" s="151"/>
      <c r="G31" s="151"/>
      <c r="H31" s="131" t="str">
        <f t="shared" si="1"/>
        <v>Summers Eve-L</v>
      </c>
    </row>
    <row r="32" spans="1:8" ht="15.75" customHeight="1">
      <c r="A32" s="907" t="str">
        <f ca="1">IF(Rosters!H24="","",Rosters!H24)</f>
        <v/>
      </c>
      <c r="B32" s="153" t="str">
        <f ca="1">IF(Rosters!I24="","",Rosters!I24)</f>
        <v/>
      </c>
      <c r="C32" s="414"/>
      <c r="D32" s="285"/>
      <c r="E32" s="414"/>
      <c r="F32" s="157"/>
      <c r="G32" s="157"/>
      <c r="H32" s="132" t="str">
        <f t="shared" si="1"/>
        <v/>
      </c>
    </row>
    <row r="33" spans="1:8" ht="15.75" customHeight="1">
      <c r="A33" s="421" t="str">
        <f ca="1">IF(Rosters!H25="","",Rosters!H25)</f>
        <v/>
      </c>
      <c r="B33" s="154" t="str">
        <f ca="1">IF(Rosters!I25="","",Rosters!I25)</f>
        <v/>
      </c>
      <c r="C33" s="236"/>
      <c r="D33" s="153"/>
      <c r="E33" s="236"/>
      <c r="F33" s="151"/>
      <c r="G33" s="151"/>
      <c r="H33" s="131" t="str">
        <f t="shared" si="1"/>
        <v/>
      </c>
    </row>
    <row r="34" spans="1:8" ht="15.75" customHeight="1">
      <c r="A34" s="906" t="str">
        <f ca="1">IF(Rosters!H26="","",Rosters!H26)</f>
        <v/>
      </c>
      <c r="B34" s="114" t="str">
        <f ca="1">IF(Rosters!I26="","",Rosters!I26)</f>
        <v/>
      </c>
      <c r="C34" s="457"/>
      <c r="D34" s="426"/>
      <c r="E34" s="457"/>
      <c r="F34" s="158"/>
      <c r="G34" s="158"/>
      <c r="H34" s="423" t="str">
        <f t="shared" si="1"/>
        <v/>
      </c>
    </row>
    <row r="35" spans="1:8" ht="15.75" customHeight="1" thickBot="1">
      <c r="A35" s="425" t="str">
        <f ca="1">IF(Rosters!H27="","",Rosters!H27)</f>
        <v/>
      </c>
      <c r="B35" s="113" t="str">
        <f ca="1">IF(Rosters!I27="","",Rosters!I27)</f>
        <v/>
      </c>
      <c r="C35" s="459"/>
      <c r="D35" s="284"/>
      <c r="E35" s="459"/>
      <c r="F35" s="152"/>
      <c r="G35" s="152"/>
      <c r="H35" s="133" t="str">
        <f t="shared" si="1"/>
        <v/>
      </c>
    </row>
    <row r="36" spans="1:8" ht="14" customHeight="1">
      <c r="A36" s="1170" t="s">
        <v>172</v>
      </c>
      <c r="B36" s="1171"/>
      <c r="C36" s="1171"/>
      <c r="D36" s="1171"/>
      <c r="E36" s="1171"/>
      <c r="F36" s="1171"/>
      <c r="G36" s="1171"/>
      <c r="H36" s="1172"/>
    </row>
    <row r="37" spans="1:8" ht="14" customHeight="1">
      <c r="A37" s="1173" t="s">
        <v>173</v>
      </c>
      <c r="B37" s="1174"/>
      <c r="C37" s="1174"/>
      <c r="D37" s="1174"/>
      <c r="E37" s="1174"/>
      <c r="F37" s="1174"/>
      <c r="G37" s="1174"/>
      <c r="H37" s="1175"/>
    </row>
    <row r="38" spans="1:8" ht="14" customHeight="1">
      <c r="A38" s="1173" t="s">
        <v>174</v>
      </c>
      <c r="B38" s="1174"/>
      <c r="C38" s="1174"/>
      <c r="D38" s="1174"/>
      <c r="E38" s="1174"/>
      <c r="F38" s="1174"/>
      <c r="G38" s="1174"/>
      <c r="H38" s="1175"/>
    </row>
    <row r="39" spans="1:8" ht="20.25" customHeight="1" thickBot="1">
      <c r="A39" s="1688" t="s">
        <v>304</v>
      </c>
      <c r="B39" s="1689"/>
      <c r="C39" s="1689"/>
      <c r="D39" s="1689"/>
      <c r="E39" s="1689"/>
      <c r="F39" s="1689"/>
      <c r="G39" s="1689"/>
      <c r="H39" s="1690"/>
    </row>
    <row r="40" spans="1:8" ht="15" customHeight="1" thickBot="1">
      <c r="A40" s="1692" t="s">
        <v>345</v>
      </c>
      <c r="B40" s="1693"/>
      <c r="C40" s="1691" t="str">
        <f ca="1">IF(Rosters!B10="","",Rosters!B10)</f>
        <v>5280 Fight Club</v>
      </c>
      <c r="D40" s="1691"/>
      <c r="E40" s="424" t="s">
        <v>128</v>
      </c>
      <c r="F40" s="1694"/>
      <c r="G40" s="1694"/>
      <c r="H40" s="415" t="s">
        <v>127</v>
      </c>
    </row>
    <row r="41" spans="1:8" ht="21" customHeight="1" thickBot="1">
      <c r="A41" s="361" t="s">
        <v>348</v>
      </c>
      <c r="B41" s="429" t="str">
        <f ca="1">IF(Rosters!H10="","",Rosters!H10)</f>
        <v>All Stars</v>
      </c>
      <c r="C41" s="316" t="s">
        <v>271</v>
      </c>
      <c r="D41" s="317" t="s">
        <v>318</v>
      </c>
      <c r="E41" s="317" t="s">
        <v>272</v>
      </c>
      <c r="F41" s="317" t="s">
        <v>274</v>
      </c>
      <c r="G41" s="318" t="s">
        <v>273</v>
      </c>
      <c r="H41" s="428" t="s">
        <v>355</v>
      </c>
    </row>
    <row r="42" spans="1:8" ht="15.75" customHeight="1">
      <c r="A42" s="910" t="str">
        <f ca="1">IF(Rosters!H12="","",Rosters!H12)</f>
        <v>313</v>
      </c>
      <c r="B42" s="148" t="str">
        <f ca="1">IF(Rosters!I12="","",Rosters!I12)</f>
        <v>Black Eyed Skeez</v>
      </c>
      <c r="C42" s="271"/>
      <c r="D42" s="272"/>
      <c r="E42" s="272"/>
      <c r="F42" s="272"/>
      <c r="G42" s="298"/>
      <c r="H42" s="161" t="str">
        <f t="shared" ref="H42:H57" si="2">B42</f>
        <v>Black Eyed Skeez</v>
      </c>
    </row>
    <row r="43" spans="1:8" ht="15.75" customHeight="1">
      <c r="A43" s="660" t="str">
        <f ca="1">IF(Rosters!H13="","",Rosters!H13)</f>
        <v>24/7</v>
      </c>
      <c r="B43" s="149" t="str">
        <f ca="1">IF(Rosters!I13="","",Rosters!I13)</f>
        <v>boo d. livers</v>
      </c>
      <c r="C43" s="412"/>
      <c r="D43" s="151"/>
      <c r="E43" s="151"/>
      <c r="F43" s="151"/>
      <c r="G43" s="153"/>
      <c r="H43" s="162" t="str">
        <f t="shared" si="2"/>
        <v>boo d. livers</v>
      </c>
    </row>
    <row r="44" spans="1:8" ht="15.75" customHeight="1">
      <c r="A44" s="910" t="str">
        <f ca="1">IF(Rosters!H14="","",Rosters!H14)</f>
        <v>303</v>
      </c>
      <c r="B44" s="148" t="str">
        <f ca="1">IF(Rosters!I14="","",Rosters!I14)</f>
        <v>Bruisie Siouxxx</v>
      </c>
      <c r="C44" s="312"/>
      <c r="D44" s="157"/>
      <c r="E44" s="157"/>
      <c r="F44" s="157"/>
      <c r="G44" s="285"/>
      <c r="H44" s="163" t="str">
        <f t="shared" si="2"/>
        <v>Bruisie Siouxxx</v>
      </c>
    </row>
    <row r="45" spans="1:8" ht="15.75" customHeight="1">
      <c r="A45" s="660" t="str">
        <f ca="1">IF(Rosters!H15="","",Rosters!H15)</f>
        <v>33</v>
      </c>
      <c r="B45" s="149" t="str">
        <f ca="1">IF(Rosters!I15="","",Rosters!I15)</f>
        <v>Cookie Rumble</v>
      </c>
      <c r="C45" s="412"/>
      <c r="D45" s="151"/>
      <c r="E45" s="151"/>
      <c r="F45" s="151"/>
      <c r="G45" s="153"/>
      <c r="H45" s="162" t="str">
        <f t="shared" si="2"/>
        <v>Cookie Rumble</v>
      </c>
    </row>
    <row r="46" spans="1:8" ht="15.75" customHeight="1">
      <c r="A46" s="910" t="str">
        <f ca="1">IF(Rosters!H16="","",Rosters!H16)</f>
        <v>6</v>
      </c>
      <c r="B46" s="148" t="str">
        <f ca="1">IF(Rosters!I16="","",Rosters!I16)</f>
        <v>Elle McFearsome</v>
      </c>
      <c r="C46" s="312"/>
      <c r="D46" s="157"/>
      <c r="E46" s="157"/>
      <c r="F46" s="157"/>
      <c r="G46" s="285"/>
      <c r="H46" s="163" t="str">
        <f t="shared" si="2"/>
        <v>Elle McFearsome</v>
      </c>
    </row>
    <row r="47" spans="1:8" ht="15.75" customHeight="1">
      <c r="A47" s="660" t="str">
        <f ca="1">IF(Rosters!H17="","",Rosters!H17)</f>
        <v>46</v>
      </c>
      <c r="B47" s="149" t="str">
        <f ca="1">IF(Rosters!I17="","",Rosters!I17)</f>
        <v>Fatal Femme</v>
      </c>
      <c r="C47" s="412"/>
      <c r="D47" s="151"/>
      <c r="E47" s="151"/>
      <c r="F47" s="151"/>
      <c r="G47" s="153"/>
      <c r="H47" s="162" t="str">
        <f t="shared" si="2"/>
        <v>Fatal Femme</v>
      </c>
    </row>
    <row r="48" spans="1:8" ht="15.75" customHeight="1">
      <c r="A48" s="910" t="str">
        <f ca="1">IF(Rosters!H18="","",Rosters!H18)</f>
        <v>100%</v>
      </c>
      <c r="B48" s="148" t="str">
        <f ca="1">IF(Rosters!I18="","",Rosters!I18)</f>
        <v>Polly Fester</v>
      </c>
      <c r="C48" s="312"/>
      <c r="D48" s="157"/>
      <c r="E48" s="157"/>
      <c r="F48" s="157"/>
      <c r="G48" s="285"/>
      <c r="H48" s="163" t="str">
        <f t="shared" si="2"/>
        <v>Polly Fester</v>
      </c>
    </row>
    <row r="49" spans="1:8" ht="15.75" customHeight="1">
      <c r="A49" s="660" t="str">
        <f ca="1">IF(Rosters!H19="","",Rosters!H19)</f>
        <v>2.8</v>
      </c>
      <c r="B49" s="149" t="str">
        <f ca="1">IF(Rosters!I19="","",Rosters!I19)</f>
        <v>Racer McChaseHer</v>
      </c>
      <c r="C49" s="412"/>
      <c r="D49" s="151"/>
      <c r="E49" s="151"/>
      <c r="F49" s="151"/>
      <c r="G49" s="153"/>
      <c r="H49" s="162" t="str">
        <f t="shared" si="2"/>
        <v>Racer McChaseHer</v>
      </c>
    </row>
    <row r="50" spans="1:8" ht="15.75" customHeight="1">
      <c r="A50" s="910" t="str">
        <f ca="1">IF(Rosters!H20="","",Rosters!H20)</f>
        <v>3</v>
      </c>
      <c r="B50" s="148" t="str">
        <f ca="1">IF(Rosters!I20="","",Rosters!I20)</f>
        <v>Roxanna Hardplace</v>
      </c>
      <c r="C50" s="312"/>
      <c r="D50" s="157"/>
      <c r="E50" s="157"/>
      <c r="F50" s="157"/>
      <c r="G50" s="285"/>
      <c r="H50" s="163" t="str">
        <f t="shared" si="2"/>
        <v>Roxanna Hardplace</v>
      </c>
    </row>
    <row r="51" spans="1:8" ht="15.75" customHeight="1">
      <c r="A51" s="660" t="str">
        <f ca="1">IF(Rosters!H21="","",Rosters!H21)</f>
        <v>989</v>
      </c>
      <c r="B51" s="149" t="str">
        <f ca="1">IF(Rosters!I21="","",Rosters!I21)</f>
        <v>Sarah Hipel</v>
      </c>
      <c r="C51" s="412"/>
      <c r="D51" s="151"/>
      <c r="E51" s="151"/>
      <c r="F51" s="151"/>
      <c r="G51" s="153"/>
      <c r="H51" s="162" t="str">
        <f t="shared" si="2"/>
        <v>Sarah Hipel</v>
      </c>
    </row>
    <row r="52" spans="1:8" ht="15.75" customHeight="1">
      <c r="A52" s="910" t="str">
        <f ca="1">IF(Rosters!H22="","",Rosters!H22)</f>
        <v>5</v>
      </c>
      <c r="B52" s="148" t="str">
        <f ca="1">IF(Rosters!I22="","",Rosters!I22)</f>
        <v>Sista Slit'chya</v>
      </c>
      <c r="C52" s="312"/>
      <c r="D52" s="157"/>
      <c r="E52" s="157"/>
      <c r="F52" s="157"/>
      <c r="G52" s="285"/>
      <c r="H52" s="163" t="str">
        <f t="shared" si="2"/>
        <v>Sista Slit'chya</v>
      </c>
    </row>
    <row r="53" spans="1:8" ht="15.75" customHeight="1">
      <c r="A53" s="660" t="str">
        <f ca="1">IF(Rosters!H23="","",Rosters!H23)</f>
        <v>68</v>
      </c>
      <c r="B53" s="149" t="str">
        <f ca="1">IF(Rosters!I23="","",Rosters!I23)</f>
        <v>Summers Eve-L</v>
      </c>
      <c r="C53" s="412"/>
      <c r="D53" s="151"/>
      <c r="E53" s="151"/>
      <c r="F53" s="151"/>
      <c r="G53" s="153"/>
      <c r="H53" s="162" t="str">
        <f t="shared" si="2"/>
        <v>Summers Eve-L</v>
      </c>
    </row>
    <row r="54" spans="1:8" ht="15.75" customHeight="1">
      <c r="A54" s="910" t="str">
        <f ca="1">IF(Rosters!H24="","",Rosters!H24)</f>
        <v/>
      </c>
      <c r="B54" s="148" t="str">
        <f ca="1">IF(Rosters!I24="","",Rosters!I24)</f>
        <v/>
      </c>
      <c r="C54" s="312"/>
      <c r="D54" s="157"/>
      <c r="E54" s="157"/>
      <c r="F54" s="157"/>
      <c r="G54" s="285"/>
      <c r="H54" s="163" t="str">
        <f t="shared" si="2"/>
        <v/>
      </c>
    </row>
    <row r="55" spans="1:8" ht="15.75" customHeight="1">
      <c r="A55" s="661" t="str">
        <f ca="1">IF(Rosters!H25="","",Rosters!H25)</f>
        <v/>
      </c>
      <c r="B55" s="411" t="str">
        <f ca="1">IF(Rosters!I25="","",Rosters!I25)</f>
        <v/>
      </c>
      <c r="C55" s="412"/>
      <c r="D55" s="151"/>
      <c r="E55" s="151"/>
      <c r="F55" s="151"/>
      <c r="G55" s="153"/>
      <c r="H55" s="162" t="str">
        <f t="shared" si="2"/>
        <v/>
      </c>
    </row>
    <row r="56" spans="1:8" ht="15.75" customHeight="1">
      <c r="A56" s="910" t="str">
        <f ca="1">IF(Rosters!H26="","",Rosters!H26)</f>
        <v/>
      </c>
      <c r="B56" s="148" t="str">
        <f ca="1">IF(Rosters!I26="","",Rosters!I26)</f>
        <v/>
      </c>
      <c r="C56" s="274"/>
      <c r="D56" s="158"/>
      <c r="E56" s="158"/>
      <c r="F56" s="158"/>
      <c r="G56" s="426"/>
      <c r="H56" s="161" t="str">
        <f t="shared" si="2"/>
        <v/>
      </c>
    </row>
    <row r="57" spans="1:8" ht="15.75" customHeight="1" thickBot="1">
      <c r="A57" s="660" t="str">
        <f ca="1">IF(Rosters!H27="","",Rosters!H27)</f>
        <v/>
      </c>
      <c r="B57" s="149" t="str">
        <f ca="1">IF(Rosters!I27="","",Rosters!I27)</f>
        <v/>
      </c>
      <c r="C57" s="413"/>
      <c r="D57" s="152"/>
      <c r="E57" s="152"/>
      <c r="F57" s="152"/>
      <c r="G57" s="284"/>
      <c r="H57" s="165" t="str">
        <f t="shared" si="2"/>
        <v/>
      </c>
    </row>
    <row r="58" spans="1:8" ht="21" customHeight="1" thickBot="1">
      <c r="A58" s="361" t="s">
        <v>348</v>
      </c>
      <c r="B58" s="429" t="str">
        <f ca="1">IF(Rosters!B10="","",Rosters!B10)</f>
        <v>5280 Fight Club</v>
      </c>
      <c r="C58" s="323" t="s">
        <v>306</v>
      </c>
      <c r="D58" s="324" t="s">
        <v>275</v>
      </c>
      <c r="E58" s="324" t="s">
        <v>276</v>
      </c>
      <c r="F58" s="324" t="s">
        <v>305</v>
      </c>
      <c r="G58" s="325" t="s">
        <v>277</v>
      </c>
      <c r="H58" s="428" t="s">
        <v>355</v>
      </c>
    </row>
    <row r="59" spans="1:8" ht="15.75" customHeight="1">
      <c r="A59" s="910" t="str">
        <f ca="1">IF(Rosters!B12="","",Rosters!B12)</f>
        <v>13</v>
      </c>
      <c r="B59" s="148" t="str">
        <f ca="1">IF(Rosters!C12="","",Rosters!C12)</f>
        <v>Anne Shank</v>
      </c>
      <c r="C59" s="271"/>
      <c r="D59" s="272"/>
      <c r="E59" s="272"/>
      <c r="F59" s="272"/>
      <c r="G59" s="298"/>
      <c r="H59" s="297" t="str">
        <f t="shared" ref="H59:H74" si="3">B59</f>
        <v>Anne Shank</v>
      </c>
    </row>
    <row r="60" spans="1:8" ht="15.75" customHeight="1">
      <c r="A60" s="662" t="str">
        <f ca="1">IF(Rosters!B13="","",Rosters!B13)</f>
        <v xml:space="preserve">57 </v>
      </c>
      <c r="B60" s="294" t="str">
        <f ca="1">IF(Rosters!C13="","",Rosters!C13)</f>
        <v>Annia LateHer</v>
      </c>
      <c r="C60" s="412"/>
      <c r="D60" s="151"/>
      <c r="E60" s="151"/>
      <c r="F60" s="151"/>
      <c r="G60" s="153"/>
      <c r="H60" s="162" t="str">
        <f t="shared" si="3"/>
        <v>Annia LateHer</v>
      </c>
    </row>
    <row r="61" spans="1:8" ht="15.75" customHeight="1">
      <c r="A61" s="910" t="str">
        <f ca="1">IF(Rosters!B14="","",Rosters!B14)</f>
        <v>86</v>
      </c>
      <c r="B61" s="148" t="str">
        <f ca="1">IF(Rosters!C14="","",Rosters!C14)</f>
        <v>Assaultin Pepa</v>
      </c>
      <c r="C61" s="312"/>
      <c r="D61" s="157"/>
      <c r="E61" s="157"/>
      <c r="F61" s="157"/>
      <c r="G61" s="285"/>
      <c r="H61" s="163" t="str">
        <f t="shared" si="3"/>
        <v>Assaultin Pepa</v>
      </c>
    </row>
    <row r="62" spans="1:8" ht="15.75" customHeight="1">
      <c r="A62" s="660" t="str">
        <f ca="1">IF(Rosters!B15="","",Rosters!B15)</f>
        <v>3</v>
      </c>
      <c r="B62" s="149" t="str">
        <f ca="1">IF(Rosters!C15="","",Rosters!C15)</f>
        <v>Catholic Cruel Girl</v>
      </c>
      <c r="C62" s="412"/>
      <c r="D62" s="151"/>
      <c r="E62" s="151"/>
      <c r="F62" s="151"/>
      <c r="G62" s="153"/>
      <c r="H62" s="162" t="str">
        <f t="shared" si="3"/>
        <v>Catholic Cruel Girl</v>
      </c>
    </row>
    <row r="63" spans="1:8" ht="15.75" customHeight="1">
      <c r="A63" s="910" t="str">
        <f ca="1">IF(Rosters!B16="","",Rosters!B16)</f>
        <v>27</v>
      </c>
      <c r="B63" s="148" t="str">
        <f ca="1">IF(Rosters!C16="","",Rosters!C16)</f>
        <v>DeRanged</v>
      </c>
      <c r="C63" s="312"/>
      <c r="D63" s="157"/>
      <c r="E63" s="157"/>
      <c r="F63" s="157"/>
      <c r="G63" s="285"/>
      <c r="H63" s="163" t="str">
        <f t="shared" si="3"/>
        <v>DeRanged</v>
      </c>
    </row>
    <row r="64" spans="1:8" ht="15.75" customHeight="1">
      <c r="A64" s="660" t="str">
        <f ca="1">IF(Rosters!B17="","",Rosters!B17)</f>
        <v>1972</v>
      </c>
      <c r="B64" s="149" t="str">
        <f ca="1">IF(Rosters!C17="","",Rosters!C17)</f>
        <v>Ecko</v>
      </c>
      <c r="C64" s="412"/>
      <c r="D64" s="151"/>
      <c r="E64" s="151"/>
      <c r="F64" s="151"/>
      <c r="G64" s="153"/>
      <c r="H64" s="162" t="str">
        <f t="shared" si="3"/>
        <v>Ecko</v>
      </c>
    </row>
    <row r="65" spans="1:8" ht="15.75" customHeight="1">
      <c r="A65" s="910" t="str">
        <f ca="1">IF(Rosters!B18="","",Rosters!B18)</f>
        <v>18</v>
      </c>
      <c r="B65" s="148" t="str">
        <f ca="1">IF(Rosters!C18="","",Rosters!C18)</f>
        <v>Frida Beater</v>
      </c>
      <c r="C65" s="312"/>
      <c r="D65" s="157"/>
      <c r="E65" s="157"/>
      <c r="F65" s="157"/>
      <c r="G65" s="285"/>
      <c r="H65" s="163" t="str">
        <f t="shared" si="3"/>
        <v>Frida Beater</v>
      </c>
    </row>
    <row r="66" spans="1:8" ht="15.75" customHeight="1">
      <c r="A66" s="660" t="str">
        <f ca="1">IF(Rosters!B19="","",Rosters!B19)</f>
        <v>21</v>
      </c>
      <c r="B66" s="149" t="str">
        <f ca="1">IF(Rosters!C19="","",Rosters!C19)</f>
        <v>Psychobabble</v>
      </c>
      <c r="C66" s="412"/>
      <c r="D66" s="151"/>
      <c r="E66" s="151"/>
      <c r="F66" s="151"/>
      <c r="G66" s="153"/>
      <c r="H66" s="162" t="str">
        <f t="shared" si="3"/>
        <v>Psychobabble</v>
      </c>
    </row>
    <row r="67" spans="1:8" ht="15.75" customHeight="1">
      <c r="A67" s="910" t="str">
        <f ca="1">IF(Rosters!B20="","",Rosters!B20)</f>
        <v>40</v>
      </c>
      <c r="B67" s="148" t="str">
        <f ca="1">IF(Rosters!C20="","",Rosters!C20)</f>
        <v>Red Die</v>
      </c>
      <c r="C67" s="312"/>
      <c r="D67" s="157"/>
      <c r="E67" s="157"/>
      <c r="F67" s="157"/>
      <c r="G67" s="285"/>
      <c r="H67" s="163" t="str">
        <f t="shared" si="3"/>
        <v>Red Die</v>
      </c>
    </row>
    <row r="68" spans="1:8" ht="15.75" customHeight="1">
      <c r="A68" s="660" t="str">
        <f ca="1">IF(Rosters!B21="","",Rosters!B21)</f>
        <v>10</v>
      </c>
      <c r="B68" s="149" t="str">
        <f ca="1">IF(Rosters!C21="","",Rosters!C21)</f>
        <v>Roboflow</v>
      </c>
      <c r="C68" s="412"/>
      <c r="D68" s="151"/>
      <c r="E68" s="151"/>
      <c r="F68" s="151"/>
      <c r="G68" s="153"/>
      <c r="H68" s="162" t="str">
        <f t="shared" si="3"/>
        <v>Roboflow</v>
      </c>
    </row>
    <row r="69" spans="1:8" ht="15.75" customHeight="1">
      <c r="A69" s="910" t="str">
        <f ca="1">IF(Rosters!B22="","",Rosters!B22)</f>
        <v>88</v>
      </c>
      <c r="B69" s="148" t="str">
        <f ca="1">IF(Rosters!C22="","",Rosters!C22)</f>
        <v>She Who Cannot Be Named</v>
      </c>
      <c r="C69" s="312"/>
      <c r="D69" s="157"/>
      <c r="E69" s="157"/>
      <c r="F69" s="157"/>
      <c r="G69" s="285"/>
      <c r="H69" s="163" t="str">
        <f t="shared" si="3"/>
        <v>She Who Cannot Be Named</v>
      </c>
    </row>
    <row r="70" spans="1:8" ht="15.75" customHeight="1">
      <c r="A70" s="660" t="str">
        <f ca="1">IF(Rosters!B23="","",Rosters!B23)</f>
        <v>45</v>
      </c>
      <c r="B70" s="149" t="str">
        <f ca="1">IF(Rosters!C23="","",Rosters!C23)</f>
        <v>Tia Juana Pistola</v>
      </c>
      <c r="C70" s="412"/>
      <c r="D70" s="151"/>
      <c r="E70" s="151"/>
      <c r="F70" s="151"/>
      <c r="G70" s="153"/>
      <c r="H70" s="162" t="str">
        <f t="shared" si="3"/>
        <v>Tia Juana Pistola</v>
      </c>
    </row>
    <row r="71" spans="1:8" ht="15.75" customHeight="1">
      <c r="A71" s="910" t="str">
        <f ca="1">IF(Rosters!B24="","",Rosters!B24)</f>
        <v>52</v>
      </c>
      <c r="B71" s="148" t="str">
        <f ca="1">IF(Rosters!C24="","",Rosters!C24)</f>
        <v>Whipity Pow</v>
      </c>
      <c r="C71" s="312"/>
      <c r="D71" s="157"/>
      <c r="E71" s="157"/>
      <c r="F71" s="157"/>
      <c r="G71" s="285"/>
      <c r="H71" s="163" t="str">
        <f t="shared" si="3"/>
        <v>Whipity Pow</v>
      </c>
    </row>
    <row r="72" spans="1:8" ht="15.75" customHeight="1">
      <c r="A72" s="661" t="str">
        <f ca="1">IF(Rosters!B25="","",Rosters!B25)</f>
        <v>8</v>
      </c>
      <c r="B72" s="411" t="str">
        <f ca="1">IF(Rosters!C25="","",Rosters!C25)</f>
        <v>Winona Fighter</v>
      </c>
      <c r="C72" s="412"/>
      <c r="D72" s="151"/>
      <c r="E72" s="151"/>
      <c r="F72" s="151"/>
      <c r="G72" s="153"/>
      <c r="H72" s="162" t="str">
        <f t="shared" si="3"/>
        <v>Winona Fighter</v>
      </c>
    </row>
    <row r="73" spans="1:8" ht="15.75" customHeight="1">
      <c r="A73" s="910" t="str">
        <f ca="1">IF(Rosters!B26="","",Rosters!B26)</f>
        <v/>
      </c>
      <c r="B73" s="148" t="str">
        <f ca="1">IF(Rosters!C26="","",Rosters!C26)</f>
        <v/>
      </c>
      <c r="C73" s="274"/>
      <c r="D73" s="158"/>
      <c r="E73" s="158"/>
      <c r="F73" s="158"/>
      <c r="G73" s="426"/>
      <c r="H73" s="161" t="str">
        <f t="shared" si="3"/>
        <v/>
      </c>
    </row>
    <row r="74" spans="1:8" ht="15.75" customHeight="1" thickBot="1">
      <c r="A74" s="660" t="str">
        <f ca="1">IF(Rosters!B27="","",Rosters!B27)</f>
        <v/>
      </c>
      <c r="B74" s="149" t="str">
        <f ca="1">IF(Rosters!C27="","",Rosters!C27)</f>
        <v/>
      </c>
      <c r="C74" s="413"/>
      <c r="D74" s="152"/>
      <c r="E74" s="152"/>
      <c r="F74" s="152"/>
      <c r="G74" s="284"/>
      <c r="H74" s="165" t="str">
        <f t="shared" si="3"/>
        <v/>
      </c>
    </row>
    <row r="75" spans="1:8" ht="14" customHeight="1">
      <c r="A75" s="1170" t="s">
        <v>172</v>
      </c>
      <c r="B75" s="1171"/>
      <c r="C75" s="1174"/>
      <c r="D75" s="1174"/>
      <c r="E75" s="1174"/>
      <c r="F75" s="1174"/>
      <c r="G75" s="1174"/>
      <c r="H75" s="1172"/>
    </row>
    <row r="76" spans="1:8" ht="14" customHeight="1">
      <c r="A76" s="1173" t="s">
        <v>173</v>
      </c>
      <c r="B76" s="1174"/>
      <c r="C76" s="1174"/>
      <c r="D76" s="1174"/>
      <c r="E76" s="1174"/>
      <c r="F76" s="1174"/>
      <c r="G76" s="1174"/>
      <c r="H76" s="1175"/>
    </row>
    <row r="77" spans="1:8" ht="14" customHeight="1">
      <c r="A77" s="1173" t="s">
        <v>174</v>
      </c>
      <c r="B77" s="1174"/>
      <c r="C77" s="1174"/>
      <c r="D77" s="1174"/>
      <c r="E77" s="1174"/>
      <c r="F77" s="1174"/>
      <c r="G77" s="1174"/>
      <c r="H77" s="1175"/>
    </row>
    <row r="78" spans="1:8" ht="20.25" customHeight="1" thickBot="1">
      <c r="A78" s="1688" t="s">
        <v>304</v>
      </c>
      <c r="B78" s="1689"/>
      <c r="C78" s="1689"/>
      <c r="D78" s="1689"/>
      <c r="E78" s="1689"/>
      <c r="F78" s="1689"/>
      <c r="G78" s="1689"/>
      <c r="H78" s="1690"/>
    </row>
  </sheetData>
  <sheetCalcPr fullCalcOnLoad="1"/>
  <mergeCells count="14">
    <mergeCell ref="A37:H37"/>
    <mergeCell ref="A76:H76"/>
    <mergeCell ref="A1:B1"/>
    <mergeCell ref="C1:D1"/>
    <mergeCell ref="F1:G1"/>
    <mergeCell ref="A36:H36"/>
    <mergeCell ref="A77:H77"/>
    <mergeCell ref="A78:H78"/>
    <mergeCell ref="A38:H38"/>
    <mergeCell ref="A39:H39"/>
    <mergeCell ref="A40:B40"/>
    <mergeCell ref="C40:D40"/>
    <mergeCell ref="F40:G40"/>
    <mergeCell ref="A75:H75"/>
  </mergeCells>
  <phoneticPr fontId="38" type="noConversion"/>
  <pageMargins left="1.1499999999999999" right="0.32" top="0.26" bottom="0.25" header="0.12" footer="0"/>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27"/>
  <sheetViews>
    <sheetView workbookViewId="0">
      <selection activeCell="K30" sqref="K30"/>
    </sheetView>
  </sheetViews>
  <sheetFormatPr baseColWidth="10" defaultColWidth="8.83203125" defaultRowHeight="12"/>
  <cols>
    <col min="1" max="1" width="5.6640625" customWidth="1"/>
    <col min="2" max="3" width="11.6640625" customWidth="1"/>
    <col min="4" max="4" width="8.6640625" customWidth="1"/>
    <col min="5" max="5" width="6.6640625" customWidth="1"/>
    <col min="6" max="6" width="8.6640625" customWidth="1"/>
    <col min="7" max="7" width="6.6640625" customWidth="1"/>
    <col min="8" max="11" width="8.6640625" customWidth="1"/>
  </cols>
  <sheetData>
    <row r="1" spans="1:14" ht="17.25" customHeight="1" thickBot="1">
      <c r="A1" s="1732" t="s">
        <v>133</v>
      </c>
      <c r="B1" s="1733"/>
      <c r="C1" s="1733"/>
      <c r="D1" s="1733" t="s">
        <v>134</v>
      </c>
      <c r="E1" s="1733"/>
      <c r="F1" s="1733"/>
      <c r="G1" s="1733"/>
      <c r="H1" s="739" t="s">
        <v>3</v>
      </c>
      <c r="I1" s="1719"/>
      <c r="J1" s="1719"/>
      <c r="K1" s="1720"/>
      <c r="L1" s="1734" t="s">
        <v>136</v>
      </c>
      <c r="M1" s="1734"/>
      <c r="N1" s="1735"/>
    </row>
    <row r="2" spans="1:14" ht="21" customHeight="1" thickBot="1">
      <c r="A2" s="734" t="s">
        <v>373</v>
      </c>
      <c r="B2" s="735" t="s">
        <v>137</v>
      </c>
      <c r="C2" s="735" t="s">
        <v>138</v>
      </c>
      <c r="D2" s="736" t="str">
        <f ca="1">Rosters!B10</f>
        <v>5280 Fight Club</v>
      </c>
      <c r="E2" s="737" t="s">
        <v>139</v>
      </c>
      <c r="F2" s="736" t="str">
        <f ca="1">Rosters!H10</f>
        <v>All Stars</v>
      </c>
      <c r="G2" s="738" t="s">
        <v>139</v>
      </c>
      <c r="H2" s="740" t="s">
        <v>135</v>
      </c>
      <c r="I2" s="1716" t="s">
        <v>126</v>
      </c>
      <c r="J2" s="1717"/>
      <c r="K2" s="1718"/>
      <c r="L2" s="573" t="s">
        <v>140</v>
      </c>
      <c r="M2" s="574" t="s">
        <v>141</v>
      </c>
      <c r="N2" s="575" t="s">
        <v>142</v>
      </c>
    </row>
    <row r="3" spans="1:14" ht="24" customHeight="1">
      <c r="A3" s="173"/>
      <c r="B3" s="219"/>
      <c r="C3" s="174"/>
      <c r="D3" s="174"/>
      <c r="E3" s="235"/>
      <c r="F3" s="174"/>
      <c r="G3" s="235"/>
      <c r="H3" s="161"/>
      <c r="I3" s="1736" t="str">
        <f>D2</f>
        <v>5280 Fight Club</v>
      </c>
      <c r="J3" s="1736"/>
      <c r="K3" s="1737"/>
      <c r="L3" s="173">
        <f>IF(B3=0,0,#REF!/(B3/60))</f>
        <v>0</v>
      </c>
      <c r="M3" s="174">
        <f ca="1">IF('Jam P.1'!B3=0,0,SUM('Score P.1'!Z3:Z4,'Score P.1'!Z62:Z63)/('Jam P.1'!B3/60))</f>
        <v>0</v>
      </c>
      <c r="N3" s="525">
        <f ca="1">IF('Jam P.1'!B3=0,0,(SUM('Score P.1'!Z3:Z4,'Score P.1'!Z62:Z63)/2)/('Jam P.1'!B3/60))</f>
        <v>0</v>
      </c>
    </row>
    <row r="4" spans="1:14" ht="24" customHeight="1">
      <c r="A4" s="172"/>
      <c r="B4" s="171"/>
      <c r="C4" s="223"/>
      <c r="D4" s="223"/>
      <c r="E4" s="151"/>
      <c r="F4" s="223"/>
      <c r="G4" s="151"/>
      <c r="H4" s="163"/>
      <c r="I4" s="1701" t="s">
        <v>143</v>
      </c>
      <c r="J4" s="1702"/>
      <c r="K4" s="1703"/>
      <c r="L4" s="172">
        <f>IF(B4=0,0,#REF!/(B4/60))</f>
        <v>0</v>
      </c>
      <c r="M4" s="223">
        <f ca="1">IF('Jam P.1'!B4=0,0,SUM('Score P.1'!Z4:Z5,'Score P.1'!Z63:Z64)/('Jam P.1'!B4/60))</f>
        <v>0</v>
      </c>
      <c r="N4" s="523">
        <f ca="1">IF('Jam P.1'!B4=0,0,(SUM('Score P.1'!Z4:Z5,'Score P.1'!Z63:Z64)/2)/('Jam P.1'!B4/60))</f>
        <v>0</v>
      </c>
    </row>
    <row r="5" spans="1:14" ht="24" customHeight="1">
      <c r="A5" s="172"/>
      <c r="B5" s="171"/>
      <c r="C5" s="223"/>
      <c r="D5" s="223"/>
      <c r="E5" s="151"/>
      <c r="F5" s="223"/>
      <c r="G5" s="151"/>
      <c r="H5" s="163"/>
      <c r="I5" s="1704"/>
      <c r="J5" s="1705"/>
      <c r="K5" s="1706"/>
      <c r="L5" s="172">
        <f>IF(B5=0,0,#REF!/(B5/60))</f>
        <v>0</v>
      </c>
      <c r="M5" s="223">
        <f ca="1">IF('Jam P.1'!B5=0,0,SUM('Score P.1'!Z5:Z6,'Score P.1'!Z64:Z65)/('Jam P.1'!B5/60))</f>
        <v>0</v>
      </c>
      <c r="N5" s="523">
        <f ca="1">IF('Jam P.1'!B5=0,0,(SUM('Score P.1'!Z5:Z6,'Score P.1'!Z64:Z65)/2)/('Jam P.1'!B5/60))</f>
        <v>0</v>
      </c>
    </row>
    <row r="6" spans="1:14" ht="24" customHeight="1">
      <c r="A6" s="172"/>
      <c r="B6" s="171"/>
      <c r="C6" s="223"/>
      <c r="D6" s="223"/>
      <c r="E6" s="151"/>
      <c r="F6" s="223"/>
      <c r="G6" s="151"/>
      <c r="H6" s="163"/>
      <c r="I6" s="1704"/>
      <c r="J6" s="1705"/>
      <c r="K6" s="1706"/>
      <c r="L6" s="172">
        <f>IF(B6=0,0,#REF!/(B6/60))</f>
        <v>0</v>
      </c>
      <c r="M6" s="223">
        <f ca="1">IF('Jam P.1'!B6=0,0,SUM('Score P.1'!Z6:Z7,'Score P.1'!Z65:Z66)/('Jam P.1'!B6/60))</f>
        <v>0</v>
      </c>
      <c r="N6" s="523">
        <f ca="1">IF('Jam P.1'!B6=0,0,(SUM('Score P.1'!Z6:Z7,'Score P.1'!Z65:Z66)/2)/('Jam P.1'!B6/60))</f>
        <v>0</v>
      </c>
    </row>
    <row r="7" spans="1:14" ht="24" customHeight="1">
      <c r="A7" s="172"/>
      <c r="B7" s="171"/>
      <c r="C7" s="223"/>
      <c r="D7" s="223"/>
      <c r="E7" s="151"/>
      <c r="F7" s="223"/>
      <c r="G7" s="151"/>
      <c r="H7" s="163"/>
      <c r="I7" s="1707" t="str">
        <f>D2</f>
        <v>5280 Fight Club</v>
      </c>
      <c r="J7" s="1708"/>
      <c r="K7" s="1363"/>
      <c r="L7" s="172">
        <f>IF(B7=0,0,#REF!/(B7/60))</f>
        <v>0</v>
      </c>
      <c r="M7" s="223">
        <f ca="1">IF('Jam P.1'!B7=0,0,SUM('Score P.1'!Z7:Z8,'Score P.1'!Z66:Z67)/('Jam P.1'!B7/60))</f>
        <v>0</v>
      </c>
      <c r="N7" s="523">
        <f ca="1">IF('Jam P.1'!B7=0,0,(SUM('Score P.1'!Z7:Z8,'Score P.1'!Z66:Z67)/2)/('Jam P.1'!B7/60))</f>
        <v>0</v>
      </c>
    </row>
    <row r="8" spans="1:14" ht="24" customHeight="1" thickBot="1">
      <c r="A8" s="172"/>
      <c r="B8" s="171"/>
      <c r="C8" s="223"/>
      <c r="D8" s="223"/>
      <c r="E8" s="151"/>
      <c r="F8" s="223"/>
      <c r="G8" s="151"/>
      <c r="H8" s="163"/>
      <c r="I8" s="1710" t="s">
        <v>139</v>
      </c>
      <c r="J8" s="1711"/>
      <c r="K8" s="1709"/>
      <c r="L8" s="172">
        <f>IF(B8=0,0,#REF!/(B8/60))</f>
        <v>0</v>
      </c>
      <c r="M8" s="223">
        <f ca="1">IF('Jam P.1'!B8=0,0,SUM('Score P.1'!Z8:Z9,'Score P.1'!Z67:Z68)/('Jam P.1'!B8/60))</f>
        <v>0</v>
      </c>
      <c r="N8" s="523">
        <f ca="1">IF('Jam P.1'!B8=0,0,(SUM('Score P.1'!Z8:Z9,'Score P.1'!Z67:Z68)/2)/('Jam P.1'!B8/60))</f>
        <v>0</v>
      </c>
    </row>
    <row r="9" spans="1:14" ht="24" customHeight="1" thickBot="1">
      <c r="A9" s="172"/>
      <c r="B9" s="171"/>
      <c r="C9" s="223"/>
      <c r="D9" s="223"/>
      <c r="E9" s="151"/>
      <c r="F9" s="223"/>
      <c r="G9" s="151"/>
      <c r="H9" s="163"/>
      <c r="I9" s="1722" t="s">
        <v>177</v>
      </c>
      <c r="J9" s="1723"/>
      <c r="K9" s="1724"/>
      <c r="L9" s="172">
        <f>IF(B9=0,0,#REF!/(B9/60))</f>
        <v>0</v>
      </c>
      <c r="M9" s="223">
        <f ca="1">IF('Jam P.1'!B9=0,0,SUM('Score P.1'!Z9:Z10,'Score P.1'!Z68:Z69)/('Jam P.1'!B9/60))</f>
        <v>0</v>
      </c>
      <c r="N9" s="523">
        <f ca="1">IF('Jam P.1'!B9=0,0,(SUM('Score P.1'!Z9:Z10,'Score P.1'!Z68:Z69)/2)/('Jam P.1'!B9/60))</f>
        <v>0</v>
      </c>
    </row>
    <row r="10" spans="1:14" ht="24" customHeight="1">
      <c r="A10" s="172"/>
      <c r="B10" s="171"/>
      <c r="C10" s="223"/>
      <c r="D10" s="223"/>
      <c r="E10" s="151"/>
      <c r="F10" s="223"/>
      <c r="G10" s="151"/>
      <c r="H10" s="163"/>
      <c r="I10" s="1"/>
      <c r="J10" s="1"/>
      <c r="K10" s="733"/>
      <c r="L10" s="172">
        <f>IF(B10=0,0,#REF!/(B10/60))</f>
        <v>0</v>
      </c>
      <c r="M10" s="223">
        <f ca="1">IF('Jam P.1'!B10=0,0,SUM('Score P.1'!Z10:Z11,'Score P.1'!Z69:Z70)/('Jam P.1'!B10/60))</f>
        <v>0</v>
      </c>
      <c r="N10" s="523">
        <f ca="1">IF('Jam P.1'!B10=0,0,(SUM('Score P.1'!Z10:Z11,'Score P.1'!Z69:Z70)/2)/('Jam P.1'!B10/60))</f>
        <v>0</v>
      </c>
    </row>
    <row r="11" spans="1:14" ht="24" customHeight="1">
      <c r="A11" s="172"/>
      <c r="B11" s="171"/>
      <c r="C11" s="223"/>
      <c r="D11" s="223"/>
      <c r="E11" s="151"/>
      <c r="F11" s="223"/>
      <c r="G11" s="151"/>
      <c r="H11" s="163"/>
      <c r="I11" s="1"/>
      <c r="J11" s="1"/>
      <c r="K11" s="733"/>
      <c r="L11" s="172">
        <f>IF(B11=0,0,#REF!/(B11/60))</f>
        <v>0</v>
      </c>
      <c r="M11" s="223">
        <f ca="1">IF('Jam P.1'!B11=0,0,SUM('Score P.1'!Z11:Z12,'Score P.1'!Z70:Z71)/('Jam P.1'!B11/60))</f>
        <v>0</v>
      </c>
      <c r="N11" s="523">
        <f ca="1">IF('Jam P.1'!B11=0,0,(SUM('Score P.1'!Z11:Z12,'Score P.1'!Z70:Z71)/2)/('Jam P.1'!B11/60))</f>
        <v>0</v>
      </c>
    </row>
    <row r="12" spans="1:14" ht="24" customHeight="1">
      <c r="A12" s="172"/>
      <c r="B12" s="171"/>
      <c r="C12" s="223"/>
      <c r="D12" s="223"/>
      <c r="E12" s="151"/>
      <c r="F12" s="223"/>
      <c r="G12" s="151"/>
      <c r="H12" s="163"/>
      <c r="I12" s="1"/>
      <c r="J12" s="1"/>
      <c r="K12" s="733"/>
      <c r="L12" s="172">
        <f>IF(B12=0,0,#REF!/(B12/60))</f>
        <v>0</v>
      </c>
      <c r="M12" s="223">
        <f ca="1">IF('Jam P.1'!B12=0,0,SUM('Score P.1'!Z12:Z13,'Score P.1'!Z71:Z72)/('Jam P.1'!B12/60))</f>
        <v>0</v>
      </c>
      <c r="N12" s="523">
        <f ca="1">IF('Jam P.1'!B12=0,0,(SUM('Score P.1'!Z12:Z13,'Score P.1'!Z71:Z72)/2)/('Jam P.1'!B12/60))</f>
        <v>0</v>
      </c>
    </row>
    <row r="13" spans="1:14" ht="24" customHeight="1">
      <c r="A13" s="172"/>
      <c r="B13" s="171"/>
      <c r="C13" s="223"/>
      <c r="D13" s="223"/>
      <c r="E13" s="151"/>
      <c r="F13" s="223"/>
      <c r="G13" s="151"/>
      <c r="H13" s="163"/>
      <c r="I13" s="1"/>
      <c r="J13" s="1"/>
      <c r="K13" s="733"/>
      <c r="L13" s="172">
        <f>IF(B13=0,0,#REF!/(B13/60))</f>
        <v>0</v>
      </c>
      <c r="M13" s="223">
        <f ca="1">IF('Jam P.1'!B13=0,0,SUM('Score P.1'!Z13:Z14,'Score P.1'!Z72:Z73)/('Jam P.1'!B13/60))</f>
        <v>0</v>
      </c>
      <c r="N13" s="523">
        <f ca="1">IF('Jam P.1'!B13=0,0,(SUM('Score P.1'!Z13:Z14,'Score P.1'!Z72:Z73)/2)/('Jam P.1'!B13/60))</f>
        <v>0</v>
      </c>
    </row>
    <row r="14" spans="1:14" ht="24" customHeight="1">
      <c r="A14" s="172"/>
      <c r="B14" s="171"/>
      <c r="C14" s="223"/>
      <c r="D14" s="223"/>
      <c r="E14" s="151"/>
      <c r="F14" s="223"/>
      <c r="G14" s="151"/>
      <c r="H14" s="163"/>
      <c r="I14" s="1"/>
      <c r="J14" s="1"/>
      <c r="K14" s="733"/>
      <c r="L14" s="172">
        <f>IF(B14=0,0,#REF!/(B14/60))</f>
        <v>0</v>
      </c>
      <c r="M14" s="223">
        <f ca="1">IF('Jam P.1'!B14=0,0,SUM('Score P.1'!Z14:Z15,'Score P.1'!Z73:Z74)/('Jam P.1'!B14/60))</f>
        <v>0</v>
      </c>
      <c r="N14" s="523">
        <f ca="1">IF('Jam P.1'!B14=0,0,(SUM('Score P.1'!Z14:Z15,'Score P.1'!Z73:Z74)/2)/('Jam P.1'!B14/60))</f>
        <v>0</v>
      </c>
    </row>
    <row r="15" spans="1:14" ht="24" customHeight="1">
      <c r="A15" s="172"/>
      <c r="B15" s="171"/>
      <c r="C15" s="223"/>
      <c r="D15" s="223"/>
      <c r="E15" s="151"/>
      <c r="F15" s="223"/>
      <c r="G15" s="151"/>
      <c r="H15" s="163"/>
      <c r="I15" s="1"/>
      <c r="J15" s="1"/>
      <c r="K15" s="733"/>
      <c r="L15" s="172">
        <f>IF(B15=0,0,#REF!/(B15/60))</f>
        <v>0</v>
      </c>
      <c r="M15" s="223">
        <f ca="1">IF('Jam P.1'!B15=0,0,SUM('Score P.1'!Z15:Z16,'Score P.1'!Z74:Z75)/('Jam P.1'!B15/60))</f>
        <v>0</v>
      </c>
      <c r="N15" s="523">
        <f ca="1">IF('Jam P.1'!B15=0,0,(SUM('Score P.1'!Z15:Z16,'Score P.1'!Z74:Z75)/2)/('Jam P.1'!B15/60))</f>
        <v>0</v>
      </c>
    </row>
    <row r="16" spans="1:14" ht="24" customHeight="1">
      <c r="A16" s="172"/>
      <c r="B16" s="171"/>
      <c r="C16" s="223"/>
      <c r="D16" s="223"/>
      <c r="E16" s="151"/>
      <c r="F16" s="223"/>
      <c r="G16" s="151"/>
      <c r="H16" s="163"/>
      <c r="I16" s="1"/>
      <c r="J16" s="1"/>
      <c r="K16" s="733"/>
      <c r="L16" s="172">
        <f>IF(B16=0,0,#REF!/(B16/60))</f>
        <v>0</v>
      </c>
      <c r="M16" s="223">
        <f ca="1">IF('Jam P.1'!B16=0,0,SUM('Score P.1'!Z16:Z17,'Score P.1'!Z75:Z76)/('Jam P.1'!B16/60))</f>
        <v>0</v>
      </c>
      <c r="N16" s="523">
        <f ca="1">IF('Jam P.1'!B16=0,0,(SUM('Score P.1'!Z16:Z17,'Score P.1'!Z75:Z76)/2)/('Jam P.1'!B16/60))</f>
        <v>0</v>
      </c>
    </row>
    <row r="17" spans="1:14" ht="24" customHeight="1" thickBot="1">
      <c r="A17" s="172"/>
      <c r="B17" s="171"/>
      <c r="C17" s="223"/>
      <c r="D17" s="223"/>
      <c r="E17" s="151"/>
      <c r="F17" s="223"/>
      <c r="G17" s="151"/>
      <c r="H17" s="163"/>
      <c r="I17" s="1"/>
      <c r="J17" s="1"/>
      <c r="K17" s="733"/>
      <c r="L17" s="172">
        <f>IF(B17=0,0,#REF!/(B17/60))</f>
        <v>0</v>
      </c>
      <c r="M17" s="223">
        <f ca="1">IF('Jam P.1'!B17=0,0,SUM('Score P.1'!Z17:Z18,'Score P.1'!Z76:Z77)/('Jam P.1'!B17/60))</f>
        <v>0</v>
      </c>
      <c r="N17" s="523">
        <f ca="1">IF('Jam P.1'!B17=0,0,(SUM('Score P.1'!Z17:Z18,'Score P.1'!Z76:Z77)/2)/('Jam P.1'!B17/60))</f>
        <v>0</v>
      </c>
    </row>
    <row r="18" spans="1:14" ht="24" customHeight="1">
      <c r="A18" s="172"/>
      <c r="B18" s="171"/>
      <c r="C18" s="223"/>
      <c r="D18" s="223"/>
      <c r="E18" s="151"/>
      <c r="F18" s="223"/>
      <c r="G18" s="151"/>
      <c r="H18" s="163"/>
      <c r="I18" s="1698">
        <f>D16</f>
        <v>0</v>
      </c>
      <c r="J18" s="1699"/>
      <c r="K18" s="1700"/>
      <c r="L18" s="172">
        <f>IF(B18=0,0,#REF!/(B18/60))</f>
        <v>0</v>
      </c>
      <c r="M18" s="223">
        <f ca="1">IF('Jam P.1'!B18=0,0,SUM('Score P.1'!Z18:Z19,'Score P.1'!Z77:Z78)/('Jam P.1'!B18/60))</f>
        <v>0</v>
      </c>
      <c r="N18" s="523">
        <f ca="1">IF('Jam P.1'!B18=0,0,(SUM('Score P.1'!Z18:Z19,'Score P.1'!Z77:Z78)/2)/('Jam P.1'!B18/60))</f>
        <v>0</v>
      </c>
    </row>
    <row r="19" spans="1:14" ht="24" customHeight="1">
      <c r="A19" s="172"/>
      <c r="B19" s="171"/>
      <c r="C19" s="223"/>
      <c r="D19" s="223"/>
      <c r="E19" s="151"/>
      <c r="F19" s="223"/>
      <c r="G19" s="151"/>
      <c r="H19" s="163"/>
      <c r="I19" s="1701" t="s">
        <v>143</v>
      </c>
      <c r="J19" s="1725"/>
      <c r="K19" s="1726"/>
      <c r="L19" s="172">
        <f>IF(B19=0,0,#REF!/(B19/60))</f>
        <v>0</v>
      </c>
      <c r="M19" s="223">
        <f ca="1">IF('Jam P.1'!B19=0,0,SUM('Score P.1'!Z19:Z20,'Score P.1'!Z78:Z79)/('Jam P.1'!B19/60))</f>
        <v>0</v>
      </c>
      <c r="N19" s="523">
        <f ca="1">IF('Jam P.1'!B19=0,0,(SUM('Score P.1'!Z19:Z20,'Score P.1'!Z78:Z79)/2)/('Jam P.1'!B19/60))</f>
        <v>0</v>
      </c>
    </row>
    <row r="20" spans="1:14" ht="24" customHeight="1">
      <c r="A20" s="172"/>
      <c r="B20" s="171"/>
      <c r="C20" s="223"/>
      <c r="D20" s="223"/>
      <c r="E20" s="151"/>
      <c r="F20" s="223"/>
      <c r="G20" s="151"/>
      <c r="H20" s="163"/>
      <c r="I20" s="1729"/>
      <c r="J20" s="1730"/>
      <c r="K20" s="1721"/>
      <c r="L20" s="172">
        <f>IF(B20=0,0,#REF!/(B20/60))</f>
        <v>0</v>
      </c>
      <c r="M20" s="223">
        <f ca="1">IF('Jam P.1'!B20=0,0,SUM('Score P.1'!Z20:Z21,'Score P.1'!Z79:Z80)/('Jam P.1'!B20/60))</f>
        <v>0</v>
      </c>
      <c r="N20" s="523">
        <f ca="1">IF('Jam P.1'!B20=0,0,(SUM('Score P.1'!Z20:Z21,'Score P.1'!Z79:Z80)/2)/('Jam P.1'!B20/60))</f>
        <v>0</v>
      </c>
    </row>
    <row r="21" spans="1:14" ht="24" customHeight="1">
      <c r="A21" s="172"/>
      <c r="B21" s="171"/>
      <c r="C21" s="223"/>
      <c r="D21" s="223"/>
      <c r="E21" s="151"/>
      <c r="F21" s="223"/>
      <c r="G21" s="151"/>
      <c r="H21" s="163"/>
      <c r="I21" s="1383"/>
      <c r="J21" s="1731"/>
      <c r="K21" s="1306"/>
      <c r="L21" s="172">
        <f>IF(B21=0,0,#REF!/(B21/60))</f>
        <v>0</v>
      </c>
      <c r="M21" s="223">
        <f ca="1">IF('Jam P.1'!B21=0,0,SUM('Score P.1'!Z21:Z22,'Score P.1'!Z80:Z81)/('Jam P.1'!B21/60))</f>
        <v>0</v>
      </c>
      <c r="N21" s="523">
        <f ca="1">IF('Jam P.1'!B21=0,0,(SUM('Score P.1'!Z21:Z22,'Score P.1'!Z80:Z81)/2)/('Jam P.1'!B21/60))</f>
        <v>0</v>
      </c>
    </row>
    <row r="22" spans="1:14" ht="24" customHeight="1">
      <c r="A22" s="172"/>
      <c r="B22" s="171"/>
      <c r="C22" s="223"/>
      <c r="D22" s="223"/>
      <c r="E22" s="151"/>
      <c r="F22" s="223"/>
      <c r="G22" s="151"/>
      <c r="H22" s="163"/>
      <c r="I22" s="1707">
        <f>D16</f>
        <v>0</v>
      </c>
      <c r="J22" s="1708"/>
      <c r="K22" s="1363"/>
      <c r="L22" s="172">
        <f>IF(B22=0,0,#REF!/(B22/60))</f>
        <v>0</v>
      </c>
      <c r="M22" s="223">
        <f ca="1">IF('Jam P.1'!B22=0,0,SUM('Score P.1'!Z22:Z23,'Score P.1'!Z81:Z82)/('Jam P.1'!B22/60))</f>
        <v>0</v>
      </c>
      <c r="N22" s="523">
        <f ca="1">IF('Jam P.1'!B22=0,0,(SUM('Score P.1'!Z22:Z23,'Score P.1'!Z81:Z82)/2)/('Jam P.1'!B22/60))</f>
        <v>0</v>
      </c>
    </row>
    <row r="23" spans="1:14" ht="24" customHeight="1" thickBot="1">
      <c r="A23" s="172"/>
      <c r="B23" s="171"/>
      <c r="C23" s="223"/>
      <c r="D23" s="223"/>
      <c r="E23" s="151"/>
      <c r="F23" s="223"/>
      <c r="G23" s="151"/>
      <c r="H23" s="163"/>
      <c r="I23" s="1727" t="s">
        <v>139</v>
      </c>
      <c r="J23" s="1728"/>
      <c r="K23" s="1712"/>
      <c r="L23" s="172">
        <f>IF(B23=0,0,#REF!/(B23/60))</f>
        <v>0</v>
      </c>
      <c r="M23" s="223">
        <f ca="1">IF('Jam P.1'!B23=0,0,SUM('Score P.1'!Z23:Z24,'Score P.1'!Z82:Z83)/('Jam P.1'!B23/60))</f>
        <v>0</v>
      </c>
      <c r="N23" s="523">
        <f ca="1">IF('Jam P.1'!B23=0,0,(SUM('Score P.1'!Z23:Z24,'Score P.1'!Z82:Z83)/2)/('Jam P.1'!B23/60))</f>
        <v>0</v>
      </c>
    </row>
    <row r="24" spans="1:14" ht="24" customHeight="1">
      <c r="A24" s="172"/>
      <c r="B24" s="171"/>
      <c r="C24" s="223"/>
      <c r="D24" s="223"/>
      <c r="E24" s="151"/>
      <c r="F24" s="223"/>
      <c r="G24" s="151"/>
      <c r="H24" s="163"/>
      <c r="I24" s="1"/>
      <c r="J24" s="1"/>
      <c r="K24" s="733"/>
      <c r="L24" s="172">
        <f>IF(B24=0,0,#REF!/(B24/60))</f>
        <v>0</v>
      </c>
      <c r="M24" s="223">
        <f ca="1">IF('Jam P.1'!B24=0,0,SUM('Score P.1'!Z24:Z25,'Score P.1'!Z83:Z84)/('Jam P.1'!B24/60))</f>
        <v>0</v>
      </c>
      <c r="N24" s="523">
        <f ca="1">IF('Jam P.1'!B24=0,0,(SUM('Score P.1'!Z24:Z25,'Score P.1'!Z83:Z84)/2)/('Jam P.1'!B24/60))</f>
        <v>0</v>
      </c>
    </row>
    <row r="25" spans="1:14" ht="24" customHeight="1" thickBot="1">
      <c r="A25" s="233"/>
      <c r="B25" s="227"/>
      <c r="C25" s="206"/>
      <c r="D25" s="206"/>
      <c r="E25" s="152"/>
      <c r="F25" s="206"/>
      <c r="G25" s="152"/>
      <c r="H25" s="744"/>
      <c r="I25" s="1"/>
      <c r="J25" s="1"/>
      <c r="K25" s="733"/>
      <c r="L25" s="233">
        <f>IF(B25=0,0,#REF!/(B25/60))</f>
        <v>0</v>
      </c>
      <c r="M25" s="206">
        <f ca="1">IF('Jam P.1'!B25=0,0,SUM('Score P.1'!Z25:Z26,'Score P.1'!Z84:Z85)/('Jam P.1'!B25/60))</f>
        <v>0</v>
      </c>
      <c r="N25" s="625">
        <f ca="1">IF('Jam P.1'!B25=0,0,(SUM('Score P.1'!Z25:Z26,'Score P.1'!Z84:Z85)/2)/('Jam P.1'!B25/60))</f>
        <v>0</v>
      </c>
    </row>
    <row r="26" spans="1:14" ht="12.75" customHeight="1">
      <c r="A26" s="1713" t="s">
        <v>175</v>
      </c>
      <c r="B26" s="1714"/>
      <c r="C26" s="1714"/>
      <c r="D26" s="1714"/>
      <c r="E26" s="1714"/>
      <c r="F26" s="1714"/>
      <c r="G26" s="1714"/>
      <c r="H26" s="1714"/>
      <c r="I26" s="1714"/>
      <c r="J26" s="1714"/>
      <c r="K26" s="1715"/>
      <c r="L26" s="912"/>
      <c r="M26" s="913"/>
      <c r="N26" s="914"/>
    </row>
    <row r="27" spans="1:14" ht="13" thickBot="1">
      <c r="A27" s="1695" t="s">
        <v>176</v>
      </c>
      <c r="B27" s="1696"/>
      <c r="C27" s="1696"/>
      <c r="D27" s="1696"/>
      <c r="E27" s="1696"/>
      <c r="F27" s="1696"/>
      <c r="G27" s="1696"/>
      <c r="H27" s="1696"/>
      <c r="I27" s="1696"/>
      <c r="J27" s="1696"/>
      <c r="K27" s="1697"/>
      <c r="L27" s="915"/>
      <c r="M27" s="916"/>
      <c r="N27" s="917"/>
    </row>
  </sheetData>
  <sheetCalcPr fullCalcOnLoad="1"/>
  <mergeCells count="24">
    <mergeCell ref="A1:C1"/>
    <mergeCell ref="D1:G1"/>
    <mergeCell ref="L1:N1"/>
    <mergeCell ref="I3:K3"/>
    <mergeCell ref="A26:K26"/>
    <mergeCell ref="I2:K2"/>
    <mergeCell ref="I1:K1"/>
    <mergeCell ref="K20:K21"/>
    <mergeCell ref="I9:K9"/>
    <mergeCell ref="I19:K19"/>
    <mergeCell ref="I23:J23"/>
    <mergeCell ref="I22:J22"/>
    <mergeCell ref="I20:I21"/>
    <mergeCell ref="J20:J21"/>
    <mergeCell ref="A27:K27"/>
    <mergeCell ref="I18:K18"/>
    <mergeCell ref="I4:K4"/>
    <mergeCell ref="I5:I6"/>
    <mergeCell ref="J5:J6"/>
    <mergeCell ref="K5:K6"/>
    <mergeCell ref="I7:J7"/>
    <mergeCell ref="K7:K8"/>
    <mergeCell ref="I8:J8"/>
    <mergeCell ref="K22:K23"/>
  </mergeCells>
  <phoneticPr fontId="48" type="noConversion"/>
  <pageMargins left="0.55000000000000004" right="0.54" top="1.56" bottom="0.66" header="0.5" footer="0.5"/>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27"/>
  <sheetViews>
    <sheetView workbookViewId="0">
      <selection activeCell="A3" sqref="A3"/>
    </sheetView>
  </sheetViews>
  <sheetFormatPr baseColWidth="10" defaultColWidth="8.83203125" defaultRowHeight="12"/>
  <cols>
    <col min="1" max="1" width="5.6640625" customWidth="1"/>
    <col min="2" max="3" width="11.6640625" customWidth="1"/>
    <col min="4" max="4" width="8.6640625" customWidth="1"/>
    <col min="5" max="5" width="6.6640625" customWidth="1"/>
    <col min="6" max="6" width="8.6640625" customWidth="1"/>
    <col min="7" max="7" width="6.6640625" customWidth="1"/>
    <col min="8" max="11" width="8.6640625" customWidth="1"/>
  </cols>
  <sheetData>
    <row r="1" spans="1:14" ht="17.25" customHeight="1" thickBot="1">
      <c r="A1" s="1732" t="s">
        <v>133</v>
      </c>
      <c r="B1" s="1733"/>
      <c r="C1" s="1733"/>
      <c r="D1" s="1733" t="s">
        <v>134</v>
      </c>
      <c r="E1" s="1733"/>
      <c r="F1" s="1733"/>
      <c r="G1" s="1733"/>
      <c r="H1" s="739" t="s">
        <v>3</v>
      </c>
      <c r="I1" s="1719">
        <f ca="1">'Jam P.1'!I1:K1</f>
        <v>0</v>
      </c>
      <c r="J1" s="1719"/>
      <c r="K1" s="1720"/>
      <c r="L1" s="1734" t="s">
        <v>136</v>
      </c>
      <c r="M1" s="1734"/>
      <c r="N1" s="1735"/>
    </row>
    <row r="2" spans="1:14" ht="21" customHeight="1" thickBot="1">
      <c r="A2" s="734" t="s">
        <v>373</v>
      </c>
      <c r="B2" s="735" t="s">
        <v>137</v>
      </c>
      <c r="C2" s="735" t="s">
        <v>138</v>
      </c>
      <c r="D2" s="736" t="str">
        <f ca="1">Rosters!B10</f>
        <v>5280 Fight Club</v>
      </c>
      <c r="E2" s="737" t="s">
        <v>139</v>
      </c>
      <c r="F2" s="736" t="str">
        <f ca="1">Rosters!H10</f>
        <v>All Stars</v>
      </c>
      <c r="G2" s="738" t="s">
        <v>139</v>
      </c>
      <c r="H2" s="740" t="s">
        <v>135</v>
      </c>
      <c r="I2" s="1716" t="s">
        <v>127</v>
      </c>
      <c r="J2" s="1717"/>
      <c r="K2" s="1718"/>
      <c r="L2" s="573" t="s">
        <v>140</v>
      </c>
      <c r="M2" s="574" t="s">
        <v>141</v>
      </c>
      <c r="N2" s="575" t="s">
        <v>142</v>
      </c>
    </row>
    <row r="3" spans="1:14" ht="24" customHeight="1">
      <c r="A3" s="173"/>
      <c r="B3" s="219"/>
      <c r="C3" s="174"/>
      <c r="D3" s="174"/>
      <c r="E3" s="235"/>
      <c r="F3" s="174"/>
      <c r="G3" s="235"/>
      <c r="H3" s="161"/>
      <c r="I3" s="1736" t="str">
        <f>D2</f>
        <v>5280 Fight Club</v>
      </c>
      <c r="J3" s="1736"/>
      <c r="K3" s="1737"/>
      <c r="L3" s="173">
        <f>IF(B3=0,0,#REF!/(B3/60))</f>
        <v>0</v>
      </c>
      <c r="M3" s="174">
        <f ca="1">IF('Jam P.2'!B3=0,0,SUM('Score P.2'!Z3:Z4,'Score P.2'!Z62:Z63)/('Jam P.2'!B3/60))</f>
        <v>0</v>
      </c>
      <c r="N3" s="525">
        <f ca="1">IF('Jam P.2'!B3=0,0,(SUM('Score P.2'!Z3:Z4,'Score P.2'!Z62:Z63)/2)/('Jam P.2'!B3/60))</f>
        <v>0</v>
      </c>
    </row>
    <row r="4" spans="1:14" ht="24" customHeight="1">
      <c r="A4" s="172"/>
      <c r="B4" s="171"/>
      <c r="C4" s="223"/>
      <c r="D4" s="223"/>
      <c r="E4" s="151"/>
      <c r="F4" s="223"/>
      <c r="G4" s="151"/>
      <c r="H4" s="163"/>
      <c r="I4" s="1701" t="s">
        <v>143</v>
      </c>
      <c r="J4" s="1702"/>
      <c r="K4" s="1703"/>
      <c r="L4" s="172">
        <f>IF(B4=0,0,#REF!/(B4/60))</f>
        <v>0</v>
      </c>
      <c r="M4" s="223">
        <f ca="1">IF('Jam P.2'!B4=0,0,SUM('Score P.2'!Z4:Z5,'Score P.2'!Z63:Z64)/('Jam P.2'!B4/60))</f>
        <v>0</v>
      </c>
      <c r="N4" s="523">
        <f ca="1">IF('Jam P.2'!B4=0,0,(SUM('Score P.2'!Z4:Z5,'Score P.2'!Z63:Z64)/2)/('Jam P.2'!B4/60))</f>
        <v>0</v>
      </c>
    </row>
    <row r="5" spans="1:14" ht="24" customHeight="1">
      <c r="A5" s="172"/>
      <c r="B5" s="171"/>
      <c r="C5" s="223"/>
      <c r="D5" s="223"/>
      <c r="E5" s="151"/>
      <c r="F5" s="223"/>
      <c r="G5" s="151"/>
      <c r="H5" s="163"/>
      <c r="I5" s="1704"/>
      <c r="J5" s="1705"/>
      <c r="K5" s="1706"/>
      <c r="L5" s="172">
        <f>IF(B5=0,0,#REF!/(B5/60))</f>
        <v>0</v>
      </c>
      <c r="M5" s="223">
        <f ca="1">IF('Jam P.2'!B5=0,0,SUM('Score P.2'!Z5:Z6,'Score P.2'!Z64:Z65)/('Jam P.2'!B5/60))</f>
        <v>0</v>
      </c>
      <c r="N5" s="523">
        <f ca="1">IF('Jam P.2'!B5=0,0,(SUM('Score P.2'!Z5:Z6,'Score P.2'!Z64:Z65)/2)/('Jam P.2'!B5/60))</f>
        <v>0</v>
      </c>
    </row>
    <row r="6" spans="1:14" ht="24" customHeight="1">
      <c r="A6" s="172"/>
      <c r="B6" s="171"/>
      <c r="C6" s="223"/>
      <c r="D6" s="223"/>
      <c r="E6" s="151"/>
      <c r="F6" s="223"/>
      <c r="G6" s="151"/>
      <c r="H6" s="163"/>
      <c r="I6" s="1704"/>
      <c r="J6" s="1705"/>
      <c r="K6" s="1706"/>
      <c r="L6" s="172">
        <f>IF(B6=0,0,#REF!/(B6/60))</f>
        <v>0</v>
      </c>
      <c r="M6" s="223">
        <f ca="1">IF('Jam P.2'!B6=0,0,SUM('Score P.2'!Z6:Z7,'Score P.2'!Z65:Z66)/('Jam P.2'!B6/60))</f>
        <v>0</v>
      </c>
      <c r="N6" s="523">
        <f ca="1">IF('Jam P.2'!B6=0,0,(SUM('Score P.2'!Z6:Z7,'Score P.2'!Z65:Z66)/2)/('Jam P.2'!B6/60))</f>
        <v>0</v>
      </c>
    </row>
    <row r="7" spans="1:14" ht="24" customHeight="1">
      <c r="A7" s="172"/>
      <c r="B7" s="171"/>
      <c r="C7" s="223"/>
      <c r="D7" s="223"/>
      <c r="E7" s="151"/>
      <c r="F7" s="223"/>
      <c r="G7" s="151"/>
      <c r="H7" s="163"/>
      <c r="I7" s="1707" t="str">
        <f>D2</f>
        <v>5280 Fight Club</v>
      </c>
      <c r="J7" s="1708"/>
      <c r="K7" s="1363"/>
      <c r="L7" s="172">
        <f>IF(B7=0,0,#REF!/(B7/60))</f>
        <v>0</v>
      </c>
      <c r="M7" s="223">
        <f ca="1">IF('Jam P.2'!B7=0,0,SUM('Score P.2'!Z7:Z8,'Score P.2'!Z66:Z67)/('Jam P.2'!B7/60))</f>
        <v>0</v>
      </c>
      <c r="N7" s="523">
        <f ca="1">IF('Jam P.2'!B7=0,0,(SUM('Score P.2'!Z7:Z8,'Score P.2'!Z66:Z67)/2)/('Jam P.2'!B7/60))</f>
        <v>0</v>
      </c>
    </row>
    <row r="8" spans="1:14" ht="24" customHeight="1" thickBot="1">
      <c r="A8" s="172"/>
      <c r="B8" s="171"/>
      <c r="C8" s="223"/>
      <c r="D8" s="223"/>
      <c r="E8" s="151"/>
      <c r="F8" s="223"/>
      <c r="G8" s="151"/>
      <c r="H8" s="163"/>
      <c r="I8" s="1710" t="s">
        <v>139</v>
      </c>
      <c r="J8" s="1711"/>
      <c r="K8" s="1709"/>
      <c r="L8" s="172">
        <f>IF(B8=0,0,#REF!/(B8/60))</f>
        <v>0</v>
      </c>
      <c r="M8" s="223">
        <f ca="1">IF('Jam P.2'!B8=0,0,SUM('Score P.2'!Z8:Z9,'Score P.2'!Z67:Z68)/('Jam P.2'!B8/60))</f>
        <v>0</v>
      </c>
      <c r="N8" s="523">
        <f ca="1">IF('Jam P.2'!B8=0,0,(SUM('Score P.2'!Z8:Z9,'Score P.2'!Z67:Z68)/2)/('Jam P.2'!B8/60))</f>
        <v>0</v>
      </c>
    </row>
    <row r="9" spans="1:14" ht="24" customHeight="1" thickBot="1">
      <c r="A9" s="172"/>
      <c r="B9" s="171"/>
      <c r="C9" s="223"/>
      <c r="D9" s="223"/>
      <c r="E9" s="151"/>
      <c r="F9" s="223"/>
      <c r="G9" s="151"/>
      <c r="H9" s="163"/>
      <c r="I9" s="1722" t="s">
        <v>177</v>
      </c>
      <c r="J9" s="1723"/>
      <c r="K9" s="1724"/>
      <c r="L9" s="172">
        <f>IF(B9=0,0,#REF!/(B9/60))</f>
        <v>0</v>
      </c>
      <c r="M9" s="223">
        <f ca="1">IF('Jam P.2'!B9=0,0,SUM('Score P.2'!Z9:Z10,'Score P.2'!Z68:Z69)/('Jam P.2'!B9/60))</f>
        <v>0</v>
      </c>
      <c r="N9" s="523">
        <f ca="1">IF('Jam P.2'!B9=0,0,(SUM('Score P.2'!Z9:Z10,'Score P.2'!Z68:Z69)/2)/('Jam P.2'!B9/60))</f>
        <v>0</v>
      </c>
    </row>
    <row r="10" spans="1:14" ht="24" customHeight="1">
      <c r="A10" s="172"/>
      <c r="B10" s="171"/>
      <c r="C10" s="223"/>
      <c r="D10" s="223"/>
      <c r="E10" s="151"/>
      <c r="F10" s="223"/>
      <c r="G10" s="151"/>
      <c r="H10" s="163"/>
      <c r="I10" s="1"/>
      <c r="J10" s="1"/>
      <c r="K10" s="733"/>
      <c r="L10" s="172">
        <f>IF(B10=0,0,#REF!/(B10/60))</f>
        <v>0</v>
      </c>
      <c r="M10" s="223">
        <f ca="1">IF('Jam P.2'!B10=0,0,SUM('Score P.2'!Z10:Z11,'Score P.2'!Z69:Z70)/('Jam P.2'!B10/60))</f>
        <v>0</v>
      </c>
      <c r="N10" s="523">
        <f ca="1">IF('Jam P.2'!B10=0,0,(SUM('Score P.2'!Z10:Z11,'Score P.2'!Z69:Z70)/2)/('Jam P.2'!B10/60))</f>
        <v>0</v>
      </c>
    </row>
    <row r="11" spans="1:14" ht="24" customHeight="1">
      <c r="A11" s="172"/>
      <c r="B11" s="171"/>
      <c r="C11" s="223"/>
      <c r="D11" s="223"/>
      <c r="E11" s="151"/>
      <c r="F11" s="223"/>
      <c r="G11" s="151"/>
      <c r="H11" s="163"/>
      <c r="I11" s="1"/>
      <c r="J11" s="1"/>
      <c r="K11" s="733"/>
      <c r="L11" s="172">
        <f>IF(B11=0,0,#REF!/(B11/60))</f>
        <v>0</v>
      </c>
      <c r="M11" s="223">
        <f ca="1">IF('Jam P.2'!B11=0,0,SUM('Score P.2'!Z11:Z12,'Score P.2'!Z70:Z71)/('Jam P.2'!B11/60))</f>
        <v>0</v>
      </c>
      <c r="N11" s="523">
        <f ca="1">IF('Jam P.2'!B11=0,0,(SUM('Score P.2'!Z11:Z12,'Score P.2'!Z70:Z71)/2)/('Jam P.2'!B11/60))</f>
        <v>0</v>
      </c>
    </row>
    <row r="12" spans="1:14" ht="24" customHeight="1">
      <c r="A12" s="172"/>
      <c r="B12" s="171"/>
      <c r="C12" s="223"/>
      <c r="D12" s="223"/>
      <c r="E12" s="151"/>
      <c r="F12" s="223"/>
      <c r="G12" s="151"/>
      <c r="H12" s="163"/>
      <c r="I12" s="1"/>
      <c r="J12" s="1"/>
      <c r="K12" s="733"/>
      <c r="L12" s="172">
        <f>IF(B12=0,0,#REF!/(B12/60))</f>
        <v>0</v>
      </c>
      <c r="M12" s="223">
        <f ca="1">IF('Jam P.2'!B12=0,0,SUM('Score P.2'!Z12:Z13,'Score P.2'!Z71:Z72)/('Jam P.2'!B12/60))</f>
        <v>0</v>
      </c>
      <c r="N12" s="523">
        <f ca="1">IF('Jam P.2'!B12=0,0,(SUM('Score P.2'!Z12:Z13,'Score P.2'!Z71:Z72)/2)/('Jam P.2'!B12/60))</f>
        <v>0</v>
      </c>
    </row>
    <row r="13" spans="1:14" ht="24" customHeight="1">
      <c r="A13" s="172"/>
      <c r="B13" s="171"/>
      <c r="C13" s="223"/>
      <c r="D13" s="223"/>
      <c r="E13" s="151"/>
      <c r="F13" s="223"/>
      <c r="G13" s="151"/>
      <c r="H13" s="163"/>
      <c r="I13" s="1"/>
      <c r="J13" s="1"/>
      <c r="K13" s="733"/>
      <c r="L13" s="172">
        <f>IF(B13=0,0,#REF!/(B13/60))</f>
        <v>0</v>
      </c>
      <c r="M13" s="223">
        <f ca="1">IF('Jam P.2'!B13=0,0,SUM('Score P.2'!Z13:Z14,'Score P.2'!Z72:Z73)/('Jam P.2'!B13/60))</f>
        <v>0</v>
      </c>
      <c r="N13" s="523">
        <f ca="1">IF('Jam P.2'!B13=0,0,(SUM('Score P.2'!Z13:Z14,'Score P.2'!Z72:Z73)/2)/('Jam P.2'!B13/60))</f>
        <v>0</v>
      </c>
    </row>
    <row r="14" spans="1:14" ht="24" customHeight="1">
      <c r="A14" s="172"/>
      <c r="B14" s="171"/>
      <c r="C14" s="223"/>
      <c r="D14" s="223"/>
      <c r="E14" s="151"/>
      <c r="F14" s="223"/>
      <c r="G14" s="151"/>
      <c r="H14" s="163"/>
      <c r="I14" s="1"/>
      <c r="J14" s="1"/>
      <c r="K14" s="733"/>
      <c r="L14" s="172">
        <f>IF(B14=0,0,#REF!/(B14/60))</f>
        <v>0</v>
      </c>
      <c r="M14" s="223">
        <f ca="1">IF('Jam P.2'!B14=0,0,SUM('Score P.2'!Z14:Z15,'Score P.2'!Z73:Z74)/('Jam P.2'!B14/60))</f>
        <v>0</v>
      </c>
      <c r="N14" s="523">
        <f ca="1">IF('Jam P.2'!B14=0,0,(SUM('Score P.2'!Z14:Z15,'Score P.2'!Z73:Z74)/2)/('Jam P.2'!B14/60))</f>
        <v>0</v>
      </c>
    </row>
    <row r="15" spans="1:14" ht="24" customHeight="1">
      <c r="A15" s="172"/>
      <c r="B15" s="171"/>
      <c r="C15" s="223"/>
      <c r="D15" s="223"/>
      <c r="E15" s="151"/>
      <c r="F15" s="223"/>
      <c r="G15" s="151"/>
      <c r="H15" s="163"/>
      <c r="I15" s="1"/>
      <c r="J15" s="1"/>
      <c r="K15" s="733"/>
      <c r="L15" s="172">
        <f>IF(B15=0,0,#REF!/(B15/60))</f>
        <v>0</v>
      </c>
      <c r="M15" s="223">
        <f ca="1">IF('Jam P.2'!B15=0,0,SUM('Score P.2'!Z15:Z16,'Score P.2'!Z74:Z75)/('Jam P.2'!B15/60))</f>
        <v>0</v>
      </c>
      <c r="N15" s="523">
        <f ca="1">IF('Jam P.2'!B15=0,0,(SUM('Score P.2'!Z15:Z16,'Score P.2'!Z74:Z75)/2)/('Jam P.2'!B15/60))</f>
        <v>0</v>
      </c>
    </row>
    <row r="16" spans="1:14" ht="24" customHeight="1">
      <c r="A16" s="172"/>
      <c r="B16" s="171"/>
      <c r="C16" s="223"/>
      <c r="D16" s="223"/>
      <c r="E16" s="151"/>
      <c r="F16" s="223"/>
      <c r="G16" s="151"/>
      <c r="H16" s="163"/>
      <c r="I16" s="1"/>
      <c r="J16" s="1"/>
      <c r="K16" s="733"/>
      <c r="L16" s="172">
        <f>IF(B16=0,0,#REF!/(B16/60))</f>
        <v>0</v>
      </c>
      <c r="M16" s="223">
        <f ca="1">IF('Jam P.2'!B16=0,0,SUM('Score P.2'!Z16:Z17,'Score P.2'!Z75:Z76)/('Jam P.2'!B16/60))</f>
        <v>0</v>
      </c>
      <c r="N16" s="523">
        <f ca="1">IF('Jam P.2'!B16=0,0,(SUM('Score P.2'!Z16:Z17,'Score P.2'!Z75:Z76)/2)/('Jam P.2'!B16/60))</f>
        <v>0</v>
      </c>
    </row>
    <row r="17" spans="1:14" ht="24" customHeight="1" thickBot="1">
      <c r="A17" s="172"/>
      <c r="B17" s="171"/>
      <c r="C17" s="223"/>
      <c r="D17" s="223"/>
      <c r="E17" s="151"/>
      <c r="F17" s="223"/>
      <c r="G17" s="151"/>
      <c r="H17" s="163"/>
      <c r="I17" s="1"/>
      <c r="J17" s="1"/>
      <c r="K17" s="733"/>
      <c r="L17" s="172">
        <f>IF(B17=0,0,#REF!/(B17/60))</f>
        <v>0</v>
      </c>
      <c r="M17" s="223">
        <f ca="1">IF('Jam P.2'!B17=0,0,SUM('Score P.2'!Z17:Z18,'Score P.2'!Z76:Z77)/('Jam P.2'!B17/60))</f>
        <v>0</v>
      </c>
      <c r="N17" s="523">
        <f ca="1">IF('Jam P.2'!B17=0,0,(SUM('Score P.2'!Z17:Z18,'Score P.2'!Z76:Z77)/2)/('Jam P.2'!B17/60))</f>
        <v>0</v>
      </c>
    </row>
    <row r="18" spans="1:14" ht="24" customHeight="1">
      <c r="A18" s="172"/>
      <c r="B18" s="171"/>
      <c r="C18" s="223"/>
      <c r="D18" s="223"/>
      <c r="E18" s="151"/>
      <c r="F18" s="223"/>
      <c r="G18" s="151"/>
      <c r="H18" s="163"/>
      <c r="I18" s="1698">
        <f>D16</f>
        <v>0</v>
      </c>
      <c r="J18" s="1699"/>
      <c r="K18" s="1700"/>
      <c r="L18" s="172">
        <f>IF(B18=0,0,#REF!/(B18/60))</f>
        <v>0</v>
      </c>
      <c r="M18" s="223">
        <f ca="1">IF('Jam P.2'!B18=0,0,SUM('Score P.2'!Z18:Z19,'Score P.2'!Z77:Z78)/('Jam P.2'!B18/60))</f>
        <v>0</v>
      </c>
      <c r="N18" s="523">
        <f ca="1">IF('Jam P.2'!B18=0,0,(SUM('Score P.2'!Z18:Z19,'Score P.2'!Z77:Z78)/2)/('Jam P.2'!B18/60))</f>
        <v>0</v>
      </c>
    </row>
    <row r="19" spans="1:14" ht="24" customHeight="1">
      <c r="A19" s="172"/>
      <c r="B19" s="171"/>
      <c r="C19" s="223"/>
      <c r="D19" s="223"/>
      <c r="E19" s="151"/>
      <c r="F19" s="223"/>
      <c r="G19" s="151"/>
      <c r="H19" s="163"/>
      <c r="I19" s="1701" t="s">
        <v>143</v>
      </c>
      <c r="J19" s="1725"/>
      <c r="K19" s="1726"/>
      <c r="L19" s="172">
        <f>IF(B19=0,0,#REF!/(B19/60))</f>
        <v>0</v>
      </c>
      <c r="M19" s="223">
        <f ca="1">IF('Jam P.2'!B19=0,0,SUM('Score P.2'!Z19:Z20,'Score P.2'!Z78:Z79)/('Jam P.2'!B19/60))</f>
        <v>0</v>
      </c>
      <c r="N19" s="523">
        <f ca="1">IF('Jam P.2'!B19=0,0,(SUM('Score P.2'!Z19:Z20,'Score P.2'!Z78:Z79)/2)/('Jam P.2'!B19/60))</f>
        <v>0</v>
      </c>
    </row>
    <row r="20" spans="1:14" ht="24" customHeight="1">
      <c r="A20" s="172"/>
      <c r="B20" s="171"/>
      <c r="C20" s="223"/>
      <c r="D20" s="223"/>
      <c r="E20" s="151"/>
      <c r="F20" s="223"/>
      <c r="G20" s="151"/>
      <c r="H20" s="163"/>
      <c r="I20" s="1729"/>
      <c r="J20" s="1730"/>
      <c r="K20" s="1721"/>
      <c r="L20" s="172">
        <f>IF(B20=0,0,#REF!/(B20/60))</f>
        <v>0</v>
      </c>
      <c r="M20" s="223">
        <f ca="1">IF('Jam P.2'!B20=0,0,SUM('Score P.2'!Z20:Z21,'Score P.2'!Z79:Z80)/('Jam P.2'!B20/60))</f>
        <v>0</v>
      </c>
      <c r="N20" s="523">
        <f ca="1">IF('Jam P.2'!B20=0,0,(SUM('Score P.2'!Z20:Z21,'Score P.2'!Z79:Z80)/2)/('Jam P.2'!B20/60))</f>
        <v>0</v>
      </c>
    </row>
    <row r="21" spans="1:14" ht="24" customHeight="1">
      <c r="A21" s="172"/>
      <c r="B21" s="171"/>
      <c r="C21" s="223"/>
      <c r="D21" s="223"/>
      <c r="E21" s="151"/>
      <c r="F21" s="223"/>
      <c r="G21" s="151"/>
      <c r="H21" s="163"/>
      <c r="I21" s="1383"/>
      <c r="J21" s="1731"/>
      <c r="K21" s="1306"/>
      <c r="L21" s="172">
        <f>IF(B21=0,0,#REF!/(B21/60))</f>
        <v>0</v>
      </c>
      <c r="M21" s="223">
        <f ca="1">IF('Jam P.2'!B21=0,0,SUM('Score P.2'!Z21:Z22,'Score P.2'!Z80:Z81)/('Jam P.2'!B21/60))</f>
        <v>0</v>
      </c>
      <c r="N21" s="523">
        <f ca="1">IF('Jam P.2'!B21=0,0,(SUM('Score P.2'!Z21:Z22,'Score P.2'!Z80:Z81)/2)/('Jam P.2'!B21/60))</f>
        <v>0</v>
      </c>
    </row>
    <row r="22" spans="1:14" ht="24" customHeight="1">
      <c r="A22" s="172"/>
      <c r="B22" s="171"/>
      <c r="C22" s="223"/>
      <c r="D22" s="223"/>
      <c r="E22" s="151"/>
      <c r="F22" s="223"/>
      <c r="G22" s="151"/>
      <c r="H22" s="163"/>
      <c r="I22" s="1707">
        <f>D16</f>
        <v>0</v>
      </c>
      <c r="J22" s="1708"/>
      <c r="K22" s="1363"/>
      <c r="L22" s="172">
        <f>IF(B22=0,0,#REF!/(B22/60))</f>
        <v>0</v>
      </c>
      <c r="M22" s="223">
        <f ca="1">IF('Jam P.2'!B22=0,0,SUM('Score P.2'!Z22:Z23,'Score P.2'!Z81:Z82)/('Jam P.2'!B22/60))</f>
        <v>0</v>
      </c>
      <c r="N22" s="523">
        <f ca="1">IF('Jam P.2'!B22=0,0,(SUM('Score P.2'!Z22:Z23,'Score P.2'!Z81:Z82)/2)/('Jam P.2'!B22/60))</f>
        <v>0</v>
      </c>
    </row>
    <row r="23" spans="1:14" ht="24" customHeight="1" thickBot="1">
      <c r="A23" s="172"/>
      <c r="B23" s="171"/>
      <c r="C23" s="223"/>
      <c r="D23" s="223"/>
      <c r="E23" s="151"/>
      <c r="F23" s="223"/>
      <c r="G23" s="151"/>
      <c r="H23" s="163"/>
      <c r="I23" s="1727" t="s">
        <v>139</v>
      </c>
      <c r="J23" s="1728"/>
      <c r="K23" s="1712"/>
      <c r="L23" s="172">
        <f>IF(B23=0,0,#REF!/(B23/60))</f>
        <v>0</v>
      </c>
      <c r="M23" s="223">
        <f ca="1">IF('Jam P.2'!B23=0,0,SUM('Score P.2'!Z23:Z24,'Score P.2'!Z82:Z83)/('Jam P.2'!B23/60))</f>
        <v>0</v>
      </c>
      <c r="N23" s="523">
        <f ca="1">IF('Jam P.2'!B23=0,0,(SUM('Score P.2'!Z23:Z24,'Score P.2'!Z82:Z83)/2)/('Jam P.2'!B23/60))</f>
        <v>0</v>
      </c>
    </row>
    <row r="24" spans="1:14" ht="24" customHeight="1">
      <c r="A24" s="172"/>
      <c r="B24" s="171"/>
      <c r="C24" s="223"/>
      <c r="D24" s="223"/>
      <c r="E24" s="151"/>
      <c r="F24" s="223"/>
      <c r="G24" s="151"/>
      <c r="H24" s="163"/>
      <c r="I24" s="1"/>
      <c r="J24" s="1"/>
      <c r="K24" s="733"/>
      <c r="L24" s="172">
        <f>IF(B24=0,0,#REF!/(B24/60))</f>
        <v>0</v>
      </c>
      <c r="M24" s="223">
        <f ca="1">IF('Jam P.2'!B24=0,0,SUM('Score P.2'!Z24:Z25,'Score P.2'!Z83:Z84)/('Jam P.2'!B24/60))</f>
        <v>0</v>
      </c>
      <c r="N24" s="523">
        <f ca="1">IF('Jam P.2'!B24=0,0,(SUM('Score P.2'!Z24:Z25,'Score P.2'!Z83:Z84)/2)/('Jam P.2'!B24/60))</f>
        <v>0</v>
      </c>
    </row>
    <row r="25" spans="1:14" ht="24" customHeight="1" thickBot="1">
      <c r="A25" s="233"/>
      <c r="B25" s="227"/>
      <c r="C25" s="206"/>
      <c r="D25" s="206"/>
      <c r="E25" s="152"/>
      <c r="F25" s="206"/>
      <c r="G25" s="152"/>
      <c r="H25" s="744"/>
      <c r="I25" s="1"/>
      <c r="J25" s="1"/>
      <c r="K25" s="733"/>
      <c r="L25" s="233">
        <f>IF(B25=0,0,#REF!/(B25/60))</f>
        <v>0</v>
      </c>
      <c r="M25" s="206">
        <f ca="1">IF('Jam P.2'!B25=0,0,SUM('Score P.2'!Z25:Z26,'Score P.2'!Z84:Z85)/('Jam P.2'!B25/60))</f>
        <v>0</v>
      </c>
      <c r="N25" s="625">
        <f ca="1">IF('Jam P.2'!B25=0,0,(SUM('Score P.2'!Z25:Z26,'Score P.2'!Z84:Z85)/2)/('Jam P.2'!B25/60))</f>
        <v>0</v>
      </c>
    </row>
    <row r="26" spans="1:14" ht="12.75" customHeight="1">
      <c r="A26" s="1713" t="s">
        <v>175</v>
      </c>
      <c r="B26" s="1714"/>
      <c r="C26" s="1714"/>
      <c r="D26" s="1714"/>
      <c r="E26" s="1714"/>
      <c r="F26" s="1714"/>
      <c r="G26" s="1714"/>
      <c r="H26" s="1714"/>
      <c r="I26" s="1714"/>
      <c r="J26" s="1714"/>
      <c r="K26" s="1715"/>
      <c r="L26" s="912"/>
      <c r="M26" s="913"/>
      <c r="N26" s="914"/>
    </row>
    <row r="27" spans="1:14" ht="13" thickBot="1">
      <c r="A27" s="1695" t="s">
        <v>94</v>
      </c>
      <c r="B27" s="1696"/>
      <c r="C27" s="1696"/>
      <c r="D27" s="1696"/>
      <c r="E27" s="1696"/>
      <c r="F27" s="1696"/>
      <c r="G27" s="1696"/>
      <c r="H27" s="1696"/>
      <c r="I27" s="1696"/>
      <c r="J27" s="1696"/>
      <c r="K27" s="1697"/>
      <c r="L27" s="918" t="s">
        <v>114</v>
      </c>
      <c r="M27" s="1738"/>
      <c r="N27" s="1739"/>
    </row>
  </sheetData>
  <sheetCalcPr fullCalcOnLoad="1"/>
  <mergeCells count="25">
    <mergeCell ref="A1:C1"/>
    <mergeCell ref="D1:G1"/>
    <mergeCell ref="L1:N1"/>
    <mergeCell ref="I2:K2"/>
    <mergeCell ref="I3:K3"/>
    <mergeCell ref="I1:K1"/>
    <mergeCell ref="J20:J21"/>
    <mergeCell ref="K20:K21"/>
    <mergeCell ref="I4:K4"/>
    <mergeCell ref="I5:I6"/>
    <mergeCell ref="J5:J6"/>
    <mergeCell ref="M27:N27"/>
    <mergeCell ref="I9:K9"/>
    <mergeCell ref="I18:K18"/>
    <mergeCell ref="I19:K19"/>
    <mergeCell ref="A26:K26"/>
    <mergeCell ref="A27:K27"/>
    <mergeCell ref="K5:K6"/>
    <mergeCell ref="I7:J7"/>
    <mergeCell ref="K7:K8"/>
    <mergeCell ref="I8:J8"/>
    <mergeCell ref="I22:J22"/>
    <mergeCell ref="K22:K23"/>
    <mergeCell ref="I23:J23"/>
    <mergeCell ref="I20:I21"/>
  </mergeCells>
  <phoneticPr fontId="48" type="noConversion"/>
  <pageMargins left="0.55000000000000004" right="0.54" top="1.56" bottom="0.66" header="0.5" footer="0.5"/>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G72"/>
  <sheetViews>
    <sheetView topLeftCell="A37" workbookViewId="0">
      <selection activeCell="A73" sqref="A73"/>
    </sheetView>
  </sheetViews>
  <sheetFormatPr baseColWidth="10" defaultColWidth="8.83203125" defaultRowHeight="12"/>
  <cols>
    <col min="1" max="1" width="5.6640625" style="5" customWidth="1"/>
    <col min="2" max="2" width="20.6640625" style="5" customWidth="1"/>
    <col min="3" max="17" width="4.6640625" style="5" customWidth="1"/>
    <col min="18" max="18" width="4.5" style="5" customWidth="1"/>
    <col min="19" max="19" width="7.6640625" style="5" customWidth="1"/>
    <col min="20" max="20" width="5.6640625" style="5" customWidth="1"/>
    <col min="21" max="21" width="5.5" style="5" customWidth="1"/>
    <col min="22" max="22" width="5.6640625" style="5" customWidth="1"/>
    <col min="23" max="23" width="20.6640625" style="5" customWidth="1"/>
    <col min="24" max="24" width="5.6640625" style="5" customWidth="1"/>
    <col min="25" max="32" width="4.5" style="5" customWidth="1"/>
  </cols>
  <sheetData>
    <row r="1" spans="1:33" ht="20.25" customHeight="1" thickBot="1">
      <c r="A1" s="1790" t="str">
        <f ca="1">IF(Rosters!B10="","",Rosters!B10)</f>
        <v>5280 Fight Club</v>
      </c>
      <c r="B1" s="1790"/>
      <c r="C1" s="1790"/>
      <c r="D1" s="1789" t="s">
        <v>226</v>
      </c>
      <c r="E1" s="1789"/>
      <c r="F1" s="1789"/>
      <c r="G1" s="1789"/>
      <c r="H1" s="1789"/>
      <c r="I1" s="1789"/>
      <c r="J1" s="1789"/>
      <c r="K1" s="1789"/>
      <c r="L1" s="1789"/>
      <c r="M1" s="1789"/>
      <c r="N1" s="1789"/>
      <c r="O1" s="1789"/>
      <c r="P1" s="1789"/>
      <c r="Q1" s="1789"/>
      <c r="R1" s="1789"/>
      <c r="S1" s="676" t="s">
        <v>413</v>
      </c>
      <c r="T1" s="1789" t="s">
        <v>344</v>
      </c>
      <c r="U1" s="1789"/>
      <c r="V1" s="1789"/>
      <c r="W1" s="1790" t="str">
        <f>A1</f>
        <v>5280 Fight Club</v>
      </c>
      <c r="X1" s="1790"/>
    </row>
    <row r="2" spans="1:33" ht="60" customHeight="1" thickBot="1">
      <c r="A2" s="333" t="s">
        <v>348</v>
      </c>
      <c r="B2" s="334" t="s">
        <v>355</v>
      </c>
      <c r="C2" s="528" t="s">
        <v>129</v>
      </c>
      <c r="D2" s="335" t="s">
        <v>425</v>
      </c>
      <c r="E2" s="336" t="s">
        <v>400</v>
      </c>
      <c r="F2" s="336" t="s">
        <v>399</v>
      </c>
      <c r="G2" s="336" t="s">
        <v>153</v>
      </c>
      <c r="H2" s="336" t="s">
        <v>168</v>
      </c>
      <c r="I2" s="336" t="s">
        <v>429</v>
      </c>
      <c r="J2" s="337" t="s">
        <v>426</v>
      </c>
      <c r="K2" s="337" t="s">
        <v>401</v>
      </c>
      <c r="L2" s="337" t="s">
        <v>152</v>
      </c>
      <c r="M2" s="337" t="s">
        <v>427</v>
      </c>
      <c r="N2" s="337" t="s">
        <v>402</v>
      </c>
      <c r="O2" s="337" t="s">
        <v>428</v>
      </c>
      <c r="P2" s="532" t="s">
        <v>155</v>
      </c>
      <c r="Q2" s="532" t="s">
        <v>151</v>
      </c>
      <c r="R2" s="338" t="s">
        <v>430</v>
      </c>
      <c r="S2" s="339" t="s">
        <v>343</v>
      </c>
      <c r="T2" s="340" t="s">
        <v>403</v>
      </c>
      <c r="U2" s="341" t="s">
        <v>239</v>
      </c>
      <c r="V2" s="342" t="s">
        <v>404</v>
      </c>
      <c r="W2" s="343" t="s">
        <v>355</v>
      </c>
      <c r="X2" s="344" t="s">
        <v>348</v>
      </c>
      <c r="Y2" s="9"/>
      <c r="Z2" s="9"/>
      <c r="AA2" s="9"/>
      <c r="AB2" s="9"/>
      <c r="AC2" s="9"/>
      <c r="AD2" s="9"/>
      <c r="AE2" s="9"/>
      <c r="AF2" s="9"/>
      <c r="AG2" s="5"/>
    </row>
    <row r="3" spans="1:33" ht="12.75" customHeight="1">
      <c r="A3" s="1796" t="str">
        <f ca="1">IF(Rosters!B12="","",Rosters!B12)</f>
        <v>13</v>
      </c>
      <c r="B3" s="1791" t="str">
        <f ca="1">IF(Rosters!C12="","",Rosters!C12)</f>
        <v>Anne Shank</v>
      </c>
      <c r="C3" s="479" t="s">
        <v>446</v>
      </c>
      <c r="D3" s="65">
        <f ca="1">'Team Pen 1'!AD3+'Team Pen 2'!AD3</f>
        <v>0</v>
      </c>
      <c r="E3" s="66">
        <f ca="1">'Team Pen 1'!AE3+'Team Pen 2'!AE3</f>
        <v>0</v>
      </c>
      <c r="F3" s="66">
        <f ca="1">'Team Pen 1'!AF3+'Team Pen 2'!AF3</f>
        <v>0</v>
      </c>
      <c r="G3" s="66">
        <f ca="1">'Team Pen 1'!AG3+'Team Pen 2'!AG3</f>
        <v>0</v>
      </c>
      <c r="H3" s="66">
        <f ca="1">'Team Pen 1'!AH3+'Team Pen 2'!AH3</f>
        <v>0</v>
      </c>
      <c r="I3" s="66">
        <f ca="1">'Team Pen 1'!AI3+'Team Pen 2'!AI3</f>
        <v>0</v>
      </c>
      <c r="J3" s="66">
        <f ca="1">'Team Pen 1'!AJ3+'Team Pen 2'!AJ3</f>
        <v>0</v>
      </c>
      <c r="K3" s="66">
        <f ca="1">'Team Pen 1'!AK3+'Team Pen 2'!AK3</f>
        <v>0</v>
      </c>
      <c r="L3" s="66">
        <f ca="1">'Team Pen 1'!AL3+'Team Pen 2'!AL3</f>
        <v>0</v>
      </c>
      <c r="M3" s="66">
        <f ca="1">'Team Pen 1'!AM3+'Team Pen 2'!AM3</f>
        <v>0</v>
      </c>
      <c r="N3" s="66">
        <f ca="1">'Team Pen 1'!AN3+'Team Pen 2'!AN3</f>
        <v>0</v>
      </c>
      <c r="O3" s="66">
        <f ca="1">'Team Pen 1'!AO3+'Team Pen 2'!AO3</f>
        <v>0</v>
      </c>
      <c r="P3" s="579">
        <f ca="1">0</f>
        <v>0</v>
      </c>
      <c r="Q3" s="579">
        <f ca="1">0</f>
        <v>0</v>
      </c>
      <c r="R3" s="570">
        <f>SUM(D3:O3)</f>
        <v>0</v>
      </c>
      <c r="S3" s="1798">
        <f ca="1">'Team Pen 1'!BF3:BF3+'Team Pen 2'!BF3:BF3</f>
        <v>1</v>
      </c>
      <c r="T3" s="1793" t="str">
        <f ca="1">IF('Team Pen 1'!BH3="","",SUM('Team Pen 1'!BH3+'Team Pen 2'!BH3))</f>
        <v/>
      </c>
      <c r="U3" s="1794" t="str">
        <f ca="1">IF('Team Pen 1'!BI3="","",SUM('Team Pen 1'!BI3+'Team Pen 2'!BI3))</f>
        <v/>
      </c>
      <c r="V3" s="1795" t="str">
        <f ca="1">IF('Team Pen 1'!BJ3="","",SUM('Team Pen 1'!BJ3+'Team Pen 2'!BJ3))</f>
        <v/>
      </c>
      <c r="W3" s="1807" t="str">
        <f>IF(B3="","",B3)</f>
        <v>Anne Shank</v>
      </c>
      <c r="X3" s="1808" t="str">
        <f>IF(A3="","",A3)</f>
        <v>13</v>
      </c>
      <c r="Y3" s="10"/>
      <c r="Z3" s="10"/>
      <c r="AA3" s="10"/>
      <c r="AB3" s="10"/>
      <c r="AC3" s="10"/>
      <c r="AD3" s="10"/>
      <c r="AE3" s="10"/>
      <c r="AF3" s="10"/>
      <c r="AG3" s="5"/>
    </row>
    <row r="4" spans="1:33" ht="12.75" customHeight="1">
      <c r="A4" s="1797"/>
      <c r="B4" s="1792"/>
      <c r="C4" s="529" t="s">
        <v>445</v>
      </c>
      <c r="D4" s="533">
        <f ca="1">'Team Pen 1'!AQ3+'Team Pen 2'!AQ3</f>
        <v>0</v>
      </c>
      <c r="E4" s="534">
        <f ca="1">'Team Pen 1'!AR3+'Team Pen 2'!AR3</f>
        <v>0</v>
      </c>
      <c r="F4" s="534">
        <f ca="1">'Team Pen 1'!AS3+'Team Pen 2'!AS3</f>
        <v>0</v>
      </c>
      <c r="G4" s="534">
        <f ca="1">'Team Pen 1'!AT3+'Team Pen 2'!AT3</f>
        <v>1</v>
      </c>
      <c r="H4" s="534">
        <f ca="1">'Team Pen 1'!AU3+'Team Pen 2'!AU3</f>
        <v>0</v>
      </c>
      <c r="I4" s="534">
        <f ca="1">'Team Pen 1'!AV3+'Team Pen 2'!AV3</f>
        <v>0</v>
      </c>
      <c r="J4" s="534">
        <f ca="1">'Team Pen 1'!AW3+'Team Pen 2'!AW3</f>
        <v>0</v>
      </c>
      <c r="K4" s="534">
        <f ca="1">'Team Pen 1'!AX3+'Team Pen 2'!AX3</f>
        <v>0</v>
      </c>
      <c r="L4" s="534">
        <f ca="1">'Team Pen 1'!AY3+'Team Pen 2'!AY3</f>
        <v>0</v>
      </c>
      <c r="M4" s="534">
        <f ca="1">'Team Pen 1'!AZ3+'Team Pen 2'!AZ3</f>
        <v>0</v>
      </c>
      <c r="N4" s="534">
        <f ca="1">'Team Pen 1'!BA3+'Team Pen 2'!BA3</f>
        <v>0</v>
      </c>
      <c r="O4" s="534">
        <f ca="1">'Team Pen 1'!BB3+'Team Pen 2'!BB3</f>
        <v>0</v>
      </c>
      <c r="P4" s="535">
        <f ca="1">'Team Pen 1'!BC3+'Team Pen 2'!BC3</f>
        <v>0</v>
      </c>
      <c r="Q4" s="535">
        <f ca="1">'Team Pen 1'!BE3+'Team Pen 2'!BE3</f>
        <v>0</v>
      </c>
      <c r="R4" s="469">
        <f t="shared" ref="R4:R34" si="0">SUM(D4:O4)</f>
        <v>1</v>
      </c>
      <c r="S4" s="1776"/>
      <c r="T4" s="1772"/>
      <c r="U4" s="1771"/>
      <c r="V4" s="1770"/>
      <c r="W4" s="1756"/>
      <c r="X4" s="1761"/>
      <c r="Y4" s="10"/>
      <c r="Z4" s="10"/>
      <c r="AA4" s="10"/>
      <c r="AB4" s="10"/>
      <c r="AC4" s="10"/>
      <c r="AD4" s="10"/>
      <c r="AE4" s="10"/>
      <c r="AF4" s="10"/>
      <c r="AG4" s="5"/>
    </row>
    <row r="5" spans="1:33" ht="12.75" customHeight="1">
      <c r="A5" s="1782" t="str">
        <f ca="1">IF(Rosters!B13="","",Rosters!B13)</f>
        <v xml:space="preserve">57 </v>
      </c>
      <c r="B5" s="1780" t="str">
        <f ca="1">IF(Rosters!C13="","",Rosters!C13)</f>
        <v>Annia LateHer</v>
      </c>
      <c r="C5" s="530" t="s">
        <v>446</v>
      </c>
      <c r="D5" s="67">
        <f ca="1">'Team Pen 1'!AD5+'Team Pen 2'!AD5</f>
        <v>0</v>
      </c>
      <c r="E5" s="68">
        <f ca="1">'Team Pen 1'!AE5+'Team Pen 2'!AE5</f>
        <v>1</v>
      </c>
      <c r="F5" s="68">
        <f ca="1">'Team Pen 1'!AF5+'Team Pen 2'!AF5</f>
        <v>0</v>
      </c>
      <c r="G5" s="68">
        <f ca="1">'Team Pen 1'!AG5+'Team Pen 2'!AG5</f>
        <v>1</v>
      </c>
      <c r="H5" s="68">
        <f ca="1">'Team Pen 1'!AH5+'Team Pen 2'!AH5</f>
        <v>0</v>
      </c>
      <c r="I5" s="68">
        <f ca="1">'Team Pen 1'!AI5+'Team Pen 2'!AI5</f>
        <v>0</v>
      </c>
      <c r="J5" s="68">
        <f ca="1">'Team Pen 1'!AJ5+'Team Pen 2'!AJ5</f>
        <v>0</v>
      </c>
      <c r="K5" s="68">
        <f ca="1">'Team Pen 1'!AK5+'Team Pen 2'!AK5</f>
        <v>0</v>
      </c>
      <c r="L5" s="68">
        <f ca="1">'Team Pen 1'!AL5+'Team Pen 2'!AL5</f>
        <v>0</v>
      </c>
      <c r="M5" s="68">
        <f ca="1">'Team Pen 1'!AM5+'Team Pen 2'!AM5</f>
        <v>2</v>
      </c>
      <c r="N5" s="68">
        <f ca="1">'Team Pen 1'!AN5+'Team Pen 2'!AN5</f>
        <v>1</v>
      </c>
      <c r="O5" s="68">
        <f ca="1">'Team Pen 1'!AO5+'Team Pen 2'!AO5</f>
        <v>0</v>
      </c>
      <c r="P5" s="580">
        <f ca="1">0</f>
        <v>0</v>
      </c>
      <c r="Q5" s="580">
        <f ca="1">0</f>
        <v>0</v>
      </c>
      <c r="R5" s="571">
        <f t="shared" si="0"/>
        <v>5</v>
      </c>
      <c r="S5" s="1775">
        <f ca="1">'Team Pen 1'!BF5:BF5+'Team Pen 2'!BF5:BF5</f>
        <v>5</v>
      </c>
      <c r="T5" s="1772" t="str">
        <f ca="1">IF('Team Pen 1'!BH5="","",SUM('Team Pen 1'!BH5+'Team Pen 2'!BH5))</f>
        <v/>
      </c>
      <c r="U5" s="1771" t="str">
        <f ca="1">IF('Team Pen 1'!BI5="","",SUM('Team Pen 1'!BI5+'Team Pen 2'!BI5))</f>
        <v/>
      </c>
      <c r="V5" s="1770" t="str">
        <f ca="1">IF('Team Pen 1'!BJ5="","",SUM('Team Pen 1'!BJ5+'Team Pen 2'!BJ5))</f>
        <v/>
      </c>
      <c r="W5" s="1755" t="str">
        <f t="shared" ref="W5:W27" si="1">IF(B5="","",B5)</f>
        <v>Annia LateHer</v>
      </c>
      <c r="X5" s="1760" t="str">
        <f t="shared" ref="X5:X27" si="2">IF(A5="","",A5)</f>
        <v xml:space="preserve">57 </v>
      </c>
      <c r="Y5" s="10"/>
      <c r="Z5" s="10"/>
      <c r="AA5" s="10"/>
      <c r="AB5" s="10"/>
      <c r="AC5" s="10"/>
      <c r="AD5" s="10"/>
      <c r="AE5" s="10"/>
      <c r="AF5" s="10"/>
      <c r="AG5" s="5"/>
    </row>
    <row r="6" spans="1:33" ht="12.75" customHeight="1">
      <c r="A6" s="1783"/>
      <c r="B6" s="1781"/>
      <c r="C6" s="529" t="s">
        <v>445</v>
      </c>
      <c r="D6" s="539">
        <f ca="1">'Team Pen 1'!AQ5+'Team Pen 2'!AQ5</f>
        <v>2</v>
      </c>
      <c r="E6" s="540">
        <f ca="1">'Team Pen 1'!AR5+'Team Pen 2'!AR5</f>
        <v>0</v>
      </c>
      <c r="F6" s="540">
        <f ca="1">'Team Pen 1'!AS5+'Team Pen 2'!AS5</f>
        <v>0</v>
      </c>
      <c r="G6" s="540">
        <f ca="1">'Team Pen 1'!AT5+'Team Pen 2'!AT5</f>
        <v>3</v>
      </c>
      <c r="H6" s="540">
        <f ca="1">'Team Pen 1'!AU5+'Team Pen 2'!AU5</f>
        <v>0</v>
      </c>
      <c r="I6" s="540">
        <f ca="1">'Team Pen 1'!AV5+'Team Pen 2'!AV5</f>
        <v>0</v>
      </c>
      <c r="J6" s="540">
        <f ca="1">'Team Pen 1'!AW5+'Team Pen 2'!AW5</f>
        <v>0</v>
      </c>
      <c r="K6" s="540">
        <f ca="1">'Team Pen 1'!AX5+'Team Pen 2'!AX5</f>
        <v>0</v>
      </c>
      <c r="L6" s="540">
        <f ca="1">'Team Pen 1'!AY5+'Team Pen 2'!AY5</f>
        <v>0</v>
      </c>
      <c r="M6" s="540">
        <f ca="1">'Team Pen 1'!AZ5+'Team Pen 2'!AZ5</f>
        <v>0</v>
      </c>
      <c r="N6" s="540">
        <f ca="1">'Team Pen 1'!BA5+'Team Pen 2'!BA5</f>
        <v>0</v>
      </c>
      <c r="O6" s="540">
        <f ca="1">'Team Pen 1'!BB5+'Team Pen 2'!BB5</f>
        <v>0</v>
      </c>
      <c r="P6" s="541">
        <f ca="1">'Team Pen 1'!BC5+'Team Pen 2'!BC5</f>
        <v>0</v>
      </c>
      <c r="Q6" s="541">
        <f ca="1">'Team Pen 1'!BE5+'Team Pen 2'!BE5</f>
        <v>0</v>
      </c>
      <c r="R6" s="469">
        <f t="shared" si="0"/>
        <v>5</v>
      </c>
      <c r="S6" s="1776"/>
      <c r="T6" s="1772"/>
      <c r="U6" s="1771"/>
      <c r="V6" s="1770"/>
      <c r="W6" s="1755"/>
      <c r="X6" s="1760"/>
      <c r="Y6" s="10"/>
      <c r="Z6" s="10"/>
      <c r="AA6" s="10"/>
      <c r="AB6" s="10"/>
      <c r="AC6" s="10"/>
      <c r="AD6" s="10"/>
      <c r="AE6" s="10"/>
      <c r="AF6" s="10"/>
      <c r="AG6" s="5"/>
    </row>
    <row r="7" spans="1:33" ht="12.75" customHeight="1">
      <c r="A7" s="1782" t="str">
        <f ca="1">IF(Rosters!B14="","",Rosters!B14)</f>
        <v>86</v>
      </c>
      <c r="B7" s="1799" t="str">
        <f ca="1">IF(Rosters!C14="","",Rosters!C14)</f>
        <v>Assaultin Pepa</v>
      </c>
      <c r="C7" s="530" t="s">
        <v>446</v>
      </c>
      <c r="D7" s="67">
        <f ca="1">'Team Pen 1'!AD7+'Team Pen 2'!AD7</f>
        <v>1</v>
      </c>
      <c r="E7" s="68">
        <f ca="1">'Team Pen 1'!AE7+'Team Pen 2'!AE7</f>
        <v>0</v>
      </c>
      <c r="F7" s="68">
        <f ca="1">'Team Pen 1'!AF7+'Team Pen 2'!AF7</f>
        <v>1</v>
      </c>
      <c r="G7" s="68">
        <f ca="1">'Team Pen 1'!AG7+'Team Pen 2'!AG7</f>
        <v>0</v>
      </c>
      <c r="H7" s="68">
        <f ca="1">'Team Pen 1'!AH7+'Team Pen 2'!AH7</f>
        <v>0</v>
      </c>
      <c r="I7" s="68">
        <f ca="1">'Team Pen 1'!AI7+'Team Pen 2'!AI7</f>
        <v>1</v>
      </c>
      <c r="J7" s="68">
        <f ca="1">'Team Pen 1'!AJ7+'Team Pen 2'!AJ7</f>
        <v>1</v>
      </c>
      <c r="K7" s="68">
        <f ca="1">'Team Pen 1'!AK7+'Team Pen 2'!AK7</f>
        <v>0</v>
      </c>
      <c r="L7" s="68">
        <f ca="1">'Team Pen 1'!AL7+'Team Pen 2'!AL7</f>
        <v>0</v>
      </c>
      <c r="M7" s="68">
        <f ca="1">'Team Pen 1'!AM7+'Team Pen 2'!AM7</f>
        <v>0</v>
      </c>
      <c r="N7" s="68">
        <f ca="1">'Team Pen 1'!AN7+'Team Pen 2'!AN7</f>
        <v>0</v>
      </c>
      <c r="O7" s="68">
        <f ca="1">'Team Pen 1'!AO7+'Team Pen 2'!AO7</f>
        <v>0</v>
      </c>
      <c r="P7" s="580">
        <f ca="1">0</f>
        <v>0</v>
      </c>
      <c r="Q7" s="580">
        <f ca="1">0</f>
        <v>0</v>
      </c>
      <c r="R7" s="571">
        <f t="shared" si="0"/>
        <v>4</v>
      </c>
      <c r="S7" s="1775">
        <f ca="1">'Team Pen 1'!BF7:BF7+'Team Pen 2'!BF7:BF7</f>
        <v>2</v>
      </c>
      <c r="T7" s="1772" t="str">
        <f ca="1">IF('Team Pen 1'!BH7="","",SUM('Team Pen 1'!BH7+'Team Pen 2'!BH7))</f>
        <v/>
      </c>
      <c r="U7" s="1771" t="str">
        <f ca="1">IF('Team Pen 1'!BI7="","",SUM('Team Pen 1'!BI7+'Team Pen 2'!BI7))</f>
        <v/>
      </c>
      <c r="V7" s="1770" t="str">
        <f ca="1">IF('Team Pen 1'!BJ7="","",SUM('Team Pen 1'!BJ7+'Team Pen 2'!BJ7))</f>
        <v/>
      </c>
      <c r="W7" s="1756" t="str">
        <f t="shared" si="1"/>
        <v>Assaultin Pepa</v>
      </c>
      <c r="X7" s="1761" t="str">
        <f t="shared" si="2"/>
        <v>86</v>
      </c>
      <c r="Y7" s="10"/>
      <c r="Z7" s="10"/>
      <c r="AA7" s="10"/>
      <c r="AB7" s="10"/>
      <c r="AC7" s="10"/>
      <c r="AD7" s="10"/>
      <c r="AE7" s="10"/>
      <c r="AF7" s="10"/>
      <c r="AG7" s="5"/>
    </row>
    <row r="8" spans="1:33" ht="12.75" customHeight="1">
      <c r="A8" s="1783"/>
      <c r="B8" s="1800"/>
      <c r="C8" s="529" t="s">
        <v>445</v>
      </c>
      <c r="D8" s="539">
        <f ca="1">'Team Pen 1'!AQ7+'Team Pen 2'!AQ7</f>
        <v>0</v>
      </c>
      <c r="E8" s="540">
        <f ca="1">'Team Pen 1'!AR7+'Team Pen 2'!AR7</f>
        <v>0</v>
      </c>
      <c r="F8" s="540">
        <f ca="1">'Team Pen 1'!AS7+'Team Pen 2'!AS7</f>
        <v>0</v>
      </c>
      <c r="G8" s="540">
        <f ca="1">'Team Pen 1'!AT7+'Team Pen 2'!AT7</f>
        <v>1</v>
      </c>
      <c r="H8" s="540">
        <f ca="1">'Team Pen 1'!AU7+'Team Pen 2'!AU7</f>
        <v>0</v>
      </c>
      <c r="I8" s="540">
        <f ca="1">'Team Pen 1'!AV7+'Team Pen 2'!AV7</f>
        <v>0</v>
      </c>
      <c r="J8" s="540">
        <f ca="1">'Team Pen 1'!AW7+'Team Pen 2'!AW7</f>
        <v>0</v>
      </c>
      <c r="K8" s="540">
        <f ca="1">'Team Pen 1'!AX7+'Team Pen 2'!AX7</f>
        <v>1</v>
      </c>
      <c r="L8" s="540">
        <f ca="1">'Team Pen 1'!AY7+'Team Pen 2'!AY7</f>
        <v>0</v>
      </c>
      <c r="M8" s="540">
        <f ca="1">'Team Pen 1'!AZ7+'Team Pen 2'!AZ7</f>
        <v>0</v>
      </c>
      <c r="N8" s="540">
        <f ca="1">'Team Pen 1'!BA7+'Team Pen 2'!BA7</f>
        <v>0</v>
      </c>
      <c r="O8" s="540">
        <f ca="1">'Team Pen 1'!BB7+'Team Pen 2'!BB7</f>
        <v>0</v>
      </c>
      <c r="P8" s="541">
        <f ca="1">'Team Pen 1'!BC7+'Team Pen 2'!BC7</f>
        <v>0</v>
      </c>
      <c r="Q8" s="541">
        <f ca="1">'Team Pen 1'!BE7+'Team Pen 2'!BE7</f>
        <v>0</v>
      </c>
      <c r="R8" s="469">
        <f t="shared" si="0"/>
        <v>2</v>
      </c>
      <c r="S8" s="1776"/>
      <c r="T8" s="1772"/>
      <c r="U8" s="1771"/>
      <c r="V8" s="1770"/>
      <c r="W8" s="1756"/>
      <c r="X8" s="1761"/>
      <c r="Y8" s="10"/>
      <c r="Z8" s="10"/>
      <c r="AA8" s="10"/>
      <c r="AB8" s="10"/>
      <c r="AC8" s="10"/>
      <c r="AD8" s="10"/>
      <c r="AE8" s="10"/>
      <c r="AF8" s="10"/>
      <c r="AG8" s="5"/>
    </row>
    <row r="9" spans="1:33" ht="12.75" customHeight="1">
      <c r="A9" s="1782" t="str">
        <f ca="1">IF(Rosters!B15="","",Rosters!B15)</f>
        <v>3</v>
      </c>
      <c r="B9" s="1780" t="str">
        <f ca="1">IF(Rosters!C15="","",Rosters!C15)</f>
        <v>Catholic Cruel Girl</v>
      </c>
      <c r="C9" s="530" t="s">
        <v>446</v>
      </c>
      <c r="D9" s="67">
        <f ca="1">'Team Pen 1'!AD9+'Team Pen 2'!AD9</f>
        <v>2</v>
      </c>
      <c r="E9" s="68">
        <f ca="1">'Team Pen 1'!AE9+'Team Pen 2'!AE9</f>
        <v>0</v>
      </c>
      <c r="F9" s="68">
        <f ca="1">'Team Pen 1'!AF9+'Team Pen 2'!AF9</f>
        <v>1</v>
      </c>
      <c r="G9" s="68">
        <f ca="1">'Team Pen 1'!AG9+'Team Pen 2'!AG9</f>
        <v>1</v>
      </c>
      <c r="H9" s="68">
        <f ca="1">'Team Pen 1'!AH9+'Team Pen 2'!AH9</f>
        <v>0</v>
      </c>
      <c r="I9" s="68">
        <f ca="1">'Team Pen 1'!AI9+'Team Pen 2'!AI9</f>
        <v>0</v>
      </c>
      <c r="J9" s="68">
        <f ca="1">'Team Pen 1'!AJ9+'Team Pen 2'!AJ9</f>
        <v>0</v>
      </c>
      <c r="K9" s="68">
        <f ca="1">'Team Pen 1'!AK9+'Team Pen 2'!AK9</f>
        <v>1</v>
      </c>
      <c r="L9" s="68">
        <f ca="1">'Team Pen 1'!AL9+'Team Pen 2'!AL9</f>
        <v>0</v>
      </c>
      <c r="M9" s="68">
        <f ca="1">'Team Pen 1'!AM9+'Team Pen 2'!AM9</f>
        <v>2</v>
      </c>
      <c r="N9" s="68">
        <f ca="1">'Team Pen 1'!AN9+'Team Pen 2'!AN9</f>
        <v>0</v>
      </c>
      <c r="O9" s="68">
        <f ca="1">'Team Pen 1'!AO9+'Team Pen 2'!AO9</f>
        <v>0</v>
      </c>
      <c r="P9" s="580">
        <f ca="1">0</f>
        <v>0</v>
      </c>
      <c r="Q9" s="580">
        <f ca="1">0</f>
        <v>0</v>
      </c>
      <c r="R9" s="571">
        <f t="shared" si="0"/>
        <v>7</v>
      </c>
      <c r="S9" s="1775">
        <f ca="1">'Team Pen 1'!BF9:BF9+'Team Pen 2'!BF9:BF9</f>
        <v>4</v>
      </c>
      <c r="T9" s="1772" t="str">
        <f ca="1">IF('Team Pen 1'!BH9="","",SUM('Team Pen 1'!BH9+'Team Pen 2'!BH9))</f>
        <v/>
      </c>
      <c r="U9" s="1771" t="str">
        <f ca="1">IF('Team Pen 1'!BI9="","",SUM('Team Pen 1'!BI9+'Team Pen 2'!BI9))</f>
        <v/>
      </c>
      <c r="V9" s="1770" t="str">
        <f ca="1">IF('Team Pen 1'!BJ9="","",SUM('Team Pen 1'!BJ9+'Team Pen 2'!BJ9))</f>
        <v/>
      </c>
      <c r="W9" s="1755" t="str">
        <f t="shared" si="1"/>
        <v>Catholic Cruel Girl</v>
      </c>
      <c r="X9" s="1760" t="str">
        <f t="shared" si="2"/>
        <v>3</v>
      </c>
      <c r="Y9" s="10"/>
      <c r="Z9" s="10"/>
      <c r="AA9" s="10"/>
      <c r="AB9" s="10"/>
      <c r="AC9" s="10"/>
      <c r="AD9" s="10"/>
      <c r="AE9" s="10"/>
      <c r="AF9" s="10"/>
      <c r="AG9" s="5"/>
    </row>
    <row r="10" spans="1:33" ht="12.75" customHeight="1">
      <c r="A10" s="1783"/>
      <c r="B10" s="1781"/>
      <c r="C10" s="529" t="s">
        <v>445</v>
      </c>
      <c r="D10" s="533">
        <f ca="1">'Team Pen 1'!AQ9+'Team Pen 2'!AQ9</f>
        <v>0</v>
      </c>
      <c r="E10" s="534">
        <f ca="1">'Team Pen 1'!AR9+'Team Pen 2'!AR9</f>
        <v>0</v>
      </c>
      <c r="F10" s="534">
        <f ca="1">'Team Pen 1'!AS9+'Team Pen 2'!AS9</f>
        <v>0</v>
      </c>
      <c r="G10" s="534">
        <f ca="1">'Team Pen 1'!AT9+'Team Pen 2'!AT9</f>
        <v>0</v>
      </c>
      <c r="H10" s="534">
        <f ca="1">'Team Pen 1'!AU9+'Team Pen 2'!AU9</f>
        <v>1</v>
      </c>
      <c r="I10" s="534">
        <f ca="1">'Team Pen 1'!AV9+'Team Pen 2'!AV9</f>
        <v>1</v>
      </c>
      <c r="J10" s="534">
        <f ca="1">'Team Pen 1'!AW9+'Team Pen 2'!AW9</f>
        <v>0</v>
      </c>
      <c r="K10" s="534">
        <f ca="1">'Team Pen 1'!AX9+'Team Pen 2'!AX9</f>
        <v>0</v>
      </c>
      <c r="L10" s="534">
        <f ca="1">'Team Pen 1'!AY9+'Team Pen 2'!AY9</f>
        <v>0</v>
      </c>
      <c r="M10" s="534">
        <f ca="1">'Team Pen 1'!AZ9+'Team Pen 2'!AZ9</f>
        <v>0</v>
      </c>
      <c r="N10" s="534">
        <f ca="1">'Team Pen 1'!BA9+'Team Pen 2'!BA9</f>
        <v>0</v>
      </c>
      <c r="O10" s="534">
        <f ca="1">'Team Pen 1'!BB9+'Team Pen 2'!BB9</f>
        <v>0</v>
      </c>
      <c r="P10" s="535">
        <f ca="1">'Team Pen 1'!BC9+'Team Pen 2'!BC9</f>
        <v>0</v>
      </c>
      <c r="Q10" s="535">
        <f ca="1">'Team Pen 1'!BE9+'Team Pen 2'!BE9</f>
        <v>2</v>
      </c>
      <c r="R10" s="469">
        <f t="shared" si="0"/>
        <v>2</v>
      </c>
      <c r="S10" s="1776"/>
      <c r="T10" s="1772"/>
      <c r="U10" s="1771"/>
      <c r="V10" s="1770"/>
      <c r="W10" s="1755"/>
      <c r="X10" s="1760"/>
      <c r="Y10" s="10"/>
      <c r="Z10" s="10"/>
      <c r="AA10" s="10"/>
      <c r="AB10" s="10"/>
      <c r="AC10" s="10"/>
      <c r="AD10" s="10"/>
      <c r="AE10" s="10"/>
      <c r="AF10" s="10"/>
      <c r="AG10" s="5"/>
    </row>
    <row r="11" spans="1:33" ht="12.75" customHeight="1">
      <c r="A11" s="1782" t="str">
        <f ca="1">IF(Rosters!B16="","",Rosters!B16)</f>
        <v>27</v>
      </c>
      <c r="B11" s="1799" t="str">
        <f ca="1">IF(Rosters!C16="","",Rosters!C16)</f>
        <v>DeRanged</v>
      </c>
      <c r="C11" s="530" t="s">
        <v>446</v>
      </c>
      <c r="D11" s="67">
        <f ca="1">'Team Pen 1'!AD11+'Team Pen 2'!AD11</f>
        <v>1</v>
      </c>
      <c r="E11" s="68">
        <f ca="1">'Team Pen 1'!AE11+'Team Pen 2'!AE11</f>
        <v>0</v>
      </c>
      <c r="F11" s="68">
        <f ca="1">'Team Pen 1'!AF11+'Team Pen 2'!AF11</f>
        <v>1</v>
      </c>
      <c r="G11" s="68">
        <f ca="1">'Team Pen 1'!AG11+'Team Pen 2'!AG11</f>
        <v>1</v>
      </c>
      <c r="H11" s="68">
        <f ca="1">'Team Pen 1'!AH11+'Team Pen 2'!AH11</f>
        <v>0</v>
      </c>
      <c r="I11" s="68">
        <f ca="1">'Team Pen 1'!AI11+'Team Pen 2'!AI11</f>
        <v>0</v>
      </c>
      <c r="J11" s="68">
        <f ca="1">'Team Pen 1'!AJ11+'Team Pen 2'!AJ11</f>
        <v>0</v>
      </c>
      <c r="K11" s="68">
        <f ca="1">'Team Pen 1'!AK11+'Team Pen 2'!AK11</f>
        <v>1</v>
      </c>
      <c r="L11" s="68">
        <f ca="1">'Team Pen 1'!AL11+'Team Pen 2'!AL11</f>
        <v>0</v>
      </c>
      <c r="M11" s="68">
        <f ca="1">'Team Pen 1'!AM11+'Team Pen 2'!AM11</f>
        <v>1</v>
      </c>
      <c r="N11" s="68">
        <f ca="1">'Team Pen 1'!AN11+'Team Pen 2'!AN11</f>
        <v>0</v>
      </c>
      <c r="O11" s="68">
        <f ca="1">'Team Pen 1'!AO11+'Team Pen 2'!AO11</f>
        <v>0</v>
      </c>
      <c r="P11" s="580">
        <f ca="1">0</f>
        <v>0</v>
      </c>
      <c r="Q11" s="580">
        <f ca="1">0</f>
        <v>0</v>
      </c>
      <c r="R11" s="571">
        <f t="shared" si="0"/>
        <v>5</v>
      </c>
      <c r="S11" s="1775">
        <f ca="1">'Team Pen 1'!BF11:BF11+'Team Pen 2'!BF11:BF11</f>
        <v>1</v>
      </c>
      <c r="T11" s="1772" t="str">
        <f ca="1">IF('Team Pen 1'!BH11="","",SUM('Team Pen 1'!BH11+'Team Pen 2'!BH11))</f>
        <v/>
      </c>
      <c r="U11" s="1771" t="str">
        <f ca="1">IF('Team Pen 1'!BI11="","",SUM('Team Pen 1'!BI11+'Team Pen 2'!BI11))</f>
        <v/>
      </c>
      <c r="V11" s="1770" t="str">
        <f ca="1">IF('Team Pen 1'!BJ11="","",SUM('Team Pen 1'!BJ11+'Team Pen 2'!BJ11))</f>
        <v/>
      </c>
      <c r="W11" s="1756" t="str">
        <f t="shared" si="1"/>
        <v>DeRanged</v>
      </c>
      <c r="X11" s="1761" t="str">
        <f t="shared" si="2"/>
        <v>27</v>
      </c>
      <c r="Y11" s="10"/>
      <c r="Z11" s="10"/>
      <c r="AA11" s="10"/>
      <c r="AB11" s="10"/>
      <c r="AC11" s="10"/>
      <c r="AD11" s="10"/>
      <c r="AE11" s="10"/>
      <c r="AF11" s="10"/>
      <c r="AG11" s="5"/>
    </row>
    <row r="12" spans="1:33" ht="12.75" customHeight="1">
      <c r="A12" s="1783"/>
      <c r="B12" s="1800"/>
      <c r="C12" s="529" t="s">
        <v>445</v>
      </c>
      <c r="D12" s="533">
        <f ca="1">'Team Pen 1'!AQ11+'Team Pen 2'!AQ11</f>
        <v>0</v>
      </c>
      <c r="E12" s="534">
        <f ca="1">'Team Pen 1'!AR11+'Team Pen 2'!AR11</f>
        <v>0</v>
      </c>
      <c r="F12" s="534">
        <f ca="1">'Team Pen 1'!AS11+'Team Pen 2'!AS11</f>
        <v>0</v>
      </c>
      <c r="G12" s="534">
        <f ca="1">'Team Pen 1'!AT11+'Team Pen 2'!AT11</f>
        <v>0</v>
      </c>
      <c r="H12" s="534">
        <f ca="1">'Team Pen 1'!AU11+'Team Pen 2'!AU11</f>
        <v>0</v>
      </c>
      <c r="I12" s="534">
        <f ca="1">'Team Pen 1'!AV11+'Team Pen 2'!AV11</f>
        <v>0</v>
      </c>
      <c r="J12" s="534">
        <f ca="1">'Team Pen 1'!AW11+'Team Pen 2'!AW11</f>
        <v>0</v>
      </c>
      <c r="K12" s="534">
        <f ca="1">'Team Pen 1'!AX11+'Team Pen 2'!AX11</f>
        <v>0</v>
      </c>
      <c r="L12" s="534">
        <f ca="1">'Team Pen 1'!AY11+'Team Pen 2'!AY11</f>
        <v>0</v>
      </c>
      <c r="M12" s="534">
        <f ca="1">'Team Pen 1'!AZ11+'Team Pen 2'!AZ11</f>
        <v>0</v>
      </c>
      <c r="N12" s="534">
        <f ca="1">'Team Pen 1'!BA11+'Team Pen 2'!BA11</f>
        <v>0</v>
      </c>
      <c r="O12" s="534">
        <f ca="1">'Team Pen 1'!BB11+'Team Pen 2'!BB11</f>
        <v>0</v>
      </c>
      <c r="P12" s="535">
        <f ca="1">'Team Pen 1'!BC11+'Team Pen 2'!BC11</f>
        <v>0</v>
      </c>
      <c r="Q12" s="535">
        <f ca="1">'Team Pen 1'!BE11+'Team Pen 2'!BE11</f>
        <v>1</v>
      </c>
      <c r="R12" s="469">
        <f t="shared" si="0"/>
        <v>0</v>
      </c>
      <c r="S12" s="1776"/>
      <c r="T12" s="1772"/>
      <c r="U12" s="1771"/>
      <c r="V12" s="1770"/>
      <c r="W12" s="1756"/>
      <c r="X12" s="1761"/>
      <c r="Y12" s="10"/>
      <c r="Z12" s="10"/>
      <c r="AA12" s="10"/>
      <c r="AB12" s="10"/>
      <c r="AC12" s="10"/>
      <c r="AD12" s="10"/>
      <c r="AE12" s="10"/>
      <c r="AF12" s="10"/>
      <c r="AG12" s="5"/>
    </row>
    <row r="13" spans="1:33" ht="12.75" customHeight="1">
      <c r="A13" s="1782" t="str">
        <f ca="1">IF(Rosters!B17="","",Rosters!B17)</f>
        <v>1972</v>
      </c>
      <c r="B13" s="1780" t="str">
        <f ca="1">IF(Rosters!C17="","",Rosters!C17)</f>
        <v>Ecko</v>
      </c>
      <c r="C13" s="530" t="s">
        <v>446</v>
      </c>
      <c r="D13" s="67">
        <f ca="1">'Team Pen 1'!AD13+'Team Pen 2'!AD13</f>
        <v>0</v>
      </c>
      <c r="E13" s="68">
        <f ca="1">'Team Pen 1'!AE13+'Team Pen 2'!AE13</f>
        <v>2</v>
      </c>
      <c r="F13" s="68">
        <f ca="1">'Team Pen 1'!AF13+'Team Pen 2'!AF13</f>
        <v>1</v>
      </c>
      <c r="G13" s="68">
        <f ca="1">'Team Pen 1'!AG13+'Team Pen 2'!AG13</f>
        <v>0</v>
      </c>
      <c r="H13" s="68">
        <f ca="1">'Team Pen 1'!AH13+'Team Pen 2'!AH13</f>
        <v>1</v>
      </c>
      <c r="I13" s="68">
        <f ca="1">'Team Pen 1'!AI13+'Team Pen 2'!AI13</f>
        <v>0</v>
      </c>
      <c r="J13" s="68">
        <f ca="1">'Team Pen 1'!AJ13+'Team Pen 2'!AJ13</f>
        <v>0</v>
      </c>
      <c r="K13" s="68">
        <f ca="1">'Team Pen 1'!AK13+'Team Pen 2'!AK13</f>
        <v>0</v>
      </c>
      <c r="L13" s="68">
        <f ca="1">'Team Pen 1'!AL13+'Team Pen 2'!AL13</f>
        <v>0</v>
      </c>
      <c r="M13" s="68">
        <f ca="1">'Team Pen 1'!AM13+'Team Pen 2'!AM13</f>
        <v>0</v>
      </c>
      <c r="N13" s="68">
        <f ca="1">'Team Pen 1'!AN13+'Team Pen 2'!AN13</f>
        <v>0</v>
      </c>
      <c r="O13" s="68">
        <f ca="1">'Team Pen 1'!AO13+'Team Pen 2'!AO13</f>
        <v>0</v>
      </c>
      <c r="P13" s="580">
        <f ca="1">0</f>
        <v>0</v>
      </c>
      <c r="Q13" s="580">
        <f ca="1">0</f>
        <v>0</v>
      </c>
      <c r="R13" s="571">
        <f t="shared" si="0"/>
        <v>4</v>
      </c>
      <c r="S13" s="1775">
        <f ca="1">'Team Pen 1'!BF13:BF13+'Team Pen 2'!BF13:BF13</f>
        <v>6</v>
      </c>
      <c r="T13" s="1772" t="str">
        <f ca="1">IF('Team Pen 1'!BH13="","",SUM('Team Pen 1'!BH13+'Team Pen 2'!BH13))</f>
        <v/>
      </c>
      <c r="U13" s="1771" t="str">
        <f ca="1">IF('Team Pen 1'!BI13="","",SUM('Team Pen 1'!BI13+'Team Pen 2'!BI13))</f>
        <v/>
      </c>
      <c r="V13" s="1770" t="str">
        <f ca="1">IF('Team Pen 1'!BJ13="","",SUM('Team Pen 1'!BJ13+'Team Pen 2'!BJ13))</f>
        <v/>
      </c>
      <c r="W13" s="1755" t="str">
        <f t="shared" si="1"/>
        <v>Ecko</v>
      </c>
      <c r="X13" s="1760" t="str">
        <f t="shared" si="2"/>
        <v>1972</v>
      </c>
      <c r="Y13" s="10"/>
      <c r="Z13" s="10"/>
      <c r="AA13" s="10"/>
      <c r="AB13" s="10"/>
      <c r="AC13" s="10"/>
      <c r="AD13" s="10"/>
      <c r="AE13" s="10"/>
      <c r="AF13" s="10"/>
      <c r="AG13" s="5"/>
    </row>
    <row r="14" spans="1:33" ht="12.75" customHeight="1">
      <c r="A14" s="1783"/>
      <c r="B14" s="1781"/>
      <c r="C14" s="529" t="s">
        <v>445</v>
      </c>
      <c r="D14" s="533">
        <f ca="1">'Team Pen 1'!AQ13+'Team Pen 2'!AQ13</f>
        <v>0</v>
      </c>
      <c r="E14" s="534">
        <f ca="1">'Team Pen 1'!AR13+'Team Pen 2'!AR13</f>
        <v>1</v>
      </c>
      <c r="F14" s="534">
        <f ca="1">'Team Pen 1'!AS13+'Team Pen 2'!AS13</f>
        <v>0</v>
      </c>
      <c r="G14" s="534">
        <f ca="1">'Team Pen 1'!AT13+'Team Pen 2'!AT13</f>
        <v>3</v>
      </c>
      <c r="H14" s="534">
        <f ca="1">'Team Pen 1'!AU13+'Team Pen 2'!AU13</f>
        <v>0</v>
      </c>
      <c r="I14" s="534">
        <f ca="1">'Team Pen 1'!AV13+'Team Pen 2'!AV13</f>
        <v>0</v>
      </c>
      <c r="J14" s="534">
        <f ca="1">'Team Pen 1'!AW13+'Team Pen 2'!AW13</f>
        <v>0</v>
      </c>
      <c r="K14" s="534">
        <f ca="1">'Team Pen 1'!AX13+'Team Pen 2'!AX13</f>
        <v>1</v>
      </c>
      <c r="L14" s="534">
        <f ca="1">'Team Pen 1'!AY13+'Team Pen 2'!AY13</f>
        <v>0</v>
      </c>
      <c r="M14" s="534">
        <f ca="1">'Team Pen 1'!AZ13+'Team Pen 2'!AZ13</f>
        <v>0</v>
      </c>
      <c r="N14" s="534">
        <f ca="1">'Team Pen 1'!BA13+'Team Pen 2'!BA13</f>
        <v>0</v>
      </c>
      <c r="O14" s="534">
        <f ca="1">'Team Pen 1'!BB13+'Team Pen 2'!BB13</f>
        <v>0</v>
      </c>
      <c r="P14" s="535">
        <f ca="1">'Team Pen 1'!BC13+'Team Pen 2'!BC13</f>
        <v>0</v>
      </c>
      <c r="Q14" s="535">
        <f ca="1">'Team Pen 1'!BE13+'Team Pen 2'!BE13</f>
        <v>1</v>
      </c>
      <c r="R14" s="469">
        <f t="shared" si="0"/>
        <v>5</v>
      </c>
      <c r="S14" s="1776"/>
      <c r="T14" s="1772"/>
      <c r="U14" s="1771"/>
      <c r="V14" s="1770"/>
      <c r="W14" s="1755"/>
      <c r="X14" s="1760"/>
      <c r="Y14" s="10"/>
      <c r="Z14" s="10"/>
      <c r="AA14" s="10"/>
      <c r="AB14" s="10"/>
      <c r="AC14" s="10"/>
      <c r="AD14" s="10"/>
      <c r="AE14" s="10"/>
      <c r="AF14" s="10"/>
      <c r="AG14" s="5"/>
    </row>
    <row r="15" spans="1:33" ht="12.75" customHeight="1">
      <c r="A15" s="1782" t="str">
        <f ca="1">IF(Rosters!B18="","",Rosters!B18)</f>
        <v>18</v>
      </c>
      <c r="B15" s="1799" t="str">
        <f ca="1">IF(Rosters!C18="","",Rosters!C18)</f>
        <v>Frida Beater</v>
      </c>
      <c r="C15" s="530" t="s">
        <v>446</v>
      </c>
      <c r="D15" s="67">
        <f ca="1">'Team Pen 1'!AD15+'Team Pen 2'!AD15</f>
        <v>0</v>
      </c>
      <c r="E15" s="68">
        <f ca="1">'Team Pen 1'!AE15+'Team Pen 2'!AE15</f>
        <v>0</v>
      </c>
      <c r="F15" s="68">
        <f ca="1">'Team Pen 1'!AF15+'Team Pen 2'!AF15</f>
        <v>1</v>
      </c>
      <c r="G15" s="68">
        <f ca="1">'Team Pen 1'!AG15+'Team Pen 2'!AG15</f>
        <v>1</v>
      </c>
      <c r="H15" s="68">
        <f ca="1">'Team Pen 1'!AH15+'Team Pen 2'!AH15</f>
        <v>0</v>
      </c>
      <c r="I15" s="68">
        <f ca="1">'Team Pen 1'!AI15+'Team Pen 2'!AI15</f>
        <v>0</v>
      </c>
      <c r="J15" s="68">
        <f ca="1">'Team Pen 1'!AJ15+'Team Pen 2'!AJ15</f>
        <v>0</v>
      </c>
      <c r="K15" s="68">
        <f ca="1">'Team Pen 1'!AK15+'Team Pen 2'!AK15</f>
        <v>1</v>
      </c>
      <c r="L15" s="68">
        <f ca="1">'Team Pen 1'!AL15+'Team Pen 2'!AL15</f>
        <v>0</v>
      </c>
      <c r="M15" s="68">
        <f ca="1">'Team Pen 1'!AM15+'Team Pen 2'!AM15</f>
        <v>1</v>
      </c>
      <c r="N15" s="68">
        <f ca="1">'Team Pen 1'!AN15+'Team Pen 2'!AN15</f>
        <v>0</v>
      </c>
      <c r="O15" s="68">
        <f ca="1">'Team Pen 1'!AO15+'Team Pen 2'!AO15</f>
        <v>2</v>
      </c>
      <c r="P15" s="580">
        <f ca="1">0</f>
        <v>0</v>
      </c>
      <c r="Q15" s="580">
        <f ca="1">0</f>
        <v>0</v>
      </c>
      <c r="R15" s="571">
        <f t="shared" si="0"/>
        <v>6</v>
      </c>
      <c r="S15" s="1775">
        <f ca="1">'Team Pen 1'!BF15:BF15+'Team Pen 2'!BF15:BF15</f>
        <v>1</v>
      </c>
      <c r="T15" s="1772" t="str">
        <f ca="1">IF('Team Pen 1'!BH15="","",SUM('Team Pen 1'!BH15+'Team Pen 2'!BH15))</f>
        <v/>
      </c>
      <c r="U15" s="1771" t="str">
        <f ca="1">IF('Team Pen 1'!BI15="","",SUM('Team Pen 1'!BI15+'Team Pen 2'!BI15))</f>
        <v/>
      </c>
      <c r="V15" s="1770" t="str">
        <f ca="1">IF('Team Pen 1'!BJ15="","",SUM('Team Pen 1'!BJ15+'Team Pen 2'!BJ15))</f>
        <v/>
      </c>
      <c r="W15" s="1756" t="str">
        <f t="shared" si="1"/>
        <v>Frida Beater</v>
      </c>
      <c r="X15" s="1761" t="str">
        <f t="shared" si="2"/>
        <v>18</v>
      </c>
      <c r="Y15" s="10"/>
      <c r="Z15" s="10"/>
      <c r="AA15" s="10"/>
      <c r="AB15" s="10"/>
      <c r="AC15" s="10"/>
      <c r="AD15" s="10"/>
      <c r="AE15" s="10"/>
      <c r="AF15" s="10"/>
      <c r="AG15" s="5"/>
    </row>
    <row r="16" spans="1:33" ht="12.75" customHeight="1">
      <c r="A16" s="1783"/>
      <c r="B16" s="1800"/>
      <c r="C16" s="529" t="s">
        <v>445</v>
      </c>
      <c r="D16" s="533">
        <f ca="1">'Team Pen 1'!AQ15+'Team Pen 2'!AQ15</f>
        <v>0</v>
      </c>
      <c r="E16" s="534">
        <f ca="1">'Team Pen 1'!AR15+'Team Pen 2'!AR15</f>
        <v>0</v>
      </c>
      <c r="F16" s="534">
        <f ca="1">'Team Pen 1'!AS15+'Team Pen 2'!AS15</f>
        <v>0</v>
      </c>
      <c r="G16" s="534">
        <f ca="1">'Team Pen 1'!AT15+'Team Pen 2'!AT15</f>
        <v>0</v>
      </c>
      <c r="H16" s="534">
        <f ca="1">'Team Pen 1'!AU15+'Team Pen 2'!AU15</f>
        <v>0</v>
      </c>
      <c r="I16" s="534">
        <f ca="1">'Team Pen 1'!AV15+'Team Pen 2'!AV15</f>
        <v>0</v>
      </c>
      <c r="J16" s="534">
        <f ca="1">'Team Pen 1'!AW15+'Team Pen 2'!AW15</f>
        <v>0</v>
      </c>
      <c r="K16" s="534">
        <f ca="1">'Team Pen 1'!AX15+'Team Pen 2'!AX15</f>
        <v>0</v>
      </c>
      <c r="L16" s="534">
        <f ca="1">'Team Pen 1'!AY15+'Team Pen 2'!AY15</f>
        <v>0</v>
      </c>
      <c r="M16" s="534">
        <f ca="1">'Team Pen 1'!AZ15+'Team Pen 2'!AZ15</f>
        <v>0</v>
      </c>
      <c r="N16" s="534">
        <f ca="1">'Team Pen 1'!BA15+'Team Pen 2'!BA15</f>
        <v>0</v>
      </c>
      <c r="O16" s="534">
        <f ca="1">'Team Pen 1'!BB15+'Team Pen 2'!BB15</f>
        <v>0</v>
      </c>
      <c r="P16" s="535">
        <f ca="1">'Team Pen 1'!BC15+'Team Pen 2'!BC15</f>
        <v>0</v>
      </c>
      <c r="Q16" s="535">
        <f ca="1">'Team Pen 1'!BE15+'Team Pen 2'!BE15</f>
        <v>1</v>
      </c>
      <c r="R16" s="469">
        <f t="shared" si="0"/>
        <v>0</v>
      </c>
      <c r="S16" s="1776"/>
      <c r="T16" s="1772"/>
      <c r="U16" s="1771"/>
      <c r="V16" s="1770"/>
      <c r="W16" s="1756"/>
      <c r="X16" s="1761"/>
      <c r="Y16" s="10"/>
      <c r="Z16" s="10"/>
      <c r="AA16" s="10"/>
      <c r="AB16" s="10"/>
      <c r="AC16" s="10"/>
      <c r="AD16" s="10"/>
      <c r="AE16" s="10"/>
      <c r="AF16" s="10"/>
      <c r="AG16" s="5"/>
    </row>
    <row r="17" spans="1:33" ht="12.75" customHeight="1">
      <c r="A17" s="1782" t="str">
        <f ca="1">IF(Rosters!B19="","",Rosters!B19)</f>
        <v>21</v>
      </c>
      <c r="B17" s="1780" t="str">
        <f ca="1">IF(Rosters!C19="","",Rosters!C19)</f>
        <v>Psychobabble</v>
      </c>
      <c r="C17" s="530" t="s">
        <v>446</v>
      </c>
      <c r="D17" s="67">
        <f ca="1">'Team Pen 1'!AD17+'Team Pen 2'!AD17</f>
        <v>1</v>
      </c>
      <c r="E17" s="68">
        <f ca="1">'Team Pen 1'!AE17+'Team Pen 2'!AE17</f>
        <v>0</v>
      </c>
      <c r="F17" s="68">
        <f ca="1">'Team Pen 1'!AF17+'Team Pen 2'!AF17</f>
        <v>1</v>
      </c>
      <c r="G17" s="68">
        <f ca="1">'Team Pen 1'!AG17+'Team Pen 2'!AG17</f>
        <v>1</v>
      </c>
      <c r="H17" s="68">
        <f ca="1">'Team Pen 1'!AH17+'Team Pen 2'!AH17</f>
        <v>0</v>
      </c>
      <c r="I17" s="68">
        <f ca="1">'Team Pen 1'!AI17+'Team Pen 2'!AI17</f>
        <v>2</v>
      </c>
      <c r="J17" s="68">
        <f ca="1">'Team Pen 1'!AJ17+'Team Pen 2'!AJ17</f>
        <v>0</v>
      </c>
      <c r="K17" s="68">
        <f ca="1">'Team Pen 1'!AK17+'Team Pen 2'!AK17</f>
        <v>1</v>
      </c>
      <c r="L17" s="68">
        <f ca="1">'Team Pen 1'!AL17+'Team Pen 2'!AL17</f>
        <v>0</v>
      </c>
      <c r="M17" s="68">
        <f ca="1">'Team Pen 1'!AM17+'Team Pen 2'!AM17</f>
        <v>6</v>
      </c>
      <c r="N17" s="68">
        <f ca="1">'Team Pen 1'!AN17+'Team Pen 2'!AN17</f>
        <v>0</v>
      </c>
      <c r="O17" s="68">
        <f ca="1">'Team Pen 1'!AO17+'Team Pen 2'!AO17</f>
        <v>1</v>
      </c>
      <c r="P17" s="580">
        <f ca="1">0</f>
        <v>0</v>
      </c>
      <c r="Q17" s="580">
        <f ca="1">0</f>
        <v>0</v>
      </c>
      <c r="R17" s="571">
        <f t="shared" si="0"/>
        <v>13</v>
      </c>
      <c r="S17" s="1775">
        <f ca="1">'Team Pen 1'!BF17:BF17+'Team Pen 2'!BF17:BF17</f>
        <v>2</v>
      </c>
      <c r="T17" s="1772" t="str">
        <f ca="1">IF('Team Pen 1'!BH17="","",SUM('Team Pen 1'!BH17+'Team Pen 2'!BH17))</f>
        <v/>
      </c>
      <c r="U17" s="1771" t="str">
        <f ca="1">IF('Team Pen 1'!BI17="","",SUM('Team Pen 1'!BI17+'Team Pen 2'!BI17))</f>
        <v/>
      </c>
      <c r="V17" s="1770" t="str">
        <f ca="1">IF('Team Pen 1'!BJ17="","",SUM('Team Pen 1'!BJ17+'Team Pen 2'!BJ17))</f>
        <v/>
      </c>
      <c r="W17" s="1755" t="str">
        <f t="shared" si="1"/>
        <v>Psychobabble</v>
      </c>
      <c r="X17" s="1760" t="str">
        <f t="shared" si="2"/>
        <v>21</v>
      </c>
      <c r="Y17" s="10"/>
      <c r="Z17" s="10"/>
      <c r="AA17" s="10"/>
      <c r="AB17" s="10"/>
      <c r="AC17" s="10"/>
      <c r="AD17" s="10"/>
      <c r="AE17" s="10"/>
      <c r="AF17" s="10"/>
      <c r="AG17" s="5"/>
    </row>
    <row r="18" spans="1:33" ht="12.75" customHeight="1">
      <c r="A18" s="1783"/>
      <c r="B18" s="1781"/>
      <c r="C18" s="529" t="s">
        <v>445</v>
      </c>
      <c r="D18" s="533">
        <f ca="1">'Team Pen 1'!AQ17+'Team Pen 2'!AQ17</f>
        <v>0</v>
      </c>
      <c r="E18" s="534">
        <f ca="1">'Team Pen 1'!AR17+'Team Pen 2'!AR17</f>
        <v>0</v>
      </c>
      <c r="F18" s="534">
        <f ca="1">'Team Pen 1'!AS17+'Team Pen 2'!AS17</f>
        <v>0</v>
      </c>
      <c r="G18" s="534">
        <f ca="1">'Team Pen 1'!AT17+'Team Pen 2'!AT17</f>
        <v>1</v>
      </c>
      <c r="H18" s="534">
        <f ca="1">'Team Pen 1'!AU17+'Team Pen 2'!AU17</f>
        <v>0</v>
      </c>
      <c r="I18" s="534">
        <f ca="1">'Team Pen 1'!AV17+'Team Pen 2'!AV17</f>
        <v>0</v>
      </c>
      <c r="J18" s="534">
        <f ca="1">'Team Pen 1'!AW17+'Team Pen 2'!AW17</f>
        <v>0</v>
      </c>
      <c r="K18" s="534">
        <f ca="1">'Team Pen 1'!AX17+'Team Pen 2'!AX17</f>
        <v>0</v>
      </c>
      <c r="L18" s="534">
        <f ca="1">'Team Pen 1'!AY17+'Team Pen 2'!AY17</f>
        <v>0</v>
      </c>
      <c r="M18" s="534">
        <f ca="1">'Team Pen 1'!AZ17+'Team Pen 2'!AZ17</f>
        <v>0</v>
      </c>
      <c r="N18" s="534">
        <f ca="1">'Team Pen 1'!BA17+'Team Pen 2'!BA17</f>
        <v>0</v>
      </c>
      <c r="O18" s="534">
        <f ca="1">'Team Pen 1'!BB17+'Team Pen 2'!BB17</f>
        <v>0</v>
      </c>
      <c r="P18" s="535">
        <f ca="1">'Team Pen 1'!BC17+'Team Pen 2'!BC17</f>
        <v>0</v>
      </c>
      <c r="Q18" s="535">
        <f ca="1">'Team Pen 1'!BE17+'Team Pen 2'!BE17</f>
        <v>1</v>
      </c>
      <c r="R18" s="469">
        <f t="shared" si="0"/>
        <v>1</v>
      </c>
      <c r="S18" s="1776"/>
      <c r="T18" s="1772"/>
      <c r="U18" s="1771"/>
      <c r="V18" s="1770"/>
      <c r="W18" s="1755"/>
      <c r="X18" s="1760"/>
      <c r="Y18" s="10"/>
      <c r="Z18" s="10"/>
      <c r="AA18" s="10"/>
      <c r="AB18" s="10"/>
      <c r="AC18" s="10"/>
      <c r="AD18" s="10"/>
      <c r="AE18" s="10"/>
      <c r="AF18" s="10"/>
      <c r="AG18" s="5"/>
    </row>
    <row r="19" spans="1:33" ht="12.75" customHeight="1">
      <c r="A19" s="1782" t="str">
        <f ca="1">IF(Rosters!B20="","",Rosters!B20)</f>
        <v>40</v>
      </c>
      <c r="B19" s="1799" t="str">
        <f ca="1">IF(Rosters!C20="","",Rosters!C20)</f>
        <v>Red Die</v>
      </c>
      <c r="C19" s="530" t="s">
        <v>446</v>
      </c>
      <c r="D19" s="67">
        <f ca="1">'Team Pen 1'!AD19+'Team Pen 2'!AD19</f>
        <v>0</v>
      </c>
      <c r="E19" s="68">
        <f ca="1">'Team Pen 1'!AE19+'Team Pen 2'!AE19</f>
        <v>0</v>
      </c>
      <c r="F19" s="68">
        <f ca="1">'Team Pen 1'!AF19+'Team Pen 2'!AF19</f>
        <v>0</v>
      </c>
      <c r="G19" s="68">
        <f ca="1">'Team Pen 1'!AG19+'Team Pen 2'!AG19</f>
        <v>0</v>
      </c>
      <c r="H19" s="68">
        <f ca="1">'Team Pen 1'!AH19+'Team Pen 2'!AH19</f>
        <v>0</v>
      </c>
      <c r="I19" s="68">
        <f ca="1">'Team Pen 1'!AI19+'Team Pen 2'!AI19</f>
        <v>0</v>
      </c>
      <c r="J19" s="68">
        <f ca="1">'Team Pen 1'!AJ19+'Team Pen 2'!AJ19</f>
        <v>0</v>
      </c>
      <c r="K19" s="68">
        <f ca="1">'Team Pen 1'!AK19+'Team Pen 2'!AK19</f>
        <v>0</v>
      </c>
      <c r="L19" s="68">
        <f ca="1">'Team Pen 1'!AL19+'Team Pen 2'!AL19</f>
        <v>0</v>
      </c>
      <c r="M19" s="68">
        <f ca="1">'Team Pen 1'!AM19+'Team Pen 2'!AM19</f>
        <v>0</v>
      </c>
      <c r="N19" s="68">
        <f ca="1">'Team Pen 1'!AN19+'Team Pen 2'!AN19</f>
        <v>0</v>
      </c>
      <c r="O19" s="68">
        <f ca="1">'Team Pen 1'!AO19+'Team Pen 2'!AO19</f>
        <v>0</v>
      </c>
      <c r="P19" s="580">
        <f ca="1">0</f>
        <v>0</v>
      </c>
      <c r="Q19" s="580">
        <f ca="1">0</f>
        <v>0</v>
      </c>
      <c r="R19" s="571">
        <f t="shared" si="0"/>
        <v>0</v>
      </c>
      <c r="S19" s="1775">
        <f ca="1">'Team Pen 1'!BF19:BF19+'Team Pen 2'!BF19:BF19</f>
        <v>0</v>
      </c>
      <c r="T19" s="1772" t="str">
        <f ca="1">IF('Team Pen 1'!BH19="","",SUM('Team Pen 1'!BH19+'Team Pen 2'!BH19))</f>
        <v/>
      </c>
      <c r="U19" s="1771" t="str">
        <f ca="1">IF('Team Pen 1'!BI19="","",SUM('Team Pen 1'!BI19+'Team Pen 2'!BI19))</f>
        <v/>
      </c>
      <c r="V19" s="1770" t="str">
        <f ca="1">IF('Team Pen 1'!BJ19="","",SUM('Team Pen 1'!BJ19+'Team Pen 2'!BJ19))</f>
        <v/>
      </c>
      <c r="W19" s="1756" t="str">
        <f t="shared" si="1"/>
        <v>Red Die</v>
      </c>
      <c r="X19" s="1761" t="str">
        <f t="shared" si="2"/>
        <v>40</v>
      </c>
      <c r="Y19" s="10"/>
      <c r="Z19" s="10"/>
      <c r="AA19" s="10"/>
      <c r="AB19" s="10"/>
      <c r="AC19" s="10"/>
      <c r="AD19" s="10"/>
      <c r="AE19" s="10"/>
      <c r="AF19" s="10"/>
      <c r="AG19" s="5"/>
    </row>
    <row r="20" spans="1:33" ht="12.75" customHeight="1">
      <c r="A20" s="1783"/>
      <c r="B20" s="1800"/>
      <c r="C20" s="529" t="s">
        <v>445</v>
      </c>
      <c r="D20" s="533">
        <f ca="1">'Team Pen 1'!AQ19+'Team Pen 2'!AQ19</f>
        <v>0</v>
      </c>
      <c r="E20" s="534">
        <f ca="1">'Team Pen 1'!AR19+'Team Pen 2'!AR19</f>
        <v>0</v>
      </c>
      <c r="F20" s="534">
        <f ca="1">'Team Pen 1'!AS19+'Team Pen 2'!AS19</f>
        <v>0</v>
      </c>
      <c r="G20" s="534">
        <f ca="1">'Team Pen 1'!AT19+'Team Pen 2'!AT19</f>
        <v>0</v>
      </c>
      <c r="H20" s="534">
        <f ca="1">'Team Pen 1'!AU19+'Team Pen 2'!AU19</f>
        <v>0</v>
      </c>
      <c r="I20" s="534">
        <f ca="1">'Team Pen 1'!AV19+'Team Pen 2'!AV19</f>
        <v>0</v>
      </c>
      <c r="J20" s="534">
        <f ca="1">'Team Pen 1'!AW19+'Team Pen 2'!AW19</f>
        <v>0</v>
      </c>
      <c r="K20" s="534">
        <f ca="1">'Team Pen 1'!AX19+'Team Pen 2'!AX19</f>
        <v>0</v>
      </c>
      <c r="L20" s="534">
        <f ca="1">'Team Pen 1'!AY19+'Team Pen 2'!AY19</f>
        <v>0</v>
      </c>
      <c r="M20" s="534">
        <f ca="1">'Team Pen 1'!AZ19+'Team Pen 2'!AZ19</f>
        <v>0</v>
      </c>
      <c r="N20" s="534">
        <f ca="1">'Team Pen 1'!BA19+'Team Pen 2'!BA19</f>
        <v>0</v>
      </c>
      <c r="O20" s="534">
        <f ca="1">'Team Pen 1'!BB19+'Team Pen 2'!BB19</f>
        <v>0</v>
      </c>
      <c r="P20" s="535">
        <f ca="1">'Team Pen 1'!BC19+'Team Pen 2'!BC19</f>
        <v>0</v>
      </c>
      <c r="Q20" s="535">
        <f ca="1">'Team Pen 1'!BE19+'Team Pen 2'!BE19</f>
        <v>0</v>
      </c>
      <c r="R20" s="469">
        <f t="shared" si="0"/>
        <v>0</v>
      </c>
      <c r="S20" s="1776"/>
      <c r="T20" s="1772"/>
      <c r="U20" s="1771"/>
      <c r="V20" s="1770"/>
      <c r="W20" s="1756"/>
      <c r="X20" s="1761"/>
      <c r="Y20" s="10"/>
      <c r="Z20" s="10"/>
      <c r="AA20" s="10"/>
      <c r="AB20" s="10"/>
      <c r="AC20" s="10"/>
      <c r="AD20" s="10"/>
      <c r="AE20" s="10"/>
      <c r="AF20" s="10"/>
      <c r="AG20" s="5"/>
    </row>
    <row r="21" spans="1:33" ht="12.75" customHeight="1">
      <c r="A21" s="1782" t="str">
        <f ca="1">IF(Rosters!B21="","",Rosters!B21)</f>
        <v>10</v>
      </c>
      <c r="B21" s="1780" t="str">
        <f ca="1">IF(Rosters!C21="","",Rosters!C21)</f>
        <v>Roboflow</v>
      </c>
      <c r="C21" s="530" t="s">
        <v>446</v>
      </c>
      <c r="D21" s="67">
        <f ca="1">'Team Pen 1'!AD21+'Team Pen 2'!AD21</f>
        <v>2</v>
      </c>
      <c r="E21" s="68">
        <f ca="1">'Team Pen 1'!AE21+'Team Pen 2'!AE21</f>
        <v>1</v>
      </c>
      <c r="F21" s="68">
        <f ca="1">'Team Pen 1'!AF21+'Team Pen 2'!AF21</f>
        <v>1</v>
      </c>
      <c r="G21" s="68">
        <f ca="1">'Team Pen 1'!AG21+'Team Pen 2'!AG21</f>
        <v>1</v>
      </c>
      <c r="H21" s="68">
        <f ca="1">'Team Pen 1'!AH21+'Team Pen 2'!AH21</f>
        <v>0</v>
      </c>
      <c r="I21" s="68">
        <f ca="1">'Team Pen 1'!AI21+'Team Pen 2'!AI21</f>
        <v>0</v>
      </c>
      <c r="J21" s="68">
        <f ca="1">'Team Pen 1'!AJ21+'Team Pen 2'!AJ21</f>
        <v>0</v>
      </c>
      <c r="K21" s="68">
        <f ca="1">'Team Pen 1'!AK21+'Team Pen 2'!AK21</f>
        <v>0</v>
      </c>
      <c r="L21" s="68">
        <f ca="1">'Team Pen 1'!AL21+'Team Pen 2'!AL21</f>
        <v>0</v>
      </c>
      <c r="M21" s="68">
        <f ca="1">'Team Pen 1'!AM21+'Team Pen 2'!AM21</f>
        <v>0</v>
      </c>
      <c r="N21" s="68">
        <f ca="1">'Team Pen 1'!AN21+'Team Pen 2'!AN21</f>
        <v>0</v>
      </c>
      <c r="O21" s="68">
        <f ca="1">'Team Pen 1'!AO21+'Team Pen 2'!AO21</f>
        <v>0</v>
      </c>
      <c r="P21" s="580">
        <f ca="1">0</f>
        <v>0</v>
      </c>
      <c r="Q21" s="580">
        <f ca="1">0</f>
        <v>0</v>
      </c>
      <c r="R21" s="571">
        <f t="shared" si="0"/>
        <v>5</v>
      </c>
      <c r="S21" s="1775">
        <f ca="1">'Team Pen 1'!BF21:BF21+'Team Pen 2'!BF21:BF21</f>
        <v>3</v>
      </c>
      <c r="T21" s="1772" t="str">
        <f ca="1">IF('Team Pen 1'!BH21="","",SUM('Team Pen 1'!BH21+'Team Pen 2'!BH21))</f>
        <v/>
      </c>
      <c r="U21" s="1771" t="str">
        <f ca="1">IF('Team Pen 1'!BI21="","",SUM('Team Pen 1'!BI21+'Team Pen 2'!BI21))</f>
        <v/>
      </c>
      <c r="V21" s="1770" t="str">
        <f ca="1">IF('Team Pen 1'!BJ21="","",SUM('Team Pen 1'!BJ21+'Team Pen 2'!BJ21))</f>
        <v/>
      </c>
      <c r="W21" s="1755" t="str">
        <f t="shared" si="1"/>
        <v>Roboflow</v>
      </c>
      <c r="X21" s="1760" t="str">
        <f t="shared" si="2"/>
        <v>10</v>
      </c>
      <c r="Y21" s="10"/>
      <c r="Z21" s="10"/>
      <c r="AA21" s="10"/>
      <c r="AB21" s="10"/>
      <c r="AC21" s="10"/>
      <c r="AD21" s="10"/>
      <c r="AE21" s="10"/>
      <c r="AF21" s="10"/>
      <c r="AG21" s="5"/>
    </row>
    <row r="22" spans="1:33" ht="12.75" customHeight="1">
      <c r="A22" s="1783"/>
      <c r="B22" s="1781"/>
      <c r="C22" s="529" t="s">
        <v>445</v>
      </c>
      <c r="D22" s="533">
        <f ca="1">'Team Pen 1'!AQ21+'Team Pen 2'!AQ21</f>
        <v>0</v>
      </c>
      <c r="E22" s="534">
        <f ca="1">'Team Pen 1'!AR21+'Team Pen 2'!AR21</f>
        <v>0</v>
      </c>
      <c r="F22" s="534">
        <f ca="1">'Team Pen 1'!AS21+'Team Pen 2'!AS21</f>
        <v>1</v>
      </c>
      <c r="G22" s="534">
        <f ca="1">'Team Pen 1'!AT21+'Team Pen 2'!AT21</f>
        <v>1</v>
      </c>
      <c r="H22" s="534">
        <f ca="1">'Team Pen 1'!AU21+'Team Pen 2'!AU21</f>
        <v>0</v>
      </c>
      <c r="I22" s="534">
        <f ca="1">'Team Pen 1'!AV21+'Team Pen 2'!AV21</f>
        <v>0</v>
      </c>
      <c r="J22" s="534">
        <f ca="1">'Team Pen 1'!AW21+'Team Pen 2'!AW21</f>
        <v>0</v>
      </c>
      <c r="K22" s="534">
        <f ca="1">'Team Pen 1'!AX21+'Team Pen 2'!AX21</f>
        <v>0</v>
      </c>
      <c r="L22" s="534">
        <f ca="1">'Team Pen 1'!AY21+'Team Pen 2'!AY21</f>
        <v>0</v>
      </c>
      <c r="M22" s="534">
        <f ca="1">'Team Pen 1'!AZ21+'Team Pen 2'!AZ21</f>
        <v>0</v>
      </c>
      <c r="N22" s="534">
        <f ca="1">'Team Pen 1'!BA21+'Team Pen 2'!BA21</f>
        <v>0</v>
      </c>
      <c r="O22" s="534">
        <f ca="1">'Team Pen 1'!BB21+'Team Pen 2'!BB21</f>
        <v>0</v>
      </c>
      <c r="P22" s="535">
        <f ca="1">'Team Pen 1'!BC21+'Team Pen 2'!BC21</f>
        <v>0</v>
      </c>
      <c r="Q22" s="535">
        <f ca="1">'Team Pen 1'!BE21+'Team Pen 2'!BE21</f>
        <v>1</v>
      </c>
      <c r="R22" s="469">
        <f t="shared" si="0"/>
        <v>2</v>
      </c>
      <c r="S22" s="1776"/>
      <c r="T22" s="1772"/>
      <c r="U22" s="1771"/>
      <c r="V22" s="1770"/>
      <c r="W22" s="1755"/>
      <c r="X22" s="1760"/>
      <c r="Y22" s="10"/>
      <c r="Z22" s="10"/>
      <c r="AA22" s="10"/>
      <c r="AB22" s="10"/>
      <c r="AC22" s="10"/>
      <c r="AD22" s="10"/>
      <c r="AE22" s="10"/>
      <c r="AF22" s="10"/>
      <c r="AG22" s="5"/>
    </row>
    <row r="23" spans="1:33" ht="12.75" customHeight="1">
      <c r="A23" s="1782" t="str">
        <f ca="1">IF(Rosters!B22="","",Rosters!B22)</f>
        <v>88</v>
      </c>
      <c r="B23" s="1799" t="str">
        <f ca="1">IF(Rosters!C22="","",Rosters!C22)</f>
        <v>She Who Cannot Be Named</v>
      </c>
      <c r="C23" s="530" t="s">
        <v>446</v>
      </c>
      <c r="D23" s="67">
        <f ca="1">'Team Pen 1'!AD23+'Team Pen 2'!AD23</f>
        <v>0</v>
      </c>
      <c r="E23" s="68">
        <f ca="1">'Team Pen 1'!AE23+'Team Pen 2'!AE23</f>
        <v>0</v>
      </c>
      <c r="F23" s="68">
        <f ca="1">'Team Pen 1'!AF23+'Team Pen 2'!AF23</f>
        <v>0</v>
      </c>
      <c r="G23" s="68">
        <f ca="1">'Team Pen 1'!AG23+'Team Pen 2'!AG23</f>
        <v>0</v>
      </c>
      <c r="H23" s="68">
        <f ca="1">'Team Pen 1'!AH23+'Team Pen 2'!AH23</f>
        <v>0</v>
      </c>
      <c r="I23" s="68">
        <f ca="1">'Team Pen 1'!AI23+'Team Pen 2'!AI23</f>
        <v>0</v>
      </c>
      <c r="J23" s="68">
        <f ca="1">'Team Pen 1'!AJ23+'Team Pen 2'!AJ23</f>
        <v>0</v>
      </c>
      <c r="K23" s="68">
        <f ca="1">'Team Pen 1'!AK23+'Team Pen 2'!AK23</f>
        <v>0</v>
      </c>
      <c r="L23" s="68">
        <f ca="1">'Team Pen 1'!AL23+'Team Pen 2'!AL23</f>
        <v>0</v>
      </c>
      <c r="M23" s="68">
        <f ca="1">'Team Pen 1'!AM23+'Team Pen 2'!AM23</f>
        <v>2</v>
      </c>
      <c r="N23" s="68">
        <f ca="1">'Team Pen 1'!AN23+'Team Pen 2'!AN23</f>
        <v>0</v>
      </c>
      <c r="O23" s="68">
        <f ca="1">'Team Pen 1'!AO23+'Team Pen 2'!AO23</f>
        <v>0</v>
      </c>
      <c r="P23" s="580">
        <f ca="1">0</f>
        <v>0</v>
      </c>
      <c r="Q23" s="580">
        <f ca="1">0</f>
        <v>0</v>
      </c>
      <c r="R23" s="571">
        <f t="shared" si="0"/>
        <v>2</v>
      </c>
      <c r="S23" s="1775">
        <f ca="1">'Team Pen 1'!BF23:BF23+'Team Pen 2'!BF23:BF23</f>
        <v>1</v>
      </c>
      <c r="T23" s="1772" t="str">
        <f ca="1">IF('Team Pen 1'!BH23="","",SUM('Team Pen 1'!BH23+'Team Pen 2'!BH23))</f>
        <v/>
      </c>
      <c r="U23" s="1771" t="str">
        <f ca="1">IF('Team Pen 1'!BI23="","",SUM('Team Pen 1'!BI23+'Team Pen 2'!BI23))</f>
        <v/>
      </c>
      <c r="V23" s="1770" t="str">
        <f ca="1">IF('Team Pen 1'!BJ23="","",SUM('Team Pen 1'!BJ23+'Team Pen 2'!BJ23))</f>
        <v/>
      </c>
      <c r="W23" s="1756" t="str">
        <f t="shared" si="1"/>
        <v>She Who Cannot Be Named</v>
      </c>
      <c r="X23" s="1761" t="str">
        <f t="shared" si="2"/>
        <v>88</v>
      </c>
      <c r="Y23" s="10"/>
      <c r="Z23" s="10"/>
      <c r="AA23" s="10"/>
      <c r="AB23" s="10"/>
      <c r="AC23" s="10"/>
      <c r="AD23" s="10"/>
      <c r="AE23" s="10"/>
      <c r="AF23" s="10"/>
      <c r="AG23" s="5"/>
    </row>
    <row r="24" spans="1:33" ht="12.75" customHeight="1">
      <c r="A24" s="1783"/>
      <c r="B24" s="1800"/>
      <c r="C24" s="529" t="s">
        <v>445</v>
      </c>
      <c r="D24" s="533">
        <f ca="1">'Team Pen 1'!AQ23+'Team Pen 2'!AQ23</f>
        <v>1</v>
      </c>
      <c r="E24" s="534">
        <f ca="1">'Team Pen 1'!AR23+'Team Pen 2'!AR23</f>
        <v>0</v>
      </c>
      <c r="F24" s="534">
        <f ca="1">'Team Pen 1'!AS23+'Team Pen 2'!AS23</f>
        <v>0</v>
      </c>
      <c r="G24" s="534">
        <f ca="1">'Team Pen 1'!AT23+'Team Pen 2'!AT23</f>
        <v>0</v>
      </c>
      <c r="H24" s="534">
        <f ca="1">'Team Pen 1'!AU23+'Team Pen 2'!AU23</f>
        <v>0</v>
      </c>
      <c r="I24" s="534">
        <f ca="1">'Team Pen 1'!AV23+'Team Pen 2'!AV23</f>
        <v>0</v>
      </c>
      <c r="J24" s="534">
        <f ca="1">'Team Pen 1'!AW23+'Team Pen 2'!AW23</f>
        <v>0</v>
      </c>
      <c r="K24" s="534">
        <f ca="1">'Team Pen 1'!AX23+'Team Pen 2'!AX23</f>
        <v>0</v>
      </c>
      <c r="L24" s="534">
        <f ca="1">'Team Pen 1'!AY23+'Team Pen 2'!AY23</f>
        <v>0</v>
      </c>
      <c r="M24" s="534">
        <f ca="1">'Team Pen 1'!AZ23+'Team Pen 2'!AZ23</f>
        <v>0</v>
      </c>
      <c r="N24" s="534">
        <f ca="1">'Team Pen 1'!BA23+'Team Pen 2'!BA23</f>
        <v>0</v>
      </c>
      <c r="O24" s="534">
        <f ca="1">'Team Pen 1'!BB23+'Team Pen 2'!BB23</f>
        <v>0</v>
      </c>
      <c r="P24" s="535">
        <f ca="1">'Team Pen 1'!BC23+'Team Pen 2'!BC23</f>
        <v>0</v>
      </c>
      <c r="Q24" s="535">
        <f ca="1">'Team Pen 1'!BE23+'Team Pen 2'!BE23</f>
        <v>0</v>
      </c>
      <c r="R24" s="469">
        <f t="shared" si="0"/>
        <v>1</v>
      </c>
      <c r="S24" s="1776"/>
      <c r="T24" s="1772"/>
      <c r="U24" s="1771"/>
      <c r="V24" s="1770"/>
      <c r="W24" s="1756"/>
      <c r="X24" s="1761"/>
      <c r="Y24" s="10"/>
      <c r="Z24" s="10"/>
      <c r="AA24" s="10"/>
      <c r="AB24" s="10"/>
      <c r="AC24" s="10"/>
      <c r="AD24" s="10"/>
      <c r="AE24" s="10"/>
      <c r="AF24" s="10"/>
      <c r="AG24" s="5"/>
    </row>
    <row r="25" spans="1:33" ht="12.75" customHeight="1">
      <c r="A25" s="1782" t="str">
        <f ca="1">IF(Rosters!B23="","",Rosters!B23)</f>
        <v>45</v>
      </c>
      <c r="B25" s="1780" t="str">
        <f ca="1">IF(Rosters!C23="","",Rosters!C23)</f>
        <v>Tia Juana Pistola</v>
      </c>
      <c r="C25" s="530" t="s">
        <v>446</v>
      </c>
      <c r="D25" s="67">
        <f ca="1">'Team Pen 1'!AD25+'Team Pen 2'!AD25</f>
        <v>0</v>
      </c>
      <c r="E25" s="68">
        <f ca="1">'Team Pen 1'!AE25+'Team Pen 2'!AE25</f>
        <v>0</v>
      </c>
      <c r="F25" s="68">
        <f ca="1">'Team Pen 1'!AF25+'Team Pen 2'!AF25</f>
        <v>0</v>
      </c>
      <c r="G25" s="68">
        <f ca="1">'Team Pen 1'!AG25+'Team Pen 2'!AG25</f>
        <v>0</v>
      </c>
      <c r="H25" s="68">
        <f ca="1">'Team Pen 1'!AH25+'Team Pen 2'!AH25</f>
        <v>0</v>
      </c>
      <c r="I25" s="68">
        <f ca="1">'Team Pen 1'!AI25+'Team Pen 2'!AI25</f>
        <v>0</v>
      </c>
      <c r="J25" s="68">
        <f ca="1">'Team Pen 1'!AJ25+'Team Pen 2'!AJ25</f>
        <v>0</v>
      </c>
      <c r="K25" s="68">
        <f ca="1">'Team Pen 1'!AK25+'Team Pen 2'!AK25</f>
        <v>0</v>
      </c>
      <c r="L25" s="68">
        <f ca="1">'Team Pen 1'!AL25+'Team Pen 2'!AL25</f>
        <v>0</v>
      </c>
      <c r="M25" s="68">
        <f ca="1">'Team Pen 1'!AM25+'Team Pen 2'!AM25</f>
        <v>1</v>
      </c>
      <c r="N25" s="68">
        <f ca="1">'Team Pen 1'!AN25+'Team Pen 2'!AN25</f>
        <v>0</v>
      </c>
      <c r="O25" s="68">
        <f ca="1">'Team Pen 1'!AO25+'Team Pen 2'!AO25</f>
        <v>0</v>
      </c>
      <c r="P25" s="580">
        <f ca="1">0</f>
        <v>0</v>
      </c>
      <c r="Q25" s="580">
        <f ca="1">0</f>
        <v>0</v>
      </c>
      <c r="R25" s="571">
        <f t="shared" si="0"/>
        <v>1</v>
      </c>
      <c r="S25" s="1775">
        <f ca="1">'Team Pen 1'!BF25:BF25+'Team Pen 2'!BF25:BF25</f>
        <v>1</v>
      </c>
      <c r="T25" s="1772" t="str">
        <f ca="1">IF('Team Pen 1'!BH25="","",SUM('Team Pen 1'!BH25+'Team Pen 2'!BH25))</f>
        <v/>
      </c>
      <c r="U25" s="1771" t="str">
        <f ca="1">IF('Team Pen 1'!BI25="","",SUM('Team Pen 1'!BI25+'Team Pen 2'!BI25))</f>
        <v/>
      </c>
      <c r="V25" s="1770" t="str">
        <f ca="1">IF('Team Pen 1'!BJ25="","",SUM('Team Pen 1'!BJ25+'Team Pen 2'!BJ25))</f>
        <v/>
      </c>
      <c r="W25" s="1755" t="str">
        <f t="shared" si="1"/>
        <v>Tia Juana Pistola</v>
      </c>
      <c r="X25" s="1760" t="str">
        <f t="shared" si="2"/>
        <v>45</v>
      </c>
      <c r="Y25" s="10"/>
      <c r="Z25" s="10"/>
      <c r="AA25" s="10"/>
      <c r="AB25" s="10"/>
      <c r="AC25" s="10"/>
      <c r="AD25" s="10"/>
      <c r="AE25" s="10"/>
      <c r="AF25" s="10"/>
      <c r="AG25" s="5"/>
    </row>
    <row r="26" spans="1:33" ht="12.75" customHeight="1">
      <c r="A26" s="1783"/>
      <c r="B26" s="1781"/>
      <c r="C26" s="529" t="s">
        <v>445</v>
      </c>
      <c r="D26" s="533">
        <f ca="1">'Team Pen 1'!AQ25+'Team Pen 2'!AQ25</f>
        <v>0</v>
      </c>
      <c r="E26" s="534">
        <f ca="1">'Team Pen 1'!AR25+'Team Pen 2'!AR25</f>
        <v>0</v>
      </c>
      <c r="F26" s="534">
        <f ca="1">'Team Pen 1'!AS25+'Team Pen 2'!AS25</f>
        <v>0</v>
      </c>
      <c r="G26" s="534">
        <f ca="1">'Team Pen 1'!AT25+'Team Pen 2'!AT25</f>
        <v>1</v>
      </c>
      <c r="H26" s="534">
        <f ca="1">'Team Pen 1'!AU25+'Team Pen 2'!AU25</f>
        <v>0</v>
      </c>
      <c r="I26" s="534">
        <f ca="1">'Team Pen 1'!AV25+'Team Pen 2'!AV25</f>
        <v>0</v>
      </c>
      <c r="J26" s="534">
        <f ca="1">'Team Pen 1'!AW25+'Team Pen 2'!AW25</f>
        <v>0</v>
      </c>
      <c r="K26" s="534">
        <f ca="1">'Team Pen 1'!AX25+'Team Pen 2'!AX25</f>
        <v>0</v>
      </c>
      <c r="L26" s="534">
        <f ca="1">'Team Pen 1'!AY25+'Team Pen 2'!AY25</f>
        <v>0</v>
      </c>
      <c r="M26" s="534">
        <f ca="1">'Team Pen 1'!AZ25+'Team Pen 2'!AZ25</f>
        <v>0</v>
      </c>
      <c r="N26" s="534">
        <f ca="1">'Team Pen 1'!BA25+'Team Pen 2'!BA25</f>
        <v>0</v>
      </c>
      <c r="O26" s="534">
        <f ca="1">'Team Pen 1'!BB25+'Team Pen 2'!BB25</f>
        <v>0</v>
      </c>
      <c r="P26" s="535">
        <f ca="1">'Team Pen 1'!BC25+'Team Pen 2'!BC25</f>
        <v>0</v>
      </c>
      <c r="Q26" s="535">
        <f ca="1">'Team Pen 1'!BE25+'Team Pen 2'!BE25</f>
        <v>0</v>
      </c>
      <c r="R26" s="469">
        <f t="shared" si="0"/>
        <v>1</v>
      </c>
      <c r="S26" s="1776"/>
      <c r="T26" s="1772"/>
      <c r="U26" s="1771"/>
      <c r="V26" s="1770"/>
      <c r="W26" s="1755"/>
      <c r="X26" s="1760"/>
      <c r="Y26" s="10"/>
      <c r="Z26" s="10"/>
      <c r="AA26" s="10"/>
      <c r="AB26" s="10"/>
      <c r="AC26" s="10"/>
      <c r="AD26" s="10"/>
      <c r="AE26" s="10"/>
      <c r="AF26" s="10"/>
      <c r="AG26" s="5"/>
    </row>
    <row r="27" spans="1:33" ht="12.75" customHeight="1">
      <c r="A27" s="1782" t="str">
        <f ca="1">IF(Rosters!B24="","",Rosters!B24)</f>
        <v>52</v>
      </c>
      <c r="B27" s="1799" t="str">
        <f ca="1">IF(Rosters!C24="","",Rosters!C24)</f>
        <v>Whipity Pow</v>
      </c>
      <c r="C27" s="530" t="s">
        <v>446</v>
      </c>
      <c r="D27" s="67">
        <f ca="1">'Team Pen 1'!AD27+'Team Pen 2'!AD27</f>
        <v>1</v>
      </c>
      <c r="E27" s="68">
        <f ca="1">'Team Pen 1'!AE27+'Team Pen 2'!AE27</f>
        <v>0</v>
      </c>
      <c r="F27" s="68">
        <f ca="1">'Team Pen 1'!AF27+'Team Pen 2'!AF27</f>
        <v>0</v>
      </c>
      <c r="G27" s="68">
        <f ca="1">'Team Pen 1'!AG27+'Team Pen 2'!AG27</f>
        <v>0</v>
      </c>
      <c r="H27" s="68">
        <f ca="1">'Team Pen 1'!AH27+'Team Pen 2'!AH27</f>
        <v>1</v>
      </c>
      <c r="I27" s="68">
        <f ca="1">'Team Pen 1'!AI27+'Team Pen 2'!AI27</f>
        <v>0</v>
      </c>
      <c r="J27" s="68">
        <f ca="1">'Team Pen 1'!AJ27+'Team Pen 2'!AJ27</f>
        <v>0</v>
      </c>
      <c r="K27" s="68">
        <f ca="1">'Team Pen 1'!AK27+'Team Pen 2'!AK27</f>
        <v>0</v>
      </c>
      <c r="L27" s="68">
        <f ca="1">'Team Pen 1'!AL27+'Team Pen 2'!AL27</f>
        <v>0</v>
      </c>
      <c r="M27" s="68">
        <f ca="1">'Team Pen 1'!AM27+'Team Pen 2'!AM27</f>
        <v>1</v>
      </c>
      <c r="N27" s="68">
        <f ca="1">'Team Pen 1'!AN27+'Team Pen 2'!AN27</f>
        <v>0</v>
      </c>
      <c r="O27" s="68">
        <f ca="1">'Team Pen 1'!AO27+'Team Pen 2'!AO27</f>
        <v>0</v>
      </c>
      <c r="P27" s="580">
        <f ca="1">0</f>
        <v>0</v>
      </c>
      <c r="Q27" s="580">
        <f ca="1">0</f>
        <v>0</v>
      </c>
      <c r="R27" s="571">
        <f t="shared" si="0"/>
        <v>3</v>
      </c>
      <c r="S27" s="1775">
        <f ca="1">'Team Pen 1'!BF27:BF27+'Team Pen 2'!BF27:BF27</f>
        <v>1</v>
      </c>
      <c r="T27" s="1772" t="str">
        <f ca="1">IF('Team Pen 1'!BH27="","",SUM('Team Pen 1'!BH27+'Team Pen 2'!BH27))</f>
        <v/>
      </c>
      <c r="U27" s="1771" t="str">
        <f ca="1">IF('Team Pen 1'!BI27="","",SUM('Team Pen 1'!BI27+'Team Pen 2'!BI27))</f>
        <v/>
      </c>
      <c r="V27" s="1770" t="str">
        <f ca="1">IF('Team Pen 1'!BJ27="","",SUM('Team Pen 1'!BJ27+'Team Pen 2'!BJ27))</f>
        <v/>
      </c>
      <c r="W27" s="1756" t="str">
        <f t="shared" si="1"/>
        <v>Whipity Pow</v>
      </c>
      <c r="X27" s="1761" t="str">
        <f t="shared" si="2"/>
        <v>52</v>
      </c>
      <c r="Y27" s="10"/>
      <c r="Z27" s="10"/>
      <c r="AA27" s="10"/>
      <c r="AB27" s="10"/>
      <c r="AC27" s="10"/>
      <c r="AD27" s="10"/>
      <c r="AE27" s="10"/>
      <c r="AF27" s="10"/>
      <c r="AG27" s="5"/>
    </row>
    <row r="28" spans="1:33" ht="12.75" customHeight="1">
      <c r="A28" s="1783"/>
      <c r="B28" s="1800"/>
      <c r="C28" s="529" t="s">
        <v>445</v>
      </c>
      <c r="D28" s="533">
        <f ca="1">'Team Pen 1'!AQ27+'Team Pen 2'!AQ27</f>
        <v>0</v>
      </c>
      <c r="E28" s="534">
        <f ca="1">'Team Pen 1'!AR27+'Team Pen 2'!AR27</f>
        <v>0</v>
      </c>
      <c r="F28" s="534">
        <f ca="1">'Team Pen 1'!AS27+'Team Pen 2'!AS27</f>
        <v>0</v>
      </c>
      <c r="G28" s="534">
        <f ca="1">'Team Pen 1'!AT27+'Team Pen 2'!AT27</f>
        <v>0</v>
      </c>
      <c r="H28" s="534">
        <f ca="1">'Team Pen 1'!AU27+'Team Pen 2'!AU27</f>
        <v>0</v>
      </c>
      <c r="I28" s="534">
        <f ca="1">'Team Pen 1'!AV27+'Team Pen 2'!AV27</f>
        <v>0</v>
      </c>
      <c r="J28" s="534">
        <f ca="1">'Team Pen 1'!AW27+'Team Pen 2'!AW27</f>
        <v>0</v>
      </c>
      <c r="K28" s="534">
        <f ca="1">'Team Pen 1'!AX27+'Team Pen 2'!AX27</f>
        <v>0</v>
      </c>
      <c r="L28" s="534">
        <f ca="1">'Team Pen 1'!AY27+'Team Pen 2'!AY27</f>
        <v>0</v>
      </c>
      <c r="M28" s="534">
        <f ca="1">'Team Pen 1'!AZ27+'Team Pen 2'!AZ27</f>
        <v>1</v>
      </c>
      <c r="N28" s="534">
        <f ca="1">'Team Pen 1'!BA27+'Team Pen 2'!BA27</f>
        <v>0</v>
      </c>
      <c r="O28" s="534">
        <f ca="1">'Team Pen 1'!BB27+'Team Pen 2'!BB27</f>
        <v>0</v>
      </c>
      <c r="P28" s="535">
        <f ca="1">'Team Pen 1'!BC27+'Team Pen 2'!BC27</f>
        <v>0</v>
      </c>
      <c r="Q28" s="535">
        <f ca="1">'Team Pen 1'!BE27+'Team Pen 2'!BE27</f>
        <v>0</v>
      </c>
      <c r="R28" s="469">
        <f t="shared" si="0"/>
        <v>1</v>
      </c>
      <c r="S28" s="1776"/>
      <c r="T28" s="1772"/>
      <c r="U28" s="1771"/>
      <c r="V28" s="1770"/>
      <c r="W28" s="1756"/>
      <c r="X28" s="1761"/>
      <c r="Y28" s="10"/>
      <c r="Z28" s="10"/>
      <c r="AA28" s="10"/>
      <c r="AB28" s="10"/>
      <c r="AC28" s="10"/>
      <c r="AD28" s="10"/>
      <c r="AE28" s="10"/>
      <c r="AF28" s="10"/>
      <c r="AG28" s="5"/>
    </row>
    <row r="29" spans="1:33" ht="12.75" customHeight="1">
      <c r="A29" s="1782" t="str">
        <f ca="1">IF(Rosters!B25="","",Rosters!B25)</f>
        <v>8</v>
      </c>
      <c r="B29" s="1780" t="str">
        <f ca="1">IF(Rosters!C25="","",Rosters!C25)</f>
        <v>Winona Fighter</v>
      </c>
      <c r="C29" s="530" t="s">
        <v>446</v>
      </c>
      <c r="D29" s="67">
        <f ca="1">'Team Pen 1'!AD29+'Team Pen 2'!AD29</f>
        <v>0</v>
      </c>
      <c r="E29" s="68">
        <f ca="1">'Team Pen 1'!AE29+'Team Pen 2'!AE29</f>
        <v>0</v>
      </c>
      <c r="F29" s="68">
        <f ca="1">'Team Pen 1'!AF29+'Team Pen 2'!AF29</f>
        <v>0</v>
      </c>
      <c r="G29" s="68">
        <f ca="1">'Team Pen 1'!AG29+'Team Pen 2'!AG29</f>
        <v>1</v>
      </c>
      <c r="H29" s="68">
        <f ca="1">'Team Pen 1'!AH29+'Team Pen 2'!AH29</f>
        <v>0</v>
      </c>
      <c r="I29" s="68">
        <f ca="1">'Team Pen 1'!AI29+'Team Pen 2'!AI29</f>
        <v>0</v>
      </c>
      <c r="J29" s="68">
        <f ca="1">'Team Pen 1'!AJ29+'Team Pen 2'!AJ29</f>
        <v>0</v>
      </c>
      <c r="K29" s="68">
        <f ca="1">'Team Pen 1'!AK29+'Team Pen 2'!AK29</f>
        <v>0</v>
      </c>
      <c r="L29" s="68">
        <f ca="1">'Team Pen 1'!AL29+'Team Pen 2'!AL29</f>
        <v>0</v>
      </c>
      <c r="M29" s="68">
        <f ca="1">'Team Pen 1'!AM29+'Team Pen 2'!AM29</f>
        <v>0</v>
      </c>
      <c r="N29" s="68">
        <f ca="1">'Team Pen 1'!AN29+'Team Pen 2'!AN29</f>
        <v>0</v>
      </c>
      <c r="O29" s="68">
        <f ca="1">'Team Pen 1'!AO29+'Team Pen 2'!AO29</f>
        <v>0</v>
      </c>
      <c r="P29" s="580">
        <f ca="1">0</f>
        <v>0</v>
      </c>
      <c r="Q29" s="580">
        <f ca="1">0</f>
        <v>0</v>
      </c>
      <c r="R29" s="571">
        <f t="shared" si="0"/>
        <v>1</v>
      </c>
      <c r="S29" s="1775">
        <f ca="1">'Team Pen 1'!BF29:BF29+'Team Pen 2'!BF29:BF29</f>
        <v>0</v>
      </c>
      <c r="T29" s="1772" t="str">
        <f ca="1">IF('Team Pen 1'!BH29="","",SUM('Team Pen 1'!BH29+'Team Pen 2'!BH29))</f>
        <v/>
      </c>
      <c r="U29" s="1771" t="str">
        <f ca="1">IF('Team Pen 1'!BI29="","",SUM('Team Pen 1'!BI29+'Team Pen 2'!BI29))</f>
        <v/>
      </c>
      <c r="V29" s="1770" t="str">
        <f ca="1">IF('Team Pen 1'!BJ29="","",SUM('Team Pen 1'!BJ29+'Team Pen 2'!BJ29))</f>
        <v/>
      </c>
      <c r="W29" s="1755" t="str">
        <f>IF(B29="","",B29)</f>
        <v>Winona Fighter</v>
      </c>
      <c r="X29" s="1760" t="str">
        <f>IF(A29="","",A29)</f>
        <v>8</v>
      </c>
      <c r="Y29" s="10"/>
      <c r="Z29" s="10"/>
      <c r="AA29" s="10"/>
      <c r="AB29" s="10"/>
      <c r="AC29" s="10"/>
      <c r="AD29" s="10"/>
      <c r="AE29" s="10"/>
      <c r="AF29" s="10"/>
      <c r="AG29" s="5"/>
    </row>
    <row r="30" spans="1:33" ht="12.75" customHeight="1">
      <c r="A30" s="1783"/>
      <c r="B30" s="1781"/>
      <c r="C30" s="529" t="s">
        <v>445</v>
      </c>
      <c r="D30" s="533">
        <f ca="1">'Team Pen 1'!AQ29+'Team Pen 2'!AQ29</f>
        <v>0</v>
      </c>
      <c r="E30" s="534">
        <f ca="1">'Team Pen 1'!AR29+'Team Pen 2'!AR29</f>
        <v>0</v>
      </c>
      <c r="F30" s="534">
        <f ca="1">'Team Pen 1'!AS29+'Team Pen 2'!AS29</f>
        <v>0</v>
      </c>
      <c r="G30" s="534">
        <f ca="1">'Team Pen 1'!AT29+'Team Pen 2'!AT29</f>
        <v>0</v>
      </c>
      <c r="H30" s="534">
        <f ca="1">'Team Pen 1'!AU29+'Team Pen 2'!AU29</f>
        <v>0</v>
      </c>
      <c r="I30" s="534">
        <f ca="1">'Team Pen 1'!AV29+'Team Pen 2'!AV29</f>
        <v>0</v>
      </c>
      <c r="J30" s="534">
        <f ca="1">'Team Pen 1'!AW29+'Team Pen 2'!AW29</f>
        <v>0</v>
      </c>
      <c r="K30" s="534">
        <f ca="1">'Team Pen 1'!AX29+'Team Pen 2'!AX29</f>
        <v>0</v>
      </c>
      <c r="L30" s="534">
        <f ca="1">'Team Pen 1'!AY29+'Team Pen 2'!AY29</f>
        <v>0</v>
      </c>
      <c r="M30" s="534">
        <f ca="1">'Team Pen 1'!AZ29+'Team Pen 2'!AZ29</f>
        <v>0</v>
      </c>
      <c r="N30" s="534">
        <f ca="1">'Team Pen 1'!BA29+'Team Pen 2'!BA29</f>
        <v>0</v>
      </c>
      <c r="O30" s="534">
        <f ca="1">'Team Pen 1'!BB29+'Team Pen 2'!BB29</f>
        <v>0</v>
      </c>
      <c r="P30" s="535">
        <f ca="1">'Team Pen 1'!BC29+'Team Pen 2'!BC29</f>
        <v>0</v>
      </c>
      <c r="Q30" s="535">
        <f ca="1">'Team Pen 1'!BE29+'Team Pen 2'!BE29</f>
        <v>0</v>
      </c>
      <c r="R30" s="469">
        <f t="shared" si="0"/>
        <v>0</v>
      </c>
      <c r="S30" s="1776"/>
      <c r="T30" s="1772"/>
      <c r="U30" s="1771"/>
      <c r="V30" s="1770"/>
      <c r="W30" s="1755"/>
      <c r="X30" s="1760"/>
      <c r="Y30" s="10"/>
      <c r="Z30" s="10"/>
      <c r="AA30" s="10"/>
      <c r="AB30" s="10"/>
      <c r="AC30" s="10"/>
      <c r="AD30" s="10"/>
      <c r="AE30" s="10"/>
      <c r="AF30" s="10"/>
      <c r="AG30" s="5"/>
    </row>
    <row r="31" spans="1:33" ht="12.75" customHeight="1">
      <c r="A31" s="1782" t="str">
        <f ca="1">IF(Rosters!B26="","",Rosters!B26)</f>
        <v/>
      </c>
      <c r="B31" s="1799" t="str">
        <f ca="1">IF(Rosters!C26="","",Rosters!C26)</f>
        <v/>
      </c>
      <c r="C31" s="530" t="s">
        <v>446</v>
      </c>
      <c r="D31" s="67">
        <f ca="1">'Team Pen 1'!AD31+'Team Pen 2'!AD31</f>
        <v>0</v>
      </c>
      <c r="E31" s="68">
        <f ca="1">'Team Pen 1'!AE31+'Team Pen 2'!AE31</f>
        <v>0</v>
      </c>
      <c r="F31" s="68">
        <f ca="1">'Team Pen 1'!AF31+'Team Pen 2'!AF31</f>
        <v>0</v>
      </c>
      <c r="G31" s="68">
        <f ca="1">'Team Pen 1'!AG31+'Team Pen 2'!AG31</f>
        <v>0</v>
      </c>
      <c r="H31" s="68">
        <f ca="1">'Team Pen 1'!AH31+'Team Pen 2'!AH31</f>
        <v>0</v>
      </c>
      <c r="I31" s="68">
        <f ca="1">'Team Pen 1'!AI31+'Team Pen 2'!AI31</f>
        <v>0</v>
      </c>
      <c r="J31" s="68">
        <f ca="1">'Team Pen 1'!AJ31+'Team Pen 2'!AJ31</f>
        <v>0</v>
      </c>
      <c r="K31" s="68">
        <f ca="1">'Team Pen 1'!AK31+'Team Pen 2'!AK31</f>
        <v>0</v>
      </c>
      <c r="L31" s="68">
        <f ca="1">'Team Pen 1'!AL31+'Team Pen 2'!AL31</f>
        <v>0</v>
      </c>
      <c r="M31" s="68">
        <f ca="1">'Team Pen 1'!AM31+'Team Pen 2'!AM31</f>
        <v>0</v>
      </c>
      <c r="N31" s="68">
        <f ca="1">'Team Pen 1'!AN31+'Team Pen 2'!AN31</f>
        <v>0</v>
      </c>
      <c r="O31" s="68">
        <f ca="1">'Team Pen 1'!AO31+'Team Pen 2'!AO31</f>
        <v>0</v>
      </c>
      <c r="P31" s="580">
        <f ca="1">0</f>
        <v>0</v>
      </c>
      <c r="Q31" s="580">
        <f ca="1">0</f>
        <v>0</v>
      </c>
      <c r="R31" s="571">
        <f>SUM(D31:O31)</f>
        <v>0</v>
      </c>
      <c r="S31" s="1775">
        <f ca="1">'Team Pen 1'!BF29:BF29+'Team Pen 2'!BF29:BF29</f>
        <v>0</v>
      </c>
      <c r="T31" s="1772" t="str">
        <f ca="1">IF('Team Pen 1'!BH29="","",SUM('Team Pen 1'!BH29+'Team Pen 2'!BH29))</f>
        <v/>
      </c>
      <c r="U31" s="1771" t="str">
        <f ca="1">IF('Team Pen 1'!BI29="","",SUM('Team Pen 1'!BI29+'Team Pen 2'!BI29))</f>
        <v/>
      </c>
      <c r="V31" s="1770" t="str">
        <f ca="1">IF('Team Pen 1'!BJ29="","",SUM('Team Pen 1'!BJ29+'Team Pen 2'!BJ29))</f>
        <v/>
      </c>
      <c r="W31" s="1756" t="str">
        <f>IF(B31="","",B31)</f>
        <v/>
      </c>
      <c r="X31" s="1761" t="str">
        <f>IF(A31="","",A31)</f>
        <v/>
      </c>
      <c r="Y31" s="10"/>
      <c r="Z31" s="10"/>
      <c r="AA31" s="10"/>
      <c r="AB31" s="10"/>
      <c r="AC31" s="10"/>
      <c r="AD31" s="10"/>
      <c r="AE31" s="10"/>
      <c r="AF31" s="10"/>
      <c r="AG31" s="5"/>
    </row>
    <row r="32" spans="1:33" ht="12.75" customHeight="1">
      <c r="A32" s="1783"/>
      <c r="B32" s="1800"/>
      <c r="C32" s="529" t="s">
        <v>445</v>
      </c>
      <c r="D32" s="533">
        <f ca="1">'Team Pen 1'!AQ31+'Team Pen 2'!AQ31</f>
        <v>0</v>
      </c>
      <c r="E32" s="534">
        <f ca="1">'Team Pen 1'!AR31+'Team Pen 2'!AR31</f>
        <v>0</v>
      </c>
      <c r="F32" s="534">
        <f ca="1">'Team Pen 1'!AS31+'Team Pen 2'!AS31</f>
        <v>0</v>
      </c>
      <c r="G32" s="534">
        <f ca="1">'Team Pen 1'!AT31+'Team Pen 2'!AT31</f>
        <v>0</v>
      </c>
      <c r="H32" s="534">
        <f ca="1">'Team Pen 1'!AU31+'Team Pen 2'!AU31</f>
        <v>0</v>
      </c>
      <c r="I32" s="534">
        <f ca="1">'Team Pen 1'!AV31+'Team Pen 2'!AV31</f>
        <v>0</v>
      </c>
      <c r="J32" s="534">
        <f ca="1">'Team Pen 1'!AW31+'Team Pen 2'!AW31</f>
        <v>0</v>
      </c>
      <c r="K32" s="534">
        <f ca="1">'Team Pen 1'!AX31+'Team Pen 2'!AX31</f>
        <v>0</v>
      </c>
      <c r="L32" s="534">
        <f ca="1">'Team Pen 1'!AY31+'Team Pen 2'!AY31</f>
        <v>0</v>
      </c>
      <c r="M32" s="534">
        <f ca="1">'Team Pen 1'!AZ31+'Team Pen 2'!AZ31</f>
        <v>0</v>
      </c>
      <c r="N32" s="534">
        <f ca="1">'Team Pen 1'!BA31+'Team Pen 2'!BA31</f>
        <v>0</v>
      </c>
      <c r="O32" s="534">
        <f ca="1">'Team Pen 1'!BB31+'Team Pen 2'!BB31</f>
        <v>0</v>
      </c>
      <c r="P32" s="535">
        <f ca="1">'Team Pen 1'!BC31+'Team Pen 2'!BC31</f>
        <v>0</v>
      </c>
      <c r="Q32" s="535">
        <f ca="1">'Team Pen 1'!BE31+'Team Pen 2'!BE31</f>
        <v>0</v>
      </c>
      <c r="R32" s="469">
        <f t="shared" si="0"/>
        <v>0</v>
      </c>
      <c r="S32" s="1776"/>
      <c r="T32" s="1772"/>
      <c r="U32" s="1771"/>
      <c r="V32" s="1770"/>
      <c r="W32" s="1756"/>
      <c r="X32" s="1761"/>
      <c r="Y32" s="10"/>
      <c r="Z32" s="10"/>
      <c r="AA32" s="10"/>
      <c r="AB32" s="10"/>
      <c r="AC32" s="10"/>
      <c r="AD32" s="10"/>
      <c r="AE32" s="10"/>
      <c r="AF32" s="10"/>
      <c r="AG32" s="5"/>
    </row>
    <row r="33" spans="1:33" ht="12.75" customHeight="1">
      <c r="A33" s="1782" t="str">
        <f ca="1">IF(Rosters!B27="","",Rosters!B27)</f>
        <v/>
      </c>
      <c r="B33" s="1780" t="str">
        <f ca="1">IF(Rosters!C27="","",Rosters!C27)</f>
        <v/>
      </c>
      <c r="C33" s="530" t="s">
        <v>446</v>
      </c>
      <c r="D33" s="67">
        <f ca="1">'Team Pen 1'!AD33+'Team Pen 2'!AD33</f>
        <v>0</v>
      </c>
      <c r="E33" s="68">
        <f ca="1">'Team Pen 1'!AE33+'Team Pen 2'!AE33</f>
        <v>0</v>
      </c>
      <c r="F33" s="68">
        <f ca="1">'Team Pen 1'!AF33+'Team Pen 2'!AF33</f>
        <v>0</v>
      </c>
      <c r="G33" s="68">
        <f ca="1">'Team Pen 1'!AG33+'Team Pen 2'!AG33</f>
        <v>0</v>
      </c>
      <c r="H33" s="68">
        <f ca="1">'Team Pen 1'!AH33+'Team Pen 2'!AH33</f>
        <v>0</v>
      </c>
      <c r="I33" s="68">
        <f ca="1">'Team Pen 1'!AI33+'Team Pen 2'!AI33</f>
        <v>0</v>
      </c>
      <c r="J33" s="68">
        <f ca="1">'Team Pen 1'!AJ33+'Team Pen 2'!AJ33</f>
        <v>0</v>
      </c>
      <c r="K33" s="68">
        <f ca="1">'Team Pen 1'!AK33+'Team Pen 2'!AK33</f>
        <v>0</v>
      </c>
      <c r="L33" s="68">
        <f ca="1">'Team Pen 1'!AL33+'Team Pen 2'!AL33</f>
        <v>0</v>
      </c>
      <c r="M33" s="68">
        <f ca="1">'Team Pen 1'!AM33+'Team Pen 2'!AM33</f>
        <v>0</v>
      </c>
      <c r="N33" s="68">
        <f ca="1">'Team Pen 1'!AN33+'Team Pen 2'!AN33</f>
        <v>0</v>
      </c>
      <c r="O33" s="68">
        <f ca="1">'Team Pen 1'!AO33+'Team Pen 2'!AO33</f>
        <v>0</v>
      </c>
      <c r="P33" s="580">
        <f ca="1">0</f>
        <v>0</v>
      </c>
      <c r="Q33" s="580">
        <f ca="1">0</f>
        <v>0</v>
      </c>
      <c r="R33" s="571">
        <f>SUM(D33:O33)</f>
        <v>0</v>
      </c>
      <c r="S33" s="1775">
        <f ca="1">'Team Pen 1'!BF31:BF31+'Team Pen 2'!BF31:BF31</f>
        <v>0</v>
      </c>
      <c r="T33" s="1772" t="str">
        <f ca="1">IF('Team Pen 1'!BH31="","",SUM('Team Pen 1'!BH31+'Team Pen 2'!BH31))</f>
        <v/>
      </c>
      <c r="U33" s="1743" t="str">
        <f ca="1">IF('Team Pen 1'!BI31="","",SUM('Team Pen 1'!BI31+'Team Pen 2'!BI31))</f>
        <v/>
      </c>
      <c r="V33" s="1741" t="str">
        <f ca="1">IF('Team Pen 1'!BJ31="","",SUM('Team Pen 1'!BJ31+'Team Pen 2'!BJ31))</f>
        <v/>
      </c>
      <c r="W33" s="1755" t="str">
        <f>IF(B33="","",B33)</f>
        <v/>
      </c>
      <c r="X33" s="1760" t="str">
        <f>IF(A33="","",A33)</f>
        <v/>
      </c>
      <c r="Y33" s="10"/>
      <c r="Z33" s="10"/>
      <c r="AA33" s="10"/>
      <c r="AB33" s="10"/>
      <c r="AC33" s="10"/>
      <c r="AD33" s="10"/>
      <c r="AE33" s="10"/>
      <c r="AF33" s="10"/>
      <c r="AG33" s="5"/>
    </row>
    <row r="34" spans="1:33" ht="12.75" customHeight="1" thickBot="1">
      <c r="A34" s="1805"/>
      <c r="B34" s="1804"/>
      <c r="C34" s="531" t="s">
        <v>445</v>
      </c>
      <c r="D34" s="533">
        <f ca="1">'Team Pen 1'!AQ33+'Team Pen 2'!AQ33</f>
        <v>0</v>
      </c>
      <c r="E34" s="534">
        <f ca="1">'Team Pen 1'!AR33+'Team Pen 2'!AR33</f>
        <v>0</v>
      </c>
      <c r="F34" s="534">
        <f ca="1">'Team Pen 1'!AS33+'Team Pen 2'!AS33</f>
        <v>0</v>
      </c>
      <c r="G34" s="534">
        <f ca="1">'Team Pen 1'!AT33+'Team Pen 2'!AT33</f>
        <v>0</v>
      </c>
      <c r="H34" s="534">
        <f ca="1">'Team Pen 1'!AU33+'Team Pen 2'!AU33</f>
        <v>0</v>
      </c>
      <c r="I34" s="534">
        <f ca="1">'Team Pen 1'!AV33+'Team Pen 2'!AV33</f>
        <v>0</v>
      </c>
      <c r="J34" s="534">
        <f ca="1">'Team Pen 1'!AW33+'Team Pen 2'!AW33</f>
        <v>0</v>
      </c>
      <c r="K34" s="534">
        <f ca="1">'Team Pen 1'!AX33+'Team Pen 2'!AX33</f>
        <v>0</v>
      </c>
      <c r="L34" s="534">
        <f ca="1">'Team Pen 1'!AY33+'Team Pen 2'!AY33</f>
        <v>0</v>
      </c>
      <c r="M34" s="534">
        <f ca="1">'Team Pen 1'!AZ33+'Team Pen 2'!AZ33</f>
        <v>0</v>
      </c>
      <c r="N34" s="534">
        <f ca="1">'Team Pen 1'!BA33+'Team Pen 2'!BA33</f>
        <v>0</v>
      </c>
      <c r="O34" s="534">
        <f ca="1">'Team Pen 1'!BB33+'Team Pen 2'!BB33</f>
        <v>0</v>
      </c>
      <c r="P34" s="535">
        <f ca="1">'Team Pen 1'!BC33+'Team Pen 2'!BC33</f>
        <v>0</v>
      </c>
      <c r="Q34" s="535">
        <f ca="1">'Team Pen 1'!BE33+'Team Pen 2'!BE33</f>
        <v>0</v>
      </c>
      <c r="R34" s="469">
        <f t="shared" si="0"/>
        <v>0</v>
      </c>
      <c r="S34" s="1660"/>
      <c r="T34" s="1773"/>
      <c r="U34" s="1757"/>
      <c r="V34" s="1758"/>
      <c r="W34" s="1774"/>
      <c r="X34" s="1763"/>
      <c r="Y34" s="10"/>
      <c r="Z34" s="10"/>
      <c r="AA34" s="10"/>
      <c r="AB34" s="10"/>
      <c r="AC34" s="10"/>
      <c r="AD34" s="10"/>
      <c r="AE34" s="10"/>
      <c r="AF34" s="10"/>
      <c r="AG34" s="5"/>
    </row>
    <row r="35" spans="1:33" ht="20.25" customHeight="1" thickBot="1">
      <c r="A35" s="1777" t="s">
        <v>130</v>
      </c>
      <c r="B35" s="1778"/>
      <c r="C35" s="1779"/>
      <c r="D35" s="577">
        <f t="shared" ref="D35:O35" si="3">SUM(D3,D5,D7,D9,D11,D13,D15,D17,D19,D21,D23,D25,D27,D29,D31,D33)</f>
        <v>8</v>
      </c>
      <c r="E35" s="277">
        <f t="shared" si="3"/>
        <v>4</v>
      </c>
      <c r="F35" s="277">
        <f t="shared" si="3"/>
        <v>7</v>
      </c>
      <c r="G35" s="277">
        <f t="shared" si="3"/>
        <v>7</v>
      </c>
      <c r="H35" s="277">
        <f t="shared" si="3"/>
        <v>2</v>
      </c>
      <c r="I35" s="277">
        <f t="shared" si="3"/>
        <v>3</v>
      </c>
      <c r="J35" s="277">
        <f t="shared" si="3"/>
        <v>1</v>
      </c>
      <c r="K35" s="277">
        <f t="shared" si="3"/>
        <v>4</v>
      </c>
      <c r="L35" s="277">
        <f t="shared" si="3"/>
        <v>0</v>
      </c>
      <c r="M35" s="277">
        <f t="shared" si="3"/>
        <v>16</v>
      </c>
      <c r="N35" s="277">
        <f t="shared" si="3"/>
        <v>1</v>
      </c>
      <c r="O35" s="277">
        <f t="shared" si="3"/>
        <v>3</v>
      </c>
      <c r="P35" s="581">
        <f>0</f>
        <v>0</v>
      </c>
      <c r="Q35" s="581">
        <f>0</f>
        <v>0</v>
      </c>
      <c r="R35" s="671">
        <f>SUM(R3,R5,R7,R9,R11,R13,R15,R17,R19,R21,R23,R25,R27,R29,R31,R33)</f>
        <v>56</v>
      </c>
      <c r="S35" s="471">
        <f>SUM(S3:S33)</f>
        <v>28</v>
      </c>
      <c r="T35" s="287">
        <f>SUM(T3:T33)</f>
        <v>0</v>
      </c>
      <c r="U35" s="203">
        <f>SUM(U3:U33)</f>
        <v>0</v>
      </c>
      <c r="V35" s="177">
        <f>SUM(V3:V33)</f>
        <v>0</v>
      </c>
      <c r="W35" s="1768" t="s">
        <v>227</v>
      </c>
      <c r="X35" s="1769"/>
    </row>
    <row r="36" spans="1:33" ht="20.25" customHeight="1" thickBot="1">
      <c r="A36" s="1801" t="s">
        <v>131</v>
      </c>
      <c r="B36" s="1802"/>
      <c r="C36" s="1803"/>
      <c r="D36" s="527">
        <f t="shared" ref="D36:O36" si="4">SUM(D4,D6,D8,D10,D12,D14,D16,D18,D20,D22,D24,D26,D28,D30,D32,D34)</f>
        <v>3</v>
      </c>
      <c r="E36" s="578">
        <f t="shared" si="4"/>
        <v>1</v>
      </c>
      <c r="F36" s="578">
        <f t="shared" si="4"/>
        <v>1</v>
      </c>
      <c r="G36" s="578">
        <f t="shared" si="4"/>
        <v>11</v>
      </c>
      <c r="H36" s="578">
        <f t="shared" si="4"/>
        <v>1</v>
      </c>
      <c r="I36" s="578">
        <f t="shared" si="4"/>
        <v>1</v>
      </c>
      <c r="J36" s="578">
        <f t="shared" si="4"/>
        <v>0</v>
      </c>
      <c r="K36" s="578">
        <f t="shared" si="4"/>
        <v>2</v>
      </c>
      <c r="L36" s="578">
        <f t="shared" si="4"/>
        <v>0</v>
      </c>
      <c r="M36" s="578">
        <f t="shared" si="4"/>
        <v>1</v>
      </c>
      <c r="N36" s="578">
        <f t="shared" si="4"/>
        <v>0</v>
      </c>
      <c r="O36" s="578">
        <f t="shared" si="4"/>
        <v>0</v>
      </c>
      <c r="P36" s="582">
        <f>SUM(P4,P6,P8,P10,P12,P14,P16,P18,P20,P22,P24,P26,P28,P30,P32,P34)</f>
        <v>0</v>
      </c>
      <c r="Q36" s="582">
        <f>SUM(Q4,Q6,Q8,Q10,Q12,Q14,Q16,Q18,Q20,Q22,Q24,Q26,Q28,Q30,Q32,Q34)</f>
        <v>7</v>
      </c>
      <c r="R36" s="671">
        <f>SUM(R4,R6,R8,R10,R12,R14,R16,R18,R20,R22,R24,R26,R28,R30,R32,R34)</f>
        <v>21</v>
      </c>
      <c r="S36" s="1740"/>
      <c r="T36" s="1524"/>
      <c r="U36" s="1524"/>
      <c r="V36" s="1525"/>
      <c r="W36" s="1765"/>
      <c r="X36" s="1766"/>
    </row>
    <row r="37" spans="1:33" ht="20.25" customHeight="1" thickBot="1">
      <c r="A37" s="1789" t="str">
        <f ca="1">IF(Rosters!H10="","",Rosters!H10)</f>
        <v>All Stars</v>
      </c>
      <c r="B37" s="1789"/>
      <c r="C37" s="1789"/>
      <c r="D37" s="1789" t="s">
        <v>342</v>
      </c>
      <c r="E37" s="1789"/>
      <c r="F37" s="1789"/>
      <c r="G37" s="1789"/>
      <c r="H37" s="1789"/>
      <c r="I37" s="1789"/>
      <c r="J37" s="1789"/>
      <c r="K37" s="1789"/>
      <c r="L37" s="1789"/>
      <c r="M37" s="1789"/>
      <c r="N37" s="1789"/>
      <c r="O37" s="1789"/>
      <c r="P37" s="1789"/>
      <c r="Q37" s="1789"/>
      <c r="R37" s="1789"/>
      <c r="S37" s="676" t="s">
        <v>413</v>
      </c>
      <c r="T37" s="1789" t="s">
        <v>344</v>
      </c>
      <c r="U37" s="1789"/>
      <c r="V37" s="1789"/>
      <c r="W37" s="1790"/>
      <c r="X37" s="1790"/>
    </row>
    <row r="38" spans="1:33" ht="60" customHeight="1" thickBot="1">
      <c r="A38" s="345" t="s">
        <v>348</v>
      </c>
      <c r="B38" s="346" t="s">
        <v>355</v>
      </c>
      <c r="C38" s="528" t="s">
        <v>129</v>
      </c>
      <c r="D38" s="335" t="s">
        <v>425</v>
      </c>
      <c r="E38" s="336" t="s">
        <v>400</v>
      </c>
      <c r="F38" s="336" t="s">
        <v>399</v>
      </c>
      <c r="G38" s="336" t="s">
        <v>153</v>
      </c>
      <c r="H38" s="336" t="s">
        <v>168</v>
      </c>
      <c r="I38" s="336" t="s">
        <v>429</v>
      </c>
      <c r="J38" s="337" t="s">
        <v>154</v>
      </c>
      <c r="K38" s="337" t="s">
        <v>401</v>
      </c>
      <c r="L38" s="337" t="s">
        <v>152</v>
      </c>
      <c r="M38" s="337" t="s">
        <v>427</v>
      </c>
      <c r="N38" s="337" t="s">
        <v>402</v>
      </c>
      <c r="O38" s="337" t="s">
        <v>428</v>
      </c>
      <c r="P38" s="532" t="s">
        <v>155</v>
      </c>
      <c r="Q38" s="532" t="s">
        <v>151</v>
      </c>
      <c r="R38" s="338" t="s">
        <v>430</v>
      </c>
      <c r="S38" s="339" t="s">
        <v>343</v>
      </c>
      <c r="T38" s="335" t="s">
        <v>403</v>
      </c>
      <c r="U38" s="341" t="s">
        <v>239</v>
      </c>
      <c r="V38" s="342" t="s">
        <v>404</v>
      </c>
      <c r="W38" s="343" t="s">
        <v>355</v>
      </c>
      <c r="X38" s="344" t="s">
        <v>348</v>
      </c>
      <c r="Y38" s="9"/>
      <c r="Z38" s="9"/>
      <c r="AA38" s="9"/>
      <c r="AB38" s="9"/>
      <c r="AC38" s="9"/>
      <c r="AD38" s="9"/>
      <c r="AE38" s="9"/>
      <c r="AF38" s="9"/>
      <c r="AG38" s="5"/>
    </row>
    <row r="39" spans="1:33" ht="12.75" customHeight="1">
      <c r="A39" s="1784" t="str">
        <f ca="1">IF(Rosters!H12="","",Rosters!H12)</f>
        <v>313</v>
      </c>
      <c r="B39" s="1785" t="str">
        <f ca="1">IF(Rosters!I12="","",Rosters!I12)</f>
        <v>Black Eyed Skeez</v>
      </c>
      <c r="C39" s="479" t="s">
        <v>446</v>
      </c>
      <c r="D39" s="65">
        <f ca="1">'Team Pen 1'!AD44+'Team Pen 2'!AD44</f>
        <v>0</v>
      </c>
      <c r="E39" s="66">
        <f ca="1">'Team Pen 1'!AE44+'Team Pen 2'!AE44</f>
        <v>0</v>
      </c>
      <c r="F39" s="66">
        <f ca="1">'Team Pen 1'!AF44+'Team Pen 2'!AF44</f>
        <v>1</v>
      </c>
      <c r="G39" s="66">
        <f ca="1">'Team Pen 1'!AG44+'Team Pen 2'!AG44</f>
        <v>1</v>
      </c>
      <c r="H39" s="66">
        <f ca="1">'Team Pen 1'!AH44+'Team Pen 2'!AH44</f>
        <v>1</v>
      </c>
      <c r="I39" s="66">
        <f ca="1">'Team Pen 1'!AI44+'Team Pen 2'!AI44</f>
        <v>0</v>
      </c>
      <c r="J39" s="66">
        <f ca="1">'Team Pen 1'!AJ44+'Team Pen 2'!AJ44</f>
        <v>0</v>
      </c>
      <c r="K39" s="66">
        <f ca="1">'Team Pen 1'!AK44+'Team Pen 2'!AK44</f>
        <v>0</v>
      </c>
      <c r="L39" s="66">
        <f ca="1">'Team Pen 1'!AL44+'Team Pen 2'!AL44</f>
        <v>0</v>
      </c>
      <c r="M39" s="66">
        <f ca="1">'Team Pen 1'!AM44+'Team Pen 2'!AM44</f>
        <v>0</v>
      </c>
      <c r="N39" s="66">
        <f ca="1">'Team Pen 1'!AN44+'Team Pen 2'!AN44</f>
        <v>0</v>
      </c>
      <c r="O39" s="66">
        <f ca="1">'Team Pen 1'!AO44+'Team Pen 2'!AO44</f>
        <v>0</v>
      </c>
      <c r="P39" s="536">
        <f ca="1">0</f>
        <v>0</v>
      </c>
      <c r="Q39" s="536">
        <f ca="1">0</f>
        <v>0</v>
      </c>
      <c r="R39" s="570">
        <f>SUM(D39:O39)</f>
        <v>3</v>
      </c>
      <c r="S39" s="1348">
        <f ca="1">'Team Pen 1'!BF44:BF44+'Team Pen 2'!BF44:BF44</f>
        <v>2</v>
      </c>
      <c r="T39" s="1788" t="str">
        <f ca="1">IF('Team Pen 1'!BH44="","",SUM('Team Pen 1'!BH44+'Team Pen 2'!BH44))</f>
        <v/>
      </c>
      <c r="U39" s="1787" t="str">
        <f ca="1">IF('Team Pen 1'!BI44="","",SUM('Team Pen 1'!BI44+'Team Pen 2'!BI44))</f>
        <v/>
      </c>
      <c r="V39" s="1786" t="str">
        <f ca="1">IF('Team Pen 1'!BJ44="","",SUM('Team Pen 1'!BJ44+'Team Pen 2'!BJ44))</f>
        <v/>
      </c>
      <c r="W39" s="1767" t="str">
        <f>IF(B39="","",B39)</f>
        <v>Black Eyed Skeez</v>
      </c>
      <c r="X39" s="1764" t="str">
        <f>IF(A39="","",A39)</f>
        <v>313</v>
      </c>
      <c r="Y39" s="10"/>
      <c r="Z39" s="10"/>
      <c r="AA39" s="10"/>
      <c r="AB39" s="10"/>
      <c r="AC39" s="10"/>
      <c r="AD39" s="10"/>
      <c r="AE39" s="10"/>
      <c r="AF39" s="10"/>
      <c r="AG39" s="5"/>
    </row>
    <row r="40" spans="1:33" ht="12.75" customHeight="1">
      <c r="A40" s="1748"/>
      <c r="B40" s="1752"/>
      <c r="C40" s="529" t="s">
        <v>445</v>
      </c>
      <c r="D40" s="539">
        <f ca="1">'Team Pen 1'!AQ44+'Team Pen 2'!AQ44</f>
        <v>0</v>
      </c>
      <c r="E40" s="540">
        <f ca="1">'Team Pen 1'!AR44+'Team Pen 2'!AR44</f>
        <v>0</v>
      </c>
      <c r="F40" s="540">
        <f ca="1">'Team Pen 1'!AS44+'Team Pen 2'!AS44</f>
        <v>0</v>
      </c>
      <c r="G40" s="540">
        <f ca="1">'Team Pen 1'!AT44+'Team Pen 2'!AT44</f>
        <v>1</v>
      </c>
      <c r="H40" s="540">
        <f ca="1">'Team Pen 1'!AU44+'Team Pen 2'!AU44</f>
        <v>1</v>
      </c>
      <c r="I40" s="540">
        <f ca="1">'Team Pen 1'!AV44+'Team Pen 2'!AV44</f>
        <v>0</v>
      </c>
      <c r="J40" s="540">
        <f ca="1">'Team Pen 1'!AW44+'Team Pen 2'!AW44</f>
        <v>0</v>
      </c>
      <c r="K40" s="540">
        <f ca="1">'Team Pen 1'!AX44+'Team Pen 2'!AX44</f>
        <v>0</v>
      </c>
      <c r="L40" s="540">
        <f ca="1">'Team Pen 1'!AY44+'Team Pen 2'!AY44</f>
        <v>0</v>
      </c>
      <c r="M40" s="540">
        <f ca="1">'Team Pen 1'!AZ44+'Team Pen 2'!AZ44</f>
        <v>0</v>
      </c>
      <c r="N40" s="540">
        <f ca="1">'Team Pen 1'!BA44+'Team Pen 2'!BA44</f>
        <v>0</v>
      </c>
      <c r="O40" s="540">
        <f ca="1">'Team Pen 1'!BB44+'Team Pen 2'!BB44</f>
        <v>0</v>
      </c>
      <c r="P40" s="535">
        <f ca="1">'Team Pen 1'!BC44+'Team Pen 2'!BC44</f>
        <v>0</v>
      </c>
      <c r="Q40" s="535">
        <f ca="1">'Team Pen 1'!BE44+'Team Pen 2'!BE44</f>
        <v>0</v>
      </c>
      <c r="R40" s="469">
        <f>SUM(D40:O40)</f>
        <v>2</v>
      </c>
      <c r="S40" s="1251"/>
      <c r="T40" s="1749"/>
      <c r="U40" s="1744"/>
      <c r="V40" s="1742"/>
      <c r="W40" s="1755"/>
      <c r="X40" s="1760"/>
      <c r="Y40" s="10"/>
      <c r="Z40" s="10"/>
      <c r="AA40" s="10"/>
      <c r="AB40" s="10"/>
      <c r="AC40" s="10"/>
      <c r="AD40" s="10"/>
      <c r="AE40" s="10"/>
      <c r="AF40" s="10"/>
      <c r="AG40" s="5"/>
    </row>
    <row r="41" spans="1:33" ht="12.75" customHeight="1">
      <c r="A41" s="1747" t="str">
        <f ca="1">IF(Rosters!H13="","",Rosters!H13)</f>
        <v>24/7</v>
      </c>
      <c r="B41" s="1753" t="str">
        <f ca="1">IF(Rosters!I13="","",Rosters!I13)</f>
        <v>boo d. livers</v>
      </c>
      <c r="C41" s="530" t="s">
        <v>446</v>
      </c>
      <c r="D41" s="67">
        <f ca="1">'Team Pen 1'!AD46+'Team Pen 2'!AD46</f>
        <v>0</v>
      </c>
      <c r="E41" s="68">
        <f ca="1">'Team Pen 1'!AE46+'Team Pen 2'!AE46</f>
        <v>0</v>
      </c>
      <c r="F41" s="68">
        <f ca="1">'Team Pen 1'!AF46+'Team Pen 2'!AF46</f>
        <v>0</v>
      </c>
      <c r="G41" s="68">
        <f ca="1">'Team Pen 1'!AG46+'Team Pen 2'!AG46</f>
        <v>0</v>
      </c>
      <c r="H41" s="68">
        <f ca="1">'Team Pen 1'!AH46+'Team Pen 2'!AH46</f>
        <v>0</v>
      </c>
      <c r="I41" s="68">
        <f ca="1">'Team Pen 1'!AI46+'Team Pen 2'!AI46</f>
        <v>0</v>
      </c>
      <c r="J41" s="68">
        <f ca="1">'Team Pen 1'!AJ46+'Team Pen 2'!AJ46</f>
        <v>0</v>
      </c>
      <c r="K41" s="68">
        <f ca="1">'Team Pen 1'!AK46+'Team Pen 2'!AK46</f>
        <v>0</v>
      </c>
      <c r="L41" s="68">
        <f ca="1">'Team Pen 1'!AL46+'Team Pen 2'!AL46</f>
        <v>0</v>
      </c>
      <c r="M41" s="68">
        <f ca="1">'Team Pen 1'!AM46+'Team Pen 2'!AM46</f>
        <v>0</v>
      </c>
      <c r="N41" s="68">
        <f ca="1">'Team Pen 1'!AN46+'Team Pen 2'!AN46</f>
        <v>0</v>
      </c>
      <c r="O41" s="68">
        <f ca="1">'Team Pen 1'!AO46+'Team Pen 2'!AO46</f>
        <v>0</v>
      </c>
      <c r="P41" s="537">
        <f ca="1">0</f>
        <v>0</v>
      </c>
      <c r="Q41" s="537">
        <f ca="1">0</f>
        <v>0</v>
      </c>
      <c r="R41" s="571">
        <f t="shared" ref="R41:R66" si="5">SUM(D41:O41)</f>
        <v>0</v>
      </c>
      <c r="S41" s="1251">
        <f ca="1">'Team Pen 1'!BF46:BF46+'Team Pen 2'!BF46:BF46</f>
        <v>0</v>
      </c>
      <c r="T41" s="1745" t="str">
        <f ca="1">IF('Team Pen 1'!BH46="","",SUM('Team Pen 1'!BH46+'Team Pen 2'!BH46))</f>
        <v/>
      </c>
      <c r="U41" s="1743" t="str">
        <f ca="1">IF('Team Pen 1'!BI46="","",SUM('Team Pen 1'!BI46+'Team Pen 2'!BI46))</f>
        <v/>
      </c>
      <c r="V41" s="1741" t="str">
        <f ca="1">IF('Team Pen 1'!BJ46="","",SUM('Team Pen 1'!BJ46+'Team Pen 2'!BJ46))</f>
        <v/>
      </c>
      <c r="W41" s="1756" t="str">
        <f t="shared" ref="W41:W65" si="6">IF(B41="","",B41)</f>
        <v>boo d. livers</v>
      </c>
      <c r="X41" s="1761" t="str">
        <f t="shared" ref="X41:X65" si="7">IF(A41="","",A41)</f>
        <v>24/7</v>
      </c>
      <c r="Y41" s="10"/>
      <c r="Z41" s="10"/>
      <c r="AA41" s="10"/>
      <c r="AB41" s="10"/>
      <c r="AC41" s="10"/>
      <c r="AD41" s="10"/>
      <c r="AE41" s="10"/>
      <c r="AF41" s="10"/>
      <c r="AG41" s="5"/>
    </row>
    <row r="42" spans="1:33" ht="12.75" customHeight="1">
      <c r="A42" s="1748"/>
      <c r="B42" s="1754"/>
      <c r="C42" s="529" t="s">
        <v>445</v>
      </c>
      <c r="D42" s="539">
        <f ca="1">'Team Pen 1'!AQ46+'Team Pen 2'!AQ46</f>
        <v>0</v>
      </c>
      <c r="E42" s="540">
        <f ca="1">'Team Pen 1'!AR46+'Team Pen 2'!AR46</f>
        <v>0</v>
      </c>
      <c r="F42" s="540">
        <f ca="1">'Team Pen 1'!AS46+'Team Pen 2'!AS46</f>
        <v>0</v>
      </c>
      <c r="G42" s="540">
        <f ca="1">'Team Pen 1'!AT46+'Team Pen 2'!AT46</f>
        <v>0</v>
      </c>
      <c r="H42" s="540">
        <f ca="1">'Team Pen 1'!AU46+'Team Pen 2'!AU46</f>
        <v>0</v>
      </c>
      <c r="I42" s="540">
        <f ca="1">'Team Pen 1'!AV46+'Team Pen 2'!AV46</f>
        <v>0</v>
      </c>
      <c r="J42" s="540">
        <f ca="1">'Team Pen 1'!AW46+'Team Pen 2'!AW46</f>
        <v>0</v>
      </c>
      <c r="K42" s="540">
        <f ca="1">'Team Pen 1'!AX46+'Team Pen 2'!AX46</f>
        <v>0</v>
      </c>
      <c r="L42" s="540">
        <f ca="1">'Team Pen 1'!AY46+'Team Pen 2'!AY46</f>
        <v>0</v>
      </c>
      <c r="M42" s="540">
        <f ca="1">'Team Pen 1'!AZ46+'Team Pen 2'!AZ46</f>
        <v>0</v>
      </c>
      <c r="N42" s="540">
        <f ca="1">'Team Pen 1'!BA46+'Team Pen 2'!BA46</f>
        <v>0</v>
      </c>
      <c r="O42" s="540">
        <f ca="1">'Team Pen 1'!BB46+'Team Pen 2'!BB46</f>
        <v>0</v>
      </c>
      <c r="P42" s="541">
        <f ca="1">'Team Pen 1'!BC46+'Team Pen 2'!BC46</f>
        <v>0</v>
      </c>
      <c r="Q42" s="541">
        <f ca="1">'Team Pen 1'!BE46+'Team Pen 2'!BE46</f>
        <v>0</v>
      </c>
      <c r="R42" s="469">
        <f t="shared" si="5"/>
        <v>0</v>
      </c>
      <c r="S42" s="1251"/>
      <c r="T42" s="1749"/>
      <c r="U42" s="1744"/>
      <c r="V42" s="1742"/>
      <c r="W42" s="1756"/>
      <c r="X42" s="1761"/>
      <c r="Y42" s="10"/>
      <c r="Z42" s="10"/>
      <c r="AA42" s="10"/>
      <c r="AB42" s="10"/>
      <c r="AC42" s="10"/>
      <c r="AD42" s="10"/>
      <c r="AE42" s="10"/>
      <c r="AF42" s="10"/>
      <c r="AG42" s="5"/>
    </row>
    <row r="43" spans="1:33" ht="12.75" customHeight="1">
      <c r="A43" s="1747" t="str">
        <f ca="1">IF(Rosters!H14="","",Rosters!H14)</f>
        <v>303</v>
      </c>
      <c r="B43" s="1751" t="str">
        <f ca="1">IF(Rosters!I14="","",Rosters!I14)</f>
        <v>Bruisie Siouxxx</v>
      </c>
      <c r="C43" s="530" t="s">
        <v>446</v>
      </c>
      <c r="D43" s="67">
        <f ca="1">'Team Pen 1'!AD48+'Team Pen 2'!AD48</f>
        <v>1</v>
      </c>
      <c r="E43" s="68">
        <f ca="1">'Team Pen 1'!AE48+'Team Pen 2'!AE48</f>
        <v>0</v>
      </c>
      <c r="F43" s="68">
        <f ca="1">'Team Pen 1'!AF48+'Team Pen 2'!AF48</f>
        <v>0</v>
      </c>
      <c r="G43" s="68">
        <f ca="1">'Team Pen 1'!AG48+'Team Pen 2'!AG48</f>
        <v>0</v>
      </c>
      <c r="H43" s="68">
        <f ca="1">'Team Pen 1'!AH48+'Team Pen 2'!AH48</f>
        <v>0</v>
      </c>
      <c r="I43" s="68">
        <f ca="1">'Team Pen 1'!AI48+'Team Pen 2'!AI48</f>
        <v>0</v>
      </c>
      <c r="J43" s="68">
        <f ca="1">'Team Pen 1'!AJ48+'Team Pen 2'!AJ48</f>
        <v>0</v>
      </c>
      <c r="K43" s="68">
        <f ca="1">'Team Pen 1'!AK48+'Team Pen 2'!AK48</f>
        <v>0</v>
      </c>
      <c r="L43" s="68">
        <f ca="1">'Team Pen 1'!AL48+'Team Pen 2'!AL48</f>
        <v>0</v>
      </c>
      <c r="M43" s="68">
        <f ca="1">'Team Pen 1'!AM48+'Team Pen 2'!AM48</f>
        <v>1</v>
      </c>
      <c r="N43" s="68">
        <f ca="1">'Team Pen 1'!AN48+'Team Pen 2'!AN48</f>
        <v>0</v>
      </c>
      <c r="O43" s="68">
        <f ca="1">'Team Pen 1'!AO48+'Team Pen 2'!AO48</f>
        <v>0</v>
      </c>
      <c r="P43" s="537">
        <f ca="1">0</f>
        <v>0</v>
      </c>
      <c r="Q43" s="537">
        <f ca="1">0</f>
        <v>0</v>
      </c>
      <c r="R43" s="571">
        <f t="shared" si="5"/>
        <v>2</v>
      </c>
      <c r="S43" s="1251">
        <f ca="1">'Team Pen 1'!BF48:BF48+'Team Pen 2'!BF48:BF48</f>
        <v>4</v>
      </c>
      <c r="T43" s="1745" t="str">
        <f ca="1">IF('Team Pen 1'!BH48="","",SUM('Team Pen 1'!BH48+'Team Pen 2'!BH48))</f>
        <v/>
      </c>
      <c r="U43" s="1743" t="str">
        <f ca="1">IF('Team Pen 1'!BI48="","",SUM('Team Pen 1'!BI48+'Team Pen 2'!BI48))</f>
        <v/>
      </c>
      <c r="V43" s="1741" t="str">
        <f ca="1">IF('Team Pen 1'!BJ48="","",SUM('Team Pen 1'!BJ48+'Team Pen 2'!BJ48))</f>
        <v/>
      </c>
      <c r="W43" s="1755" t="str">
        <f t="shared" si="6"/>
        <v>Bruisie Siouxxx</v>
      </c>
      <c r="X43" s="1760" t="str">
        <f t="shared" si="7"/>
        <v>303</v>
      </c>
      <c r="Y43" s="10"/>
      <c r="Z43" s="10"/>
      <c r="AA43" s="10"/>
      <c r="AB43" s="10"/>
      <c r="AC43" s="10"/>
      <c r="AD43" s="10"/>
      <c r="AE43" s="10"/>
      <c r="AF43" s="10"/>
      <c r="AG43" s="5"/>
    </row>
    <row r="44" spans="1:33" ht="12.75" customHeight="1">
      <c r="A44" s="1748"/>
      <c r="B44" s="1752"/>
      <c r="C44" s="529" t="s">
        <v>445</v>
      </c>
      <c r="D44" s="539">
        <f ca="1">'Team Pen 1'!AQ48+'Team Pen 2'!AQ48</f>
        <v>0</v>
      </c>
      <c r="E44" s="540">
        <f ca="1">'Team Pen 1'!AR48+'Team Pen 2'!AR48</f>
        <v>0</v>
      </c>
      <c r="F44" s="540">
        <f ca="1">'Team Pen 1'!AS48+'Team Pen 2'!AS48</f>
        <v>0</v>
      </c>
      <c r="G44" s="540">
        <f ca="1">'Team Pen 1'!AT48+'Team Pen 2'!AT48</f>
        <v>2</v>
      </c>
      <c r="H44" s="540">
        <f ca="1">'Team Pen 1'!AU48+'Team Pen 2'!AU48</f>
        <v>1</v>
      </c>
      <c r="I44" s="540">
        <f ca="1">'Team Pen 1'!AV48+'Team Pen 2'!AV48</f>
        <v>1</v>
      </c>
      <c r="J44" s="540">
        <f ca="1">'Team Pen 1'!AW48+'Team Pen 2'!AW48</f>
        <v>0</v>
      </c>
      <c r="K44" s="540">
        <f ca="1">'Team Pen 1'!AX48+'Team Pen 2'!AX48</f>
        <v>0</v>
      </c>
      <c r="L44" s="540">
        <f ca="1">'Team Pen 1'!AY48+'Team Pen 2'!AY48</f>
        <v>0</v>
      </c>
      <c r="M44" s="540">
        <f ca="1">'Team Pen 1'!AZ48+'Team Pen 2'!AZ48</f>
        <v>0</v>
      </c>
      <c r="N44" s="540">
        <f ca="1">'Team Pen 1'!BA48+'Team Pen 2'!BA48</f>
        <v>0</v>
      </c>
      <c r="O44" s="540">
        <f ca="1">'Team Pen 1'!BB48+'Team Pen 2'!BB48</f>
        <v>0</v>
      </c>
      <c r="P44" s="541">
        <f ca="1">'Team Pen 1'!BC48+'Team Pen 2'!BC48</f>
        <v>0</v>
      </c>
      <c r="Q44" s="541">
        <f ca="1">'Team Pen 1'!BE48+'Team Pen 2'!BE48</f>
        <v>0</v>
      </c>
      <c r="R44" s="469">
        <f t="shared" si="5"/>
        <v>4</v>
      </c>
      <c r="S44" s="1251"/>
      <c r="T44" s="1749"/>
      <c r="U44" s="1744"/>
      <c r="V44" s="1742"/>
      <c r="W44" s="1755"/>
      <c r="X44" s="1760"/>
      <c r="Y44" s="10"/>
      <c r="Z44" s="10"/>
      <c r="AA44" s="10"/>
      <c r="AB44" s="10"/>
      <c r="AC44" s="10"/>
      <c r="AD44" s="10"/>
      <c r="AE44" s="10"/>
      <c r="AF44" s="10"/>
      <c r="AG44" s="5"/>
    </row>
    <row r="45" spans="1:33" ht="12.75" customHeight="1">
      <c r="A45" s="1747" t="str">
        <f ca="1">IF(Rosters!H15="","",Rosters!H15)</f>
        <v>33</v>
      </c>
      <c r="B45" s="1753" t="str">
        <f ca="1">IF(Rosters!I15="","",Rosters!I15)</f>
        <v>Cookie Rumble</v>
      </c>
      <c r="C45" s="530" t="s">
        <v>446</v>
      </c>
      <c r="D45" s="67">
        <f ca="1">'Team Pen 1'!AD50+'Team Pen 2'!AD50</f>
        <v>2</v>
      </c>
      <c r="E45" s="68">
        <f ca="1">'Team Pen 1'!AE50+'Team Pen 2'!AE50</f>
        <v>1</v>
      </c>
      <c r="F45" s="68">
        <f ca="1">'Team Pen 1'!AF50+'Team Pen 2'!AF50</f>
        <v>3</v>
      </c>
      <c r="G45" s="68">
        <f ca="1">'Team Pen 1'!AG50+'Team Pen 2'!AG50</f>
        <v>1</v>
      </c>
      <c r="H45" s="68">
        <f ca="1">'Team Pen 1'!AH50+'Team Pen 2'!AH50</f>
        <v>1</v>
      </c>
      <c r="I45" s="68">
        <f ca="1">'Team Pen 1'!AI50+'Team Pen 2'!AI50</f>
        <v>0</v>
      </c>
      <c r="J45" s="68">
        <f ca="1">'Team Pen 1'!AJ50+'Team Pen 2'!AJ50</f>
        <v>0</v>
      </c>
      <c r="K45" s="68">
        <f ca="1">'Team Pen 1'!AK50+'Team Pen 2'!AK50</f>
        <v>0</v>
      </c>
      <c r="L45" s="68">
        <f ca="1">'Team Pen 1'!AL50+'Team Pen 2'!AL50</f>
        <v>0</v>
      </c>
      <c r="M45" s="68">
        <f ca="1">'Team Pen 1'!AM50+'Team Pen 2'!AM50</f>
        <v>1</v>
      </c>
      <c r="N45" s="68">
        <f ca="1">'Team Pen 1'!AN50+'Team Pen 2'!AN50</f>
        <v>0</v>
      </c>
      <c r="O45" s="68">
        <f ca="1">'Team Pen 1'!AO50+'Team Pen 2'!AO50</f>
        <v>0</v>
      </c>
      <c r="P45" s="537">
        <f ca="1">0</f>
        <v>0</v>
      </c>
      <c r="Q45" s="537">
        <f ca="1">0</f>
        <v>0</v>
      </c>
      <c r="R45" s="571">
        <f t="shared" si="5"/>
        <v>9</v>
      </c>
      <c r="S45" s="1251">
        <f ca="1">'Team Pen 1'!BF50:BF50+'Team Pen 2'!BF50:BF50</f>
        <v>2</v>
      </c>
      <c r="T45" s="1745" t="str">
        <f ca="1">IF('Team Pen 1'!BH50="","",SUM('Team Pen 1'!BH50+'Team Pen 2'!BH50))</f>
        <v/>
      </c>
      <c r="U45" s="1743" t="str">
        <f ca="1">IF('Team Pen 1'!BI50="","",SUM('Team Pen 1'!BI50+'Team Pen 2'!BI50))</f>
        <v/>
      </c>
      <c r="V45" s="1741" t="str">
        <f ca="1">IF('Team Pen 1'!BJ50="","",SUM('Team Pen 1'!BJ50+'Team Pen 2'!BJ50))</f>
        <v/>
      </c>
      <c r="W45" s="1756" t="str">
        <f t="shared" si="6"/>
        <v>Cookie Rumble</v>
      </c>
      <c r="X45" s="1761" t="str">
        <f t="shared" si="7"/>
        <v>33</v>
      </c>
      <c r="Y45" s="10"/>
      <c r="Z45" s="10"/>
      <c r="AA45" s="10"/>
      <c r="AB45" s="10"/>
      <c r="AC45" s="10"/>
      <c r="AD45" s="10"/>
      <c r="AE45" s="10"/>
      <c r="AF45" s="10"/>
      <c r="AG45" s="5"/>
    </row>
    <row r="46" spans="1:33" ht="12.75" customHeight="1">
      <c r="A46" s="1748"/>
      <c r="B46" s="1754"/>
      <c r="C46" s="529" t="s">
        <v>445</v>
      </c>
      <c r="D46" s="539">
        <f ca="1">'Team Pen 1'!AQ50+'Team Pen 2'!AQ50</f>
        <v>0</v>
      </c>
      <c r="E46" s="540">
        <f ca="1">'Team Pen 1'!AR50+'Team Pen 2'!AR50</f>
        <v>0</v>
      </c>
      <c r="F46" s="540">
        <f ca="1">'Team Pen 1'!AS50+'Team Pen 2'!AS50</f>
        <v>0</v>
      </c>
      <c r="G46" s="540">
        <f ca="1">'Team Pen 1'!AT50+'Team Pen 2'!AT50</f>
        <v>1</v>
      </c>
      <c r="H46" s="540">
        <f ca="1">'Team Pen 1'!AU50+'Team Pen 2'!AU50</f>
        <v>0</v>
      </c>
      <c r="I46" s="540">
        <f ca="1">'Team Pen 1'!AV50+'Team Pen 2'!AV50</f>
        <v>0</v>
      </c>
      <c r="J46" s="540">
        <f ca="1">'Team Pen 1'!AW50+'Team Pen 2'!AW50</f>
        <v>0</v>
      </c>
      <c r="K46" s="540">
        <f ca="1">'Team Pen 1'!AX50+'Team Pen 2'!AX50</f>
        <v>0</v>
      </c>
      <c r="L46" s="540">
        <f ca="1">'Team Pen 1'!AY50+'Team Pen 2'!AY50</f>
        <v>0</v>
      </c>
      <c r="M46" s="540">
        <f ca="1">'Team Pen 1'!AZ50+'Team Pen 2'!AZ50</f>
        <v>0</v>
      </c>
      <c r="N46" s="540">
        <f ca="1">'Team Pen 1'!BA50+'Team Pen 2'!BA50</f>
        <v>0</v>
      </c>
      <c r="O46" s="540">
        <f ca="1">'Team Pen 1'!BB50+'Team Pen 2'!BB50</f>
        <v>0</v>
      </c>
      <c r="P46" s="541">
        <f ca="1">'Team Pen 1'!BC50+'Team Pen 2'!BC50</f>
        <v>0</v>
      </c>
      <c r="Q46" s="541">
        <f ca="1">'Team Pen 1'!BE50+'Team Pen 2'!BE50</f>
        <v>1</v>
      </c>
      <c r="R46" s="469">
        <f t="shared" si="5"/>
        <v>1</v>
      </c>
      <c r="S46" s="1251"/>
      <c r="T46" s="1749"/>
      <c r="U46" s="1744"/>
      <c r="V46" s="1742"/>
      <c r="W46" s="1756"/>
      <c r="X46" s="1761"/>
      <c r="Y46" s="10"/>
      <c r="Z46" s="10"/>
      <c r="AA46" s="10"/>
      <c r="AB46" s="10"/>
      <c r="AC46" s="10"/>
      <c r="AD46" s="10"/>
      <c r="AE46" s="10"/>
      <c r="AF46" s="10"/>
      <c r="AG46" s="5"/>
    </row>
    <row r="47" spans="1:33" ht="12.75" customHeight="1">
      <c r="A47" s="1747" t="str">
        <f ca="1">IF(Rosters!H16="","",Rosters!H16)</f>
        <v>6</v>
      </c>
      <c r="B47" s="1751" t="str">
        <f ca="1">IF(Rosters!I16="","",Rosters!I16)</f>
        <v>Elle McFearsome</v>
      </c>
      <c r="C47" s="530" t="s">
        <v>446</v>
      </c>
      <c r="D47" s="67">
        <f ca="1">'Team Pen 1'!AD52+'Team Pen 2'!AD52</f>
        <v>0</v>
      </c>
      <c r="E47" s="68">
        <f ca="1">'Team Pen 1'!AE52+'Team Pen 2'!AE52</f>
        <v>0</v>
      </c>
      <c r="F47" s="68">
        <f ca="1">'Team Pen 1'!AF52+'Team Pen 2'!AF52</f>
        <v>1</v>
      </c>
      <c r="G47" s="68">
        <f ca="1">'Team Pen 1'!AG52+'Team Pen 2'!AG52</f>
        <v>0</v>
      </c>
      <c r="H47" s="68">
        <f ca="1">'Team Pen 1'!AH52+'Team Pen 2'!AH52</f>
        <v>0</v>
      </c>
      <c r="I47" s="68">
        <f ca="1">'Team Pen 1'!AI52+'Team Pen 2'!AI52</f>
        <v>0</v>
      </c>
      <c r="J47" s="68">
        <f ca="1">'Team Pen 1'!AJ52+'Team Pen 2'!AJ52</f>
        <v>0</v>
      </c>
      <c r="K47" s="68">
        <f ca="1">'Team Pen 1'!AK52+'Team Pen 2'!AK52</f>
        <v>0</v>
      </c>
      <c r="L47" s="68">
        <f ca="1">'Team Pen 1'!AL52+'Team Pen 2'!AL52</f>
        <v>0</v>
      </c>
      <c r="M47" s="68">
        <f ca="1">'Team Pen 1'!AM52+'Team Pen 2'!AM52</f>
        <v>0</v>
      </c>
      <c r="N47" s="68">
        <f ca="1">'Team Pen 1'!AN52+'Team Pen 2'!AN52</f>
        <v>0</v>
      </c>
      <c r="O47" s="68">
        <f ca="1">'Team Pen 1'!AO52+'Team Pen 2'!AO52</f>
        <v>0</v>
      </c>
      <c r="P47" s="537">
        <f ca="1">0</f>
        <v>0</v>
      </c>
      <c r="Q47" s="537">
        <f ca="1">0</f>
        <v>0</v>
      </c>
      <c r="R47" s="571">
        <f t="shared" si="5"/>
        <v>1</v>
      </c>
      <c r="S47" s="1251">
        <f ca="1">'Team Pen 1'!BF52:BF52+'Team Pen 2'!BF52:BF52</f>
        <v>3</v>
      </c>
      <c r="T47" s="1745" t="str">
        <f ca="1">IF('Team Pen 1'!BH52="","",SUM('Team Pen 1'!BH52+'Team Pen 2'!BH52))</f>
        <v/>
      </c>
      <c r="U47" s="1743" t="str">
        <f ca="1">IF('Team Pen 1'!BI52="","",SUM('Team Pen 1'!BI52+'Team Pen 2'!BI52))</f>
        <v/>
      </c>
      <c r="V47" s="1741" t="str">
        <f ca="1">IF('Team Pen 1'!BJ52="","",SUM('Team Pen 1'!BJ52+'Team Pen 2'!BJ52))</f>
        <v/>
      </c>
      <c r="W47" s="1755" t="str">
        <f t="shared" si="6"/>
        <v>Elle McFearsome</v>
      </c>
      <c r="X47" s="1760" t="str">
        <f t="shared" si="7"/>
        <v>6</v>
      </c>
      <c r="Y47" s="10"/>
      <c r="Z47" s="10"/>
      <c r="AA47" s="10"/>
      <c r="AB47" s="10"/>
      <c r="AC47" s="10"/>
      <c r="AD47" s="10"/>
      <c r="AE47" s="10"/>
      <c r="AF47" s="10"/>
      <c r="AG47" s="5"/>
    </row>
    <row r="48" spans="1:33" ht="12.75" customHeight="1">
      <c r="A48" s="1748"/>
      <c r="B48" s="1752"/>
      <c r="C48" s="529" t="s">
        <v>445</v>
      </c>
      <c r="D48" s="539">
        <f ca="1">'Team Pen 1'!AQ52+'Team Pen 2'!AQ52</f>
        <v>0</v>
      </c>
      <c r="E48" s="540">
        <f ca="1">'Team Pen 1'!AR52+'Team Pen 2'!AR52</f>
        <v>1</v>
      </c>
      <c r="F48" s="540">
        <f ca="1">'Team Pen 1'!AS52+'Team Pen 2'!AS52</f>
        <v>0</v>
      </c>
      <c r="G48" s="540">
        <f ca="1">'Team Pen 1'!AT52+'Team Pen 2'!AT52</f>
        <v>1</v>
      </c>
      <c r="H48" s="540">
        <f ca="1">'Team Pen 1'!AU52+'Team Pen 2'!AU52</f>
        <v>1</v>
      </c>
      <c r="I48" s="540">
        <f ca="1">'Team Pen 1'!AV52+'Team Pen 2'!AV52</f>
        <v>0</v>
      </c>
      <c r="J48" s="540">
        <f ca="1">'Team Pen 1'!AW52+'Team Pen 2'!AW52</f>
        <v>0</v>
      </c>
      <c r="K48" s="540">
        <f ca="1">'Team Pen 1'!AX52+'Team Pen 2'!AX52</f>
        <v>0</v>
      </c>
      <c r="L48" s="540">
        <f ca="1">'Team Pen 1'!AY52+'Team Pen 2'!AY52</f>
        <v>0</v>
      </c>
      <c r="M48" s="540">
        <f ca="1">'Team Pen 1'!AZ52+'Team Pen 2'!AZ52</f>
        <v>0</v>
      </c>
      <c r="N48" s="540">
        <f ca="1">'Team Pen 1'!BA52+'Team Pen 2'!BA52</f>
        <v>0</v>
      </c>
      <c r="O48" s="540">
        <f ca="1">'Team Pen 1'!BB52+'Team Pen 2'!BB52</f>
        <v>0</v>
      </c>
      <c r="P48" s="541">
        <f ca="1">'Team Pen 1'!BC52+'Team Pen 2'!BC52</f>
        <v>0</v>
      </c>
      <c r="Q48" s="541">
        <f ca="1">'Team Pen 1'!BE52+'Team Pen 2'!BE52</f>
        <v>0</v>
      </c>
      <c r="R48" s="469">
        <f t="shared" si="5"/>
        <v>3</v>
      </c>
      <c r="S48" s="1251"/>
      <c r="T48" s="1749"/>
      <c r="U48" s="1744"/>
      <c r="V48" s="1742"/>
      <c r="W48" s="1755"/>
      <c r="X48" s="1760"/>
      <c r="Y48" s="10"/>
      <c r="Z48" s="10"/>
      <c r="AA48" s="10"/>
      <c r="AB48" s="10"/>
      <c r="AC48" s="10"/>
      <c r="AD48" s="10"/>
      <c r="AE48" s="10"/>
      <c r="AF48" s="10"/>
      <c r="AG48" s="5"/>
    </row>
    <row r="49" spans="1:33" ht="12.75" customHeight="1">
      <c r="A49" s="1747" t="str">
        <f ca="1">IF(Rosters!H17="","",Rosters!H17)</f>
        <v>46</v>
      </c>
      <c r="B49" s="1753" t="str">
        <f ca="1">IF(Rosters!I17="","",Rosters!I17)</f>
        <v>Fatal Femme</v>
      </c>
      <c r="C49" s="530" t="s">
        <v>446</v>
      </c>
      <c r="D49" s="67">
        <f ca="1">'Team Pen 1'!AD54+'Team Pen 2'!AD54</f>
        <v>1</v>
      </c>
      <c r="E49" s="68">
        <f ca="1">'Team Pen 1'!AE54+'Team Pen 2'!AE54</f>
        <v>0</v>
      </c>
      <c r="F49" s="68">
        <f ca="1">'Team Pen 1'!AF54+'Team Pen 2'!AF54</f>
        <v>0</v>
      </c>
      <c r="G49" s="68">
        <f ca="1">'Team Pen 1'!AG54+'Team Pen 2'!AG54</f>
        <v>3</v>
      </c>
      <c r="H49" s="68">
        <f ca="1">'Team Pen 1'!AH54+'Team Pen 2'!AH54</f>
        <v>1</v>
      </c>
      <c r="I49" s="68">
        <f ca="1">'Team Pen 1'!AI54+'Team Pen 2'!AI54</f>
        <v>1</v>
      </c>
      <c r="J49" s="68">
        <f ca="1">'Team Pen 1'!AJ54+'Team Pen 2'!AJ54</f>
        <v>0</v>
      </c>
      <c r="K49" s="68">
        <f ca="1">'Team Pen 1'!AK54+'Team Pen 2'!AK54</f>
        <v>0</v>
      </c>
      <c r="L49" s="68">
        <f ca="1">'Team Pen 1'!AL54+'Team Pen 2'!AL54</f>
        <v>0</v>
      </c>
      <c r="M49" s="68">
        <f ca="1">'Team Pen 1'!AM54+'Team Pen 2'!AM54</f>
        <v>0</v>
      </c>
      <c r="N49" s="68">
        <f ca="1">'Team Pen 1'!AN54+'Team Pen 2'!AN54</f>
        <v>0</v>
      </c>
      <c r="O49" s="68">
        <f ca="1">'Team Pen 1'!AO54+'Team Pen 2'!AO54</f>
        <v>0</v>
      </c>
      <c r="P49" s="537">
        <f ca="1">0</f>
        <v>0</v>
      </c>
      <c r="Q49" s="537">
        <f ca="1">0</f>
        <v>0</v>
      </c>
      <c r="R49" s="571">
        <f t="shared" si="5"/>
        <v>6</v>
      </c>
      <c r="S49" s="1251">
        <f ca="1">'Team Pen 1'!BF54:BF54+'Team Pen 2'!BF54:BF54</f>
        <v>4</v>
      </c>
      <c r="T49" s="1745" t="str">
        <f ca="1">IF('Team Pen 1'!BH54="","",SUM('Team Pen 1'!BH54+'Team Pen 2'!BH54))</f>
        <v/>
      </c>
      <c r="U49" s="1743" t="str">
        <f ca="1">IF('Team Pen 1'!BI54="","",SUM('Team Pen 1'!BI54+'Team Pen 2'!BI54))</f>
        <v/>
      </c>
      <c r="V49" s="1741" t="str">
        <f ca="1">IF('Team Pen 1'!BJ54="","",SUM('Team Pen 1'!BJ54+'Team Pen 2'!BJ54))</f>
        <v/>
      </c>
      <c r="W49" s="1756" t="str">
        <f t="shared" si="6"/>
        <v>Fatal Femme</v>
      </c>
      <c r="X49" s="1761" t="str">
        <f t="shared" si="7"/>
        <v>46</v>
      </c>
      <c r="Y49" s="10"/>
      <c r="Z49" s="10"/>
      <c r="AA49" s="10"/>
      <c r="AB49" s="10"/>
      <c r="AC49" s="10"/>
      <c r="AD49" s="10"/>
      <c r="AE49" s="10"/>
      <c r="AF49" s="10"/>
      <c r="AG49" s="5"/>
    </row>
    <row r="50" spans="1:33" ht="12.75" customHeight="1">
      <c r="A50" s="1748"/>
      <c r="B50" s="1754"/>
      <c r="C50" s="529" t="s">
        <v>445</v>
      </c>
      <c r="D50" s="539">
        <f ca="1">'Team Pen 1'!AQ54+'Team Pen 2'!AQ54</f>
        <v>1</v>
      </c>
      <c r="E50" s="540">
        <f ca="1">'Team Pen 1'!AR54+'Team Pen 2'!AR54</f>
        <v>0</v>
      </c>
      <c r="F50" s="540">
        <f ca="1">'Team Pen 1'!AS54+'Team Pen 2'!AS54</f>
        <v>0</v>
      </c>
      <c r="G50" s="540">
        <f ca="1">'Team Pen 1'!AT54+'Team Pen 2'!AT54</f>
        <v>2</v>
      </c>
      <c r="H50" s="540">
        <f ca="1">'Team Pen 1'!AU54+'Team Pen 2'!AU54</f>
        <v>0</v>
      </c>
      <c r="I50" s="540">
        <f ca="1">'Team Pen 1'!AV54+'Team Pen 2'!AV54</f>
        <v>0</v>
      </c>
      <c r="J50" s="540">
        <f ca="1">'Team Pen 1'!AW54+'Team Pen 2'!AW54</f>
        <v>0</v>
      </c>
      <c r="K50" s="540">
        <f ca="1">'Team Pen 1'!AX54+'Team Pen 2'!AX54</f>
        <v>0</v>
      </c>
      <c r="L50" s="540">
        <f ca="1">'Team Pen 1'!AY54+'Team Pen 2'!AY54</f>
        <v>0</v>
      </c>
      <c r="M50" s="540">
        <f ca="1">'Team Pen 1'!AZ54+'Team Pen 2'!AZ54</f>
        <v>0</v>
      </c>
      <c r="N50" s="540">
        <f ca="1">'Team Pen 1'!BA54+'Team Pen 2'!BA54</f>
        <v>0</v>
      </c>
      <c r="O50" s="540">
        <f ca="1">'Team Pen 1'!BB54+'Team Pen 2'!BB54</f>
        <v>0</v>
      </c>
      <c r="P50" s="541">
        <f ca="1">'Team Pen 1'!BC54+'Team Pen 2'!BC54</f>
        <v>0</v>
      </c>
      <c r="Q50" s="541">
        <f ca="1">'Team Pen 1'!BE54+'Team Pen 2'!BE54</f>
        <v>1</v>
      </c>
      <c r="R50" s="469">
        <f t="shared" si="5"/>
        <v>3</v>
      </c>
      <c r="S50" s="1251"/>
      <c r="T50" s="1749"/>
      <c r="U50" s="1744"/>
      <c r="V50" s="1742"/>
      <c r="W50" s="1756"/>
      <c r="X50" s="1761"/>
      <c r="Y50" s="10"/>
      <c r="Z50" s="10"/>
      <c r="AA50" s="10"/>
      <c r="AB50" s="10"/>
      <c r="AC50" s="10"/>
      <c r="AD50" s="10"/>
      <c r="AE50" s="10"/>
      <c r="AF50" s="10"/>
      <c r="AG50" s="5"/>
    </row>
    <row r="51" spans="1:33" ht="12.75" customHeight="1">
      <c r="A51" s="1747" t="str">
        <f ca="1">IF(Rosters!H18="","",Rosters!H18)</f>
        <v>100%</v>
      </c>
      <c r="B51" s="1751" t="str">
        <f ca="1">IF(Rosters!I18="","",Rosters!I18)</f>
        <v>Polly Fester</v>
      </c>
      <c r="C51" s="530" t="s">
        <v>446</v>
      </c>
      <c r="D51" s="67">
        <f ca="1">'Team Pen 1'!AD56+'Team Pen 2'!AD56</f>
        <v>0</v>
      </c>
      <c r="E51" s="68">
        <f ca="1">'Team Pen 1'!AE56+'Team Pen 2'!AE56</f>
        <v>0</v>
      </c>
      <c r="F51" s="68">
        <f ca="1">'Team Pen 1'!AF56+'Team Pen 2'!AF56</f>
        <v>0</v>
      </c>
      <c r="G51" s="68">
        <f ca="1">'Team Pen 1'!AG56+'Team Pen 2'!AG56</f>
        <v>0</v>
      </c>
      <c r="H51" s="68">
        <f ca="1">'Team Pen 1'!AH56+'Team Pen 2'!AH56</f>
        <v>0</v>
      </c>
      <c r="I51" s="68">
        <f ca="1">'Team Pen 1'!AI56+'Team Pen 2'!AI56</f>
        <v>0</v>
      </c>
      <c r="J51" s="68">
        <f ca="1">'Team Pen 1'!AJ56+'Team Pen 2'!AJ56</f>
        <v>0</v>
      </c>
      <c r="K51" s="68">
        <f ca="1">'Team Pen 1'!AK56+'Team Pen 2'!AK56</f>
        <v>0</v>
      </c>
      <c r="L51" s="68">
        <f ca="1">'Team Pen 1'!AL56+'Team Pen 2'!AL56</f>
        <v>0</v>
      </c>
      <c r="M51" s="68">
        <f ca="1">'Team Pen 1'!AM56+'Team Pen 2'!AM56</f>
        <v>0</v>
      </c>
      <c r="N51" s="68">
        <f ca="1">'Team Pen 1'!AN56+'Team Pen 2'!AN56</f>
        <v>0</v>
      </c>
      <c r="O51" s="68">
        <f ca="1">'Team Pen 1'!AO56+'Team Pen 2'!AO56</f>
        <v>0</v>
      </c>
      <c r="P51" s="537">
        <f ca="1">0</f>
        <v>0</v>
      </c>
      <c r="Q51" s="537">
        <f ca="1">0</f>
        <v>0</v>
      </c>
      <c r="R51" s="571">
        <f t="shared" si="5"/>
        <v>0</v>
      </c>
      <c r="S51" s="1251">
        <f ca="1">'Team Pen 1'!BF56:BF56+'Team Pen 2'!BF56:BF56</f>
        <v>1</v>
      </c>
      <c r="T51" s="1745" t="str">
        <f ca="1">IF('Team Pen 1'!BH56="","",SUM('Team Pen 1'!BH56+'Team Pen 2'!BH56))</f>
        <v/>
      </c>
      <c r="U51" s="1743" t="str">
        <f ca="1">IF('Team Pen 1'!BI56="","",SUM('Team Pen 1'!BI56+'Team Pen 2'!BI56))</f>
        <v/>
      </c>
      <c r="V51" s="1741" t="str">
        <f ca="1">IF('Team Pen 1'!BJ56="","",SUM('Team Pen 1'!BJ56+'Team Pen 2'!BJ56))</f>
        <v/>
      </c>
      <c r="W51" s="1755" t="str">
        <f t="shared" si="6"/>
        <v>Polly Fester</v>
      </c>
      <c r="X51" s="1760" t="str">
        <f t="shared" si="7"/>
        <v>100%</v>
      </c>
      <c r="Y51" s="10"/>
      <c r="Z51" s="10"/>
      <c r="AA51" s="10"/>
      <c r="AB51" s="10"/>
      <c r="AC51" s="10"/>
      <c r="AD51" s="10"/>
      <c r="AE51" s="10"/>
      <c r="AF51" s="10"/>
      <c r="AG51" s="5"/>
    </row>
    <row r="52" spans="1:33" ht="12.75" customHeight="1">
      <c r="A52" s="1748"/>
      <c r="B52" s="1752"/>
      <c r="C52" s="529" t="s">
        <v>445</v>
      </c>
      <c r="D52" s="539">
        <f ca="1">'Team Pen 1'!AQ56+'Team Pen 2'!AQ56</f>
        <v>0</v>
      </c>
      <c r="E52" s="540">
        <f ca="1">'Team Pen 1'!AR56+'Team Pen 2'!AR56</f>
        <v>0</v>
      </c>
      <c r="F52" s="540">
        <f ca="1">'Team Pen 1'!AS56+'Team Pen 2'!AS56</f>
        <v>0</v>
      </c>
      <c r="G52" s="540">
        <f ca="1">'Team Pen 1'!AT56+'Team Pen 2'!AT56</f>
        <v>0</v>
      </c>
      <c r="H52" s="540">
        <f ca="1">'Team Pen 1'!AU56+'Team Pen 2'!AU56</f>
        <v>0</v>
      </c>
      <c r="I52" s="540">
        <f ca="1">'Team Pen 1'!AV56+'Team Pen 2'!AV56</f>
        <v>0</v>
      </c>
      <c r="J52" s="540">
        <f ca="1">'Team Pen 1'!AW56+'Team Pen 2'!AW56</f>
        <v>0</v>
      </c>
      <c r="K52" s="540">
        <f ca="1">'Team Pen 1'!AX56+'Team Pen 2'!AX56</f>
        <v>0</v>
      </c>
      <c r="L52" s="540">
        <f ca="1">'Team Pen 1'!AY56+'Team Pen 2'!AY56</f>
        <v>0</v>
      </c>
      <c r="M52" s="540">
        <f ca="1">'Team Pen 1'!AZ56+'Team Pen 2'!AZ56</f>
        <v>1</v>
      </c>
      <c r="N52" s="540">
        <f ca="1">'Team Pen 1'!BA56+'Team Pen 2'!BA56</f>
        <v>0</v>
      </c>
      <c r="O52" s="540">
        <f ca="1">'Team Pen 1'!BB56+'Team Pen 2'!BB56</f>
        <v>0</v>
      </c>
      <c r="P52" s="541">
        <f ca="1">'Team Pen 1'!BC56+'Team Pen 2'!BC56</f>
        <v>0</v>
      </c>
      <c r="Q52" s="541">
        <f ca="1">'Team Pen 1'!BE56+'Team Pen 2'!BE56</f>
        <v>0</v>
      </c>
      <c r="R52" s="469">
        <f t="shared" si="5"/>
        <v>1</v>
      </c>
      <c r="S52" s="1251"/>
      <c r="T52" s="1749"/>
      <c r="U52" s="1744"/>
      <c r="V52" s="1742"/>
      <c r="W52" s="1755"/>
      <c r="X52" s="1760"/>
      <c r="Y52" s="10"/>
      <c r="Z52" s="10"/>
      <c r="AA52" s="10"/>
      <c r="AB52" s="10"/>
      <c r="AC52" s="10"/>
      <c r="AD52" s="10"/>
      <c r="AE52" s="10"/>
      <c r="AF52" s="10"/>
      <c r="AG52" s="5"/>
    </row>
    <row r="53" spans="1:33" ht="12.75" customHeight="1">
      <c r="A53" s="1747" t="str">
        <f ca="1">IF(Rosters!H19="","",Rosters!H19)</f>
        <v>2.8</v>
      </c>
      <c r="B53" s="1753" t="str">
        <f ca="1">IF(Rosters!I19="","",Rosters!I19)</f>
        <v>Racer McChaseHer</v>
      </c>
      <c r="C53" s="530" t="s">
        <v>446</v>
      </c>
      <c r="D53" s="67">
        <f ca="1">'Team Pen 1'!AD58+'Team Pen 2'!AD58</f>
        <v>2</v>
      </c>
      <c r="E53" s="68">
        <f ca="1">'Team Pen 1'!AE58+'Team Pen 2'!AE58</f>
        <v>0</v>
      </c>
      <c r="F53" s="68">
        <f ca="1">'Team Pen 1'!AF58+'Team Pen 2'!AF58</f>
        <v>1</v>
      </c>
      <c r="G53" s="68">
        <f ca="1">'Team Pen 1'!AG58+'Team Pen 2'!AG58</f>
        <v>2</v>
      </c>
      <c r="H53" s="68">
        <f ca="1">'Team Pen 1'!AH58+'Team Pen 2'!AH58</f>
        <v>0</v>
      </c>
      <c r="I53" s="68">
        <f ca="1">'Team Pen 1'!AI58+'Team Pen 2'!AI58</f>
        <v>0</v>
      </c>
      <c r="J53" s="68">
        <f ca="1">'Team Pen 1'!AJ58+'Team Pen 2'!AJ58</f>
        <v>0</v>
      </c>
      <c r="K53" s="68">
        <f ca="1">'Team Pen 1'!AK58+'Team Pen 2'!AK58</f>
        <v>1</v>
      </c>
      <c r="L53" s="68">
        <f ca="1">'Team Pen 1'!AL58+'Team Pen 2'!AL58</f>
        <v>0</v>
      </c>
      <c r="M53" s="68">
        <f ca="1">'Team Pen 1'!AM58+'Team Pen 2'!AM58</f>
        <v>3</v>
      </c>
      <c r="N53" s="68">
        <f ca="1">'Team Pen 1'!AN58+'Team Pen 2'!AN58</f>
        <v>0</v>
      </c>
      <c r="O53" s="68">
        <f ca="1">'Team Pen 1'!AO58+'Team Pen 2'!AO58</f>
        <v>0</v>
      </c>
      <c r="P53" s="537">
        <f ca="1">0</f>
        <v>0</v>
      </c>
      <c r="Q53" s="537">
        <f ca="1">0</f>
        <v>0</v>
      </c>
      <c r="R53" s="571">
        <f t="shared" si="5"/>
        <v>9</v>
      </c>
      <c r="S53" s="1251">
        <f ca="1">'Team Pen 1'!BF58:BF58+'Team Pen 2'!BF58:BF58</f>
        <v>3</v>
      </c>
      <c r="T53" s="1745" t="str">
        <f ca="1">IF('Team Pen 1'!BH58="","",SUM('Team Pen 1'!BH58+'Team Pen 2'!BH58))</f>
        <v/>
      </c>
      <c r="U53" s="1743" t="str">
        <f ca="1">IF('Team Pen 1'!BI58="","",SUM('Team Pen 1'!BI58+'Team Pen 2'!BI58))</f>
        <v/>
      </c>
      <c r="V53" s="1741" t="str">
        <f ca="1">IF('Team Pen 1'!BJ58="","",SUM('Team Pen 1'!BJ58+'Team Pen 2'!BJ58))</f>
        <v/>
      </c>
      <c r="W53" s="1756" t="str">
        <f t="shared" si="6"/>
        <v>Racer McChaseHer</v>
      </c>
      <c r="X53" s="1761" t="str">
        <f t="shared" si="7"/>
        <v>2.8</v>
      </c>
      <c r="Y53" s="10"/>
      <c r="Z53" s="10"/>
      <c r="AA53" s="10"/>
      <c r="AB53" s="10"/>
      <c r="AC53" s="10"/>
      <c r="AD53" s="10"/>
      <c r="AE53" s="10"/>
      <c r="AF53" s="10"/>
      <c r="AG53" s="5"/>
    </row>
    <row r="54" spans="1:33" ht="12.75" customHeight="1">
      <c r="A54" s="1748"/>
      <c r="B54" s="1754"/>
      <c r="C54" s="529" t="s">
        <v>445</v>
      </c>
      <c r="D54" s="539">
        <f ca="1">'Team Pen 1'!AQ58+'Team Pen 2'!AQ58</f>
        <v>0</v>
      </c>
      <c r="E54" s="540">
        <f ca="1">'Team Pen 1'!AR58+'Team Pen 2'!AR58</f>
        <v>0</v>
      </c>
      <c r="F54" s="540">
        <f ca="1">'Team Pen 1'!AS58+'Team Pen 2'!AS58</f>
        <v>0</v>
      </c>
      <c r="G54" s="540">
        <f ca="1">'Team Pen 1'!AT58+'Team Pen 2'!AT58</f>
        <v>0</v>
      </c>
      <c r="H54" s="540">
        <f ca="1">'Team Pen 1'!AU58+'Team Pen 2'!AU58</f>
        <v>1</v>
      </c>
      <c r="I54" s="540">
        <f ca="1">'Team Pen 1'!AV58+'Team Pen 2'!AV58</f>
        <v>1</v>
      </c>
      <c r="J54" s="540">
        <f ca="1">'Team Pen 1'!AW58+'Team Pen 2'!AW58</f>
        <v>0</v>
      </c>
      <c r="K54" s="540">
        <f ca="1">'Team Pen 1'!AX58+'Team Pen 2'!AX58</f>
        <v>0</v>
      </c>
      <c r="L54" s="540">
        <f ca="1">'Team Pen 1'!AY58+'Team Pen 2'!AY58</f>
        <v>0</v>
      </c>
      <c r="M54" s="540">
        <f ca="1">'Team Pen 1'!AZ58+'Team Pen 2'!AZ58</f>
        <v>0</v>
      </c>
      <c r="N54" s="540">
        <f ca="1">'Team Pen 1'!BA58+'Team Pen 2'!BA58</f>
        <v>0</v>
      </c>
      <c r="O54" s="540">
        <f ca="1">'Team Pen 1'!BB58+'Team Pen 2'!BB58</f>
        <v>0</v>
      </c>
      <c r="P54" s="541">
        <f ca="1">'Team Pen 1'!BC58+'Team Pen 2'!BC58</f>
        <v>0</v>
      </c>
      <c r="Q54" s="541">
        <f ca="1">'Team Pen 1'!BE58+'Team Pen 2'!BE58</f>
        <v>1</v>
      </c>
      <c r="R54" s="469">
        <f t="shared" si="5"/>
        <v>2</v>
      </c>
      <c r="S54" s="1251"/>
      <c r="T54" s="1749"/>
      <c r="U54" s="1744"/>
      <c r="V54" s="1742"/>
      <c r="W54" s="1756"/>
      <c r="X54" s="1761"/>
      <c r="Y54" s="10"/>
      <c r="Z54" s="10"/>
      <c r="AA54" s="10"/>
      <c r="AB54" s="10"/>
      <c r="AC54" s="10"/>
      <c r="AD54" s="10"/>
      <c r="AE54" s="10"/>
      <c r="AF54" s="10"/>
      <c r="AG54" s="5"/>
    </row>
    <row r="55" spans="1:33" ht="12.75" customHeight="1">
      <c r="A55" s="1747" t="str">
        <f ca="1">IF(Rosters!H20="","",Rosters!H20)</f>
        <v>3</v>
      </c>
      <c r="B55" s="1751" t="str">
        <f ca="1">IF(Rosters!I20="","",Rosters!I20)</f>
        <v>Roxanna Hardplace</v>
      </c>
      <c r="C55" s="530" t="s">
        <v>446</v>
      </c>
      <c r="D55" s="67">
        <f ca="1">'Team Pen 1'!AD60+'Team Pen 2'!AD60</f>
        <v>1</v>
      </c>
      <c r="E55" s="68">
        <f ca="1">'Team Pen 1'!AE60+'Team Pen 2'!AE60</f>
        <v>2</v>
      </c>
      <c r="F55" s="68">
        <f ca="1">'Team Pen 1'!AF60+'Team Pen 2'!AF60</f>
        <v>1</v>
      </c>
      <c r="G55" s="68">
        <f ca="1">'Team Pen 1'!AG60+'Team Pen 2'!AG60</f>
        <v>2</v>
      </c>
      <c r="H55" s="68">
        <f ca="1">'Team Pen 1'!AH60+'Team Pen 2'!AH60</f>
        <v>0</v>
      </c>
      <c r="I55" s="68">
        <f ca="1">'Team Pen 1'!AI60+'Team Pen 2'!AI60</f>
        <v>0</v>
      </c>
      <c r="J55" s="68">
        <f ca="1">'Team Pen 1'!AJ60+'Team Pen 2'!AJ60</f>
        <v>0</v>
      </c>
      <c r="K55" s="68">
        <f ca="1">'Team Pen 1'!AK60+'Team Pen 2'!AK60</f>
        <v>0</v>
      </c>
      <c r="L55" s="68">
        <f ca="1">'Team Pen 1'!AL60+'Team Pen 2'!AL60</f>
        <v>0</v>
      </c>
      <c r="M55" s="68">
        <f ca="1">'Team Pen 1'!AM60+'Team Pen 2'!AM60</f>
        <v>1</v>
      </c>
      <c r="N55" s="68">
        <f ca="1">'Team Pen 1'!AN60+'Team Pen 2'!AN60</f>
        <v>0</v>
      </c>
      <c r="O55" s="68">
        <f ca="1">'Team Pen 1'!AO60+'Team Pen 2'!AO60</f>
        <v>0</v>
      </c>
      <c r="P55" s="537">
        <f ca="1">0</f>
        <v>0</v>
      </c>
      <c r="Q55" s="537">
        <f ca="1">0</f>
        <v>0</v>
      </c>
      <c r="R55" s="571">
        <f t="shared" si="5"/>
        <v>7</v>
      </c>
      <c r="S55" s="1251">
        <f ca="1">'Team Pen 1'!BF60:BF60+'Team Pen 2'!BF60:BF60</f>
        <v>2</v>
      </c>
      <c r="T55" s="1745" t="str">
        <f ca="1">IF('Team Pen 1'!BH60="","",SUM('Team Pen 1'!BH60+'Team Pen 2'!BH60))</f>
        <v/>
      </c>
      <c r="U55" s="1743" t="str">
        <f ca="1">IF('Team Pen 1'!BI60="","",SUM('Team Pen 1'!BI60+'Team Pen 2'!BI60))</f>
        <v/>
      </c>
      <c r="V55" s="1741" t="str">
        <f ca="1">IF('Team Pen 1'!BJ60="","",SUM('Team Pen 1'!BJ60+'Team Pen 2'!BJ60))</f>
        <v/>
      </c>
      <c r="W55" s="1755" t="str">
        <f t="shared" si="6"/>
        <v>Roxanna Hardplace</v>
      </c>
      <c r="X55" s="1760" t="str">
        <f t="shared" si="7"/>
        <v>3</v>
      </c>
      <c r="Y55" s="10"/>
      <c r="Z55" s="10"/>
      <c r="AA55" s="10"/>
      <c r="AB55" s="10"/>
      <c r="AC55" s="10"/>
      <c r="AD55" s="10"/>
      <c r="AE55" s="10"/>
      <c r="AF55" s="10"/>
      <c r="AG55" s="5"/>
    </row>
    <row r="56" spans="1:33" ht="12.75" customHeight="1">
      <c r="A56" s="1748"/>
      <c r="B56" s="1752"/>
      <c r="C56" s="529" t="s">
        <v>445</v>
      </c>
      <c r="D56" s="539">
        <f ca="1">'Team Pen 1'!AQ60+'Team Pen 2'!AQ60</f>
        <v>0</v>
      </c>
      <c r="E56" s="540">
        <f ca="1">'Team Pen 1'!AR60+'Team Pen 2'!AR60</f>
        <v>0</v>
      </c>
      <c r="F56" s="540">
        <f ca="1">'Team Pen 1'!AS60+'Team Pen 2'!AS60</f>
        <v>0</v>
      </c>
      <c r="G56" s="540">
        <f ca="1">'Team Pen 1'!AT60+'Team Pen 2'!AT60</f>
        <v>0</v>
      </c>
      <c r="H56" s="540">
        <f ca="1">'Team Pen 1'!AU60+'Team Pen 2'!AU60</f>
        <v>0</v>
      </c>
      <c r="I56" s="540">
        <f ca="1">'Team Pen 1'!AV60+'Team Pen 2'!AV60</f>
        <v>0</v>
      </c>
      <c r="J56" s="540">
        <f ca="1">'Team Pen 1'!AW60+'Team Pen 2'!AW60</f>
        <v>0</v>
      </c>
      <c r="K56" s="540">
        <f ca="1">'Team Pen 1'!AX60+'Team Pen 2'!AX60</f>
        <v>1</v>
      </c>
      <c r="L56" s="540">
        <f ca="1">'Team Pen 1'!AY60+'Team Pen 2'!AY60</f>
        <v>0</v>
      </c>
      <c r="M56" s="540">
        <f ca="1">'Team Pen 1'!AZ60+'Team Pen 2'!AZ60</f>
        <v>0</v>
      </c>
      <c r="N56" s="540">
        <f ca="1">'Team Pen 1'!BA60+'Team Pen 2'!BA60</f>
        <v>0</v>
      </c>
      <c r="O56" s="540">
        <f ca="1">'Team Pen 1'!BB60+'Team Pen 2'!BB60</f>
        <v>0</v>
      </c>
      <c r="P56" s="541">
        <f ca="1">'Team Pen 1'!BC60+'Team Pen 2'!BC60</f>
        <v>0</v>
      </c>
      <c r="Q56" s="541">
        <f ca="1">'Team Pen 1'!BE60+'Team Pen 2'!BE60</f>
        <v>1</v>
      </c>
      <c r="R56" s="469">
        <f t="shared" si="5"/>
        <v>1</v>
      </c>
      <c r="S56" s="1251"/>
      <c r="T56" s="1749"/>
      <c r="U56" s="1744"/>
      <c r="V56" s="1742"/>
      <c r="W56" s="1755"/>
      <c r="X56" s="1760"/>
      <c r="Y56" s="10"/>
      <c r="Z56" s="10"/>
      <c r="AA56" s="10"/>
      <c r="AB56" s="10"/>
      <c r="AC56" s="10"/>
      <c r="AD56" s="10"/>
      <c r="AE56" s="10"/>
      <c r="AF56" s="10"/>
      <c r="AG56" s="5"/>
    </row>
    <row r="57" spans="1:33" ht="12.75" customHeight="1">
      <c r="A57" s="1747" t="str">
        <f ca="1">IF(Rosters!H21="","",Rosters!H21)</f>
        <v>989</v>
      </c>
      <c r="B57" s="1753" t="str">
        <f ca="1">IF(Rosters!I21="","",Rosters!I21)</f>
        <v>Sarah Hipel</v>
      </c>
      <c r="C57" s="530" t="s">
        <v>446</v>
      </c>
      <c r="D57" s="67">
        <f ca="1">'Team Pen 1'!AD62+'Team Pen 2'!AD62</f>
        <v>0</v>
      </c>
      <c r="E57" s="68">
        <f ca="1">'Team Pen 1'!AE62+'Team Pen 2'!AE62</f>
        <v>0</v>
      </c>
      <c r="F57" s="68">
        <f ca="1">'Team Pen 1'!AF62+'Team Pen 2'!AF62</f>
        <v>2</v>
      </c>
      <c r="G57" s="68">
        <f ca="1">'Team Pen 1'!AG62+'Team Pen 2'!AG62</f>
        <v>1</v>
      </c>
      <c r="H57" s="68">
        <f ca="1">'Team Pen 1'!AH62+'Team Pen 2'!AH62</f>
        <v>0</v>
      </c>
      <c r="I57" s="68">
        <f ca="1">'Team Pen 1'!AI62+'Team Pen 2'!AI62</f>
        <v>1</v>
      </c>
      <c r="J57" s="68">
        <f ca="1">'Team Pen 1'!AJ62+'Team Pen 2'!AJ62</f>
        <v>0</v>
      </c>
      <c r="K57" s="68">
        <f ca="1">'Team Pen 1'!AK62+'Team Pen 2'!AK62</f>
        <v>1</v>
      </c>
      <c r="L57" s="68">
        <f ca="1">'Team Pen 1'!AL62+'Team Pen 2'!AL62</f>
        <v>0</v>
      </c>
      <c r="M57" s="68">
        <f ca="1">'Team Pen 1'!AM62+'Team Pen 2'!AM62</f>
        <v>3</v>
      </c>
      <c r="N57" s="68">
        <f ca="1">'Team Pen 1'!AN62+'Team Pen 2'!AN62</f>
        <v>0</v>
      </c>
      <c r="O57" s="68">
        <f ca="1">'Team Pen 1'!AO62+'Team Pen 2'!AO62</f>
        <v>0</v>
      </c>
      <c r="P57" s="537">
        <f ca="1">0</f>
        <v>0</v>
      </c>
      <c r="Q57" s="537">
        <f ca="1">0</f>
        <v>0</v>
      </c>
      <c r="R57" s="571">
        <f t="shared" si="5"/>
        <v>8</v>
      </c>
      <c r="S57" s="1251">
        <f ca="1">'Team Pen 1'!BF62:BF62+'Team Pen 2'!BF62:BF62</f>
        <v>2</v>
      </c>
      <c r="T57" s="1745" t="str">
        <f ca="1">IF('Team Pen 1'!BH62="","",SUM('Team Pen 1'!BH62+'Team Pen 2'!BH62))</f>
        <v/>
      </c>
      <c r="U57" s="1743" t="str">
        <f ca="1">IF('Team Pen 1'!BI62="","",SUM('Team Pen 1'!BI62+'Team Pen 2'!BI62))</f>
        <v/>
      </c>
      <c r="V57" s="1741" t="str">
        <f ca="1">IF('Team Pen 1'!BJ62="","",SUM('Team Pen 1'!BJ62+'Team Pen 2'!BJ62))</f>
        <v/>
      </c>
      <c r="W57" s="1756" t="str">
        <f t="shared" si="6"/>
        <v>Sarah Hipel</v>
      </c>
      <c r="X57" s="1761" t="str">
        <f t="shared" si="7"/>
        <v>989</v>
      </c>
      <c r="Y57" s="10"/>
      <c r="Z57" s="10"/>
      <c r="AA57" s="10"/>
      <c r="AB57" s="10"/>
      <c r="AC57" s="10"/>
      <c r="AD57" s="10"/>
      <c r="AE57" s="10"/>
      <c r="AF57" s="10"/>
      <c r="AG57" s="5"/>
    </row>
    <row r="58" spans="1:33" ht="12.75" customHeight="1">
      <c r="A58" s="1748"/>
      <c r="B58" s="1754"/>
      <c r="C58" s="529" t="s">
        <v>445</v>
      </c>
      <c r="D58" s="539">
        <f ca="1">'Team Pen 1'!AQ62+'Team Pen 2'!AQ62</f>
        <v>0</v>
      </c>
      <c r="E58" s="540">
        <f ca="1">'Team Pen 1'!AR62+'Team Pen 2'!AR62</f>
        <v>0</v>
      </c>
      <c r="F58" s="540">
        <f ca="1">'Team Pen 1'!AS62+'Team Pen 2'!AS62</f>
        <v>0</v>
      </c>
      <c r="G58" s="540">
        <f ca="1">'Team Pen 1'!AT62+'Team Pen 2'!AT62</f>
        <v>0</v>
      </c>
      <c r="H58" s="540">
        <f ca="1">'Team Pen 1'!AU62+'Team Pen 2'!AU62</f>
        <v>0</v>
      </c>
      <c r="I58" s="540">
        <f ca="1">'Team Pen 1'!AV62+'Team Pen 2'!AV62</f>
        <v>0</v>
      </c>
      <c r="J58" s="540">
        <f ca="1">'Team Pen 1'!AW62+'Team Pen 2'!AW62</f>
        <v>0</v>
      </c>
      <c r="K58" s="540">
        <f ca="1">'Team Pen 1'!AX62+'Team Pen 2'!AX62</f>
        <v>0</v>
      </c>
      <c r="L58" s="540">
        <f ca="1">'Team Pen 1'!AY62+'Team Pen 2'!AY62</f>
        <v>0</v>
      </c>
      <c r="M58" s="540">
        <f ca="1">'Team Pen 1'!AZ62+'Team Pen 2'!AZ62</f>
        <v>1</v>
      </c>
      <c r="N58" s="540">
        <f ca="1">'Team Pen 1'!BA62+'Team Pen 2'!BA62</f>
        <v>0</v>
      </c>
      <c r="O58" s="540">
        <f ca="1">'Team Pen 1'!BB62+'Team Pen 2'!BB62</f>
        <v>0</v>
      </c>
      <c r="P58" s="541">
        <f ca="1">'Team Pen 1'!BC62+'Team Pen 2'!BC62</f>
        <v>0</v>
      </c>
      <c r="Q58" s="541">
        <f ca="1">'Team Pen 1'!BE62+'Team Pen 2'!BE62</f>
        <v>1</v>
      </c>
      <c r="R58" s="469">
        <f t="shared" si="5"/>
        <v>1</v>
      </c>
      <c r="S58" s="1251"/>
      <c r="T58" s="1749"/>
      <c r="U58" s="1744"/>
      <c r="V58" s="1742"/>
      <c r="W58" s="1756"/>
      <c r="X58" s="1761"/>
      <c r="Y58" s="10"/>
      <c r="Z58" s="10"/>
      <c r="AA58" s="10"/>
      <c r="AB58" s="10"/>
      <c r="AC58" s="10"/>
      <c r="AD58" s="10"/>
      <c r="AE58" s="10"/>
      <c r="AF58" s="10"/>
      <c r="AG58" s="5"/>
    </row>
    <row r="59" spans="1:33" ht="12.75" customHeight="1">
      <c r="A59" s="1747" t="str">
        <f ca="1">IF(Rosters!H22="","",Rosters!H22)</f>
        <v>5</v>
      </c>
      <c r="B59" s="1751" t="str">
        <f ca="1">IF(Rosters!I22="","",Rosters!I22)</f>
        <v>Sista Slit'chya</v>
      </c>
      <c r="C59" s="530" t="s">
        <v>446</v>
      </c>
      <c r="D59" s="67">
        <f ca="1">'Team Pen 1'!AD64+'Team Pen 2'!AD64</f>
        <v>1</v>
      </c>
      <c r="E59" s="68">
        <f ca="1">'Team Pen 1'!AE64+'Team Pen 2'!AE64</f>
        <v>0</v>
      </c>
      <c r="F59" s="68">
        <f ca="1">'Team Pen 1'!AF64+'Team Pen 2'!AF64</f>
        <v>0</v>
      </c>
      <c r="G59" s="68">
        <f ca="1">'Team Pen 1'!AG64+'Team Pen 2'!AG64</f>
        <v>0</v>
      </c>
      <c r="H59" s="68">
        <f ca="1">'Team Pen 1'!AH64+'Team Pen 2'!AH64</f>
        <v>0</v>
      </c>
      <c r="I59" s="68">
        <f ca="1">'Team Pen 1'!AI64+'Team Pen 2'!AI64</f>
        <v>0</v>
      </c>
      <c r="J59" s="68">
        <f ca="1">'Team Pen 1'!AJ64+'Team Pen 2'!AJ64</f>
        <v>0</v>
      </c>
      <c r="K59" s="68">
        <f ca="1">'Team Pen 1'!AK64+'Team Pen 2'!AK64</f>
        <v>1</v>
      </c>
      <c r="L59" s="68">
        <f ca="1">'Team Pen 1'!AL64+'Team Pen 2'!AL64</f>
        <v>0</v>
      </c>
      <c r="M59" s="68">
        <f ca="1">'Team Pen 1'!AM64+'Team Pen 2'!AM64</f>
        <v>2</v>
      </c>
      <c r="N59" s="68">
        <f ca="1">'Team Pen 1'!AN64+'Team Pen 2'!AN64</f>
        <v>0</v>
      </c>
      <c r="O59" s="68">
        <f ca="1">'Team Pen 1'!AO64+'Team Pen 2'!AO64</f>
        <v>0</v>
      </c>
      <c r="P59" s="537">
        <f ca="1">0</f>
        <v>0</v>
      </c>
      <c r="Q59" s="537">
        <f ca="1">0</f>
        <v>0</v>
      </c>
      <c r="R59" s="571">
        <f t="shared" si="5"/>
        <v>4</v>
      </c>
      <c r="S59" s="1251">
        <f ca="1">'Team Pen 1'!BF64:BF64+'Team Pen 2'!BF64:BF64</f>
        <v>4</v>
      </c>
      <c r="T59" s="1745" t="str">
        <f ca="1">IF('Team Pen 1'!BH64="","",SUM('Team Pen 1'!BH64+'Team Pen 2'!BH64))</f>
        <v/>
      </c>
      <c r="U59" s="1743" t="str">
        <f ca="1">IF('Team Pen 1'!BI64="","",SUM('Team Pen 1'!BI64+'Team Pen 2'!BI64))</f>
        <v/>
      </c>
      <c r="V59" s="1741" t="str">
        <f ca="1">IF('Team Pen 1'!BJ64="","",SUM('Team Pen 1'!BJ64+'Team Pen 2'!BJ64))</f>
        <v/>
      </c>
      <c r="W59" s="1755" t="str">
        <f t="shared" si="6"/>
        <v>Sista Slit'chya</v>
      </c>
      <c r="X59" s="1760" t="str">
        <f t="shared" si="7"/>
        <v>5</v>
      </c>
      <c r="Y59" s="10"/>
      <c r="Z59" s="10"/>
      <c r="AA59" s="10"/>
      <c r="AB59" s="10"/>
      <c r="AC59" s="10"/>
      <c r="AD59" s="10"/>
      <c r="AE59" s="10"/>
      <c r="AF59" s="10"/>
      <c r="AG59" s="5"/>
    </row>
    <row r="60" spans="1:33" ht="12.75" customHeight="1">
      <c r="A60" s="1748"/>
      <c r="B60" s="1752"/>
      <c r="C60" s="529" t="s">
        <v>445</v>
      </c>
      <c r="D60" s="539">
        <f ca="1">'Team Pen 1'!AQ64+'Team Pen 2'!AQ64</f>
        <v>0</v>
      </c>
      <c r="E60" s="540">
        <f ca="1">'Team Pen 1'!AR64+'Team Pen 2'!AR64</f>
        <v>0</v>
      </c>
      <c r="F60" s="540">
        <f ca="1">'Team Pen 1'!AS64+'Team Pen 2'!AS64</f>
        <v>0</v>
      </c>
      <c r="G60" s="540">
        <f ca="1">'Team Pen 1'!AT64+'Team Pen 2'!AT64</f>
        <v>0</v>
      </c>
      <c r="H60" s="540">
        <f ca="1">'Team Pen 1'!AU64+'Team Pen 2'!AU64</f>
        <v>0</v>
      </c>
      <c r="I60" s="540">
        <f ca="1">'Team Pen 1'!AV64+'Team Pen 2'!AV64</f>
        <v>0</v>
      </c>
      <c r="J60" s="540">
        <f ca="1">'Team Pen 1'!AW64+'Team Pen 2'!AW64</f>
        <v>0</v>
      </c>
      <c r="K60" s="540">
        <f ca="1">'Team Pen 1'!AX64+'Team Pen 2'!AX64</f>
        <v>1</v>
      </c>
      <c r="L60" s="540">
        <f ca="1">'Team Pen 1'!AY64+'Team Pen 2'!AY64</f>
        <v>0</v>
      </c>
      <c r="M60" s="540">
        <f ca="1">'Team Pen 1'!AZ64+'Team Pen 2'!AZ64</f>
        <v>2</v>
      </c>
      <c r="N60" s="540">
        <f ca="1">'Team Pen 1'!BA64+'Team Pen 2'!BA64</f>
        <v>0</v>
      </c>
      <c r="O60" s="540">
        <f ca="1">'Team Pen 1'!BB64+'Team Pen 2'!BB64</f>
        <v>0</v>
      </c>
      <c r="P60" s="541">
        <f ca="1">'Team Pen 1'!BC64+'Team Pen 2'!BC64</f>
        <v>0</v>
      </c>
      <c r="Q60" s="541">
        <f ca="1">'Team Pen 1'!BE64+'Team Pen 2'!BE64</f>
        <v>1</v>
      </c>
      <c r="R60" s="469">
        <f t="shared" si="5"/>
        <v>3</v>
      </c>
      <c r="S60" s="1251"/>
      <c r="T60" s="1749"/>
      <c r="U60" s="1744"/>
      <c r="V60" s="1742"/>
      <c r="W60" s="1755"/>
      <c r="X60" s="1760"/>
      <c r="Y60" s="10"/>
      <c r="Z60" s="10"/>
      <c r="AA60" s="10"/>
      <c r="AB60" s="10"/>
      <c r="AC60" s="10"/>
      <c r="AD60" s="10"/>
      <c r="AE60" s="10"/>
      <c r="AF60" s="10"/>
      <c r="AG60" s="5"/>
    </row>
    <row r="61" spans="1:33" ht="12.75" customHeight="1">
      <c r="A61" s="1747" t="str">
        <f ca="1">IF(Rosters!H23="","",Rosters!H23)</f>
        <v>68</v>
      </c>
      <c r="B61" s="1753" t="str">
        <f ca="1">IF(Rosters!I23="","",Rosters!I23)</f>
        <v>Summers Eve-L</v>
      </c>
      <c r="C61" s="530" t="s">
        <v>446</v>
      </c>
      <c r="D61" s="67">
        <f ca="1">'Team Pen 1'!AD66+'Team Pen 2'!AD66</f>
        <v>0</v>
      </c>
      <c r="E61" s="68">
        <f ca="1">'Team Pen 1'!AE66+'Team Pen 2'!AE66</f>
        <v>0</v>
      </c>
      <c r="F61" s="68">
        <f ca="1">'Team Pen 1'!AF66+'Team Pen 2'!AF66</f>
        <v>1</v>
      </c>
      <c r="G61" s="68">
        <f ca="1">'Team Pen 1'!AG66+'Team Pen 2'!AG66</f>
        <v>0</v>
      </c>
      <c r="H61" s="68">
        <f ca="1">'Team Pen 1'!AH66+'Team Pen 2'!AH66</f>
        <v>0</v>
      </c>
      <c r="I61" s="68">
        <f ca="1">'Team Pen 1'!AI66+'Team Pen 2'!AI66</f>
        <v>2</v>
      </c>
      <c r="J61" s="68">
        <f ca="1">'Team Pen 1'!AJ66+'Team Pen 2'!AJ66</f>
        <v>0</v>
      </c>
      <c r="K61" s="68">
        <f ca="1">'Team Pen 1'!AK66+'Team Pen 2'!AK66</f>
        <v>2</v>
      </c>
      <c r="L61" s="68">
        <f ca="1">'Team Pen 1'!AL66+'Team Pen 2'!AL66</f>
        <v>0</v>
      </c>
      <c r="M61" s="68">
        <f ca="1">'Team Pen 1'!AM66+'Team Pen 2'!AM66</f>
        <v>1</v>
      </c>
      <c r="N61" s="68">
        <f ca="1">'Team Pen 1'!AN66+'Team Pen 2'!AN66</f>
        <v>0</v>
      </c>
      <c r="O61" s="68">
        <f ca="1">'Team Pen 1'!AO66+'Team Pen 2'!AO66</f>
        <v>2</v>
      </c>
      <c r="P61" s="537">
        <f ca="1">0</f>
        <v>0</v>
      </c>
      <c r="Q61" s="537">
        <f ca="1">0</f>
        <v>0</v>
      </c>
      <c r="R61" s="571">
        <f t="shared" si="5"/>
        <v>8</v>
      </c>
      <c r="S61" s="1251">
        <f ca="1">'Team Pen 1'!BF66:BF66+'Team Pen 2'!BF66:BF66</f>
        <v>6</v>
      </c>
      <c r="T61" s="1745" t="str">
        <f ca="1">IF('Team Pen 1'!BH66="","",SUM('Team Pen 1'!BH66+'Team Pen 2'!BH66))</f>
        <v/>
      </c>
      <c r="U61" s="1743" t="str">
        <f ca="1">IF('Team Pen 1'!BI66="","",SUM('Team Pen 1'!BI66+'Team Pen 2'!BI66))</f>
        <v/>
      </c>
      <c r="V61" s="1741" t="str">
        <f ca="1">IF('Team Pen 1'!BJ66="","",SUM('Team Pen 1'!BJ66+'Team Pen 2'!BJ66))</f>
        <v/>
      </c>
      <c r="W61" s="1756" t="str">
        <f t="shared" si="6"/>
        <v>Summers Eve-L</v>
      </c>
      <c r="X61" s="1761" t="str">
        <f t="shared" si="7"/>
        <v>68</v>
      </c>
      <c r="Y61" s="10"/>
      <c r="Z61" s="10"/>
      <c r="AA61" s="10"/>
      <c r="AB61" s="10"/>
      <c r="AC61" s="10"/>
      <c r="AD61" s="10"/>
      <c r="AE61" s="10"/>
      <c r="AF61" s="10"/>
      <c r="AG61" s="5"/>
    </row>
    <row r="62" spans="1:33" ht="12.75" customHeight="1">
      <c r="A62" s="1748"/>
      <c r="B62" s="1754"/>
      <c r="C62" s="529" t="s">
        <v>445</v>
      </c>
      <c r="D62" s="539">
        <f ca="1">'Team Pen 1'!AQ66+'Team Pen 2'!AQ66</f>
        <v>0</v>
      </c>
      <c r="E62" s="540">
        <f ca="1">'Team Pen 1'!AR66+'Team Pen 2'!AR66</f>
        <v>0</v>
      </c>
      <c r="F62" s="540">
        <f ca="1">'Team Pen 1'!AS66+'Team Pen 2'!AS66</f>
        <v>0</v>
      </c>
      <c r="G62" s="540">
        <f ca="1">'Team Pen 1'!AT66+'Team Pen 2'!AT66</f>
        <v>2</v>
      </c>
      <c r="H62" s="540">
        <f ca="1">'Team Pen 1'!AU66+'Team Pen 2'!AU66</f>
        <v>0</v>
      </c>
      <c r="I62" s="540">
        <f ca="1">'Team Pen 1'!AV66+'Team Pen 2'!AV66</f>
        <v>0</v>
      </c>
      <c r="J62" s="540">
        <f ca="1">'Team Pen 1'!AW66+'Team Pen 2'!AW66</f>
        <v>0</v>
      </c>
      <c r="K62" s="540">
        <f ca="1">'Team Pen 1'!AX66+'Team Pen 2'!AX66</f>
        <v>1</v>
      </c>
      <c r="L62" s="540">
        <f ca="1">'Team Pen 1'!AY66+'Team Pen 2'!AY66</f>
        <v>0</v>
      </c>
      <c r="M62" s="540">
        <f ca="1">'Team Pen 1'!AZ66+'Team Pen 2'!AZ66</f>
        <v>1</v>
      </c>
      <c r="N62" s="540">
        <f ca="1">'Team Pen 1'!BA66+'Team Pen 2'!BA66</f>
        <v>0</v>
      </c>
      <c r="O62" s="540">
        <f ca="1">'Team Pen 1'!BB66+'Team Pen 2'!BB66</f>
        <v>0</v>
      </c>
      <c r="P62" s="541">
        <f ca="1">'Team Pen 1'!BC66+'Team Pen 2'!BC66</f>
        <v>0</v>
      </c>
      <c r="Q62" s="541">
        <f ca="1">'Team Pen 1'!BE66+'Team Pen 2'!BE66</f>
        <v>2</v>
      </c>
      <c r="R62" s="469">
        <f t="shared" si="5"/>
        <v>4</v>
      </c>
      <c r="S62" s="1251"/>
      <c r="T62" s="1749"/>
      <c r="U62" s="1744"/>
      <c r="V62" s="1742"/>
      <c r="W62" s="1756"/>
      <c r="X62" s="1761"/>
      <c r="Y62" s="10"/>
      <c r="Z62" s="10"/>
      <c r="AA62" s="10"/>
      <c r="AB62" s="10"/>
      <c r="AC62" s="10"/>
      <c r="AD62" s="10"/>
      <c r="AE62" s="10"/>
      <c r="AF62" s="10"/>
      <c r="AG62" s="5"/>
    </row>
    <row r="63" spans="1:33" ht="12.75" customHeight="1">
      <c r="A63" s="1747" t="str">
        <f ca="1">IF(Rosters!H24="","",Rosters!H24)</f>
        <v/>
      </c>
      <c r="B63" s="1751" t="str">
        <f ca="1">IF(Rosters!I24="","",Rosters!I24)</f>
        <v/>
      </c>
      <c r="C63" s="530" t="s">
        <v>446</v>
      </c>
      <c r="D63" s="67">
        <f ca="1">'Team Pen 1'!AD68+'Team Pen 2'!AD68</f>
        <v>0</v>
      </c>
      <c r="E63" s="68">
        <f ca="1">'Team Pen 1'!AE68+'Team Pen 2'!AE68</f>
        <v>0</v>
      </c>
      <c r="F63" s="68">
        <f ca="1">'Team Pen 1'!AF68+'Team Pen 2'!AF68</f>
        <v>0</v>
      </c>
      <c r="G63" s="68">
        <f ca="1">'Team Pen 1'!AG68+'Team Pen 2'!AG68</f>
        <v>0</v>
      </c>
      <c r="H63" s="68">
        <f ca="1">'Team Pen 1'!AH68+'Team Pen 2'!AH68</f>
        <v>0</v>
      </c>
      <c r="I63" s="68">
        <f ca="1">'Team Pen 1'!AI68+'Team Pen 2'!AI68</f>
        <v>0</v>
      </c>
      <c r="J63" s="68">
        <f ca="1">'Team Pen 1'!AJ68+'Team Pen 2'!AJ68</f>
        <v>0</v>
      </c>
      <c r="K63" s="68">
        <f ca="1">'Team Pen 1'!AK68+'Team Pen 2'!AK68</f>
        <v>0</v>
      </c>
      <c r="L63" s="68">
        <f ca="1">'Team Pen 1'!AL68+'Team Pen 2'!AL68</f>
        <v>0</v>
      </c>
      <c r="M63" s="68">
        <f ca="1">'Team Pen 1'!AM68+'Team Pen 2'!AM68</f>
        <v>0</v>
      </c>
      <c r="N63" s="68">
        <f ca="1">'Team Pen 1'!AN68+'Team Pen 2'!AN68</f>
        <v>0</v>
      </c>
      <c r="O63" s="68">
        <f ca="1">'Team Pen 1'!AO68+'Team Pen 2'!AO68</f>
        <v>0</v>
      </c>
      <c r="P63" s="537">
        <f ca="1">0</f>
        <v>0</v>
      </c>
      <c r="Q63" s="537">
        <f ca="1">0</f>
        <v>0</v>
      </c>
      <c r="R63" s="571">
        <f t="shared" si="5"/>
        <v>0</v>
      </c>
      <c r="S63" s="1251">
        <f ca="1">'Team Pen 1'!BF68:BF68+'Team Pen 2'!BF68:BF68</f>
        <v>0</v>
      </c>
      <c r="T63" s="1745" t="str">
        <f ca="1">IF('Team Pen 1'!BH68="","",SUM('Team Pen 1'!BH68+'Team Pen 2'!BH68))</f>
        <v/>
      </c>
      <c r="U63" s="1743" t="str">
        <f ca="1">IF('Team Pen 1'!BI68="","",SUM('Team Pen 1'!BI68+'Team Pen 2'!BI68))</f>
        <v/>
      </c>
      <c r="V63" s="1741" t="str">
        <f ca="1">IF('Team Pen 1'!BJ68="","",SUM('Team Pen 1'!BJ68+'Team Pen 2'!BJ68))</f>
        <v/>
      </c>
      <c r="W63" s="1755" t="str">
        <f t="shared" si="6"/>
        <v/>
      </c>
      <c r="X63" s="1760" t="str">
        <f t="shared" si="7"/>
        <v/>
      </c>
      <c r="Y63" s="10"/>
      <c r="Z63" s="10"/>
      <c r="AA63" s="10"/>
      <c r="AB63" s="10"/>
      <c r="AC63" s="10"/>
      <c r="AD63" s="10"/>
      <c r="AE63" s="10"/>
      <c r="AF63" s="10"/>
      <c r="AG63" s="5"/>
    </row>
    <row r="64" spans="1:33" ht="12.75" customHeight="1">
      <c r="A64" s="1748"/>
      <c r="B64" s="1752"/>
      <c r="C64" s="529" t="s">
        <v>445</v>
      </c>
      <c r="D64" s="539">
        <f ca="1">'Team Pen 1'!AQ68+'Team Pen 2'!AQ68</f>
        <v>0</v>
      </c>
      <c r="E64" s="540">
        <f ca="1">'Team Pen 1'!AR68+'Team Pen 2'!AR68</f>
        <v>0</v>
      </c>
      <c r="F64" s="540">
        <f ca="1">'Team Pen 1'!AS68+'Team Pen 2'!AS68</f>
        <v>0</v>
      </c>
      <c r="G64" s="540">
        <f ca="1">'Team Pen 1'!AT68+'Team Pen 2'!AT68</f>
        <v>0</v>
      </c>
      <c r="H64" s="540">
        <f ca="1">'Team Pen 1'!AU68+'Team Pen 2'!AU68</f>
        <v>0</v>
      </c>
      <c r="I64" s="540">
        <f ca="1">'Team Pen 1'!AV68+'Team Pen 2'!AV68</f>
        <v>0</v>
      </c>
      <c r="J64" s="540">
        <f ca="1">'Team Pen 1'!AW68+'Team Pen 2'!AW68</f>
        <v>0</v>
      </c>
      <c r="K64" s="540">
        <f ca="1">'Team Pen 1'!AX68+'Team Pen 2'!AX68</f>
        <v>0</v>
      </c>
      <c r="L64" s="540">
        <f ca="1">'Team Pen 1'!AY68+'Team Pen 2'!AY68</f>
        <v>0</v>
      </c>
      <c r="M64" s="540">
        <f ca="1">'Team Pen 1'!AZ68+'Team Pen 2'!AZ68</f>
        <v>0</v>
      </c>
      <c r="N64" s="540">
        <f ca="1">'Team Pen 1'!BA68+'Team Pen 2'!BA68</f>
        <v>0</v>
      </c>
      <c r="O64" s="540">
        <f ca="1">'Team Pen 1'!BB68+'Team Pen 2'!BB68</f>
        <v>0</v>
      </c>
      <c r="P64" s="541">
        <f ca="1">'Team Pen 1'!BC68+'Team Pen 2'!BC68</f>
        <v>0</v>
      </c>
      <c r="Q64" s="541">
        <f ca="1">'Team Pen 1'!BE68+'Team Pen 2'!BE68</f>
        <v>0</v>
      </c>
      <c r="R64" s="469">
        <f t="shared" si="5"/>
        <v>0</v>
      </c>
      <c r="S64" s="1251"/>
      <c r="T64" s="1749"/>
      <c r="U64" s="1744"/>
      <c r="V64" s="1742"/>
      <c r="W64" s="1755"/>
      <c r="X64" s="1760"/>
      <c r="Y64" s="10"/>
      <c r="Z64" s="10"/>
      <c r="AA64" s="10"/>
      <c r="AB64" s="10"/>
      <c r="AC64" s="10"/>
      <c r="AD64" s="10"/>
      <c r="AE64" s="10"/>
      <c r="AF64" s="10"/>
      <c r="AG64" s="5"/>
    </row>
    <row r="65" spans="1:33" ht="12.75" customHeight="1">
      <c r="A65" s="1747" t="str">
        <f ca="1">IF(Rosters!H25="","",Rosters!H25)</f>
        <v/>
      </c>
      <c r="B65" s="1753" t="str">
        <f ca="1">IF(Rosters!I25="","",Rosters!I25)</f>
        <v/>
      </c>
      <c r="C65" s="530" t="s">
        <v>446</v>
      </c>
      <c r="D65" s="67">
        <f ca="1">'Team Pen 1'!AD70+'Team Pen 2'!AD70</f>
        <v>0</v>
      </c>
      <c r="E65" s="68">
        <f ca="1">'Team Pen 1'!AE70+'Team Pen 2'!AE70</f>
        <v>0</v>
      </c>
      <c r="F65" s="68">
        <f ca="1">'Team Pen 1'!AF70+'Team Pen 2'!AF70</f>
        <v>0</v>
      </c>
      <c r="G65" s="68">
        <f ca="1">'Team Pen 1'!AG70+'Team Pen 2'!AG70</f>
        <v>0</v>
      </c>
      <c r="H65" s="68">
        <f ca="1">'Team Pen 1'!AH70+'Team Pen 2'!AH70</f>
        <v>0</v>
      </c>
      <c r="I65" s="68">
        <f ca="1">'Team Pen 1'!AI70+'Team Pen 2'!AI70</f>
        <v>0</v>
      </c>
      <c r="J65" s="68">
        <f ca="1">'Team Pen 1'!AJ70+'Team Pen 2'!AJ70</f>
        <v>0</v>
      </c>
      <c r="K65" s="68">
        <f ca="1">'Team Pen 1'!AK70+'Team Pen 2'!AK70</f>
        <v>0</v>
      </c>
      <c r="L65" s="68">
        <f ca="1">'Team Pen 1'!AL70+'Team Pen 2'!AL70</f>
        <v>0</v>
      </c>
      <c r="M65" s="68">
        <f ca="1">'Team Pen 1'!AM70+'Team Pen 2'!AM70</f>
        <v>0</v>
      </c>
      <c r="N65" s="68">
        <f ca="1">'Team Pen 1'!AN70+'Team Pen 2'!AN70</f>
        <v>0</v>
      </c>
      <c r="O65" s="68">
        <f ca="1">'Team Pen 1'!AO70+'Team Pen 2'!AO70</f>
        <v>0</v>
      </c>
      <c r="P65" s="537">
        <f ca="1">0</f>
        <v>0</v>
      </c>
      <c r="Q65" s="537">
        <f ca="1">0</f>
        <v>0</v>
      </c>
      <c r="R65" s="571">
        <f t="shared" si="5"/>
        <v>0</v>
      </c>
      <c r="S65" s="1251">
        <f ca="1">'Team Pen 1'!BF70:BF70+'Team Pen 2'!BF70:BF70</f>
        <v>0</v>
      </c>
      <c r="T65" s="1745" t="str">
        <f ca="1">IF('Team Pen 1'!BH70="","",SUM('Team Pen 1'!BH70+'Team Pen 2'!BH70))</f>
        <v/>
      </c>
      <c r="U65" s="1743" t="str">
        <f ca="1">IF('Team Pen 1'!BI70="","",SUM('Team Pen 1'!BI70+'Team Pen 2'!BI70))</f>
        <v/>
      </c>
      <c r="V65" s="1741" t="str">
        <f ca="1">IF('Team Pen 1'!BJ70="","",SUM('Team Pen 1'!BJ70+'Team Pen 2'!BJ70))</f>
        <v/>
      </c>
      <c r="W65" s="1756" t="str">
        <f t="shared" si="6"/>
        <v/>
      </c>
      <c r="X65" s="1761" t="str">
        <f t="shared" si="7"/>
        <v/>
      </c>
      <c r="Y65" s="10"/>
      <c r="Z65" s="10"/>
      <c r="AA65" s="10"/>
      <c r="AB65" s="10"/>
      <c r="AC65" s="10"/>
      <c r="AD65" s="10"/>
      <c r="AE65" s="10"/>
      <c r="AF65" s="10"/>
      <c r="AG65" s="5"/>
    </row>
    <row r="66" spans="1:33" ht="12.75" customHeight="1">
      <c r="A66" s="1748"/>
      <c r="B66" s="1754"/>
      <c r="C66" s="529" t="s">
        <v>445</v>
      </c>
      <c r="D66" s="539">
        <f ca="1">'Team Pen 1'!AQ70+'Team Pen 2'!AQ70</f>
        <v>0</v>
      </c>
      <c r="E66" s="540">
        <f ca="1">'Team Pen 1'!AR70+'Team Pen 2'!AR70</f>
        <v>0</v>
      </c>
      <c r="F66" s="540">
        <f ca="1">'Team Pen 1'!AS70+'Team Pen 2'!AS70</f>
        <v>0</v>
      </c>
      <c r="G66" s="540">
        <f ca="1">'Team Pen 1'!AT70+'Team Pen 2'!AT70</f>
        <v>0</v>
      </c>
      <c r="H66" s="540">
        <f ca="1">'Team Pen 1'!AU70+'Team Pen 2'!AU70</f>
        <v>0</v>
      </c>
      <c r="I66" s="540">
        <f ca="1">'Team Pen 1'!AV70+'Team Pen 2'!AV70</f>
        <v>0</v>
      </c>
      <c r="J66" s="540">
        <f ca="1">'Team Pen 1'!AW70+'Team Pen 2'!AW70</f>
        <v>0</v>
      </c>
      <c r="K66" s="540">
        <f ca="1">'Team Pen 1'!AX70+'Team Pen 2'!AX70</f>
        <v>0</v>
      </c>
      <c r="L66" s="540">
        <f ca="1">'Team Pen 1'!AY70+'Team Pen 2'!AY70</f>
        <v>0</v>
      </c>
      <c r="M66" s="540">
        <f ca="1">'Team Pen 1'!AZ70+'Team Pen 2'!AZ70</f>
        <v>0</v>
      </c>
      <c r="N66" s="540">
        <f ca="1">'Team Pen 1'!BA70+'Team Pen 2'!BA70</f>
        <v>0</v>
      </c>
      <c r="O66" s="540">
        <f ca="1">'Team Pen 1'!BB70+'Team Pen 2'!BB70</f>
        <v>0</v>
      </c>
      <c r="P66" s="541">
        <f ca="1">'Team Pen 1'!BC70+'Team Pen 2'!BC70</f>
        <v>0</v>
      </c>
      <c r="Q66" s="541">
        <f ca="1">'Team Pen 1'!BE70+'Team Pen 2'!BE70</f>
        <v>0</v>
      </c>
      <c r="R66" s="469">
        <f t="shared" si="5"/>
        <v>0</v>
      </c>
      <c r="S66" s="1251"/>
      <c r="T66" s="1749"/>
      <c r="U66" s="1744"/>
      <c r="V66" s="1742"/>
      <c r="W66" s="1756"/>
      <c r="X66" s="1761"/>
      <c r="Y66" s="10"/>
      <c r="Z66" s="10"/>
      <c r="AA66" s="10"/>
      <c r="AB66" s="10"/>
      <c r="AC66" s="10"/>
      <c r="AD66" s="10"/>
      <c r="AE66" s="10"/>
      <c r="AF66" s="10"/>
      <c r="AG66" s="5"/>
    </row>
    <row r="67" spans="1:33" ht="12.75" customHeight="1">
      <c r="A67" s="1747" t="str">
        <f ca="1">IF(Rosters!H26="","",Rosters!H26)</f>
        <v/>
      </c>
      <c r="B67" s="1751" t="str">
        <f ca="1">IF(Rosters!I26="","",Rosters!I26)</f>
        <v/>
      </c>
      <c r="C67" s="530" t="s">
        <v>446</v>
      </c>
      <c r="D67" s="67">
        <f ca="1">'Team Pen 1'!AD72+'Team Pen 2'!AD76</f>
        <v>0</v>
      </c>
      <c r="E67" s="68">
        <f ca="1">'Team Pen 1'!AE72+'Team Pen 2'!AE76</f>
        <v>0</v>
      </c>
      <c r="F67" s="68">
        <f ca="1">'Team Pen 1'!AF72+'Team Pen 2'!AF76</f>
        <v>0</v>
      </c>
      <c r="G67" s="68">
        <f ca="1">'Team Pen 1'!AG72+'Team Pen 2'!AG76</f>
        <v>0</v>
      </c>
      <c r="H67" s="68">
        <f ca="1">'Team Pen 1'!AH72+'Team Pen 2'!AH76</f>
        <v>0</v>
      </c>
      <c r="I67" s="68">
        <f ca="1">'Team Pen 1'!AI72+'Team Pen 2'!AI76</f>
        <v>0</v>
      </c>
      <c r="J67" s="68">
        <f ca="1">'Team Pen 1'!AJ72+'Team Pen 2'!AJ76</f>
        <v>0</v>
      </c>
      <c r="K67" s="68">
        <f ca="1">'Team Pen 1'!AK72+'Team Pen 2'!AK76</f>
        <v>0</v>
      </c>
      <c r="L67" s="68">
        <f ca="1">'Team Pen 1'!AL72+'Team Pen 2'!AL76</f>
        <v>0</v>
      </c>
      <c r="M67" s="68">
        <f ca="1">'Team Pen 1'!AM72+'Team Pen 2'!AM76</f>
        <v>0</v>
      </c>
      <c r="N67" s="68">
        <f ca="1">'Team Pen 1'!AN72+'Team Pen 2'!AN76</f>
        <v>0</v>
      </c>
      <c r="O67" s="68">
        <f ca="1">'Team Pen 1'!AO72+'Team Pen 2'!AO76</f>
        <v>0</v>
      </c>
      <c r="P67" s="537">
        <f ca="1">0</f>
        <v>0</v>
      </c>
      <c r="Q67" s="537">
        <f ca="1">0</f>
        <v>0</v>
      </c>
      <c r="R67" s="571">
        <f>SUM(D67:O67)</f>
        <v>0</v>
      </c>
      <c r="S67" s="1251">
        <f ca="1">'Team Pen 1'!BF72:BF72+'Team Pen 2'!BF72:BF72</f>
        <v>0</v>
      </c>
      <c r="T67" s="1745" t="str">
        <f ca="1">IF('Team Pen 1'!BH70="","",SUM('Team Pen 1'!BH70+'Team Pen 2'!BH70))</f>
        <v/>
      </c>
      <c r="U67" s="1743" t="str">
        <f ca="1">IF('Team Pen 1'!BI70="","",SUM('Team Pen 1'!BI70+'Team Pen 2'!BI70))</f>
        <v/>
      </c>
      <c r="V67" s="1741" t="str">
        <f ca="1">IF('Team Pen 1'!BJ70="","",SUM('Team Pen 1'!BJ70+'Team Pen 2'!BJ70))</f>
        <v/>
      </c>
      <c r="W67" s="1755" t="str">
        <f>IF(B67="","",B67)</f>
        <v/>
      </c>
      <c r="X67" s="1760" t="str">
        <f>IF(A67="","",A67)</f>
        <v/>
      </c>
      <c r="Y67" s="10"/>
      <c r="Z67" s="10"/>
      <c r="AA67" s="10"/>
      <c r="AB67" s="10"/>
      <c r="AC67" s="10"/>
      <c r="AD67" s="10"/>
      <c r="AE67" s="10"/>
      <c r="AF67" s="10"/>
      <c r="AG67" s="5"/>
    </row>
    <row r="68" spans="1:33" ht="12.75" customHeight="1">
      <c r="A68" s="1748"/>
      <c r="B68" s="1752"/>
      <c r="C68" s="529" t="s">
        <v>445</v>
      </c>
      <c r="D68" s="539">
        <f ca="1">'Team Pen 1'!AQ72+'Team Pen 2'!AQ72</f>
        <v>0</v>
      </c>
      <c r="E68" s="540">
        <f ca="1">'Team Pen 1'!AR72+'Team Pen 2'!AR72</f>
        <v>0</v>
      </c>
      <c r="F68" s="540">
        <f ca="1">'Team Pen 1'!AS72+'Team Pen 2'!AS72</f>
        <v>0</v>
      </c>
      <c r="G68" s="540">
        <f ca="1">'Team Pen 1'!AT72+'Team Pen 2'!AT72</f>
        <v>0</v>
      </c>
      <c r="H68" s="540">
        <f ca="1">'Team Pen 1'!AU72+'Team Pen 2'!AU72</f>
        <v>0</v>
      </c>
      <c r="I68" s="540">
        <f ca="1">'Team Pen 1'!AV72+'Team Pen 2'!AV72</f>
        <v>0</v>
      </c>
      <c r="J68" s="540">
        <f ca="1">'Team Pen 1'!AW72+'Team Pen 2'!AW72</f>
        <v>0</v>
      </c>
      <c r="K68" s="540">
        <f ca="1">'Team Pen 1'!AX72+'Team Pen 2'!AX72</f>
        <v>0</v>
      </c>
      <c r="L68" s="540">
        <f ca="1">'Team Pen 1'!AY72+'Team Pen 2'!AY72</f>
        <v>0</v>
      </c>
      <c r="M68" s="540">
        <f ca="1">'Team Pen 1'!AZ72+'Team Pen 2'!AZ72</f>
        <v>0</v>
      </c>
      <c r="N68" s="540">
        <f ca="1">'Team Pen 1'!BA72+'Team Pen 2'!BA72</f>
        <v>0</v>
      </c>
      <c r="O68" s="540">
        <f ca="1">'Team Pen 1'!BB72+'Team Pen 2'!BB72</f>
        <v>0</v>
      </c>
      <c r="P68" s="541">
        <f ca="1">'Team Pen 1'!BC72+'Team Pen 2'!BC72</f>
        <v>0</v>
      </c>
      <c r="Q68" s="541">
        <f ca="1">'Team Pen 1'!BE72+'Team Pen 2'!BE72</f>
        <v>0</v>
      </c>
      <c r="R68" s="469">
        <f>SUM(D68:O68)</f>
        <v>0</v>
      </c>
      <c r="S68" s="1251"/>
      <c r="T68" s="1749"/>
      <c r="U68" s="1744"/>
      <c r="V68" s="1742"/>
      <c r="W68" s="1755"/>
      <c r="X68" s="1760"/>
      <c r="Y68" s="10"/>
      <c r="Z68" s="10"/>
      <c r="AA68" s="10"/>
      <c r="AB68" s="10"/>
      <c r="AC68" s="10"/>
      <c r="AD68" s="10"/>
      <c r="AE68" s="10"/>
      <c r="AF68" s="10"/>
      <c r="AG68" s="5"/>
    </row>
    <row r="69" spans="1:33" ht="12.75" customHeight="1">
      <c r="A69" s="1747" t="str">
        <f ca="1">IF(Rosters!H27="","",Rosters!H27)</f>
        <v/>
      </c>
      <c r="B69" s="1753" t="str">
        <f ca="1">IF(Rosters!I27="","",Rosters!I27)</f>
        <v/>
      </c>
      <c r="C69" s="530" t="s">
        <v>446</v>
      </c>
      <c r="D69" s="67">
        <f ca="1">'Team Pen 1'!AD74+'Team Pen 2'!AD74</f>
        <v>0</v>
      </c>
      <c r="E69" s="68">
        <f ca="1">'Team Pen 1'!AE74+'Team Pen 2'!AE74</f>
        <v>0</v>
      </c>
      <c r="F69" s="68">
        <f ca="1">'Team Pen 1'!AF74+'Team Pen 2'!AF74</f>
        <v>0</v>
      </c>
      <c r="G69" s="68">
        <f ca="1">'Team Pen 1'!AG74+'Team Pen 2'!AG74</f>
        <v>0</v>
      </c>
      <c r="H69" s="68">
        <f ca="1">'Team Pen 1'!AH74+'Team Pen 2'!AH74</f>
        <v>0</v>
      </c>
      <c r="I69" s="68">
        <f ca="1">'Team Pen 1'!AI74+'Team Pen 2'!AI74</f>
        <v>0</v>
      </c>
      <c r="J69" s="68">
        <f ca="1">'Team Pen 1'!AJ74+'Team Pen 2'!AJ74</f>
        <v>0</v>
      </c>
      <c r="K69" s="68">
        <f ca="1">'Team Pen 1'!AK74+'Team Pen 2'!AK74</f>
        <v>0</v>
      </c>
      <c r="L69" s="68">
        <f ca="1">'Team Pen 1'!AL74+'Team Pen 2'!AL74</f>
        <v>0</v>
      </c>
      <c r="M69" s="68">
        <f ca="1">'Team Pen 1'!AM74+'Team Pen 2'!AM74</f>
        <v>0</v>
      </c>
      <c r="N69" s="68">
        <f ca="1">'Team Pen 1'!AN74+'Team Pen 2'!AN74</f>
        <v>0</v>
      </c>
      <c r="O69" s="68">
        <f ca="1">'Team Pen 1'!AO74+'Team Pen 2'!AO74</f>
        <v>0</v>
      </c>
      <c r="P69" s="538">
        <f ca="1">0</f>
        <v>0</v>
      </c>
      <c r="Q69" s="538">
        <f ca="1">0</f>
        <v>0</v>
      </c>
      <c r="R69" s="571">
        <f>SUM(D69:O69)</f>
        <v>0</v>
      </c>
      <c r="S69" s="1251">
        <f ca="1">'Team Pen 1'!BF74:BF74+'Team Pen 2'!BF74:BF74</f>
        <v>0</v>
      </c>
      <c r="T69" s="1745" t="str">
        <f ca="1">IF('Team Pen 1'!BH72="","",SUM('Team Pen 1'!BH72+'Team Pen 2'!BH76))</f>
        <v/>
      </c>
      <c r="U69" s="1743" t="str">
        <f ca="1">IF('Team Pen 1'!BI72="","",SUM('Team Pen 1'!BI72+'Team Pen 2'!BI76))</f>
        <v/>
      </c>
      <c r="V69" s="1741" t="str">
        <f ca="1">IF('Team Pen 1'!BJ72="","",SUM('Team Pen 1'!BJ72+'Team Pen 2'!BJ76))</f>
        <v/>
      </c>
      <c r="W69" s="1756" t="str">
        <f>IF(B69="","",B69)</f>
        <v/>
      </c>
      <c r="X69" s="1761" t="str">
        <f>IF(A69="","",A69)</f>
        <v/>
      </c>
      <c r="Y69" s="10"/>
      <c r="Z69" s="10"/>
      <c r="AA69" s="10"/>
      <c r="AB69" s="10"/>
      <c r="AC69" s="10"/>
      <c r="AD69" s="10"/>
      <c r="AE69" s="10"/>
      <c r="AF69" s="10"/>
      <c r="AG69" s="5"/>
    </row>
    <row r="70" spans="1:33" ht="12.75" customHeight="1" thickBot="1">
      <c r="A70" s="1750"/>
      <c r="B70" s="1806"/>
      <c r="C70" s="531" t="s">
        <v>445</v>
      </c>
      <c r="D70" s="539">
        <f ca="1">'Team Pen 1'!AQ74+'Team Pen 2'!AQ74</f>
        <v>0</v>
      </c>
      <c r="E70" s="540">
        <f ca="1">'Team Pen 1'!AR74+'Team Pen 2'!AR74</f>
        <v>0</v>
      </c>
      <c r="F70" s="540">
        <f ca="1">'Team Pen 1'!AS74+'Team Pen 2'!AS74</f>
        <v>0</v>
      </c>
      <c r="G70" s="540">
        <f ca="1">'Team Pen 1'!AT74+'Team Pen 2'!AT74</f>
        <v>0</v>
      </c>
      <c r="H70" s="540">
        <f ca="1">'Team Pen 1'!AU74+'Team Pen 2'!AU74</f>
        <v>0</v>
      </c>
      <c r="I70" s="540">
        <f ca="1">'Team Pen 1'!AV74+'Team Pen 2'!AV74</f>
        <v>0</v>
      </c>
      <c r="J70" s="540">
        <f ca="1">'Team Pen 1'!AW74+'Team Pen 2'!AW74</f>
        <v>0</v>
      </c>
      <c r="K70" s="540">
        <f ca="1">'Team Pen 1'!AX74+'Team Pen 2'!AX74</f>
        <v>0</v>
      </c>
      <c r="L70" s="540">
        <f ca="1">'Team Pen 1'!AY74+'Team Pen 2'!AY74</f>
        <v>0</v>
      </c>
      <c r="M70" s="540">
        <f ca="1">'Team Pen 1'!AZ74+'Team Pen 2'!AZ74</f>
        <v>0</v>
      </c>
      <c r="N70" s="540">
        <f ca="1">'Team Pen 1'!BA74+'Team Pen 2'!BA74</f>
        <v>0</v>
      </c>
      <c r="O70" s="540">
        <f ca="1">'Team Pen 1'!BB74+'Team Pen 2'!BB74</f>
        <v>0</v>
      </c>
      <c r="P70" s="541">
        <f ca="1">'Team Pen 1'!BC74+'Team Pen 2'!BC74</f>
        <v>0</v>
      </c>
      <c r="Q70" s="672">
        <f ca="1">'Team Pen 1'!BE74+'Team Pen 2'!BE74</f>
        <v>0</v>
      </c>
      <c r="R70" s="469">
        <f>SUM(D70:O70)</f>
        <v>0</v>
      </c>
      <c r="S70" s="1277"/>
      <c r="T70" s="1746"/>
      <c r="U70" s="1757"/>
      <c r="V70" s="1758"/>
      <c r="W70" s="1759"/>
      <c r="X70" s="1762"/>
      <c r="Y70" s="10"/>
      <c r="Z70" s="10"/>
      <c r="AA70" s="10"/>
      <c r="AB70" s="10"/>
      <c r="AC70" s="10"/>
      <c r="AD70" s="10"/>
      <c r="AE70" s="10"/>
      <c r="AF70" s="10"/>
      <c r="AG70" s="5"/>
    </row>
    <row r="71" spans="1:33" ht="20.25" customHeight="1" thickBot="1">
      <c r="A71" s="1777" t="s">
        <v>130</v>
      </c>
      <c r="B71" s="1778"/>
      <c r="C71" s="1779"/>
      <c r="D71" s="577">
        <f t="shared" ref="D71:O71" si="8">SUM(D39,D41,D43,D45,D47,D49,D51,D53,D55,D57,D59,D61,D63,D65,D67,D69)</f>
        <v>8</v>
      </c>
      <c r="E71" s="277">
        <f t="shared" si="8"/>
        <v>3</v>
      </c>
      <c r="F71" s="277">
        <f t="shared" si="8"/>
        <v>10</v>
      </c>
      <c r="G71" s="277">
        <f t="shared" si="8"/>
        <v>10</v>
      </c>
      <c r="H71" s="277">
        <f t="shared" si="8"/>
        <v>3</v>
      </c>
      <c r="I71" s="277">
        <f t="shared" si="8"/>
        <v>4</v>
      </c>
      <c r="J71" s="277">
        <f t="shared" si="8"/>
        <v>0</v>
      </c>
      <c r="K71" s="277">
        <f t="shared" si="8"/>
        <v>5</v>
      </c>
      <c r="L71" s="277">
        <f t="shared" si="8"/>
        <v>0</v>
      </c>
      <c r="M71" s="277">
        <f t="shared" si="8"/>
        <v>12</v>
      </c>
      <c r="N71" s="277">
        <f t="shared" si="8"/>
        <v>0</v>
      </c>
      <c r="O71" s="277">
        <f t="shared" si="8"/>
        <v>2</v>
      </c>
      <c r="P71" s="581">
        <f>0</f>
        <v>0</v>
      </c>
      <c r="Q71" s="583">
        <f>0</f>
        <v>0</v>
      </c>
      <c r="R71" s="671">
        <f>SUM(R39,R41,R43,R45,R47,R49,R51,R53,R55,R57,R59,R61,R63,R65,R67,R69)</f>
        <v>57</v>
      </c>
      <c r="S71" s="471">
        <f>SUM(S39:S69)</f>
        <v>33</v>
      </c>
      <c r="T71" s="287">
        <f>SUM(T39:T69)</f>
        <v>0</v>
      </c>
      <c r="U71" s="203">
        <f>SUM(U39:U69)</f>
        <v>0</v>
      </c>
      <c r="V71" s="177">
        <f>SUM(V39:V69)</f>
        <v>0</v>
      </c>
      <c r="W71" s="1768" t="s">
        <v>227</v>
      </c>
      <c r="X71" s="1769"/>
    </row>
    <row r="72" spans="1:33" ht="20.25" customHeight="1" thickBot="1">
      <c r="A72" s="1801" t="s">
        <v>131</v>
      </c>
      <c r="B72" s="1802"/>
      <c r="C72" s="1803"/>
      <c r="D72" s="527">
        <f t="shared" ref="D72:O72" si="9">SUM(D40,D42,D44,D46,D48,D50,D52,D54,D56,D58,D60,D62,D64,D66,D68,D70)</f>
        <v>1</v>
      </c>
      <c r="E72" s="578">
        <f t="shared" si="9"/>
        <v>1</v>
      </c>
      <c r="F72" s="578">
        <f t="shared" si="9"/>
        <v>0</v>
      </c>
      <c r="G72" s="578">
        <f t="shared" si="9"/>
        <v>9</v>
      </c>
      <c r="H72" s="578">
        <f t="shared" si="9"/>
        <v>4</v>
      </c>
      <c r="I72" s="578">
        <f t="shared" si="9"/>
        <v>2</v>
      </c>
      <c r="J72" s="578">
        <f t="shared" si="9"/>
        <v>0</v>
      </c>
      <c r="K72" s="578">
        <f t="shared" si="9"/>
        <v>3</v>
      </c>
      <c r="L72" s="578">
        <f t="shared" si="9"/>
        <v>0</v>
      </c>
      <c r="M72" s="578">
        <f t="shared" si="9"/>
        <v>5</v>
      </c>
      <c r="N72" s="578">
        <f t="shared" si="9"/>
        <v>0</v>
      </c>
      <c r="O72" s="578">
        <f t="shared" si="9"/>
        <v>0</v>
      </c>
      <c r="P72" s="582">
        <f>SUM(P40,P42,P44,P46,P48,P50,P52,P54,P56,P58,P60,P62,P64,P66,P68,P70)</f>
        <v>0</v>
      </c>
      <c r="Q72" s="113">
        <f>SUM(Q40,Q42,Q44,Q46,Q48,Q50,Q52,Q54,Q56,Q58,Q60,Q62,Q64,Q66,Q68,Q70)</f>
        <v>8</v>
      </c>
      <c r="R72" s="671">
        <f>SUM(R40,R42,R44,R46,R48,R50,R52,R54,R56,R58,R60,R62,R64,R66,R68,R70)</f>
        <v>25</v>
      </c>
      <c r="S72" s="1740"/>
      <c r="T72" s="1524"/>
      <c r="U72" s="1524"/>
      <c r="V72" s="1525"/>
      <c r="W72" s="1768"/>
      <c r="X72" s="1769"/>
    </row>
  </sheetData>
  <mergeCells count="274">
    <mergeCell ref="B5:B6"/>
    <mergeCell ref="B19:B20"/>
    <mergeCell ref="B21:B22"/>
    <mergeCell ref="B11:B12"/>
    <mergeCell ref="B13:B14"/>
    <mergeCell ref="B15:B16"/>
    <mergeCell ref="A5:A6"/>
    <mergeCell ref="A7:A8"/>
    <mergeCell ref="B7:B8"/>
    <mergeCell ref="B9:B10"/>
    <mergeCell ref="A9:A10"/>
    <mergeCell ref="W72:X72"/>
    <mergeCell ref="A71:C71"/>
    <mergeCell ref="A72:C72"/>
    <mergeCell ref="W3:W4"/>
    <mergeCell ref="X3:X4"/>
    <mergeCell ref="X5:X6"/>
    <mergeCell ref="W5:W6"/>
    <mergeCell ref="W7:W8"/>
    <mergeCell ref="X7:X8"/>
    <mergeCell ref="B63:B64"/>
    <mergeCell ref="W71:X71"/>
    <mergeCell ref="D37:R37"/>
    <mergeCell ref="W37:X37"/>
    <mergeCell ref="T37:V37"/>
    <mergeCell ref="W41:W42"/>
    <mergeCell ref="B47:B48"/>
    <mergeCell ref="B49:B50"/>
    <mergeCell ref="U43:U44"/>
    <mergeCell ref="B69:B70"/>
    <mergeCell ref="A23:A24"/>
    <mergeCell ref="A25:A26"/>
    <mergeCell ref="A27:A28"/>
    <mergeCell ref="A29:A30"/>
    <mergeCell ref="A31:A32"/>
    <mergeCell ref="A37:C37"/>
    <mergeCell ref="B67:B68"/>
    <mergeCell ref="B61:B62"/>
    <mergeCell ref="B23:B24"/>
    <mergeCell ref="B25:B26"/>
    <mergeCell ref="S23:S24"/>
    <mergeCell ref="S36:V36"/>
    <mergeCell ref="V33:V34"/>
    <mergeCell ref="A36:C36"/>
    <mergeCell ref="B33:B34"/>
    <mergeCell ref="B27:B28"/>
    <mergeCell ref="T53:T54"/>
    <mergeCell ref="U53:U54"/>
    <mergeCell ref="T49:T50"/>
    <mergeCell ref="U49:U50"/>
    <mergeCell ref="U51:U52"/>
    <mergeCell ref="T51:T52"/>
    <mergeCell ref="D1:R1"/>
    <mergeCell ref="W1:X1"/>
    <mergeCell ref="T1:V1"/>
    <mergeCell ref="B3:B4"/>
    <mergeCell ref="T3:T4"/>
    <mergeCell ref="U3:U4"/>
    <mergeCell ref="V3:V4"/>
    <mergeCell ref="A1:C1"/>
    <mergeCell ref="A3:A4"/>
    <mergeCell ref="S3:S4"/>
    <mergeCell ref="S41:S42"/>
    <mergeCell ref="U41:U42"/>
    <mergeCell ref="B39:B40"/>
    <mergeCell ref="A41:A42"/>
    <mergeCell ref="S39:S40"/>
    <mergeCell ref="V39:V40"/>
    <mergeCell ref="U39:U40"/>
    <mergeCell ref="T39:T40"/>
    <mergeCell ref="V41:V42"/>
    <mergeCell ref="A11:A12"/>
    <mergeCell ref="A13:A14"/>
    <mergeCell ref="A15:A16"/>
    <mergeCell ref="A17:A18"/>
    <mergeCell ref="A39:A40"/>
    <mergeCell ref="B41:B42"/>
    <mergeCell ref="B29:B30"/>
    <mergeCell ref="B31:B32"/>
    <mergeCell ref="A33:A34"/>
    <mergeCell ref="A19:A20"/>
    <mergeCell ref="U13:U14"/>
    <mergeCell ref="V13:V14"/>
    <mergeCell ref="S5:S6"/>
    <mergeCell ref="S7:S8"/>
    <mergeCell ref="S9:S10"/>
    <mergeCell ref="S11:S12"/>
    <mergeCell ref="T9:T10"/>
    <mergeCell ref="T11:T12"/>
    <mergeCell ref="T13:T14"/>
    <mergeCell ref="U9:U10"/>
    <mergeCell ref="S13:S14"/>
    <mergeCell ref="S15:S16"/>
    <mergeCell ref="A35:C35"/>
    <mergeCell ref="B17:B18"/>
    <mergeCell ref="S27:S28"/>
    <mergeCell ref="S29:S30"/>
    <mergeCell ref="S31:S32"/>
    <mergeCell ref="S33:S34"/>
    <mergeCell ref="S17:S18"/>
    <mergeCell ref="A21:A22"/>
    <mergeCell ref="V5:V6"/>
    <mergeCell ref="U5:U6"/>
    <mergeCell ref="T5:T6"/>
    <mergeCell ref="T7:T8"/>
    <mergeCell ref="U7:U8"/>
    <mergeCell ref="V7:V8"/>
    <mergeCell ref="W15:W16"/>
    <mergeCell ref="U17:U18"/>
    <mergeCell ref="V17:V18"/>
    <mergeCell ref="V15:V16"/>
    <mergeCell ref="U15:U16"/>
    <mergeCell ref="S25:S26"/>
    <mergeCell ref="S19:S20"/>
    <mergeCell ref="S21:S22"/>
    <mergeCell ref="T17:T18"/>
    <mergeCell ref="T15:T16"/>
    <mergeCell ref="V9:V10"/>
    <mergeCell ref="W9:W10"/>
    <mergeCell ref="X9:X10"/>
    <mergeCell ref="W11:W12"/>
    <mergeCell ref="X11:X12"/>
    <mergeCell ref="V11:V12"/>
    <mergeCell ref="U11:U12"/>
    <mergeCell ref="W17:W18"/>
    <mergeCell ref="X17:X18"/>
    <mergeCell ref="X19:X20"/>
    <mergeCell ref="W19:W20"/>
    <mergeCell ref="V19:V20"/>
    <mergeCell ref="U19:U20"/>
    <mergeCell ref="W13:W14"/>
    <mergeCell ref="X13:X14"/>
    <mergeCell ref="X15:X16"/>
    <mergeCell ref="W21:W22"/>
    <mergeCell ref="X21:X22"/>
    <mergeCell ref="X23:X24"/>
    <mergeCell ref="W23:W24"/>
    <mergeCell ref="T19:T20"/>
    <mergeCell ref="T21:T22"/>
    <mergeCell ref="U21:U22"/>
    <mergeCell ref="V21:V22"/>
    <mergeCell ref="V23:V24"/>
    <mergeCell ref="U23:U24"/>
    <mergeCell ref="T23:T24"/>
    <mergeCell ref="T25:T26"/>
    <mergeCell ref="U25:U26"/>
    <mergeCell ref="V25:V26"/>
    <mergeCell ref="T27:T28"/>
    <mergeCell ref="T29:T30"/>
    <mergeCell ref="U29:U30"/>
    <mergeCell ref="V29:V30"/>
    <mergeCell ref="W25:W26"/>
    <mergeCell ref="X25:X26"/>
    <mergeCell ref="X27:X28"/>
    <mergeCell ref="W27:W28"/>
    <mergeCell ref="W29:W30"/>
    <mergeCell ref="X29:X30"/>
    <mergeCell ref="X31:X32"/>
    <mergeCell ref="W31:W32"/>
    <mergeCell ref="V27:V28"/>
    <mergeCell ref="U27:U28"/>
    <mergeCell ref="U31:U32"/>
    <mergeCell ref="T31:T32"/>
    <mergeCell ref="W45:W46"/>
    <mergeCell ref="U45:U46"/>
    <mergeCell ref="T33:T34"/>
    <mergeCell ref="V43:V44"/>
    <mergeCell ref="W33:W34"/>
    <mergeCell ref="U33:U34"/>
    <mergeCell ref="T41:T42"/>
    <mergeCell ref="X45:X46"/>
    <mergeCell ref="X47:X48"/>
    <mergeCell ref="W47:W48"/>
    <mergeCell ref="V45:V46"/>
    <mergeCell ref="V47:V48"/>
    <mergeCell ref="V31:V32"/>
    <mergeCell ref="W53:W54"/>
    <mergeCell ref="X53:X54"/>
    <mergeCell ref="X33:X34"/>
    <mergeCell ref="X41:X42"/>
    <mergeCell ref="X43:X44"/>
    <mergeCell ref="W43:W44"/>
    <mergeCell ref="X39:X40"/>
    <mergeCell ref="W36:X36"/>
    <mergeCell ref="W39:W40"/>
    <mergeCell ref="W35:X35"/>
    <mergeCell ref="W63:W64"/>
    <mergeCell ref="W61:W62"/>
    <mergeCell ref="V55:V56"/>
    <mergeCell ref="V53:V54"/>
    <mergeCell ref="X49:X50"/>
    <mergeCell ref="X51:X52"/>
    <mergeCell ref="W51:W52"/>
    <mergeCell ref="V51:V52"/>
    <mergeCell ref="V49:V50"/>
    <mergeCell ref="W49:W50"/>
    <mergeCell ref="X69:X70"/>
    <mergeCell ref="X67:X68"/>
    <mergeCell ref="X65:X66"/>
    <mergeCell ref="T57:T58"/>
    <mergeCell ref="U57:U58"/>
    <mergeCell ref="V59:V60"/>
    <mergeCell ref="V57:V58"/>
    <mergeCell ref="T61:T62"/>
    <mergeCell ref="X61:X62"/>
    <mergeCell ref="X63:X64"/>
    <mergeCell ref="U67:U68"/>
    <mergeCell ref="V67:V68"/>
    <mergeCell ref="T65:T66"/>
    <mergeCell ref="W69:W70"/>
    <mergeCell ref="X55:X56"/>
    <mergeCell ref="W55:W56"/>
    <mergeCell ref="W57:W58"/>
    <mergeCell ref="X57:X58"/>
    <mergeCell ref="X59:X60"/>
    <mergeCell ref="W59:W60"/>
    <mergeCell ref="W67:W68"/>
    <mergeCell ref="W65:W66"/>
    <mergeCell ref="U47:U48"/>
    <mergeCell ref="S47:S48"/>
    <mergeCell ref="V61:V62"/>
    <mergeCell ref="V63:V64"/>
    <mergeCell ref="T55:T56"/>
    <mergeCell ref="U59:U60"/>
    <mergeCell ref="U61:U62"/>
    <mergeCell ref="U55:U56"/>
    <mergeCell ref="S45:S46"/>
    <mergeCell ref="T43:T44"/>
    <mergeCell ref="B51:B52"/>
    <mergeCell ref="A43:A44"/>
    <mergeCell ref="T45:T46"/>
    <mergeCell ref="T47:T48"/>
    <mergeCell ref="A45:A46"/>
    <mergeCell ref="A47:A48"/>
    <mergeCell ref="S51:S52"/>
    <mergeCell ref="S49:S50"/>
    <mergeCell ref="B43:B44"/>
    <mergeCell ref="B45:B46"/>
    <mergeCell ref="S43:S44"/>
    <mergeCell ref="S69:S70"/>
    <mergeCell ref="S67:S68"/>
    <mergeCell ref="S65:S66"/>
    <mergeCell ref="S63:S64"/>
    <mergeCell ref="B53:B54"/>
    <mergeCell ref="S53:S54"/>
    <mergeCell ref="B65:B66"/>
    <mergeCell ref="A49:A50"/>
    <mergeCell ref="A51:A52"/>
    <mergeCell ref="A53:A54"/>
    <mergeCell ref="A55:A56"/>
    <mergeCell ref="A65:A66"/>
    <mergeCell ref="A57:A58"/>
    <mergeCell ref="A59:A60"/>
    <mergeCell ref="A61:A62"/>
    <mergeCell ref="A63:A64"/>
    <mergeCell ref="S55:S56"/>
    <mergeCell ref="T63:T64"/>
    <mergeCell ref="T59:T60"/>
    <mergeCell ref="A67:A68"/>
    <mergeCell ref="A69:A70"/>
    <mergeCell ref="T67:T68"/>
    <mergeCell ref="B55:B56"/>
    <mergeCell ref="B57:B58"/>
    <mergeCell ref="B59:B60"/>
    <mergeCell ref="S72:V72"/>
    <mergeCell ref="S61:S62"/>
    <mergeCell ref="S59:S60"/>
    <mergeCell ref="S57:S58"/>
    <mergeCell ref="V65:V66"/>
    <mergeCell ref="U63:U64"/>
    <mergeCell ref="T69:T70"/>
    <mergeCell ref="U69:U70"/>
    <mergeCell ref="V69:V70"/>
    <mergeCell ref="U65:U66"/>
  </mergeCells>
  <phoneticPr fontId="38" type="noConversion"/>
  <pageMargins left="0.7" right="0" top="0" bottom="0" header="0" footer="0"/>
  <legacy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W104"/>
  <sheetViews>
    <sheetView tabSelected="1" topLeftCell="D1" zoomScaleSheetLayoutView="100" workbookViewId="0">
      <selection activeCell="P25" sqref="P25"/>
    </sheetView>
  </sheetViews>
  <sheetFormatPr baseColWidth="10" defaultColWidth="9.1640625" defaultRowHeight="12"/>
  <cols>
    <col min="1" max="1" width="12.6640625" style="82" customWidth="1"/>
    <col min="2" max="2" width="7.6640625" style="82" customWidth="1"/>
    <col min="3" max="4" width="9.5" style="82" customWidth="1"/>
    <col min="5" max="5" width="5.6640625" style="82" customWidth="1"/>
    <col min="6" max="6" width="4.6640625" style="82" customWidth="1"/>
    <col min="7" max="7" width="8.6640625" style="82" customWidth="1"/>
    <col min="8" max="8" width="7.6640625" style="82" customWidth="1"/>
    <col min="9" max="9" width="10.5" style="82" customWidth="1"/>
    <col min="10" max="10" width="9.5" style="82" customWidth="1"/>
    <col min="11" max="11" width="4.5" style="82" customWidth="1"/>
    <col min="12" max="12" width="4.33203125" style="82" customWidth="1"/>
    <col min="13" max="13" width="8.83203125" style="81" customWidth="1"/>
    <col min="14" max="14" width="11" style="81" customWidth="1"/>
    <col min="15" max="179" width="8.83203125" style="81" customWidth="1"/>
    <col min="180" max="16384" width="9.1640625" style="82"/>
  </cols>
  <sheetData>
    <row r="1" spans="1:179" s="80" customFormat="1" ht="18.5" customHeight="1" thickBot="1">
      <c r="A1" s="987" t="s">
        <v>113</v>
      </c>
      <c r="B1" s="987"/>
      <c r="C1" s="987"/>
      <c r="D1" s="987"/>
      <c r="E1" s="987"/>
      <c r="F1" s="987"/>
      <c r="G1" s="987"/>
      <c r="H1" s="987"/>
      <c r="I1" s="987"/>
      <c r="J1" s="987"/>
      <c r="K1" s="987"/>
      <c r="L1" s="987"/>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row>
    <row r="2" spans="1:179" ht="12.75" customHeight="1">
      <c r="A2" s="988" t="s">
        <v>281</v>
      </c>
      <c r="B2" s="989"/>
      <c r="C2" s="989"/>
      <c r="D2" s="989"/>
      <c r="E2" s="989"/>
      <c r="F2" s="989"/>
      <c r="G2" s="989"/>
      <c r="H2" s="989"/>
      <c r="I2" s="989"/>
      <c r="J2" s="989"/>
      <c r="K2" s="989"/>
      <c r="L2" s="990"/>
    </row>
    <row r="3" spans="1:179" ht="14.25" customHeight="1">
      <c r="A3" s="991" t="s">
        <v>282</v>
      </c>
      <c r="B3" s="996" t="s">
        <v>6</v>
      </c>
      <c r="C3" s="997"/>
      <c r="D3" s="997"/>
      <c r="E3" s="997"/>
      <c r="F3" s="997"/>
      <c r="G3" s="997"/>
      <c r="H3" s="996" t="s">
        <v>7</v>
      </c>
      <c r="I3" s="997"/>
      <c r="J3" s="997"/>
      <c r="K3" s="992" t="s">
        <v>8</v>
      </c>
      <c r="L3" s="993"/>
    </row>
    <row r="4" spans="1:179" s="84" customFormat="1" ht="12.75" customHeight="1">
      <c r="A4" s="991"/>
      <c r="B4" s="994" t="s">
        <v>443</v>
      </c>
      <c r="C4" s="994"/>
      <c r="D4" s="994"/>
      <c r="E4" s="994"/>
      <c r="F4" s="994"/>
      <c r="G4" s="994"/>
      <c r="H4" s="994" t="s">
        <v>444</v>
      </c>
      <c r="I4" s="994"/>
      <c r="J4" s="994"/>
      <c r="K4" s="994" t="s">
        <v>442</v>
      </c>
      <c r="L4" s="998"/>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row>
    <row r="5" spans="1:179" s="90" customFormat="1" ht="14.25" customHeight="1">
      <c r="A5" s="991" t="s">
        <v>283</v>
      </c>
      <c r="B5" s="305">
        <v>5</v>
      </c>
      <c r="C5" s="305">
        <v>12</v>
      </c>
      <c r="D5" s="306">
        <v>2009</v>
      </c>
      <c r="E5" s="995" t="s">
        <v>157</v>
      </c>
      <c r="F5" s="995"/>
      <c r="G5" s="995"/>
      <c r="H5" s="402"/>
      <c r="I5" s="115" t="s">
        <v>300</v>
      </c>
      <c r="J5" s="1025">
        <v>0.79166666666666663</v>
      </c>
      <c r="K5" s="1025"/>
      <c r="L5" s="1026"/>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row>
    <row r="6" spans="1:179" s="92" customFormat="1" ht="11">
      <c r="A6" s="991"/>
      <c r="B6" s="900" t="s">
        <v>450</v>
      </c>
      <c r="C6" s="900" t="s">
        <v>449</v>
      </c>
      <c r="D6" s="900" t="s">
        <v>451</v>
      </c>
      <c r="E6" s="995" t="s">
        <v>156</v>
      </c>
      <c r="F6" s="995"/>
      <c r="G6" s="995"/>
      <c r="H6" s="403" t="s">
        <v>410</v>
      </c>
      <c r="I6" s="115" t="s">
        <v>301</v>
      </c>
      <c r="J6" s="1027">
        <v>0.875</v>
      </c>
      <c r="K6" s="1028"/>
      <c r="L6" s="1029"/>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row>
    <row r="7" spans="1:179">
      <c r="A7" s="1037" t="s">
        <v>5</v>
      </c>
      <c r="B7" s="1038"/>
      <c r="C7" s="1038"/>
      <c r="D7" s="1038"/>
      <c r="E7" s="1038"/>
      <c r="F7" s="1038"/>
      <c r="G7" s="1038"/>
      <c r="H7" s="1038"/>
      <c r="I7" s="1038"/>
      <c r="J7" s="1038"/>
      <c r="K7" s="1039"/>
      <c r="L7" s="1040"/>
    </row>
    <row r="8" spans="1:179" ht="13.5" customHeight="1">
      <c r="A8" s="1041" t="s">
        <v>302</v>
      </c>
      <c r="B8" s="1042"/>
      <c r="C8" s="1042"/>
      <c r="D8" s="1042"/>
      <c r="E8" s="1043"/>
      <c r="F8" s="1023" t="s">
        <v>303</v>
      </c>
      <c r="G8" s="1023"/>
      <c r="H8" s="1023"/>
      <c r="I8" s="1023"/>
      <c r="J8" s="1023"/>
      <c r="K8" s="1023"/>
      <c r="L8" s="1024"/>
    </row>
    <row r="9" spans="1:179" ht="17" customHeight="1">
      <c r="A9" s="901" t="s">
        <v>299</v>
      </c>
      <c r="B9" s="1044" t="s">
        <v>63</v>
      </c>
      <c r="C9" s="1045"/>
      <c r="D9" s="1045"/>
      <c r="E9" s="1046"/>
      <c r="F9" s="982" t="s">
        <v>299</v>
      </c>
      <c r="G9" s="983"/>
      <c r="H9" s="1010" t="s">
        <v>9</v>
      </c>
      <c r="I9" s="1011"/>
      <c r="J9" s="1011"/>
      <c r="K9" s="1012"/>
      <c r="L9" s="1013"/>
    </row>
    <row r="10" spans="1:179" ht="17" customHeight="1">
      <c r="A10" s="902" t="s">
        <v>359</v>
      </c>
      <c r="B10" s="1044" t="s">
        <v>10</v>
      </c>
      <c r="C10" s="1045"/>
      <c r="D10" s="1045"/>
      <c r="E10" s="1046"/>
      <c r="F10" s="982" t="s">
        <v>359</v>
      </c>
      <c r="G10" s="983"/>
      <c r="H10" s="1014" t="s">
        <v>11</v>
      </c>
      <c r="I10" s="1015"/>
      <c r="J10" s="1015"/>
      <c r="K10" s="1016"/>
      <c r="L10" s="1017"/>
    </row>
    <row r="11" spans="1:179" ht="17" customHeight="1">
      <c r="A11" s="88" t="s">
        <v>284</v>
      </c>
      <c r="B11" s="85" t="s">
        <v>441</v>
      </c>
      <c r="C11" s="975" t="s">
        <v>440</v>
      </c>
      <c r="D11" s="976"/>
      <c r="E11" s="977"/>
      <c r="F11" s="980" t="s">
        <v>284</v>
      </c>
      <c r="G11" s="981"/>
      <c r="H11" s="85" t="s">
        <v>441</v>
      </c>
      <c r="I11" s="1035" t="s">
        <v>440</v>
      </c>
      <c r="J11" s="1035"/>
      <c r="K11" s="975"/>
      <c r="L11" s="1036"/>
    </row>
    <row r="12" spans="1:179" ht="17" customHeight="1">
      <c r="A12" s="895">
        <v>1</v>
      </c>
      <c r="B12" s="196" t="s">
        <v>12</v>
      </c>
      <c r="C12" s="984" t="s">
        <v>13</v>
      </c>
      <c r="D12" s="985"/>
      <c r="E12" s="986"/>
      <c r="F12" s="978">
        <v>1</v>
      </c>
      <c r="G12" s="979"/>
      <c r="H12" s="196" t="s">
        <v>39</v>
      </c>
      <c r="I12" s="1001" t="s">
        <v>40</v>
      </c>
      <c r="J12" s="1002"/>
      <c r="K12" s="1002"/>
      <c r="L12" s="1018"/>
    </row>
    <row r="13" spans="1:179" ht="17" customHeight="1">
      <c r="A13" s="895">
        <v>2</v>
      </c>
      <c r="B13" s="196" t="s">
        <v>14</v>
      </c>
      <c r="C13" s="1001" t="s">
        <v>15</v>
      </c>
      <c r="D13" s="1002"/>
      <c r="E13" s="1003"/>
      <c r="F13" s="978">
        <v>2</v>
      </c>
      <c r="G13" s="979"/>
      <c r="H13" s="196" t="s">
        <v>41</v>
      </c>
      <c r="I13" s="1001" t="s">
        <v>42</v>
      </c>
      <c r="J13" s="1002"/>
      <c r="K13" s="1002"/>
      <c r="L13" s="1018"/>
    </row>
    <row r="14" spans="1:179" ht="17" customHeight="1">
      <c r="A14" s="895">
        <v>3</v>
      </c>
      <c r="B14" s="196" t="s">
        <v>16</v>
      </c>
      <c r="C14" s="1001" t="s">
        <v>17</v>
      </c>
      <c r="D14" s="1002"/>
      <c r="E14" s="1003"/>
      <c r="F14" s="978">
        <v>3</v>
      </c>
      <c r="G14" s="979"/>
      <c r="H14" s="196" t="s">
        <v>43</v>
      </c>
      <c r="I14" s="1001" t="s">
        <v>44</v>
      </c>
      <c r="J14" s="1002"/>
      <c r="K14" s="1002"/>
      <c r="L14" s="1018"/>
    </row>
    <row r="15" spans="1:179" ht="17" customHeight="1">
      <c r="A15" s="895">
        <v>4</v>
      </c>
      <c r="B15" s="196" t="s">
        <v>18</v>
      </c>
      <c r="C15" s="1001" t="s">
        <v>19</v>
      </c>
      <c r="D15" s="1002"/>
      <c r="E15" s="1003"/>
      <c r="F15" s="978">
        <v>4</v>
      </c>
      <c r="G15" s="979"/>
      <c r="H15" s="196" t="s">
        <v>45</v>
      </c>
      <c r="I15" s="1001" t="s">
        <v>46</v>
      </c>
      <c r="J15" s="1002"/>
      <c r="K15" s="1002"/>
      <c r="L15" s="1018"/>
    </row>
    <row r="16" spans="1:179" ht="17" customHeight="1">
      <c r="A16" s="895">
        <v>5</v>
      </c>
      <c r="B16" s="196" t="s">
        <v>20</v>
      </c>
      <c r="C16" s="1001" t="s">
        <v>21</v>
      </c>
      <c r="D16" s="1002"/>
      <c r="E16" s="1003"/>
      <c r="F16" s="978">
        <v>5</v>
      </c>
      <c r="G16" s="979"/>
      <c r="H16" s="196" t="s">
        <v>47</v>
      </c>
      <c r="I16" s="1001" t="s">
        <v>48</v>
      </c>
      <c r="J16" s="1002"/>
      <c r="K16" s="1002"/>
      <c r="L16" s="1018"/>
    </row>
    <row r="17" spans="1:17" ht="17" customHeight="1">
      <c r="A17" s="895">
        <v>6</v>
      </c>
      <c r="B17" s="196" t="s">
        <v>22</v>
      </c>
      <c r="C17" s="1001" t="s">
        <v>23</v>
      </c>
      <c r="D17" s="1002"/>
      <c r="E17" s="1003"/>
      <c r="F17" s="978">
        <v>6</v>
      </c>
      <c r="G17" s="979"/>
      <c r="H17" s="196" t="s">
        <v>49</v>
      </c>
      <c r="I17" s="1001" t="s">
        <v>50</v>
      </c>
      <c r="J17" s="1002"/>
      <c r="K17" s="1002"/>
      <c r="L17" s="1018"/>
      <c r="N17" s="86"/>
      <c r="O17" s="86"/>
      <c r="P17" s="86"/>
      <c r="Q17" s="86"/>
    </row>
    <row r="18" spans="1:17" ht="17" customHeight="1">
      <c r="A18" s="895">
        <v>7</v>
      </c>
      <c r="B18" s="196" t="s">
        <v>62</v>
      </c>
      <c r="C18" s="1001" t="s">
        <v>24</v>
      </c>
      <c r="D18" s="1002"/>
      <c r="E18" s="1003"/>
      <c r="F18" s="978">
        <v>7</v>
      </c>
      <c r="G18" s="979"/>
      <c r="H18" s="196" t="s">
        <v>51</v>
      </c>
      <c r="I18" s="1001" t="s">
        <v>52</v>
      </c>
      <c r="J18" s="1002"/>
      <c r="K18" s="1002"/>
      <c r="L18" s="1018"/>
    </row>
    <row r="19" spans="1:17" ht="17" customHeight="1">
      <c r="A19" s="895">
        <v>8</v>
      </c>
      <c r="B19" s="196" t="s">
        <v>25</v>
      </c>
      <c r="C19" s="1001" t="s">
        <v>26</v>
      </c>
      <c r="D19" s="1002"/>
      <c r="E19" s="1003"/>
      <c r="F19" s="978">
        <v>8</v>
      </c>
      <c r="G19" s="979"/>
      <c r="H19" s="197" t="s">
        <v>53</v>
      </c>
      <c r="I19" s="1001" t="s">
        <v>54</v>
      </c>
      <c r="J19" s="1002"/>
      <c r="K19" s="1002"/>
      <c r="L19" s="1018"/>
    </row>
    <row r="20" spans="1:17" ht="17" customHeight="1">
      <c r="A20" s="895">
        <v>9</v>
      </c>
      <c r="B20" s="196" t="s">
        <v>27</v>
      </c>
      <c r="C20" s="1001" t="s">
        <v>28</v>
      </c>
      <c r="D20" s="1002"/>
      <c r="E20" s="1003"/>
      <c r="F20" s="978">
        <v>9</v>
      </c>
      <c r="G20" s="979"/>
      <c r="H20" s="196" t="s">
        <v>18</v>
      </c>
      <c r="I20" s="1001" t="s">
        <v>55</v>
      </c>
      <c r="J20" s="1002"/>
      <c r="K20" s="1002"/>
      <c r="L20" s="1018"/>
    </row>
    <row r="21" spans="1:17" ht="17" customHeight="1">
      <c r="A21" s="895">
        <v>10</v>
      </c>
      <c r="B21" s="196" t="s">
        <v>29</v>
      </c>
      <c r="C21" s="1001" t="s">
        <v>30</v>
      </c>
      <c r="D21" s="1002"/>
      <c r="E21" s="1003"/>
      <c r="F21" s="978">
        <v>10</v>
      </c>
      <c r="G21" s="979"/>
      <c r="H21" s="196" t="s">
        <v>56</v>
      </c>
      <c r="I21" s="1001" t="s">
        <v>57</v>
      </c>
      <c r="J21" s="1002"/>
      <c r="K21" s="1002"/>
      <c r="L21" s="1018"/>
    </row>
    <row r="22" spans="1:17" ht="17" customHeight="1">
      <c r="A22" s="895">
        <v>11</v>
      </c>
      <c r="B22" s="196" t="s">
        <v>31</v>
      </c>
      <c r="C22" s="1001" t="s">
        <v>32</v>
      </c>
      <c r="D22" s="1002"/>
      <c r="E22" s="1003"/>
      <c r="F22" s="978">
        <v>11</v>
      </c>
      <c r="G22" s="979"/>
      <c r="H22" s="196" t="s">
        <v>58</v>
      </c>
      <c r="I22" s="1001" t="s">
        <v>59</v>
      </c>
      <c r="J22" s="1002"/>
      <c r="K22" s="1002"/>
      <c r="L22" s="1018"/>
    </row>
    <row r="23" spans="1:17" ht="17" customHeight="1">
      <c r="A23" s="895">
        <v>12</v>
      </c>
      <c r="B23" s="196" t="s">
        <v>33</v>
      </c>
      <c r="C23" s="1001" t="s">
        <v>34</v>
      </c>
      <c r="D23" s="1002"/>
      <c r="E23" s="1003"/>
      <c r="F23" s="978">
        <v>12</v>
      </c>
      <c r="G23" s="979"/>
      <c r="H23" s="196" t="s">
        <v>60</v>
      </c>
      <c r="I23" s="1001" t="s">
        <v>61</v>
      </c>
      <c r="J23" s="1002"/>
      <c r="K23" s="1002"/>
      <c r="L23" s="1018"/>
    </row>
    <row r="24" spans="1:17" ht="17" customHeight="1">
      <c r="A24" s="895">
        <v>13</v>
      </c>
      <c r="B24" s="196" t="s">
        <v>35</v>
      </c>
      <c r="C24" s="1001" t="s">
        <v>36</v>
      </c>
      <c r="D24" s="1002"/>
      <c r="E24" s="1003"/>
      <c r="F24" s="978">
        <v>13</v>
      </c>
      <c r="G24" s="979"/>
      <c r="H24" s="196"/>
      <c r="I24" s="1001"/>
      <c r="J24" s="1002"/>
      <c r="K24" s="1002"/>
      <c r="L24" s="1018"/>
    </row>
    <row r="25" spans="1:17" ht="17" customHeight="1">
      <c r="A25" s="896">
        <v>14</v>
      </c>
      <c r="B25" s="198" t="s">
        <v>37</v>
      </c>
      <c r="C25" s="1001" t="s">
        <v>38</v>
      </c>
      <c r="D25" s="1002"/>
      <c r="E25" s="1003"/>
      <c r="F25" s="1033">
        <v>14</v>
      </c>
      <c r="G25" s="1034"/>
      <c r="H25" s="198"/>
      <c r="I25" s="1001"/>
      <c r="J25" s="1002"/>
      <c r="K25" s="1002"/>
      <c r="L25" s="1018"/>
      <c r="N25" s="86"/>
      <c r="O25" s="86"/>
      <c r="P25" s="86"/>
      <c r="Q25" s="86"/>
    </row>
    <row r="26" spans="1:17" ht="17" customHeight="1">
      <c r="A26" s="895">
        <v>15</v>
      </c>
      <c r="B26" s="196"/>
      <c r="C26" s="1001"/>
      <c r="D26" s="1002"/>
      <c r="E26" s="1003"/>
      <c r="F26" s="978">
        <v>15</v>
      </c>
      <c r="G26" s="979"/>
      <c r="H26" s="196"/>
      <c r="I26" s="1001"/>
      <c r="J26" s="1002"/>
      <c r="K26" s="1002"/>
      <c r="L26" s="1018"/>
    </row>
    <row r="27" spans="1:17" ht="17" customHeight="1" thickBot="1">
      <c r="A27" s="896">
        <v>16</v>
      </c>
      <c r="B27" s="198"/>
      <c r="C27" s="1004"/>
      <c r="D27" s="1005"/>
      <c r="E27" s="1006"/>
      <c r="F27" s="1033">
        <v>16</v>
      </c>
      <c r="G27" s="1034"/>
      <c r="H27" s="198"/>
      <c r="I27" s="1004"/>
      <c r="J27" s="1005"/>
      <c r="K27" s="1005"/>
      <c r="L27" s="1131"/>
      <c r="N27" s="86"/>
      <c r="O27" s="86"/>
      <c r="P27" s="86"/>
      <c r="Q27" s="86"/>
    </row>
    <row r="28" spans="1:17" ht="13" thickBot="1">
      <c r="A28" s="999" t="s">
        <v>285</v>
      </c>
      <c r="B28" s="1000"/>
      <c r="C28" s="116" t="s">
        <v>337</v>
      </c>
      <c r="D28" s="116" t="s">
        <v>338</v>
      </c>
      <c r="E28" s="117" t="s">
        <v>339</v>
      </c>
      <c r="F28" s="1030" t="s">
        <v>285</v>
      </c>
      <c r="G28" s="1031"/>
      <c r="H28" s="1032"/>
      <c r="I28" s="118" t="s">
        <v>337</v>
      </c>
      <c r="J28" s="118" t="s">
        <v>338</v>
      </c>
      <c r="K28" s="1021" t="s">
        <v>339</v>
      </c>
      <c r="L28" s="1022"/>
    </row>
    <row r="29" spans="1:17" ht="15" customHeight="1">
      <c r="A29" s="1098"/>
      <c r="B29" s="1099"/>
      <c r="C29" s="125"/>
      <c r="D29" s="125"/>
      <c r="E29" s="897"/>
      <c r="F29" s="1102"/>
      <c r="G29" s="1103"/>
      <c r="H29" s="1104"/>
      <c r="I29" s="119"/>
      <c r="J29" s="120"/>
      <c r="K29" s="1115"/>
      <c r="L29" s="1116"/>
    </row>
    <row r="30" spans="1:17" ht="15" customHeight="1">
      <c r="A30" s="1100"/>
      <c r="B30" s="1101"/>
      <c r="C30" s="126"/>
      <c r="D30" s="126"/>
      <c r="E30" s="898"/>
      <c r="F30" s="1007"/>
      <c r="G30" s="1008"/>
      <c r="H30" s="1009"/>
      <c r="I30" s="121"/>
      <c r="J30" s="122"/>
      <c r="K30" s="1019"/>
      <c r="L30" s="1020"/>
    </row>
    <row r="31" spans="1:17" ht="15" customHeight="1">
      <c r="A31" s="1100"/>
      <c r="B31" s="1101"/>
      <c r="C31" s="126"/>
      <c r="D31" s="126"/>
      <c r="E31" s="898"/>
      <c r="F31" s="1007"/>
      <c r="G31" s="1008"/>
      <c r="H31" s="1009"/>
      <c r="I31" s="121"/>
      <c r="J31" s="122"/>
      <c r="K31" s="1019"/>
      <c r="L31" s="1020"/>
    </row>
    <row r="32" spans="1:17" ht="15" customHeight="1" thickBot="1">
      <c r="A32" s="1108"/>
      <c r="B32" s="1109"/>
      <c r="C32" s="127"/>
      <c r="D32" s="127"/>
      <c r="E32" s="899"/>
      <c r="F32" s="1110"/>
      <c r="G32" s="1111"/>
      <c r="H32" s="1112"/>
      <c r="I32" s="123"/>
      <c r="J32" s="124"/>
      <c r="K32" s="1113"/>
      <c r="L32" s="1114"/>
    </row>
    <row r="33" spans="1:179" s="87" customFormat="1" ht="12" customHeight="1">
      <c r="A33" s="1105" t="s">
        <v>287</v>
      </c>
      <c r="B33" s="1106"/>
      <c r="C33" s="1106"/>
      <c r="D33" s="1106"/>
      <c r="E33" s="1106"/>
      <c r="F33" s="1106"/>
      <c r="G33" s="1106"/>
      <c r="H33" s="1106"/>
      <c r="I33" s="1106"/>
      <c r="J33" s="1106"/>
      <c r="K33" s="1106"/>
      <c r="L33" s="1107"/>
      <c r="M33" s="86"/>
      <c r="N33" s="81"/>
      <c r="O33" s="81"/>
      <c r="P33" s="81"/>
      <c r="Q33" s="81"/>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6"/>
      <c r="DK33" s="86"/>
      <c r="DL33" s="86"/>
      <c r="DM33" s="86"/>
      <c r="DN33" s="86"/>
      <c r="DO33" s="86"/>
      <c r="DP33" s="86"/>
      <c r="DQ33" s="86"/>
      <c r="DR33" s="86"/>
      <c r="DS33" s="86"/>
      <c r="DT33" s="86"/>
      <c r="DU33" s="86"/>
      <c r="DV33" s="86"/>
      <c r="DW33" s="86"/>
      <c r="DX33" s="86"/>
      <c r="DY33" s="86"/>
      <c r="DZ33" s="86"/>
      <c r="EA33" s="86"/>
      <c r="EB33" s="86"/>
      <c r="EC33" s="86"/>
      <c r="ED33" s="86"/>
      <c r="EE33" s="86"/>
      <c r="EF33" s="86"/>
      <c r="EG33" s="86"/>
      <c r="EH33" s="86"/>
      <c r="EI33" s="86"/>
      <c r="EJ33" s="86"/>
      <c r="EK33" s="86"/>
      <c r="EL33" s="86"/>
      <c r="EM33" s="86"/>
      <c r="EN33" s="86"/>
      <c r="EO33" s="86"/>
      <c r="EP33" s="86"/>
      <c r="EQ33" s="86"/>
      <c r="ER33" s="86"/>
      <c r="ES33" s="86"/>
      <c r="ET33" s="86"/>
      <c r="EU33" s="86"/>
      <c r="EV33" s="86"/>
      <c r="EW33" s="86"/>
      <c r="EX33" s="86"/>
      <c r="EY33" s="86"/>
      <c r="EZ33" s="86"/>
      <c r="FA33" s="86"/>
      <c r="FB33" s="86"/>
      <c r="FC33" s="86"/>
      <c r="FD33" s="86"/>
      <c r="FE33" s="86"/>
      <c r="FF33" s="86"/>
      <c r="FG33" s="86"/>
      <c r="FH33" s="86"/>
      <c r="FI33" s="86"/>
      <c r="FJ33" s="86"/>
      <c r="FK33" s="86"/>
      <c r="FL33" s="86"/>
      <c r="FM33" s="86"/>
      <c r="FN33" s="86"/>
      <c r="FO33" s="86"/>
      <c r="FP33" s="86"/>
      <c r="FQ33" s="86"/>
      <c r="FR33" s="86"/>
      <c r="FS33" s="86"/>
      <c r="FT33" s="86"/>
      <c r="FU33" s="86"/>
      <c r="FV33" s="86"/>
      <c r="FW33" s="86"/>
    </row>
    <row r="34" spans="1:179">
      <c r="A34" s="1071" t="s">
        <v>288</v>
      </c>
      <c r="B34" s="1072"/>
      <c r="C34" s="1073"/>
      <c r="D34" s="93"/>
      <c r="E34" s="93" t="s">
        <v>446</v>
      </c>
      <c r="F34" s="93" t="s">
        <v>445</v>
      </c>
      <c r="G34" s="1074" t="s">
        <v>289</v>
      </c>
      <c r="H34" s="1072"/>
      <c r="I34" s="1072"/>
      <c r="J34" s="1073"/>
      <c r="K34" s="93" t="s">
        <v>446</v>
      </c>
      <c r="L34" s="94" t="s">
        <v>445</v>
      </c>
    </row>
    <row r="35" spans="1:179" ht="15" customHeight="1">
      <c r="A35" s="891" t="s">
        <v>290</v>
      </c>
      <c r="B35" s="892" t="s">
        <v>286</v>
      </c>
      <c r="C35" s="307">
        <f ca="1">IF('Score P.1'!Z53=0,"",'Score P.1'!Z53)</f>
        <v>78</v>
      </c>
      <c r="D35" s="893" t="s">
        <v>291</v>
      </c>
      <c r="E35" s="307">
        <v>29</v>
      </c>
      <c r="F35" s="307">
        <f ca="1">IF('Team Pen 1'!BF36=0,"",'Team Pen 1'!BF36)</f>
        <v>9</v>
      </c>
      <c r="G35" s="894" t="s">
        <v>290</v>
      </c>
      <c r="H35" s="892" t="s">
        <v>286</v>
      </c>
      <c r="I35" s="307">
        <f ca="1">IF('Score P.1'!Z112=0,"",'Score P.1'!Z112)</f>
        <v>30</v>
      </c>
      <c r="J35" s="893" t="s">
        <v>291</v>
      </c>
      <c r="K35" s="310">
        <f ca="1">IF('Team Pen 1'!AP77=0,"",'Team Pen 1'!AP77)</f>
        <v>25</v>
      </c>
      <c r="L35" s="308">
        <f ca="1">IF('Team Pen 1'!BF36=0,"",'Team Pen 1'!BF36)</f>
        <v>9</v>
      </c>
    </row>
    <row r="36" spans="1:179" ht="15" customHeight="1">
      <c r="A36" s="891" t="s">
        <v>292</v>
      </c>
      <c r="B36" s="892" t="s">
        <v>286</v>
      </c>
      <c r="C36" s="307">
        <f ca="1">IF('Score P.2'!Z53=0,"",'Score P.2'!Z53)</f>
        <v>84</v>
      </c>
      <c r="D36" s="893" t="s">
        <v>291</v>
      </c>
      <c r="E36" s="307">
        <f ca="1">IF('Team Pen 2'!AP36=0,"",'Team Pen 2'!AP36)</f>
        <v>28</v>
      </c>
      <c r="F36" s="309">
        <f ca="1">IF('Team Pen 2'!BF36=0,"",'Team Pen 2'!BF36)</f>
        <v>12</v>
      </c>
      <c r="G36" s="894" t="s">
        <v>292</v>
      </c>
      <c r="H36" s="892" t="s">
        <v>286</v>
      </c>
      <c r="I36" s="307">
        <f ca="1">IF('Score P.2'!Z112=0,"",'Score P.2'!Z112)</f>
        <v>40</v>
      </c>
      <c r="J36" s="893" t="s">
        <v>291</v>
      </c>
      <c r="K36" s="310">
        <f ca="1">IF('Team Pen 2'!AP77=0,"",'Team Pen 2'!AP77)</f>
        <v>32</v>
      </c>
      <c r="L36" s="308">
        <v>14</v>
      </c>
    </row>
    <row r="37" spans="1:179" ht="15" customHeight="1" thickBot="1">
      <c r="A37" s="1075" t="s">
        <v>222</v>
      </c>
      <c r="B37" s="1076"/>
      <c r="C37" s="889">
        <f>IF(SUM(C35:C36)=0,"",SUM(C35:C36))</f>
        <v>162</v>
      </c>
      <c r="D37" s="890" t="s">
        <v>223</v>
      </c>
      <c r="E37" s="889">
        <f>IF(SUM(E35:E36)=0,"",SUM(E35:E36))</f>
        <v>57</v>
      </c>
      <c r="F37" s="889">
        <f>IF(SUM(F35:F36)=0,"",SUM(F35:F36))</f>
        <v>21</v>
      </c>
      <c r="G37" s="1069" t="s">
        <v>224</v>
      </c>
      <c r="H37" s="1070"/>
      <c r="I37" s="889">
        <f>IF(SUM(I35:I36)=0,"",SUM(I35:I36))</f>
        <v>70</v>
      </c>
      <c r="J37" s="890" t="s">
        <v>223</v>
      </c>
      <c r="K37" s="889">
        <f>IF(SUM(K35:K36)=0,"",SUM(K35:K36))</f>
        <v>57</v>
      </c>
      <c r="L37" s="889">
        <f>IF(SUM(L35:L36)=0,"",SUM(L35:L36))</f>
        <v>23</v>
      </c>
    </row>
    <row r="38" spans="1:179" ht="15" customHeight="1">
      <c r="A38" s="1066" t="s">
        <v>110</v>
      </c>
      <c r="B38" s="1067"/>
      <c r="C38" s="1068"/>
      <c r="D38" s="1077"/>
      <c r="E38" s="1077"/>
      <c r="F38" s="1077"/>
      <c r="G38" s="1077"/>
      <c r="H38" s="1077"/>
      <c r="I38" s="1077"/>
      <c r="J38" s="1077"/>
      <c r="K38" s="1077"/>
      <c r="L38" s="1078"/>
      <c r="FO38" s="82"/>
      <c r="FP38" s="82"/>
      <c r="FQ38" s="82"/>
      <c r="FR38" s="82"/>
      <c r="FS38" s="82"/>
      <c r="FT38" s="82"/>
      <c r="FU38" s="82"/>
      <c r="FV38" s="82"/>
      <c r="FW38" s="82"/>
    </row>
    <row r="39" spans="1:179" ht="15" customHeight="1" thickBot="1">
      <c r="A39" s="1080"/>
      <c r="B39" s="1081"/>
      <c r="C39" s="1081"/>
      <c r="D39" s="1081"/>
      <c r="E39" s="1081"/>
      <c r="F39" s="1081"/>
      <c r="G39" s="1081"/>
      <c r="H39" s="1081"/>
      <c r="I39" s="1081"/>
      <c r="J39" s="1081"/>
      <c r="K39" s="1081"/>
      <c r="L39" s="1082"/>
      <c r="FO39" s="82"/>
      <c r="FP39" s="82"/>
      <c r="FQ39" s="82"/>
      <c r="FR39" s="82"/>
      <c r="FS39" s="82"/>
      <c r="FT39" s="82"/>
      <c r="FU39" s="82"/>
      <c r="FV39" s="82"/>
      <c r="FW39" s="82"/>
    </row>
    <row r="40" spans="1:179" s="87" customFormat="1" ht="12" customHeight="1" thickBot="1">
      <c r="A40" s="1092" t="s">
        <v>293</v>
      </c>
      <c r="B40" s="1093"/>
      <c r="C40" s="1093"/>
      <c r="D40" s="1093"/>
      <c r="E40" s="1093"/>
      <c r="F40" s="1093"/>
      <c r="G40" s="1093"/>
      <c r="H40" s="1093"/>
      <c r="I40" s="1093"/>
      <c r="J40" s="1093"/>
      <c r="K40" s="1093"/>
      <c r="L40" s="1094"/>
      <c r="M40" s="86"/>
      <c r="N40" s="81"/>
      <c r="O40" s="81"/>
      <c r="P40" s="81"/>
      <c r="Q40" s="81"/>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F40" s="86"/>
      <c r="DG40" s="86"/>
      <c r="DH40" s="86"/>
      <c r="DI40" s="86"/>
      <c r="DJ40" s="86"/>
      <c r="DK40" s="86"/>
      <c r="DL40" s="86"/>
      <c r="DM40" s="86"/>
      <c r="DN40" s="86"/>
      <c r="DO40" s="86"/>
      <c r="DP40" s="86"/>
      <c r="DQ40" s="86"/>
      <c r="DR40" s="86"/>
      <c r="DS40" s="86"/>
      <c r="DT40" s="86"/>
      <c r="DU40" s="86"/>
      <c r="DV40" s="86"/>
      <c r="DW40" s="86"/>
      <c r="DX40" s="86"/>
      <c r="DY40" s="86"/>
      <c r="DZ40" s="86"/>
      <c r="EA40" s="86"/>
      <c r="EB40" s="86"/>
      <c r="EC40" s="86"/>
      <c r="ED40" s="86"/>
      <c r="EE40" s="86"/>
      <c r="EF40" s="86"/>
      <c r="EG40" s="86"/>
      <c r="EH40" s="86"/>
      <c r="EI40" s="86"/>
      <c r="EJ40" s="86"/>
      <c r="EK40" s="86"/>
      <c r="EL40" s="86"/>
      <c r="EM40" s="86"/>
      <c r="EN40" s="86"/>
      <c r="EO40" s="86"/>
      <c r="EP40" s="86"/>
      <c r="EQ40" s="86"/>
      <c r="ER40" s="86"/>
      <c r="ES40" s="86"/>
      <c r="ET40" s="86"/>
      <c r="EU40" s="86"/>
      <c r="EV40" s="86"/>
      <c r="EW40" s="86"/>
      <c r="EX40" s="86"/>
      <c r="EY40" s="86"/>
      <c r="EZ40" s="86"/>
      <c r="FA40" s="86"/>
      <c r="FB40" s="86"/>
      <c r="FC40" s="86"/>
      <c r="FD40" s="86"/>
      <c r="FE40" s="86"/>
      <c r="FF40" s="86"/>
      <c r="FG40" s="86"/>
      <c r="FH40" s="86"/>
      <c r="FI40" s="86"/>
      <c r="FJ40" s="86"/>
      <c r="FK40" s="86"/>
      <c r="FL40" s="86"/>
      <c r="FM40" s="86"/>
      <c r="FN40" s="86"/>
      <c r="FO40" s="86"/>
      <c r="FP40" s="86"/>
      <c r="FQ40" s="86"/>
      <c r="FR40" s="86"/>
      <c r="FS40" s="86"/>
      <c r="FT40" s="86"/>
      <c r="FU40" s="86"/>
      <c r="FV40" s="86"/>
      <c r="FW40" s="86"/>
    </row>
    <row r="41" spans="1:179" ht="12" customHeight="1">
      <c r="A41" s="1089" t="s">
        <v>447</v>
      </c>
      <c r="B41" s="1090"/>
      <c r="C41" s="1090"/>
      <c r="D41" s="1090"/>
      <c r="E41" s="1091"/>
      <c r="F41" s="1086" t="s">
        <v>448</v>
      </c>
      <c r="G41" s="1087"/>
      <c r="H41" s="1087"/>
      <c r="I41" s="1087"/>
      <c r="J41" s="1087"/>
      <c r="K41" s="1087"/>
      <c r="L41" s="1088"/>
    </row>
    <row r="42" spans="1:179">
      <c r="A42" s="128" t="s">
        <v>294</v>
      </c>
      <c r="B42" s="1014"/>
      <c r="C42" s="1014"/>
      <c r="D42" s="1014"/>
      <c r="E42" s="1047"/>
      <c r="F42" s="1048" t="s">
        <v>294</v>
      </c>
      <c r="G42" s="1049"/>
      <c r="H42" s="1014"/>
      <c r="I42" s="1014"/>
      <c r="J42" s="1014"/>
      <c r="K42" s="1014"/>
      <c r="L42" s="1047"/>
    </row>
    <row r="43" spans="1:179">
      <c r="A43" s="128" t="s">
        <v>295</v>
      </c>
      <c r="B43" s="1014"/>
      <c r="C43" s="1014"/>
      <c r="D43" s="1014"/>
      <c r="E43" s="1047"/>
      <c r="F43" s="1048" t="s">
        <v>295</v>
      </c>
      <c r="G43" s="1049"/>
      <c r="H43" s="1014"/>
      <c r="I43" s="1014"/>
      <c r="J43" s="1014"/>
      <c r="K43" s="1014"/>
      <c r="L43" s="1047"/>
    </row>
    <row r="44" spans="1:179" ht="18" customHeight="1" thickBot="1">
      <c r="A44" s="129" t="s">
        <v>296</v>
      </c>
      <c r="B44" s="1060"/>
      <c r="C44" s="1060"/>
      <c r="D44" s="1060"/>
      <c r="E44" s="1061"/>
      <c r="F44" s="1058" t="s">
        <v>296</v>
      </c>
      <c r="G44" s="1059"/>
      <c r="H44" s="1060"/>
      <c r="I44" s="1060"/>
      <c r="J44" s="1060"/>
      <c r="K44" s="1060"/>
      <c r="L44" s="1061"/>
    </row>
    <row r="45" spans="1:179" ht="12" customHeight="1">
      <c r="A45" s="1083" t="s">
        <v>297</v>
      </c>
      <c r="B45" s="1084"/>
      <c r="C45" s="1084"/>
      <c r="D45" s="1084"/>
      <c r="E45" s="1085"/>
      <c r="F45" s="1095" t="s">
        <v>298</v>
      </c>
      <c r="G45" s="1096"/>
      <c r="H45" s="1096"/>
      <c r="I45" s="1096"/>
      <c r="J45" s="1096"/>
      <c r="K45" s="1096"/>
      <c r="L45" s="1097"/>
    </row>
    <row r="46" spans="1:179">
      <c r="A46" s="128" t="s">
        <v>294</v>
      </c>
      <c r="B46" s="1014"/>
      <c r="C46" s="1014"/>
      <c r="D46" s="1014"/>
      <c r="E46" s="1047"/>
      <c r="F46" s="1048" t="s">
        <v>294</v>
      </c>
      <c r="G46" s="1049"/>
      <c r="H46" s="1014"/>
      <c r="I46" s="1014"/>
      <c r="J46" s="1014"/>
      <c r="K46" s="1014"/>
      <c r="L46" s="1047"/>
    </row>
    <row r="47" spans="1:179">
      <c r="A47" s="128" t="s">
        <v>295</v>
      </c>
      <c r="B47" s="1014"/>
      <c r="C47" s="1014"/>
      <c r="D47" s="1014"/>
      <c r="E47" s="1047"/>
      <c r="F47" s="1048" t="s">
        <v>295</v>
      </c>
      <c r="G47" s="1049"/>
      <c r="H47" s="1014"/>
      <c r="I47" s="1014"/>
      <c r="J47" s="1014"/>
      <c r="K47" s="1014"/>
      <c r="L47" s="1047"/>
    </row>
    <row r="48" spans="1:179" ht="18" customHeight="1" thickBot="1">
      <c r="A48" s="129" t="s">
        <v>296</v>
      </c>
      <c r="B48" s="1060"/>
      <c r="C48" s="1060"/>
      <c r="D48" s="1060"/>
      <c r="E48" s="1061"/>
      <c r="F48" s="1058" t="s">
        <v>296</v>
      </c>
      <c r="G48" s="1059"/>
      <c r="H48" s="1060"/>
      <c r="I48" s="1060"/>
      <c r="J48" s="1060"/>
      <c r="K48" s="1060"/>
      <c r="L48" s="1061"/>
    </row>
    <row r="49" spans="1:179" ht="17.25" customHeight="1">
      <c r="A49" s="1062" t="s">
        <v>111</v>
      </c>
      <c r="B49" s="1062"/>
      <c r="C49" s="1062"/>
      <c r="D49" s="1062"/>
      <c r="E49" s="1062"/>
      <c r="F49" s="1062"/>
      <c r="G49" s="1062"/>
      <c r="H49" s="1062"/>
      <c r="I49" s="1062"/>
      <c r="J49" s="1062"/>
      <c r="K49" s="1062"/>
      <c r="L49" s="1062"/>
    </row>
    <row r="50" spans="1:179" ht="15" customHeight="1">
      <c r="A50" s="1079" t="s">
        <v>158</v>
      </c>
      <c r="B50" s="1079"/>
      <c r="C50" s="1079"/>
      <c r="D50" s="1079"/>
      <c r="E50" s="1079"/>
      <c r="F50" s="1079"/>
      <c r="G50" s="1079"/>
      <c r="H50" s="1079"/>
      <c r="I50" s="1079"/>
      <c r="J50" s="1079"/>
      <c r="K50" s="81"/>
      <c r="L50" s="81"/>
      <c r="FT50" s="82"/>
      <c r="FU50" s="82"/>
      <c r="FV50" s="82"/>
      <c r="FW50" s="82"/>
    </row>
    <row r="51" spans="1:179" ht="18.5" customHeight="1">
      <c r="A51" s="1050" t="s">
        <v>453</v>
      </c>
      <c r="B51" s="1051"/>
      <c r="C51" s="1051"/>
      <c r="D51" s="1051"/>
      <c r="E51" s="1051"/>
      <c r="F51" s="1051"/>
      <c r="G51" s="1051"/>
      <c r="H51" s="1051"/>
      <c r="I51" s="1051"/>
      <c r="J51" s="1051"/>
      <c r="K51" s="1051"/>
      <c r="L51" s="1052"/>
    </row>
    <row r="52" spans="1:179">
      <c r="A52" s="975" t="s">
        <v>340</v>
      </c>
      <c r="B52" s="1053"/>
      <c r="C52" s="1054"/>
      <c r="D52" s="975" t="s">
        <v>452</v>
      </c>
      <c r="E52" s="1053"/>
      <c r="F52" s="1053"/>
      <c r="G52" s="1054"/>
      <c r="H52" s="975" t="s">
        <v>338</v>
      </c>
      <c r="I52" s="1054"/>
      <c r="J52" s="975" t="s">
        <v>341</v>
      </c>
      <c r="K52" s="1053"/>
      <c r="L52" s="1054"/>
    </row>
    <row r="53" spans="1:179">
      <c r="A53" s="1055"/>
      <c r="B53" s="1056"/>
      <c r="C53" s="1057"/>
      <c r="D53" s="1055"/>
      <c r="E53" s="1056"/>
      <c r="F53" s="1056"/>
      <c r="G53" s="1057"/>
      <c r="H53" s="1055"/>
      <c r="I53" s="1057"/>
      <c r="J53" s="1055"/>
      <c r="K53" s="1056"/>
      <c r="L53" s="1057"/>
    </row>
    <row r="54" spans="1:179">
      <c r="A54" s="1055"/>
      <c r="B54" s="1056"/>
      <c r="C54" s="1057"/>
      <c r="D54" s="1055"/>
      <c r="E54" s="1056"/>
      <c r="F54" s="1056"/>
      <c r="G54" s="1057"/>
      <c r="H54" s="1055"/>
      <c r="I54" s="1057"/>
      <c r="J54" s="1055"/>
      <c r="K54" s="1056"/>
      <c r="L54" s="1057"/>
    </row>
    <row r="55" spans="1:179">
      <c r="A55" s="1063"/>
      <c r="B55" s="1065"/>
      <c r="C55" s="1064"/>
      <c r="D55" s="1063"/>
      <c r="E55" s="1065"/>
      <c r="F55" s="1065"/>
      <c r="G55" s="1064"/>
      <c r="H55" s="1063"/>
      <c r="I55" s="1064"/>
      <c r="J55" s="1055"/>
      <c r="K55" s="1056"/>
      <c r="L55" s="1057"/>
    </row>
    <row r="56" spans="1:179">
      <c r="A56" s="1063"/>
      <c r="B56" s="1065"/>
      <c r="C56" s="1064"/>
      <c r="D56" s="1063"/>
      <c r="E56" s="1065"/>
      <c r="F56" s="1065"/>
      <c r="G56" s="1064"/>
      <c r="H56" s="1063"/>
      <c r="I56" s="1064"/>
      <c r="J56" s="1055"/>
      <c r="K56" s="1056"/>
      <c r="L56" s="1057"/>
    </row>
    <row r="57" spans="1:179">
      <c r="A57" s="1063"/>
      <c r="B57" s="1065"/>
      <c r="C57" s="1064"/>
      <c r="D57" s="1063"/>
      <c r="E57" s="1065"/>
      <c r="F57" s="1065"/>
      <c r="G57" s="1064"/>
      <c r="H57" s="1063"/>
      <c r="I57" s="1064"/>
      <c r="J57" s="1055"/>
      <c r="K57" s="1056"/>
      <c r="L57" s="1057"/>
    </row>
    <row r="58" spans="1:179">
      <c r="A58" s="1055"/>
      <c r="B58" s="1056"/>
      <c r="C58" s="1057"/>
      <c r="D58" s="1055"/>
      <c r="E58" s="1056"/>
      <c r="F58" s="1056"/>
      <c r="G58" s="1057"/>
      <c r="H58" s="1055"/>
      <c r="I58" s="1057"/>
      <c r="J58" s="1055"/>
      <c r="K58" s="1056"/>
      <c r="L58" s="1057"/>
    </row>
    <row r="59" spans="1:179">
      <c r="A59" s="1055"/>
      <c r="B59" s="1056"/>
      <c r="C59" s="1057"/>
      <c r="D59" s="1055"/>
      <c r="E59" s="1056"/>
      <c r="F59" s="1056"/>
      <c r="G59" s="1057"/>
      <c r="H59" s="1055"/>
      <c r="I59" s="1057"/>
      <c r="J59" s="1055"/>
      <c r="K59" s="1056"/>
      <c r="L59" s="1057"/>
    </row>
    <row r="60" spans="1:179">
      <c r="A60" s="1055"/>
      <c r="B60" s="1056"/>
      <c r="C60" s="1057"/>
      <c r="D60" s="1055"/>
      <c r="E60" s="1056"/>
      <c r="F60" s="1056"/>
      <c r="G60" s="1057"/>
      <c r="H60" s="1055"/>
      <c r="I60" s="1057"/>
      <c r="J60" s="1055"/>
      <c r="K60" s="1056"/>
      <c r="L60" s="1057"/>
    </row>
    <row r="61" spans="1:179">
      <c r="A61" s="1055"/>
      <c r="B61" s="1056"/>
      <c r="C61" s="1057"/>
      <c r="D61" s="1055"/>
      <c r="E61" s="1056"/>
      <c r="F61" s="1056"/>
      <c r="G61" s="1057"/>
      <c r="H61" s="1055"/>
      <c r="I61" s="1057"/>
      <c r="J61" s="1055"/>
      <c r="K61" s="1056"/>
      <c r="L61" s="1057"/>
    </row>
    <row r="62" spans="1:179">
      <c r="A62" s="1055"/>
      <c r="B62" s="1056"/>
      <c r="C62" s="1057"/>
      <c r="D62" s="1055"/>
      <c r="E62" s="1056"/>
      <c r="F62" s="1056"/>
      <c r="G62" s="1057"/>
      <c r="H62" s="1055"/>
      <c r="I62" s="1057"/>
      <c r="J62" s="1055"/>
      <c r="K62" s="1056"/>
      <c r="L62" s="1057"/>
    </row>
    <row r="63" spans="1:179">
      <c r="A63" s="1055"/>
      <c r="B63" s="1056"/>
      <c r="C63" s="1057"/>
      <c r="D63" s="1055"/>
      <c r="E63" s="1056"/>
      <c r="F63" s="1056"/>
      <c r="G63" s="1057"/>
      <c r="H63" s="1055"/>
      <c r="I63" s="1057"/>
      <c r="J63" s="1055"/>
      <c r="K63" s="1056"/>
      <c r="L63" s="1057"/>
    </row>
    <row r="64" spans="1:179">
      <c r="A64" s="1055"/>
      <c r="B64" s="1056"/>
      <c r="C64" s="1057"/>
      <c r="D64" s="1055"/>
      <c r="E64" s="1056"/>
      <c r="F64" s="1056"/>
      <c r="G64" s="1057"/>
      <c r="H64" s="1055"/>
      <c r="I64" s="1057"/>
      <c r="J64" s="1055"/>
      <c r="K64" s="1056"/>
      <c r="L64" s="1057"/>
    </row>
    <row r="65" spans="1:12">
      <c r="A65" s="1055"/>
      <c r="B65" s="1056"/>
      <c r="C65" s="1057"/>
      <c r="D65" s="1055"/>
      <c r="E65" s="1056"/>
      <c r="F65" s="1056"/>
      <c r="G65" s="1057"/>
      <c r="H65" s="1055"/>
      <c r="I65" s="1057"/>
      <c r="J65" s="1055"/>
      <c r="K65" s="1056"/>
      <c r="L65" s="1057"/>
    </row>
    <row r="66" spans="1:12">
      <c r="A66" s="1055"/>
      <c r="B66" s="1056"/>
      <c r="C66" s="1057"/>
      <c r="D66" s="1055"/>
      <c r="E66" s="1056"/>
      <c r="F66" s="1056"/>
      <c r="G66" s="1057"/>
      <c r="H66" s="1055"/>
      <c r="I66" s="1057"/>
      <c r="J66" s="1055"/>
      <c r="K66" s="1056"/>
      <c r="L66" s="1057"/>
    </row>
    <row r="67" spans="1:12">
      <c r="A67" s="1055"/>
      <c r="B67" s="1056"/>
      <c r="C67" s="1057"/>
      <c r="D67" s="1055"/>
      <c r="E67" s="1056"/>
      <c r="F67" s="1056"/>
      <c r="G67" s="1057"/>
      <c r="H67" s="1055"/>
      <c r="I67" s="1057"/>
      <c r="J67" s="1055"/>
      <c r="K67" s="1056"/>
      <c r="L67" s="1057"/>
    </row>
    <row r="68" spans="1:12">
      <c r="A68" s="1055"/>
      <c r="B68" s="1056"/>
      <c r="C68" s="1057"/>
      <c r="D68" s="1055"/>
      <c r="E68" s="1056"/>
      <c r="F68" s="1056"/>
      <c r="G68" s="1057"/>
      <c r="H68" s="1055"/>
      <c r="I68" s="1057"/>
      <c r="J68" s="1055"/>
      <c r="K68" s="1056"/>
      <c r="L68" s="1057"/>
    </row>
    <row r="69" spans="1:12">
      <c r="A69" s="1055"/>
      <c r="B69" s="1056"/>
      <c r="C69" s="1057"/>
      <c r="D69" s="1055"/>
      <c r="E69" s="1056"/>
      <c r="F69" s="1056"/>
      <c r="G69" s="1057"/>
      <c r="H69" s="1055"/>
      <c r="I69" s="1057"/>
      <c r="J69" s="1055"/>
      <c r="K69" s="1056"/>
      <c r="L69" s="1057"/>
    </row>
    <row r="70" spans="1:12">
      <c r="A70" s="1055"/>
      <c r="B70" s="1056"/>
      <c r="C70" s="1057"/>
      <c r="D70" s="1055"/>
      <c r="E70" s="1056"/>
      <c r="F70" s="1056"/>
      <c r="G70" s="1057"/>
      <c r="H70" s="1055"/>
      <c r="I70" s="1057"/>
      <c r="J70" s="1055"/>
      <c r="K70" s="1056"/>
      <c r="L70" s="1057"/>
    </row>
    <row r="71" spans="1:12">
      <c r="A71" s="1055"/>
      <c r="B71" s="1056"/>
      <c r="C71" s="1057"/>
      <c r="D71" s="1055"/>
      <c r="E71" s="1056"/>
      <c r="F71" s="1056"/>
      <c r="G71" s="1057"/>
      <c r="H71" s="1055"/>
      <c r="I71" s="1057"/>
      <c r="J71" s="1055"/>
      <c r="K71" s="1056"/>
      <c r="L71" s="1057"/>
    </row>
    <row r="72" spans="1:12">
      <c r="A72" s="95"/>
      <c r="B72" s="96"/>
      <c r="C72" s="97"/>
      <c r="D72" s="1055"/>
      <c r="E72" s="1056"/>
      <c r="F72" s="1056"/>
      <c r="G72" s="1057"/>
      <c r="H72" s="95"/>
      <c r="I72" s="97"/>
      <c r="J72" s="95"/>
      <c r="K72" s="96"/>
      <c r="L72" s="97"/>
    </row>
    <row r="73" spans="1:12" ht="13" thickBot="1">
      <c r="A73" s="1117"/>
      <c r="B73" s="1118"/>
      <c r="C73" s="1119"/>
      <c r="D73" s="1117"/>
      <c r="E73" s="1118"/>
      <c r="F73" s="1118"/>
      <c r="G73" s="1119"/>
      <c r="H73" s="1117"/>
      <c r="I73" s="1119"/>
      <c r="J73" s="1117"/>
      <c r="K73" s="1118"/>
      <c r="L73" s="1119"/>
    </row>
    <row r="74" spans="1:12" ht="13" thickBot="1">
      <c r="A74" s="1125" t="s">
        <v>112</v>
      </c>
      <c r="B74" s="1126"/>
      <c r="C74" s="1126"/>
      <c r="D74" s="1126"/>
      <c r="E74" s="1126"/>
      <c r="F74" s="1126"/>
      <c r="G74" s="1126"/>
      <c r="H74" s="1126"/>
      <c r="I74" s="1126"/>
      <c r="J74" s="1126"/>
      <c r="K74" s="1126"/>
      <c r="L74" s="1127"/>
    </row>
    <row r="75" spans="1:12">
      <c r="A75" s="1128" t="s">
        <v>310</v>
      </c>
      <c r="B75" s="1120"/>
      <c r="C75" s="1120"/>
      <c r="D75" s="1120"/>
      <c r="E75" s="1120"/>
      <c r="F75" s="1120"/>
      <c r="G75" s="1120"/>
      <c r="H75" s="1120"/>
      <c r="I75" s="1120"/>
      <c r="J75" s="1120"/>
      <c r="K75" s="1120"/>
      <c r="L75" s="1121"/>
    </row>
    <row r="76" spans="1:12">
      <c r="A76" s="1129"/>
      <c r="B76" s="1124"/>
      <c r="C76" s="1124"/>
      <c r="D76" s="1124"/>
      <c r="E76" s="1124"/>
      <c r="F76" s="1124"/>
      <c r="G76" s="1124"/>
      <c r="H76" s="1124"/>
      <c r="I76" s="1124"/>
      <c r="J76" s="1124"/>
      <c r="K76" s="1124"/>
      <c r="L76" s="993"/>
    </row>
    <row r="77" spans="1:12">
      <c r="A77" s="1129"/>
      <c r="B77" s="1124"/>
      <c r="C77" s="1124"/>
      <c r="D77" s="1124"/>
      <c r="E77" s="1124"/>
      <c r="F77" s="1124"/>
      <c r="G77" s="1124"/>
      <c r="H77" s="1124"/>
      <c r="I77" s="1124"/>
      <c r="J77" s="1124"/>
      <c r="K77" s="1124"/>
      <c r="L77" s="993"/>
    </row>
    <row r="78" spans="1:12" ht="13" thickBot="1">
      <c r="A78" s="1122"/>
      <c r="B78" s="1123"/>
      <c r="C78" s="1123"/>
      <c r="D78" s="1123"/>
      <c r="E78" s="1123"/>
      <c r="F78" s="1123"/>
      <c r="G78" s="1123"/>
      <c r="H78" s="1123"/>
      <c r="I78" s="1123"/>
      <c r="J78" s="1123"/>
      <c r="K78" s="1123"/>
      <c r="L78" s="1130"/>
    </row>
    <row r="79" spans="1:12">
      <c r="A79" s="81"/>
      <c r="B79" s="81"/>
      <c r="C79" s="81"/>
      <c r="D79" s="81"/>
      <c r="E79" s="81"/>
      <c r="F79" s="81"/>
      <c r="G79" s="81"/>
      <c r="H79" s="81"/>
      <c r="I79" s="81"/>
      <c r="J79" s="81"/>
      <c r="K79" s="81"/>
      <c r="L79" s="81"/>
    </row>
    <row r="80" spans="1:12">
      <c r="A80" s="81"/>
      <c r="B80" s="81"/>
      <c r="C80" s="81"/>
      <c r="D80" s="81"/>
      <c r="E80" s="81"/>
      <c r="F80" s="81"/>
      <c r="G80" s="81"/>
      <c r="H80" s="81"/>
      <c r="I80" s="81"/>
      <c r="J80" s="81"/>
      <c r="K80" s="81"/>
      <c r="L80" s="81"/>
    </row>
    <row r="81" spans="1:12">
      <c r="A81" s="81"/>
      <c r="B81" s="81"/>
      <c r="C81" s="81"/>
      <c r="D81" s="81"/>
      <c r="E81" s="81"/>
      <c r="F81" s="81"/>
      <c r="G81" s="81"/>
      <c r="H81" s="81"/>
      <c r="I81" s="81"/>
      <c r="J81" s="81"/>
      <c r="K81" s="81"/>
      <c r="L81" s="81"/>
    </row>
    <row r="82" spans="1:12">
      <c r="A82" s="81"/>
      <c r="B82" s="81"/>
      <c r="C82" s="81"/>
      <c r="D82" s="81"/>
      <c r="E82" s="81"/>
      <c r="F82" s="81"/>
      <c r="G82" s="81"/>
      <c r="H82" s="81"/>
      <c r="I82" s="81"/>
      <c r="J82" s="81"/>
      <c r="K82" s="81"/>
      <c r="L82" s="81"/>
    </row>
    <row r="83" spans="1:12">
      <c r="A83" s="81"/>
      <c r="B83" s="81"/>
      <c r="C83" s="81"/>
      <c r="D83" s="81"/>
      <c r="E83" s="81"/>
      <c r="F83" s="81"/>
      <c r="G83" s="81"/>
      <c r="H83" s="81"/>
      <c r="I83" s="81"/>
      <c r="J83" s="81"/>
      <c r="K83" s="81"/>
      <c r="L83" s="81"/>
    </row>
    <row r="84" spans="1:12">
      <c r="A84" s="81"/>
      <c r="B84" s="81"/>
      <c r="C84" s="81"/>
      <c r="D84" s="81"/>
      <c r="E84" s="81"/>
      <c r="F84" s="81"/>
      <c r="G84" s="81"/>
      <c r="H84" s="81"/>
      <c r="I84" s="81"/>
      <c r="J84" s="81"/>
      <c r="K84" s="81"/>
      <c r="L84" s="81"/>
    </row>
    <row r="85" spans="1:12">
      <c r="A85" s="81"/>
      <c r="B85" s="81"/>
      <c r="C85" s="81"/>
      <c r="D85" s="81"/>
      <c r="E85" s="81"/>
      <c r="F85" s="81"/>
      <c r="G85" s="81"/>
      <c r="H85" s="81"/>
      <c r="I85" s="81"/>
      <c r="J85" s="81"/>
      <c r="K85" s="81"/>
      <c r="L85" s="81"/>
    </row>
    <row r="86" spans="1:12">
      <c r="A86" s="81"/>
      <c r="B86" s="81"/>
      <c r="C86" s="81"/>
      <c r="D86" s="81"/>
      <c r="E86" s="81"/>
      <c r="F86" s="81"/>
      <c r="G86" s="81"/>
      <c r="H86" s="81"/>
      <c r="I86" s="81"/>
      <c r="J86" s="81"/>
      <c r="K86" s="81"/>
      <c r="L86" s="81"/>
    </row>
    <row r="87" spans="1:12">
      <c r="A87" s="81"/>
      <c r="B87" s="81"/>
      <c r="C87" s="81"/>
      <c r="D87" s="81"/>
      <c r="E87" s="81"/>
      <c r="F87" s="81"/>
      <c r="G87" s="81"/>
      <c r="H87" s="81"/>
      <c r="I87" s="81"/>
      <c r="J87" s="81"/>
      <c r="K87" s="81"/>
      <c r="L87" s="81"/>
    </row>
    <row r="88" spans="1:12">
      <c r="A88" s="81"/>
      <c r="B88" s="81"/>
      <c r="C88" s="81"/>
      <c r="D88" s="81"/>
      <c r="E88" s="81"/>
      <c r="F88" s="81"/>
      <c r="G88" s="81"/>
      <c r="H88" s="81"/>
      <c r="I88" s="81"/>
      <c r="J88" s="81"/>
      <c r="K88" s="81"/>
      <c r="L88" s="81"/>
    </row>
    <row r="89" spans="1:12">
      <c r="A89" s="81"/>
      <c r="B89" s="81"/>
      <c r="C89" s="81"/>
      <c r="D89" s="81"/>
      <c r="E89" s="81"/>
      <c r="F89" s="81"/>
      <c r="G89" s="81"/>
      <c r="H89" s="81"/>
      <c r="I89" s="81"/>
      <c r="J89" s="81"/>
      <c r="K89" s="81"/>
      <c r="L89" s="81"/>
    </row>
    <row r="90" spans="1:12">
      <c r="A90" s="81"/>
      <c r="B90" s="81"/>
      <c r="C90" s="81"/>
      <c r="D90" s="81"/>
      <c r="E90" s="81"/>
      <c r="F90" s="81"/>
      <c r="G90" s="81"/>
      <c r="H90" s="81"/>
      <c r="I90" s="81"/>
      <c r="J90" s="81"/>
      <c r="K90" s="81"/>
      <c r="L90" s="81"/>
    </row>
    <row r="91" spans="1:12">
      <c r="A91" s="81"/>
      <c r="B91" s="81"/>
      <c r="C91" s="81"/>
      <c r="D91" s="81"/>
      <c r="E91" s="81"/>
      <c r="F91" s="81"/>
      <c r="G91" s="81"/>
      <c r="H91" s="81"/>
      <c r="I91" s="81"/>
      <c r="J91" s="81"/>
      <c r="K91" s="81"/>
      <c r="L91" s="81"/>
    </row>
    <row r="92" spans="1:12">
      <c r="A92" s="81"/>
      <c r="B92" s="81"/>
      <c r="C92" s="81"/>
      <c r="D92" s="81"/>
      <c r="E92" s="81"/>
      <c r="F92" s="81"/>
      <c r="G92" s="81"/>
      <c r="H92" s="81"/>
      <c r="I92" s="81"/>
      <c r="J92" s="81"/>
      <c r="K92" s="81"/>
      <c r="L92" s="81"/>
    </row>
    <row r="93" spans="1:12">
      <c r="A93" s="81"/>
      <c r="B93" s="81"/>
      <c r="C93" s="81"/>
      <c r="D93" s="81"/>
      <c r="E93" s="81"/>
      <c r="F93" s="81"/>
      <c r="G93" s="81"/>
      <c r="H93" s="81"/>
      <c r="I93" s="81"/>
      <c r="J93" s="81"/>
      <c r="K93" s="81"/>
      <c r="L93" s="81"/>
    </row>
    <row r="94" spans="1:12">
      <c r="A94" s="81"/>
      <c r="B94" s="81"/>
      <c r="C94" s="81"/>
      <c r="D94" s="81"/>
      <c r="E94" s="81"/>
      <c r="F94" s="81"/>
      <c r="G94" s="81"/>
      <c r="H94" s="81"/>
      <c r="I94" s="81"/>
      <c r="J94" s="81"/>
      <c r="K94" s="81"/>
      <c r="L94" s="81"/>
    </row>
    <row r="95" spans="1:12">
      <c r="A95" s="81"/>
      <c r="B95" s="81"/>
      <c r="C95" s="81"/>
      <c r="D95" s="81"/>
      <c r="E95" s="81"/>
      <c r="F95" s="81"/>
      <c r="G95" s="81"/>
      <c r="H95" s="81"/>
      <c r="I95" s="81"/>
      <c r="J95" s="81"/>
      <c r="K95" s="81"/>
      <c r="L95" s="81"/>
    </row>
    <row r="96" spans="1:12">
      <c r="A96" s="81"/>
      <c r="B96" s="81"/>
      <c r="C96" s="81"/>
      <c r="D96" s="81"/>
      <c r="E96" s="81"/>
      <c r="F96" s="81"/>
      <c r="G96" s="81"/>
      <c r="H96" s="81"/>
      <c r="I96" s="81"/>
      <c r="J96" s="81"/>
      <c r="K96" s="81"/>
      <c r="L96" s="81"/>
    </row>
    <row r="97" s="81" customFormat="1"/>
    <row r="98" s="81" customFormat="1"/>
    <row r="99" s="81" customFormat="1"/>
    <row r="100" s="81" customFormat="1"/>
    <row r="101" s="81" customFormat="1"/>
    <row r="102" s="81" customFormat="1"/>
    <row r="103" s="81" customFormat="1"/>
    <row r="104" s="81" customFormat="1"/>
  </sheetData>
  <mergeCells count="221">
    <mergeCell ref="I24:L24"/>
    <mergeCell ref="H69:I69"/>
    <mergeCell ref="D63:G63"/>
    <mergeCell ref="F24:G24"/>
    <mergeCell ref="I21:L21"/>
    <mergeCell ref="I16:L16"/>
    <mergeCell ref="I17:L17"/>
    <mergeCell ref="I18:L18"/>
    <mergeCell ref="I19:L19"/>
    <mergeCell ref="I22:L22"/>
    <mergeCell ref="I23:L23"/>
    <mergeCell ref="A62:C62"/>
    <mergeCell ref="I26:L26"/>
    <mergeCell ref="I27:L27"/>
    <mergeCell ref="F27:G27"/>
    <mergeCell ref="J62:L62"/>
    <mergeCell ref="J57:L57"/>
    <mergeCell ref="A59:C59"/>
    <mergeCell ref="A60:C60"/>
    <mergeCell ref="J60:L60"/>
    <mergeCell ref="H62:I62"/>
    <mergeCell ref="H76:L76"/>
    <mergeCell ref="H77:L77"/>
    <mergeCell ref="H78:L78"/>
    <mergeCell ref="D77:G77"/>
    <mergeCell ref="D78:G78"/>
    <mergeCell ref="A63:C63"/>
    <mergeCell ref="D72:G72"/>
    <mergeCell ref="H71:I71"/>
    <mergeCell ref="J64:L64"/>
    <mergeCell ref="D71:G71"/>
    <mergeCell ref="H75:L75"/>
    <mergeCell ref="H73:I73"/>
    <mergeCell ref="J73:L73"/>
    <mergeCell ref="A78:C78"/>
    <mergeCell ref="D75:G75"/>
    <mergeCell ref="D76:G76"/>
    <mergeCell ref="A74:L74"/>
    <mergeCell ref="A75:C75"/>
    <mergeCell ref="A76:C76"/>
    <mergeCell ref="A77:C77"/>
    <mergeCell ref="A73:C73"/>
    <mergeCell ref="D73:G73"/>
    <mergeCell ref="D64:G64"/>
    <mergeCell ref="D66:G66"/>
    <mergeCell ref="D67:G67"/>
    <mergeCell ref="D68:G68"/>
    <mergeCell ref="D65:G65"/>
    <mergeCell ref="D69:G69"/>
    <mergeCell ref="A65:C65"/>
    <mergeCell ref="A69:C69"/>
    <mergeCell ref="A71:C71"/>
    <mergeCell ref="J65:L65"/>
    <mergeCell ref="J66:L66"/>
    <mergeCell ref="J67:L67"/>
    <mergeCell ref="J68:L68"/>
    <mergeCell ref="J71:L71"/>
    <mergeCell ref="H66:I66"/>
    <mergeCell ref="H67:I67"/>
    <mergeCell ref="H68:I68"/>
    <mergeCell ref="H70:I70"/>
    <mergeCell ref="A70:C70"/>
    <mergeCell ref="H64:I64"/>
    <mergeCell ref="H65:I65"/>
    <mergeCell ref="J70:L70"/>
    <mergeCell ref="A68:C68"/>
    <mergeCell ref="A67:C67"/>
    <mergeCell ref="A66:C66"/>
    <mergeCell ref="A64:C64"/>
    <mergeCell ref="D70:G70"/>
    <mergeCell ref="J69:L69"/>
    <mergeCell ref="H63:I63"/>
    <mergeCell ref="D60:G60"/>
    <mergeCell ref="J59:L59"/>
    <mergeCell ref="H61:I61"/>
    <mergeCell ref="D61:G61"/>
    <mergeCell ref="J61:L61"/>
    <mergeCell ref="D62:G62"/>
    <mergeCell ref="D59:G59"/>
    <mergeCell ref="H59:I59"/>
    <mergeCell ref="J63:L63"/>
    <mergeCell ref="A61:C61"/>
    <mergeCell ref="H60:I60"/>
    <mergeCell ref="D57:G57"/>
    <mergeCell ref="A58:C58"/>
    <mergeCell ref="A57:C57"/>
    <mergeCell ref="D58:G58"/>
    <mergeCell ref="A52:C52"/>
    <mergeCell ref="D52:G52"/>
    <mergeCell ref="H52:I52"/>
    <mergeCell ref="D55:G55"/>
    <mergeCell ref="H57:I57"/>
    <mergeCell ref="H58:I58"/>
    <mergeCell ref="D56:G56"/>
    <mergeCell ref="J53:L53"/>
    <mergeCell ref="A54:C54"/>
    <mergeCell ref="H53:I53"/>
    <mergeCell ref="H54:I54"/>
    <mergeCell ref="D53:G53"/>
    <mergeCell ref="D54:G54"/>
    <mergeCell ref="J55:L55"/>
    <mergeCell ref="J56:L56"/>
    <mergeCell ref="J54:L54"/>
    <mergeCell ref="A29:B29"/>
    <mergeCell ref="A30:B30"/>
    <mergeCell ref="F29:H29"/>
    <mergeCell ref="A33:L33"/>
    <mergeCell ref="A32:B32"/>
    <mergeCell ref="F32:H32"/>
    <mergeCell ref="K32:L32"/>
    <mergeCell ref="A31:B31"/>
    <mergeCell ref="K29:L29"/>
    <mergeCell ref="F30:H30"/>
    <mergeCell ref="B48:E48"/>
    <mergeCell ref="F47:G47"/>
    <mergeCell ref="B44:E44"/>
    <mergeCell ref="H44:L44"/>
    <mergeCell ref="H46:L46"/>
    <mergeCell ref="F45:L45"/>
    <mergeCell ref="A39:L39"/>
    <mergeCell ref="A45:E45"/>
    <mergeCell ref="B46:E46"/>
    <mergeCell ref="F41:L41"/>
    <mergeCell ref="A41:E41"/>
    <mergeCell ref="B42:E42"/>
    <mergeCell ref="H42:L42"/>
    <mergeCell ref="A40:L40"/>
    <mergeCell ref="A38:C38"/>
    <mergeCell ref="G37:H37"/>
    <mergeCell ref="A34:C34"/>
    <mergeCell ref="G34:J34"/>
    <mergeCell ref="A37:B37"/>
    <mergeCell ref="D38:L38"/>
    <mergeCell ref="J58:L58"/>
    <mergeCell ref="F48:G48"/>
    <mergeCell ref="H48:L48"/>
    <mergeCell ref="A49:L49"/>
    <mergeCell ref="H55:I55"/>
    <mergeCell ref="H56:I56"/>
    <mergeCell ref="A55:C55"/>
    <mergeCell ref="A56:C56"/>
    <mergeCell ref="A50:J50"/>
    <mergeCell ref="A53:C53"/>
    <mergeCell ref="B43:E43"/>
    <mergeCell ref="H43:L43"/>
    <mergeCell ref="F42:G42"/>
    <mergeCell ref="F43:G43"/>
    <mergeCell ref="A51:L51"/>
    <mergeCell ref="J52:L52"/>
    <mergeCell ref="F44:G44"/>
    <mergeCell ref="F46:G46"/>
    <mergeCell ref="B47:E47"/>
    <mergeCell ref="H47:L47"/>
    <mergeCell ref="H4:J4"/>
    <mergeCell ref="F21:G21"/>
    <mergeCell ref="I11:L11"/>
    <mergeCell ref="E6:G6"/>
    <mergeCell ref="A7:L7"/>
    <mergeCell ref="A8:E8"/>
    <mergeCell ref="B9:E9"/>
    <mergeCell ref="F10:G10"/>
    <mergeCell ref="B10:E10"/>
    <mergeCell ref="C13:E13"/>
    <mergeCell ref="F16:G16"/>
    <mergeCell ref="I20:L20"/>
    <mergeCell ref="C14:E14"/>
    <mergeCell ref="C15:E15"/>
    <mergeCell ref="F28:H28"/>
    <mergeCell ref="C16:E16"/>
    <mergeCell ref="C17:E17"/>
    <mergeCell ref="C18:E18"/>
    <mergeCell ref="C19:E19"/>
    <mergeCell ref="F26:G26"/>
    <mergeCell ref="K31:L31"/>
    <mergeCell ref="K28:L28"/>
    <mergeCell ref="K30:L30"/>
    <mergeCell ref="I25:L25"/>
    <mergeCell ref="F8:L8"/>
    <mergeCell ref="J5:L5"/>
    <mergeCell ref="J6:L6"/>
    <mergeCell ref="F20:G20"/>
    <mergeCell ref="F13:G13"/>
    <mergeCell ref="I15:L15"/>
    <mergeCell ref="H9:L9"/>
    <mergeCell ref="F22:G22"/>
    <mergeCell ref="F18:G18"/>
    <mergeCell ref="F19:G19"/>
    <mergeCell ref="H10:L10"/>
    <mergeCell ref="F15:G15"/>
    <mergeCell ref="I12:L12"/>
    <mergeCell ref="I13:L13"/>
    <mergeCell ref="I14:L14"/>
    <mergeCell ref="F14:G14"/>
    <mergeCell ref="C27:E27"/>
    <mergeCell ref="C20:E20"/>
    <mergeCell ref="C23:E23"/>
    <mergeCell ref="C24:E24"/>
    <mergeCell ref="C25:E25"/>
    <mergeCell ref="F31:H31"/>
    <mergeCell ref="F23:G23"/>
    <mergeCell ref="F25:G25"/>
    <mergeCell ref="B4:G4"/>
    <mergeCell ref="E5:G5"/>
    <mergeCell ref="H3:J3"/>
    <mergeCell ref="K4:L4"/>
    <mergeCell ref="B3:G3"/>
    <mergeCell ref="A28:B28"/>
    <mergeCell ref="C21:E21"/>
    <mergeCell ref="C22:E22"/>
    <mergeCell ref="F17:G17"/>
    <mergeCell ref="C26:E26"/>
    <mergeCell ref="C11:E11"/>
    <mergeCell ref="F12:G12"/>
    <mergeCell ref="F11:G11"/>
    <mergeCell ref="F9:G9"/>
    <mergeCell ref="C12:E12"/>
    <mergeCell ref="A1:L1"/>
    <mergeCell ref="A2:L2"/>
    <mergeCell ref="A3:A4"/>
    <mergeCell ref="A5:A6"/>
    <mergeCell ref="K3:L3"/>
  </mergeCells>
  <phoneticPr fontId="38" type="noConversion"/>
  <printOptions horizontalCentered="1"/>
  <pageMargins left="0.25" right="0.25" top="0.5" bottom="0.5" header="0.25" footer="0.25"/>
  <pageSetup scale="94" orientation="portrait" horizontalDpi="4294967292" verticalDpi="4294967292"/>
  <headerFooter>
    <oddFooter>&amp;RForm Printed: &amp;D</oddFooter>
  </headerFooter>
  <drawing r:id="rId1"/>
  <extLst>
    <ext xmlns:mx="http://schemas.microsoft.com/office/mac/excel/2008/main" uri="http://schemas.microsoft.com/office/mac/excel/2008/main">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P39"/>
  <sheetViews>
    <sheetView zoomScale="75" zoomScaleNormal="75" zoomScalePageLayoutView="75" workbookViewId="0">
      <pane ySplit="3" topLeftCell="A16" activePane="bottomLeft" state="frozen"/>
      <selection pane="bottomLeft" activeCell="B19" sqref="B19"/>
    </sheetView>
  </sheetViews>
  <sheetFormatPr baseColWidth="10" defaultColWidth="8.83203125" defaultRowHeight="12"/>
  <cols>
    <col min="1" max="1" width="5.6640625" customWidth="1"/>
    <col min="2" max="2" width="20.6640625" customWidth="1"/>
    <col min="3" max="15" width="4.6640625" customWidth="1"/>
    <col min="16" max="16" width="5.6640625" customWidth="1"/>
    <col min="17" max="24" width="4.6640625" customWidth="1"/>
    <col min="25" max="25" width="4.6640625" hidden="1" customWidth="1"/>
    <col min="26" max="28" width="4.6640625" customWidth="1"/>
    <col min="29" max="29" width="5.6640625" customWidth="1"/>
    <col min="30" max="32" width="4.6640625" customWidth="1"/>
    <col min="33" max="33" width="5.6640625" customWidth="1"/>
    <col min="34" max="34" width="20.6640625" customWidth="1"/>
    <col min="35" max="36" width="3.33203125" customWidth="1"/>
    <col min="37" max="37" width="3.83203125" customWidth="1"/>
    <col min="38" max="39" width="3.33203125" customWidth="1"/>
    <col min="40" max="40" width="3.6640625" customWidth="1"/>
    <col min="41" max="45" width="3.33203125" customWidth="1"/>
    <col min="46" max="48" width="3.6640625" customWidth="1"/>
    <col min="49" max="54" width="4.6640625" customWidth="1"/>
    <col min="55" max="59" width="3.6640625" customWidth="1"/>
    <col min="60" max="61" width="4.6640625" customWidth="1"/>
    <col min="62" max="62" width="5.1640625" customWidth="1"/>
    <col min="63" max="67" width="3.83203125" customWidth="1"/>
    <col min="68" max="68" width="4.33203125" bestFit="1" customWidth="1"/>
  </cols>
  <sheetData>
    <row r="1" spans="1:68" ht="15" customHeight="1" thickBot="1">
      <c r="A1" s="1156" t="s">
        <v>108</v>
      </c>
      <c r="B1" s="1156"/>
      <c r="C1" s="1156"/>
      <c r="D1" s="1156"/>
      <c r="E1" s="1156"/>
      <c r="F1" s="1156"/>
      <c r="G1" s="1156"/>
      <c r="H1" s="1156"/>
      <c r="I1" s="1156"/>
      <c r="J1" s="1156"/>
      <c r="K1" s="1156"/>
      <c r="L1" s="1156"/>
      <c r="M1" s="1156"/>
      <c r="N1" s="1156"/>
      <c r="O1" s="1156"/>
      <c r="P1" s="1156"/>
      <c r="Q1" s="1156"/>
      <c r="R1" s="1156"/>
      <c r="S1" s="1156"/>
      <c r="T1" s="1156"/>
      <c r="U1" s="1156"/>
      <c r="V1" s="1156"/>
      <c r="W1" s="1156"/>
      <c r="X1" s="1156"/>
      <c r="Y1" s="1156"/>
      <c r="Z1" s="1156"/>
      <c r="AA1" s="1156"/>
      <c r="AB1" s="1156"/>
      <c r="AC1" s="1156"/>
      <c r="AD1" s="1156"/>
      <c r="AE1" s="1156"/>
      <c r="AF1" s="1156"/>
      <c r="AG1" s="1157" t="s">
        <v>109</v>
      </c>
      <c r="AH1" s="1157"/>
      <c r="AI1" s="1157"/>
      <c r="AJ1" s="1157"/>
      <c r="AK1" s="1157"/>
      <c r="AL1" s="1157"/>
      <c r="AM1" s="1157"/>
      <c r="AN1" s="1157"/>
      <c r="AO1" s="1157"/>
      <c r="AP1" s="1157"/>
      <c r="AQ1" s="1157"/>
      <c r="AR1" s="1157"/>
      <c r="AS1" s="1157"/>
      <c r="AT1" s="1157"/>
      <c r="AU1" s="1157"/>
      <c r="AV1" s="1157"/>
      <c r="AW1" s="1157"/>
      <c r="AX1" s="1157"/>
      <c r="AY1" s="1157"/>
      <c r="AZ1" s="1157"/>
      <c r="BA1" s="1157"/>
      <c r="BB1" s="1157"/>
      <c r="BC1" s="1157"/>
      <c r="BD1" s="1157"/>
      <c r="BE1" s="1157"/>
      <c r="BF1" s="1157"/>
      <c r="BG1" s="1157"/>
      <c r="BH1" s="1157"/>
      <c r="BI1" s="1157"/>
      <c r="BJ1" s="1157"/>
      <c r="BK1" s="1157"/>
      <c r="BL1" s="1157"/>
      <c r="BM1" s="1157"/>
      <c r="BN1" s="1157"/>
      <c r="BO1" s="1157"/>
      <c r="BP1" s="1157"/>
    </row>
    <row r="2" spans="1:68" ht="15" customHeight="1" thickBot="1">
      <c r="A2" s="1148" t="s">
        <v>169</v>
      </c>
      <c r="B2" s="1149"/>
      <c r="C2" s="1142" t="s">
        <v>328</v>
      </c>
      <c r="D2" s="1143"/>
      <c r="E2" s="1143"/>
      <c r="F2" s="1144"/>
      <c r="G2" s="1145" t="s">
        <v>468</v>
      </c>
      <c r="H2" s="1146"/>
      <c r="I2" s="1146"/>
      <c r="J2" s="1147"/>
      <c r="K2" s="731"/>
      <c r="L2" s="1145" t="s">
        <v>467</v>
      </c>
      <c r="M2" s="1146"/>
      <c r="N2" s="1146"/>
      <c r="O2" s="1146"/>
      <c r="P2" s="1146"/>
      <c r="Q2" s="1147"/>
      <c r="R2" s="1145" t="s">
        <v>103</v>
      </c>
      <c r="S2" s="1152"/>
      <c r="T2" s="1152"/>
      <c r="U2" s="1152"/>
      <c r="V2" s="1152"/>
      <c r="W2" s="1152"/>
      <c r="X2" s="1153"/>
      <c r="Y2" s="732"/>
      <c r="Z2" s="1146" t="s">
        <v>102</v>
      </c>
      <c r="AA2" s="1146"/>
      <c r="AB2" s="1146"/>
      <c r="AC2" s="1147"/>
      <c r="AD2" s="1145" t="s">
        <v>321</v>
      </c>
      <c r="AE2" s="1146"/>
      <c r="AF2" s="1147"/>
      <c r="AG2" s="1150" t="s">
        <v>169</v>
      </c>
      <c r="AH2" s="1151"/>
      <c r="AI2" s="1159" t="s">
        <v>323</v>
      </c>
      <c r="AJ2" s="1160"/>
      <c r="AK2" s="1160"/>
      <c r="AL2" s="1160"/>
      <c r="AM2" s="1160"/>
      <c r="AN2" s="1160"/>
      <c r="AO2" s="1160"/>
      <c r="AP2" s="1160"/>
      <c r="AQ2" s="1160"/>
      <c r="AR2" s="1160"/>
      <c r="AS2" s="1160"/>
      <c r="AT2" s="1160"/>
      <c r="AU2" s="1160"/>
      <c r="AV2" s="1161"/>
      <c r="AW2" s="1159" t="s">
        <v>327</v>
      </c>
      <c r="AX2" s="1160"/>
      <c r="AY2" s="1160"/>
      <c r="AZ2" s="1160"/>
      <c r="BA2" s="1161"/>
      <c r="BB2" s="755"/>
      <c r="BC2" s="1158" t="s">
        <v>319</v>
      </c>
      <c r="BD2" s="1158"/>
      <c r="BE2" s="1158"/>
      <c r="BF2" s="1158"/>
      <c r="BG2" s="1158"/>
      <c r="BH2" s="1158"/>
      <c r="BI2" s="1158"/>
      <c r="BJ2" s="1158"/>
      <c r="BK2" s="1154" t="s">
        <v>104</v>
      </c>
      <c r="BL2" s="1154"/>
      <c r="BM2" s="1154"/>
      <c r="BN2" s="1154"/>
      <c r="BO2" s="1154"/>
      <c r="BP2" s="1155"/>
    </row>
    <row r="3" spans="1:68" s="521" customFormat="1" ht="60" customHeight="1" thickBot="1">
      <c r="A3" s="814" t="s">
        <v>348</v>
      </c>
      <c r="B3" s="815" t="str">
        <f ca="1">IF(Rosters!$B10=0,"",Rosters!$B10)</f>
        <v>5280 Fight Club</v>
      </c>
      <c r="C3" s="816" t="s">
        <v>398</v>
      </c>
      <c r="D3" s="778" t="s">
        <v>464</v>
      </c>
      <c r="E3" s="778" t="s">
        <v>465</v>
      </c>
      <c r="F3" s="782" t="s">
        <v>392</v>
      </c>
      <c r="G3" s="816" t="s">
        <v>469</v>
      </c>
      <c r="H3" s="778" t="s">
        <v>471</v>
      </c>
      <c r="I3" s="778" t="s">
        <v>470</v>
      </c>
      <c r="J3" s="801" t="s">
        <v>468</v>
      </c>
      <c r="K3" s="802" t="s">
        <v>270</v>
      </c>
      <c r="L3" s="777" t="s">
        <v>455</v>
      </c>
      <c r="M3" s="778" t="s">
        <v>456</v>
      </c>
      <c r="N3" s="778" t="s">
        <v>466</v>
      </c>
      <c r="O3" s="778" t="s">
        <v>460</v>
      </c>
      <c r="P3" s="778" t="s">
        <v>462</v>
      </c>
      <c r="Q3" s="817" t="s">
        <v>461</v>
      </c>
      <c r="R3" s="834" t="s">
        <v>106</v>
      </c>
      <c r="S3" s="811" t="s">
        <v>107</v>
      </c>
      <c r="T3" s="816" t="s">
        <v>330</v>
      </c>
      <c r="U3" s="778" t="s">
        <v>472</v>
      </c>
      <c r="V3" s="778" t="s">
        <v>312</v>
      </c>
      <c r="W3" s="781" t="s">
        <v>463</v>
      </c>
      <c r="X3" s="802" t="s">
        <v>316</v>
      </c>
      <c r="Y3" s="818" t="s">
        <v>469</v>
      </c>
      <c r="Z3" s="778" t="s">
        <v>106</v>
      </c>
      <c r="AA3" s="778" t="s">
        <v>107</v>
      </c>
      <c r="AB3" s="781" t="s">
        <v>463</v>
      </c>
      <c r="AC3" s="782" t="s">
        <v>234</v>
      </c>
      <c r="AD3" s="816" t="s">
        <v>358</v>
      </c>
      <c r="AE3" s="778" t="s">
        <v>320</v>
      </c>
      <c r="AF3" s="886" t="s">
        <v>371</v>
      </c>
      <c r="AG3" s="110" t="s">
        <v>348</v>
      </c>
      <c r="AH3" s="111" t="str">
        <f ca="1">IF(Rosters!$B10=0,"",Rosters!$B10)</f>
        <v>5280 Fight Club</v>
      </c>
      <c r="AI3" s="144" t="s">
        <v>324</v>
      </c>
      <c r="AJ3" s="145" t="s">
        <v>313</v>
      </c>
      <c r="AK3" s="145" t="s">
        <v>361</v>
      </c>
      <c r="AL3" s="145" t="s">
        <v>362</v>
      </c>
      <c r="AM3" s="145" t="s">
        <v>363</v>
      </c>
      <c r="AN3" s="210" t="s">
        <v>315</v>
      </c>
      <c r="AO3" s="144" t="s">
        <v>360</v>
      </c>
      <c r="AP3" s="145" t="s">
        <v>329</v>
      </c>
      <c r="AQ3" s="145" t="s">
        <v>325</v>
      </c>
      <c r="AR3" s="145" t="s">
        <v>326</v>
      </c>
      <c r="AS3" s="145" t="s">
        <v>258</v>
      </c>
      <c r="AT3" s="145" t="s">
        <v>317</v>
      </c>
      <c r="AU3" s="385" t="s">
        <v>392</v>
      </c>
      <c r="AV3" s="384" t="s">
        <v>259</v>
      </c>
      <c r="AW3" s="144" t="s">
        <v>309</v>
      </c>
      <c r="AX3" s="145" t="s">
        <v>322</v>
      </c>
      <c r="AY3" s="145" t="s">
        <v>308</v>
      </c>
      <c r="AZ3" s="145" t="s">
        <v>261</v>
      </c>
      <c r="BA3" s="385" t="s">
        <v>307</v>
      </c>
      <c r="BB3" s="384" t="s">
        <v>262</v>
      </c>
      <c r="BC3" s="144" t="s">
        <v>271</v>
      </c>
      <c r="BD3" s="145" t="s">
        <v>318</v>
      </c>
      <c r="BE3" s="145" t="s">
        <v>228</v>
      </c>
      <c r="BF3" s="145" t="s">
        <v>229</v>
      </c>
      <c r="BG3" s="145" t="s">
        <v>230</v>
      </c>
      <c r="BH3" s="584" t="s">
        <v>231</v>
      </c>
      <c r="BI3" s="585" t="s">
        <v>232</v>
      </c>
      <c r="BJ3" s="846" t="s">
        <v>233</v>
      </c>
      <c r="BK3" s="847" t="s">
        <v>105</v>
      </c>
      <c r="BL3" s="848" t="s">
        <v>275</v>
      </c>
      <c r="BM3" s="848" t="s">
        <v>276</v>
      </c>
      <c r="BN3" s="848" t="s">
        <v>305</v>
      </c>
      <c r="BO3" s="848" t="s">
        <v>277</v>
      </c>
      <c r="BP3" s="877" t="s">
        <v>392</v>
      </c>
    </row>
    <row r="4" spans="1:68" s="5" customFormat="1" ht="20" customHeight="1">
      <c r="A4" s="481" t="str">
        <f ca="1">IF(Rosters!$B12="","",Rosters!$B12)</f>
        <v>13</v>
      </c>
      <c r="B4" s="752" t="str">
        <f ca="1">IF(Rosters!$C12="","",Rosters!$C12)</f>
        <v>Anne Shank</v>
      </c>
      <c r="C4" s="767">
        <f ca="1">'Lineup P.1'!K60+'Lineup P.2'!K60</f>
        <v>0</v>
      </c>
      <c r="D4" s="767">
        <f ca="1">'Lineup P.1'!I60+'Lineup P.2'!I60</f>
        <v>0</v>
      </c>
      <c r="E4" s="767">
        <f ca="1">'Lineup P.1'!H60+'Lineup P.2'!H60</f>
        <v>14</v>
      </c>
      <c r="F4" s="468">
        <f t="shared" ref="F4:F19" si="0">SUM(E4,C4:D4)</f>
        <v>14</v>
      </c>
      <c r="G4" s="839">
        <f ca="1">SUM('Score P.1'!AE121:AF121,'Score P.2'!AE121:AF121)</f>
        <v>0</v>
      </c>
      <c r="H4" s="483">
        <f ca="1">SUM('Score P.2'!AG121,'Score P.1'!AG121)</f>
        <v>0</v>
      </c>
      <c r="I4" s="483">
        <f ca="1">SUM('Score P.1'!AG121:AH121,'Score P.2'!AG121:AH121)</f>
        <v>0</v>
      </c>
      <c r="J4" s="789">
        <f ca="1">SUM('Score P.1'!Z121,'Score P.2'!Z121)</f>
        <v>0</v>
      </c>
      <c r="K4" s="830">
        <f t="shared" ref="K4:K19" si="1">IF(C4=0,0,J4/C4)</f>
        <v>0</v>
      </c>
      <c r="L4" s="484">
        <f ca="1">SUM('Score P.1'!C121,'Score P.2'!C121)</f>
        <v>0</v>
      </c>
      <c r="M4" s="702">
        <f ca="1">SUM('Score P.1'!D121,'Score P.2'!D121)</f>
        <v>0</v>
      </c>
      <c r="N4" s="483">
        <f ca="1">SUM('Score P.1'!E121,'Score P.2'!E121)</f>
        <v>0</v>
      </c>
      <c r="O4" s="483">
        <f ca="1">SUM('Score P.1'!G121,'Score P.2'!G121)</f>
        <v>0</v>
      </c>
      <c r="P4" s="486" t="str">
        <f t="shared" ref="P4:P20" si="2">IF(C4=0,"-",M4/C4)</f>
        <v>-</v>
      </c>
      <c r="Q4" s="795">
        <f ca="1">SUM('Score P.1'!AC121,'Score P.2'!AC121)</f>
        <v>0</v>
      </c>
      <c r="R4" s="835">
        <f ca="1">'Lineup P.1'!O79+'Lineup P.2'!O79</f>
        <v>41</v>
      </c>
      <c r="S4" s="789">
        <f ca="1">'Lineup P.1'!Q79+'Lineup P.2'!Q79</f>
        <v>24</v>
      </c>
      <c r="T4" s="767">
        <f ca="1">'Lineup P.1'!K79+'Lineup P.2'!K79</f>
        <v>0</v>
      </c>
      <c r="U4" s="767">
        <f ca="1">'Lineup P.1'!I79+'Lineup P.2'!I79</f>
        <v>0</v>
      </c>
      <c r="V4" s="767">
        <f ca="1">'Lineup P.1'!H79+'Lineup P.2'!H79</f>
        <v>21</v>
      </c>
      <c r="W4" s="789">
        <f ca="1">'Lineup P.1'!N79+'Lineup P.2'!N79</f>
        <v>21</v>
      </c>
      <c r="X4" s="823">
        <f t="shared" ref="X4:X20" si="3">IF(F4=0,0,W4/F4)</f>
        <v>1.5</v>
      </c>
      <c r="Y4" s="488"/>
      <c r="Z4" s="843">
        <f>R4-AVERAGE(R$4:R$19)</f>
        <v>29.5625</v>
      </c>
      <c r="AA4" s="785">
        <f t="shared" ref="AA4:AA19" si="4">S4-AVERAGE(S$4:S$19)</f>
        <v>28.875</v>
      </c>
      <c r="AB4" s="786">
        <f>W4-AVERAGE(W$4:W$19)</f>
        <v>-7.75</v>
      </c>
      <c r="AC4" s="609">
        <f>X4-AVERAGE(X$4:X$19)</f>
        <v>-0.4010009199027742</v>
      </c>
      <c r="AD4" s="487">
        <f ca="1">'Pen Tot'!R3</f>
        <v>0</v>
      </c>
      <c r="AE4" s="713">
        <f ca="1">'Pen Tot'!R4</f>
        <v>1</v>
      </c>
      <c r="AF4" s="468">
        <f ca="1">'Pen Tot'!S3</f>
        <v>1</v>
      </c>
      <c r="AG4" s="812" t="str">
        <f ca="1">IF(Rosters!$B12="","",Rosters!$B12)</f>
        <v>13</v>
      </c>
      <c r="AH4" s="431" t="str">
        <f ca="1">IF(Rosters!$C12="","",Rosters!$C12)</f>
        <v>Anne Shank</v>
      </c>
      <c r="AI4" s="484">
        <f ca="1">'Actions P.1'!C59+'Actions P.2'!C59</f>
        <v>0</v>
      </c>
      <c r="AJ4" s="483">
        <f ca="1">'Actions P.1'!D59+'Actions P.2'!D59</f>
        <v>0</v>
      </c>
      <c r="AK4" s="483">
        <f ca="1">'Actions P.1'!E59+'Actions P.2'!E59</f>
        <v>0</v>
      </c>
      <c r="AL4" s="483">
        <f ca="1">'Actions P.1'!F59+'Actions P.2'!F59</f>
        <v>0</v>
      </c>
      <c r="AM4" s="483">
        <f ca="1">'Actions P.1'!G59+'Actions P.2'!G59</f>
        <v>0</v>
      </c>
      <c r="AN4" s="488">
        <f ca="1">SUM(AI4:AM4)</f>
        <v>0</v>
      </c>
      <c r="AO4" s="711">
        <f ca="1">'Actions P.1'!C3+'Actions P.2'!C3</f>
        <v>0</v>
      </c>
      <c r="AP4" s="713">
        <f ca="1">'Actions P.1'!D3+'Actions P.2'!D3</f>
        <v>0</v>
      </c>
      <c r="AQ4" s="713">
        <f ca="1">'Actions P.1'!E3+'Actions P.2'!E3</f>
        <v>0</v>
      </c>
      <c r="AR4" s="713">
        <f ca="1">'Actions P.1'!F3+'Actions P.2'!F3</f>
        <v>0</v>
      </c>
      <c r="AS4" s="713">
        <f ca="1">'Actions P.1'!G3+'Actions P.2'!G3</f>
        <v>0</v>
      </c>
      <c r="AT4" s="702">
        <f>SUM(AO4:AS4)</f>
        <v>0</v>
      </c>
      <c r="AU4" s="485">
        <f>AT4+AN4</f>
        <v>0</v>
      </c>
      <c r="AV4" s="468">
        <f t="shared" ref="AV4:AV19" si="5">AR4+AJ4</f>
        <v>0</v>
      </c>
      <c r="AW4" s="489">
        <f t="shared" ref="AW4:AW19" si="6">IF(F4=0,0,AN4/F4)</f>
        <v>0</v>
      </c>
      <c r="AX4" s="490">
        <f>IF(AN$20=0,0,AN4/$AN$20)</f>
        <v>0</v>
      </c>
      <c r="AY4" s="702">
        <f t="shared" ref="AY4:AY19" si="7">IF(F4=0,0,AT4/F4)</f>
        <v>0</v>
      </c>
      <c r="AZ4" s="486">
        <f>IF(AT$20=0,0,AT4/AT$20)</f>
        <v>0</v>
      </c>
      <c r="BA4" s="485">
        <f t="shared" ref="BA4:BA19" si="8">IF(F4=0,0,AU4/F4)</f>
        <v>0</v>
      </c>
      <c r="BB4" s="491">
        <f>IF(AU$20=0,0,AU4/AU$20)</f>
        <v>0</v>
      </c>
      <c r="BC4" s="586">
        <f ca="1">'Errors P.1'!C3+'Errors P.2'!C3</f>
        <v>0</v>
      </c>
      <c r="BD4" s="21">
        <f ca="1">'Errors P.1'!D3+'Errors P.2'!D3</f>
        <v>0</v>
      </c>
      <c r="BE4" s="21">
        <f ca="1">'Errors P.1'!E3+'Errors P.2'!E3</f>
        <v>0</v>
      </c>
      <c r="BF4" s="21">
        <f ca="1">'Errors P.1'!F3+'Errors P.2'!F3</f>
        <v>0</v>
      </c>
      <c r="BG4" s="786">
        <f ca="1">'Errors P.1'!G3+'Errors P.2'!G3</f>
        <v>0</v>
      </c>
      <c r="BH4" s="587">
        <f>IF((AQ4+AR4+BE4+BD4)=0,0,(AQ4+AR4+BE4)/(AQ4+AR4+BE4+BD4))</f>
        <v>0</v>
      </c>
      <c r="BI4" s="587">
        <f t="shared" ref="BI4:BI19" si="9">IF((AP4+AQ4+BD4)=0,0,(AP4+AQ4)/(AP4+AQ4+BD4))</f>
        <v>0</v>
      </c>
      <c r="BJ4" s="756">
        <f t="shared" ref="BJ4:BJ19" si="10">IF(SUM(AN4:AO4,BB4)=0,0,SUM(AN4:AO4)/SUM(AN4:AO4,BB4))</f>
        <v>0</v>
      </c>
      <c r="BK4" s="851">
        <f ca="1">'Errors P.1'!C20+'Errors P.2'!C20</f>
        <v>0</v>
      </c>
      <c r="BL4" s="852">
        <f ca="1">'Errors P.1'!D20+'Errors P.2'!D20</f>
        <v>0</v>
      </c>
      <c r="BM4" s="852">
        <f ca="1">'Errors P.1'!E20+'Errors P.2'!E20</f>
        <v>0</v>
      </c>
      <c r="BN4" s="852">
        <f ca="1">'Errors P.1'!F20+'Errors P.2'!F20</f>
        <v>0</v>
      </c>
      <c r="BO4" s="852">
        <f ca="1">'Errors P.1'!G20+'Errors P.2'!G20</f>
        <v>0</v>
      </c>
      <c r="BP4" s="853">
        <f>SUM(BK4:BO4)</f>
        <v>0</v>
      </c>
    </row>
    <row r="5" spans="1:68" s="5" customFormat="1" ht="20" customHeight="1">
      <c r="A5" s="492" t="str">
        <f ca="1">IF(Rosters!$B13="","",Rosters!$B13)</f>
        <v xml:space="preserve">57 </v>
      </c>
      <c r="B5" s="753" t="str">
        <f ca="1">IF(Rosters!$C13="","",Rosters!$C13)</f>
        <v>Annia LateHer</v>
      </c>
      <c r="C5" s="768">
        <f ca="1">'Lineup P.1'!K61+'Lineup P.2'!K61</f>
        <v>0</v>
      </c>
      <c r="D5" s="768">
        <f ca="1">'Lineup P.1'!I61+'Lineup P.2'!I61</f>
        <v>2</v>
      </c>
      <c r="E5" s="768">
        <f ca="1">'Lineup P.1'!H61+'Lineup P.2'!H61</f>
        <v>16</v>
      </c>
      <c r="F5" s="469">
        <f t="shared" si="0"/>
        <v>18</v>
      </c>
      <c r="G5" s="840">
        <f ca="1">SUM('Score P.1'!AE122:AF122,'Score P.2'!AE122:AF122)</f>
        <v>0</v>
      </c>
      <c r="H5" s="494">
        <f ca="1">SUM('Score P.2'!AG122,'Score P.1'!AG122)</f>
        <v>0</v>
      </c>
      <c r="I5" s="494">
        <f ca="1">SUM('Score P.2'!AJ122,'Score P.1'!AJ122)</f>
        <v>0</v>
      </c>
      <c r="J5" s="790">
        <f ca="1">SUM('Score P.1'!Z122,'Score P.2'!Z122)</f>
        <v>0</v>
      </c>
      <c r="K5" s="831">
        <f t="shared" si="1"/>
        <v>0</v>
      </c>
      <c r="L5" s="495">
        <f ca="1">SUM('Score P.1'!C122,'Score P.2'!C122)</f>
        <v>0</v>
      </c>
      <c r="M5" s="707">
        <f ca="1">SUM('Score P.1'!D122,'Score P.2'!D122)</f>
        <v>0</v>
      </c>
      <c r="N5" s="494">
        <f ca="1">SUM('Score P.1'!E122,'Score P.2'!E122)</f>
        <v>0</v>
      </c>
      <c r="O5" s="494">
        <f ca="1">SUM('Score P.1'!G122,'Score P.2'!G122)</f>
        <v>0</v>
      </c>
      <c r="P5" s="709" t="str">
        <f t="shared" si="2"/>
        <v>-</v>
      </c>
      <c r="Q5" s="796">
        <f ca="1">SUM('Score P.1'!AC122,'Score P.2'!AC122)</f>
        <v>0</v>
      </c>
      <c r="R5" s="836">
        <f ca="1">'Lineup P.1'!O80+'Lineup P.2'!O80</f>
        <v>8</v>
      </c>
      <c r="S5" s="790">
        <f ca="1">'Lineup P.1'!Q80+'Lineup P.2'!Q80</f>
        <v>5</v>
      </c>
      <c r="T5" s="768">
        <f ca="1">'Lineup P.1'!K80+'Lineup P.2'!K80</f>
        <v>0</v>
      </c>
      <c r="U5" s="768">
        <f ca="1">'Lineup P.1'!I80+'Lineup P.2'!I80</f>
        <v>12</v>
      </c>
      <c r="V5" s="768">
        <f ca="1">'Lineup P.1'!H80+'Lineup P.2'!H80</f>
        <v>57</v>
      </c>
      <c r="W5" s="790">
        <f ca="1">'Lineup P.1'!N80+'Lineup P.2'!N80</f>
        <v>69</v>
      </c>
      <c r="X5" s="810">
        <f t="shared" si="3"/>
        <v>3.8333333333333335</v>
      </c>
      <c r="Y5" s="98"/>
      <c r="Z5" s="844">
        <f t="shared" ref="Z5:Z19" si="11">R5-AVERAGE(R$4:R$19)</f>
        <v>-3.4375</v>
      </c>
      <c r="AA5" s="783">
        <f t="shared" si="4"/>
        <v>9.875</v>
      </c>
      <c r="AB5" s="787">
        <f t="shared" ref="AB5:AB19" si="12">W5-AVERAGE(W$4:W$19)</f>
        <v>40.25</v>
      </c>
      <c r="AC5" s="606">
        <f t="shared" ref="AC5:AC19" si="13">X5-AVERAGE(X$4:X$19)</f>
        <v>1.9323324134305593</v>
      </c>
      <c r="AD5" s="497">
        <f ca="1">'Pen Tot'!R5</f>
        <v>5</v>
      </c>
      <c r="AE5" s="714">
        <f ca="1">'Pen Tot'!R6</f>
        <v>5</v>
      </c>
      <c r="AF5" s="469">
        <f ca="1">'Pen Tot'!S5</f>
        <v>5</v>
      </c>
      <c r="AG5" s="813" t="str">
        <f ca="1">IF(Rosters!$B13="","",Rosters!$B13)</f>
        <v xml:space="preserve">57 </v>
      </c>
      <c r="AH5" s="432" t="str">
        <f ca="1">IF(Rosters!$C13="","",Rosters!$C13)</f>
        <v>Annia LateHer</v>
      </c>
      <c r="AI5" s="495">
        <f ca="1">'Actions P.1'!C60+'Actions P.2'!C60</f>
        <v>0</v>
      </c>
      <c r="AJ5" s="494">
        <f ca="1">'Actions P.1'!D60+'Actions P.2'!D60</f>
        <v>0</v>
      </c>
      <c r="AK5" s="494">
        <f ca="1">'Actions P.1'!E60+'Actions P.2'!E60</f>
        <v>0</v>
      </c>
      <c r="AL5" s="494">
        <f ca="1">'Actions P.1'!F60+'Actions P.2'!F60</f>
        <v>0</v>
      </c>
      <c r="AM5" s="494">
        <f ca="1">'Actions P.1'!G60+'Actions P.2'!G60</f>
        <v>0</v>
      </c>
      <c r="AN5" s="98">
        <f t="shared" ref="AN5:AN17" si="14">SUM(AI5:AM5)</f>
        <v>0</v>
      </c>
      <c r="AO5" s="712">
        <f ca="1">'Actions P.1'!C4+'Actions P.2'!C4</f>
        <v>0</v>
      </c>
      <c r="AP5" s="714">
        <f ca="1">'Actions P.1'!D4+'Actions P.2'!D4</f>
        <v>0</v>
      </c>
      <c r="AQ5" s="714">
        <f ca="1">'Actions P.1'!E4+'Actions P.2'!E4</f>
        <v>0</v>
      </c>
      <c r="AR5" s="714">
        <f ca="1">'Actions P.1'!F4+'Actions P.2'!F4</f>
        <v>0</v>
      </c>
      <c r="AS5" s="714">
        <f ca="1">'Actions P.1'!G4+'Actions P.2'!G4</f>
        <v>0</v>
      </c>
      <c r="AT5" s="707">
        <f t="shared" ref="AT5:AT17" si="15">SUM(AO5:AS5)</f>
        <v>0</v>
      </c>
      <c r="AU5" s="708">
        <f t="shared" ref="AU5:AU17" si="16">AT5+AN5</f>
        <v>0</v>
      </c>
      <c r="AV5" s="469">
        <f t="shared" si="5"/>
        <v>0</v>
      </c>
      <c r="AW5" s="706">
        <f t="shared" si="6"/>
        <v>0</v>
      </c>
      <c r="AX5" s="498">
        <f t="shared" ref="AX5:AX19" si="17">IF(AN$20=0,0,AN5/$AN$20)</f>
        <v>0</v>
      </c>
      <c r="AY5" s="707">
        <f t="shared" si="7"/>
        <v>0</v>
      </c>
      <c r="AZ5" s="709">
        <f>IF(AT$20=0,0,AT5/AT$20)</f>
        <v>0</v>
      </c>
      <c r="BA5" s="708">
        <f t="shared" si="8"/>
        <v>0</v>
      </c>
      <c r="BB5" s="499">
        <f>IF(AU$20=0,0,AU5/AU$20)</f>
        <v>0</v>
      </c>
      <c r="BC5" s="588">
        <f ca="1">'Errors P.1'!C4+'Errors P.2'!C4</f>
        <v>0</v>
      </c>
      <c r="BD5" s="207">
        <f ca="1">'Errors P.1'!D4+'Errors P.2'!D4</f>
        <v>0</v>
      </c>
      <c r="BE5" s="207">
        <f ca="1">'Errors P.1'!E4+'Errors P.2'!E4</f>
        <v>0</v>
      </c>
      <c r="BF5" s="207">
        <f ca="1">'Errors P.1'!F4+'Errors P.2'!F4</f>
        <v>0</v>
      </c>
      <c r="BG5" s="787">
        <f ca="1">'Errors P.1'!G4+'Errors P.2'!G4</f>
        <v>0</v>
      </c>
      <c r="BH5" s="589">
        <f t="shared" ref="BH5:BH19" si="18">IF((AQ5+AR5+BE5+BD5)=0,0,(AQ5+AR5+BE5)/(AQ5+AR5+BE5+BD5))</f>
        <v>0</v>
      </c>
      <c r="BI5" s="589">
        <f t="shared" si="9"/>
        <v>0</v>
      </c>
      <c r="BJ5" s="756">
        <f t="shared" si="10"/>
        <v>0</v>
      </c>
      <c r="BK5" s="854">
        <f ca="1">'Errors P.1'!C21+'Errors P.2'!C21</f>
        <v>0</v>
      </c>
      <c r="BL5" s="855">
        <f ca="1">'Errors P.1'!D21+'Errors P.2'!D21</f>
        <v>0</v>
      </c>
      <c r="BM5" s="855">
        <f ca="1">'Errors P.1'!E21+'Errors P.2'!E21</f>
        <v>0</v>
      </c>
      <c r="BN5" s="855">
        <f ca="1">'Errors P.1'!F21+'Errors P.2'!F21</f>
        <v>0</v>
      </c>
      <c r="BO5" s="855">
        <f ca="1">'Errors P.1'!G21+'Errors P.2'!G21</f>
        <v>0</v>
      </c>
      <c r="BP5" s="856">
        <f t="shared" ref="BP5:BP19" si="19">SUM(BK5:BO5)</f>
        <v>0</v>
      </c>
    </row>
    <row r="6" spans="1:68" s="5" customFormat="1" ht="20" customHeight="1">
      <c r="A6" s="492" t="str">
        <f ca="1">IF(Rosters!$B14="","",Rosters!$B14)</f>
        <v>86</v>
      </c>
      <c r="B6" s="753" t="str">
        <f ca="1">IF(Rosters!$C14="","",Rosters!$C14)</f>
        <v>Assaultin Pepa</v>
      </c>
      <c r="C6" s="768">
        <f ca="1">'Lineup P.1'!K62+'Lineup P.2'!K62</f>
        <v>0</v>
      </c>
      <c r="D6" s="768">
        <f ca="1">'Lineup P.1'!I62+'Lineup P.2'!I62</f>
        <v>14</v>
      </c>
      <c r="E6" s="768">
        <f ca="1">'Lineup P.1'!H62+'Lineup P.2'!H62</f>
        <v>9</v>
      </c>
      <c r="F6" s="469">
        <f t="shared" si="0"/>
        <v>23</v>
      </c>
      <c r="G6" s="840">
        <f ca="1">SUM('Score P.1'!AE123:AF123,'Score P.2'!AE123:AF123)</f>
        <v>0</v>
      </c>
      <c r="H6" s="494">
        <f ca="1">SUM('Score P.2'!AG123,'Score P.1'!AG123)</f>
        <v>0</v>
      </c>
      <c r="I6" s="494">
        <f ca="1">SUM('Score P.2'!AJ123,'Score P.1'!AJ123)</f>
        <v>0</v>
      </c>
      <c r="J6" s="790">
        <f ca="1">SUM('Score P.1'!Z123,'Score P.2'!Z123)</f>
        <v>0</v>
      </c>
      <c r="K6" s="831">
        <f t="shared" si="1"/>
        <v>0</v>
      </c>
      <c r="L6" s="495">
        <f ca="1">SUM('Score P.1'!C123,'Score P.2'!C123)</f>
        <v>0</v>
      </c>
      <c r="M6" s="707">
        <f ca="1">SUM('Score P.1'!D123,'Score P.2'!D123)</f>
        <v>0</v>
      </c>
      <c r="N6" s="494">
        <f ca="1">SUM('Score P.1'!E123,'Score P.2'!E123)</f>
        <v>0</v>
      </c>
      <c r="O6" s="494">
        <f ca="1">SUM('Score P.1'!G123,'Score P.2'!G123)</f>
        <v>0</v>
      </c>
      <c r="P6" s="709" t="str">
        <f t="shared" si="2"/>
        <v>-</v>
      </c>
      <c r="Q6" s="796">
        <f ca="1">SUM('Score P.1'!AC123,'Score P.2'!AC123)</f>
        <v>0</v>
      </c>
      <c r="R6" s="836">
        <f ca="1">'Lineup P.1'!O81+'Lineup P.2'!O81</f>
        <v>0</v>
      </c>
      <c r="S6" s="790">
        <f ca="1">'Lineup P.1'!Q81+'Lineup P.2'!Q81</f>
        <v>5</v>
      </c>
      <c r="T6" s="768">
        <f ca="1">'Lineup P.1'!K81+'Lineup P.2'!K81</f>
        <v>0</v>
      </c>
      <c r="U6" s="768">
        <f ca="1">'Lineup P.1'!I81+'Lineup P.2'!I81</f>
        <v>13</v>
      </c>
      <c r="V6" s="768">
        <f ca="1">'Lineup P.1'!H81+'Lineup P.2'!H81</f>
        <v>12</v>
      </c>
      <c r="W6" s="790">
        <f ca="1">'Lineup P.1'!N81+'Lineup P.2'!N81</f>
        <v>25</v>
      </c>
      <c r="X6" s="810">
        <f t="shared" si="3"/>
        <v>1.0869565217391304</v>
      </c>
      <c r="Y6" s="98"/>
      <c r="Z6" s="844">
        <f t="shared" si="11"/>
        <v>-11.4375</v>
      </c>
      <c r="AA6" s="783">
        <f t="shared" si="4"/>
        <v>9.875</v>
      </c>
      <c r="AB6" s="787">
        <f t="shared" si="12"/>
        <v>-3.75</v>
      </c>
      <c r="AC6" s="606">
        <f t="shared" si="13"/>
        <v>-0.81404439816364382</v>
      </c>
      <c r="AD6" s="497">
        <f ca="1">'Pen Tot'!R7</f>
        <v>4</v>
      </c>
      <c r="AE6" s="714">
        <f ca="1">'Pen Tot'!R8</f>
        <v>2</v>
      </c>
      <c r="AF6" s="469">
        <f ca="1">'Pen Tot'!S7</f>
        <v>2</v>
      </c>
      <c r="AG6" s="813" t="str">
        <f ca="1">IF(Rosters!$B14="","",Rosters!$B14)</f>
        <v>86</v>
      </c>
      <c r="AH6" s="432" t="str">
        <f ca="1">IF(Rosters!$C14="","",Rosters!$C14)</f>
        <v>Assaultin Pepa</v>
      </c>
      <c r="AI6" s="495">
        <f ca="1">'Actions P.1'!C61+'Actions P.2'!C61</f>
        <v>0</v>
      </c>
      <c r="AJ6" s="494">
        <f ca="1">'Actions P.1'!D61+'Actions P.2'!D61</f>
        <v>0</v>
      </c>
      <c r="AK6" s="494">
        <f ca="1">'Actions P.1'!E61+'Actions P.2'!E61</f>
        <v>0</v>
      </c>
      <c r="AL6" s="494">
        <f ca="1">'Actions P.1'!F61+'Actions P.2'!F61</f>
        <v>0</v>
      </c>
      <c r="AM6" s="494">
        <f ca="1">'Actions P.1'!G61+'Actions P.2'!G61</f>
        <v>0</v>
      </c>
      <c r="AN6" s="98">
        <f t="shared" si="14"/>
        <v>0</v>
      </c>
      <c r="AO6" s="712">
        <f ca="1">'Actions P.1'!C5+'Actions P.2'!C5</f>
        <v>0</v>
      </c>
      <c r="AP6" s="714">
        <f ca="1">'Actions P.1'!D5+'Actions P.2'!D5</f>
        <v>0</v>
      </c>
      <c r="AQ6" s="714">
        <f ca="1">'Actions P.1'!E5+'Actions P.2'!E5</f>
        <v>0</v>
      </c>
      <c r="AR6" s="714">
        <f ca="1">'Actions P.1'!F5+'Actions P.2'!F5</f>
        <v>0</v>
      </c>
      <c r="AS6" s="714">
        <f ca="1">'Actions P.1'!G5+'Actions P.2'!G5</f>
        <v>0</v>
      </c>
      <c r="AT6" s="707">
        <f t="shared" si="15"/>
        <v>0</v>
      </c>
      <c r="AU6" s="708">
        <f t="shared" si="16"/>
        <v>0</v>
      </c>
      <c r="AV6" s="469">
        <f t="shared" si="5"/>
        <v>0</v>
      </c>
      <c r="AW6" s="706">
        <f t="shared" si="6"/>
        <v>0</v>
      </c>
      <c r="AX6" s="498">
        <f t="shared" si="17"/>
        <v>0</v>
      </c>
      <c r="AY6" s="707">
        <f t="shared" si="7"/>
        <v>0</v>
      </c>
      <c r="AZ6" s="709">
        <f>IF(AT$20=0,0,AT6/AT$20)</f>
        <v>0</v>
      </c>
      <c r="BA6" s="708">
        <f t="shared" si="8"/>
        <v>0</v>
      </c>
      <c r="BB6" s="499">
        <f>IF(AU$20=0,0,AU6/AU$20)</f>
        <v>0</v>
      </c>
      <c r="BC6" s="588">
        <f ca="1">'Errors P.1'!C5+'Errors P.2'!C5</f>
        <v>0</v>
      </c>
      <c r="BD6" s="207">
        <f ca="1">'Errors P.1'!D5+'Errors P.2'!D5</f>
        <v>0</v>
      </c>
      <c r="BE6" s="207">
        <f ca="1">'Errors P.1'!E5+'Errors P.2'!E5</f>
        <v>0</v>
      </c>
      <c r="BF6" s="207">
        <f ca="1">'Errors P.1'!F5+'Errors P.2'!F5</f>
        <v>0</v>
      </c>
      <c r="BG6" s="787">
        <f ca="1">'Errors P.1'!G5+'Errors P.2'!G5</f>
        <v>0</v>
      </c>
      <c r="BH6" s="589">
        <f t="shared" si="18"/>
        <v>0</v>
      </c>
      <c r="BI6" s="589">
        <f t="shared" si="9"/>
        <v>0</v>
      </c>
      <c r="BJ6" s="756">
        <f t="shared" si="10"/>
        <v>0</v>
      </c>
      <c r="BK6" s="854">
        <f ca="1">'Errors P.1'!C22+'Errors P.2'!C22</f>
        <v>0</v>
      </c>
      <c r="BL6" s="855">
        <f ca="1">'Errors P.1'!D22+'Errors P.2'!D22</f>
        <v>0</v>
      </c>
      <c r="BM6" s="855">
        <f ca="1">'Errors P.1'!E22+'Errors P.2'!E22</f>
        <v>0</v>
      </c>
      <c r="BN6" s="855">
        <f ca="1">'Errors P.1'!F22+'Errors P.2'!F22</f>
        <v>0</v>
      </c>
      <c r="BO6" s="855">
        <f ca="1">'Errors P.1'!G22+'Errors P.2'!G22</f>
        <v>0</v>
      </c>
      <c r="BP6" s="856">
        <f t="shared" si="19"/>
        <v>0</v>
      </c>
    </row>
    <row r="7" spans="1:68" s="5" customFormat="1" ht="20" customHeight="1">
      <c r="A7" s="492" t="str">
        <f ca="1">IF(Rosters!$B15="","",Rosters!$B15)</f>
        <v>3</v>
      </c>
      <c r="B7" s="753" t="str">
        <f ca="1">IF(Rosters!$C15="","",Rosters!$C15)</f>
        <v>Catholic Cruel Girl</v>
      </c>
      <c r="C7" s="768">
        <f ca="1">'Lineup P.1'!K63+'Lineup P.2'!K63</f>
        <v>0</v>
      </c>
      <c r="D7" s="768">
        <f ca="1">'Lineup P.1'!I63+'Lineup P.2'!I63</f>
        <v>0</v>
      </c>
      <c r="E7" s="768">
        <f ca="1">'Lineup P.1'!H63+'Lineup P.2'!H63</f>
        <v>13</v>
      </c>
      <c r="F7" s="469">
        <f t="shared" si="0"/>
        <v>13</v>
      </c>
      <c r="G7" s="840">
        <f ca="1">SUM('Score P.1'!AE124:AF124,'Score P.2'!AE124:AF124)</f>
        <v>0</v>
      </c>
      <c r="H7" s="494">
        <f ca="1">SUM('Score P.2'!AG124,'Score P.1'!AG124)</f>
        <v>0</v>
      </c>
      <c r="I7" s="494">
        <f ca="1">SUM('Score P.2'!AJ124,'Score P.1'!AJ124)</f>
        <v>0</v>
      </c>
      <c r="J7" s="790">
        <f ca="1">SUM('Score P.1'!Z124,'Score P.2'!Z124)</f>
        <v>0</v>
      </c>
      <c r="K7" s="831">
        <f t="shared" si="1"/>
        <v>0</v>
      </c>
      <c r="L7" s="495">
        <f ca="1">SUM('Score P.1'!C124,'Score P.2'!C124)</f>
        <v>0</v>
      </c>
      <c r="M7" s="707">
        <f ca="1">SUM('Score P.1'!D124,'Score P.2'!D124)</f>
        <v>0</v>
      </c>
      <c r="N7" s="494">
        <f ca="1">SUM('Score P.1'!E124,'Score P.2'!E124)</f>
        <v>0</v>
      </c>
      <c r="O7" s="494">
        <f ca="1">SUM('Score P.1'!G124,'Score P.2'!G124)</f>
        <v>0</v>
      </c>
      <c r="P7" s="709" t="str">
        <f t="shared" si="2"/>
        <v>-</v>
      </c>
      <c r="Q7" s="796">
        <f ca="1">SUM('Score P.1'!AC124,'Score P.2'!AC124)</f>
        <v>0</v>
      </c>
      <c r="R7" s="836">
        <f ca="1">'Lineup P.1'!O82+'Lineup P.2'!O82</f>
        <v>28</v>
      </c>
      <c r="S7" s="790">
        <f ca="1">'Lineup P.1'!Q82+'Lineup P.2'!Q82</f>
        <v>1</v>
      </c>
      <c r="T7" s="768">
        <f ca="1">'Lineup P.1'!K82+'Lineup P.2'!K82</f>
        <v>0</v>
      </c>
      <c r="U7" s="768">
        <f ca="1">'Lineup P.1'!I82+'Lineup P.2'!I82</f>
        <v>0</v>
      </c>
      <c r="V7" s="768">
        <f ca="1">'Lineup P.1'!H82+'Lineup P.2'!H82</f>
        <v>26</v>
      </c>
      <c r="W7" s="790">
        <f ca="1">'Lineup P.1'!N82+'Lineup P.2'!N82</f>
        <v>26</v>
      </c>
      <c r="X7" s="810">
        <f t="shared" si="3"/>
        <v>2</v>
      </c>
      <c r="Y7" s="98"/>
      <c r="Z7" s="844">
        <f t="shared" si="11"/>
        <v>16.5625</v>
      </c>
      <c r="AA7" s="783">
        <f t="shared" si="4"/>
        <v>5.875</v>
      </c>
      <c r="AB7" s="787">
        <f t="shared" si="12"/>
        <v>-2.75</v>
      </c>
      <c r="AC7" s="606">
        <f t="shared" si="13"/>
        <v>9.89990800972258E-2</v>
      </c>
      <c r="AD7" s="497">
        <f ca="1">'Pen Tot'!R9</f>
        <v>7</v>
      </c>
      <c r="AE7" s="714">
        <f ca="1">'Pen Tot'!R10</f>
        <v>2</v>
      </c>
      <c r="AF7" s="469">
        <f ca="1">'Pen Tot'!S9</f>
        <v>4</v>
      </c>
      <c r="AG7" s="813" t="str">
        <f ca="1">IF(Rosters!$B15="","",Rosters!$B15)</f>
        <v>3</v>
      </c>
      <c r="AH7" s="432" t="str">
        <f ca="1">IF(Rosters!$C15="","",Rosters!$C15)</f>
        <v>Catholic Cruel Girl</v>
      </c>
      <c r="AI7" s="495">
        <f ca="1">'Actions P.1'!C62+'Actions P.2'!C62</f>
        <v>0</v>
      </c>
      <c r="AJ7" s="494">
        <f ca="1">'Actions P.1'!D62+'Actions P.2'!D62</f>
        <v>0</v>
      </c>
      <c r="AK7" s="494">
        <f ca="1">'Actions P.1'!E62+'Actions P.2'!E62</f>
        <v>0</v>
      </c>
      <c r="AL7" s="494">
        <f ca="1">'Actions P.1'!F62+'Actions P.2'!F62</f>
        <v>0</v>
      </c>
      <c r="AM7" s="494">
        <f ca="1">'Actions P.1'!G62+'Actions P.2'!G62</f>
        <v>0</v>
      </c>
      <c r="AN7" s="98">
        <f t="shared" si="14"/>
        <v>0</v>
      </c>
      <c r="AO7" s="712">
        <f ca="1">'Actions P.1'!C6+'Actions P.2'!C6</f>
        <v>0</v>
      </c>
      <c r="AP7" s="714">
        <f ca="1">'Actions P.1'!D6+'Actions P.2'!D6</f>
        <v>0</v>
      </c>
      <c r="AQ7" s="714">
        <f ca="1">'Actions P.1'!E6+'Actions P.2'!E6</f>
        <v>0</v>
      </c>
      <c r="AR7" s="714">
        <f ca="1">'Actions P.1'!F6+'Actions P.2'!F6</f>
        <v>0</v>
      </c>
      <c r="AS7" s="714">
        <f ca="1">'Actions P.1'!G6+'Actions P.2'!G6</f>
        <v>0</v>
      </c>
      <c r="AT7" s="707">
        <f t="shared" si="15"/>
        <v>0</v>
      </c>
      <c r="AU7" s="708">
        <f t="shared" si="16"/>
        <v>0</v>
      </c>
      <c r="AV7" s="469">
        <f t="shared" si="5"/>
        <v>0</v>
      </c>
      <c r="AW7" s="706">
        <f t="shared" si="6"/>
        <v>0</v>
      </c>
      <c r="AX7" s="498">
        <f t="shared" si="17"/>
        <v>0</v>
      </c>
      <c r="AY7" s="707">
        <f t="shared" si="7"/>
        <v>0</v>
      </c>
      <c r="AZ7" s="709">
        <f>IF(AT$20=0,0,AT7/AT$20)</f>
        <v>0</v>
      </c>
      <c r="BA7" s="708">
        <f t="shared" si="8"/>
        <v>0</v>
      </c>
      <c r="BB7" s="499">
        <f>IF(AU$20=0,0,AU7/AU$20)</f>
        <v>0</v>
      </c>
      <c r="BC7" s="588">
        <f ca="1">'Errors P.1'!C6+'Errors P.2'!C6</f>
        <v>0</v>
      </c>
      <c r="BD7" s="207">
        <f ca="1">'Errors P.1'!D6+'Errors P.2'!D6</f>
        <v>0</v>
      </c>
      <c r="BE7" s="207">
        <f ca="1">'Errors P.1'!E6+'Errors P.2'!E6</f>
        <v>0</v>
      </c>
      <c r="BF7" s="207">
        <f ca="1">'Errors P.1'!F6+'Errors P.2'!F6</f>
        <v>0</v>
      </c>
      <c r="BG7" s="787">
        <f ca="1">'Errors P.1'!G6+'Errors P.2'!G6</f>
        <v>0</v>
      </c>
      <c r="BH7" s="589">
        <f t="shared" si="18"/>
        <v>0</v>
      </c>
      <c r="BI7" s="589">
        <f t="shared" si="9"/>
        <v>0</v>
      </c>
      <c r="BJ7" s="756">
        <f t="shared" si="10"/>
        <v>0</v>
      </c>
      <c r="BK7" s="854">
        <f ca="1">'Errors P.1'!C23+'Errors P.2'!C23</f>
        <v>0</v>
      </c>
      <c r="BL7" s="855">
        <f ca="1">'Errors P.1'!D23+'Errors P.2'!D23</f>
        <v>0</v>
      </c>
      <c r="BM7" s="855">
        <f ca="1">'Errors P.1'!E23+'Errors P.2'!E23</f>
        <v>0</v>
      </c>
      <c r="BN7" s="855">
        <f ca="1">'Errors P.1'!F23+'Errors P.2'!F23</f>
        <v>0</v>
      </c>
      <c r="BO7" s="855">
        <f ca="1">'Errors P.1'!G23+'Errors P.2'!G23</f>
        <v>0</v>
      </c>
      <c r="BP7" s="856">
        <f t="shared" si="19"/>
        <v>0</v>
      </c>
    </row>
    <row r="8" spans="1:68" s="5" customFormat="1" ht="20" customHeight="1">
      <c r="A8" s="492" t="str">
        <f ca="1">IF(Rosters!$B16="","",Rosters!$B16)</f>
        <v>27</v>
      </c>
      <c r="B8" s="753" t="str">
        <f ca="1">IF(Rosters!$C16="","",Rosters!$C16)</f>
        <v>DeRanged</v>
      </c>
      <c r="C8" s="768">
        <f ca="1">'Lineup P.1'!K64+'Lineup P.2'!K64</f>
        <v>9</v>
      </c>
      <c r="D8" s="768">
        <f ca="1">'Lineup P.1'!I64+'Lineup P.2'!I64</f>
        <v>1</v>
      </c>
      <c r="E8" s="768">
        <f ca="1">'Lineup P.1'!H64+'Lineup P.2'!H64</f>
        <v>7</v>
      </c>
      <c r="F8" s="469">
        <f t="shared" si="0"/>
        <v>17</v>
      </c>
      <c r="G8" s="840">
        <f ca="1">SUM('Score P.1'!AE125:AF125,'Score P.2'!AE125:AF125)</f>
        <v>0</v>
      </c>
      <c r="H8" s="494">
        <f ca="1">SUM('Score P.2'!AG125,'Score P.1'!AG125)</f>
        <v>0</v>
      </c>
      <c r="I8" s="494">
        <f ca="1">SUM('Score P.2'!AJ125,'Score P.1'!AJ125)</f>
        <v>0</v>
      </c>
      <c r="J8" s="790">
        <f ca="1">SUM('Score P.1'!Z125,'Score P.2'!Z125)</f>
        <v>0</v>
      </c>
      <c r="K8" s="831">
        <f t="shared" si="1"/>
        <v>0</v>
      </c>
      <c r="L8" s="495">
        <f ca="1">SUM('Score P.1'!C125,'Score P.2'!C125)</f>
        <v>0</v>
      </c>
      <c r="M8" s="707">
        <f ca="1">SUM('Score P.1'!D125,'Score P.2'!D125)</f>
        <v>0</v>
      </c>
      <c r="N8" s="494">
        <f ca="1">SUM('Score P.1'!E125,'Score P.2'!E125)</f>
        <v>0</v>
      </c>
      <c r="O8" s="494">
        <f ca="1">SUM('Score P.1'!G125,'Score P.2'!G125)</f>
        <v>0</v>
      </c>
      <c r="P8" s="709">
        <f t="shared" si="2"/>
        <v>0</v>
      </c>
      <c r="Q8" s="796">
        <f ca="1">SUM('Score P.1'!AC125,'Score P.2'!AC125)</f>
        <v>0</v>
      </c>
      <c r="R8" s="836">
        <f ca="1">'Lineup P.1'!O83+'Lineup P.2'!O83</f>
        <v>8</v>
      </c>
      <c r="S8" s="790">
        <f ca="1">'Lineup P.1'!Q83+'Lineup P.2'!Q83</f>
        <v>4</v>
      </c>
      <c r="T8" s="768">
        <f ca="1">'Lineup P.1'!K83+'Lineup P.2'!K83</f>
        <v>20</v>
      </c>
      <c r="U8" s="768">
        <f ca="1">'Lineup P.1'!I83+'Lineup P.2'!I83</f>
        <v>4</v>
      </c>
      <c r="V8" s="768">
        <f ca="1">'Lineup P.1'!H83+'Lineup P.2'!H83</f>
        <v>23</v>
      </c>
      <c r="W8" s="790">
        <f ca="1">'Lineup P.1'!N83+'Lineup P.2'!N83</f>
        <v>47</v>
      </c>
      <c r="X8" s="810">
        <f t="shared" si="3"/>
        <v>2.7647058823529411</v>
      </c>
      <c r="Y8" s="98"/>
      <c r="Z8" s="844">
        <f t="shared" si="11"/>
        <v>-3.4375</v>
      </c>
      <c r="AA8" s="783">
        <f t="shared" si="4"/>
        <v>8.875</v>
      </c>
      <c r="AB8" s="787">
        <f t="shared" si="12"/>
        <v>18.25</v>
      </c>
      <c r="AC8" s="606">
        <f t="shared" si="13"/>
        <v>0.86370496245016692</v>
      </c>
      <c r="AD8" s="497">
        <f ca="1">'Pen Tot'!R11</f>
        <v>5</v>
      </c>
      <c r="AE8" s="714">
        <f ca="1">'Pen Tot'!R12</f>
        <v>0</v>
      </c>
      <c r="AF8" s="469">
        <f ca="1">'Pen Tot'!S11</f>
        <v>1</v>
      </c>
      <c r="AG8" s="813" t="str">
        <f ca="1">IF(Rosters!$B16="","",Rosters!$B16)</f>
        <v>27</v>
      </c>
      <c r="AH8" s="432" t="str">
        <f ca="1">IF(Rosters!$C16="","",Rosters!$C16)</f>
        <v>DeRanged</v>
      </c>
      <c r="AI8" s="495">
        <f ca="1">'Actions P.1'!C63+'Actions P.2'!C63</f>
        <v>0</v>
      </c>
      <c r="AJ8" s="494">
        <f ca="1">'Actions P.1'!D63+'Actions P.2'!D63</f>
        <v>0</v>
      </c>
      <c r="AK8" s="494">
        <f ca="1">'Actions P.1'!E63+'Actions P.2'!E63</f>
        <v>0</v>
      </c>
      <c r="AL8" s="494">
        <f ca="1">'Actions P.1'!F63+'Actions P.2'!F63</f>
        <v>0</v>
      </c>
      <c r="AM8" s="494">
        <f ca="1">'Actions P.1'!G63+'Actions P.2'!G63</f>
        <v>0</v>
      </c>
      <c r="AN8" s="98">
        <f t="shared" si="14"/>
        <v>0</v>
      </c>
      <c r="AO8" s="712">
        <f ca="1">'Actions P.1'!C7+'Actions P.2'!C7</f>
        <v>0</v>
      </c>
      <c r="AP8" s="714">
        <f ca="1">'Actions P.1'!D7+'Actions P.2'!D7</f>
        <v>0</v>
      </c>
      <c r="AQ8" s="714">
        <f ca="1">'Actions P.1'!E7+'Actions P.2'!E7</f>
        <v>0</v>
      </c>
      <c r="AR8" s="714">
        <f ca="1">'Actions P.1'!F7+'Actions P.2'!F7</f>
        <v>0</v>
      </c>
      <c r="AS8" s="714">
        <f ca="1">'Actions P.1'!G7+'Actions P.2'!G7</f>
        <v>0</v>
      </c>
      <c r="AT8" s="707">
        <f t="shared" si="15"/>
        <v>0</v>
      </c>
      <c r="AU8" s="708">
        <f t="shared" si="16"/>
        <v>0</v>
      </c>
      <c r="AV8" s="469">
        <f t="shared" si="5"/>
        <v>0</v>
      </c>
      <c r="AW8" s="706">
        <f t="shared" si="6"/>
        <v>0</v>
      </c>
      <c r="AX8" s="498">
        <f t="shared" si="17"/>
        <v>0</v>
      </c>
      <c r="AY8" s="707">
        <f t="shared" si="7"/>
        <v>0</v>
      </c>
      <c r="AZ8" s="709">
        <f t="shared" ref="AZ8:AZ19" si="20">IF(AT$20=0,0,AT8/AT$20)</f>
        <v>0</v>
      </c>
      <c r="BA8" s="708">
        <f t="shared" si="8"/>
        <v>0</v>
      </c>
      <c r="BB8" s="499">
        <f t="shared" ref="BB8:BB19" si="21">IF(AU$20=0,0,AU8/AU$20)</f>
        <v>0</v>
      </c>
      <c r="BC8" s="588">
        <f ca="1">'Errors P.1'!C7+'Errors P.2'!C7</f>
        <v>0</v>
      </c>
      <c r="BD8" s="207">
        <f ca="1">'Errors P.1'!D7+'Errors P.2'!D7</f>
        <v>0</v>
      </c>
      <c r="BE8" s="207">
        <f ca="1">'Errors P.1'!E7+'Errors P.2'!E7</f>
        <v>0</v>
      </c>
      <c r="BF8" s="207">
        <f ca="1">'Errors P.1'!F7+'Errors P.2'!F7</f>
        <v>0</v>
      </c>
      <c r="BG8" s="787">
        <f ca="1">'Errors P.1'!G7+'Errors P.2'!G7</f>
        <v>0</v>
      </c>
      <c r="BH8" s="589">
        <f t="shared" si="18"/>
        <v>0</v>
      </c>
      <c r="BI8" s="589">
        <f t="shared" si="9"/>
        <v>0</v>
      </c>
      <c r="BJ8" s="756">
        <f t="shared" si="10"/>
        <v>0</v>
      </c>
      <c r="BK8" s="854">
        <f ca="1">'Errors P.1'!C24+'Errors P.2'!C24</f>
        <v>0</v>
      </c>
      <c r="BL8" s="855">
        <f ca="1">'Errors P.1'!D24+'Errors P.2'!D24</f>
        <v>0</v>
      </c>
      <c r="BM8" s="855">
        <f ca="1">'Errors P.1'!E24+'Errors P.2'!E24</f>
        <v>0</v>
      </c>
      <c r="BN8" s="855">
        <f ca="1">'Errors P.1'!F24+'Errors P.2'!F24</f>
        <v>0</v>
      </c>
      <c r="BO8" s="855">
        <f ca="1">'Errors P.1'!G24+'Errors P.2'!G24</f>
        <v>0</v>
      </c>
      <c r="BP8" s="856">
        <f t="shared" si="19"/>
        <v>0</v>
      </c>
    </row>
    <row r="9" spans="1:68" s="5" customFormat="1" ht="20" customHeight="1">
      <c r="A9" s="492" t="str">
        <f ca="1">IF(Rosters!$B17="","",Rosters!$B17)</f>
        <v>1972</v>
      </c>
      <c r="B9" s="753" t="str">
        <f ca="1">IF(Rosters!$C17="","",Rosters!$C17)</f>
        <v>Ecko</v>
      </c>
      <c r="C9" s="768">
        <f ca="1">'Lineup P.1'!K65+'Lineup P.2'!K65</f>
        <v>0</v>
      </c>
      <c r="D9" s="768">
        <f ca="1">'Lineup P.1'!I65+'Lineup P.2'!I65</f>
        <v>1</v>
      </c>
      <c r="E9" s="768">
        <f ca="1">'Lineup P.1'!H65+'Lineup P.2'!H65</f>
        <v>15</v>
      </c>
      <c r="F9" s="469">
        <f t="shared" si="0"/>
        <v>16</v>
      </c>
      <c r="G9" s="840">
        <f ca="1">SUM('Score P.1'!AE126:AF126,'Score P.2'!AE126:AF126)</f>
        <v>0</v>
      </c>
      <c r="H9" s="494">
        <f ca="1">SUM('Score P.2'!AG126,'Score P.1'!AG126)</f>
        <v>0</v>
      </c>
      <c r="I9" s="494">
        <f ca="1">SUM('Score P.2'!AJ126,'Score P.1'!AJ126)</f>
        <v>0</v>
      </c>
      <c r="J9" s="790">
        <f ca="1">SUM('Score P.1'!Z126,'Score P.2'!Z126)</f>
        <v>0</v>
      </c>
      <c r="K9" s="831">
        <f t="shared" si="1"/>
        <v>0</v>
      </c>
      <c r="L9" s="495">
        <f ca="1">SUM('Score P.1'!C126,'Score P.2'!C126)</f>
        <v>0</v>
      </c>
      <c r="M9" s="707">
        <f ca="1">SUM('Score P.1'!D126,'Score P.2'!D126)</f>
        <v>0</v>
      </c>
      <c r="N9" s="494">
        <f ca="1">SUM('Score P.1'!E126,'Score P.2'!E126)</f>
        <v>0</v>
      </c>
      <c r="O9" s="494">
        <f ca="1">SUM('Score P.1'!G126,'Score P.2'!G126)</f>
        <v>0</v>
      </c>
      <c r="P9" s="709" t="str">
        <f t="shared" si="2"/>
        <v>-</v>
      </c>
      <c r="Q9" s="796">
        <f ca="1">SUM('Score P.1'!AC126,'Score P.2'!AC126)</f>
        <v>0</v>
      </c>
      <c r="R9" s="836">
        <f ca="1">'Lineup P.1'!O84+'Lineup P.2'!O84</f>
        <v>71</v>
      </c>
      <c r="S9" s="790">
        <f ca="1">'Lineup P.1'!Q84+'Lineup P.2'!Q84</f>
        <v>20</v>
      </c>
      <c r="T9" s="768">
        <f ca="1">'Lineup P.1'!K84+'Lineup P.2'!K84</f>
        <v>0</v>
      </c>
      <c r="U9" s="768">
        <f ca="1">'Lineup P.1'!I84+'Lineup P.2'!I84</f>
        <v>5</v>
      </c>
      <c r="V9" s="768">
        <f ca="1">'Lineup P.1'!H84+'Lineup P.2'!H84</f>
        <v>55</v>
      </c>
      <c r="W9" s="790">
        <f ca="1">'Lineup P.1'!N84+'Lineup P.2'!N84</f>
        <v>60</v>
      </c>
      <c r="X9" s="810">
        <f t="shared" si="3"/>
        <v>3.75</v>
      </c>
      <c r="Y9" s="98"/>
      <c r="Z9" s="844">
        <f t="shared" si="11"/>
        <v>59.5625</v>
      </c>
      <c r="AA9" s="783">
        <f t="shared" si="4"/>
        <v>24.875</v>
      </c>
      <c r="AB9" s="787">
        <f t="shared" si="12"/>
        <v>31.25</v>
      </c>
      <c r="AC9" s="606">
        <f t="shared" si="13"/>
        <v>1.8489990800972258</v>
      </c>
      <c r="AD9" s="497">
        <f ca="1">'Pen Tot'!R13</f>
        <v>4</v>
      </c>
      <c r="AE9" s="714">
        <f ca="1">'Pen Tot'!R14</f>
        <v>5</v>
      </c>
      <c r="AF9" s="469">
        <f ca="1">'Pen Tot'!S13</f>
        <v>6</v>
      </c>
      <c r="AG9" s="813" t="str">
        <f ca="1">IF(Rosters!$B17="","",Rosters!$B17)</f>
        <v>1972</v>
      </c>
      <c r="AH9" s="432" t="str">
        <f ca="1">IF(Rosters!$C17="","",Rosters!$C17)</f>
        <v>Ecko</v>
      </c>
      <c r="AI9" s="495">
        <f ca="1">'Actions P.1'!C64+'Actions P.2'!C64</f>
        <v>0</v>
      </c>
      <c r="AJ9" s="494">
        <f ca="1">'Actions P.1'!D64+'Actions P.2'!D64</f>
        <v>0</v>
      </c>
      <c r="AK9" s="494">
        <f ca="1">'Actions P.1'!E64+'Actions P.2'!E64</f>
        <v>0</v>
      </c>
      <c r="AL9" s="494">
        <f ca="1">'Actions P.1'!F64+'Actions P.2'!F64</f>
        <v>0</v>
      </c>
      <c r="AM9" s="494">
        <f ca="1">'Actions P.1'!G64+'Actions P.2'!G64</f>
        <v>0</v>
      </c>
      <c r="AN9" s="98">
        <f t="shared" si="14"/>
        <v>0</v>
      </c>
      <c r="AO9" s="712">
        <f ca="1">'Actions P.1'!C8+'Actions P.2'!C8</f>
        <v>0</v>
      </c>
      <c r="AP9" s="714">
        <f ca="1">'Actions P.1'!D8+'Actions P.2'!D8</f>
        <v>0</v>
      </c>
      <c r="AQ9" s="714">
        <f ca="1">'Actions P.1'!E8+'Actions P.2'!E8</f>
        <v>0</v>
      </c>
      <c r="AR9" s="714">
        <f ca="1">'Actions P.1'!F8+'Actions P.2'!F8</f>
        <v>0</v>
      </c>
      <c r="AS9" s="714">
        <f ca="1">'Actions P.1'!G8+'Actions P.2'!G8</f>
        <v>0</v>
      </c>
      <c r="AT9" s="707">
        <f t="shared" si="15"/>
        <v>0</v>
      </c>
      <c r="AU9" s="708">
        <f t="shared" si="16"/>
        <v>0</v>
      </c>
      <c r="AV9" s="469">
        <f t="shared" si="5"/>
        <v>0</v>
      </c>
      <c r="AW9" s="706">
        <f t="shared" si="6"/>
        <v>0</v>
      </c>
      <c r="AX9" s="498">
        <f t="shared" si="17"/>
        <v>0</v>
      </c>
      <c r="AY9" s="707">
        <f t="shared" si="7"/>
        <v>0</v>
      </c>
      <c r="AZ9" s="709">
        <f t="shared" si="20"/>
        <v>0</v>
      </c>
      <c r="BA9" s="708">
        <f t="shared" si="8"/>
        <v>0</v>
      </c>
      <c r="BB9" s="499">
        <f t="shared" si="21"/>
        <v>0</v>
      </c>
      <c r="BC9" s="588">
        <f ca="1">'Errors P.1'!C8+'Errors P.2'!C8</f>
        <v>0</v>
      </c>
      <c r="BD9" s="207">
        <f ca="1">'Errors P.1'!D8+'Errors P.2'!D8</f>
        <v>0</v>
      </c>
      <c r="BE9" s="207">
        <f ca="1">'Errors P.1'!E8+'Errors P.2'!E8</f>
        <v>0</v>
      </c>
      <c r="BF9" s="207">
        <f ca="1">'Errors P.1'!F8+'Errors P.2'!F8</f>
        <v>0</v>
      </c>
      <c r="BG9" s="787">
        <f ca="1">'Errors P.1'!G8+'Errors P.2'!G8</f>
        <v>0</v>
      </c>
      <c r="BH9" s="589">
        <f t="shared" si="18"/>
        <v>0</v>
      </c>
      <c r="BI9" s="589">
        <f t="shared" si="9"/>
        <v>0</v>
      </c>
      <c r="BJ9" s="756">
        <f t="shared" si="10"/>
        <v>0</v>
      </c>
      <c r="BK9" s="854">
        <f ca="1">'Errors P.1'!C25+'Errors P.2'!C25</f>
        <v>0</v>
      </c>
      <c r="BL9" s="855">
        <f ca="1">'Errors P.1'!D25+'Errors P.2'!D25</f>
        <v>0</v>
      </c>
      <c r="BM9" s="855">
        <f ca="1">'Errors P.1'!E25+'Errors P.2'!E25</f>
        <v>0</v>
      </c>
      <c r="BN9" s="855">
        <f ca="1">'Errors P.1'!F25+'Errors P.2'!F25</f>
        <v>0</v>
      </c>
      <c r="BO9" s="855">
        <f ca="1">'Errors P.1'!G25+'Errors P.2'!G25</f>
        <v>0</v>
      </c>
      <c r="BP9" s="856">
        <f t="shared" si="19"/>
        <v>0</v>
      </c>
    </row>
    <row r="10" spans="1:68" s="5" customFormat="1" ht="20" customHeight="1">
      <c r="A10" s="492" t="str">
        <f ca="1">IF(Rosters!$B18="","",Rosters!$B18)</f>
        <v>18</v>
      </c>
      <c r="B10" s="753" t="str">
        <f ca="1">IF(Rosters!$C18="","",Rosters!$C18)</f>
        <v>Frida Beater</v>
      </c>
      <c r="C10" s="768">
        <f ca="1">'Lineup P.1'!K66+'Lineup P.2'!K66</f>
        <v>9</v>
      </c>
      <c r="D10" s="768">
        <f ca="1">'Lineup P.1'!I66+'Lineup P.2'!I66</f>
        <v>6</v>
      </c>
      <c r="E10" s="768">
        <f ca="1">'Lineup P.1'!H66+'Lineup P.2'!H66</f>
        <v>5</v>
      </c>
      <c r="F10" s="469">
        <f t="shared" si="0"/>
        <v>20</v>
      </c>
      <c r="G10" s="840">
        <f ca="1">SUM('Score P.1'!AE127:AF127,'Score P.2'!AE127:AF127)</f>
        <v>0</v>
      </c>
      <c r="H10" s="494">
        <f ca="1">SUM('Score P.2'!AG127,'Score P.1'!AG127)</f>
        <v>0</v>
      </c>
      <c r="I10" s="494">
        <f ca="1">SUM('Score P.2'!AJ127,'Score P.1'!AJ127)</f>
        <v>0</v>
      </c>
      <c r="J10" s="790">
        <f ca="1">SUM('Score P.1'!Z127,'Score P.2'!Z127)</f>
        <v>0</v>
      </c>
      <c r="K10" s="831">
        <f t="shared" si="1"/>
        <v>0</v>
      </c>
      <c r="L10" s="495">
        <f ca="1">SUM('Score P.1'!C127,'Score P.2'!C127)</f>
        <v>0</v>
      </c>
      <c r="M10" s="707">
        <f ca="1">SUM('Score P.1'!D127,'Score P.2'!D127)</f>
        <v>0</v>
      </c>
      <c r="N10" s="494">
        <f ca="1">SUM('Score P.1'!E127,'Score P.2'!E127)</f>
        <v>0</v>
      </c>
      <c r="O10" s="494">
        <f ca="1">SUM('Score P.1'!G127,'Score P.2'!G127)</f>
        <v>0</v>
      </c>
      <c r="P10" s="709">
        <f t="shared" si="2"/>
        <v>0</v>
      </c>
      <c r="Q10" s="796">
        <f ca="1">SUM('Score P.1'!AC127,'Score P.2'!AC127)</f>
        <v>0</v>
      </c>
      <c r="R10" s="836">
        <f ca="1">'Lineup P.1'!O85+'Lineup P.2'!O85</f>
        <v>4</v>
      </c>
      <c r="S10" s="790">
        <f ca="1">'Lineup P.1'!Q85+'Lineup P.2'!Q85</f>
        <v>0</v>
      </c>
      <c r="T10" s="768">
        <f ca="1">'Lineup P.1'!K85+'Lineup P.2'!K85</f>
        <v>29</v>
      </c>
      <c r="U10" s="768">
        <f ca="1">'Lineup P.1'!I85+'Lineup P.2'!I85</f>
        <v>13</v>
      </c>
      <c r="V10" s="768">
        <f ca="1">'Lineup P.1'!H85+'Lineup P.2'!H85</f>
        <v>6</v>
      </c>
      <c r="W10" s="790">
        <f ca="1">'Lineup P.1'!N85+'Lineup P.2'!N85</f>
        <v>48</v>
      </c>
      <c r="X10" s="810">
        <f t="shared" si="3"/>
        <v>2.4</v>
      </c>
      <c r="Y10" s="98"/>
      <c r="Z10" s="844">
        <f t="shared" si="11"/>
        <v>-7.4375</v>
      </c>
      <c r="AA10" s="783">
        <f t="shared" si="4"/>
        <v>4.875</v>
      </c>
      <c r="AB10" s="787">
        <f t="shared" si="12"/>
        <v>19.25</v>
      </c>
      <c r="AC10" s="606">
        <f t="shared" si="13"/>
        <v>0.49899908009722571</v>
      </c>
      <c r="AD10" s="497">
        <f ca="1">'Pen Tot'!R15</f>
        <v>6</v>
      </c>
      <c r="AE10" s="714">
        <f ca="1">'Pen Tot'!R16</f>
        <v>0</v>
      </c>
      <c r="AF10" s="469">
        <f ca="1">'Pen Tot'!S15</f>
        <v>1</v>
      </c>
      <c r="AG10" s="813" t="str">
        <f ca="1">IF(Rosters!$B18="","",Rosters!$B18)</f>
        <v>18</v>
      </c>
      <c r="AH10" s="432" t="str">
        <f ca="1">IF(Rosters!$C18="","",Rosters!$C18)</f>
        <v>Frida Beater</v>
      </c>
      <c r="AI10" s="495">
        <f ca="1">'Actions P.1'!C65+'Actions P.2'!C65</f>
        <v>0</v>
      </c>
      <c r="AJ10" s="494">
        <f ca="1">'Actions P.1'!D65+'Actions P.2'!D65</f>
        <v>0</v>
      </c>
      <c r="AK10" s="494">
        <f ca="1">'Actions P.1'!E65+'Actions P.2'!E65</f>
        <v>0</v>
      </c>
      <c r="AL10" s="494">
        <f ca="1">'Actions P.1'!F65+'Actions P.2'!F65</f>
        <v>0</v>
      </c>
      <c r="AM10" s="494">
        <f ca="1">'Actions P.1'!G65+'Actions P.2'!G65</f>
        <v>0</v>
      </c>
      <c r="AN10" s="98">
        <f t="shared" si="14"/>
        <v>0</v>
      </c>
      <c r="AO10" s="712">
        <f ca="1">'Actions P.1'!C9+'Actions P.2'!C9</f>
        <v>0</v>
      </c>
      <c r="AP10" s="714">
        <f ca="1">'Actions P.1'!D9+'Actions P.2'!D9</f>
        <v>0</v>
      </c>
      <c r="AQ10" s="714">
        <f ca="1">'Actions P.1'!E9+'Actions P.2'!E9</f>
        <v>0</v>
      </c>
      <c r="AR10" s="714">
        <f ca="1">'Actions P.1'!F9+'Actions P.2'!F9</f>
        <v>0</v>
      </c>
      <c r="AS10" s="714">
        <f ca="1">'Actions P.1'!G9+'Actions P.2'!G9</f>
        <v>0</v>
      </c>
      <c r="AT10" s="707">
        <f t="shared" si="15"/>
        <v>0</v>
      </c>
      <c r="AU10" s="708">
        <f t="shared" si="16"/>
        <v>0</v>
      </c>
      <c r="AV10" s="469">
        <f t="shared" si="5"/>
        <v>0</v>
      </c>
      <c r="AW10" s="706">
        <f t="shared" si="6"/>
        <v>0</v>
      </c>
      <c r="AX10" s="498">
        <f t="shared" si="17"/>
        <v>0</v>
      </c>
      <c r="AY10" s="707">
        <f t="shared" si="7"/>
        <v>0</v>
      </c>
      <c r="AZ10" s="709">
        <f t="shared" si="20"/>
        <v>0</v>
      </c>
      <c r="BA10" s="708">
        <f t="shared" si="8"/>
        <v>0</v>
      </c>
      <c r="BB10" s="499">
        <f t="shared" si="21"/>
        <v>0</v>
      </c>
      <c r="BC10" s="588">
        <f ca="1">'Errors P.1'!C9+'Errors P.2'!C9</f>
        <v>0</v>
      </c>
      <c r="BD10" s="207">
        <f ca="1">'Errors P.1'!D9+'Errors P.2'!D9</f>
        <v>0</v>
      </c>
      <c r="BE10" s="207">
        <f ca="1">'Errors P.1'!E9+'Errors P.2'!E9</f>
        <v>0</v>
      </c>
      <c r="BF10" s="207">
        <f ca="1">'Errors P.1'!F9+'Errors P.2'!F9</f>
        <v>0</v>
      </c>
      <c r="BG10" s="787">
        <f ca="1">'Errors P.1'!G9+'Errors P.2'!G9</f>
        <v>0</v>
      </c>
      <c r="BH10" s="589">
        <f t="shared" si="18"/>
        <v>0</v>
      </c>
      <c r="BI10" s="589">
        <f t="shared" si="9"/>
        <v>0</v>
      </c>
      <c r="BJ10" s="756">
        <f t="shared" si="10"/>
        <v>0</v>
      </c>
      <c r="BK10" s="854">
        <f ca="1">'Errors P.1'!C26+'Errors P.2'!C26</f>
        <v>0</v>
      </c>
      <c r="BL10" s="855">
        <f ca="1">'Errors P.1'!D26+'Errors P.2'!D26</f>
        <v>0</v>
      </c>
      <c r="BM10" s="855">
        <f ca="1">'Errors P.1'!E26+'Errors P.2'!E26</f>
        <v>0</v>
      </c>
      <c r="BN10" s="855">
        <f ca="1">'Errors P.1'!F26+'Errors P.2'!F26</f>
        <v>0</v>
      </c>
      <c r="BO10" s="855">
        <f ca="1">'Errors P.1'!G26+'Errors P.2'!G26</f>
        <v>0</v>
      </c>
      <c r="BP10" s="856">
        <f t="shared" si="19"/>
        <v>0</v>
      </c>
    </row>
    <row r="11" spans="1:68" s="5" customFormat="1" ht="20" customHeight="1">
      <c r="A11" s="492" t="str">
        <f ca="1">IF(Rosters!$B19="","",Rosters!$B19)</f>
        <v>21</v>
      </c>
      <c r="B11" s="753" t="str">
        <f ca="1">IF(Rosters!$C19="","",Rosters!$C19)</f>
        <v>Psychobabble</v>
      </c>
      <c r="C11" s="768">
        <f ca="1">'Lineup P.1'!K67+'Lineup P.2'!K67</f>
        <v>5</v>
      </c>
      <c r="D11" s="768">
        <f ca="1">'Lineup P.1'!I67+'Lineup P.2'!I67</f>
        <v>8</v>
      </c>
      <c r="E11" s="768">
        <f ca="1">'Lineup P.1'!H67+'Lineup P.2'!H67</f>
        <v>8</v>
      </c>
      <c r="F11" s="469">
        <f t="shared" si="0"/>
        <v>21</v>
      </c>
      <c r="G11" s="840">
        <f ca="1">SUM('Score P.1'!AE128:AF128,'Score P.2'!AE128:AF128)</f>
        <v>0</v>
      </c>
      <c r="H11" s="494">
        <f ca="1">SUM('Score P.2'!AG128,'Score P.1'!AG128)</f>
        <v>0</v>
      </c>
      <c r="I11" s="494">
        <f ca="1">SUM('Score P.2'!AJ128,'Score P.1'!AJ128)</f>
        <v>0</v>
      </c>
      <c r="J11" s="790">
        <f ca="1">SUM('Score P.1'!Z128,'Score P.2'!Z128)</f>
        <v>0</v>
      </c>
      <c r="K11" s="831">
        <f t="shared" si="1"/>
        <v>0</v>
      </c>
      <c r="L11" s="495">
        <f ca="1">SUM('Score P.1'!C128,'Score P.2'!C128)</f>
        <v>0</v>
      </c>
      <c r="M11" s="707">
        <f ca="1">SUM('Score P.1'!D128,'Score P.2'!D128)</f>
        <v>0</v>
      </c>
      <c r="N11" s="494">
        <f ca="1">SUM('Score P.1'!E128,'Score P.2'!E128)</f>
        <v>0</v>
      </c>
      <c r="O11" s="494">
        <f ca="1">SUM('Score P.1'!G128,'Score P.2'!G128)</f>
        <v>0</v>
      </c>
      <c r="P11" s="709">
        <f t="shared" si="2"/>
        <v>0</v>
      </c>
      <c r="Q11" s="796">
        <f ca="1">SUM('Score P.1'!AC128,'Score P.2'!AC128)</f>
        <v>0</v>
      </c>
      <c r="R11" s="836">
        <f ca="1">'Lineup P.1'!O86+'Lineup P.2'!O86</f>
        <v>10</v>
      </c>
      <c r="S11" s="790">
        <f ca="1">'Lineup P.1'!Q86+'Lineup P.2'!Q86</f>
        <v>0</v>
      </c>
      <c r="T11" s="768">
        <f ca="1">'Lineup P.1'!K86+'Lineup P.2'!K86</f>
        <v>17</v>
      </c>
      <c r="U11" s="768">
        <f ca="1">'Lineup P.1'!I86+'Lineup P.2'!I86</f>
        <v>32</v>
      </c>
      <c r="V11" s="768">
        <f ca="1">'Lineup P.1'!H86+'Lineup P.2'!H86</f>
        <v>30</v>
      </c>
      <c r="W11" s="790">
        <f ca="1">'Lineup P.1'!N86+'Lineup P.2'!N86</f>
        <v>79</v>
      </c>
      <c r="X11" s="810">
        <f t="shared" si="3"/>
        <v>3.7619047619047619</v>
      </c>
      <c r="Y11" s="98"/>
      <c r="Z11" s="844">
        <f t="shared" si="11"/>
        <v>-1.4375</v>
      </c>
      <c r="AA11" s="783">
        <f t="shared" si="4"/>
        <v>4.875</v>
      </c>
      <c r="AB11" s="787">
        <f t="shared" si="12"/>
        <v>50.25</v>
      </c>
      <c r="AC11" s="606">
        <f t="shared" si="13"/>
        <v>1.8609038420019877</v>
      </c>
      <c r="AD11" s="497">
        <f ca="1">'Pen Tot'!R17</f>
        <v>13</v>
      </c>
      <c r="AE11" s="714">
        <f ca="1">'Pen Tot'!R18</f>
        <v>1</v>
      </c>
      <c r="AF11" s="469">
        <f ca="1">'Pen Tot'!S17</f>
        <v>2</v>
      </c>
      <c r="AG11" s="813" t="str">
        <f ca="1">IF(Rosters!$B19="","",Rosters!$B19)</f>
        <v>21</v>
      </c>
      <c r="AH11" s="432" t="str">
        <f ca="1">IF(Rosters!$C19="","",Rosters!$C19)</f>
        <v>Psychobabble</v>
      </c>
      <c r="AI11" s="495">
        <f ca="1">'Actions P.1'!C66+'Actions P.2'!C66</f>
        <v>0</v>
      </c>
      <c r="AJ11" s="494">
        <f ca="1">'Actions P.1'!D66+'Actions P.2'!D66</f>
        <v>0</v>
      </c>
      <c r="AK11" s="494">
        <f ca="1">'Actions P.1'!E66+'Actions P.2'!E66</f>
        <v>0</v>
      </c>
      <c r="AL11" s="494">
        <f ca="1">'Actions P.1'!F66+'Actions P.2'!F66</f>
        <v>0</v>
      </c>
      <c r="AM11" s="494">
        <f ca="1">'Actions P.1'!G66+'Actions P.2'!G66</f>
        <v>0</v>
      </c>
      <c r="AN11" s="98">
        <f t="shared" si="14"/>
        <v>0</v>
      </c>
      <c r="AO11" s="712">
        <f ca="1">'Actions P.1'!C10+'Actions P.2'!C10</f>
        <v>0</v>
      </c>
      <c r="AP11" s="714">
        <f ca="1">'Actions P.1'!D10+'Actions P.2'!D10</f>
        <v>0</v>
      </c>
      <c r="AQ11" s="714">
        <f ca="1">'Actions P.1'!E10+'Actions P.2'!E10</f>
        <v>0</v>
      </c>
      <c r="AR11" s="714">
        <f ca="1">'Actions P.1'!F10+'Actions P.2'!F10</f>
        <v>0</v>
      </c>
      <c r="AS11" s="714">
        <f ca="1">'Actions P.1'!G10+'Actions P.2'!G10</f>
        <v>0</v>
      </c>
      <c r="AT11" s="707">
        <f t="shared" si="15"/>
        <v>0</v>
      </c>
      <c r="AU11" s="708">
        <f t="shared" si="16"/>
        <v>0</v>
      </c>
      <c r="AV11" s="469">
        <f t="shared" si="5"/>
        <v>0</v>
      </c>
      <c r="AW11" s="706">
        <f t="shared" si="6"/>
        <v>0</v>
      </c>
      <c r="AX11" s="498">
        <f t="shared" si="17"/>
        <v>0</v>
      </c>
      <c r="AY11" s="707">
        <f t="shared" si="7"/>
        <v>0</v>
      </c>
      <c r="AZ11" s="709">
        <f t="shared" si="20"/>
        <v>0</v>
      </c>
      <c r="BA11" s="708">
        <f t="shared" si="8"/>
        <v>0</v>
      </c>
      <c r="BB11" s="499">
        <f t="shared" si="21"/>
        <v>0</v>
      </c>
      <c r="BC11" s="588">
        <f ca="1">'Errors P.1'!C10+'Errors P.2'!C10</f>
        <v>0</v>
      </c>
      <c r="BD11" s="207">
        <f ca="1">'Errors P.1'!D10+'Errors P.2'!D10</f>
        <v>0</v>
      </c>
      <c r="BE11" s="207">
        <f ca="1">'Errors P.1'!E10+'Errors P.2'!E10</f>
        <v>0</v>
      </c>
      <c r="BF11" s="207">
        <f ca="1">'Errors P.1'!F10+'Errors P.2'!F10</f>
        <v>0</v>
      </c>
      <c r="BG11" s="787">
        <f ca="1">'Errors P.1'!G10+'Errors P.2'!G10</f>
        <v>0</v>
      </c>
      <c r="BH11" s="589">
        <f t="shared" si="18"/>
        <v>0</v>
      </c>
      <c r="BI11" s="589">
        <f t="shared" si="9"/>
        <v>0</v>
      </c>
      <c r="BJ11" s="756">
        <f t="shared" si="10"/>
        <v>0</v>
      </c>
      <c r="BK11" s="854">
        <f ca="1">'Errors P.1'!C27+'Errors P.2'!C27</f>
        <v>0</v>
      </c>
      <c r="BL11" s="855">
        <f ca="1">'Errors P.1'!D27+'Errors P.2'!D27</f>
        <v>0</v>
      </c>
      <c r="BM11" s="855">
        <f ca="1">'Errors P.1'!E27+'Errors P.2'!E27</f>
        <v>0</v>
      </c>
      <c r="BN11" s="855">
        <f ca="1">'Errors P.1'!F27+'Errors P.2'!F27</f>
        <v>0</v>
      </c>
      <c r="BO11" s="855">
        <f ca="1">'Errors P.1'!G27+'Errors P.2'!G27</f>
        <v>0</v>
      </c>
      <c r="BP11" s="856">
        <f t="shared" si="19"/>
        <v>0</v>
      </c>
    </row>
    <row r="12" spans="1:68" s="5" customFormat="1" ht="20" customHeight="1">
      <c r="A12" s="492" t="str">
        <f ca="1">IF(Rosters!$B20="","",Rosters!$B20)</f>
        <v>40</v>
      </c>
      <c r="B12" s="753" t="str">
        <f ca="1">IF(Rosters!$C20="","",Rosters!$C20)</f>
        <v>Red Die</v>
      </c>
      <c r="C12" s="768">
        <f ca="1">'Lineup P.1'!K68+'Lineup P.2'!K68</f>
        <v>0</v>
      </c>
      <c r="D12" s="768">
        <f ca="1">'Lineup P.1'!I68+'Lineup P.2'!I68</f>
        <v>0</v>
      </c>
      <c r="E12" s="768">
        <f ca="1">'Lineup P.1'!H68+'Lineup P.2'!H68</f>
        <v>3</v>
      </c>
      <c r="F12" s="469">
        <f t="shared" si="0"/>
        <v>3</v>
      </c>
      <c r="G12" s="840">
        <f ca="1">SUM('Score P.1'!AE129:AF129,'Score P.2'!AE129:AF129)</f>
        <v>0</v>
      </c>
      <c r="H12" s="494">
        <f ca="1">SUM('Score P.2'!AG129,'Score P.1'!AG129)</f>
        <v>0</v>
      </c>
      <c r="I12" s="494">
        <f ca="1">SUM('Score P.2'!AJ129,'Score P.1'!AJ129)</f>
        <v>0</v>
      </c>
      <c r="J12" s="790">
        <f ca="1">SUM('Score P.1'!Z129,'Score P.2'!Z129)</f>
        <v>0</v>
      </c>
      <c r="K12" s="831">
        <f t="shared" si="1"/>
        <v>0</v>
      </c>
      <c r="L12" s="495">
        <f ca="1">SUM('Score P.1'!C129,'Score P.2'!C129)</f>
        <v>0</v>
      </c>
      <c r="M12" s="707">
        <f ca="1">SUM('Score P.1'!D129,'Score P.2'!D129)</f>
        <v>0</v>
      </c>
      <c r="N12" s="494">
        <f ca="1">SUM('Score P.1'!E129,'Score P.2'!E129)</f>
        <v>0</v>
      </c>
      <c r="O12" s="494">
        <f ca="1">SUM('Score P.1'!G129,'Score P.2'!G129)</f>
        <v>0</v>
      </c>
      <c r="P12" s="709" t="str">
        <f t="shared" si="2"/>
        <v>-</v>
      </c>
      <c r="Q12" s="796">
        <f ca="1">SUM('Score P.1'!AC129,'Score P.2'!AC129)</f>
        <v>0</v>
      </c>
      <c r="R12" s="836">
        <f ca="1">'Lineup P.1'!O87+'Lineup P.2'!O87</f>
        <v>7</v>
      </c>
      <c r="S12" s="790">
        <f ca="1">'Lineup P.1'!Q87+'Lineup P.2'!Q87</f>
        <v>0</v>
      </c>
      <c r="T12" s="768">
        <f ca="1">'Lineup P.1'!K87+'Lineup P.2'!K87</f>
        <v>0</v>
      </c>
      <c r="U12" s="768">
        <f ca="1">'Lineup P.1'!I87+'Lineup P.2'!I87</f>
        <v>0</v>
      </c>
      <c r="V12" s="768">
        <f ca="1">'Lineup P.1'!H87+'Lineup P.2'!H87</f>
        <v>15</v>
      </c>
      <c r="W12" s="790">
        <f ca="1">'Lineup P.1'!N87+'Lineup P.2'!N87</f>
        <v>15</v>
      </c>
      <c r="X12" s="810">
        <f t="shared" si="3"/>
        <v>5</v>
      </c>
      <c r="Y12" s="98"/>
      <c r="Z12" s="844">
        <f t="shared" si="11"/>
        <v>-4.4375</v>
      </c>
      <c r="AA12" s="783">
        <f t="shared" si="4"/>
        <v>4.875</v>
      </c>
      <c r="AB12" s="787">
        <f t="shared" si="12"/>
        <v>-13.75</v>
      </c>
      <c r="AC12" s="606">
        <f t="shared" si="13"/>
        <v>3.0989990800972258</v>
      </c>
      <c r="AD12" s="497">
        <f ca="1">'Pen Tot'!R19</f>
        <v>0</v>
      </c>
      <c r="AE12" s="714">
        <f ca="1">'Pen Tot'!R20</f>
        <v>0</v>
      </c>
      <c r="AF12" s="469">
        <f ca="1">'Pen Tot'!S19</f>
        <v>0</v>
      </c>
      <c r="AG12" s="813" t="str">
        <f ca="1">IF(Rosters!$B20="","",Rosters!$B20)</f>
        <v>40</v>
      </c>
      <c r="AH12" s="432" t="str">
        <f ca="1">IF(Rosters!$C20="","",Rosters!$C20)</f>
        <v>Red Die</v>
      </c>
      <c r="AI12" s="495">
        <f ca="1">'Actions P.1'!C67+'Actions P.2'!C67</f>
        <v>0</v>
      </c>
      <c r="AJ12" s="494">
        <f ca="1">'Actions P.1'!D67+'Actions P.2'!D67</f>
        <v>0</v>
      </c>
      <c r="AK12" s="494">
        <f ca="1">'Actions P.1'!E67+'Actions P.2'!E67</f>
        <v>0</v>
      </c>
      <c r="AL12" s="494">
        <f ca="1">'Actions P.1'!F67+'Actions P.2'!F67</f>
        <v>0</v>
      </c>
      <c r="AM12" s="494">
        <f ca="1">'Actions P.1'!G67+'Actions P.2'!G67</f>
        <v>0</v>
      </c>
      <c r="AN12" s="98">
        <f t="shared" si="14"/>
        <v>0</v>
      </c>
      <c r="AO12" s="712">
        <f ca="1">'Actions P.1'!C11+'Actions P.2'!C11</f>
        <v>0</v>
      </c>
      <c r="AP12" s="714">
        <f ca="1">'Actions P.1'!D11+'Actions P.2'!D11</f>
        <v>0</v>
      </c>
      <c r="AQ12" s="714">
        <f ca="1">'Actions P.1'!E11+'Actions P.2'!E11</f>
        <v>0</v>
      </c>
      <c r="AR12" s="714">
        <f ca="1">'Actions P.1'!F11+'Actions P.2'!F11</f>
        <v>0</v>
      </c>
      <c r="AS12" s="714">
        <f ca="1">'Actions P.1'!G11+'Actions P.2'!G11</f>
        <v>0</v>
      </c>
      <c r="AT12" s="707">
        <f t="shared" si="15"/>
        <v>0</v>
      </c>
      <c r="AU12" s="708">
        <f t="shared" si="16"/>
        <v>0</v>
      </c>
      <c r="AV12" s="469">
        <f t="shared" si="5"/>
        <v>0</v>
      </c>
      <c r="AW12" s="706">
        <f t="shared" si="6"/>
        <v>0</v>
      </c>
      <c r="AX12" s="498">
        <f t="shared" si="17"/>
        <v>0</v>
      </c>
      <c r="AY12" s="707">
        <f t="shared" si="7"/>
        <v>0</v>
      </c>
      <c r="AZ12" s="709">
        <f t="shared" si="20"/>
        <v>0</v>
      </c>
      <c r="BA12" s="708">
        <f t="shared" si="8"/>
        <v>0</v>
      </c>
      <c r="BB12" s="499">
        <f t="shared" si="21"/>
        <v>0</v>
      </c>
      <c r="BC12" s="588">
        <f ca="1">'Errors P.1'!C11+'Errors P.2'!C11</f>
        <v>0</v>
      </c>
      <c r="BD12" s="207">
        <f ca="1">'Errors P.1'!D11+'Errors P.2'!D11</f>
        <v>0</v>
      </c>
      <c r="BE12" s="207">
        <f ca="1">'Errors P.1'!E11+'Errors P.2'!E11</f>
        <v>0</v>
      </c>
      <c r="BF12" s="207">
        <f ca="1">'Errors P.1'!F11+'Errors P.2'!F11</f>
        <v>0</v>
      </c>
      <c r="BG12" s="787">
        <f ca="1">'Errors P.1'!G11+'Errors P.2'!G11</f>
        <v>0</v>
      </c>
      <c r="BH12" s="589">
        <f t="shared" si="18"/>
        <v>0</v>
      </c>
      <c r="BI12" s="589">
        <f t="shared" si="9"/>
        <v>0</v>
      </c>
      <c r="BJ12" s="756">
        <f t="shared" si="10"/>
        <v>0</v>
      </c>
      <c r="BK12" s="854">
        <f ca="1">'Errors P.1'!C28+'Errors P.2'!C28</f>
        <v>0</v>
      </c>
      <c r="BL12" s="855">
        <f ca="1">'Errors P.1'!D28+'Errors P.2'!D28</f>
        <v>0</v>
      </c>
      <c r="BM12" s="855">
        <f ca="1">'Errors P.1'!E28+'Errors P.2'!E28</f>
        <v>0</v>
      </c>
      <c r="BN12" s="855">
        <f ca="1">'Errors P.1'!F28+'Errors P.2'!F28</f>
        <v>0</v>
      </c>
      <c r="BO12" s="855">
        <f ca="1">'Errors P.1'!G28+'Errors P.2'!G28</f>
        <v>0</v>
      </c>
      <c r="BP12" s="856">
        <f t="shared" si="19"/>
        <v>0</v>
      </c>
    </row>
    <row r="13" spans="1:68" s="5" customFormat="1" ht="20" customHeight="1">
      <c r="A13" s="492" t="str">
        <f ca="1">IF(Rosters!$B21="","",Rosters!$B21)</f>
        <v>10</v>
      </c>
      <c r="B13" s="753" t="str">
        <f ca="1">IF(Rosters!$C21="","",Rosters!$C21)</f>
        <v>Roboflow</v>
      </c>
      <c r="C13" s="768">
        <f ca="1">'Lineup P.1'!K69+'Lineup P.2'!K69</f>
        <v>0</v>
      </c>
      <c r="D13" s="768">
        <f ca="1">'Lineup P.1'!I69+'Lineup P.2'!I69</f>
        <v>0</v>
      </c>
      <c r="E13" s="768">
        <f ca="1">'Lineup P.1'!H69+'Lineup P.2'!H69</f>
        <v>13</v>
      </c>
      <c r="F13" s="469">
        <f t="shared" si="0"/>
        <v>13</v>
      </c>
      <c r="G13" s="840">
        <f ca="1">SUM('Score P.1'!AE130:AF130,'Score P.2'!AE130:AF130)</f>
        <v>0</v>
      </c>
      <c r="H13" s="494">
        <f ca="1">SUM('Score P.2'!AG130,'Score P.1'!AG130)</f>
        <v>0</v>
      </c>
      <c r="I13" s="494">
        <f ca="1">SUM('Score P.2'!AJ130,'Score P.1'!AJ130)</f>
        <v>0</v>
      </c>
      <c r="J13" s="790">
        <f ca="1">SUM('Score P.1'!Z130,'Score P.2'!Z130)</f>
        <v>0</v>
      </c>
      <c r="K13" s="831">
        <f t="shared" si="1"/>
        <v>0</v>
      </c>
      <c r="L13" s="495">
        <f ca="1">SUM('Score P.1'!C130,'Score P.2'!C130)</f>
        <v>0</v>
      </c>
      <c r="M13" s="707">
        <f ca="1">SUM('Score P.1'!D130,'Score P.2'!D130)</f>
        <v>0</v>
      </c>
      <c r="N13" s="494">
        <f ca="1">SUM('Score P.1'!E130,'Score P.2'!E130)</f>
        <v>0</v>
      </c>
      <c r="O13" s="494">
        <f ca="1">SUM('Score P.1'!G130,'Score P.2'!G130)</f>
        <v>0</v>
      </c>
      <c r="P13" s="709" t="str">
        <f t="shared" si="2"/>
        <v>-</v>
      </c>
      <c r="Q13" s="796">
        <f ca="1">SUM('Score P.1'!AC130,'Score P.2'!AC130)</f>
        <v>0</v>
      </c>
      <c r="R13" s="836">
        <f ca="1">'Lineup P.1'!O88+'Lineup P.2'!O88</f>
        <v>12</v>
      </c>
      <c r="S13" s="790">
        <f ca="1">'Lineup P.1'!Q88+'Lineup P.2'!Q88</f>
        <v>7</v>
      </c>
      <c r="T13" s="768">
        <f ca="1">'Lineup P.1'!K88+'Lineup P.2'!K88</f>
        <v>0</v>
      </c>
      <c r="U13" s="768">
        <f ca="1">'Lineup P.1'!I88+'Lineup P.2'!I88</f>
        <v>0</v>
      </c>
      <c r="V13" s="768">
        <f ca="1">'Lineup P.1'!H88+'Lineup P.2'!H88</f>
        <v>2</v>
      </c>
      <c r="W13" s="790">
        <f ca="1">'Lineup P.1'!N88+'Lineup P.2'!N88</f>
        <v>2</v>
      </c>
      <c r="X13" s="810">
        <f t="shared" si="3"/>
        <v>0.15384615384615385</v>
      </c>
      <c r="Y13" s="98"/>
      <c r="Z13" s="844">
        <f t="shared" si="11"/>
        <v>0.5625</v>
      </c>
      <c r="AA13" s="783">
        <f t="shared" si="4"/>
        <v>11.875</v>
      </c>
      <c r="AB13" s="787">
        <f t="shared" si="12"/>
        <v>-26.75</v>
      </c>
      <c r="AC13" s="606">
        <f t="shared" si="13"/>
        <v>-1.7471547660566205</v>
      </c>
      <c r="AD13" s="497">
        <f ca="1">'Pen Tot'!R21</f>
        <v>5</v>
      </c>
      <c r="AE13" s="714">
        <f ca="1">'Pen Tot'!R22</f>
        <v>2</v>
      </c>
      <c r="AF13" s="469">
        <f ca="1">'Pen Tot'!S21</f>
        <v>3</v>
      </c>
      <c r="AG13" s="813" t="str">
        <f ca="1">IF(Rosters!$B21="","",Rosters!$B21)</f>
        <v>10</v>
      </c>
      <c r="AH13" s="432" t="str">
        <f ca="1">IF(Rosters!$C21="","",Rosters!$C21)</f>
        <v>Roboflow</v>
      </c>
      <c r="AI13" s="495">
        <f ca="1">'Actions P.1'!C68+'Actions P.2'!C68</f>
        <v>0</v>
      </c>
      <c r="AJ13" s="494">
        <f ca="1">'Actions P.1'!D68+'Actions P.2'!D68</f>
        <v>0</v>
      </c>
      <c r="AK13" s="494">
        <f ca="1">'Actions P.1'!E68+'Actions P.2'!E68</f>
        <v>0</v>
      </c>
      <c r="AL13" s="494">
        <f ca="1">'Actions P.1'!F68+'Actions P.2'!F68</f>
        <v>0</v>
      </c>
      <c r="AM13" s="494">
        <f ca="1">'Actions P.1'!G68+'Actions P.2'!G68</f>
        <v>0</v>
      </c>
      <c r="AN13" s="98">
        <f t="shared" si="14"/>
        <v>0</v>
      </c>
      <c r="AO13" s="712">
        <f ca="1">'Actions P.1'!C12+'Actions P.2'!C12</f>
        <v>0</v>
      </c>
      <c r="AP13" s="714">
        <f ca="1">'Actions P.1'!D12+'Actions P.2'!D12</f>
        <v>0</v>
      </c>
      <c r="AQ13" s="714">
        <f ca="1">'Actions P.1'!E12+'Actions P.2'!E12</f>
        <v>0</v>
      </c>
      <c r="AR13" s="714">
        <f ca="1">'Actions P.1'!F12+'Actions P.2'!F12</f>
        <v>0</v>
      </c>
      <c r="AS13" s="714">
        <f ca="1">'Actions P.1'!G12+'Actions P.2'!G12</f>
        <v>0</v>
      </c>
      <c r="AT13" s="707">
        <f t="shared" si="15"/>
        <v>0</v>
      </c>
      <c r="AU13" s="708">
        <f t="shared" si="16"/>
        <v>0</v>
      </c>
      <c r="AV13" s="469">
        <f t="shared" si="5"/>
        <v>0</v>
      </c>
      <c r="AW13" s="706">
        <f t="shared" si="6"/>
        <v>0</v>
      </c>
      <c r="AX13" s="498">
        <f t="shared" si="17"/>
        <v>0</v>
      </c>
      <c r="AY13" s="707">
        <f t="shared" si="7"/>
        <v>0</v>
      </c>
      <c r="AZ13" s="709">
        <f t="shared" si="20"/>
        <v>0</v>
      </c>
      <c r="BA13" s="708">
        <f t="shared" si="8"/>
        <v>0</v>
      </c>
      <c r="BB13" s="499">
        <f t="shared" si="21"/>
        <v>0</v>
      </c>
      <c r="BC13" s="588">
        <f ca="1">'Errors P.1'!C12+'Errors P.2'!C12</f>
        <v>0</v>
      </c>
      <c r="BD13" s="207">
        <f ca="1">'Errors P.1'!D12+'Errors P.2'!D12</f>
        <v>0</v>
      </c>
      <c r="BE13" s="207">
        <f ca="1">'Errors P.1'!E12+'Errors P.2'!E12</f>
        <v>0</v>
      </c>
      <c r="BF13" s="207">
        <f ca="1">'Errors P.1'!F12+'Errors P.2'!F12</f>
        <v>0</v>
      </c>
      <c r="BG13" s="787">
        <f ca="1">'Errors P.1'!G12+'Errors P.2'!G12</f>
        <v>0</v>
      </c>
      <c r="BH13" s="589">
        <f t="shared" si="18"/>
        <v>0</v>
      </c>
      <c r="BI13" s="589">
        <f t="shared" si="9"/>
        <v>0</v>
      </c>
      <c r="BJ13" s="756">
        <f t="shared" si="10"/>
        <v>0</v>
      </c>
      <c r="BK13" s="854">
        <f ca="1">'Errors P.1'!C29+'Errors P.2'!C29</f>
        <v>0</v>
      </c>
      <c r="BL13" s="855">
        <f ca="1">'Errors P.1'!D29+'Errors P.2'!D29</f>
        <v>0</v>
      </c>
      <c r="BM13" s="855">
        <f ca="1">'Errors P.1'!E29+'Errors P.2'!E29</f>
        <v>0</v>
      </c>
      <c r="BN13" s="855">
        <f ca="1">'Errors P.1'!F29+'Errors P.2'!F29</f>
        <v>0</v>
      </c>
      <c r="BO13" s="855">
        <f ca="1">'Errors P.1'!G29+'Errors P.2'!G29</f>
        <v>0</v>
      </c>
      <c r="BP13" s="856">
        <f t="shared" si="19"/>
        <v>0</v>
      </c>
    </row>
    <row r="14" spans="1:68" s="5" customFormat="1" ht="20" customHeight="1">
      <c r="A14" s="492" t="str">
        <f ca="1">IF(Rosters!$B22="","",Rosters!$B22)</f>
        <v>88</v>
      </c>
      <c r="B14" s="753" t="str">
        <f ca="1">IF(Rosters!$C22="","",Rosters!$C22)</f>
        <v>She Who Cannot Be Named</v>
      </c>
      <c r="C14" s="768">
        <f ca="1">'Lineup P.1'!K70+'Lineup P.2'!K70</f>
        <v>8</v>
      </c>
      <c r="D14" s="768">
        <f ca="1">'Lineup P.1'!I70+'Lineup P.2'!I70</f>
        <v>0</v>
      </c>
      <c r="E14" s="768">
        <f ca="1">'Lineup P.1'!H70+'Lineup P.2'!H70</f>
        <v>5</v>
      </c>
      <c r="F14" s="469">
        <f t="shared" si="0"/>
        <v>13</v>
      </c>
      <c r="G14" s="840">
        <f ca="1">SUM('Score P.1'!AE131:AF131,'Score P.2'!AE131:AF131)</f>
        <v>0</v>
      </c>
      <c r="H14" s="494">
        <f ca="1">SUM('Score P.2'!AG131,'Score P.1'!AG131)</f>
        <v>0</v>
      </c>
      <c r="I14" s="494">
        <f ca="1">SUM('Score P.2'!AJ131,'Score P.1'!AJ131)</f>
        <v>0</v>
      </c>
      <c r="J14" s="790">
        <f ca="1">SUM('Score P.1'!Z131,'Score P.2'!Z131)</f>
        <v>0</v>
      </c>
      <c r="K14" s="831">
        <f t="shared" si="1"/>
        <v>0</v>
      </c>
      <c r="L14" s="495">
        <f ca="1">SUM('Score P.1'!C131,'Score P.2'!C131)</f>
        <v>0</v>
      </c>
      <c r="M14" s="707">
        <f ca="1">SUM('Score P.1'!D131,'Score P.2'!D131)</f>
        <v>0</v>
      </c>
      <c r="N14" s="494">
        <f ca="1">SUM('Score P.1'!E131,'Score P.2'!E131)</f>
        <v>0</v>
      </c>
      <c r="O14" s="494">
        <f ca="1">SUM('Score P.1'!G131,'Score P.2'!G131)</f>
        <v>0</v>
      </c>
      <c r="P14" s="709">
        <f t="shared" si="2"/>
        <v>0</v>
      </c>
      <c r="Q14" s="796">
        <f ca="1">SUM('Score P.1'!AC131,'Score P.2'!AC131)</f>
        <v>0</v>
      </c>
      <c r="R14" s="836">
        <f ca="1">'Lineup P.1'!O89+'Lineup P.2'!O89</f>
        <v>0</v>
      </c>
      <c r="S14" s="790">
        <f ca="1">'Lineup P.1'!Q89+'Lineup P.2'!Q89</f>
        <v>0</v>
      </c>
      <c r="T14" s="768">
        <f ca="1">'Lineup P.1'!K89+'Lineup P.2'!K89</f>
        <v>13</v>
      </c>
      <c r="U14" s="768">
        <f ca="1">'Lineup P.1'!I89+'Lineup P.2'!I89</f>
        <v>0</v>
      </c>
      <c r="V14" s="768">
        <f ca="1">'Lineup P.1'!H89+'Lineup P.2'!H89</f>
        <v>17</v>
      </c>
      <c r="W14" s="790">
        <f ca="1">'Lineup P.1'!N89+'Lineup P.2'!N89</f>
        <v>30</v>
      </c>
      <c r="X14" s="810">
        <f t="shared" si="3"/>
        <v>2.3076923076923075</v>
      </c>
      <c r="Y14" s="98"/>
      <c r="Z14" s="844">
        <f t="shared" si="11"/>
        <v>-11.4375</v>
      </c>
      <c r="AA14" s="783">
        <f t="shared" si="4"/>
        <v>4.875</v>
      </c>
      <c r="AB14" s="787">
        <f t="shared" si="12"/>
        <v>1.25</v>
      </c>
      <c r="AC14" s="606">
        <f t="shared" si="13"/>
        <v>0.40669138778953329</v>
      </c>
      <c r="AD14" s="497">
        <f ca="1">'Pen Tot'!R23</f>
        <v>2</v>
      </c>
      <c r="AE14" s="714">
        <f ca="1">'Pen Tot'!R24</f>
        <v>1</v>
      </c>
      <c r="AF14" s="469">
        <f ca="1">'Pen Tot'!S23</f>
        <v>1</v>
      </c>
      <c r="AG14" s="813" t="str">
        <f ca="1">IF(Rosters!$B22="","",Rosters!$B22)</f>
        <v>88</v>
      </c>
      <c r="AH14" s="432" t="str">
        <f ca="1">IF(Rosters!$C22="","",Rosters!$C22)</f>
        <v>She Who Cannot Be Named</v>
      </c>
      <c r="AI14" s="495">
        <f ca="1">'Actions P.1'!C69+'Actions P.2'!C69</f>
        <v>0</v>
      </c>
      <c r="AJ14" s="494">
        <f ca="1">'Actions P.1'!D69+'Actions P.2'!D69</f>
        <v>0</v>
      </c>
      <c r="AK14" s="494">
        <f ca="1">'Actions P.1'!E69+'Actions P.2'!E69</f>
        <v>0</v>
      </c>
      <c r="AL14" s="494">
        <f ca="1">'Actions P.1'!F69+'Actions P.2'!F69</f>
        <v>0</v>
      </c>
      <c r="AM14" s="494">
        <f ca="1">'Actions P.1'!G69+'Actions P.2'!G69</f>
        <v>0</v>
      </c>
      <c r="AN14" s="98">
        <f t="shared" si="14"/>
        <v>0</v>
      </c>
      <c r="AO14" s="712">
        <f ca="1">'Actions P.1'!C13+'Actions P.2'!C13</f>
        <v>0</v>
      </c>
      <c r="AP14" s="714">
        <f ca="1">'Actions P.1'!D13+'Actions P.2'!D13</f>
        <v>0</v>
      </c>
      <c r="AQ14" s="714">
        <f ca="1">'Actions P.1'!E13+'Actions P.2'!E13</f>
        <v>0</v>
      </c>
      <c r="AR14" s="714">
        <f ca="1">'Actions P.1'!F13+'Actions P.2'!F13</f>
        <v>0</v>
      </c>
      <c r="AS14" s="714">
        <f ca="1">'Actions P.1'!G13+'Actions P.2'!G13</f>
        <v>0</v>
      </c>
      <c r="AT14" s="707">
        <f t="shared" si="15"/>
        <v>0</v>
      </c>
      <c r="AU14" s="708">
        <f t="shared" si="16"/>
        <v>0</v>
      </c>
      <c r="AV14" s="469">
        <f t="shared" si="5"/>
        <v>0</v>
      </c>
      <c r="AW14" s="706">
        <f t="shared" si="6"/>
        <v>0</v>
      </c>
      <c r="AX14" s="498">
        <f t="shared" si="17"/>
        <v>0</v>
      </c>
      <c r="AY14" s="707">
        <f t="shared" si="7"/>
        <v>0</v>
      </c>
      <c r="AZ14" s="709">
        <f t="shared" si="20"/>
        <v>0</v>
      </c>
      <c r="BA14" s="708">
        <f t="shared" si="8"/>
        <v>0</v>
      </c>
      <c r="BB14" s="499">
        <f t="shared" si="21"/>
        <v>0</v>
      </c>
      <c r="BC14" s="588">
        <f ca="1">'Errors P.1'!C13+'Errors P.2'!C13</f>
        <v>0</v>
      </c>
      <c r="BD14" s="207">
        <f ca="1">'Errors P.1'!D13+'Errors P.2'!D13</f>
        <v>0</v>
      </c>
      <c r="BE14" s="207">
        <f ca="1">'Errors P.1'!E13+'Errors P.2'!E13</f>
        <v>0</v>
      </c>
      <c r="BF14" s="207">
        <f ca="1">'Errors P.1'!F13+'Errors P.2'!F13</f>
        <v>0</v>
      </c>
      <c r="BG14" s="787">
        <f ca="1">'Errors P.1'!G13+'Errors P.2'!G13</f>
        <v>0</v>
      </c>
      <c r="BH14" s="589">
        <f t="shared" si="18"/>
        <v>0</v>
      </c>
      <c r="BI14" s="589">
        <f t="shared" si="9"/>
        <v>0</v>
      </c>
      <c r="BJ14" s="756">
        <f t="shared" si="10"/>
        <v>0</v>
      </c>
      <c r="BK14" s="854">
        <f ca="1">'Errors P.1'!C30+'Errors P.2'!C30</f>
        <v>0</v>
      </c>
      <c r="BL14" s="855">
        <f ca="1">'Errors P.1'!D30+'Errors P.2'!D30</f>
        <v>0</v>
      </c>
      <c r="BM14" s="855">
        <f ca="1">'Errors P.1'!E30+'Errors P.2'!E30</f>
        <v>0</v>
      </c>
      <c r="BN14" s="855">
        <f ca="1">'Errors P.1'!F30+'Errors P.2'!F30</f>
        <v>0</v>
      </c>
      <c r="BO14" s="855">
        <f ca="1">'Errors P.1'!G30+'Errors P.2'!G30</f>
        <v>0</v>
      </c>
      <c r="BP14" s="856">
        <f t="shared" si="19"/>
        <v>0</v>
      </c>
    </row>
    <row r="15" spans="1:68" s="5" customFormat="1" ht="20" customHeight="1">
      <c r="A15" s="492" t="str">
        <f ca="1">IF(Rosters!$B23="","",Rosters!$B23)</f>
        <v>45</v>
      </c>
      <c r="B15" s="753" t="str">
        <f ca="1">IF(Rosters!$C23="","",Rosters!$C23)</f>
        <v>Tia Juana Pistola</v>
      </c>
      <c r="C15" s="768">
        <f ca="1">'Lineup P.1'!K71+'Lineup P.2'!K71</f>
        <v>0</v>
      </c>
      <c r="D15" s="768">
        <f ca="1">'Lineup P.1'!I71+'Lineup P.2'!I71</f>
        <v>0</v>
      </c>
      <c r="E15" s="768">
        <f ca="1">'Lineup P.1'!H71+'Lineup P.2'!H71</f>
        <v>3</v>
      </c>
      <c r="F15" s="469">
        <f t="shared" si="0"/>
        <v>3</v>
      </c>
      <c r="G15" s="840">
        <f ca="1">SUM('Score P.1'!AE132:AF132,'Score P.2'!AE132:AF132)</f>
        <v>0</v>
      </c>
      <c r="H15" s="494">
        <f ca="1">SUM('Score P.2'!AG132,'Score P.1'!AG132)</f>
        <v>0</v>
      </c>
      <c r="I15" s="494">
        <f ca="1">SUM('Score P.2'!AJ132,'Score P.1'!AJ132)</f>
        <v>0</v>
      </c>
      <c r="J15" s="790">
        <f ca="1">SUM('Score P.1'!Z132,'Score P.2'!Z132)</f>
        <v>0</v>
      </c>
      <c r="K15" s="831">
        <f t="shared" si="1"/>
        <v>0</v>
      </c>
      <c r="L15" s="495">
        <f ca="1">SUM('Score P.1'!C132,'Score P.2'!C132)</f>
        <v>0</v>
      </c>
      <c r="M15" s="707">
        <f ca="1">SUM('Score P.1'!D132,'Score P.2'!D132)</f>
        <v>0</v>
      </c>
      <c r="N15" s="494">
        <f ca="1">SUM('Score P.1'!E132,'Score P.2'!E132)</f>
        <v>0</v>
      </c>
      <c r="O15" s="494">
        <f ca="1">SUM('Score P.1'!G132,'Score P.2'!G132)</f>
        <v>0</v>
      </c>
      <c r="P15" s="709" t="str">
        <f t="shared" si="2"/>
        <v>-</v>
      </c>
      <c r="Q15" s="796">
        <f ca="1">SUM('Score P.1'!AC132,'Score P.2'!AC132)</f>
        <v>0</v>
      </c>
      <c r="R15" s="836">
        <f ca="1">'Lineup P.1'!O90+'Lineup P.2'!O90</f>
        <v>16</v>
      </c>
      <c r="S15" s="790">
        <f ca="1">'Lineup P.1'!Q90+'Lineup P.2'!Q90</f>
        <v>0</v>
      </c>
      <c r="T15" s="768">
        <f ca="1">'Lineup P.1'!K90+'Lineup P.2'!K90</f>
        <v>0</v>
      </c>
      <c r="U15" s="768">
        <f ca="1">'Lineup P.1'!I90+'Lineup P.2'!I90</f>
        <v>0</v>
      </c>
      <c r="V15" s="768">
        <f ca="1">'Lineup P.1'!H90+'Lineup P.2'!H90</f>
        <v>-7</v>
      </c>
      <c r="W15" s="790">
        <f ca="1">'Lineup P.1'!N90+'Lineup P.2'!N90</f>
        <v>-7</v>
      </c>
      <c r="X15" s="810">
        <f t="shared" si="3"/>
        <v>-2.3333333333333335</v>
      </c>
      <c r="Y15" s="98"/>
      <c r="Z15" s="844">
        <f t="shared" si="11"/>
        <v>4.5625</v>
      </c>
      <c r="AA15" s="783">
        <f t="shared" si="4"/>
        <v>4.875</v>
      </c>
      <c r="AB15" s="787">
        <f t="shared" si="12"/>
        <v>-35.75</v>
      </c>
      <c r="AC15" s="606">
        <f t="shared" si="13"/>
        <v>-4.2343342532361081</v>
      </c>
      <c r="AD15" s="497">
        <f ca="1">'Pen Tot'!R25</f>
        <v>1</v>
      </c>
      <c r="AE15" s="714">
        <f ca="1">'Pen Tot'!R26</f>
        <v>1</v>
      </c>
      <c r="AF15" s="469">
        <f ca="1">'Pen Tot'!S25</f>
        <v>1</v>
      </c>
      <c r="AG15" s="813" t="str">
        <f ca="1">IF(Rosters!$B23="","",Rosters!$B23)</f>
        <v>45</v>
      </c>
      <c r="AH15" s="432" t="str">
        <f ca="1">IF(Rosters!$C23="","",Rosters!$C23)</f>
        <v>Tia Juana Pistola</v>
      </c>
      <c r="AI15" s="495">
        <f ca="1">'Actions P.1'!C70+'Actions P.2'!C70</f>
        <v>0</v>
      </c>
      <c r="AJ15" s="494">
        <f ca="1">'Actions P.1'!D70+'Actions P.2'!D70</f>
        <v>0</v>
      </c>
      <c r="AK15" s="494">
        <f ca="1">'Actions P.1'!E70+'Actions P.2'!E70</f>
        <v>0</v>
      </c>
      <c r="AL15" s="494">
        <f ca="1">'Actions P.1'!F70+'Actions P.2'!F70</f>
        <v>0</v>
      </c>
      <c r="AM15" s="494">
        <f ca="1">'Actions P.1'!G70+'Actions P.2'!G70</f>
        <v>0</v>
      </c>
      <c r="AN15" s="98">
        <f t="shared" si="14"/>
        <v>0</v>
      </c>
      <c r="AO15" s="712">
        <f ca="1">'Actions P.1'!C14+'Actions P.2'!C14</f>
        <v>0</v>
      </c>
      <c r="AP15" s="714">
        <f ca="1">'Actions P.1'!D14+'Actions P.2'!D14</f>
        <v>0</v>
      </c>
      <c r="AQ15" s="714">
        <f ca="1">'Actions P.1'!E14+'Actions P.2'!E14</f>
        <v>0</v>
      </c>
      <c r="AR15" s="714">
        <f ca="1">'Actions P.1'!F14+'Actions P.2'!F14</f>
        <v>0</v>
      </c>
      <c r="AS15" s="714">
        <f ca="1">'Actions P.1'!G14+'Actions P.2'!G14</f>
        <v>0</v>
      </c>
      <c r="AT15" s="707">
        <f t="shared" si="15"/>
        <v>0</v>
      </c>
      <c r="AU15" s="708">
        <f t="shared" si="16"/>
        <v>0</v>
      </c>
      <c r="AV15" s="469">
        <f t="shared" si="5"/>
        <v>0</v>
      </c>
      <c r="AW15" s="706">
        <f t="shared" si="6"/>
        <v>0</v>
      </c>
      <c r="AX15" s="498">
        <f t="shared" si="17"/>
        <v>0</v>
      </c>
      <c r="AY15" s="707">
        <f t="shared" si="7"/>
        <v>0</v>
      </c>
      <c r="AZ15" s="709">
        <f t="shared" si="20"/>
        <v>0</v>
      </c>
      <c r="BA15" s="708">
        <f t="shared" si="8"/>
        <v>0</v>
      </c>
      <c r="BB15" s="499">
        <f t="shared" si="21"/>
        <v>0</v>
      </c>
      <c r="BC15" s="588">
        <f ca="1">'Errors P.1'!C14+'Errors P.2'!C14</f>
        <v>0</v>
      </c>
      <c r="BD15" s="207">
        <f ca="1">'Errors P.1'!D14+'Errors P.2'!D14</f>
        <v>0</v>
      </c>
      <c r="BE15" s="207">
        <f ca="1">'Errors P.1'!E14+'Errors P.2'!E14</f>
        <v>0</v>
      </c>
      <c r="BF15" s="207">
        <f ca="1">'Errors P.1'!F14+'Errors P.2'!F14</f>
        <v>0</v>
      </c>
      <c r="BG15" s="787">
        <f ca="1">'Errors P.1'!G14+'Errors P.2'!G14</f>
        <v>0</v>
      </c>
      <c r="BH15" s="589">
        <f t="shared" si="18"/>
        <v>0</v>
      </c>
      <c r="BI15" s="589">
        <f t="shared" si="9"/>
        <v>0</v>
      </c>
      <c r="BJ15" s="756">
        <f t="shared" si="10"/>
        <v>0</v>
      </c>
      <c r="BK15" s="854">
        <f ca="1">'Errors P.1'!C31+'Errors P.2'!C31</f>
        <v>0</v>
      </c>
      <c r="BL15" s="855">
        <f ca="1">'Errors P.1'!D31+'Errors P.2'!D31</f>
        <v>0</v>
      </c>
      <c r="BM15" s="855">
        <f ca="1">'Errors P.1'!E31+'Errors P.2'!E31</f>
        <v>0</v>
      </c>
      <c r="BN15" s="855">
        <f ca="1">'Errors P.1'!F31+'Errors P.2'!F31</f>
        <v>0</v>
      </c>
      <c r="BO15" s="855">
        <f ca="1">'Errors P.1'!G31+'Errors P.2'!G31</f>
        <v>0</v>
      </c>
      <c r="BP15" s="856">
        <f t="shared" si="19"/>
        <v>0</v>
      </c>
    </row>
    <row r="16" spans="1:68" s="5" customFormat="1" ht="20" customHeight="1">
      <c r="A16" s="492" t="str">
        <f ca="1">IF(Rosters!$B24="","",Rosters!$B24)</f>
        <v>52</v>
      </c>
      <c r="B16" s="753" t="str">
        <f ca="1">IF(Rosters!$C24="","",Rosters!$C24)</f>
        <v>Whipity Pow</v>
      </c>
      <c r="C16" s="768">
        <f ca="1">'Lineup P.1'!K72+'Lineup P.2'!K72</f>
        <v>8</v>
      </c>
      <c r="D16" s="768">
        <f ca="1">'Lineup P.1'!I72+'Lineup P.2'!I72</f>
        <v>0</v>
      </c>
      <c r="E16" s="768">
        <f ca="1">'Lineup P.1'!H72+'Lineup P.2'!H72</f>
        <v>2</v>
      </c>
      <c r="F16" s="469">
        <f t="shared" si="0"/>
        <v>10</v>
      </c>
      <c r="G16" s="840">
        <f ca="1">SUM('Score P.1'!AE133:AF133,'Score P.2'!AE133:AF133)</f>
        <v>0</v>
      </c>
      <c r="H16" s="494">
        <f ca="1">SUM('Score P.2'!AG133,'Score P.1'!AG133)</f>
        <v>0</v>
      </c>
      <c r="I16" s="494">
        <f ca="1">SUM('Score P.2'!AJ133,'Score P.1'!AJ133)</f>
        <v>0</v>
      </c>
      <c r="J16" s="790">
        <f ca="1">SUM('Score P.1'!Z133,'Score P.2'!Z133)</f>
        <v>0</v>
      </c>
      <c r="K16" s="831">
        <f t="shared" si="1"/>
        <v>0</v>
      </c>
      <c r="L16" s="495">
        <f ca="1">SUM('Score P.1'!C133,'Score P.2'!C133)</f>
        <v>0</v>
      </c>
      <c r="M16" s="707">
        <f ca="1">SUM('Score P.1'!D133,'Score P.2'!D133)</f>
        <v>0</v>
      </c>
      <c r="N16" s="494">
        <f ca="1">SUM('Score P.1'!E133,'Score P.2'!E133)</f>
        <v>0</v>
      </c>
      <c r="O16" s="494">
        <f ca="1">SUM('Score P.1'!G133,'Score P.2'!G133)</f>
        <v>0</v>
      </c>
      <c r="P16" s="709">
        <f t="shared" si="2"/>
        <v>0</v>
      </c>
      <c r="Q16" s="796">
        <f ca="1">SUM('Score P.1'!AC133,'Score P.2'!AC133)</f>
        <v>0</v>
      </c>
      <c r="R16" s="836">
        <f ca="1">'Lineup P.1'!O91+'Lineup P.2'!O91</f>
        <v>5</v>
      </c>
      <c r="S16" s="790">
        <f ca="1">'Lineup P.1'!Q91+'Lineup P.2'!Q91</f>
        <v>0</v>
      </c>
      <c r="T16" s="768">
        <f ca="1">'Lineup P.1'!K91+'Lineup P.2'!K91</f>
        <v>13</v>
      </c>
      <c r="U16" s="768">
        <f ca="1">'Lineup P.1'!I91+'Lineup P.2'!I91</f>
        <v>0</v>
      </c>
      <c r="V16" s="768">
        <f ca="1">'Lineup P.1'!H91+'Lineup P.2'!H91</f>
        <v>-2</v>
      </c>
      <c r="W16" s="790">
        <f ca="1">'Lineup P.1'!N91+'Lineup P.2'!N91</f>
        <v>11</v>
      </c>
      <c r="X16" s="810">
        <f t="shared" si="3"/>
        <v>1.1000000000000001</v>
      </c>
      <c r="Y16" s="98"/>
      <c r="Z16" s="844">
        <f t="shared" si="11"/>
        <v>-6.4375</v>
      </c>
      <c r="AA16" s="783">
        <f t="shared" si="4"/>
        <v>4.875</v>
      </c>
      <c r="AB16" s="787">
        <f t="shared" si="12"/>
        <v>-17.75</v>
      </c>
      <c r="AC16" s="606">
        <f t="shared" si="13"/>
        <v>-0.80100091990277411</v>
      </c>
      <c r="AD16" s="497">
        <f ca="1">'Pen Tot'!R27</f>
        <v>3</v>
      </c>
      <c r="AE16" s="714">
        <f ca="1">'Pen Tot'!R28</f>
        <v>1</v>
      </c>
      <c r="AF16" s="469">
        <f ca="1">'Pen Tot'!S27</f>
        <v>1</v>
      </c>
      <c r="AG16" s="813" t="str">
        <f ca="1">IF(Rosters!$B24="","",Rosters!$B24)</f>
        <v>52</v>
      </c>
      <c r="AH16" s="432" t="str">
        <f ca="1">IF(Rosters!$C24="","",Rosters!$C24)</f>
        <v>Whipity Pow</v>
      </c>
      <c r="AI16" s="495">
        <f ca="1">'Actions P.1'!C71+'Actions P.2'!C71</f>
        <v>0</v>
      </c>
      <c r="AJ16" s="494">
        <f ca="1">'Actions P.1'!D71+'Actions P.2'!D71</f>
        <v>0</v>
      </c>
      <c r="AK16" s="494">
        <f ca="1">'Actions P.1'!E71+'Actions P.2'!E71</f>
        <v>0</v>
      </c>
      <c r="AL16" s="494">
        <f ca="1">'Actions P.1'!F71+'Actions P.2'!F71</f>
        <v>0</v>
      </c>
      <c r="AM16" s="494">
        <f ca="1">'Actions P.1'!G71+'Actions P.2'!G71</f>
        <v>0</v>
      </c>
      <c r="AN16" s="98">
        <f t="shared" si="14"/>
        <v>0</v>
      </c>
      <c r="AO16" s="712">
        <f ca="1">'Actions P.1'!C15+'Actions P.2'!C15</f>
        <v>0</v>
      </c>
      <c r="AP16" s="714">
        <f ca="1">'Actions P.1'!D15+'Actions P.2'!D15</f>
        <v>0</v>
      </c>
      <c r="AQ16" s="714">
        <f ca="1">'Actions P.1'!E15+'Actions P.2'!E15</f>
        <v>0</v>
      </c>
      <c r="AR16" s="714">
        <f ca="1">'Actions P.1'!F15+'Actions P.2'!F15</f>
        <v>0</v>
      </c>
      <c r="AS16" s="714">
        <f ca="1">'Actions P.1'!G15+'Actions P.2'!G15</f>
        <v>0</v>
      </c>
      <c r="AT16" s="707">
        <f t="shared" si="15"/>
        <v>0</v>
      </c>
      <c r="AU16" s="708">
        <f t="shared" si="16"/>
        <v>0</v>
      </c>
      <c r="AV16" s="469">
        <f t="shared" si="5"/>
        <v>0</v>
      </c>
      <c r="AW16" s="706">
        <f t="shared" si="6"/>
        <v>0</v>
      </c>
      <c r="AX16" s="498">
        <f t="shared" si="17"/>
        <v>0</v>
      </c>
      <c r="AY16" s="707">
        <f t="shared" si="7"/>
        <v>0</v>
      </c>
      <c r="AZ16" s="709">
        <f t="shared" si="20"/>
        <v>0</v>
      </c>
      <c r="BA16" s="708">
        <f t="shared" si="8"/>
        <v>0</v>
      </c>
      <c r="BB16" s="499">
        <f t="shared" si="21"/>
        <v>0</v>
      </c>
      <c r="BC16" s="588">
        <f ca="1">'Errors P.1'!C15+'Errors P.2'!C15</f>
        <v>0</v>
      </c>
      <c r="BD16" s="207">
        <f ca="1">'Errors P.1'!D15+'Errors P.2'!D15</f>
        <v>0</v>
      </c>
      <c r="BE16" s="207">
        <f ca="1">'Errors P.1'!E15+'Errors P.2'!E15</f>
        <v>0</v>
      </c>
      <c r="BF16" s="207">
        <f ca="1">'Errors P.1'!F15+'Errors P.2'!F15</f>
        <v>0</v>
      </c>
      <c r="BG16" s="787">
        <f ca="1">'Errors P.1'!G15+'Errors P.2'!G15</f>
        <v>0</v>
      </c>
      <c r="BH16" s="589">
        <f t="shared" si="18"/>
        <v>0</v>
      </c>
      <c r="BI16" s="589">
        <f t="shared" si="9"/>
        <v>0</v>
      </c>
      <c r="BJ16" s="756">
        <f t="shared" si="10"/>
        <v>0</v>
      </c>
      <c r="BK16" s="854">
        <f ca="1">'Errors P.1'!C32+'Errors P.2'!C32</f>
        <v>0</v>
      </c>
      <c r="BL16" s="855">
        <f ca="1">'Errors P.1'!D32+'Errors P.2'!D32</f>
        <v>0</v>
      </c>
      <c r="BM16" s="855">
        <f ca="1">'Errors P.1'!E32+'Errors P.2'!E32</f>
        <v>0</v>
      </c>
      <c r="BN16" s="855">
        <f ca="1">'Errors P.1'!F32+'Errors P.2'!F32</f>
        <v>0</v>
      </c>
      <c r="BO16" s="855">
        <f ca="1">'Errors P.1'!G32+'Errors P.2'!G32</f>
        <v>0</v>
      </c>
      <c r="BP16" s="856">
        <f t="shared" si="19"/>
        <v>0</v>
      </c>
    </row>
    <row r="17" spans="1:68" s="5" customFormat="1" ht="20" customHeight="1">
      <c r="A17" s="492" t="str">
        <f ca="1">IF(Rosters!$B25="","",Rosters!$B25)</f>
        <v>8</v>
      </c>
      <c r="B17" s="753" t="str">
        <f ca="1">IF(Rosters!$C25="","",Rosters!$C25)</f>
        <v>Winona Fighter</v>
      </c>
      <c r="C17" s="768">
        <f ca="1">'Lineup P.1'!K73+'Lineup P.2'!K73</f>
        <v>0</v>
      </c>
      <c r="D17" s="768">
        <f ca="1">'Lineup P.1'!I73+'Lineup P.2'!I73</f>
        <v>7</v>
      </c>
      <c r="E17" s="768">
        <f ca="1">'Lineup P.1'!H73+'Lineup P.2'!H73</f>
        <v>4</v>
      </c>
      <c r="F17" s="469">
        <f t="shared" si="0"/>
        <v>11</v>
      </c>
      <c r="G17" s="840">
        <f ca="1">SUM('Score P.1'!AE134:AF134,'Score P.2'!AE134:AF134)</f>
        <v>0</v>
      </c>
      <c r="H17" s="494">
        <f ca="1">SUM('Score P.2'!AG134,'Score P.1'!AG134)</f>
        <v>0</v>
      </c>
      <c r="I17" s="494">
        <f ca="1">SUM('Score P.2'!AJ134,'Score P.1'!AJ134)</f>
        <v>0</v>
      </c>
      <c r="J17" s="790">
        <f ca="1">SUM('Score P.1'!Z134,'Score P.2'!Z134)</f>
        <v>0</v>
      </c>
      <c r="K17" s="831">
        <f t="shared" si="1"/>
        <v>0</v>
      </c>
      <c r="L17" s="495">
        <f ca="1">SUM('Score P.1'!C134,'Score P.2'!C134)</f>
        <v>0</v>
      </c>
      <c r="M17" s="707">
        <f ca="1">SUM('Score P.1'!D134,'Score P.2'!D134)</f>
        <v>0</v>
      </c>
      <c r="N17" s="494">
        <f ca="1">SUM('Score P.1'!E134,'Score P.2'!E134)</f>
        <v>0</v>
      </c>
      <c r="O17" s="494">
        <f ca="1">SUM('Score P.1'!G134,'Score P.2'!G134)</f>
        <v>0</v>
      </c>
      <c r="P17" s="709" t="str">
        <f t="shared" si="2"/>
        <v>-</v>
      </c>
      <c r="Q17" s="796">
        <f ca="1">SUM('Score P.1'!AC134,'Score P.2'!AC134)</f>
        <v>0</v>
      </c>
      <c r="R17" s="836">
        <f ca="1">'Lineup P.1'!O92+'Lineup P.2'!O92</f>
        <v>-5</v>
      </c>
      <c r="S17" s="790">
        <f ca="1">'Lineup P.1'!Q92+'Lineup P.2'!Q92</f>
        <v>0</v>
      </c>
      <c r="T17" s="768">
        <f ca="1">'Lineup P.1'!K92+'Lineup P.2'!K92</f>
        <v>0</v>
      </c>
      <c r="U17" s="768">
        <f ca="1">'Lineup P.1'!I92+'Lineup P.2'!I92</f>
        <v>13</v>
      </c>
      <c r="V17" s="768">
        <f ca="1">'Lineup P.1'!H92+'Lineup P.2'!H92</f>
        <v>21</v>
      </c>
      <c r="W17" s="790">
        <f ca="1">'Lineup P.1'!N92+'Lineup P.2'!N92</f>
        <v>34</v>
      </c>
      <c r="X17" s="810">
        <f t="shared" si="3"/>
        <v>3.0909090909090908</v>
      </c>
      <c r="Y17" s="98"/>
      <c r="Z17" s="844">
        <f t="shared" si="11"/>
        <v>-16.4375</v>
      </c>
      <c r="AA17" s="783">
        <f t="shared" si="4"/>
        <v>4.875</v>
      </c>
      <c r="AB17" s="787">
        <f t="shared" si="12"/>
        <v>5.25</v>
      </c>
      <c r="AC17" s="606">
        <f t="shared" si="13"/>
        <v>1.1899081710063166</v>
      </c>
      <c r="AD17" s="497">
        <f ca="1">'Pen Tot'!R29</f>
        <v>1</v>
      </c>
      <c r="AE17" s="714">
        <f ca="1">'Pen Tot'!R30</f>
        <v>0</v>
      </c>
      <c r="AF17" s="469">
        <f ca="1">'Pen Tot'!S29</f>
        <v>0</v>
      </c>
      <c r="AG17" s="813" t="str">
        <f ca="1">IF(Rosters!$B25="","",Rosters!$B25)</f>
        <v>8</v>
      </c>
      <c r="AH17" s="432" t="str">
        <f ca="1">IF(Rosters!$C25="","",Rosters!$C25)</f>
        <v>Winona Fighter</v>
      </c>
      <c r="AI17" s="495">
        <f ca="1">'Actions P.1'!C72+'Actions P.2'!C72</f>
        <v>0</v>
      </c>
      <c r="AJ17" s="494">
        <f ca="1">'Actions P.1'!D72+'Actions P.2'!D72</f>
        <v>0</v>
      </c>
      <c r="AK17" s="494">
        <f ca="1">'Actions P.1'!E72+'Actions P.2'!E72</f>
        <v>0</v>
      </c>
      <c r="AL17" s="494">
        <f ca="1">'Actions P.1'!F72+'Actions P.2'!F72</f>
        <v>0</v>
      </c>
      <c r="AM17" s="494">
        <f ca="1">'Actions P.1'!G72+'Actions P.2'!G72</f>
        <v>0</v>
      </c>
      <c r="AN17" s="98">
        <f t="shared" si="14"/>
        <v>0</v>
      </c>
      <c r="AO17" s="712">
        <f ca="1">'Actions P.1'!C16+'Actions P.2'!C16</f>
        <v>0</v>
      </c>
      <c r="AP17" s="714">
        <f ca="1">'Actions P.1'!D16+'Actions P.2'!D16</f>
        <v>0</v>
      </c>
      <c r="AQ17" s="714">
        <f ca="1">'Actions P.1'!E16+'Actions P.2'!E16</f>
        <v>0</v>
      </c>
      <c r="AR17" s="714">
        <f ca="1">'Actions P.1'!F16+'Actions P.2'!F16</f>
        <v>0</v>
      </c>
      <c r="AS17" s="714">
        <f ca="1">'Actions P.1'!G16+'Actions P.2'!G16</f>
        <v>0</v>
      </c>
      <c r="AT17" s="707">
        <f t="shared" si="15"/>
        <v>0</v>
      </c>
      <c r="AU17" s="708">
        <f t="shared" si="16"/>
        <v>0</v>
      </c>
      <c r="AV17" s="469">
        <f t="shared" si="5"/>
        <v>0</v>
      </c>
      <c r="AW17" s="706">
        <f t="shared" si="6"/>
        <v>0</v>
      </c>
      <c r="AX17" s="498">
        <f t="shared" si="17"/>
        <v>0</v>
      </c>
      <c r="AY17" s="707">
        <f t="shared" si="7"/>
        <v>0</v>
      </c>
      <c r="AZ17" s="709">
        <f t="shared" si="20"/>
        <v>0</v>
      </c>
      <c r="BA17" s="708">
        <f t="shared" si="8"/>
        <v>0</v>
      </c>
      <c r="BB17" s="499">
        <f t="shared" si="21"/>
        <v>0</v>
      </c>
      <c r="BC17" s="588">
        <f ca="1">'Errors P.1'!C16+'Errors P.2'!C16</f>
        <v>0</v>
      </c>
      <c r="BD17" s="207">
        <f ca="1">'Errors P.1'!D16+'Errors P.2'!D16</f>
        <v>0</v>
      </c>
      <c r="BE17" s="207">
        <f ca="1">'Errors P.1'!E16+'Errors P.2'!E16</f>
        <v>0</v>
      </c>
      <c r="BF17" s="207">
        <f ca="1">'Errors P.1'!F16+'Errors P.2'!F16</f>
        <v>0</v>
      </c>
      <c r="BG17" s="787">
        <f ca="1">'Errors P.1'!G16+'Errors P.2'!G16</f>
        <v>0</v>
      </c>
      <c r="BH17" s="589">
        <f t="shared" si="18"/>
        <v>0</v>
      </c>
      <c r="BI17" s="589">
        <f t="shared" si="9"/>
        <v>0</v>
      </c>
      <c r="BJ17" s="756">
        <f t="shared" si="10"/>
        <v>0</v>
      </c>
      <c r="BK17" s="854">
        <f ca="1">'Errors P.1'!C33+'Errors P.2'!C33</f>
        <v>0</v>
      </c>
      <c r="BL17" s="855">
        <f ca="1">'Errors P.1'!D33+'Errors P.2'!D33</f>
        <v>0</v>
      </c>
      <c r="BM17" s="855">
        <f ca="1">'Errors P.1'!E33+'Errors P.2'!E33</f>
        <v>0</v>
      </c>
      <c r="BN17" s="855">
        <f ca="1">'Errors P.1'!F33+'Errors P.2'!F33</f>
        <v>0</v>
      </c>
      <c r="BO17" s="855">
        <f ca="1">'Errors P.1'!G33+'Errors P.2'!G33</f>
        <v>0</v>
      </c>
      <c r="BP17" s="856">
        <f t="shared" si="19"/>
        <v>0</v>
      </c>
    </row>
    <row r="18" spans="1:68" s="5" customFormat="1" ht="20" customHeight="1">
      <c r="A18" s="492" t="str">
        <f ca="1">IF(Rosters!$B26="","",Rosters!$B26)</f>
        <v/>
      </c>
      <c r="B18" s="753" t="str">
        <f ca="1">IF(Rosters!$C26="","",Rosters!$C26)</f>
        <v/>
      </c>
      <c r="C18" s="768">
        <f ca="1">'Lineup P.1'!K74+'Lineup P.2'!K74</f>
        <v>61</v>
      </c>
      <c r="D18" s="768">
        <f ca="1">'Lineup P.1'!I74+'Lineup P.2'!I74</f>
        <v>61</v>
      </c>
      <c r="E18" s="768">
        <f ca="1">'Lineup P.1'!H74+'Lineup P.2'!H74</f>
        <v>183</v>
      </c>
      <c r="F18" s="469">
        <f t="shared" si="0"/>
        <v>305</v>
      </c>
      <c r="G18" s="840">
        <f ca="1">SUM('Score P.1'!AE135:AF135,'Score P.2'!AE135:AF135)</f>
        <v>0</v>
      </c>
      <c r="H18" s="494">
        <f ca="1">SUM('Score P.2'!AG135,'Score P.1'!AG135)</f>
        <v>0</v>
      </c>
      <c r="I18" s="494">
        <f ca="1">SUM('Score P.2'!AJ135,'Score P.1'!AJ135)</f>
        <v>0</v>
      </c>
      <c r="J18" s="790">
        <f ca="1">SUM('Score P.1'!Z135,'Score P.2'!Z135)</f>
        <v>0</v>
      </c>
      <c r="K18" s="831">
        <f t="shared" si="1"/>
        <v>0</v>
      </c>
      <c r="L18" s="495">
        <f ca="1">SUM('Score P.1'!C135,'Score P.2'!C135)</f>
        <v>0</v>
      </c>
      <c r="M18" s="707">
        <f ca="1">SUM('Score P.1'!D135,'Score P.2'!D135)</f>
        <v>0</v>
      </c>
      <c r="N18" s="494">
        <f ca="1">SUM('Score P.1'!E135,'Score P.2'!E135)</f>
        <v>0</v>
      </c>
      <c r="O18" s="494">
        <f ca="1">SUM('Score P.1'!G135,'Score P.2'!G135)</f>
        <v>0</v>
      </c>
      <c r="P18" s="709">
        <f t="shared" si="2"/>
        <v>0</v>
      </c>
      <c r="Q18" s="796">
        <f ca="1">SUM('Score P.1'!AC135,'Score P.2'!AC135)</f>
        <v>0</v>
      </c>
      <c r="R18" s="836">
        <f ca="1">'Lineup P.1'!O93+'Lineup P.2'!O93</f>
        <v>-11</v>
      </c>
      <c r="S18" s="790">
        <f ca="1">'Lineup P.1'!Q93+'Lineup P.2'!Q93</f>
        <v>-72</v>
      </c>
      <c r="T18" s="768">
        <f ca="1">'Lineup P.1'!K93+'Lineup P.2'!K93</f>
        <v>0</v>
      </c>
      <c r="U18" s="768">
        <f ca="1">'Lineup P.1'!I93+'Lineup P.2'!I93</f>
        <v>0</v>
      </c>
      <c r="V18" s="768">
        <f ca="1">'Lineup P.1'!H93+'Lineup P.2'!H93</f>
        <v>0</v>
      </c>
      <c r="W18" s="790">
        <f ca="1">'Lineup P.1'!N93+'Lineup P.2'!N93</f>
        <v>0</v>
      </c>
      <c r="X18" s="810">
        <f t="shared" si="3"/>
        <v>0</v>
      </c>
      <c r="Y18" s="98"/>
      <c r="Z18" s="844">
        <f t="shared" si="11"/>
        <v>-22.4375</v>
      </c>
      <c r="AA18" s="783">
        <f t="shared" si="4"/>
        <v>-67.125</v>
      </c>
      <c r="AB18" s="787">
        <f t="shared" si="12"/>
        <v>-28.75</v>
      </c>
      <c r="AC18" s="606">
        <f t="shared" si="13"/>
        <v>-1.9010009199027742</v>
      </c>
      <c r="AD18" s="497">
        <f ca="1">'Pen Tot'!R31</f>
        <v>0</v>
      </c>
      <c r="AE18" s="714">
        <f ca="1">'Pen Tot'!R32</f>
        <v>0</v>
      </c>
      <c r="AF18" s="469">
        <f ca="1">'Pen Tot'!S31</f>
        <v>0</v>
      </c>
      <c r="AG18" s="813" t="str">
        <f ca="1">IF(Rosters!$B26="","",Rosters!$B26)</f>
        <v/>
      </c>
      <c r="AH18" s="432" t="str">
        <f ca="1">IF(Rosters!$C26="","",Rosters!$C26)</f>
        <v/>
      </c>
      <c r="AI18" s="495">
        <f ca="1">'Actions P.1'!C73+'Actions P.2'!C73</f>
        <v>0</v>
      </c>
      <c r="AJ18" s="494">
        <f ca="1">'Actions P.1'!D73+'Actions P.2'!D73</f>
        <v>0</v>
      </c>
      <c r="AK18" s="494">
        <f ca="1">'Actions P.1'!E73+'Actions P.2'!E73</f>
        <v>0</v>
      </c>
      <c r="AL18" s="494">
        <f ca="1">'Actions P.1'!F73+'Actions P.2'!F73</f>
        <v>0</v>
      </c>
      <c r="AM18" s="494">
        <f ca="1">'Actions P.1'!G73+'Actions P.2'!G73</f>
        <v>0</v>
      </c>
      <c r="AN18" s="98">
        <f ca="1">SUM(AI18:AM18)</f>
        <v>0</v>
      </c>
      <c r="AO18" s="712">
        <f ca="1">'Actions P.1'!C17+'Actions P.2'!C17</f>
        <v>0</v>
      </c>
      <c r="AP18" s="714">
        <f ca="1">'Actions P.1'!D17+'Actions P.2'!D17</f>
        <v>0</v>
      </c>
      <c r="AQ18" s="714">
        <f ca="1">'Actions P.1'!E17+'Actions P.2'!E17</f>
        <v>0</v>
      </c>
      <c r="AR18" s="714">
        <f ca="1">'Actions P.1'!F17+'Actions P.2'!F17</f>
        <v>0</v>
      </c>
      <c r="AS18" s="714">
        <f ca="1">'Actions P.1'!G17+'Actions P.2'!G17</f>
        <v>0</v>
      </c>
      <c r="AT18" s="707">
        <f>SUM(AO18:AS18)</f>
        <v>0</v>
      </c>
      <c r="AU18" s="708">
        <f>AT18+AN18</f>
        <v>0</v>
      </c>
      <c r="AV18" s="469">
        <f t="shared" si="5"/>
        <v>0</v>
      </c>
      <c r="AW18" s="706">
        <f t="shared" si="6"/>
        <v>0</v>
      </c>
      <c r="AX18" s="498">
        <f t="shared" si="17"/>
        <v>0</v>
      </c>
      <c r="AY18" s="707">
        <f t="shared" si="7"/>
        <v>0</v>
      </c>
      <c r="AZ18" s="709">
        <f t="shared" si="20"/>
        <v>0</v>
      </c>
      <c r="BA18" s="708">
        <f t="shared" si="8"/>
        <v>0</v>
      </c>
      <c r="BB18" s="499">
        <f t="shared" si="21"/>
        <v>0</v>
      </c>
      <c r="BC18" s="588">
        <f ca="1">'Errors P.1'!C17+'Errors P.2'!C17</f>
        <v>0</v>
      </c>
      <c r="BD18" s="207">
        <f ca="1">'Errors P.1'!D17+'Errors P.2'!D17</f>
        <v>0</v>
      </c>
      <c r="BE18" s="207">
        <f ca="1">'Errors P.1'!E17+'Errors P.2'!E17</f>
        <v>0</v>
      </c>
      <c r="BF18" s="207">
        <f ca="1">'Errors P.1'!F17+'Errors P.2'!F17</f>
        <v>0</v>
      </c>
      <c r="BG18" s="787">
        <f ca="1">'Errors P.1'!G17+'Errors P.2'!G17</f>
        <v>0</v>
      </c>
      <c r="BH18" s="589">
        <f t="shared" si="18"/>
        <v>0</v>
      </c>
      <c r="BI18" s="589">
        <f t="shared" si="9"/>
        <v>0</v>
      </c>
      <c r="BJ18" s="756">
        <f t="shared" si="10"/>
        <v>0</v>
      </c>
      <c r="BK18" s="854">
        <f ca="1">'Errors P.1'!C34+'Errors P.2'!C34</f>
        <v>0</v>
      </c>
      <c r="BL18" s="855">
        <f ca="1">'Errors P.1'!D34+'Errors P.2'!D34</f>
        <v>0</v>
      </c>
      <c r="BM18" s="855">
        <f ca="1">'Errors P.1'!E34+'Errors P.2'!E34</f>
        <v>0</v>
      </c>
      <c r="BN18" s="855">
        <f ca="1">'Errors P.1'!F34+'Errors P.2'!F34</f>
        <v>0</v>
      </c>
      <c r="BO18" s="855">
        <f ca="1">'Errors P.1'!G34+'Errors P.2'!G34</f>
        <v>0</v>
      </c>
      <c r="BP18" s="856">
        <f t="shared" si="19"/>
        <v>0</v>
      </c>
    </row>
    <row r="19" spans="1:68" s="5" customFormat="1" ht="20" customHeight="1" thickBot="1">
      <c r="A19" s="824" t="str">
        <f ca="1">IF(Rosters!$B27="","",Rosters!$B27)</f>
        <v/>
      </c>
      <c r="B19" s="825" t="str">
        <f ca="1">IF(Rosters!$C27="","",Rosters!$C27)</f>
        <v/>
      </c>
      <c r="C19" s="794">
        <f ca="1">'Lineup P.1'!K75+'Lineup P.2'!K75</f>
        <v>61</v>
      </c>
      <c r="D19" s="794">
        <f ca="1">'Lineup P.1'!I75+'Lineup P.2'!I75</f>
        <v>61</v>
      </c>
      <c r="E19" s="794">
        <f ca="1">'Lineup P.1'!H75+'Lineup P.2'!H75</f>
        <v>183</v>
      </c>
      <c r="F19" s="472">
        <f t="shared" si="0"/>
        <v>305</v>
      </c>
      <c r="G19" s="841">
        <f ca="1">SUM('Score P.1'!AE136:AF136,'Score P.2'!AE136:AF136)</f>
        <v>0</v>
      </c>
      <c r="H19" s="501">
        <f ca="1">SUM('Score P.2'!AG136,'Score P.1'!AG136)</f>
        <v>0</v>
      </c>
      <c r="I19" s="501">
        <f ca="1">SUM('Score P.2'!AJ136,'Score P.1'!AJ136)</f>
        <v>0</v>
      </c>
      <c r="J19" s="798">
        <f ca="1">SUM('Score P.1'!Z136,'Score P.2'!Z136)</f>
        <v>0</v>
      </c>
      <c r="K19" s="832">
        <f t="shared" si="1"/>
        <v>0</v>
      </c>
      <c r="L19" s="500">
        <f ca="1">SUM('Score P.1'!C136,'Score P.2'!C136)</f>
        <v>0</v>
      </c>
      <c r="M19" s="503">
        <f ca="1">SUM('Score P.1'!D136,'Score P.2'!D136)</f>
        <v>0</v>
      </c>
      <c r="N19" s="501">
        <f ca="1">SUM('Score P.1'!E136,'Score P.2'!E136)</f>
        <v>0</v>
      </c>
      <c r="O19" s="501">
        <f ca="1">SUM('Score P.1'!G136,'Score P.2'!G136)</f>
        <v>0</v>
      </c>
      <c r="P19" s="827">
        <f t="shared" si="2"/>
        <v>0</v>
      </c>
      <c r="Q19" s="838">
        <f ca="1">SUM('Score P.1'!AC136,'Score P.2'!AC136)</f>
        <v>0</v>
      </c>
      <c r="R19" s="837">
        <f ca="1">'Lineup P.1'!O94+'Lineup P.2'!O94</f>
        <v>-11</v>
      </c>
      <c r="S19" s="798">
        <f ca="1">'Lineup P.1'!Q94+'Lineup P.2'!Q94</f>
        <v>-72</v>
      </c>
      <c r="T19" s="794">
        <f ca="1">'Lineup P.1'!K94+'Lineup P.2'!K94</f>
        <v>0</v>
      </c>
      <c r="U19" s="794">
        <f ca="1">'Lineup P.1'!I94+'Lineup P.2'!I94</f>
        <v>0</v>
      </c>
      <c r="V19" s="794">
        <f ca="1">'Lineup P.1'!H94+'Lineup P.2'!H94</f>
        <v>0</v>
      </c>
      <c r="W19" s="798">
        <f ca="1">'Lineup P.1'!N96+'Lineup P.2'!N96</f>
        <v>0</v>
      </c>
      <c r="X19" s="826">
        <f t="shared" si="3"/>
        <v>0</v>
      </c>
      <c r="Y19" s="502"/>
      <c r="Z19" s="845">
        <f t="shared" si="11"/>
        <v>-22.4375</v>
      </c>
      <c r="AA19" s="784">
        <f t="shared" si="4"/>
        <v>-67.125</v>
      </c>
      <c r="AB19" s="788">
        <f t="shared" si="12"/>
        <v>-28.75</v>
      </c>
      <c r="AC19" s="607">
        <f t="shared" si="13"/>
        <v>-1.9010009199027742</v>
      </c>
      <c r="AD19" s="715">
        <f ca="1">'Pen Tot'!R33</f>
        <v>0</v>
      </c>
      <c r="AE19" s="710">
        <f ca="1">'Pen Tot'!R34</f>
        <v>0</v>
      </c>
      <c r="AF19" s="472">
        <f ca="1">'Pen Tot'!S33</f>
        <v>0</v>
      </c>
      <c r="AG19" s="858" t="str">
        <f ca="1">IF(Rosters!$B27="","",Rosters!$B27)</f>
        <v/>
      </c>
      <c r="AH19" s="859" t="str">
        <f ca="1">IF(Rosters!$C27="","",Rosters!$C27)</f>
        <v/>
      </c>
      <c r="AI19" s="500">
        <f ca="1">'Actions P.1'!C74+'Actions P.2'!C74</f>
        <v>0</v>
      </c>
      <c r="AJ19" s="501">
        <f ca="1">'Actions P.1'!D74+'Actions P.2'!D74</f>
        <v>0</v>
      </c>
      <c r="AK19" s="501">
        <f ca="1">'Actions P.1'!E74+'Actions P.2'!E74</f>
        <v>0</v>
      </c>
      <c r="AL19" s="501">
        <f ca="1">'Actions P.1'!F74+'Actions P.2'!F74</f>
        <v>0</v>
      </c>
      <c r="AM19" s="501">
        <f ca="1">'Actions P.1'!G74+'Actions P.2'!G74</f>
        <v>0</v>
      </c>
      <c r="AN19" s="502">
        <f ca="1">SUM(AI19:AM19)</f>
        <v>0</v>
      </c>
      <c r="AO19" s="470">
        <f ca="1">'Actions P.1'!C18+'Actions P.2'!C18</f>
        <v>0</v>
      </c>
      <c r="AP19" s="710">
        <f ca="1">'Actions P.1'!D18+'Actions P.2'!D18</f>
        <v>0</v>
      </c>
      <c r="AQ19" s="710">
        <f ca="1">'Actions P.1'!E18+'Actions P.2'!E18</f>
        <v>0</v>
      </c>
      <c r="AR19" s="710">
        <f ca="1">'Actions P.1'!F18+'Actions P.2'!F18</f>
        <v>0</v>
      </c>
      <c r="AS19" s="710">
        <f ca="1">'Actions P.1'!G18+'Actions P.2'!G18</f>
        <v>0</v>
      </c>
      <c r="AT19" s="503">
        <f>SUM(AO19:AS19)</f>
        <v>0</v>
      </c>
      <c r="AU19" s="475">
        <f>AT19+AN19</f>
        <v>0</v>
      </c>
      <c r="AV19" s="472">
        <f t="shared" si="5"/>
        <v>0</v>
      </c>
      <c r="AW19" s="860">
        <f t="shared" si="6"/>
        <v>0</v>
      </c>
      <c r="AX19" s="861">
        <f t="shared" si="17"/>
        <v>0</v>
      </c>
      <c r="AY19" s="503">
        <f t="shared" si="7"/>
        <v>0</v>
      </c>
      <c r="AZ19" s="827">
        <f t="shared" si="20"/>
        <v>0</v>
      </c>
      <c r="BA19" s="475">
        <f t="shared" si="8"/>
        <v>0</v>
      </c>
      <c r="BB19" s="862">
        <f t="shared" si="21"/>
        <v>0</v>
      </c>
      <c r="BC19" s="590">
        <f ca="1">'Errors P.1'!C18+'Errors P.2'!C18</f>
        <v>0</v>
      </c>
      <c r="BD19" s="591">
        <f ca="1">'Errors P.1'!D18+'Errors P.2'!D18</f>
        <v>0</v>
      </c>
      <c r="BE19" s="591">
        <f ca="1">'Errors P.1'!E18+'Errors P.2'!E18</f>
        <v>0</v>
      </c>
      <c r="BF19" s="591">
        <f ca="1">'Errors P.1'!F18+'Errors P.2'!F18</f>
        <v>0</v>
      </c>
      <c r="BG19" s="788">
        <f ca="1">'Errors P.1'!G18+'Errors P.2'!G18</f>
        <v>0</v>
      </c>
      <c r="BH19" s="592">
        <f t="shared" si="18"/>
        <v>0</v>
      </c>
      <c r="BI19" s="592">
        <f t="shared" si="9"/>
        <v>0</v>
      </c>
      <c r="BJ19" s="757">
        <f t="shared" si="10"/>
        <v>0</v>
      </c>
      <c r="BK19" s="876">
        <f ca="1">'Errors P.1'!C35+'Errors P.2'!C35</f>
        <v>0</v>
      </c>
      <c r="BL19" s="179">
        <f ca="1">'Errors P.1'!D35+'Errors P.2'!D35</f>
        <v>0</v>
      </c>
      <c r="BM19" s="179">
        <f ca="1">'Errors P.1'!E35+'Errors P.2'!E35</f>
        <v>0</v>
      </c>
      <c r="BN19" s="179">
        <f ca="1">'Errors P.1'!F35+'Errors P.2'!F35</f>
        <v>0</v>
      </c>
      <c r="BO19" s="179">
        <f ca="1">'Errors P.1'!G35+'Errors P.2'!G35</f>
        <v>0</v>
      </c>
      <c r="BP19" s="857">
        <f t="shared" si="19"/>
        <v>0</v>
      </c>
    </row>
    <row r="20" spans="1:68" s="511" customFormat="1" ht="21.75" customHeight="1" thickBot="1">
      <c r="A20" s="1140" t="s">
        <v>437</v>
      </c>
      <c r="B20" s="1141"/>
      <c r="C20" s="268">
        <f t="shared" ref="C20:J20" si="22">SUM(C4:C19)</f>
        <v>161</v>
      </c>
      <c r="D20" s="268">
        <f t="shared" si="22"/>
        <v>161</v>
      </c>
      <c r="E20" s="268">
        <f t="shared" si="22"/>
        <v>483</v>
      </c>
      <c r="F20" s="270">
        <f t="shared" si="22"/>
        <v>805</v>
      </c>
      <c r="G20" s="269">
        <f t="shared" si="22"/>
        <v>0</v>
      </c>
      <c r="H20" s="268">
        <f t="shared" si="22"/>
        <v>0</v>
      </c>
      <c r="I20" s="268">
        <f t="shared" si="22"/>
        <v>0</v>
      </c>
      <c r="J20" s="268">
        <f t="shared" si="22"/>
        <v>0</v>
      </c>
      <c r="K20" s="833">
        <f ca="1">IF(C$39=0,0,J20/C$39)</f>
        <v>0</v>
      </c>
      <c r="L20" s="267">
        <f ca="1">SUM(L4:L19)</f>
        <v>0</v>
      </c>
      <c r="M20" s="268">
        <f ca="1">SUM(M4:M19)</f>
        <v>0</v>
      </c>
      <c r="N20" s="268">
        <f ca="1">SUM(N4:N19)</f>
        <v>0</v>
      </c>
      <c r="O20" s="268">
        <f ca="1">SUM(O4:O19)</f>
        <v>0</v>
      </c>
      <c r="P20" s="283">
        <f t="shared" si="2"/>
        <v>0</v>
      </c>
      <c r="Q20" s="758">
        <f t="shared" ref="Q20:W20" si="23">SUM(Q4:Q19)</f>
        <v>0</v>
      </c>
      <c r="R20" s="269">
        <f ca="1">SUM(R4:R19)</f>
        <v>183</v>
      </c>
      <c r="S20" s="268">
        <f ca="1">SUM(S4:S19)</f>
        <v>-78</v>
      </c>
      <c r="T20" s="268">
        <f t="shared" si="23"/>
        <v>92</v>
      </c>
      <c r="U20" s="268">
        <f t="shared" si="23"/>
        <v>92</v>
      </c>
      <c r="V20" s="268">
        <f t="shared" si="23"/>
        <v>276</v>
      </c>
      <c r="W20" s="268">
        <f t="shared" si="23"/>
        <v>460</v>
      </c>
      <c r="X20" s="759">
        <f t="shared" si="3"/>
        <v>0.5714285714285714</v>
      </c>
      <c r="Y20" s="842">
        <f>SUM(Y4:Y17)</f>
        <v>0</v>
      </c>
      <c r="Z20" s="593">
        <f>SUM(Z4:Z17)</f>
        <v>44.875</v>
      </c>
      <c r="AA20" s="608">
        <f>SUM(AA4:AA17)</f>
        <v>134.25</v>
      </c>
      <c r="AB20" s="268">
        <f>SUM(AB4:AB19)</f>
        <v>0</v>
      </c>
      <c r="AC20" s="480">
        <f>SUM(AC4:AC19)</f>
        <v>0</v>
      </c>
      <c r="AD20" s="269">
        <f ca="1">SUM(AD4:AD19)</f>
        <v>56</v>
      </c>
      <c r="AE20" s="268">
        <f ca="1">SUM(AE4:AE19)</f>
        <v>21</v>
      </c>
      <c r="AF20" s="270">
        <f ca="1">SUM(AF4:AF19)</f>
        <v>28</v>
      </c>
      <c r="AG20" s="1136" t="s">
        <v>437</v>
      </c>
      <c r="AH20" s="1137"/>
      <c r="AI20" s="267">
        <f ca="1">SUM(AI4:AI19)</f>
        <v>0</v>
      </c>
      <c r="AJ20" s="268">
        <f t="shared" ref="AJ20:AV20" si="24">SUM(AJ4:AJ19)</f>
        <v>0</v>
      </c>
      <c r="AK20" s="268">
        <f t="shared" si="24"/>
        <v>0</v>
      </c>
      <c r="AL20" s="268">
        <f t="shared" si="24"/>
        <v>0</v>
      </c>
      <c r="AM20" s="268">
        <f t="shared" si="24"/>
        <v>0</v>
      </c>
      <c r="AN20" s="270">
        <f t="shared" si="24"/>
        <v>0</v>
      </c>
      <c r="AO20" s="269">
        <f t="shared" si="24"/>
        <v>0</v>
      </c>
      <c r="AP20" s="268">
        <f t="shared" si="24"/>
        <v>0</v>
      </c>
      <c r="AQ20" s="268">
        <f t="shared" si="24"/>
        <v>0</v>
      </c>
      <c r="AR20" s="268">
        <f t="shared" si="24"/>
        <v>0</v>
      </c>
      <c r="AS20" s="268">
        <f t="shared" si="24"/>
        <v>0</v>
      </c>
      <c r="AT20" s="268">
        <f t="shared" si="24"/>
        <v>0</v>
      </c>
      <c r="AU20" s="268">
        <f t="shared" si="24"/>
        <v>0</v>
      </c>
      <c r="AV20" s="270">
        <f t="shared" si="24"/>
        <v>0</v>
      </c>
      <c r="AW20" s="269">
        <f>IF(C$39=0,0,AQ20/C$39)</f>
        <v>0</v>
      </c>
      <c r="AX20" s="283">
        <f>SUM(AX4:AX17)</f>
        <v>0</v>
      </c>
      <c r="AY20" s="759">
        <f>IF(C39=0,0,AT20/C$39)</f>
        <v>0</v>
      </c>
      <c r="AZ20" s="283">
        <f>SUM(AZ4:AZ17)</f>
        <v>0</v>
      </c>
      <c r="BA20" s="268">
        <f>IF(C$39=0,0,AU20/C$39)</f>
        <v>0</v>
      </c>
      <c r="BB20" s="311">
        <f>SUM(BB4:BB17)</f>
        <v>0</v>
      </c>
      <c r="BC20" s="593">
        <f ca="1">SUM(BC4:BC19)</f>
        <v>0</v>
      </c>
      <c r="BD20" s="268">
        <f ca="1">SUM(BD4:BD19)</f>
        <v>0</v>
      </c>
      <c r="BE20" s="268">
        <f ca="1">SUM(BE4:BE19)</f>
        <v>0</v>
      </c>
      <c r="BF20" s="268">
        <f ca="1">SUM(BF4:BF19)</f>
        <v>0</v>
      </c>
      <c r="BG20" s="268">
        <f ca="1">SUM(BG4:BG19)</f>
        <v>0</v>
      </c>
      <c r="BH20" s="283">
        <f>AVERAGE(BH4:BH19)</f>
        <v>0</v>
      </c>
      <c r="BI20" s="283">
        <f>SUM(BI4:BI17)</f>
        <v>0</v>
      </c>
      <c r="BJ20" s="311">
        <f>SUM(BJ4:BJ17)</f>
        <v>0</v>
      </c>
      <c r="BK20" s="881">
        <f t="shared" ref="BK20:BP20" si="25">SUM(BK4:BK19)</f>
        <v>0</v>
      </c>
      <c r="BL20" s="878">
        <f t="shared" si="25"/>
        <v>0</v>
      </c>
      <c r="BM20" s="878">
        <f t="shared" si="25"/>
        <v>0</v>
      </c>
      <c r="BN20" s="878">
        <f t="shared" si="25"/>
        <v>0</v>
      </c>
      <c r="BO20" s="878">
        <f t="shared" si="25"/>
        <v>0</v>
      </c>
      <c r="BP20" s="888">
        <f t="shared" si="25"/>
        <v>0</v>
      </c>
    </row>
    <row r="21" spans="1:68" ht="60" customHeight="1" thickBot="1">
      <c r="A21" s="717" t="s">
        <v>348</v>
      </c>
      <c r="B21" s="819" t="str">
        <f ca="1">IF(Rosters!$H10="","",Rosters!$H10)</f>
        <v>All Stars</v>
      </c>
      <c r="C21" s="804" t="s">
        <v>398</v>
      </c>
      <c r="D21" s="761" t="s">
        <v>464</v>
      </c>
      <c r="E21" s="761" t="s">
        <v>465</v>
      </c>
      <c r="F21" s="805" t="s">
        <v>392</v>
      </c>
      <c r="G21" s="760" t="s">
        <v>469</v>
      </c>
      <c r="H21" s="761" t="s">
        <v>471</v>
      </c>
      <c r="I21" s="761" t="s">
        <v>470</v>
      </c>
      <c r="J21" s="803" t="s">
        <v>468</v>
      </c>
      <c r="K21" s="820" t="s">
        <v>270</v>
      </c>
      <c r="L21" s="804" t="s">
        <v>455</v>
      </c>
      <c r="M21" s="761" t="s">
        <v>456</v>
      </c>
      <c r="N21" s="761" t="s">
        <v>466</v>
      </c>
      <c r="O21" s="761" t="s">
        <v>460</v>
      </c>
      <c r="P21" s="761" t="s">
        <v>462</v>
      </c>
      <c r="Q21" s="821" t="s">
        <v>461</v>
      </c>
      <c r="R21" s="828" t="s">
        <v>106</v>
      </c>
      <c r="S21" s="829" t="s">
        <v>107</v>
      </c>
      <c r="T21" s="295" t="s">
        <v>330</v>
      </c>
      <c r="U21" s="240" t="s">
        <v>472</v>
      </c>
      <c r="V21" s="240" t="s">
        <v>312</v>
      </c>
      <c r="W21" s="388" t="s">
        <v>463</v>
      </c>
      <c r="X21" s="389" t="s">
        <v>316</v>
      </c>
      <c r="Y21" s="762" t="s">
        <v>469</v>
      </c>
      <c r="Z21" s="779" t="s">
        <v>106</v>
      </c>
      <c r="AA21" s="779" t="s">
        <v>107</v>
      </c>
      <c r="AB21" s="822" t="s">
        <v>463</v>
      </c>
      <c r="AC21" s="780" t="s">
        <v>234</v>
      </c>
      <c r="AD21" s="804" t="s">
        <v>358</v>
      </c>
      <c r="AE21" s="761" t="s">
        <v>320</v>
      </c>
      <c r="AF21" s="887" t="s">
        <v>371</v>
      </c>
      <c r="AG21" s="110" t="s">
        <v>348</v>
      </c>
      <c r="AH21" s="111" t="str">
        <f ca="1">IF(Rosters!$H10="","",Rosters!$H10)</f>
        <v>All Stars</v>
      </c>
      <c r="AI21" s="477" t="s">
        <v>324</v>
      </c>
      <c r="AJ21" s="240" t="s">
        <v>313</v>
      </c>
      <c r="AK21" s="240" t="s">
        <v>361</v>
      </c>
      <c r="AL21" s="240" t="s">
        <v>362</v>
      </c>
      <c r="AM21" s="240" t="s">
        <v>363</v>
      </c>
      <c r="AN21" s="478" t="s">
        <v>315</v>
      </c>
      <c r="AO21" s="295" t="s">
        <v>360</v>
      </c>
      <c r="AP21" s="240" t="s">
        <v>329</v>
      </c>
      <c r="AQ21" s="240" t="s">
        <v>325</v>
      </c>
      <c r="AR21" s="240" t="s">
        <v>326</v>
      </c>
      <c r="AS21" s="240" t="s">
        <v>258</v>
      </c>
      <c r="AT21" s="240" t="s">
        <v>317</v>
      </c>
      <c r="AU21" s="388" t="s">
        <v>392</v>
      </c>
      <c r="AV21" s="389" t="s">
        <v>259</v>
      </c>
      <c r="AW21" s="108" t="s">
        <v>309</v>
      </c>
      <c r="AX21" s="109" t="s">
        <v>322</v>
      </c>
      <c r="AY21" s="109" t="s">
        <v>308</v>
      </c>
      <c r="AZ21" s="109" t="s">
        <v>261</v>
      </c>
      <c r="BA21" s="386" t="s">
        <v>307</v>
      </c>
      <c r="BB21" s="387" t="s">
        <v>262</v>
      </c>
      <c r="BC21" s="594" t="s">
        <v>271</v>
      </c>
      <c r="BD21" s="595" t="s">
        <v>318</v>
      </c>
      <c r="BE21" s="595" t="s">
        <v>228</v>
      </c>
      <c r="BF21" s="595" t="s">
        <v>229</v>
      </c>
      <c r="BG21" s="595" t="s">
        <v>230</v>
      </c>
      <c r="BH21" s="584" t="s">
        <v>231</v>
      </c>
      <c r="BI21" s="585" t="s">
        <v>232</v>
      </c>
      <c r="BJ21" s="846" t="s">
        <v>233</v>
      </c>
      <c r="BK21" s="849" t="s">
        <v>105</v>
      </c>
      <c r="BL21" s="850" t="s">
        <v>275</v>
      </c>
      <c r="BM21" s="850" t="s">
        <v>276</v>
      </c>
      <c r="BN21" s="850" t="s">
        <v>305</v>
      </c>
      <c r="BO21" s="850" t="s">
        <v>277</v>
      </c>
      <c r="BP21" s="880" t="s">
        <v>392</v>
      </c>
    </row>
    <row r="22" spans="1:68" s="5" customFormat="1" ht="20" customHeight="1">
      <c r="A22" s="519" t="str">
        <f ca="1">IF(Rosters!$H12="","",Rosters!$H12)</f>
        <v>313</v>
      </c>
      <c r="B22" s="754" t="str">
        <f ca="1">IF(Rosters!$I12="","",Rosters!$I12)</f>
        <v>Black Eyed Skeez</v>
      </c>
      <c r="C22" s="769">
        <f ca="1">'Lineup P.1'!AB60+'Lineup P.2'!AB60</f>
        <v>0</v>
      </c>
      <c r="D22" s="770">
        <f ca="1">'Lineup P.1'!Z60+'Lineup P.2'!Z60</f>
        <v>0</v>
      </c>
      <c r="E22" s="770">
        <f ca="1">'Lineup P.1'!Y60+'Lineup P.2'!Y60</f>
        <v>13</v>
      </c>
      <c r="F22" s="296">
        <f t="shared" ref="F22:F37" si="26">SUM(E22,C22:D22)</f>
        <v>13</v>
      </c>
      <c r="G22" s="286">
        <f ca="1">SUM('Score P.1'!AE139:AF139,'Score P.2'!AE139:AF139)</f>
        <v>0</v>
      </c>
      <c r="H22" s="266">
        <f ca="1">SUM('Score P.1'!AG139,'Score P.2'!AG139)</f>
        <v>0</v>
      </c>
      <c r="I22" s="266">
        <f ca="1">SUM('Score P.1'!AJ139,'Score P.2'!AJ139)</f>
        <v>0</v>
      </c>
      <c r="J22" s="797">
        <f ca="1">SUM('Score P.1'!Z139,'Score P.2'!Z139)</f>
        <v>0</v>
      </c>
      <c r="K22" s="517">
        <f t="shared" ref="K22:K37" si="27">IF(C22=0,0,J22/C22)</f>
        <v>0</v>
      </c>
      <c r="L22" s="237">
        <f ca="1">SUM('Score P.1'!C139,'Score P.2'!C139)</f>
        <v>0</v>
      </c>
      <c r="M22" s="238">
        <f ca="1">SUM('Score P.1'!D139,'Score P.2'!D139)</f>
        <v>0</v>
      </c>
      <c r="N22" s="266">
        <f ca="1">SUM('Score P.1'!E139,'Score P.2'!E139)</f>
        <v>0</v>
      </c>
      <c r="O22" s="266">
        <f ca="1">SUM('Score P.1'!G139,'Score P.2'!G139)</f>
        <v>0</v>
      </c>
      <c r="P22" s="304" t="str">
        <f t="shared" ref="P22:P37" si="28">IF(C22=0,"-",M22/C22)</f>
        <v>-</v>
      </c>
      <c r="Q22" s="806">
        <f ca="1">SUM('Score P.1'!AC139,'Score P.2'!AC139)</f>
        <v>0</v>
      </c>
      <c r="R22" s="799">
        <f ca="1">'Lineup P.1'!AF79+'Lineup P.2'!AF79</f>
        <v>26</v>
      </c>
      <c r="S22" s="791">
        <f ca="1">'Lineup P.1'!AI79+'Lineup P.2'!AI79</f>
        <v>0</v>
      </c>
      <c r="T22" s="770">
        <f ca="1">'Lineup P.1'!AB79+'Lineup P.2'!AB79</f>
        <v>0</v>
      </c>
      <c r="U22" s="770">
        <f ca="1">'Lineup P.1'!Z79+'Lineup P.2'!Z79</f>
        <v>0</v>
      </c>
      <c r="V22" s="770">
        <f ca="1">'Lineup P.1'!Y79+'Lineup P.2'!Y79</f>
        <v>-42</v>
      </c>
      <c r="W22" s="791">
        <f t="shared" ref="W22:W37" si="29">SUM(V22,T22:U22)</f>
        <v>-42</v>
      </c>
      <c r="X22" s="742">
        <f t="shared" ref="X22:X38" si="30">IF(F22=0,0,W22/F22)</f>
        <v>-3.2307692307692308</v>
      </c>
      <c r="Y22" s="273"/>
      <c r="Z22" s="785">
        <f>R22-AVERAGE(R$22:R$37)</f>
        <v>39.4375</v>
      </c>
      <c r="AA22" s="785">
        <f t="shared" ref="AA22:AA37" si="31">S22-AVERAGE(S$22:S$37)</f>
        <v>0</v>
      </c>
      <c r="AB22" s="786">
        <f>W22-AVERAGE(W$22:W$37)</f>
        <v>-16.25</v>
      </c>
      <c r="AC22" s="609">
        <f>X22-AVERAGE(X$22:X$37)</f>
        <v>-1.7790317139001348</v>
      </c>
      <c r="AD22" s="763">
        <f ca="1">'Pen Tot'!R39</f>
        <v>3</v>
      </c>
      <c r="AE22" s="272">
        <f ca="1">'Pen Tot'!R40</f>
        <v>2</v>
      </c>
      <c r="AF22" s="239">
        <f ca="1">'Pen Tot'!S39</f>
        <v>2</v>
      </c>
      <c r="AG22" s="519" t="str">
        <f ca="1">IF(Rosters!$H12="","",Rosters!$H12)</f>
        <v>313</v>
      </c>
      <c r="AH22" s="460" t="str">
        <f ca="1">IF(Rosters!$I12="","",Rosters!$I12)</f>
        <v>Black Eyed Skeez</v>
      </c>
      <c r="AI22" s="173">
        <f ca="1">'Actions P.1'!C20+'Actions P.2'!C20</f>
        <v>0</v>
      </c>
      <c r="AJ22" s="174">
        <f ca="1">'Actions P.1'!D20+'Actions P.2'!D20</f>
        <v>0</v>
      </c>
      <c r="AK22" s="174">
        <f ca="1">'Actions P.1'!E20+'Actions P.2'!E20</f>
        <v>0</v>
      </c>
      <c r="AL22" s="174">
        <f ca="1">'Actions P.1'!F20+'Actions P.2'!F20</f>
        <v>0</v>
      </c>
      <c r="AM22" s="174">
        <f ca="1">'Actions P.1'!G20+'Actions P.2'!G20</f>
        <v>0</v>
      </c>
      <c r="AN22" s="704">
        <f ca="1">SUM(AI22:AM22)</f>
        <v>0</v>
      </c>
      <c r="AO22" s="271">
        <f ca="1">'Actions P.1'!C42+'Actions P.2'!C42</f>
        <v>0</v>
      </c>
      <c r="AP22" s="272">
        <f ca="1">'Actions P.1'!D42+'Actions P.2'!D42</f>
        <v>0</v>
      </c>
      <c r="AQ22" s="272">
        <f ca="1">'Actions P.1'!E42+'Actions P.2'!E42</f>
        <v>0</v>
      </c>
      <c r="AR22" s="272">
        <f ca="1">'Actions P.1'!F42+'Actions P.2'!F42</f>
        <v>0</v>
      </c>
      <c r="AS22" s="272">
        <f ca="1">'Actions P.1'!G42+'Actions P.2'!G42</f>
        <v>0</v>
      </c>
      <c r="AT22" s="235">
        <f>SUM(AO22:AS22)</f>
        <v>0</v>
      </c>
      <c r="AU22" s="277">
        <f>SUM(AT22,AN22)</f>
        <v>0</v>
      </c>
      <c r="AV22" s="239">
        <f t="shared" ref="AV22:AV37" si="32">SUM(AJ22,AR22)</f>
        <v>0</v>
      </c>
      <c r="AW22" s="482">
        <f t="shared" ref="AW22:AW37" si="33">IF(F22=0,0,AN22/F22)</f>
        <v>0</v>
      </c>
      <c r="AX22" s="490">
        <f>IF(AN$20=0,0,AN22/$AN$38)</f>
        <v>0</v>
      </c>
      <c r="AY22" s="702">
        <f t="shared" ref="AY22:AY37" si="34">IF(F22=0,0,AT22/F22)</f>
        <v>0</v>
      </c>
      <c r="AZ22" s="604">
        <f>IF(AT$20=0,0,AT22/AT$38)</f>
        <v>0</v>
      </c>
      <c r="BA22" s="602">
        <f t="shared" ref="BA22:BA37" si="35">IF(F22=0,0,AU22/F22)</f>
        <v>0</v>
      </c>
      <c r="BB22" s="520">
        <f>IF(AU$38=0,0,AU22/AU$38)</f>
        <v>0</v>
      </c>
      <c r="BC22" s="596">
        <f ca="1">'Errors P.1'!C42+'Errors P.2'!C42</f>
        <v>0</v>
      </c>
      <c r="BD22" s="597">
        <f ca="1">'Errors P.1'!D42+'Errors P.2'!D42</f>
        <v>0</v>
      </c>
      <c r="BE22" s="597">
        <f ca="1">'Errors P.1'!E42+'Errors P.2'!E42</f>
        <v>0</v>
      </c>
      <c r="BF22" s="597">
        <f ca="1">'Errors P.1'!F42+'Errors P.2'!F42</f>
        <v>0</v>
      </c>
      <c r="BG22" s="882">
        <f ca="1">'Errors P.1'!G42+'Errors P.2'!G42</f>
        <v>0</v>
      </c>
      <c r="BH22" s="587">
        <f t="shared" ref="BH22:BH37" si="36">IF((AQ22+AR22+BE22+BD22)=0,0,(AQ22+AR22+BE22)/(AQ22+AR22+BE22+BD22))</f>
        <v>0</v>
      </c>
      <c r="BI22" s="587">
        <f t="shared" ref="BI22:BI37" si="37">IF((AP22+AQ22+BD22)=0,0,(AP22+AQ22)/(AP22+AQ22+BD22))</f>
        <v>0</v>
      </c>
      <c r="BJ22" s="756">
        <f t="shared" ref="BJ22:BJ37" si="38">IF(SUM(AN22:AO22,BB22)=0,0,SUM(AN22:AO22)/SUM(AN22:AO22,BB22))</f>
        <v>0</v>
      </c>
      <c r="BK22" s="851">
        <f ca="1">'Errors P.1'!C59+'Errors P.2'!C59</f>
        <v>0</v>
      </c>
      <c r="BL22" s="852">
        <f ca="1">'Errors P.1'!D59+'Errors P.2'!D59</f>
        <v>0</v>
      </c>
      <c r="BM22" s="852">
        <f ca="1">'Errors P.1'!E59+'Errors P.2'!E59</f>
        <v>0</v>
      </c>
      <c r="BN22" s="852">
        <f ca="1">'Errors P.1'!F59+'Errors P.2'!F59</f>
        <v>0</v>
      </c>
      <c r="BO22" s="852">
        <f ca="1">'Errors P.1'!G59+'Errors P.2'!G59</f>
        <v>0</v>
      </c>
      <c r="BP22" s="853">
        <f t="shared" ref="BP22:BP37" si="39">SUM(BK22:BO22)</f>
        <v>0</v>
      </c>
    </row>
    <row r="23" spans="1:68" s="5" customFormat="1" ht="20" customHeight="1">
      <c r="A23" s="519" t="str">
        <f ca="1">IF(Rosters!$H13="","",Rosters!$H13)</f>
        <v>24/7</v>
      </c>
      <c r="B23" s="754" t="str">
        <f ca="1">IF(Rosters!$I13="","",Rosters!$I13)</f>
        <v>boo d. livers</v>
      </c>
      <c r="C23" s="771">
        <f ca="1">'Lineup P.1'!AB61+'Lineup P.2'!AB61</f>
        <v>0</v>
      </c>
      <c r="D23" s="772">
        <f ca="1">'Lineup P.1'!Z61+'Lineup P.2'!Z61</f>
        <v>0</v>
      </c>
      <c r="E23" s="772">
        <f ca="1">'Lineup P.1'!Y61+'Lineup P.2'!Y61</f>
        <v>0</v>
      </c>
      <c r="F23" s="149">
        <f t="shared" si="26"/>
        <v>0</v>
      </c>
      <c r="G23" s="172">
        <f ca="1">SUM('Score P.1'!AE140:AF140,'Score P.2'!AE140:AF140)</f>
        <v>0</v>
      </c>
      <c r="H23" s="223">
        <f ca="1">SUM('Score P.1'!AG140,'Score P.2'!AG140)</f>
        <v>0</v>
      </c>
      <c r="I23" s="223">
        <f ca="1">SUM('Score P.1'!AJ140,'Score P.2'!AJ140)</f>
        <v>0</v>
      </c>
      <c r="J23" s="790">
        <f ca="1">SUM('Score P.1'!Z140,'Score P.2'!Z140)</f>
        <v>0</v>
      </c>
      <c r="K23" s="496">
        <f t="shared" si="27"/>
        <v>0</v>
      </c>
      <c r="L23" s="237">
        <f ca="1">SUM('Score P.1'!C140,'Score P.2'!C140)</f>
        <v>0</v>
      </c>
      <c r="M23" s="238">
        <f ca="1">SUM('Score P.1'!D140,'Score P.2'!D140)</f>
        <v>0</v>
      </c>
      <c r="N23" s="266">
        <f ca="1">SUM('Score P.1'!E140,'Score P.2'!E140)</f>
        <v>0</v>
      </c>
      <c r="O23" s="266">
        <f ca="1">SUM('Score P.1'!G140,'Score P.2'!G140)</f>
        <v>0</v>
      </c>
      <c r="P23" s="304" t="str">
        <f t="shared" si="28"/>
        <v>-</v>
      </c>
      <c r="Q23" s="806">
        <f ca="1">SUM('Score P.1'!AC140,'Score P.2'!AC140)</f>
        <v>0</v>
      </c>
      <c r="R23" s="800">
        <f ca="1">'Lineup P.1'!AF80+'Lineup P.2'!AF80</f>
        <v>0</v>
      </c>
      <c r="S23" s="792">
        <f ca="1">'Lineup P.1'!AI80+'Lineup P.2'!AI80</f>
        <v>0</v>
      </c>
      <c r="T23" s="774">
        <f ca="1">'Lineup P.1'!AB80+'Lineup P.2'!AB80</f>
        <v>0</v>
      </c>
      <c r="U23" s="774">
        <f ca="1">'Lineup P.1'!Z80+'Lineup P.2'!Z80</f>
        <v>0</v>
      </c>
      <c r="V23" s="774">
        <f ca="1">'Lineup P.1'!Y80+'Lineup P.2'!Y80</f>
        <v>0</v>
      </c>
      <c r="W23" s="792">
        <f t="shared" si="29"/>
        <v>0</v>
      </c>
      <c r="X23" s="743">
        <f t="shared" si="30"/>
        <v>0</v>
      </c>
      <c r="Y23" s="275"/>
      <c r="Z23" s="783">
        <f t="shared" ref="Z23:Z37" si="40">R23-AVERAGE(R$22:R$37)</f>
        <v>13.4375</v>
      </c>
      <c r="AA23" s="783">
        <f t="shared" si="31"/>
        <v>0</v>
      </c>
      <c r="AB23" s="787">
        <f t="shared" ref="AB23:AB37" si="41">W23-AVERAGE(W$22:W$37)</f>
        <v>25.75</v>
      </c>
      <c r="AC23" s="606">
        <f t="shared" ref="AC23:AC37" si="42">X23-AVERAGE(X$22:X$37)</f>
        <v>1.451737516869096</v>
      </c>
      <c r="AD23" s="457">
        <f ca="1">'Pen Tot'!R41</f>
        <v>0</v>
      </c>
      <c r="AE23" s="158">
        <f ca="1">'Pen Tot'!R42</f>
        <v>0</v>
      </c>
      <c r="AF23" s="147">
        <f ca="1">'Pen Tot'!S41</f>
        <v>0</v>
      </c>
      <c r="AG23" s="519" t="str">
        <f ca="1">IF(Rosters!$H13="","",Rosters!$H13)</f>
        <v>24/7</v>
      </c>
      <c r="AH23" s="460" t="str">
        <f ca="1">IF(Rosters!$I13="","",Rosters!$I13)</f>
        <v>boo d. livers</v>
      </c>
      <c r="AI23" s="172">
        <f ca="1">'Actions P.1'!C21+'Actions P.2'!C21</f>
        <v>0</v>
      </c>
      <c r="AJ23" s="223">
        <f ca="1">'Actions P.1'!D21+'Actions P.2'!D21</f>
        <v>0</v>
      </c>
      <c r="AK23" s="223">
        <f ca="1">'Actions P.1'!E21+'Actions P.2'!E21</f>
        <v>0</v>
      </c>
      <c r="AL23" s="223">
        <f ca="1">'Actions P.1'!F21+'Actions P.2'!F21</f>
        <v>0</v>
      </c>
      <c r="AM23" s="223">
        <f ca="1">'Actions P.1'!G21+'Actions P.2'!G21</f>
        <v>0</v>
      </c>
      <c r="AN23" s="703">
        <f t="shared" ref="AN23:AN35" si="43">SUM(AI23:AM23)</f>
        <v>0</v>
      </c>
      <c r="AO23" s="312">
        <f ca="1">'Actions P.1'!C43+'Actions P.2'!C43</f>
        <v>0</v>
      </c>
      <c r="AP23" s="157">
        <f ca="1">'Actions P.1'!D43+'Actions P.2'!D43</f>
        <v>0</v>
      </c>
      <c r="AQ23" s="157">
        <f ca="1">'Actions P.1'!E43+'Actions P.2'!E43</f>
        <v>0</v>
      </c>
      <c r="AR23" s="157">
        <f ca="1">'Actions P.1'!F43+'Actions P.2'!F43</f>
        <v>0</v>
      </c>
      <c r="AS23" s="157">
        <f ca="1">'Actions P.1'!G43+'Actions P.2'!G43</f>
        <v>0</v>
      </c>
      <c r="AT23" s="151">
        <f t="shared" ref="AT23:AT35" si="44">SUM(AO23:AS23)</f>
        <v>0</v>
      </c>
      <c r="AU23" s="701">
        <f t="shared" ref="AU23:AU35" si="45">SUM(AT23,AN23)</f>
        <v>0</v>
      </c>
      <c r="AV23" s="154">
        <f t="shared" si="32"/>
        <v>0</v>
      </c>
      <c r="AW23" s="493">
        <f t="shared" si="33"/>
        <v>0</v>
      </c>
      <c r="AX23" s="498">
        <f t="shared" ref="AX23:AX37" si="46">IF(AN$20=0,0,AN23/$AN$38)</f>
        <v>0</v>
      </c>
      <c r="AY23" s="707">
        <f t="shared" si="34"/>
        <v>0</v>
      </c>
      <c r="AZ23" s="605">
        <f t="shared" ref="AZ23:AZ37" si="47">IF(AT$20=0,0,AT23/AT$38)</f>
        <v>0</v>
      </c>
      <c r="BA23" s="705">
        <f t="shared" si="35"/>
        <v>0</v>
      </c>
      <c r="BB23" s="520">
        <f t="shared" ref="BB23:BB37" si="48">IF(AU$38=0,0,AU23/AU$38)</f>
        <v>0</v>
      </c>
      <c r="BC23" s="598">
        <f ca="1">'Errors P.1'!C43+'Errors P.2'!C43</f>
        <v>0</v>
      </c>
      <c r="BD23" s="599">
        <f ca="1">'Errors P.1'!D43+'Errors P.2'!D43</f>
        <v>0</v>
      </c>
      <c r="BE23" s="599">
        <f ca="1">'Errors P.1'!E43+'Errors P.2'!E43</f>
        <v>0</v>
      </c>
      <c r="BF23" s="599">
        <f ca="1">'Errors P.1'!F43+'Errors P.2'!F43</f>
        <v>0</v>
      </c>
      <c r="BG23" s="883">
        <f ca="1">'Errors P.1'!G43+'Errors P.2'!G43</f>
        <v>0</v>
      </c>
      <c r="BH23" s="589">
        <f t="shared" si="36"/>
        <v>0</v>
      </c>
      <c r="BI23" s="589">
        <f t="shared" si="37"/>
        <v>0</v>
      </c>
      <c r="BJ23" s="756">
        <f t="shared" si="38"/>
        <v>0</v>
      </c>
      <c r="BK23" s="854">
        <f ca="1">'Errors P.1'!C60+'Errors P.2'!C60</f>
        <v>0</v>
      </c>
      <c r="BL23" s="855">
        <f ca="1">'Errors P.1'!D60+'Errors P.2'!D60</f>
        <v>0</v>
      </c>
      <c r="BM23" s="855">
        <f ca="1">'Errors P.1'!E60+'Errors P.2'!E60</f>
        <v>0</v>
      </c>
      <c r="BN23" s="855">
        <f ca="1">'Errors P.1'!F60+'Errors P.2'!F60</f>
        <v>0</v>
      </c>
      <c r="BO23" s="855">
        <f ca="1">'Errors P.1'!G60+'Errors P.2'!G60</f>
        <v>0</v>
      </c>
      <c r="BP23" s="856">
        <f t="shared" si="39"/>
        <v>0</v>
      </c>
    </row>
    <row r="24" spans="1:68" s="5" customFormat="1" ht="20" customHeight="1">
      <c r="A24" s="519" t="str">
        <f ca="1">IF(Rosters!$H14="","",Rosters!$H14)</f>
        <v>303</v>
      </c>
      <c r="B24" s="754" t="str">
        <f ca="1">IF(Rosters!$I14="","",Rosters!$I14)</f>
        <v>Bruisie Siouxxx</v>
      </c>
      <c r="C24" s="771">
        <f ca="1">'Lineup P.1'!AB62+'Lineup P.2'!AB62</f>
        <v>0</v>
      </c>
      <c r="D24" s="772">
        <f ca="1">'Lineup P.1'!Z62+'Lineup P.2'!Z62</f>
        <v>0</v>
      </c>
      <c r="E24" s="772">
        <f ca="1">'Lineup P.1'!Y62+'Lineup P.2'!Y62</f>
        <v>13</v>
      </c>
      <c r="F24" s="149">
        <f t="shared" si="26"/>
        <v>13</v>
      </c>
      <c r="G24" s="172">
        <f ca="1">SUM('Score P.1'!AE141:AF141,'Score P.2'!AE141:AF141)</f>
        <v>0</v>
      </c>
      <c r="H24" s="223">
        <f ca="1">SUM('Score P.1'!AG141,'Score P.2'!AG141)</f>
        <v>0</v>
      </c>
      <c r="I24" s="223">
        <f ca="1">SUM('Score P.1'!AJ141,'Score P.2'!AJ141)</f>
        <v>0</v>
      </c>
      <c r="J24" s="790">
        <f ca="1">SUM('Score P.1'!Z141,'Score P.2'!Z141)</f>
        <v>0</v>
      </c>
      <c r="K24" s="496">
        <f t="shared" si="27"/>
        <v>0</v>
      </c>
      <c r="L24" s="237">
        <f ca="1">SUM('Score P.1'!C141,'Score P.2'!C141)</f>
        <v>0</v>
      </c>
      <c r="M24" s="238">
        <f ca="1">SUM('Score P.1'!D141,'Score P.2'!D141)</f>
        <v>0</v>
      </c>
      <c r="N24" s="266">
        <f ca="1">SUM('Score P.1'!E141,'Score P.2'!E141)</f>
        <v>0</v>
      </c>
      <c r="O24" s="266">
        <f ca="1">SUM('Score P.1'!G141,'Score P.2'!G141)</f>
        <v>0</v>
      </c>
      <c r="P24" s="304" t="str">
        <f t="shared" si="28"/>
        <v>-</v>
      </c>
      <c r="Q24" s="806">
        <f ca="1">SUM('Score P.1'!AC141,'Score P.2'!AC141)</f>
        <v>0</v>
      </c>
      <c r="R24" s="800">
        <f ca="1">'Lineup P.1'!AF81+'Lineup P.2'!AF81</f>
        <v>22</v>
      </c>
      <c r="S24" s="792">
        <f ca="1">'Lineup P.1'!AI81+'Lineup P.2'!AI81</f>
        <v>0</v>
      </c>
      <c r="T24" s="774">
        <f ca="1">'Lineup P.1'!AB81+'Lineup P.2'!AB81</f>
        <v>0</v>
      </c>
      <c r="U24" s="774">
        <f ca="1">'Lineup P.1'!Z81+'Lineup P.2'!Z81</f>
        <v>0</v>
      </c>
      <c r="V24" s="774">
        <f ca="1">'Lineup P.1'!Y81+'Lineup P.2'!Y81</f>
        <v>-11</v>
      </c>
      <c r="W24" s="792">
        <f t="shared" si="29"/>
        <v>-11</v>
      </c>
      <c r="X24" s="743">
        <f t="shared" si="30"/>
        <v>-0.84615384615384615</v>
      </c>
      <c r="Y24" s="275"/>
      <c r="Z24" s="783">
        <f t="shared" si="40"/>
        <v>35.4375</v>
      </c>
      <c r="AA24" s="783">
        <f t="shared" si="31"/>
        <v>0</v>
      </c>
      <c r="AB24" s="787">
        <f t="shared" si="41"/>
        <v>14.75</v>
      </c>
      <c r="AC24" s="606">
        <f t="shared" si="42"/>
        <v>0.60558367071524988</v>
      </c>
      <c r="AD24" s="457">
        <f ca="1">'Pen Tot'!R43</f>
        <v>2</v>
      </c>
      <c r="AE24" s="158">
        <f ca="1">'Pen Tot'!R44</f>
        <v>4</v>
      </c>
      <c r="AF24" s="147">
        <f ca="1">'Pen Tot'!S43</f>
        <v>4</v>
      </c>
      <c r="AG24" s="519" t="str">
        <f ca="1">IF(Rosters!$H14="","",Rosters!$H14)</f>
        <v>303</v>
      </c>
      <c r="AH24" s="460" t="str">
        <f ca="1">IF(Rosters!$I14="","",Rosters!$I14)</f>
        <v>Bruisie Siouxxx</v>
      </c>
      <c r="AI24" s="172">
        <f ca="1">'Actions P.1'!C22+'Actions P.2'!C22</f>
        <v>0</v>
      </c>
      <c r="AJ24" s="223">
        <f ca="1">'Actions P.1'!D22+'Actions P.2'!D22</f>
        <v>0</v>
      </c>
      <c r="AK24" s="223">
        <f ca="1">'Actions P.1'!E22+'Actions P.2'!E22</f>
        <v>0</v>
      </c>
      <c r="AL24" s="223">
        <f ca="1">'Actions P.1'!F22+'Actions P.2'!F22</f>
        <v>0</v>
      </c>
      <c r="AM24" s="223">
        <f ca="1">'Actions P.1'!G22+'Actions P.2'!G22</f>
        <v>0</v>
      </c>
      <c r="AN24" s="703">
        <f t="shared" si="43"/>
        <v>0</v>
      </c>
      <c r="AO24" s="312">
        <f ca="1">'Actions P.1'!C44+'Actions P.2'!C44</f>
        <v>0</v>
      </c>
      <c r="AP24" s="157">
        <f ca="1">'Actions P.1'!D44+'Actions P.2'!D44</f>
        <v>0</v>
      </c>
      <c r="AQ24" s="157">
        <f ca="1">'Actions P.1'!E44+'Actions P.2'!E44</f>
        <v>0</v>
      </c>
      <c r="AR24" s="157">
        <f ca="1">'Actions P.1'!F44+'Actions P.2'!F44</f>
        <v>0</v>
      </c>
      <c r="AS24" s="157">
        <f ca="1">'Actions P.1'!G44+'Actions P.2'!G44</f>
        <v>0</v>
      </c>
      <c r="AT24" s="151">
        <f t="shared" si="44"/>
        <v>0</v>
      </c>
      <c r="AU24" s="701">
        <f t="shared" si="45"/>
        <v>0</v>
      </c>
      <c r="AV24" s="154">
        <f t="shared" si="32"/>
        <v>0</v>
      </c>
      <c r="AW24" s="493">
        <f t="shared" si="33"/>
        <v>0</v>
      </c>
      <c r="AX24" s="498">
        <f t="shared" si="46"/>
        <v>0</v>
      </c>
      <c r="AY24" s="707">
        <f t="shared" si="34"/>
        <v>0</v>
      </c>
      <c r="AZ24" s="605">
        <f t="shared" si="47"/>
        <v>0</v>
      </c>
      <c r="BA24" s="705">
        <f t="shared" si="35"/>
        <v>0</v>
      </c>
      <c r="BB24" s="520">
        <f t="shared" si="48"/>
        <v>0</v>
      </c>
      <c r="BC24" s="598">
        <f ca="1">'Errors P.1'!C44+'Errors P.2'!C44</f>
        <v>0</v>
      </c>
      <c r="BD24" s="599">
        <f ca="1">'Errors P.1'!D44+'Errors P.2'!D44</f>
        <v>0</v>
      </c>
      <c r="BE24" s="599">
        <f ca="1">'Errors P.1'!E44+'Errors P.2'!E44</f>
        <v>0</v>
      </c>
      <c r="BF24" s="599">
        <f ca="1">'Errors P.1'!F44+'Errors P.2'!F44</f>
        <v>0</v>
      </c>
      <c r="BG24" s="883">
        <f ca="1">'Errors P.1'!G44+'Errors P.2'!G44</f>
        <v>0</v>
      </c>
      <c r="BH24" s="589">
        <f t="shared" si="36"/>
        <v>0</v>
      </c>
      <c r="BI24" s="589">
        <f t="shared" si="37"/>
        <v>0</v>
      </c>
      <c r="BJ24" s="756">
        <f t="shared" si="38"/>
        <v>0</v>
      </c>
      <c r="BK24" s="854">
        <f ca="1">'Errors P.1'!C61+'Errors P.2'!C61</f>
        <v>0</v>
      </c>
      <c r="BL24" s="855">
        <f ca="1">'Errors P.1'!D61+'Errors P.2'!D61</f>
        <v>0</v>
      </c>
      <c r="BM24" s="855">
        <f ca="1">'Errors P.1'!E61+'Errors P.2'!E61</f>
        <v>0</v>
      </c>
      <c r="BN24" s="855">
        <f ca="1">'Errors P.1'!F61+'Errors P.2'!F61</f>
        <v>0</v>
      </c>
      <c r="BO24" s="855">
        <f ca="1">'Errors P.1'!G61+'Errors P.2'!G61</f>
        <v>0</v>
      </c>
      <c r="BP24" s="856">
        <f t="shared" si="39"/>
        <v>0</v>
      </c>
    </row>
    <row r="25" spans="1:68" s="5" customFormat="1" ht="20" customHeight="1">
      <c r="A25" s="519" t="str">
        <f ca="1">IF(Rosters!$H15="","",Rosters!$H15)</f>
        <v>33</v>
      </c>
      <c r="B25" s="754" t="str">
        <f ca="1">IF(Rosters!$I15="","",Rosters!$I15)</f>
        <v>Cookie Rumble</v>
      </c>
      <c r="C25" s="771">
        <f ca="1">'Lineup P.1'!AB63+'Lineup P.2'!AB63</f>
        <v>5</v>
      </c>
      <c r="D25" s="772">
        <f ca="1">'Lineup P.1'!Z63+'Lineup P.2'!Z63</f>
        <v>0</v>
      </c>
      <c r="E25" s="772">
        <f ca="1">'Lineup P.1'!Y63+'Lineup P.2'!Y63</f>
        <v>14</v>
      </c>
      <c r="F25" s="149">
        <f t="shared" si="26"/>
        <v>19</v>
      </c>
      <c r="G25" s="172">
        <f ca="1">SUM('Score P.1'!AE142:AF142,'Score P.2'!AE142:AF142)</f>
        <v>0</v>
      </c>
      <c r="H25" s="223">
        <f ca="1">SUM('Score P.1'!AG142,'Score P.2'!AG142)</f>
        <v>0</v>
      </c>
      <c r="I25" s="223">
        <f ca="1">SUM('Score P.1'!AJ142,'Score P.2'!AJ142)</f>
        <v>0</v>
      </c>
      <c r="J25" s="790">
        <f ca="1">SUM('Score P.1'!Z142,'Score P.2'!Z142)</f>
        <v>0</v>
      </c>
      <c r="K25" s="496">
        <f t="shared" si="27"/>
        <v>0</v>
      </c>
      <c r="L25" s="237">
        <f ca="1">SUM('Score P.1'!C142,'Score P.2'!C142)</f>
        <v>0</v>
      </c>
      <c r="M25" s="238">
        <f ca="1">SUM('Score P.1'!D142,'Score P.2'!D142)</f>
        <v>0</v>
      </c>
      <c r="N25" s="266">
        <f ca="1">SUM('Score P.1'!E142,'Score P.2'!E142)</f>
        <v>0</v>
      </c>
      <c r="O25" s="266">
        <f ca="1">SUM('Score P.1'!G142,'Score P.2'!G142)</f>
        <v>0</v>
      </c>
      <c r="P25" s="304">
        <f t="shared" si="28"/>
        <v>0</v>
      </c>
      <c r="Q25" s="806">
        <f ca="1">SUM('Score P.1'!AC142,'Score P.2'!AC142)</f>
        <v>0</v>
      </c>
      <c r="R25" s="800">
        <f ca="1">'Lineup P.1'!AF82+'Lineup P.2'!AF82</f>
        <v>0</v>
      </c>
      <c r="S25" s="792">
        <f ca="1">'Lineup P.1'!AI82+'Lineup P.2'!AI82</f>
        <v>0</v>
      </c>
      <c r="T25" s="774">
        <f ca="1">'Lineup P.1'!AB82+'Lineup P.2'!AB82</f>
        <v>-11</v>
      </c>
      <c r="U25" s="774">
        <f ca="1">'Lineup P.1'!Z82+'Lineup P.2'!Z82</f>
        <v>0</v>
      </c>
      <c r="V25" s="774">
        <f ca="1">'Lineup P.1'!Y82+'Lineup P.2'!Y82</f>
        <v>-27</v>
      </c>
      <c r="W25" s="792">
        <f t="shared" si="29"/>
        <v>-38</v>
      </c>
      <c r="X25" s="743">
        <f t="shared" si="30"/>
        <v>-2</v>
      </c>
      <c r="Y25" s="275"/>
      <c r="Z25" s="783">
        <f t="shared" si="40"/>
        <v>13.4375</v>
      </c>
      <c r="AA25" s="783">
        <f t="shared" si="31"/>
        <v>0</v>
      </c>
      <c r="AB25" s="787">
        <f t="shared" si="41"/>
        <v>-12.25</v>
      </c>
      <c r="AC25" s="606">
        <f t="shared" si="42"/>
        <v>-0.54826248313090398</v>
      </c>
      <c r="AD25" s="457">
        <f ca="1">'Pen Tot'!R45</f>
        <v>9</v>
      </c>
      <c r="AE25" s="158">
        <f ca="1">'Pen Tot'!R46</f>
        <v>1</v>
      </c>
      <c r="AF25" s="147">
        <f ca="1">'Pen Tot'!S45</f>
        <v>2</v>
      </c>
      <c r="AG25" s="519" t="str">
        <f ca="1">IF(Rosters!$H15="","",Rosters!$H15)</f>
        <v>33</v>
      </c>
      <c r="AH25" s="460" t="str">
        <f ca="1">IF(Rosters!$I15="","",Rosters!$I15)</f>
        <v>Cookie Rumble</v>
      </c>
      <c r="AI25" s="172">
        <f ca="1">'Actions P.1'!C23+'Actions P.2'!C23</f>
        <v>0</v>
      </c>
      <c r="AJ25" s="223">
        <f ca="1">'Actions P.1'!D23+'Actions P.2'!D23</f>
        <v>0</v>
      </c>
      <c r="AK25" s="223">
        <f ca="1">'Actions P.1'!E23+'Actions P.2'!E23</f>
        <v>0</v>
      </c>
      <c r="AL25" s="223">
        <f ca="1">'Actions P.1'!F23+'Actions P.2'!F23</f>
        <v>0</v>
      </c>
      <c r="AM25" s="223">
        <f ca="1">'Actions P.1'!G23+'Actions P.2'!G23</f>
        <v>0</v>
      </c>
      <c r="AN25" s="703">
        <f t="shared" si="43"/>
        <v>0</v>
      </c>
      <c r="AO25" s="312">
        <f ca="1">'Actions P.1'!C45+'Actions P.2'!C45</f>
        <v>0</v>
      </c>
      <c r="AP25" s="157">
        <f ca="1">'Actions P.1'!D45+'Actions P.2'!D45</f>
        <v>0</v>
      </c>
      <c r="AQ25" s="157">
        <f ca="1">'Actions P.1'!E45+'Actions P.2'!E45</f>
        <v>0</v>
      </c>
      <c r="AR25" s="157">
        <f ca="1">'Actions P.1'!F45+'Actions P.2'!F45</f>
        <v>0</v>
      </c>
      <c r="AS25" s="157">
        <f ca="1">'Actions P.1'!G45+'Actions P.2'!G45</f>
        <v>0</v>
      </c>
      <c r="AT25" s="151">
        <f t="shared" si="44"/>
        <v>0</v>
      </c>
      <c r="AU25" s="701">
        <f t="shared" si="45"/>
        <v>0</v>
      </c>
      <c r="AV25" s="154">
        <f t="shared" si="32"/>
        <v>0</v>
      </c>
      <c r="AW25" s="493">
        <f t="shared" si="33"/>
        <v>0</v>
      </c>
      <c r="AX25" s="498">
        <f t="shared" si="46"/>
        <v>0</v>
      </c>
      <c r="AY25" s="707">
        <f t="shared" si="34"/>
        <v>0</v>
      </c>
      <c r="AZ25" s="605">
        <f t="shared" si="47"/>
        <v>0</v>
      </c>
      <c r="BA25" s="705">
        <f t="shared" si="35"/>
        <v>0</v>
      </c>
      <c r="BB25" s="520">
        <f t="shared" si="48"/>
        <v>0</v>
      </c>
      <c r="BC25" s="598">
        <f ca="1">'Errors P.1'!C45+'Errors P.2'!C45</f>
        <v>0</v>
      </c>
      <c r="BD25" s="599">
        <f ca="1">'Errors P.1'!D45+'Errors P.2'!D45</f>
        <v>0</v>
      </c>
      <c r="BE25" s="599">
        <f ca="1">'Errors P.1'!E45+'Errors P.2'!E45</f>
        <v>0</v>
      </c>
      <c r="BF25" s="599">
        <f ca="1">'Errors P.1'!F45+'Errors P.2'!F45</f>
        <v>0</v>
      </c>
      <c r="BG25" s="883">
        <f ca="1">'Errors P.1'!G45+'Errors P.2'!G45</f>
        <v>0</v>
      </c>
      <c r="BH25" s="589">
        <f t="shared" si="36"/>
        <v>0</v>
      </c>
      <c r="BI25" s="589">
        <f t="shared" si="37"/>
        <v>0</v>
      </c>
      <c r="BJ25" s="756">
        <f t="shared" si="38"/>
        <v>0</v>
      </c>
      <c r="BK25" s="854">
        <f ca="1">'Errors P.1'!C62+'Errors P.2'!C62</f>
        <v>0</v>
      </c>
      <c r="BL25" s="855">
        <f ca="1">'Errors P.1'!D62+'Errors P.2'!D62</f>
        <v>0</v>
      </c>
      <c r="BM25" s="855">
        <f ca="1">'Errors P.1'!E62+'Errors P.2'!E62</f>
        <v>0</v>
      </c>
      <c r="BN25" s="855">
        <f ca="1">'Errors P.1'!F62+'Errors P.2'!F62</f>
        <v>0</v>
      </c>
      <c r="BO25" s="855">
        <f ca="1">'Errors P.1'!G62+'Errors P.2'!G62</f>
        <v>0</v>
      </c>
      <c r="BP25" s="856">
        <f t="shared" si="39"/>
        <v>0</v>
      </c>
    </row>
    <row r="26" spans="1:68" s="5" customFormat="1" ht="20" customHeight="1">
      <c r="A26" s="519" t="str">
        <f ca="1">IF(Rosters!$H16="","",Rosters!$H16)</f>
        <v>6</v>
      </c>
      <c r="B26" s="754" t="str">
        <f ca="1">IF(Rosters!$I16="","",Rosters!$I16)</f>
        <v>Elle McFearsome</v>
      </c>
      <c r="C26" s="771">
        <f ca="1">'Lineup P.1'!AB64+'Lineup P.2'!AB64</f>
        <v>0</v>
      </c>
      <c r="D26" s="772">
        <f ca="1">'Lineup P.1'!Z64+'Lineup P.2'!Z64</f>
        <v>19</v>
      </c>
      <c r="E26" s="772">
        <f ca="1">'Lineup P.1'!Y64+'Lineup P.2'!Y64</f>
        <v>0</v>
      </c>
      <c r="F26" s="149">
        <f t="shared" si="26"/>
        <v>19</v>
      </c>
      <c r="G26" s="172">
        <f ca="1">SUM('Score P.1'!AE143:AF143,'Score P.2'!AE143:AF143)</f>
        <v>0</v>
      </c>
      <c r="H26" s="223">
        <f ca="1">SUM('Score P.1'!AG143,'Score P.2'!AG143)</f>
        <v>0</v>
      </c>
      <c r="I26" s="223">
        <f ca="1">SUM('Score P.1'!AJ143,'Score P.2'!AJ143)</f>
        <v>0</v>
      </c>
      <c r="J26" s="790">
        <f ca="1">SUM('Score P.1'!Z143,'Score P.2'!Z143)</f>
        <v>0</v>
      </c>
      <c r="K26" s="496">
        <f t="shared" si="27"/>
        <v>0</v>
      </c>
      <c r="L26" s="237">
        <f ca="1">SUM('Score P.1'!C143,'Score P.2'!C143)</f>
        <v>0</v>
      </c>
      <c r="M26" s="238">
        <f ca="1">SUM('Score P.1'!D143,'Score P.2'!D143)</f>
        <v>0</v>
      </c>
      <c r="N26" s="266">
        <f ca="1">SUM('Score P.1'!E143,'Score P.2'!E143)</f>
        <v>0</v>
      </c>
      <c r="O26" s="266">
        <f ca="1">SUM('Score P.1'!G143,'Score P.2'!G143)</f>
        <v>0</v>
      </c>
      <c r="P26" s="304" t="str">
        <f t="shared" si="28"/>
        <v>-</v>
      </c>
      <c r="Q26" s="806">
        <f ca="1">SUM('Score P.1'!AC143,'Score P.2'!AC143)</f>
        <v>0</v>
      </c>
      <c r="R26" s="800">
        <f ca="1">'Lineup P.1'!AF83+'Lineup P.2'!AF83</f>
        <v>-2</v>
      </c>
      <c r="S26" s="792">
        <f ca="1">'Lineup P.1'!AI83+'Lineup P.2'!AI83</f>
        <v>0</v>
      </c>
      <c r="T26" s="774">
        <f ca="1">'Lineup P.1'!AB83+'Lineup P.2'!AB83</f>
        <v>0</v>
      </c>
      <c r="U26" s="774">
        <f ca="1">'Lineup P.1'!Z83+'Lineup P.2'!Z83</f>
        <v>-43</v>
      </c>
      <c r="V26" s="774">
        <f ca="1">'Lineup P.1'!Y83+'Lineup P.2'!Y83</f>
        <v>0</v>
      </c>
      <c r="W26" s="792">
        <f t="shared" si="29"/>
        <v>-43</v>
      </c>
      <c r="X26" s="743">
        <f t="shared" si="30"/>
        <v>-2.263157894736842</v>
      </c>
      <c r="Y26" s="275"/>
      <c r="Z26" s="783">
        <f t="shared" si="40"/>
        <v>11.4375</v>
      </c>
      <c r="AA26" s="783">
        <f t="shared" si="31"/>
        <v>0</v>
      </c>
      <c r="AB26" s="787">
        <f t="shared" si="41"/>
        <v>-17.25</v>
      </c>
      <c r="AC26" s="606">
        <f t="shared" si="42"/>
        <v>-0.81142037786774601</v>
      </c>
      <c r="AD26" s="457">
        <f ca="1">'Pen Tot'!R47</f>
        <v>1</v>
      </c>
      <c r="AE26" s="158">
        <f ca="1">'Pen Tot'!R48</f>
        <v>3</v>
      </c>
      <c r="AF26" s="147">
        <f ca="1">'Pen Tot'!S47</f>
        <v>3</v>
      </c>
      <c r="AG26" s="519" t="str">
        <f ca="1">IF(Rosters!$H16="","",Rosters!$H16)</f>
        <v>6</v>
      </c>
      <c r="AH26" s="460" t="str">
        <f ca="1">IF(Rosters!$I16="","",Rosters!$I16)</f>
        <v>Elle McFearsome</v>
      </c>
      <c r="AI26" s="172">
        <f ca="1">'Actions P.1'!C24+'Actions P.2'!C24</f>
        <v>0</v>
      </c>
      <c r="AJ26" s="223">
        <f ca="1">'Actions P.1'!D24+'Actions P.2'!D24</f>
        <v>0</v>
      </c>
      <c r="AK26" s="223">
        <f ca="1">'Actions P.1'!E24+'Actions P.2'!E24</f>
        <v>0</v>
      </c>
      <c r="AL26" s="223">
        <f ca="1">'Actions P.1'!F24+'Actions P.2'!F24</f>
        <v>0</v>
      </c>
      <c r="AM26" s="223">
        <f ca="1">'Actions P.1'!G24+'Actions P.2'!G24</f>
        <v>0</v>
      </c>
      <c r="AN26" s="703">
        <f t="shared" si="43"/>
        <v>0</v>
      </c>
      <c r="AO26" s="312">
        <f ca="1">'Actions P.1'!C46+'Actions P.2'!C46</f>
        <v>0</v>
      </c>
      <c r="AP26" s="157">
        <f ca="1">'Actions P.1'!D46+'Actions P.2'!D46</f>
        <v>0</v>
      </c>
      <c r="AQ26" s="157">
        <f ca="1">'Actions P.1'!E46+'Actions P.2'!E46</f>
        <v>0</v>
      </c>
      <c r="AR26" s="157">
        <f ca="1">'Actions P.1'!F46+'Actions P.2'!F46</f>
        <v>0</v>
      </c>
      <c r="AS26" s="157">
        <f ca="1">'Actions P.1'!G46+'Actions P.2'!G46</f>
        <v>0</v>
      </c>
      <c r="AT26" s="151">
        <f t="shared" si="44"/>
        <v>0</v>
      </c>
      <c r="AU26" s="701">
        <f t="shared" si="45"/>
        <v>0</v>
      </c>
      <c r="AV26" s="154">
        <f t="shared" si="32"/>
        <v>0</v>
      </c>
      <c r="AW26" s="493">
        <f t="shared" si="33"/>
        <v>0</v>
      </c>
      <c r="AX26" s="498">
        <f t="shared" si="46"/>
        <v>0</v>
      </c>
      <c r="AY26" s="707">
        <f t="shared" si="34"/>
        <v>0</v>
      </c>
      <c r="AZ26" s="605">
        <f t="shared" si="47"/>
        <v>0</v>
      </c>
      <c r="BA26" s="705">
        <f t="shared" si="35"/>
        <v>0</v>
      </c>
      <c r="BB26" s="520">
        <f t="shared" si="48"/>
        <v>0</v>
      </c>
      <c r="BC26" s="598">
        <f ca="1">'Errors P.1'!C46+'Errors P.2'!C46</f>
        <v>0</v>
      </c>
      <c r="BD26" s="599">
        <f ca="1">'Errors P.1'!D46+'Errors P.2'!D46</f>
        <v>0</v>
      </c>
      <c r="BE26" s="599">
        <f ca="1">'Errors P.1'!E46+'Errors P.2'!E46</f>
        <v>0</v>
      </c>
      <c r="BF26" s="599">
        <f ca="1">'Errors P.1'!F46+'Errors P.2'!F46</f>
        <v>0</v>
      </c>
      <c r="BG26" s="883">
        <f ca="1">'Errors P.1'!G46+'Errors P.2'!G46</f>
        <v>0</v>
      </c>
      <c r="BH26" s="589">
        <f t="shared" si="36"/>
        <v>0</v>
      </c>
      <c r="BI26" s="589">
        <f t="shared" si="37"/>
        <v>0</v>
      </c>
      <c r="BJ26" s="756">
        <f t="shared" si="38"/>
        <v>0</v>
      </c>
      <c r="BK26" s="854">
        <f ca="1">'Errors P.1'!C63+'Errors P.2'!C63</f>
        <v>0</v>
      </c>
      <c r="BL26" s="855">
        <f ca="1">'Errors P.1'!D63+'Errors P.2'!D63</f>
        <v>0</v>
      </c>
      <c r="BM26" s="855">
        <f ca="1">'Errors P.1'!E63+'Errors P.2'!E63</f>
        <v>0</v>
      </c>
      <c r="BN26" s="855">
        <f ca="1">'Errors P.1'!F63+'Errors P.2'!F63</f>
        <v>0</v>
      </c>
      <c r="BO26" s="855">
        <f ca="1">'Errors P.1'!G63+'Errors P.2'!G63</f>
        <v>0</v>
      </c>
      <c r="BP26" s="856">
        <f t="shared" si="39"/>
        <v>0</v>
      </c>
    </row>
    <row r="27" spans="1:68" s="5" customFormat="1" ht="20" customHeight="1">
      <c r="A27" s="519" t="str">
        <f ca="1">IF(Rosters!$H17="","",Rosters!$H17)</f>
        <v>46</v>
      </c>
      <c r="B27" s="754" t="str">
        <f ca="1">IF(Rosters!$I17="","",Rosters!$I17)</f>
        <v>Fatal Femme</v>
      </c>
      <c r="C27" s="771">
        <f ca="1">'Lineup P.1'!AB65+'Lineup P.2'!AB65</f>
        <v>0</v>
      </c>
      <c r="D27" s="772">
        <f ca="1">'Lineup P.1'!Z65+'Lineup P.2'!Z65</f>
        <v>0</v>
      </c>
      <c r="E27" s="772">
        <f ca="1">'Lineup P.1'!Y65+'Lineup P.2'!Y65</f>
        <v>15</v>
      </c>
      <c r="F27" s="149">
        <f t="shared" si="26"/>
        <v>15</v>
      </c>
      <c r="G27" s="172">
        <f ca="1">SUM('Score P.1'!AE144:AF144,'Score P.2'!AE144:AF144)</f>
        <v>0</v>
      </c>
      <c r="H27" s="223">
        <f ca="1">SUM('Score P.1'!AG144,'Score P.2'!AG144)</f>
        <v>0</v>
      </c>
      <c r="I27" s="223">
        <f ca="1">SUM('Score P.1'!AJ144,'Score P.2'!AJ144)</f>
        <v>0</v>
      </c>
      <c r="J27" s="790">
        <f ca="1">SUM('Score P.1'!Z144,'Score P.2'!Z144)</f>
        <v>0</v>
      </c>
      <c r="K27" s="496">
        <f t="shared" si="27"/>
        <v>0</v>
      </c>
      <c r="L27" s="237">
        <f ca="1">SUM('Score P.1'!C144,'Score P.2'!C144)</f>
        <v>0</v>
      </c>
      <c r="M27" s="238">
        <f ca="1">SUM('Score P.1'!D144,'Score P.2'!D144)</f>
        <v>0</v>
      </c>
      <c r="N27" s="266">
        <f ca="1">SUM('Score P.1'!E144,'Score P.2'!E144)</f>
        <v>0</v>
      </c>
      <c r="O27" s="266">
        <f ca="1">SUM('Score P.1'!G144,'Score P.2'!G144)</f>
        <v>0</v>
      </c>
      <c r="P27" s="304" t="str">
        <f t="shared" si="28"/>
        <v>-</v>
      </c>
      <c r="Q27" s="806">
        <f ca="1">SUM('Score P.1'!AC144,'Score P.2'!AC144)</f>
        <v>0</v>
      </c>
      <c r="R27" s="800">
        <f ca="1">'Lineup P.1'!AF84+'Lineup P.2'!AF84</f>
        <v>16</v>
      </c>
      <c r="S27" s="792">
        <f ca="1">'Lineup P.1'!AI84+'Lineup P.2'!AI84</f>
        <v>0</v>
      </c>
      <c r="T27" s="774">
        <f ca="1">'Lineup P.1'!AB84+'Lineup P.2'!AB84</f>
        <v>0</v>
      </c>
      <c r="U27" s="774">
        <f ca="1">'Lineup P.1'!Z84+'Lineup P.2'!Z84</f>
        <v>0</v>
      </c>
      <c r="V27" s="774">
        <f ca="1">'Lineup P.1'!Y84+'Lineup P.2'!Y84</f>
        <v>-53</v>
      </c>
      <c r="W27" s="792">
        <f t="shared" si="29"/>
        <v>-53</v>
      </c>
      <c r="X27" s="743">
        <f t="shared" si="30"/>
        <v>-3.5333333333333332</v>
      </c>
      <c r="Y27" s="275"/>
      <c r="Z27" s="783">
        <f t="shared" si="40"/>
        <v>29.4375</v>
      </c>
      <c r="AA27" s="783">
        <f t="shared" si="31"/>
        <v>0</v>
      </c>
      <c r="AB27" s="787">
        <f t="shared" si="41"/>
        <v>-27.25</v>
      </c>
      <c r="AC27" s="606">
        <f t="shared" si="42"/>
        <v>-2.0815958164642372</v>
      </c>
      <c r="AD27" s="457">
        <f ca="1">'Pen Tot'!R49</f>
        <v>6</v>
      </c>
      <c r="AE27" s="158">
        <f ca="1">'Pen Tot'!R50</f>
        <v>3</v>
      </c>
      <c r="AF27" s="147">
        <f ca="1">'Pen Tot'!S49</f>
        <v>4</v>
      </c>
      <c r="AG27" s="519" t="str">
        <f ca="1">IF(Rosters!$H17="","",Rosters!$H17)</f>
        <v>46</v>
      </c>
      <c r="AH27" s="460" t="str">
        <f ca="1">IF(Rosters!$I17="","",Rosters!$I17)</f>
        <v>Fatal Femme</v>
      </c>
      <c r="AI27" s="172">
        <f ca="1">'Actions P.1'!C25+'Actions P.2'!C25</f>
        <v>0</v>
      </c>
      <c r="AJ27" s="223">
        <f ca="1">'Actions P.1'!D25+'Actions P.2'!D25</f>
        <v>0</v>
      </c>
      <c r="AK27" s="223">
        <f ca="1">'Actions P.1'!E25+'Actions P.2'!E25</f>
        <v>0</v>
      </c>
      <c r="AL27" s="223">
        <f ca="1">'Actions P.1'!F25+'Actions P.2'!F25</f>
        <v>0</v>
      </c>
      <c r="AM27" s="223">
        <f ca="1">'Actions P.1'!G25+'Actions P.2'!G25</f>
        <v>0</v>
      </c>
      <c r="AN27" s="703">
        <f t="shared" si="43"/>
        <v>0</v>
      </c>
      <c r="AO27" s="312">
        <f ca="1">'Actions P.1'!C47+'Actions P.2'!C47</f>
        <v>0</v>
      </c>
      <c r="AP27" s="157">
        <f ca="1">'Actions P.1'!D47+'Actions P.2'!D47</f>
        <v>0</v>
      </c>
      <c r="AQ27" s="157">
        <f ca="1">'Actions P.1'!E47+'Actions P.2'!E47</f>
        <v>0</v>
      </c>
      <c r="AR27" s="157">
        <f ca="1">'Actions P.1'!F47+'Actions P.2'!F47</f>
        <v>0</v>
      </c>
      <c r="AS27" s="157">
        <f ca="1">'Actions P.1'!G47+'Actions P.2'!G47</f>
        <v>0</v>
      </c>
      <c r="AT27" s="151">
        <f t="shared" si="44"/>
        <v>0</v>
      </c>
      <c r="AU27" s="701">
        <f t="shared" si="45"/>
        <v>0</v>
      </c>
      <c r="AV27" s="154">
        <f t="shared" si="32"/>
        <v>0</v>
      </c>
      <c r="AW27" s="493">
        <f t="shared" si="33"/>
        <v>0</v>
      </c>
      <c r="AX27" s="498">
        <f t="shared" si="46"/>
        <v>0</v>
      </c>
      <c r="AY27" s="707">
        <f t="shared" si="34"/>
        <v>0</v>
      </c>
      <c r="AZ27" s="605">
        <f t="shared" si="47"/>
        <v>0</v>
      </c>
      <c r="BA27" s="705">
        <f t="shared" si="35"/>
        <v>0</v>
      </c>
      <c r="BB27" s="520">
        <f t="shared" si="48"/>
        <v>0</v>
      </c>
      <c r="BC27" s="598">
        <f ca="1">'Errors P.1'!C47+'Errors P.2'!C47</f>
        <v>0</v>
      </c>
      <c r="BD27" s="599">
        <f ca="1">'Errors P.1'!D47+'Errors P.2'!D47</f>
        <v>0</v>
      </c>
      <c r="BE27" s="599">
        <f ca="1">'Errors P.1'!E47+'Errors P.2'!E47</f>
        <v>0</v>
      </c>
      <c r="BF27" s="599">
        <f ca="1">'Errors P.1'!F47+'Errors P.2'!F47</f>
        <v>0</v>
      </c>
      <c r="BG27" s="883">
        <f ca="1">'Errors P.1'!G47+'Errors P.2'!G47</f>
        <v>0</v>
      </c>
      <c r="BH27" s="589">
        <f t="shared" si="36"/>
        <v>0</v>
      </c>
      <c r="BI27" s="589">
        <f t="shared" si="37"/>
        <v>0</v>
      </c>
      <c r="BJ27" s="756">
        <f t="shared" si="38"/>
        <v>0</v>
      </c>
      <c r="BK27" s="854">
        <f ca="1">'Errors P.1'!C64+'Errors P.2'!C64</f>
        <v>0</v>
      </c>
      <c r="BL27" s="855">
        <f ca="1">'Errors P.1'!D64+'Errors P.2'!D64</f>
        <v>0</v>
      </c>
      <c r="BM27" s="855">
        <f ca="1">'Errors P.1'!E64+'Errors P.2'!E64</f>
        <v>0</v>
      </c>
      <c r="BN27" s="855">
        <f ca="1">'Errors P.1'!F64+'Errors P.2'!F64</f>
        <v>0</v>
      </c>
      <c r="BO27" s="855">
        <f ca="1">'Errors P.1'!G64+'Errors P.2'!G64</f>
        <v>0</v>
      </c>
      <c r="BP27" s="856">
        <f t="shared" si="39"/>
        <v>0</v>
      </c>
    </row>
    <row r="28" spans="1:68" s="5" customFormat="1" ht="20" customHeight="1">
      <c r="A28" s="519" t="str">
        <f ca="1">IF(Rosters!$H18="","",Rosters!$H18)</f>
        <v>100%</v>
      </c>
      <c r="B28" s="754" t="str">
        <f ca="1">IF(Rosters!$I18="","",Rosters!$I18)</f>
        <v>Polly Fester</v>
      </c>
      <c r="C28" s="771">
        <f ca="1">'Lineup P.1'!AB66+'Lineup P.2'!AB66</f>
        <v>0</v>
      </c>
      <c r="D28" s="772">
        <f ca="1">'Lineup P.1'!Z66+'Lineup P.2'!Z66</f>
        <v>0</v>
      </c>
      <c r="E28" s="772">
        <f ca="1">'Lineup P.1'!Y66+'Lineup P.2'!Y66</f>
        <v>0</v>
      </c>
      <c r="F28" s="149">
        <f t="shared" si="26"/>
        <v>0</v>
      </c>
      <c r="G28" s="172">
        <f ca="1">SUM('Score P.1'!AE145:AF145,'Score P.2'!AE145:AF145)</f>
        <v>0</v>
      </c>
      <c r="H28" s="223">
        <f ca="1">SUM('Score P.1'!AG145,'Score P.2'!AG145)</f>
        <v>0</v>
      </c>
      <c r="I28" s="223">
        <f ca="1">SUM('Score P.1'!AJ145,'Score P.2'!AJ145)</f>
        <v>0</v>
      </c>
      <c r="J28" s="790">
        <f ca="1">SUM('Score P.1'!Z145,'Score P.2'!Z145)</f>
        <v>0</v>
      </c>
      <c r="K28" s="496">
        <f t="shared" si="27"/>
        <v>0</v>
      </c>
      <c r="L28" s="237">
        <f ca="1">SUM('Score P.1'!C145,'Score P.2'!C145)</f>
        <v>0</v>
      </c>
      <c r="M28" s="238">
        <f ca="1">SUM('Score P.1'!D145,'Score P.2'!D145)</f>
        <v>0</v>
      </c>
      <c r="N28" s="266">
        <f ca="1">SUM('Score P.1'!E145,'Score P.2'!E145)</f>
        <v>0</v>
      </c>
      <c r="O28" s="266">
        <f ca="1">SUM('Score P.1'!G145,'Score P.2'!G145)</f>
        <v>0</v>
      </c>
      <c r="P28" s="304" t="str">
        <f t="shared" si="28"/>
        <v>-</v>
      </c>
      <c r="Q28" s="806">
        <f ca="1">SUM('Score P.1'!AC145,'Score P.2'!AC145)</f>
        <v>0</v>
      </c>
      <c r="R28" s="800">
        <f ca="1">'Lineup P.1'!AF85+'Lineup P.2'!AF85</f>
        <v>1</v>
      </c>
      <c r="S28" s="792">
        <f ca="1">'Lineup P.1'!AI85+'Lineup P.2'!AI85</f>
        <v>0</v>
      </c>
      <c r="T28" s="774">
        <f ca="1">'Lineup P.1'!AB85+'Lineup P.2'!AB85</f>
        <v>0</v>
      </c>
      <c r="U28" s="774">
        <f ca="1">'Lineup P.1'!Z85+'Lineup P.2'!Z85</f>
        <v>0</v>
      </c>
      <c r="V28" s="774">
        <f ca="1">'Lineup P.1'!Y85+'Lineup P.2'!Y85</f>
        <v>0</v>
      </c>
      <c r="W28" s="792">
        <f t="shared" si="29"/>
        <v>0</v>
      </c>
      <c r="X28" s="743">
        <f t="shared" si="30"/>
        <v>0</v>
      </c>
      <c r="Y28" s="275"/>
      <c r="Z28" s="783">
        <f t="shared" si="40"/>
        <v>14.4375</v>
      </c>
      <c r="AA28" s="783">
        <f t="shared" si="31"/>
        <v>0</v>
      </c>
      <c r="AB28" s="787">
        <f t="shared" si="41"/>
        <v>25.75</v>
      </c>
      <c r="AC28" s="606">
        <f t="shared" si="42"/>
        <v>1.451737516869096</v>
      </c>
      <c r="AD28" s="457">
        <f ca="1">'Pen Tot'!R51</f>
        <v>0</v>
      </c>
      <c r="AE28" s="158">
        <f ca="1">'Pen Tot'!R52</f>
        <v>1</v>
      </c>
      <c r="AF28" s="147">
        <f ca="1">'Pen Tot'!S51</f>
        <v>1</v>
      </c>
      <c r="AG28" s="519" t="str">
        <f ca="1">IF(Rosters!$H18="","",Rosters!$H18)</f>
        <v>100%</v>
      </c>
      <c r="AH28" s="460" t="str">
        <f ca="1">IF(Rosters!$I18="","",Rosters!$I18)</f>
        <v>Polly Fester</v>
      </c>
      <c r="AI28" s="172">
        <f ca="1">'Actions P.1'!C26+'Actions P.2'!C26</f>
        <v>0</v>
      </c>
      <c r="AJ28" s="223">
        <f ca="1">'Actions P.1'!D26+'Actions P.2'!D26</f>
        <v>0</v>
      </c>
      <c r="AK28" s="223">
        <f ca="1">'Actions P.1'!E26+'Actions P.2'!E26</f>
        <v>0</v>
      </c>
      <c r="AL28" s="223">
        <f ca="1">'Actions P.1'!F26+'Actions P.2'!F26</f>
        <v>0</v>
      </c>
      <c r="AM28" s="223">
        <f ca="1">'Actions P.1'!G26+'Actions P.2'!G26</f>
        <v>0</v>
      </c>
      <c r="AN28" s="703">
        <f t="shared" si="43"/>
        <v>0</v>
      </c>
      <c r="AO28" s="312">
        <f ca="1">'Actions P.1'!C48+'Actions P.2'!C48</f>
        <v>0</v>
      </c>
      <c r="AP28" s="157">
        <f ca="1">'Actions P.1'!D48+'Actions P.2'!D48</f>
        <v>0</v>
      </c>
      <c r="AQ28" s="157">
        <f ca="1">'Actions P.1'!E48+'Actions P.2'!E48</f>
        <v>0</v>
      </c>
      <c r="AR28" s="157">
        <f ca="1">'Actions P.1'!F48+'Actions P.2'!F48</f>
        <v>0</v>
      </c>
      <c r="AS28" s="157">
        <f ca="1">'Actions P.1'!G48+'Actions P.2'!G48</f>
        <v>0</v>
      </c>
      <c r="AT28" s="151">
        <f t="shared" si="44"/>
        <v>0</v>
      </c>
      <c r="AU28" s="701">
        <f t="shared" si="45"/>
        <v>0</v>
      </c>
      <c r="AV28" s="154">
        <f t="shared" si="32"/>
        <v>0</v>
      </c>
      <c r="AW28" s="493">
        <f t="shared" si="33"/>
        <v>0</v>
      </c>
      <c r="AX28" s="498">
        <f t="shared" si="46"/>
        <v>0</v>
      </c>
      <c r="AY28" s="707">
        <f t="shared" si="34"/>
        <v>0</v>
      </c>
      <c r="AZ28" s="605">
        <f t="shared" si="47"/>
        <v>0</v>
      </c>
      <c r="BA28" s="705">
        <f t="shared" si="35"/>
        <v>0</v>
      </c>
      <c r="BB28" s="520">
        <f t="shared" si="48"/>
        <v>0</v>
      </c>
      <c r="BC28" s="598">
        <f ca="1">'Errors P.1'!C48+'Errors P.2'!C48</f>
        <v>0</v>
      </c>
      <c r="BD28" s="599">
        <f ca="1">'Errors P.1'!D48+'Errors P.2'!D48</f>
        <v>0</v>
      </c>
      <c r="BE28" s="599">
        <f ca="1">'Errors P.1'!E48+'Errors P.2'!E48</f>
        <v>0</v>
      </c>
      <c r="BF28" s="599">
        <f ca="1">'Errors P.1'!F48+'Errors P.2'!F48</f>
        <v>0</v>
      </c>
      <c r="BG28" s="883">
        <f ca="1">'Errors P.1'!G48+'Errors P.2'!G48</f>
        <v>0</v>
      </c>
      <c r="BH28" s="589">
        <f t="shared" si="36"/>
        <v>0</v>
      </c>
      <c r="BI28" s="589">
        <f t="shared" si="37"/>
        <v>0</v>
      </c>
      <c r="BJ28" s="756">
        <f t="shared" si="38"/>
        <v>0</v>
      </c>
      <c r="BK28" s="854">
        <f ca="1">'Errors P.1'!C65+'Errors P.2'!C65</f>
        <v>0</v>
      </c>
      <c r="BL28" s="855">
        <f ca="1">'Errors P.1'!D65+'Errors P.2'!D65</f>
        <v>0</v>
      </c>
      <c r="BM28" s="855">
        <f ca="1">'Errors P.1'!E65+'Errors P.2'!E65</f>
        <v>0</v>
      </c>
      <c r="BN28" s="855">
        <f ca="1">'Errors P.1'!F65+'Errors P.2'!F65</f>
        <v>0</v>
      </c>
      <c r="BO28" s="855">
        <f ca="1">'Errors P.1'!G65+'Errors P.2'!G65</f>
        <v>0</v>
      </c>
      <c r="BP28" s="856">
        <f t="shared" si="39"/>
        <v>0</v>
      </c>
    </row>
    <row r="29" spans="1:68" s="5" customFormat="1" ht="20" customHeight="1">
      <c r="A29" s="519" t="str">
        <f ca="1">IF(Rosters!$H19="","",Rosters!$H19)</f>
        <v>2.8</v>
      </c>
      <c r="B29" s="754" t="str">
        <f ca="1">IF(Rosters!$I19="","",Rosters!$I19)</f>
        <v>Racer McChaseHer</v>
      </c>
      <c r="C29" s="771">
        <f ca="1">'Lineup P.1'!AB67+'Lineup P.2'!AB67</f>
        <v>10</v>
      </c>
      <c r="D29" s="772">
        <f ca="1">'Lineup P.1'!Z67+'Lineup P.2'!Z67</f>
        <v>0</v>
      </c>
      <c r="E29" s="772">
        <f ca="1">'Lineup P.1'!Y67+'Lineup P.2'!Y67</f>
        <v>9</v>
      </c>
      <c r="F29" s="149">
        <f t="shared" si="26"/>
        <v>19</v>
      </c>
      <c r="G29" s="172">
        <f ca="1">SUM('Score P.1'!AE146:AF146,'Score P.2'!AE146:AF146)</f>
        <v>0</v>
      </c>
      <c r="H29" s="223">
        <f ca="1">SUM('Score P.1'!AG146,'Score P.2'!AG146)</f>
        <v>0</v>
      </c>
      <c r="I29" s="223">
        <f ca="1">SUM('Score P.1'!AJ146,'Score P.2'!AJ146)</f>
        <v>0</v>
      </c>
      <c r="J29" s="790">
        <f ca="1">SUM('Score P.1'!Z146,'Score P.2'!Z146)</f>
        <v>0</v>
      </c>
      <c r="K29" s="496">
        <f t="shared" si="27"/>
        <v>0</v>
      </c>
      <c r="L29" s="237">
        <f ca="1">SUM('Score P.1'!C146,'Score P.2'!C146)</f>
        <v>0</v>
      </c>
      <c r="M29" s="238">
        <f ca="1">SUM('Score P.1'!D146,'Score P.2'!D146)</f>
        <v>0</v>
      </c>
      <c r="N29" s="266">
        <f ca="1">SUM('Score P.1'!E146,'Score P.2'!E146)</f>
        <v>0</v>
      </c>
      <c r="O29" s="266">
        <f ca="1">SUM('Score P.1'!G146,'Score P.2'!G146)</f>
        <v>0</v>
      </c>
      <c r="P29" s="304">
        <f t="shared" si="28"/>
        <v>0</v>
      </c>
      <c r="Q29" s="806">
        <f ca="1">SUM('Score P.1'!AC146,'Score P.2'!AC146)</f>
        <v>0</v>
      </c>
      <c r="R29" s="800">
        <f ca="1">'Lineup P.1'!AF86+'Lineup P.2'!AF86</f>
        <v>3</v>
      </c>
      <c r="S29" s="792">
        <f ca="1">'Lineup P.1'!AI86+'Lineup P.2'!AI86</f>
        <v>0</v>
      </c>
      <c r="T29" s="774">
        <f ca="1">'Lineup P.1'!AB86+'Lineup P.2'!AB86</f>
        <v>-25</v>
      </c>
      <c r="U29" s="774">
        <f ca="1">'Lineup P.1'!Z86+'Lineup P.2'!Z86</f>
        <v>0</v>
      </c>
      <c r="V29" s="774">
        <f ca="1">'Lineup P.1'!Y86+'Lineup P.2'!Y86</f>
        <v>-20</v>
      </c>
      <c r="W29" s="792">
        <f t="shared" si="29"/>
        <v>-45</v>
      </c>
      <c r="X29" s="743">
        <f t="shared" si="30"/>
        <v>-2.3684210526315788</v>
      </c>
      <c r="Y29" s="275"/>
      <c r="Z29" s="783">
        <f t="shared" si="40"/>
        <v>16.4375</v>
      </c>
      <c r="AA29" s="783">
        <f t="shared" si="31"/>
        <v>0</v>
      </c>
      <c r="AB29" s="787">
        <f t="shared" si="41"/>
        <v>-19.25</v>
      </c>
      <c r="AC29" s="606">
        <f t="shared" si="42"/>
        <v>-0.91668353576248274</v>
      </c>
      <c r="AD29" s="457">
        <f ca="1">'Pen Tot'!R53</f>
        <v>9</v>
      </c>
      <c r="AE29" s="158">
        <f ca="1">'Pen Tot'!R54</f>
        <v>2</v>
      </c>
      <c r="AF29" s="147">
        <f ca="1">'Pen Tot'!S53</f>
        <v>3</v>
      </c>
      <c r="AG29" s="519" t="str">
        <f ca="1">IF(Rosters!$H19="","",Rosters!$H19)</f>
        <v>2.8</v>
      </c>
      <c r="AH29" s="460" t="str">
        <f ca="1">IF(Rosters!$I19="","",Rosters!$I19)</f>
        <v>Racer McChaseHer</v>
      </c>
      <c r="AI29" s="172">
        <f ca="1">'Actions P.1'!C27+'Actions P.2'!C27</f>
        <v>0</v>
      </c>
      <c r="AJ29" s="223">
        <f ca="1">'Actions P.1'!D27+'Actions P.2'!D27</f>
        <v>0</v>
      </c>
      <c r="AK29" s="223">
        <f ca="1">'Actions P.1'!E27+'Actions P.2'!E27</f>
        <v>0</v>
      </c>
      <c r="AL29" s="223">
        <f ca="1">'Actions P.1'!F27+'Actions P.2'!F27</f>
        <v>0</v>
      </c>
      <c r="AM29" s="223">
        <f ca="1">'Actions P.1'!G27+'Actions P.2'!G27</f>
        <v>0</v>
      </c>
      <c r="AN29" s="703">
        <f t="shared" si="43"/>
        <v>0</v>
      </c>
      <c r="AO29" s="312">
        <f ca="1">'Actions P.1'!C49+'Actions P.2'!C49</f>
        <v>0</v>
      </c>
      <c r="AP29" s="157">
        <f ca="1">'Actions P.1'!D49+'Actions P.2'!D49</f>
        <v>0</v>
      </c>
      <c r="AQ29" s="157">
        <f ca="1">'Actions P.1'!E49+'Actions P.2'!E49</f>
        <v>0</v>
      </c>
      <c r="AR29" s="157">
        <f ca="1">'Actions P.1'!F49+'Actions P.2'!F49</f>
        <v>0</v>
      </c>
      <c r="AS29" s="157">
        <f ca="1">'Actions P.1'!G49+'Actions P.2'!G49</f>
        <v>0</v>
      </c>
      <c r="AT29" s="151">
        <f t="shared" si="44"/>
        <v>0</v>
      </c>
      <c r="AU29" s="701">
        <f t="shared" si="45"/>
        <v>0</v>
      </c>
      <c r="AV29" s="154">
        <f t="shared" si="32"/>
        <v>0</v>
      </c>
      <c r="AW29" s="493">
        <f t="shared" si="33"/>
        <v>0</v>
      </c>
      <c r="AX29" s="498">
        <f t="shared" si="46"/>
        <v>0</v>
      </c>
      <c r="AY29" s="707">
        <f t="shared" si="34"/>
        <v>0</v>
      </c>
      <c r="AZ29" s="605">
        <f t="shared" si="47"/>
        <v>0</v>
      </c>
      <c r="BA29" s="705">
        <f t="shared" si="35"/>
        <v>0</v>
      </c>
      <c r="BB29" s="520">
        <f t="shared" si="48"/>
        <v>0</v>
      </c>
      <c r="BC29" s="598">
        <f ca="1">'Errors P.1'!C49+'Errors P.2'!C49</f>
        <v>0</v>
      </c>
      <c r="BD29" s="599">
        <f ca="1">'Errors P.1'!D49+'Errors P.2'!D49</f>
        <v>0</v>
      </c>
      <c r="BE29" s="599">
        <f ca="1">'Errors P.1'!E49+'Errors P.2'!E49</f>
        <v>0</v>
      </c>
      <c r="BF29" s="599">
        <f ca="1">'Errors P.1'!F49+'Errors P.2'!F49</f>
        <v>0</v>
      </c>
      <c r="BG29" s="883">
        <f ca="1">'Errors P.1'!G49+'Errors P.2'!G49</f>
        <v>0</v>
      </c>
      <c r="BH29" s="589">
        <f t="shared" si="36"/>
        <v>0</v>
      </c>
      <c r="BI29" s="589">
        <f t="shared" si="37"/>
        <v>0</v>
      </c>
      <c r="BJ29" s="756">
        <f t="shared" si="38"/>
        <v>0</v>
      </c>
      <c r="BK29" s="854">
        <f ca="1">'Errors P.1'!C66+'Errors P.2'!C66</f>
        <v>0</v>
      </c>
      <c r="BL29" s="855">
        <f ca="1">'Errors P.1'!D66+'Errors P.2'!D66</f>
        <v>0</v>
      </c>
      <c r="BM29" s="855">
        <f ca="1">'Errors P.1'!E66+'Errors P.2'!E66</f>
        <v>0</v>
      </c>
      <c r="BN29" s="855">
        <f ca="1">'Errors P.1'!F66+'Errors P.2'!F66</f>
        <v>0</v>
      </c>
      <c r="BO29" s="855">
        <f ca="1">'Errors P.1'!G66+'Errors P.2'!G66</f>
        <v>0</v>
      </c>
      <c r="BP29" s="856">
        <f t="shared" si="39"/>
        <v>0</v>
      </c>
    </row>
    <row r="30" spans="1:68" s="5" customFormat="1" ht="20" customHeight="1">
      <c r="A30" s="519" t="str">
        <f ca="1">IF(Rosters!$H20="","",Rosters!$H20)</f>
        <v>3</v>
      </c>
      <c r="B30" s="754" t="str">
        <f ca="1">IF(Rosters!$I20="","",Rosters!$I20)</f>
        <v>Roxanna Hardplace</v>
      </c>
      <c r="C30" s="771">
        <f ca="1">'Lineup P.1'!AB68+'Lineup P.2'!AB68</f>
        <v>0</v>
      </c>
      <c r="D30" s="772">
        <f ca="1">'Lineup P.1'!Z68+'Lineup P.2'!Z68</f>
        <v>20</v>
      </c>
      <c r="E30" s="772">
        <f ca="1">'Lineup P.1'!Y68+'Lineup P.2'!Y68</f>
        <v>1</v>
      </c>
      <c r="F30" s="149">
        <f t="shared" si="26"/>
        <v>21</v>
      </c>
      <c r="G30" s="172">
        <f ca="1">SUM('Score P.1'!AE147:AF147,'Score P.2'!AE147:AF147)</f>
        <v>0</v>
      </c>
      <c r="H30" s="223">
        <f ca="1">SUM('Score P.1'!AG147,'Score P.2'!AG147)</f>
        <v>0</v>
      </c>
      <c r="I30" s="223">
        <f ca="1">SUM('Score P.1'!AJ147,'Score P.2'!AJ147)</f>
        <v>0</v>
      </c>
      <c r="J30" s="790">
        <f ca="1">SUM('Score P.1'!Z147,'Score P.2'!Z147)</f>
        <v>0</v>
      </c>
      <c r="K30" s="496">
        <f t="shared" si="27"/>
        <v>0</v>
      </c>
      <c r="L30" s="237">
        <f ca="1">SUM('Score P.1'!C147,'Score P.2'!C147)</f>
        <v>0</v>
      </c>
      <c r="M30" s="238">
        <f ca="1">SUM('Score P.1'!D147,'Score P.2'!D147)</f>
        <v>0</v>
      </c>
      <c r="N30" s="266">
        <f ca="1">SUM('Score P.1'!E147,'Score P.2'!E147)</f>
        <v>0</v>
      </c>
      <c r="O30" s="266">
        <f ca="1">SUM('Score P.1'!G147,'Score P.2'!G147)</f>
        <v>0</v>
      </c>
      <c r="P30" s="304" t="str">
        <f t="shared" si="28"/>
        <v>-</v>
      </c>
      <c r="Q30" s="806">
        <f ca="1">SUM('Score P.1'!AC147,'Score P.2'!AC147)</f>
        <v>0</v>
      </c>
      <c r="R30" s="800">
        <f ca="1">'Lineup P.1'!AF87+'Lineup P.2'!AF87</f>
        <v>-1</v>
      </c>
      <c r="S30" s="792">
        <f ca="1">'Lineup P.1'!AI87+'Lineup P.2'!AI87</f>
        <v>0</v>
      </c>
      <c r="T30" s="774">
        <f ca="1">'Lineup P.1'!AB87+'Lineup P.2'!AB87</f>
        <v>0</v>
      </c>
      <c r="U30" s="774">
        <f ca="1">'Lineup P.1'!Z87+'Lineup P.2'!Z87</f>
        <v>-49</v>
      </c>
      <c r="V30" s="774">
        <f ca="1">'Lineup P.1'!Y87+'Lineup P.2'!Y87</f>
        <v>0</v>
      </c>
      <c r="W30" s="792">
        <f t="shared" si="29"/>
        <v>-49</v>
      </c>
      <c r="X30" s="743">
        <f t="shared" si="30"/>
        <v>-2.3333333333333335</v>
      </c>
      <c r="Y30" s="275"/>
      <c r="Z30" s="783">
        <f t="shared" si="40"/>
        <v>12.4375</v>
      </c>
      <c r="AA30" s="783">
        <f t="shared" si="31"/>
        <v>0</v>
      </c>
      <c r="AB30" s="787">
        <f t="shared" si="41"/>
        <v>-23.25</v>
      </c>
      <c r="AC30" s="606">
        <f t="shared" si="42"/>
        <v>-0.88159581646423746</v>
      </c>
      <c r="AD30" s="457">
        <f ca="1">'Pen Tot'!R55</f>
        <v>7</v>
      </c>
      <c r="AE30" s="158">
        <f ca="1">'Pen Tot'!R56</f>
        <v>1</v>
      </c>
      <c r="AF30" s="147">
        <f ca="1">'Pen Tot'!S55</f>
        <v>2</v>
      </c>
      <c r="AG30" s="519" t="str">
        <f ca="1">IF(Rosters!$H20="","",Rosters!$H20)</f>
        <v>3</v>
      </c>
      <c r="AH30" s="460" t="str">
        <f ca="1">IF(Rosters!$I20="","",Rosters!$I20)</f>
        <v>Roxanna Hardplace</v>
      </c>
      <c r="AI30" s="172">
        <f ca="1">'Actions P.1'!C28+'Actions P.2'!C28</f>
        <v>0</v>
      </c>
      <c r="AJ30" s="223">
        <f ca="1">'Actions P.1'!D28+'Actions P.2'!D28</f>
        <v>0</v>
      </c>
      <c r="AK30" s="223">
        <f ca="1">'Actions P.1'!E28+'Actions P.2'!E28</f>
        <v>0</v>
      </c>
      <c r="AL30" s="223">
        <f ca="1">'Actions P.1'!F28+'Actions P.2'!F28</f>
        <v>0</v>
      </c>
      <c r="AM30" s="223">
        <f ca="1">'Actions P.1'!G28+'Actions P.2'!G28</f>
        <v>0</v>
      </c>
      <c r="AN30" s="703">
        <f t="shared" si="43"/>
        <v>0</v>
      </c>
      <c r="AO30" s="312">
        <f ca="1">'Actions P.1'!C50+'Actions P.2'!C50</f>
        <v>0</v>
      </c>
      <c r="AP30" s="157">
        <f ca="1">'Actions P.1'!D50+'Actions P.2'!D50</f>
        <v>0</v>
      </c>
      <c r="AQ30" s="157">
        <f ca="1">'Actions P.1'!E50+'Actions P.2'!E50</f>
        <v>0</v>
      </c>
      <c r="AR30" s="157">
        <f ca="1">'Actions P.1'!F50+'Actions P.2'!F50</f>
        <v>0</v>
      </c>
      <c r="AS30" s="157">
        <f ca="1">'Actions P.1'!G50+'Actions P.2'!G50</f>
        <v>0</v>
      </c>
      <c r="AT30" s="151">
        <f t="shared" si="44"/>
        <v>0</v>
      </c>
      <c r="AU30" s="701">
        <f t="shared" si="45"/>
        <v>0</v>
      </c>
      <c r="AV30" s="154">
        <f t="shared" si="32"/>
        <v>0</v>
      </c>
      <c r="AW30" s="493">
        <f t="shared" si="33"/>
        <v>0</v>
      </c>
      <c r="AX30" s="498">
        <f t="shared" si="46"/>
        <v>0</v>
      </c>
      <c r="AY30" s="707">
        <f t="shared" si="34"/>
        <v>0</v>
      </c>
      <c r="AZ30" s="605">
        <f t="shared" si="47"/>
        <v>0</v>
      </c>
      <c r="BA30" s="705">
        <f t="shared" si="35"/>
        <v>0</v>
      </c>
      <c r="BB30" s="520">
        <f t="shared" si="48"/>
        <v>0</v>
      </c>
      <c r="BC30" s="598">
        <f ca="1">'Errors P.1'!C50+'Errors P.2'!C50</f>
        <v>0</v>
      </c>
      <c r="BD30" s="599">
        <f ca="1">'Errors P.1'!D50+'Errors P.2'!D50</f>
        <v>0</v>
      </c>
      <c r="BE30" s="599">
        <f ca="1">'Errors P.1'!E50+'Errors P.2'!E50</f>
        <v>0</v>
      </c>
      <c r="BF30" s="599">
        <f ca="1">'Errors P.1'!F50+'Errors P.2'!F50</f>
        <v>0</v>
      </c>
      <c r="BG30" s="883">
        <f ca="1">'Errors P.1'!G50+'Errors P.2'!G50</f>
        <v>0</v>
      </c>
      <c r="BH30" s="589">
        <f t="shared" si="36"/>
        <v>0</v>
      </c>
      <c r="BI30" s="589">
        <f t="shared" si="37"/>
        <v>0</v>
      </c>
      <c r="BJ30" s="756">
        <f t="shared" si="38"/>
        <v>0</v>
      </c>
      <c r="BK30" s="854">
        <f ca="1">'Errors P.1'!C67+'Errors P.2'!C67</f>
        <v>0</v>
      </c>
      <c r="BL30" s="855">
        <f ca="1">'Errors P.1'!D67+'Errors P.2'!D67</f>
        <v>0</v>
      </c>
      <c r="BM30" s="855">
        <f ca="1">'Errors P.1'!E67+'Errors P.2'!E67</f>
        <v>0</v>
      </c>
      <c r="BN30" s="855">
        <f ca="1">'Errors P.1'!F67+'Errors P.2'!F67</f>
        <v>0</v>
      </c>
      <c r="BO30" s="855">
        <f ca="1">'Errors P.1'!G67+'Errors P.2'!G67</f>
        <v>0</v>
      </c>
      <c r="BP30" s="856">
        <f t="shared" si="39"/>
        <v>0</v>
      </c>
    </row>
    <row r="31" spans="1:68" s="5" customFormat="1" ht="20" customHeight="1">
      <c r="A31" s="519" t="str">
        <f ca="1">IF(Rosters!$H21="","",Rosters!$H21)</f>
        <v>989</v>
      </c>
      <c r="B31" s="754" t="str">
        <f ca="1">IF(Rosters!$I21="","",Rosters!$I21)</f>
        <v>Sarah Hipel</v>
      </c>
      <c r="C31" s="771">
        <f ca="1">'Lineup P.1'!AB69+'Lineup P.2'!AB69</f>
        <v>7</v>
      </c>
      <c r="D31" s="772">
        <f ca="1">'Lineup P.1'!Z69+'Lineup P.2'!Z69</f>
        <v>0</v>
      </c>
      <c r="E31" s="772">
        <f ca="1">'Lineup P.1'!Y69+'Lineup P.2'!Y69</f>
        <v>12</v>
      </c>
      <c r="F31" s="149">
        <f t="shared" si="26"/>
        <v>19</v>
      </c>
      <c r="G31" s="172">
        <f ca="1">SUM('Score P.1'!AE148:AF148,'Score P.2'!AE148:AF148)</f>
        <v>0</v>
      </c>
      <c r="H31" s="223">
        <f ca="1">SUM('Score P.1'!AG148,'Score P.2'!AG148)</f>
        <v>0</v>
      </c>
      <c r="I31" s="223">
        <f ca="1">SUM('Score P.1'!AJ148,'Score P.2'!AJ148)</f>
        <v>0</v>
      </c>
      <c r="J31" s="790">
        <f ca="1">SUM('Score P.1'!Z148,'Score P.2'!Z148)</f>
        <v>0</v>
      </c>
      <c r="K31" s="496">
        <f t="shared" si="27"/>
        <v>0</v>
      </c>
      <c r="L31" s="237">
        <f ca="1">SUM('Score P.1'!C148,'Score P.2'!C148)</f>
        <v>0</v>
      </c>
      <c r="M31" s="238">
        <f ca="1">SUM('Score P.1'!D148,'Score P.2'!D148)</f>
        <v>0</v>
      </c>
      <c r="N31" s="266">
        <f ca="1">SUM('Score P.1'!E148,'Score P.2'!E148)</f>
        <v>0</v>
      </c>
      <c r="O31" s="266">
        <f ca="1">SUM('Score P.1'!G148,'Score P.2'!G148)</f>
        <v>0</v>
      </c>
      <c r="P31" s="304">
        <f t="shared" si="28"/>
        <v>0</v>
      </c>
      <c r="Q31" s="806">
        <f ca="1">SUM('Score P.1'!AC148,'Score P.2'!AC148)</f>
        <v>0</v>
      </c>
      <c r="R31" s="800">
        <f ca="1">'Lineup P.1'!AF88+'Lineup P.2'!AF88</f>
        <v>0</v>
      </c>
      <c r="S31" s="792">
        <f ca="1">'Lineup P.1'!AI88+'Lineup P.2'!AI88</f>
        <v>0</v>
      </c>
      <c r="T31" s="774">
        <f ca="1">'Lineup P.1'!AB88+'Lineup P.2'!AB88</f>
        <v>-11</v>
      </c>
      <c r="U31" s="774">
        <f ca="1">'Lineup P.1'!Z88+'Lineup P.2'!Z88</f>
        <v>0</v>
      </c>
      <c r="V31" s="774">
        <f ca="1">'Lineup P.1'!Y88+'Lineup P.2'!Y88</f>
        <v>-28</v>
      </c>
      <c r="W31" s="792">
        <f t="shared" si="29"/>
        <v>-39</v>
      </c>
      <c r="X31" s="743">
        <f t="shared" si="30"/>
        <v>-2.0526315789473686</v>
      </c>
      <c r="Y31" s="275"/>
      <c r="Z31" s="783">
        <f t="shared" si="40"/>
        <v>13.4375</v>
      </c>
      <c r="AA31" s="783">
        <f t="shared" si="31"/>
        <v>0</v>
      </c>
      <c r="AB31" s="787">
        <f t="shared" si="41"/>
        <v>-13.25</v>
      </c>
      <c r="AC31" s="606">
        <f t="shared" si="42"/>
        <v>-0.60089406207827256</v>
      </c>
      <c r="AD31" s="457">
        <f ca="1">'Pen Tot'!R57</f>
        <v>8</v>
      </c>
      <c r="AE31" s="158">
        <f ca="1">'Pen Tot'!R58</f>
        <v>1</v>
      </c>
      <c r="AF31" s="147">
        <f ca="1">'Pen Tot'!S57</f>
        <v>2</v>
      </c>
      <c r="AG31" s="519" t="str">
        <f ca="1">IF(Rosters!$H21="","",Rosters!$H21)</f>
        <v>989</v>
      </c>
      <c r="AH31" s="460" t="str">
        <f ca="1">IF(Rosters!$I21="","",Rosters!$I21)</f>
        <v>Sarah Hipel</v>
      </c>
      <c r="AI31" s="172">
        <f ca="1">'Actions P.1'!C29+'Actions P.2'!C29</f>
        <v>0</v>
      </c>
      <c r="AJ31" s="223">
        <f ca="1">'Actions P.1'!D29+'Actions P.2'!D29</f>
        <v>0</v>
      </c>
      <c r="AK31" s="223">
        <f ca="1">'Actions P.1'!E29+'Actions P.2'!E29</f>
        <v>0</v>
      </c>
      <c r="AL31" s="223">
        <f ca="1">'Actions P.1'!F29+'Actions P.2'!F29</f>
        <v>0</v>
      </c>
      <c r="AM31" s="223">
        <f ca="1">'Actions P.1'!G29+'Actions P.2'!G29</f>
        <v>0</v>
      </c>
      <c r="AN31" s="703">
        <f t="shared" si="43"/>
        <v>0</v>
      </c>
      <c r="AO31" s="312">
        <f ca="1">'Actions P.1'!C51+'Actions P.2'!C51</f>
        <v>0</v>
      </c>
      <c r="AP31" s="157">
        <f ca="1">'Actions P.1'!D51+'Actions P.2'!D51</f>
        <v>0</v>
      </c>
      <c r="AQ31" s="157">
        <f ca="1">'Actions P.1'!E51+'Actions P.2'!E51</f>
        <v>0</v>
      </c>
      <c r="AR31" s="157">
        <f ca="1">'Actions P.1'!F51+'Actions P.2'!F51</f>
        <v>0</v>
      </c>
      <c r="AS31" s="157">
        <f ca="1">'Actions P.1'!G51+'Actions P.2'!G51</f>
        <v>0</v>
      </c>
      <c r="AT31" s="151">
        <f t="shared" si="44"/>
        <v>0</v>
      </c>
      <c r="AU31" s="701">
        <f t="shared" si="45"/>
        <v>0</v>
      </c>
      <c r="AV31" s="154">
        <f t="shared" si="32"/>
        <v>0</v>
      </c>
      <c r="AW31" s="493">
        <f t="shared" si="33"/>
        <v>0</v>
      </c>
      <c r="AX31" s="498">
        <f t="shared" si="46"/>
        <v>0</v>
      </c>
      <c r="AY31" s="707">
        <f t="shared" si="34"/>
        <v>0</v>
      </c>
      <c r="AZ31" s="605">
        <f t="shared" si="47"/>
        <v>0</v>
      </c>
      <c r="BA31" s="705">
        <f t="shared" si="35"/>
        <v>0</v>
      </c>
      <c r="BB31" s="520">
        <f t="shared" si="48"/>
        <v>0</v>
      </c>
      <c r="BC31" s="598">
        <f ca="1">'Errors P.1'!C51+'Errors P.2'!C51</f>
        <v>0</v>
      </c>
      <c r="BD31" s="599">
        <f ca="1">'Errors P.1'!D51+'Errors P.2'!D51</f>
        <v>0</v>
      </c>
      <c r="BE31" s="599">
        <f ca="1">'Errors P.1'!E51+'Errors P.2'!E51</f>
        <v>0</v>
      </c>
      <c r="BF31" s="599">
        <f ca="1">'Errors P.1'!F51+'Errors P.2'!F51</f>
        <v>0</v>
      </c>
      <c r="BG31" s="883">
        <f ca="1">'Errors P.1'!G51+'Errors P.2'!G51</f>
        <v>0</v>
      </c>
      <c r="BH31" s="589">
        <f t="shared" si="36"/>
        <v>0</v>
      </c>
      <c r="BI31" s="589">
        <f t="shared" si="37"/>
        <v>0</v>
      </c>
      <c r="BJ31" s="756">
        <f t="shared" si="38"/>
        <v>0</v>
      </c>
      <c r="BK31" s="854">
        <f ca="1">'Errors P.1'!C68+'Errors P.2'!C68</f>
        <v>0</v>
      </c>
      <c r="BL31" s="855">
        <f ca="1">'Errors P.1'!D68+'Errors P.2'!D68</f>
        <v>0</v>
      </c>
      <c r="BM31" s="855">
        <f ca="1">'Errors P.1'!E68+'Errors P.2'!E68</f>
        <v>0</v>
      </c>
      <c r="BN31" s="855">
        <f ca="1">'Errors P.1'!F68+'Errors P.2'!F68</f>
        <v>0</v>
      </c>
      <c r="BO31" s="855">
        <f ca="1">'Errors P.1'!G68+'Errors P.2'!G68</f>
        <v>0</v>
      </c>
      <c r="BP31" s="856">
        <f t="shared" si="39"/>
        <v>0</v>
      </c>
    </row>
    <row r="32" spans="1:68" s="5" customFormat="1" ht="20" customHeight="1">
      <c r="A32" s="519" t="str">
        <f ca="1">IF(Rosters!$H22="","",Rosters!$H22)</f>
        <v>5</v>
      </c>
      <c r="B32" s="754" t="str">
        <f ca="1">IF(Rosters!$I22="","",Rosters!$I22)</f>
        <v>Sista Slit'chya</v>
      </c>
      <c r="C32" s="771">
        <f ca="1">'Lineup P.1'!AB70+'Lineup P.2'!AB70</f>
        <v>12</v>
      </c>
      <c r="D32" s="772">
        <f ca="1">'Lineup P.1'!Z70+'Lineup P.2'!Z70</f>
        <v>0</v>
      </c>
      <c r="E32" s="772">
        <f ca="1">'Lineup P.1'!Y70+'Lineup P.2'!Y70</f>
        <v>8</v>
      </c>
      <c r="F32" s="149">
        <f t="shared" si="26"/>
        <v>20</v>
      </c>
      <c r="G32" s="172">
        <f ca="1">SUM('Score P.1'!AE149:AF149,'Score P.2'!AE149:AF149)</f>
        <v>0</v>
      </c>
      <c r="H32" s="223">
        <f ca="1">SUM('Score P.1'!AG149,'Score P.2'!AG149)</f>
        <v>0</v>
      </c>
      <c r="I32" s="223">
        <f ca="1">SUM('Score P.1'!AJ149,'Score P.2'!AJ149)</f>
        <v>0</v>
      </c>
      <c r="J32" s="790">
        <f ca="1">SUM('Score P.1'!Z149,'Score P.2'!Z149)</f>
        <v>0</v>
      </c>
      <c r="K32" s="496">
        <f t="shared" si="27"/>
        <v>0</v>
      </c>
      <c r="L32" s="237">
        <f ca="1">SUM('Score P.1'!C149,'Score P.2'!C149)</f>
        <v>0</v>
      </c>
      <c r="M32" s="238">
        <f ca="1">SUM('Score P.1'!D149,'Score P.2'!D149)</f>
        <v>0</v>
      </c>
      <c r="N32" s="266">
        <f ca="1">SUM('Score P.1'!E149,'Score P.2'!E149)</f>
        <v>0</v>
      </c>
      <c r="O32" s="266">
        <f ca="1">SUM('Score P.1'!G149,'Score P.2'!G149)</f>
        <v>0</v>
      </c>
      <c r="P32" s="304">
        <f t="shared" si="28"/>
        <v>0</v>
      </c>
      <c r="Q32" s="806">
        <f ca="1">SUM('Score P.1'!AC149,'Score P.2'!AC149)</f>
        <v>0</v>
      </c>
      <c r="R32" s="800">
        <f ca="1">'Lineup P.1'!AF89+'Lineup P.2'!AF89</f>
        <v>0</v>
      </c>
      <c r="S32" s="792">
        <f ca="1">'Lineup P.1'!AI89+'Lineup P.2'!AI89</f>
        <v>0</v>
      </c>
      <c r="T32" s="774">
        <f ca="1">'Lineup P.1'!AB89+'Lineup P.2'!AB89</f>
        <v>-33</v>
      </c>
      <c r="U32" s="774">
        <f ca="1">'Lineup P.1'!Z89+'Lineup P.2'!Z89</f>
        <v>0</v>
      </c>
      <c r="V32" s="774">
        <f ca="1">'Lineup P.1'!Y89+'Lineup P.2'!Y89</f>
        <v>-18</v>
      </c>
      <c r="W32" s="792">
        <f t="shared" si="29"/>
        <v>-51</v>
      </c>
      <c r="X32" s="743">
        <f t="shared" si="30"/>
        <v>-2.5499999999999998</v>
      </c>
      <c r="Y32" s="275"/>
      <c r="Z32" s="783">
        <f t="shared" si="40"/>
        <v>13.4375</v>
      </c>
      <c r="AA32" s="783">
        <f t="shared" si="31"/>
        <v>0</v>
      </c>
      <c r="AB32" s="787">
        <f t="shared" si="41"/>
        <v>-25.25</v>
      </c>
      <c r="AC32" s="606">
        <f t="shared" si="42"/>
        <v>-1.0982624831309038</v>
      </c>
      <c r="AD32" s="457">
        <f ca="1">'Pen Tot'!R59</f>
        <v>4</v>
      </c>
      <c r="AE32" s="158">
        <f ca="1">'Pen Tot'!R60</f>
        <v>3</v>
      </c>
      <c r="AF32" s="147">
        <f ca="1">'Pen Tot'!S59</f>
        <v>4</v>
      </c>
      <c r="AG32" s="519" t="str">
        <f ca="1">IF(Rosters!$H22="","",Rosters!$H22)</f>
        <v>5</v>
      </c>
      <c r="AH32" s="460" t="str">
        <f ca="1">IF(Rosters!$I22="","",Rosters!$I22)</f>
        <v>Sista Slit'chya</v>
      </c>
      <c r="AI32" s="172">
        <f ca="1">'Actions P.1'!C30+'Actions P.2'!C30</f>
        <v>0</v>
      </c>
      <c r="AJ32" s="223">
        <f ca="1">'Actions P.1'!D30+'Actions P.2'!D30</f>
        <v>0</v>
      </c>
      <c r="AK32" s="223">
        <f ca="1">'Actions P.1'!E30+'Actions P.2'!E30</f>
        <v>0</v>
      </c>
      <c r="AL32" s="223">
        <f ca="1">'Actions P.1'!F30+'Actions P.2'!F30</f>
        <v>0</v>
      </c>
      <c r="AM32" s="223">
        <f ca="1">'Actions P.1'!G30+'Actions P.2'!G30</f>
        <v>0</v>
      </c>
      <c r="AN32" s="703">
        <f t="shared" si="43"/>
        <v>0</v>
      </c>
      <c r="AO32" s="312">
        <f ca="1">'Actions P.1'!C52+'Actions P.2'!C52</f>
        <v>0</v>
      </c>
      <c r="AP32" s="157">
        <f ca="1">'Actions P.1'!D52+'Actions P.2'!D52</f>
        <v>0</v>
      </c>
      <c r="AQ32" s="157">
        <f ca="1">'Actions P.1'!E52+'Actions P.2'!E52</f>
        <v>0</v>
      </c>
      <c r="AR32" s="157">
        <f ca="1">'Actions P.1'!F52+'Actions P.2'!F52</f>
        <v>0</v>
      </c>
      <c r="AS32" s="157">
        <f ca="1">'Actions P.1'!G52+'Actions P.2'!G52</f>
        <v>0</v>
      </c>
      <c r="AT32" s="151">
        <f t="shared" si="44"/>
        <v>0</v>
      </c>
      <c r="AU32" s="701">
        <f t="shared" si="45"/>
        <v>0</v>
      </c>
      <c r="AV32" s="154">
        <f t="shared" si="32"/>
        <v>0</v>
      </c>
      <c r="AW32" s="493">
        <f t="shared" si="33"/>
        <v>0</v>
      </c>
      <c r="AX32" s="498">
        <f t="shared" si="46"/>
        <v>0</v>
      </c>
      <c r="AY32" s="707">
        <f t="shared" si="34"/>
        <v>0</v>
      </c>
      <c r="AZ32" s="605">
        <f t="shared" si="47"/>
        <v>0</v>
      </c>
      <c r="BA32" s="705">
        <f t="shared" si="35"/>
        <v>0</v>
      </c>
      <c r="BB32" s="520">
        <f t="shared" si="48"/>
        <v>0</v>
      </c>
      <c r="BC32" s="598">
        <f ca="1">'Errors P.1'!C52+'Errors P.2'!C52</f>
        <v>0</v>
      </c>
      <c r="BD32" s="599">
        <f ca="1">'Errors P.1'!D52+'Errors P.2'!D52</f>
        <v>0</v>
      </c>
      <c r="BE32" s="599">
        <f ca="1">'Errors P.1'!E52+'Errors P.2'!E52</f>
        <v>0</v>
      </c>
      <c r="BF32" s="599">
        <f ca="1">'Errors P.1'!F52+'Errors P.2'!F52</f>
        <v>0</v>
      </c>
      <c r="BG32" s="883">
        <f ca="1">'Errors P.1'!G52+'Errors P.2'!G52</f>
        <v>0</v>
      </c>
      <c r="BH32" s="589">
        <f t="shared" si="36"/>
        <v>0</v>
      </c>
      <c r="BI32" s="589">
        <f t="shared" si="37"/>
        <v>0</v>
      </c>
      <c r="BJ32" s="756">
        <f t="shared" si="38"/>
        <v>0</v>
      </c>
      <c r="BK32" s="854">
        <f ca="1">'Errors P.1'!C69+'Errors P.2'!C69</f>
        <v>0</v>
      </c>
      <c r="BL32" s="855">
        <f ca="1">'Errors P.1'!D69+'Errors P.2'!D69</f>
        <v>0</v>
      </c>
      <c r="BM32" s="855">
        <f ca="1">'Errors P.1'!E69+'Errors P.2'!E69</f>
        <v>0</v>
      </c>
      <c r="BN32" s="855">
        <f ca="1">'Errors P.1'!F69+'Errors P.2'!F69</f>
        <v>0</v>
      </c>
      <c r="BO32" s="855">
        <f ca="1">'Errors P.1'!G69+'Errors P.2'!G69</f>
        <v>0</v>
      </c>
      <c r="BP32" s="856">
        <f t="shared" si="39"/>
        <v>0</v>
      </c>
    </row>
    <row r="33" spans="1:68" s="5" customFormat="1" ht="20" customHeight="1">
      <c r="A33" s="519" t="str">
        <f ca="1">IF(Rosters!$H23="","",Rosters!$H23)</f>
        <v>68</v>
      </c>
      <c r="B33" s="754" t="str">
        <f ca="1">IF(Rosters!$I23="","",Rosters!$I23)</f>
        <v>Summers Eve-L</v>
      </c>
      <c r="C33" s="771">
        <f ca="1">'Lineup P.1'!AB71+'Lineup P.2'!AB71</f>
        <v>0</v>
      </c>
      <c r="D33" s="772">
        <f ca="1">'Lineup P.1'!Z71+'Lineup P.2'!Z71</f>
        <v>0</v>
      </c>
      <c r="E33" s="772">
        <f ca="1">'Lineup P.1'!Y71+'Lineup P.2'!Y71</f>
        <v>20</v>
      </c>
      <c r="F33" s="149">
        <f t="shared" si="26"/>
        <v>20</v>
      </c>
      <c r="G33" s="172">
        <f ca="1">SUM('Score P.1'!AE150:AF150,'Score P.2'!AE150:AF150)</f>
        <v>0</v>
      </c>
      <c r="H33" s="223">
        <f ca="1">SUM('Score P.1'!AG150,'Score P.2'!AG150)</f>
        <v>0</v>
      </c>
      <c r="I33" s="223">
        <f ca="1">SUM('Score P.1'!AJ150,'Score P.2'!AJ150)</f>
        <v>0</v>
      </c>
      <c r="J33" s="790">
        <f ca="1">SUM('Score P.1'!Z150,'Score P.2'!Z150)</f>
        <v>0</v>
      </c>
      <c r="K33" s="496">
        <f t="shared" si="27"/>
        <v>0</v>
      </c>
      <c r="L33" s="237">
        <f ca="1">SUM('Score P.1'!C150,'Score P.2'!C150)</f>
        <v>0</v>
      </c>
      <c r="M33" s="238">
        <f ca="1">SUM('Score P.1'!D150,'Score P.2'!D150)</f>
        <v>0</v>
      </c>
      <c r="N33" s="266">
        <f ca="1">SUM('Score P.1'!E150,'Score P.2'!E150)</f>
        <v>0</v>
      </c>
      <c r="O33" s="266">
        <f ca="1">SUM('Score P.1'!G150,'Score P.2'!G150)</f>
        <v>0</v>
      </c>
      <c r="P33" s="304" t="str">
        <f t="shared" si="28"/>
        <v>-</v>
      </c>
      <c r="Q33" s="806">
        <f ca="1">SUM('Score P.1'!AC150,'Score P.2'!AC150)</f>
        <v>0</v>
      </c>
      <c r="R33" s="800">
        <f ca="1">'Lineup P.1'!AF90+'Lineup P.2'!AF90</f>
        <v>0</v>
      </c>
      <c r="S33" s="792">
        <f ca="1">'Lineup P.1'!AI90+'Lineup P.2'!AI90</f>
        <v>0</v>
      </c>
      <c r="T33" s="774">
        <f ca="1">'Lineup P.1'!AB90+'Lineup P.2'!AB90</f>
        <v>0</v>
      </c>
      <c r="U33" s="774">
        <f ca="1">'Lineup P.1'!Z90+'Lineup P.2'!Z90</f>
        <v>0</v>
      </c>
      <c r="V33" s="774">
        <f ca="1">'Lineup P.1'!Y90+'Lineup P.2'!Y90</f>
        <v>-41</v>
      </c>
      <c r="W33" s="792">
        <f t="shared" si="29"/>
        <v>-41</v>
      </c>
      <c r="X33" s="743">
        <f t="shared" si="30"/>
        <v>-2.0499999999999998</v>
      </c>
      <c r="Y33" s="275"/>
      <c r="Z33" s="783">
        <f t="shared" si="40"/>
        <v>13.4375</v>
      </c>
      <c r="AA33" s="783">
        <f t="shared" si="31"/>
        <v>0</v>
      </c>
      <c r="AB33" s="787">
        <f t="shared" si="41"/>
        <v>-15.25</v>
      </c>
      <c r="AC33" s="606">
        <f t="shared" si="42"/>
        <v>-0.5982624831309038</v>
      </c>
      <c r="AD33" s="457">
        <f ca="1">'Pen Tot'!R61</f>
        <v>8</v>
      </c>
      <c r="AE33" s="158">
        <f ca="1">'Pen Tot'!R62</f>
        <v>4</v>
      </c>
      <c r="AF33" s="147">
        <f ca="1">'Pen Tot'!S61</f>
        <v>6</v>
      </c>
      <c r="AG33" s="519" t="str">
        <f ca="1">IF(Rosters!$H23="","",Rosters!$H23)</f>
        <v>68</v>
      </c>
      <c r="AH33" s="460" t="str">
        <f ca="1">IF(Rosters!$I23="","",Rosters!$I23)</f>
        <v>Summers Eve-L</v>
      </c>
      <c r="AI33" s="172">
        <f ca="1">'Actions P.1'!C31+'Actions P.2'!C31</f>
        <v>0</v>
      </c>
      <c r="AJ33" s="223">
        <f ca="1">'Actions P.1'!D31+'Actions P.2'!D31</f>
        <v>0</v>
      </c>
      <c r="AK33" s="223">
        <f ca="1">'Actions P.1'!E31+'Actions P.2'!E31</f>
        <v>0</v>
      </c>
      <c r="AL33" s="223">
        <f ca="1">'Actions P.1'!F31+'Actions P.2'!F31</f>
        <v>0</v>
      </c>
      <c r="AM33" s="223">
        <f ca="1">'Actions P.1'!G31+'Actions P.2'!G31</f>
        <v>0</v>
      </c>
      <c r="AN33" s="703">
        <f t="shared" si="43"/>
        <v>0</v>
      </c>
      <c r="AO33" s="312">
        <f ca="1">'Actions P.1'!C53+'Actions P.2'!C53</f>
        <v>0</v>
      </c>
      <c r="AP33" s="157">
        <f ca="1">'Actions P.1'!D53+'Actions P.2'!D53</f>
        <v>0</v>
      </c>
      <c r="AQ33" s="157">
        <f ca="1">'Actions P.1'!E53+'Actions P.2'!E53</f>
        <v>0</v>
      </c>
      <c r="AR33" s="157">
        <f ca="1">'Actions P.1'!F53+'Actions P.2'!F53</f>
        <v>0</v>
      </c>
      <c r="AS33" s="157">
        <f ca="1">'Actions P.1'!G53+'Actions P.2'!G53</f>
        <v>0</v>
      </c>
      <c r="AT33" s="151">
        <f t="shared" si="44"/>
        <v>0</v>
      </c>
      <c r="AU33" s="701">
        <f t="shared" si="45"/>
        <v>0</v>
      </c>
      <c r="AV33" s="154">
        <f t="shared" si="32"/>
        <v>0</v>
      </c>
      <c r="AW33" s="493">
        <f t="shared" si="33"/>
        <v>0</v>
      </c>
      <c r="AX33" s="498">
        <f t="shared" si="46"/>
        <v>0</v>
      </c>
      <c r="AY33" s="707">
        <f t="shared" si="34"/>
        <v>0</v>
      </c>
      <c r="AZ33" s="605">
        <f t="shared" si="47"/>
        <v>0</v>
      </c>
      <c r="BA33" s="705">
        <f t="shared" si="35"/>
        <v>0</v>
      </c>
      <c r="BB33" s="520">
        <f t="shared" si="48"/>
        <v>0</v>
      </c>
      <c r="BC33" s="598">
        <f ca="1">'Errors P.1'!C53+'Errors P.2'!C53</f>
        <v>0</v>
      </c>
      <c r="BD33" s="599">
        <f ca="1">'Errors P.1'!D53+'Errors P.2'!D53</f>
        <v>0</v>
      </c>
      <c r="BE33" s="599">
        <f ca="1">'Errors P.1'!E53+'Errors P.2'!E53</f>
        <v>0</v>
      </c>
      <c r="BF33" s="599">
        <f ca="1">'Errors P.1'!F53+'Errors P.2'!F53</f>
        <v>0</v>
      </c>
      <c r="BG33" s="883">
        <f ca="1">'Errors P.1'!G53+'Errors P.2'!G53</f>
        <v>0</v>
      </c>
      <c r="BH33" s="589">
        <f t="shared" si="36"/>
        <v>0</v>
      </c>
      <c r="BI33" s="589">
        <f t="shared" si="37"/>
        <v>0</v>
      </c>
      <c r="BJ33" s="756">
        <f t="shared" si="38"/>
        <v>0</v>
      </c>
      <c r="BK33" s="854">
        <f ca="1">'Errors P.1'!C70+'Errors P.2'!C70</f>
        <v>0</v>
      </c>
      <c r="BL33" s="855">
        <f ca="1">'Errors P.1'!D70+'Errors P.2'!D70</f>
        <v>0</v>
      </c>
      <c r="BM33" s="855">
        <f ca="1">'Errors P.1'!E70+'Errors P.2'!E70</f>
        <v>0</v>
      </c>
      <c r="BN33" s="855">
        <f ca="1">'Errors P.1'!F70+'Errors P.2'!F70</f>
        <v>0</v>
      </c>
      <c r="BO33" s="855">
        <f ca="1">'Errors P.1'!G70+'Errors P.2'!G70</f>
        <v>0</v>
      </c>
      <c r="BP33" s="856">
        <f t="shared" si="39"/>
        <v>0</v>
      </c>
    </row>
    <row r="34" spans="1:68" s="5" customFormat="1" ht="20" customHeight="1">
      <c r="A34" s="519" t="str">
        <f ca="1">IF(Rosters!$H24="","",Rosters!$H24)</f>
        <v/>
      </c>
      <c r="B34" s="754" t="str">
        <f ca="1">IF(Rosters!$I24="","",Rosters!$I24)</f>
        <v/>
      </c>
      <c r="C34" s="771">
        <f ca="1">'Lineup P.1'!AB72+'Lineup P.2'!AB72</f>
        <v>61</v>
      </c>
      <c r="D34" s="772">
        <f ca="1">'Lineup P.1'!Z72+'Lineup P.2'!Z72</f>
        <v>61</v>
      </c>
      <c r="E34" s="772">
        <f ca="1">'Lineup P.1'!Y72+'Lineup P.2'!Y72</f>
        <v>183</v>
      </c>
      <c r="F34" s="149">
        <f t="shared" si="26"/>
        <v>305</v>
      </c>
      <c r="G34" s="172">
        <f ca="1">SUM('Score P.1'!AE151:AF151,'Score P.2'!AE151:AF151)</f>
        <v>0</v>
      </c>
      <c r="H34" s="223">
        <f ca="1">SUM('Score P.1'!AG151,'Score P.2'!AG151)</f>
        <v>0</v>
      </c>
      <c r="I34" s="223">
        <f ca="1">SUM('Score P.1'!AJ151,'Score P.2'!AJ151)</f>
        <v>0</v>
      </c>
      <c r="J34" s="790">
        <f ca="1">SUM('Score P.1'!Z151,'Score P.2'!Z151)</f>
        <v>0</v>
      </c>
      <c r="K34" s="496">
        <f t="shared" si="27"/>
        <v>0</v>
      </c>
      <c r="L34" s="237">
        <f ca="1">SUM('Score P.1'!C151,'Score P.2'!C151)</f>
        <v>0</v>
      </c>
      <c r="M34" s="238">
        <f ca="1">SUM('Score P.1'!D151,'Score P.2'!D151)</f>
        <v>0</v>
      </c>
      <c r="N34" s="266">
        <f ca="1">SUM('Score P.1'!E151,'Score P.2'!E151)</f>
        <v>0</v>
      </c>
      <c r="O34" s="266">
        <f ca="1">SUM('Score P.1'!G151,'Score P.2'!G151)</f>
        <v>0</v>
      </c>
      <c r="P34" s="304">
        <f t="shared" si="28"/>
        <v>0</v>
      </c>
      <c r="Q34" s="806">
        <f ca="1">SUM('Score P.1'!AC151,'Score P.2'!AC151)</f>
        <v>0</v>
      </c>
      <c r="R34" s="800">
        <f ca="1">'Lineup P.1'!AF91+'Lineup P.2'!AF91</f>
        <v>-70</v>
      </c>
      <c r="S34" s="792">
        <f ca="1">'Lineup P.1'!AI91+'Lineup P.2'!AI91</f>
        <v>0</v>
      </c>
      <c r="T34" s="774">
        <f ca="1">'Lineup P.1'!AB91+'Lineup P.2'!AB91</f>
        <v>0</v>
      </c>
      <c r="U34" s="774">
        <f ca="1">'Lineup P.1'!Z91+'Lineup P.2'!Z91</f>
        <v>0</v>
      </c>
      <c r="V34" s="774">
        <f ca="1">'Lineup P.1'!Y91+'Lineup P.2'!Y91</f>
        <v>0</v>
      </c>
      <c r="W34" s="792">
        <f t="shared" si="29"/>
        <v>0</v>
      </c>
      <c r="X34" s="743">
        <f t="shared" si="30"/>
        <v>0</v>
      </c>
      <c r="Y34" s="275"/>
      <c r="Z34" s="783">
        <f t="shared" si="40"/>
        <v>-56.5625</v>
      </c>
      <c r="AA34" s="783">
        <f t="shared" si="31"/>
        <v>0</v>
      </c>
      <c r="AB34" s="787">
        <f t="shared" si="41"/>
        <v>25.75</v>
      </c>
      <c r="AC34" s="606">
        <f t="shared" si="42"/>
        <v>1.451737516869096</v>
      </c>
      <c r="AD34" s="457">
        <f ca="1">'Pen Tot'!R63</f>
        <v>0</v>
      </c>
      <c r="AE34" s="158">
        <f ca="1">'Pen Tot'!R64</f>
        <v>0</v>
      </c>
      <c r="AF34" s="147">
        <f ca="1">'Pen Tot'!S63</f>
        <v>0</v>
      </c>
      <c r="AG34" s="519" t="str">
        <f ca="1">IF(Rosters!$H24="","",Rosters!$H24)</f>
        <v/>
      </c>
      <c r="AH34" s="460" t="str">
        <f ca="1">IF(Rosters!$I24="","",Rosters!$I24)</f>
        <v/>
      </c>
      <c r="AI34" s="172">
        <f ca="1">'Actions P.1'!C32+'Actions P.2'!C32</f>
        <v>0</v>
      </c>
      <c r="AJ34" s="223">
        <f ca="1">'Actions P.1'!D32+'Actions P.2'!D32</f>
        <v>0</v>
      </c>
      <c r="AK34" s="223">
        <f ca="1">'Actions P.1'!E32+'Actions P.2'!E32</f>
        <v>0</v>
      </c>
      <c r="AL34" s="223">
        <f ca="1">'Actions P.1'!F32+'Actions P.2'!F32</f>
        <v>0</v>
      </c>
      <c r="AM34" s="223">
        <f ca="1">'Actions P.1'!G32+'Actions P.2'!G32</f>
        <v>0</v>
      </c>
      <c r="AN34" s="703">
        <f t="shared" si="43"/>
        <v>0</v>
      </c>
      <c r="AO34" s="312">
        <f ca="1">'Actions P.1'!C54+'Actions P.2'!C54</f>
        <v>0</v>
      </c>
      <c r="AP34" s="157">
        <f ca="1">'Actions P.1'!D54+'Actions P.2'!D54</f>
        <v>0</v>
      </c>
      <c r="AQ34" s="157">
        <f ca="1">'Actions P.1'!E54+'Actions P.2'!E54</f>
        <v>0</v>
      </c>
      <c r="AR34" s="157">
        <f ca="1">'Actions P.1'!F54+'Actions P.2'!F54</f>
        <v>0</v>
      </c>
      <c r="AS34" s="157">
        <f ca="1">'Actions P.1'!G54+'Actions P.2'!G54</f>
        <v>0</v>
      </c>
      <c r="AT34" s="151">
        <f t="shared" si="44"/>
        <v>0</v>
      </c>
      <c r="AU34" s="701">
        <f t="shared" si="45"/>
        <v>0</v>
      </c>
      <c r="AV34" s="154">
        <f t="shared" si="32"/>
        <v>0</v>
      </c>
      <c r="AW34" s="493">
        <f t="shared" si="33"/>
        <v>0</v>
      </c>
      <c r="AX34" s="498">
        <f t="shared" si="46"/>
        <v>0</v>
      </c>
      <c r="AY34" s="707">
        <f t="shared" si="34"/>
        <v>0</v>
      </c>
      <c r="AZ34" s="605">
        <f t="shared" si="47"/>
        <v>0</v>
      </c>
      <c r="BA34" s="705">
        <f t="shared" si="35"/>
        <v>0</v>
      </c>
      <c r="BB34" s="520">
        <f t="shared" si="48"/>
        <v>0</v>
      </c>
      <c r="BC34" s="598">
        <f ca="1">'Errors P.1'!C54+'Errors P.2'!C54</f>
        <v>0</v>
      </c>
      <c r="BD34" s="599">
        <f ca="1">'Errors P.1'!D54+'Errors P.2'!D54</f>
        <v>0</v>
      </c>
      <c r="BE34" s="599">
        <f ca="1">'Errors P.1'!E54+'Errors P.2'!E54</f>
        <v>0</v>
      </c>
      <c r="BF34" s="599">
        <f ca="1">'Errors P.1'!F54+'Errors P.2'!F54</f>
        <v>0</v>
      </c>
      <c r="BG34" s="883">
        <f ca="1">'Errors P.1'!G54+'Errors P.2'!G54</f>
        <v>0</v>
      </c>
      <c r="BH34" s="589">
        <f t="shared" si="36"/>
        <v>0</v>
      </c>
      <c r="BI34" s="589">
        <f t="shared" si="37"/>
        <v>0</v>
      </c>
      <c r="BJ34" s="756">
        <f t="shared" si="38"/>
        <v>0</v>
      </c>
      <c r="BK34" s="854">
        <f ca="1">'Errors P.1'!C71+'Errors P.2'!C71</f>
        <v>0</v>
      </c>
      <c r="BL34" s="855">
        <f ca="1">'Errors P.1'!D71+'Errors P.2'!D71</f>
        <v>0</v>
      </c>
      <c r="BM34" s="855">
        <f ca="1">'Errors P.1'!E71+'Errors P.2'!E71</f>
        <v>0</v>
      </c>
      <c r="BN34" s="855">
        <f ca="1">'Errors P.1'!F71+'Errors P.2'!F71</f>
        <v>0</v>
      </c>
      <c r="BO34" s="855">
        <f ca="1">'Errors P.1'!G71+'Errors P.2'!G71</f>
        <v>0</v>
      </c>
      <c r="BP34" s="856">
        <f t="shared" si="39"/>
        <v>0</v>
      </c>
    </row>
    <row r="35" spans="1:68" s="5" customFormat="1" ht="20" customHeight="1">
      <c r="A35" s="519" t="str">
        <f ca="1">IF(Rosters!$H25="","",Rosters!$H25)</f>
        <v/>
      </c>
      <c r="B35" s="754" t="str">
        <f ca="1">IF(Rosters!$I25="","",Rosters!$I25)</f>
        <v/>
      </c>
      <c r="C35" s="773">
        <f ca="1">'Lineup P.1'!AB73+'Lineup P.2'!AB73</f>
        <v>61</v>
      </c>
      <c r="D35" s="774">
        <f ca="1">'Lineup P.1'!Z73+'Lineup P.2'!Z73</f>
        <v>61</v>
      </c>
      <c r="E35" s="774">
        <f ca="1">'Lineup P.1'!Y73+'Lineup P.2'!Y73</f>
        <v>183</v>
      </c>
      <c r="F35" s="411">
        <f t="shared" si="26"/>
        <v>305</v>
      </c>
      <c r="G35" s="172">
        <f ca="1">SUM('Score P.1'!AE152:AF152,'Score P.2'!AE152:AF152)</f>
        <v>0</v>
      </c>
      <c r="H35" s="223">
        <f ca="1">SUM('Score P.1'!AG152,'Score P.2'!AG152)</f>
        <v>0</v>
      </c>
      <c r="I35" s="223">
        <f ca="1">SUM('Score P.1'!AJ152,'Score P.2'!AJ152)</f>
        <v>0</v>
      </c>
      <c r="J35" s="790">
        <f ca="1">SUM('Score P.1'!Z152,'Score P.2'!Z152)</f>
        <v>0</v>
      </c>
      <c r="K35" s="496">
        <f t="shared" si="27"/>
        <v>0</v>
      </c>
      <c r="L35" s="172">
        <f ca="1">SUM('Score P.1'!C152,'Score P.2'!C152)</f>
        <v>0</v>
      </c>
      <c r="M35" s="151">
        <f ca="1">SUM('Score P.1'!D152,'Score P.2'!D152)</f>
        <v>0</v>
      </c>
      <c r="N35" s="223">
        <f ca="1">SUM('Score P.1'!E152,'Score P.2'!E152)</f>
        <v>0</v>
      </c>
      <c r="O35" s="223">
        <f ca="1">SUM('Score P.1'!G152,'Score P.2'!G152)</f>
        <v>0</v>
      </c>
      <c r="P35" s="433">
        <f t="shared" si="28"/>
        <v>0</v>
      </c>
      <c r="Q35" s="807">
        <f ca="1">SUM('Score P.1'!AC152,'Score P.2'!AC152)</f>
        <v>0</v>
      </c>
      <c r="R35" s="800">
        <f ca="1">'Lineup P.1'!AF92+'Lineup P.2'!AF92</f>
        <v>-70</v>
      </c>
      <c r="S35" s="792">
        <f ca="1">'Lineup P.1'!AI92+'Lineup P.2'!AI92</f>
        <v>0</v>
      </c>
      <c r="T35" s="774">
        <f ca="1">'Lineup P.1'!AB92+'Lineup P.2'!AB92</f>
        <v>0</v>
      </c>
      <c r="U35" s="774">
        <f ca="1">'Lineup P.1'!Z92+'Lineup P.2'!Z92</f>
        <v>0</v>
      </c>
      <c r="V35" s="774">
        <f ca="1">'Lineup P.1'!Y92+'Lineup P.2'!Y92</f>
        <v>0</v>
      </c>
      <c r="W35" s="792">
        <f t="shared" si="29"/>
        <v>0</v>
      </c>
      <c r="X35" s="743">
        <f t="shared" si="30"/>
        <v>0</v>
      </c>
      <c r="Y35" s="276"/>
      <c r="Z35" s="783">
        <f t="shared" si="40"/>
        <v>-56.5625</v>
      </c>
      <c r="AA35" s="783">
        <f t="shared" si="31"/>
        <v>0</v>
      </c>
      <c r="AB35" s="787">
        <f t="shared" si="41"/>
        <v>25.75</v>
      </c>
      <c r="AC35" s="606">
        <f t="shared" si="42"/>
        <v>1.451737516869096</v>
      </c>
      <c r="AD35" s="414">
        <f ca="1">'Pen Tot'!R65</f>
        <v>0</v>
      </c>
      <c r="AE35" s="157">
        <f ca="1">'Pen Tot'!R66</f>
        <v>0</v>
      </c>
      <c r="AF35" s="154">
        <f ca="1">'Pen Tot'!S65</f>
        <v>0</v>
      </c>
      <c r="AG35" s="519" t="str">
        <f ca="1">IF(Rosters!$H25="","",Rosters!$H25)</f>
        <v/>
      </c>
      <c r="AH35" s="460" t="str">
        <f ca="1">IF(Rosters!$I25="","",Rosters!$I25)</f>
        <v/>
      </c>
      <c r="AI35" s="172">
        <f ca="1">'Actions P.1'!C33+'Actions P.2'!C33</f>
        <v>0</v>
      </c>
      <c r="AJ35" s="223">
        <f ca="1">'Actions P.1'!D33+'Actions P.2'!D33</f>
        <v>0</v>
      </c>
      <c r="AK35" s="223">
        <f ca="1">'Actions P.1'!E33+'Actions P.2'!E33</f>
        <v>0</v>
      </c>
      <c r="AL35" s="223">
        <f ca="1">'Actions P.1'!F33+'Actions P.2'!F33</f>
        <v>0</v>
      </c>
      <c r="AM35" s="223">
        <f ca="1">'Actions P.1'!G33+'Actions P.2'!G33</f>
        <v>0</v>
      </c>
      <c r="AN35" s="703">
        <f t="shared" si="43"/>
        <v>0</v>
      </c>
      <c r="AO35" s="312">
        <f ca="1">'Actions P.1'!C55+'Actions P.2'!C55</f>
        <v>0</v>
      </c>
      <c r="AP35" s="157">
        <f ca="1">'Actions P.1'!D55+'Actions P.2'!D55</f>
        <v>0</v>
      </c>
      <c r="AQ35" s="157">
        <f ca="1">'Actions P.1'!E55+'Actions P.2'!E55</f>
        <v>0</v>
      </c>
      <c r="AR35" s="157">
        <f ca="1">'Actions P.1'!F55+'Actions P.2'!F55</f>
        <v>0</v>
      </c>
      <c r="AS35" s="157">
        <f ca="1">'Actions P.1'!G55+'Actions P.2'!G55</f>
        <v>0</v>
      </c>
      <c r="AT35" s="151">
        <f t="shared" si="44"/>
        <v>0</v>
      </c>
      <c r="AU35" s="701">
        <f t="shared" si="45"/>
        <v>0</v>
      </c>
      <c r="AV35" s="154">
        <f t="shared" si="32"/>
        <v>0</v>
      </c>
      <c r="AW35" s="493">
        <f t="shared" si="33"/>
        <v>0</v>
      </c>
      <c r="AX35" s="498">
        <f t="shared" si="46"/>
        <v>0</v>
      </c>
      <c r="AY35" s="707">
        <f t="shared" si="34"/>
        <v>0</v>
      </c>
      <c r="AZ35" s="605">
        <f t="shared" si="47"/>
        <v>0</v>
      </c>
      <c r="BA35" s="705">
        <f t="shared" si="35"/>
        <v>0</v>
      </c>
      <c r="BB35" s="499">
        <f t="shared" si="48"/>
        <v>0</v>
      </c>
      <c r="BC35" s="598">
        <f ca="1">'Errors P.1'!C55+'Errors P.2'!C55</f>
        <v>0</v>
      </c>
      <c r="BD35" s="599">
        <f ca="1">'Errors P.1'!D55+'Errors P.2'!D55</f>
        <v>0</v>
      </c>
      <c r="BE35" s="599">
        <f ca="1">'Errors P.1'!E55+'Errors P.2'!E55</f>
        <v>0</v>
      </c>
      <c r="BF35" s="599">
        <f ca="1">'Errors P.1'!F55+'Errors P.2'!F55</f>
        <v>0</v>
      </c>
      <c r="BG35" s="883">
        <f ca="1">'Errors P.1'!G55+'Errors P.2'!G55</f>
        <v>0</v>
      </c>
      <c r="BH35" s="589">
        <f t="shared" si="36"/>
        <v>0</v>
      </c>
      <c r="BI35" s="589">
        <f t="shared" si="37"/>
        <v>0</v>
      </c>
      <c r="BJ35" s="756">
        <f t="shared" si="38"/>
        <v>0</v>
      </c>
      <c r="BK35" s="854">
        <f ca="1">'Errors P.1'!C72+'Errors P.2'!C72</f>
        <v>0</v>
      </c>
      <c r="BL35" s="855">
        <f ca="1">'Errors P.1'!D72+'Errors P.2'!D72</f>
        <v>0</v>
      </c>
      <c r="BM35" s="855">
        <f ca="1">'Errors P.1'!E72+'Errors P.2'!E72</f>
        <v>0</v>
      </c>
      <c r="BN35" s="855">
        <f ca="1">'Errors P.1'!F72+'Errors P.2'!F72</f>
        <v>0</v>
      </c>
      <c r="BO35" s="855">
        <f ca="1">'Errors P.1'!G72+'Errors P.2'!G72</f>
        <v>0</v>
      </c>
      <c r="BP35" s="856">
        <f t="shared" si="39"/>
        <v>0</v>
      </c>
    </row>
    <row r="36" spans="1:68" s="5" customFormat="1" ht="20" customHeight="1">
      <c r="A36" s="519" t="str">
        <f ca="1">IF(Rosters!$H26="","",Rosters!$H26)</f>
        <v/>
      </c>
      <c r="B36" s="754" t="str">
        <f ca="1">IF(Rosters!$I26="","",Rosters!$I26)</f>
        <v/>
      </c>
      <c r="C36" s="773">
        <f ca="1">'Lineup P.1'!AB74+'Lineup P.2'!AB74</f>
        <v>61</v>
      </c>
      <c r="D36" s="774">
        <f ca="1">'Lineup P.1'!Z74+'Lineup P.2'!Z74</f>
        <v>61</v>
      </c>
      <c r="E36" s="774">
        <f ca="1">'Lineup P.1'!Y74+'Lineup P.2'!Y74</f>
        <v>183</v>
      </c>
      <c r="F36" s="411">
        <f t="shared" si="26"/>
        <v>305</v>
      </c>
      <c r="G36" s="172">
        <f ca="1">SUM('Score P.1'!AE153:AF153,'Score P.2'!AE153:AF153)</f>
        <v>0</v>
      </c>
      <c r="H36" s="223">
        <f ca="1">SUM('Score P.1'!AG153,'Score P.2'!AG153)</f>
        <v>0</v>
      </c>
      <c r="I36" s="223">
        <f ca="1">SUM('Score P.1'!AJ153,'Score P.2'!AJ153)</f>
        <v>0</v>
      </c>
      <c r="J36" s="790">
        <f ca="1">SUM('Score P.1'!Z153,'Score P.2'!Z153)</f>
        <v>0</v>
      </c>
      <c r="K36" s="496">
        <f t="shared" si="27"/>
        <v>0</v>
      </c>
      <c r="L36" s="172">
        <f ca="1">SUM('Score P.1'!C153,'Score P.2'!C153)</f>
        <v>0</v>
      </c>
      <c r="M36" s="151">
        <f ca="1">SUM('Score P.1'!D153,'Score P.2'!D153)</f>
        <v>0</v>
      </c>
      <c r="N36" s="223">
        <f ca="1">SUM('Score P.1'!E153,'Score P.2'!E153)</f>
        <v>0</v>
      </c>
      <c r="O36" s="223">
        <f ca="1">SUM('Score P.1'!G153,'Score P.2'!G153)</f>
        <v>0</v>
      </c>
      <c r="P36" s="433">
        <f t="shared" si="28"/>
        <v>0</v>
      </c>
      <c r="Q36" s="807">
        <f ca="1">SUM('Score P.1'!AC153,'Score P.2'!AC153)</f>
        <v>0</v>
      </c>
      <c r="R36" s="800">
        <f ca="1">'Lineup P.1'!AF93+'Lineup P.2'!AF93</f>
        <v>-70</v>
      </c>
      <c r="S36" s="792">
        <f ca="1">'Lineup P.1'!AI93+'Lineup P.2'!AI93</f>
        <v>0</v>
      </c>
      <c r="T36" s="774">
        <f ca="1">'Lineup P.1'!AB93+'Lineup P.2'!AB93</f>
        <v>0</v>
      </c>
      <c r="U36" s="774">
        <f ca="1">'Lineup P.1'!Z93+'Lineup P.2'!Z93</f>
        <v>0</v>
      </c>
      <c r="V36" s="774">
        <f ca="1">'Lineup P.1'!Y93+'Lineup P.2'!Y93</f>
        <v>0</v>
      </c>
      <c r="W36" s="792">
        <f t="shared" si="29"/>
        <v>0</v>
      </c>
      <c r="X36" s="743">
        <f t="shared" si="30"/>
        <v>0</v>
      </c>
      <c r="Y36" s="275"/>
      <c r="Z36" s="783">
        <f t="shared" si="40"/>
        <v>-56.5625</v>
      </c>
      <c r="AA36" s="783">
        <f t="shared" si="31"/>
        <v>0</v>
      </c>
      <c r="AB36" s="787">
        <f t="shared" si="41"/>
        <v>25.75</v>
      </c>
      <c r="AC36" s="606">
        <f t="shared" si="42"/>
        <v>1.451737516869096</v>
      </c>
      <c r="AD36" s="414">
        <f ca="1">'Pen Tot'!R67</f>
        <v>0</v>
      </c>
      <c r="AE36" s="157">
        <f ca="1">'Pen Tot'!R68</f>
        <v>0</v>
      </c>
      <c r="AF36" s="154">
        <f ca="1">'Pen Tot'!S67</f>
        <v>0</v>
      </c>
      <c r="AG36" s="492" t="str">
        <f ca="1">IF(Rosters!$H26="","",Rosters!$H26)</f>
        <v/>
      </c>
      <c r="AH36" s="432" t="str">
        <f ca="1">IF(Rosters!$I26="","",Rosters!$I26)</f>
        <v/>
      </c>
      <c r="AI36" s="172">
        <f ca="1">'Actions P.1'!C34+'Actions P.2'!C34</f>
        <v>0</v>
      </c>
      <c r="AJ36" s="223">
        <f ca="1">'Actions P.1'!D34+'Actions P.2'!D34</f>
        <v>0</v>
      </c>
      <c r="AK36" s="223">
        <f ca="1">'Actions P.1'!E34+'Actions P.2'!E34</f>
        <v>0</v>
      </c>
      <c r="AL36" s="223">
        <f ca="1">'Actions P.1'!F34+'Actions P.2'!F34</f>
        <v>0</v>
      </c>
      <c r="AM36" s="223">
        <f ca="1">'Actions P.1'!G34+'Actions P.2'!G34</f>
        <v>0</v>
      </c>
      <c r="AN36" s="703">
        <f ca="1">SUM(AI36:AM36)</f>
        <v>0</v>
      </c>
      <c r="AO36" s="312">
        <f ca="1">'Actions P.1'!C56+'Actions P.2'!C56</f>
        <v>0</v>
      </c>
      <c r="AP36" s="157">
        <f ca="1">'Actions P.1'!D56+'Actions P.2'!D56</f>
        <v>0</v>
      </c>
      <c r="AQ36" s="157">
        <f ca="1">'Actions P.1'!E56+'Actions P.2'!E56</f>
        <v>0</v>
      </c>
      <c r="AR36" s="157">
        <f ca="1">'Actions P.1'!F56+'Actions P.2'!F56</f>
        <v>0</v>
      </c>
      <c r="AS36" s="157">
        <f ca="1">'Actions P.1'!G56+'Actions P.2'!G56</f>
        <v>0</v>
      </c>
      <c r="AT36" s="151">
        <f>SUM(AO36:AS36)</f>
        <v>0</v>
      </c>
      <c r="AU36" s="701">
        <f>SUM(AT36,AN36)</f>
        <v>0</v>
      </c>
      <c r="AV36" s="154">
        <f t="shared" si="32"/>
        <v>0</v>
      </c>
      <c r="AW36" s="493">
        <f t="shared" si="33"/>
        <v>0</v>
      </c>
      <c r="AX36" s="498">
        <f t="shared" si="46"/>
        <v>0</v>
      </c>
      <c r="AY36" s="707">
        <f t="shared" si="34"/>
        <v>0</v>
      </c>
      <c r="AZ36" s="605">
        <f t="shared" si="47"/>
        <v>0</v>
      </c>
      <c r="BA36" s="705">
        <f t="shared" si="35"/>
        <v>0</v>
      </c>
      <c r="BB36" s="499">
        <f t="shared" si="48"/>
        <v>0</v>
      </c>
      <c r="BC36" s="808">
        <f ca="1">'Errors P.1'!C56+'Errors P.2'!C56</f>
        <v>0</v>
      </c>
      <c r="BD36" s="809">
        <f ca="1">'Errors P.1'!D56+'Errors P.2'!D56</f>
        <v>0</v>
      </c>
      <c r="BE36" s="809">
        <f ca="1">'Errors P.1'!E56+'Errors P.2'!E56</f>
        <v>0</v>
      </c>
      <c r="BF36" s="809">
        <f ca="1">'Errors P.1'!F56+'Errors P.2'!F56</f>
        <v>0</v>
      </c>
      <c r="BG36" s="884">
        <f ca="1">'Errors P.1'!G56+'Errors P.2'!G56</f>
        <v>0</v>
      </c>
      <c r="BH36" s="589">
        <f t="shared" si="36"/>
        <v>0</v>
      </c>
      <c r="BI36" s="589">
        <f t="shared" si="37"/>
        <v>0</v>
      </c>
      <c r="BJ36" s="756">
        <f t="shared" si="38"/>
        <v>0</v>
      </c>
      <c r="BK36" s="854">
        <f ca="1">'Errors P.1'!C73+'Errors P.2'!C73</f>
        <v>0</v>
      </c>
      <c r="BL36" s="855">
        <f ca="1">'Errors P.1'!D73+'Errors P.2'!D73</f>
        <v>0</v>
      </c>
      <c r="BM36" s="855">
        <f ca="1">'Errors P.1'!E73+'Errors P.2'!E73</f>
        <v>0</v>
      </c>
      <c r="BN36" s="855">
        <f ca="1">'Errors P.1'!F73+'Errors P.2'!F73</f>
        <v>0</v>
      </c>
      <c r="BO36" s="855">
        <f ca="1">'Errors P.1'!G73+'Errors P.2'!G73</f>
        <v>0</v>
      </c>
      <c r="BP36" s="856">
        <f t="shared" si="39"/>
        <v>0</v>
      </c>
    </row>
    <row r="37" spans="1:68" s="5" customFormat="1" ht="20" customHeight="1" thickBot="1">
      <c r="A37" s="824" t="str">
        <f ca="1">IF(Rosters!$H27="","",Rosters!$H27)</f>
        <v/>
      </c>
      <c r="B37" s="825" t="str">
        <f ca="1">IF(Rosters!$I27="","",Rosters!$I27)</f>
        <v/>
      </c>
      <c r="C37" s="775">
        <f ca="1">'Lineup P.1'!AB75+'Lineup P.2'!AB75</f>
        <v>61</v>
      </c>
      <c r="D37" s="776">
        <f ca="1">'Lineup P.1'!Z75+'Lineup P.2'!Z75</f>
        <v>61</v>
      </c>
      <c r="E37" s="776">
        <f ca="1">'Lineup P.1'!Y75+'Lineup P.2'!Y75</f>
        <v>183</v>
      </c>
      <c r="F37" s="160">
        <f t="shared" si="26"/>
        <v>305</v>
      </c>
      <c r="G37" s="741">
        <f ca="1">SUM('Score P.1'!AE154:AF154,'Score P.2'!AE154:AF154)</f>
        <v>0</v>
      </c>
      <c r="H37" s="718">
        <f ca="1">SUM('Score P.1'!AG154,'Score P.2'!AG154)</f>
        <v>0</v>
      </c>
      <c r="I37" s="718">
        <f ca="1">SUM('Score P.1'!AJ154,'Score P.2'!AJ154)</f>
        <v>0</v>
      </c>
      <c r="J37" s="798">
        <f ca="1">SUM('Score P.1'!Z154,'Score P.2'!Z154)</f>
        <v>0</v>
      </c>
      <c r="K37" s="518">
        <f t="shared" si="27"/>
        <v>0</v>
      </c>
      <c r="L37" s="741">
        <f ca="1">SUM('Score P.1'!C154,'Score P.2'!C154)</f>
        <v>0</v>
      </c>
      <c r="M37" s="279">
        <f ca="1">SUM('Score P.1'!D154,'Score P.2'!D154)</f>
        <v>0</v>
      </c>
      <c r="N37" s="718">
        <f ca="1">SUM('Score P.1'!E154,'Score P.2'!E154)</f>
        <v>0</v>
      </c>
      <c r="O37" s="718">
        <f ca="1">SUM('Score P.1'!G154,'Score P.2'!G154)</f>
        <v>0</v>
      </c>
      <c r="P37" s="476">
        <f t="shared" si="28"/>
        <v>0</v>
      </c>
      <c r="Q37" s="869">
        <f ca="1">SUM('Score P.1'!AC154,'Score P.2'!AC154)</f>
        <v>0</v>
      </c>
      <c r="R37" s="870">
        <f ca="1">'Lineup P.1'!AF94+'Lineup P.2'!AF94</f>
        <v>-70</v>
      </c>
      <c r="S37" s="793">
        <f ca="1">'Lineup P.1'!AI94+'Lineup P.2'!AI94</f>
        <v>0</v>
      </c>
      <c r="T37" s="776">
        <f ca="1">'Lineup P.1'!AB94+'Lineup P.2'!AB94</f>
        <v>0</v>
      </c>
      <c r="U37" s="776">
        <f ca="1">'Lineup P.1'!Z94+'Lineup P.2'!Z94</f>
        <v>0</v>
      </c>
      <c r="V37" s="776">
        <f ca="1">'Lineup P.1'!Y94+'Lineup P.2'!Y94</f>
        <v>0</v>
      </c>
      <c r="W37" s="793">
        <f t="shared" si="29"/>
        <v>0</v>
      </c>
      <c r="X37" s="281">
        <f t="shared" si="30"/>
        <v>0</v>
      </c>
      <c r="Y37" s="276"/>
      <c r="Z37" s="784">
        <f t="shared" si="40"/>
        <v>-56.5625</v>
      </c>
      <c r="AA37" s="784">
        <f t="shared" si="31"/>
        <v>0</v>
      </c>
      <c r="AB37" s="788">
        <f t="shared" si="41"/>
        <v>25.75</v>
      </c>
      <c r="AC37" s="607">
        <f t="shared" si="42"/>
        <v>1.451737516869096</v>
      </c>
      <c r="AD37" s="764">
        <f ca="1">'Pen Tot'!R69</f>
        <v>0</v>
      </c>
      <c r="AE37" s="474">
        <f ca="1">'Pen Tot'!R70</f>
        <v>0</v>
      </c>
      <c r="AF37" s="406">
        <f ca="1">'Pen Tot'!S69</f>
        <v>0</v>
      </c>
      <c r="AG37" s="871" t="str">
        <f ca="1">IF(Rosters!$H27="","",Rosters!$H27)</f>
        <v/>
      </c>
      <c r="AH37" s="872" t="str">
        <f ca="1">IF(Rosters!$I27="","",Rosters!$I27)</f>
        <v/>
      </c>
      <c r="AI37" s="741">
        <f ca="1">'Actions P.1'!C35+'Actions P.2'!C35</f>
        <v>0</v>
      </c>
      <c r="AJ37" s="718">
        <f ca="1">'Actions P.1'!D35+'Actions P.2'!D35</f>
        <v>0</v>
      </c>
      <c r="AK37" s="718">
        <f ca="1">'Actions P.1'!E35+'Actions P.2'!E35</f>
        <v>0</v>
      </c>
      <c r="AL37" s="718">
        <f ca="1">'Actions P.1'!F35+'Actions P.2'!F35</f>
        <v>0</v>
      </c>
      <c r="AM37" s="718">
        <f ca="1">'Actions P.1'!G35+'Actions P.2'!G35</f>
        <v>0</v>
      </c>
      <c r="AN37" s="282">
        <f ca="1">SUM(AI37:AM37)</f>
        <v>0</v>
      </c>
      <c r="AO37" s="473">
        <f ca="1">'Actions P.1'!C57+'Actions P.2'!C57</f>
        <v>0</v>
      </c>
      <c r="AP37" s="474">
        <f ca="1">'Actions P.1'!D57+'Actions P.2'!D57</f>
        <v>0</v>
      </c>
      <c r="AQ37" s="474">
        <f ca="1">'Actions P.1'!E57+'Actions P.2'!E57</f>
        <v>0</v>
      </c>
      <c r="AR37" s="474">
        <f ca="1">'Actions P.1'!F57+'Actions P.2'!F57</f>
        <v>0</v>
      </c>
      <c r="AS37" s="474">
        <f ca="1">'Actions P.1'!G57+'Actions P.2'!G57</f>
        <v>0</v>
      </c>
      <c r="AT37" s="279">
        <f>SUM(AO37:AS37)</f>
        <v>0</v>
      </c>
      <c r="AU37" s="280">
        <f>SUM(AT37,AN37)</f>
        <v>0</v>
      </c>
      <c r="AV37" s="406">
        <f t="shared" si="32"/>
        <v>0</v>
      </c>
      <c r="AW37" s="873">
        <f t="shared" si="33"/>
        <v>0</v>
      </c>
      <c r="AX37" s="861">
        <f t="shared" si="46"/>
        <v>0</v>
      </c>
      <c r="AY37" s="503">
        <f t="shared" si="34"/>
        <v>0</v>
      </c>
      <c r="AZ37" s="874">
        <f t="shared" si="47"/>
        <v>0</v>
      </c>
      <c r="BA37" s="603">
        <f t="shared" si="35"/>
        <v>0</v>
      </c>
      <c r="BB37" s="875">
        <f t="shared" si="48"/>
        <v>0</v>
      </c>
      <c r="BC37" s="765">
        <f ca="1">'Errors P.1'!C57+'Errors P.2'!C57</f>
        <v>0</v>
      </c>
      <c r="BD37" s="766">
        <f ca="1">'Errors P.1'!D57+'Errors P.2'!D57</f>
        <v>0</v>
      </c>
      <c r="BE37" s="766">
        <f ca="1">'Errors P.1'!E57+'Errors P.2'!E57</f>
        <v>0</v>
      </c>
      <c r="BF37" s="766">
        <f ca="1">'Errors P.1'!F57+'Errors P.2'!F57</f>
        <v>0</v>
      </c>
      <c r="BG37" s="885">
        <f ca="1">'Errors P.1'!G57+'Errors P.2'!G57</f>
        <v>0</v>
      </c>
      <c r="BH37" s="592">
        <f t="shared" si="36"/>
        <v>0</v>
      </c>
      <c r="BI37" s="592">
        <f t="shared" si="37"/>
        <v>0</v>
      </c>
      <c r="BJ37" s="757">
        <f t="shared" si="38"/>
        <v>0</v>
      </c>
      <c r="BK37" s="863">
        <f ca="1">'Errors P.1'!C74+'Errors P.2'!C74</f>
        <v>0</v>
      </c>
      <c r="BL37" s="864">
        <f ca="1">'Errors P.1'!D74+'Errors P.2'!D74</f>
        <v>0</v>
      </c>
      <c r="BM37" s="864">
        <f ca="1">'Errors P.1'!E74+'Errors P.2'!E74</f>
        <v>0</v>
      </c>
      <c r="BN37" s="864">
        <f ca="1">'Errors P.1'!F74+'Errors P.2'!F74</f>
        <v>0</v>
      </c>
      <c r="BO37" s="864">
        <f ca="1">'Errors P.1'!G74+'Errors P.2'!G74</f>
        <v>0</v>
      </c>
      <c r="BP37" s="865">
        <f t="shared" si="39"/>
        <v>0</v>
      </c>
    </row>
    <row r="38" spans="1:68" s="511" customFormat="1" ht="20.25" customHeight="1" thickBot="1">
      <c r="A38" s="1132" t="s">
        <v>437</v>
      </c>
      <c r="B38" s="1139"/>
      <c r="C38" s="700">
        <f>SUM(C22:C37)</f>
        <v>278</v>
      </c>
      <c r="D38" s="513">
        <f t="shared" ref="D38:O38" si="49">SUM(D22:D37)</f>
        <v>283</v>
      </c>
      <c r="E38" s="513">
        <f t="shared" si="49"/>
        <v>837</v>
      </c>
      <c r="F38" s="716">
        <f t="shared" si="49"/>
        <v>1398</v>
      </c>
      <c r="G38" s="512">
        <f t="shared" si="49"/>
        <v>0</v>
      </c>
      <c r="H38" s="513">
        <f t="shared" si="49"/>
        <v>0</v>
      </c>
      <c r="I38" s="513">
        <f t="shared" si="49"/>
        <v>0</v>
      </c>
      <c r="J38" s="513">
        <f t="shared" si="49"/>
        <v>0</v>
      </c>
      <c r="K38" s="480">
        <f>IF(C$39=0,0,J38/C$39)</f>
        <v>0</v>
      </c>
      <c r="L38" s="700">
        <f t="shared" si="49"/>
        <v>0</v>
      </c>
      <c r="M38" s="513">
        <f t="shared" si="49"/>
        <v>0</v>
      </c>
      <c r="N38" s="513">
        <f t="shared" si="49"/>
        <v>0</v>
      </c>
      <c r="O38" s="513">
        <f t="shared" si="49"/>
        <v>0</v>
      </c>
      <c r="P38" s="283">
        <f>IF(C$39=0,"-",M38/C$39)</f>
        <v>0</v>
      </c>
      <c r="Q38" s="716">
        <f t="shared" ref="Q38:W38" si="50">SUM(Q22:Q37)</f>
        <v>0</v>
      </c>
      <c r="R38" s="512">
        <f>SUM(R22:R37)</f>
        <v>-215</v>
      </c>
      <c r="S38" s="513">
        <f>SUM(S22:S37)</f>
        <v>0</v>
      </c>
      <c r="T38" s="513">
        <f t="shared" si="50"/>
        <v>-80</v>
      </c>
      <c r="U38" s="513">
        <f t="shared" si="50"/>
        <v>-92</v>
      </c>
      <c r="V38" s="513">
        <f t="shared" si="50"/>
        <v>-240</v>
      </c>
      <c r="W38" s="513">
        <f t="shared" si="50"/>
        <v>-412</v>
      </c>
      <c r="X38" s="514">
        <f t="shared" si="30"/>
        <v>-0.29470672389127323</v>
      </c>
      <c r="Y38" s="516"/>
      <c r="Z38" s="608">
        <f>SUM(Z22:Z35)</f>
        <v>113.125</v>
      </c>
      <c r="AA38" s="608">
        <f>SUM(AA22:AA35)</f>
        <v>0</v>
      </c>
      <c r="AB38" s="268">
        <f>SUM(AB22:AB37)</f>
        <v>0</v>
      </c>
      <c r="AC38" s="480">
        <f>SUM(AC22:AC37)</f>
        <v>3.9968028886505635E-15</v>
      </c>
      <c r="AD38" s="700">
        <f>SUM(AD22:AD37)</f>
        <v>57</v>
      </c>
      <c r="AE38" s="513">
        <f>SUM(AE22:AE37)</f>
        <v>25</v>
      </c>
      <c r="AF38" s="515">
        <f>SUM(AF22:AF37)</f>
        <v>33</v>
      </c>
      <c r="AG38" s="1132" t="s">
        <v>437</v>
      </c>
      <c r="AH38" s="1133"/>
      <c r="AI38" s="512">
        <f>SUM(AI22:AI37)</f>
        <v>0</v>
      </c>
      <c r="AJ38" s="513">
        <f t="shared" ref="AJ38:AV38" si="51">SUM(AJ22:AJ37)</f>
        <v>0</v>
      </c>
      <c r="AK38" s="513">
        <f t="shared" si="51"/>
        <v>0</v>
      </c>
      <c r="AL38" s="513">
        <f t="shared" si="51"/>
        <v>0</v>
      </c>
      <c r="AM38" s="513">
        <f t="shared" si="51"/>
        <v>0</v>
      </c>
      <c r="AN38" s="515">
        <f t="shared" si="51"/>
        <v>0</v>
      </c>
      <c r="AO38" s="700">
        <f t="shared" si="51"/>
        <v>0</v>
      </c>
      <c r="AP38" s="513">
        <f t="shared" si="51"/>
        <v>0</v>
      </c>
      <c r="AQ38" s="513">
        <f t="shared" si="51"/>
        <v>0</v>
      </c>
      <c r="AR38" s="513">
        <f t="shared" si="51"/>
        <v>0</v>
      </c>
      <c r="AS38" s="513">
        <f t="shared" si="51"/>
        <v>0</v>
      </c>
      <c r="AT38" s="513">
        <f t="shared" si="51"/>
        <v>0</v>
      </c>
      <c r="AU38" s="513">
        <f t="shared" si="51"/>
        <v>0</v>
      </c>
      <c r="AV38" s="515">
        <f t="shared" si="51"/>
        <v>0</v>
      </c>
      <c r="AW38" s="269">
        <f>IF(C$39=0,0,AQ38/C$39)</f>
        <v>0</v>
      </c>
      <c r="AX38" s="283">
        <f>SUM(AX22:AX35)</f>
        <v>0</v>
      </c>
      <c r="AY38" s="759">
        <f>IF(C57=0,0,AT38/C$39)</f>
        <v>0</v>
      </c>
      <c r="AZ38" s="283">
        <f>SUM(AZ22:AZ35)</f>
        <v>0</v>
      </c>
      <c r="BA38" s="268">
        <f>IF(C$39=0,0,AU38/C$39)</f>
        <v>0</v>
      </c>
      <c r="BB38" s="311">
        <f>SUM(BB22:BB35)</f>
        <v>0</v>
      </c>
      <c r="BC38" s="593">
        <f>SUM(BC22:BC37)</f>
        <v>0</v>
      </c>
      <c r="BD38" s="600">
        <f>SUM(BD22:BD37)</f>
        <v>0</v>
      </c>
      <c r="BE38" s="600">
        <f>SUM(BE22:BE37)</f>
        <v>0</v>
      </c>
      <c r="BF38" s="600">
        <f>SUM(BF22:BF37)</f>
        <v>0</v>
      </c>
      <c r="BG38" s="600">
        <f>SUM(BG22:BG37)</f>
        <v>0</v>
      </c>
      <c r="BH38" s="601">
        <f>AVERAGE(BH22:BH37)</f>
        <v>0</v>
      </c>
      <c r="BI38" s="601">
        <f>SUM(BI22:BI35)</f>
        <v>0</v>
      </c>
      <c r="BJ38" s="879">
        <f>SUM(BJ22:BJ35)</f>
        <v>0</v>
      </c>
      <c r="BK38" s="866">
        <f t="shared" ref="BK38:BP38" si="52">SUM(BK22:BK37)</f>
        <v>0</v>
      </c>
      <c r="BL38" s="867">
        <f t="shared" si="52"/>
        <v>0</v>
      </c>
      <c r="BM38" s="867">
        <f t="shared" si="52"/>
        <v>0</v>
      </c>
      <c r="BN38" s="867">
        <f t="shared" si="52"/>
        <v>0</v>
      </c>
      <c r="BO38" s="867">
        <f t="shared" si="52"/>
        <v>0</v>
      </c>
      <c r="BP38" s="868">
        <f t="shared" si="52"/>
        <v>0</v>
      </c>
    </row>
    <row r="39" spans="1:68" ht="21" customHeight="1" thickBot="1">
      <c r="A39" s="1136" t="s">
        <v>260</v>
      </c>
      <c r="B39" s="1138"/>
      <c r="C39" s="513">
        <f ca="1">'Score P.1'!A53+'Score P.2'!A53</f>
        <v>39</v>
      </c>
      <c r="AG39" s="1134"/>
      <c r="AH39" s="1135"/>
    </row>
  </sheetData>
  <mergeCells count="20">
    <mergeCell ref="BK2:BP2"/>
    <mergeCell ref="A1:AF1"/>
    <mergeCell ref="AG1:BP1"/>
    <mergeCell ref="BC2:BJ2"/>
    <mergeCell ref="Z2:AC2"/>
    <mergeCell ref="AW2:BA2"/>
    <mergeCell ref="AI2:AV2"/>
    <mergeCell ref="AD2:AF2"/>
    <mergeCell ref="C2:F2"/>
    <mergeCell ref="L2:Q2"/>
    <mergeCell ref="G2:J2"/>
    <mergeCell ref="A2:B2"/>
    <mergeCell ref="AG2:AH2"/>
    <mergeCell ref="R2:X2"/>
    <mergeCell ref="AG38:AH38"/>
    <mergeCell ref="AG39:AH39"/>
    <mergeCell ref="AG20:AH20"/>
    <mergeCell ref="A39:B39"/>
    <mergeCell ref="A38:B38"/>
    <mergeCell ref="A20:B20"/>
  </mergeCells>
  <phoneticPr fontId="38" type="noConversion"/>
  <pageMargins left="0.97" right="0.4" top="0.23" bottom="0.21" header="0.21" footer="0.23"/>
  <colBreaks count="1" manualBreakCount="1">
    <brk id="32" max="1048575" man="1"/>
  </colBreaks>
  <legacy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Q205"/>
  <sheetViews>
    <sheetView zoomScale="75" zoomScaleNormal="75" zoomScaleSheetLayoutView="75" zoomScalePageLayoutView="75" workbookViewId="0">
      <selection activeCell="A60" sqref="A60:AA118"/>
    </sheetView>
  </sheetViews>
  <sheetFormatPr baseColWidth="10" defaultColWidth="8.83203125" defaultRowHeight="12"/>
  <cols>
    <col min="1" max="1" width="5.6640625" customWidth="1"/>
    <col min="2" max="2" width="21.1640625" customWidth="1"/>
    <col min="3" max="3" width="3.5" style="1" customWidth="1"/>
    <col min="4" max="4" width="3.5" customWidth="1"/>
    <col min="5" max="5" width="3.5" style="1" customWidth="1"/>
    <col min="6" max="7" width="3.5" customWidth="1"/>
    <col min="8" max="8" width="11.6640625" customWidth="1"/>
    <col min="9" max="10" width="2.6640625" customWidth="1"/>
    <col min="11" max="11" width="11.6640625" customWidth="1"/>
    <col min="12" max="13" width="2.6640625" customWidth="1"/>
    <col min="14" max="14" width="11.6640625" customWidth="1"/>
    <col min="15" max="16" width="2.6640625" customWidth="1"/>
    <col min="17" max="17" width="11.6640625" customWidth="1"/>
    <col min="18" max="19" width="2.6640625" customWidth="1"/>
    <col min="20" max="20" width="11.6640625" customWidth="1"/>
    <col min="21" max="22" width="2.6640625" customWidth="1"/>
    <col min="23" max="23" width="11.6640625" customWidth="1"/>
    <col min="24" max="25" width="2.6640625" customWidth="1"/>
    <col min="26" max="26" width="9.33203125" customWidth="1"/>
    <col min="27" max="27" width="9" customWidth="1"/>
    <col min="28" max="28" width="5.5" hidden="1" customWidth="1"/>
    <col min="29" max="29" width="7.6640625" customWidth="1"/>
    <col min="30" max="30" width="7.5" customWidth="1"/>
    <col min="42" max="42" width="20.6640625" customWidth="1"/>
    <col min="43" max="43" width="10.6640625" customWidth="1"/>
  </cols>
  <sheetData>
    <row r="1" spans="1:43" ht="14" thickBot="1">
      <c r="A1" s="730" t="s">
        <v>366</v>
      </c>
      <c r="B1" s="1266" t="str">
        <f ca="1">IF(Rosters!B10="","",Rosters!B10)</f>
        <v>5280 Fight Club</v>
      </c>
      <c r="C1" s="1266"/>
      <c r="D1" s="1266"/>
      <c r="E1" s="1266"/>
      <c r="F1" s="1266"/>
      <c r="G1" s="1182" t="s">
        <v>396</v>
      </c>
      <c r="H1" s="1182"/>
      <c r="I1" s="1182" t="s">
        <v>65</v>
      </c>
      <c r="J1" s="1182"/>
      <c r="K1" s="1182"/>
      <c r="L1" s="1182"/>
      <c r="M1" s="1182"/>
      <c r="N1" s="112" t="s">
        <v>331</v>
      </c>
      <c r="O1" s="1182" t="s">
        <v>64</v>
      </c>
      <c r="P1" s="1182"/>
      <c r="Q1" s="1182"/>
      <c r="R1" s="1182"/>
      <c r="S1" s="1182"/>
      <c r="T1" s="70" t="s">
        <v>397</v>
      </c>
      <c r="U1" s="1274">
        <v>1</v>
      </c>
      <c r="V1" s="1274"/>
      <c r="W1" s="572"/>
      <c r="X1" s="572"/>
      <c r="Y1" s="572"/>
      <c r="Z1" s="1168" t="s">
        <v>132</v>
      </c>
      <c r="AA1" s="1169"/>
      <c r="AB1" s="546"/>
      <c r="AC1" s="547"/>
      <c r="AD1" s="547"/>
      <c r="AE1" s="548"/>
      <c r="AF1" s="69"/>
      <c r="AG1" s="69"/>
      <c r="AH1" s="69"/>
      <c r="AI1" s="69"/>
      <c r="AJ1" s="69"/>
      <c r="AK1" s="69"/>
      <c r="AL1" s="69"/>
      <c r="AM1" s="69"/>
      <c r="AN1" s="69"/>
      <c r="AO1" s="69"/>
      <c r="AP1" s="69"/>
      <c r="AQ1" s="69"/>
    </row>
    <row r="2" spans="1:43" s="1" customFormat="1" ht="29.25" customHeight="1" thickBot="1">
      <c r="A2" s="361" t="s">
        <v>373</v>
      </c>
      <c r="B2" s="367" t="s">
        <v>349</v>
      </c>
      <c r="C2" s="694" t="s">
        <v>455</v>
      </c>
      <c r="D2" s="695" t="s">
        <v>456</v>
      </c>
      <c r="E2" s="695" t="s">
        <v>457</v>
      </c>
      <c r="F2" s="695" t="s">
        <v>458</v>
      </c>
      <c r="G2" s="696" t="s">
        <v>369</v>
      </c>
      <c r="H2" s="378">
        <v>2</v>
      </c>
      <c r="I2" s="1278" t="s">
        <v>370</v>
      </c>
      <c r="J2" s="1278"/>
      <c r="K2" s="379">
        <v>3</v>
      </c>
      <c r="L2" s="1278" t="s">
        <v>370</v>
      </c>
      <c r="M2" s="1278"/>
      <c r="N2" s="379">
        <v>4</v>
      </c>
      <c r="O2" s="1278" t="s">
        <v>370</v>
      </c>
      <c r="P2" s="1278"/>
      <c r="Q2" s="379">
        <v>5</v>
      </c>
      <c r="R2" s="1278" t="s">
        <v>370</v>
      </c>
      <c r="S2" s="1278"/>
      <c r="T2" s="379">
        <v>6</v>
      </c>
      <c r="U2" s="1278" t="s">
        <v>370</v>
      </c>
      <c r="V2" s="1358"/>
      <c r="W2" s="379">
        <v>7</v>
      </c>
      <c r="X2" s="1278" t="s">
        <v>370</v>
      </c>
      <c r="Y2" s="1278"/>
      <c r="Z2" s="380" t="s">
        <v>423</v>
      </c>
      <c r="AA2" s="99">
        <v>0</v>
      </c>
      <c r="AB2" s="663" t="s">
        <v>268</v>
      </c>
      <c r="AC2" s="328" t="s">
        <v>269</v>
      </c>
      <c r="AD2" s="383" t="s">
        <v>356</v>
      </c>
      <c r="AE2" s="370" t="s">
        <v>383</v>
      </c>
      <c r="AF2" s="371" t="s">
        <v>382</v>
      </c>
      <c r="AG2" s="371" t="s">
        <v>381</v>
      </c>
      <c r="AH2" s="371" t="s">
        <v>380</v>
      </c>
      <c r="AI2" s="371" t="s">
        <v>387</v>
      </c>
      <c r="AJ2" s="371" t="s">
        <v>385</v>
      </c>
      <c r="AK2" s="371" t="s">
        <v>436</v>
      </c>
      <c r="AL2" s="371" t="s">
        <v>384</v>
      </c>
      <c r="AM2" s="371" t="s">
        <v>435</v>
      </c>
      <c r="AN2" s="317" t="s">
        <v>393</v>
      </c>
      <c r="AO2" s="372" t="s">
        <v>394</v>
      </c>
      <c r="AP2" s="1341" t="s">
        <v>398</v>
      </c>
      <c r="AQ2" s="1342"/>
    </row>
    <row r="3" spans="1:43" s="1" customFormat="1" ht="13.5" customHeight="1">
      <c r="A3" s="1354">
        <v>1</v>
      </c>
      <c r="B3" s="1355">
        <v>27</v>
      </c>
      <c r="C3" s="1356">
        <v>1</v>
      </c>
      <c r="D3" s="1310"/>
      <c r="E3" s="1307"/>
      <c r="F3" s="1307"/>
      <c r="G3" s="1350"/>
      <c r="H3" s="1272">
        <v>4</v>
      </c>
      <c r="I3" s="100"/>
      <c r="J3" s="101"/>
      <c r="K3" s="1273"/>
      <c r="L3" s="100"/>
      <c r="M3" s="101"/>
      <c r="N3" s="1273"/>
      <c r="O3" s="100"/>
      <c r="P3" s="101"/>
      <c r="Q3" s="1273"/>
      <c r="R3" s="102"/>
      <c r="S3" s="101"/>
      <c r="T3" s="1273"/>
      <c r="U3" s="100"/>
      <c r="V3" s="103"/>
      <c r="W3" s="1273"/>
      <c r="X3" s="102"/>
      <c r="Y3" s="101"/>
      <c r="Z3" s="1351">
        <f>IF(COUNT(H3:T3)=0,"",SUM(H3,K3,N3,Q3,T3,W3))</f>
        <v>4</v>
      </c>
      <c r="AA3" s="1348">
        <f>IF(Z3="","",AA2+Z3)</f>
        <v>4</v>
      </c>
      <c r="AB3" s="1347">
        <f>V3+D3</f>
        <v>0</v>
      </c>
      <c r="AC3" s="1346">
        <f>IF(Z3="","",IF(AB3&gt;V3,AD3,0))</f>
        <v>0</v>
      </c>
      <c r="AD3" s="1349">
        <f>IF(Z3="","",Z3-Z62)</f>
        <v>3</v>
      </c>
      <c r="AE3" s="1313">
        <f>COUNTIF(I3:J4,"b")+COUNTIF(L3:M4,"b")+COUNTIF(O3:P4,"b")+COUNTIF(R3:S4,"b")+COUNTIF(U3:V4,"b")</f>
        <v>0</v>
      </c>
      <c r="AF3" s="1307">
        <f>COUNTIF(I3:J4,"J")+COUNTIF(L3:M4,"J")+COUNTIF(O3:P4,"J")+COUNTIF(R3:S4,"J")+COUNTIF(U3:V4,"J")</f>
        <v>0</v>
      </c>
      <c r="AG3" s="1307">
        <f>COUNTIF(I3:J4,"G")+COUNTIF(L3:M4,"G")+COUNTIF(O3:P4,"G")+COUNTIF(R3:S4,"G")+COUNTIF(U3:V4,"G")</f>
        <v>0</v>
      </c>
      <c r="AH3" s="1307">
        <f>COUNTIF(I3:J4,"O")+COUNTIF(L3:M4,"O")+COUNTIF(O3:P4,"O")+COUNTIF(R3:S4,"O")+COUNTIF(U3:V4,"O")</f>
        <v>0</v>
      </c>
      <c r="AI3" s="1307">
        <f>COUNTIF(I3:J4,"N")+COUNTIF(L3:M4,"N")+COUNTIF(O3:P4,"N")+COUNTIF(R3:S4,"N")+COUNTIF(U3:V4,"N")</f>
        <v>0</v>
      </c>
      <c r="AJ3" s="1307">
        <f>SUM(AE3:AI4)</f>
        <v>0</v>
      </c>
      <c r="AK3" s="1311">
        <f>IF(Z3="",0,AJ3/AM3)</f>
        <v>0</v>
      </c>
      <c r="AL3" s="1310">
        <f>IF(AM3=0,0,Z3/AM3)</f>
        <v>4</v>
      </c>
      <c r="AM3" s="1307">
        <f>IF(G3="X",0,COUNT(H3,K3,N3,Q3,T3))</f>
        <v>1</v>
      </c>
      <c r="AN3" s="1309">
        <f>IF(AO3=0,0,Z3/AO3)</f>
        <v>0</v>
      </c>
      <c r="AO3" s="1308">
        <f ca="1">'Jam P.1'!B3/60</f>
        <v>0</v>
      </c>
      <c r="AP3" s="1305">
        <f>B3</f>
        <v>27</v>
      </c>
      <c r="AQ3" s="1306"/>
    </row>
    <row r="4" spans="1:43" s="1" customFormat="1" ht="13.5" customHeight="1">
      <c r="A4" s="1183"/>
      <c r="B4" s="1299"/>
      <c r="C4" s="1263"/>
      <c r="D4" s="1165"/>
      <c r="E4" s="1165"/>
      <c r="F4" s="1165"/>
      <c r="G4" s="1248"/>
      <c r="H4" s="1269"/>
      <c r="I4" s="36"/>
      <c r="J4" s="37"/>
      <c r="K4" s="1163"/>
      <c r="L4" s="36"/>
      <c r="M4" s="75"/>
      <c r="N4" s="1163"/>
      <c r="O4" s="4"/>
      <c r="P4" s="37"/>
      <c r="Q4" s="1163"/>
      <c r="R4" s="4"/>
      <c r="S4" s="75"/>
      <c r="T4" s="1163"/>
      <c r="U4" s="4"/>
      <c r="V4" s="63"/>
      <c r="W4" s="1163"/>
      <c r="X4" s="4"/>
      <c r="Y4" s="75"/>
      <c r="Z4" s="1352"/>
      <c r="AA4" s="1251"/>
      <c r="AB4" s="1328"/>
      <c r="AC4" s="1334"/>
      <c r="AD4" s="1330"/>
      <c r="AE4" s="1252"/>
      <c r="AF4" s="1164"/>
      <c r="AG4" s="1164"/>
      <c r="AH4" s="1164"/>
      <c r="AI4" s="1164"/>
      <c r="AJ4" s="1164"/>
      <c r="AK4" s="1286"/>
      <c r="AL4" s="1164"/>
      <c r="AM4" s="1164"/>
      <c r="AN4" s="1291"/>
      <c r="AO4" s="1289"/>
      <c r="AP4" s="1284"/>
      <c r="AQ4" s="1285"/>
    </row>
    <row r="5" spans="1:43" s="1" customFormat="1" ht="13.5" customHeight="1">
      <c r="A5" s="1199">
        <v>2</v>
      </c>
      <c r="B5" s="1261">
        <v>52</v>
      </c>
      <c r="C5" s="1187"/>
      <c r="D5" s="1209"/>
      <c r="E5" s="1209"/>
      <c r="F5" s="1209"/>
      <c r="G5" s="1318">
        <v>1</v>
      </c>
      <c r="H5" s="1252">
        <v>0</v>
      </c>
      <c r="I5" s="42"/>
      <c r="J5" s="37"/>
      <c r="K5" s="1164"/>
      <c r="L5" s="42"/>
      <c r="M5" s="37"/>
      <c r="N5" s="1164"/>
      <c r="O5" s="42"/>
      <c r="P5" s="37"/>
      <c r="Q5" s="1164"/>
      <c r="R5" s="76"/>
      <c r="S5" s="37"/>
      <c r="T5" s="1164"/>
      <c r="U5" s="42"/>
      <c r="V5" s="63"/>
      <c r="W5" s="1164"/>
      <c r="X5" s="76"/>
      <c r="Y5" s="37"/>
      <c r="Z5" s="1249">
        <f>IF(COUNT(H5:T5)=0,"",SUM(H5,K5,N5,Q5,T5,W5))</f>
        <v>0</v>
      </c>
      <c r="AA5" s="1251">
        <f>IF(Z5="",AA3,Z5+AA3)</f>
        <v>4</v>
      </c>
      <c r="AB5" s="1328">
        <f>V5+D5</f>
        <v>0</v>
      </c>
      <c r="AC5" s="1338">
        <f>IF(Z5="","",IF(AB5&gt;V5,AD5,0))</f>
        <v>0</v>
      </c>
      <c r="AD5" s="1331">
        <f>IF(Z5="","",Z5-Z64)</f>
        <v>-4</v>
      </c>
      <c r="AE5" s="1279">
        <f>COUNTIF(I5:J6,"b")+COUNTIF(L5:M6,"b")+COUNTIF(O5:P6,"b")+COUNTIF(R5:S6,"b")+COUNTIF(U5:V6,"b")</f>
        <v>0</v>
      </c>
      <c r="AF5" s="1209">
        <f>COUNTIF(I5:J6,"J")+COUNTIF(L5:M6,"J")+COUNTIF(O5:P6,"J")+COUNTIF(R5:S6,"J")+COUNTIF(U5:V6,"J")</f>
        <v>0</v>
      </c>
      <c r="AG5" s="1209">
        <f>COUNTIF(I5:J6,"G")+COUNTIF(L5:M6,"G")+COUNTIF(O5:P6,"G")+COUNTIF(R5:S6,"G")+COUNTIF(U5:V6,"G")</f>
        <v>0</v>
      </c>
      <c r="AH5" s="1209">
        <f>COUNTIF(I5:J6,"O")+COUNTIF(L5:M6,"O")+COUNTIF(O5:P6,"O")+COUNTIF(R5:S6,"O")+COUNTIF(U5:V6,"O")</f>
        <v>0</v>
      </c>
      <c r="AI5" s="1209">
        <f>COUNTIF(I5:J6,"N")+COUNTIF(L5:M6,"N")+COUNTIF(O5:P6,"N")+COUNTIF(R5:S6,"N")+COUNTIF(U5:V6,"N")</f>
        <v>0</v>
      </c>
      <c r="AJ5" s="1209">
        <f>SUM(AE5:AI6)</f>
        <v>0</v>
      </c>
      <c r="AK5" s="1291">
        <f>IF(Z5="",0,AJ5/AM5)</f>
        <v>0</v>
      </c>
      <c r="AL5" s="1208">
        <f>IF(AM5=0,0,Z5/AM5)</f>
        <v>0</v>
      </c>
      <c r="AM5" s="1209">
        <f>IF(G5="X",0,COUNT(H5,K5,N5,Q5,T5))</f>
        <v>1</v>
      </c>
      <c r="AN5" s="1291">
        <f>IF(AO5=0,0,Z5/AO5)</f>
        <v>0</v>
      </c>
      <c r="AO5" s="1289">
        <f ca="1">'Jam P.1'!B4/60</f>
        <v>0</v>
      </c>
      <c r="AP5" s="1184">
        <f>B5</f>
        <v>52</v>
      </c>
      <c r="AQ5" s="1293"/>
    </row>
    <row r="6" spans="1:43" s="1" customFormat="1" ht="13.5" customHeight="1">
      <c r="A6" s="1199"/>
      <c r="B6" s="1262"/>
      <c r="C6" s="1188"/>
      <c r="D6" s="1253"/>
      <c r="E6" s="1253"/>
      <c r="F6" s="1253"/>
      <c r="G6" s="1265"/>
      <c r="H6" s="1271"/>
      <c r="I6" s="42"/>
      <c r="J6" s="37"/>
      <c r="K6" s="1165"/>
      <c r="L6" s="42"/>
      <c r="M6" s="75"/>
      <c r="N6" s="1165"/>
      <c r="O6" s="76"/>
      <c r="P6" s="37"/>
      <c r="Q6" s="1165"/>
      <c r="R6" s="76"/>
      <c r="S6" s="75"/>
      <c r="T6" s="1165"/>
      <c r="U6" s="76"/>
      <c r="V6" s="63"/>
      <c r="W6" s="1165"/>
      <c r="X6" s="76"/>
      <c r="Y6" s="75"/>
      <c r="Z6" s="1250"/>
      <c r="AA6" s="1251"/>
      <c r="AB6" s="1328"/>
      <c r="AC6" s="1338"/>
      <c r="AD6" s="1332"/>
      <c r="AE6" s="1279"/>
      <c r="AF6" s="1209"/>
      <c r="AG6" s="1209"/>
      <c r="AH6" s="1209"/>
      <c r="AI6" s="1209"/>
      <c r="AJ6" s="1209"/>
      <c r="AK6" s="1291"/>
      <c r="AL6" s="1209"/>
      <c r="AM6" s="1209"/>
      <c r="AN6" s="1291"/>
      <c r="AO6" s="1289"/>
      <c r="AP6" s="1184"/>
      <c r="AQ6" s="1293"/>
    </row>
    <row r="7" spans="1:43" s="1" customFormat="1" ht="13.5" customHeight="1">
      <c r="A7" s="1183">
        <v>3</v>
      </c>
      <c r="B7" s="1298">
        <v>18</v>
      </c>
      <c r="C7" s="1184"/>
      <c r="D7" s="1164"/>
      <c r="E7" s="1164"/>
      <c r="F7" s="1164"/>
      <c r="G7" s="1247">
        <v>1</v>
      </c>
      <c r="H7" s="1267">
        <v>0</v>
      </c>
      <c r="I7" s="36"/>
      <c r="J7" s="37"/>
      <c r="K7" s="1162"/>
      <c r="L7" s="36"/>
      <c r="M7" s="37"/>
      <c r="N7" s="1162"/>
      <c r="O7" s="36"/>
      <c r="P7" s="37"/>
      <c r="Q7" s="1162"/>
      <c r="R7" s="4"/>
      <c r="S7" s="37"/>
      <c r="T7" s="1162"/>
      <c r="U7" s="36"/>
      <c r="V7" s="63"/>
      <c r="W7" s="1162"/>
      <c r="X7" s="4"/>
      <c r="Y7" s="37"/>
      <c r="Z7" s="1256">
        <f>IF(COUNT(H7:T7)=0,"",SUM(H7,K7,N7,Q7,T7,W7))</f>
        <v>0</v>
      </c>
      <c r="AA7" s="1251">
        <f>IF(Z7="",AA5,Z7+AA5)</f>
        <v>4</v>
      </c>
      <c r="AB7" s="1328">
        <f>V7+D7</f>
        <v>0</v>
      </c>
      <c r="AC7" s="1334">
        <f>IF(Z7="","",IF(AB7&gt;V7,AD7,0))</f>
        <v>0</v>
      </c>
      <c r="AD7" s="1329">
        <f>IF(Z7="","",Z7-Z66)</f>
        <v>0</v>
      </c>
      <c r="AE7" s="1252">
        <f>COUNTIF(I7:J8,"b")+COUNTIF(L7:M8,"b")+COUNTIF(O7:P8,"b")+COUNTIF(R7:S8,"b")+COUNTIF(U7:V8,"b")</f>
        <v>0</v>
      </c>
      <c r="AF7" s="1164">
        <f>COUNTIF(I7:J8,"J")+COUNTIF(L7:M8,"J")+COUNTIF(O7:P8,"J")+COUNTIF(R7:S8,"J")+COUNTIF(U7:V8,"J")</f>
        <v>0</v>
      </c>
      <c r="AG7" s="1164">
        <f>COUNTIF(I7:J8,"G")+COUNTIF(L7:M8,"G")+COUNTIF(O7:P8,"G")+COUNTIF(R7:S8,"G")+COUNTIF(U7:V8,"G")</f>
        <v>0</v>
      </c>
      <c r="AH7" s="1164">
        <f>COUNTIF(I7:J8,"O")+COUNTIF(L7:M8,"O")+COUNTIF(O7:P8,"O")+COUNTIF(R7:S8,"O")+COUNTIF(U7:V8,"O")</f>
        <v>0</v>
      </c>
      <c r="AI7" s="1164">
        <f>COUNTIF(I7:J8,"N")+COUNTIF(L7:M8,"N")+COUNTIF(O7:P8,"N")+COUNTIF(R7:S8,"N")+COUNTIF(U7:V8,"N")</f>
        <v>0</v>
      </c>
      <c r="AJ7" s="1164">
        <f>SUM(AE7:AI8)</f>
        <v>0</v>
      </c>
      <c r="AK7" s="1286">
        <f>IF(Z7="",0,AJ7/AM7)</f>
        <v>0</v>
      </c>
      <c r="AL7" s="1288">
        <f>IF(AM7=0,0,Z7/AM7)</f>
        <v>0</v>
      </c>
      <c r="AM7" s="1164">
        <f>IF(G7="X",0,COUNT(H7,K7,N7,Q7,T7))</f>
        <v>1</v>
      </c>
      <c r="AN7" s="1291">
        <f>IF(AO7=0,0,Z7/AO7)</f>
        <v>0</v>
      </c>
      <c r="AO7" s="1289">
        <f ca="1">'Jam P.1'!B5/60</f>
        <v>0</v>
      </c>
      <c r="AP7" s="1284">
        <f>B7</f>
        <v>18</v>
      </c>
      <c r="AQ7" s="1285"/>
    </row>
    <row r="8" spans="1:43" s="1" customFormat="1" ht="13.5" customHeight="1">
      <c r="A8" s="1183"/>
      <c r="B8" s="1299"/>
      <c r="C8" s="1263"/>
      <c r="D8" s="1165"/>
      <c r="E8" s="1165"/>
      <c r="F8" s="1165"/>
      <c r="G8" s="1248"/>
      <c r="H8" s="1269"/>
      <c r="I8" s="36"/>
      <c r="J8" s="37"/>
      <c r="K8" s="1163"/>
      <c r="L8" s="36"/>
      <c r="M8" s="75"/>
      <c r="N8" s="1163"/>
      <c r="O8" s="4"/>
      <c r="P8" s="37"/>
      <c r="Q8" s="1163"/>
      <c r="R8" s="4"/>
      <c r="S8" s="75"/>
      <c r="T8" s="1163"/>
      <c r="U8" s="4"/>
      <c r="V8" s="63"/>
      <c r="W8" s="1163"/>
      <c r="X8" s="4"/>
      <c r="Y8" s="75"/>
      <c r="Z8" s="1258"/>
      <c r="AA8" s="1251"/>
      <c r="AB8" s="1328"/>
      <c r="AC8" s="1334"/>
      <c r="AD8" s="1330"/>
      <c r="AE8" s="1252"/>
      <c r="AF8" s="1164"/>
      <c r="AG8" s="1164"/>
      <c r="AH8" s="1164"/>
      <c r="AI8" s="1164"/>
      <c r="AJ8" s="1164"/>
      <c r="AK8" s="1286"/>
      <c r="AL8" s="1164"/>
      <c r="AM8" s="1164"/>
      <c r="AN8" s="1291"/>
      <c r="AO8" s="1289"/>
      <c r="AP8" s="1284"/>
      <c r="AQ8" s="1285"/>
    </row>
    <row r="9" spans="1:43" s="1" customFormat="1" ht="13.5" customHeight="1">
      <c r="A9" s="1199">
        <v>4</v>
      </c>
      <c r="B9" s="1261">
        <v>88</v>
      </c>
      <c r="C9" s="1187">
        <v>1</v>
      </c>
      <c r="D9" s="1209"/>
      <c r="E9" s="1209"/>
      <c r="F9" s="1209"/>
      <c r="G9" s="1264">
        <v>1</v>
      </c>
      <c r="H9" s="1252">
        <v>0</v>
      </c>
      <c r="I9" s="42"/>
      <c r="J9" s="37"/>
      <c r="K9" s="1164"/>
      <c r="L9" s="42"/>
      <c r="M9" s="37"/>
      <c r="N9" s="1164"/>
      <c r="O9" s="42"/>
      <c r="P9" s="37"/>
      <c r="Q9" s="1164"/>
      <c r="R9" s="76"/>
      <c r="S9" s="37"/>
      <c r="T9" s="1164"/>
      <c r="U9" s="42"/>
      <c r="V9" s="63"/>
      <c r="W9" s="1164"/>
      <c r="X9" s="76"/>
      <c r="Y9" s="37"/>
      <c r="Z9" s="1249">
        <f>IF(COUNT(H9:T9)=0,"",SUM(H9,K9,N9,Q9,T9,W9))</f>
        <v>0</v>
      </c>
      <c r="AA9" s="1251">
        <f>IF(Z9="",AA7,Z9+AA7)</f>
        <v>4</v>
      </c>
      <c r="AB9" s="1328">
        <f>V9+D9</f>
        <v>0</v>
      </c>
      <c r="AC9" s="1338">
        <f>IF(Z9="","",IF(AB9&gt;V9,AD9,0))</f>
        <v>0</v>
      </c>
      <c r="AD9" s="1331">
        <f>IF(Z9="","",Z9-Z68)</f>
        <v>-5</v>
      </c>
      <c r="AE9" s="1279">
        <f>COUNTIF(I9:J10,"b")+COUNTIF(L9:M10,"b")+COUNTIF(O9:P10,"b")+COUNTIF(R9:S10,"b")+COUNTIF(U9:V10,"b")</f>
        <v>0</v>
      </c>
      <c r="AF9" s="1209">
        <f>COUNTIF(I9:J10,"J")+COUNTIF(L9:M10,"J")+COUNTIF(O9:P10,"J")+COUNTIF(R9:S10,"J")+COUNTIF(U9:V10,"J")</f>
        <v>0</v>
      </c>
      <c r="AG9" s="1209">
        <f>COUNTIF(I9:J10,"G")+COUNTIF(L9:M10,"G")+COUNTIF(O9:P10,"G")+COUNTIF(R9:S10,"G")+COUNTIF(U9:V10,"G")</f>
        <v>0</v>
      </c>
      <c r="AH9" s="1209">
        <f>COUNTIF(I9:J10,"O")+COUNTIF(L9:M10,"O")+COUNTIF(O9:P10,"O")+COUNTIF(R9:S10,"O")+COUNTIF(U9:V10,"O")</f>
        <v>0</v>
      </c>
      <c r="AI9" s="1209">
        <f>COUNTIF(I9:J10,"N")+COUNTIF(L9:M10,"N")+COUNTIF(O9:P10,"N")+COUNTIF(R9:S10,"N")+COUNTIF(U9:V10,"N")</f>
        <v>0</v>
      </c>
      <c r="AJ9" s="1209">
        <f>SUM(AE9:AI10)</f>
        <v>0</v>
      </c>
      <c r="AK9" s="1291">
        <f>IF(Z9="",0,AJ9/AM9)</f>
        <v>0</v>
      </c>
      <c r="AL9" s="1208">
        <f>IF(AM9=0,0,Z9/AM9)</f>
        <v>0</v>
      </c>
      <c r="AM9" s="1209">
        <f>IF(G9="X",0,COUNT(H9,K9,N9,Q9,T9))</f>
        <v>1</v>
      </c>
      <c r="AN9" s="1291">
        <f>IF(AO9=0,0,Z9/AO9)</f>
        <v>0</v>
      </c>
      <c r="AO9" s="1289">
        <f ca="1">'Jam P.1'!B6/60</f>
        <v>0</v>
      </c>
      <c r="AP9" s="1184">
        <f>B9</f>
        <v>88</v>
      </c>
      <c r="AQ9" s="1293"/>
    </row>
    <row r="10" spans="1:43" s="1" customFormat="1" ht="13.5" customHeight="1">
      <c r="A10" s="1199"/>
      <c r="B10" s="1262"/>
      <c r="C10" s="1188"/>
      <c r="D10" s="1253"/>
      <c r="E10" s="1253"/>
      <c r="F10" s="1253"/>
      <c r="G10" s="1265"/>
      <c r="H10" s="1271"/>
      <c r="I10" s="42"/>
      <c r="J10" s="37"/>
      <c r="K10" s="1165"/>
      <c r="L10" s="42"/>
      <c r="M10" s="75"/>
      <c r="N10" s="1165"/>
      <c r="O10" s="76"/>
      <c r="P10" s="37"/>
      <c r="Q10" s="1165"/>
      <c r="R10" s="76"/>
      <c r="S10" s="75"/>
      <c r="T10" s="1165"/>
      <c r="U10" s="76"/>
      <c r="V10" s="63"/>
      <c r="W10" s="1165"/>
      <c r="X10" s="76"/>
      <c r="Y10" s="75"/>
      <c r="Z10" s="1250"/>
      <c r="AA10" s="1251"/>
      <c r="AB10" s="1328"/>
      <c r="AC10" s="1338"/>
      <c r="AD10" s="1332"/>
      <c r="AE10" s="1279"/>
      <c r="AF10" s="1209"/>
      <c r="AG10" s="1209"/>
      <c r="AH10" s="1209"/>
      <c r="AI10" s="1209"/>
      <c r="AJ10" s="1209"/>
      <c r="AK10" s="1291"/>
      <c r="AL10" s="1209"/>
      <c r="AM10" s="1209"/>
      <c r="AN10" s="1291"/>
      <c r="AO10" s="1289"/>
      <c r="AP10" s="1184"/>
      <c r="AQ10" s="1293"/>
    </row>
    <row r="11" spans="1:43" s="1" customFormat="1" ht="13.5" customHeight="1">
      <c r="A11" s="1183">
        <v>5</v>
      </c>
      <c r="B11" s="1298">
        <v>88</v>
      </c>
      <c r="C11" s="1184"/>
      <c r="D11" s="1164">
        <v>1</v>
      </c>
      <c r="E11" s="1164"/>
      <c r="F11" s="1164"/>
      <c r="G11" s="1247"/>
      <c r="H11" s="1267">
        <v>5</v>
      </c>
      <c r="I11" s="36"/>
      <c r="J11" s="37"/>
      <c r="K11" s="1162">
        <v>4</v>
      </c>
      <c r="L11" s="36"/>
      <c r="M11" s="37"/>
      <c r="N11" s="1162"/>
      <c r="O11" s="36"/>
      <c r="P11" s="37"/>
      <c r="Q11" s="1162"/>
      <c r="R11" s="4"/>
      <c r="S11" s="37"/>
      <c r="T11" s="1162"/>
      <c r="U11" s="36"/>
      <c r="V11" s="63"/>
      <c r="W11" s="1162"/>
      <c r="X11" s="4"/>
      <c r="Y11" s="37"/>
      <c r="Z11" s="1256">
        <f>IF(COUNT(H11:T11)=0,"",SUM(H11,K11,N11,Q11,T11,W11))</f>
        <v>9</v>
      </c>
      <c r="AA11" s="1251">
        <f>IF(Z11="",AA9,Z11+AA9)</f>
        <v>13</v>
      </c>
      <c r="AB11" s="1328">
        <f>V11+D11</f>
        <v>1</v>
      </c>
      <c r="AC11" s="1334">
        <f>IF(Z11="","",IF(AB11&gt;V11,AD11,0))</f>
        <v>9</v>
      </c>
      <c r="AD11" s="1329">
        <f>IF(Z11="","",Z11-Z70)</f>
        <v>9</v>
      </c>
      <c r="AE11" s="1252">
        <f>COUNTIF(I11:J12,"b")+COUNTIF(L11:M12,"b")+COUNTIF(O11:P12,"b")+COUNTIF(R11:S12,"b")+COUNTIF(U11:V12,"b")</f>
        <v>0</v>
      </c>
      <c r="AF11" s="1164">
        <f>COUNTIF(I11:J12,"J")+COUNTIF(L11:M12,"J")+COUNTIF(O11:P12,"J")+COUNTIF(R11:S12,"J")+COUNTIF(U11:V12,"J")</f>
        <v>0</v>
      </c>
      <c r="AG11" s="1164">
        <f>COUNTIF(I11:J12,"G")+COUNTIF(L11:M12,"G")+COUNTIF(O11:P12,"G")+COUNTIF(R11:S12,"G")+COUNTIF(U11:V12,"G")</f>
        <v>0</v>
      </c>
      <c r="AH11" s="1164">
        <f>COUNTIF(I11:J12,"O")+COUNTIF(L11:M12,"O")+COUNTIF(O11:P12,"O")+COUNTIF(R11:S12,"O")+COUNTIF(U11:V12,"O")</f>
        <v>0</v>
      </c>
      <c r="AI11" s="1164">
        <f>COUNTIF(I11:J12,"N")+COUNTIF(L11:M12,"N")+COUNTIF(O11:P12,"N")+COUNTIF(R11:S12,"N")+COUNTIF(U11:V12,"N")</f>
        <v>0</v>
      </c>
      <c r="AJ11" s="1164">
        <f>SUM(AE11:AI12)</f>
        <v>0</v>
      </c>
      <c r="AK11" s="1286">
        <f>IF(Z11="",0,AJ11/AM11)</f>
        <v>0</v>
      </c>
      <c r="AL11" s="1288">
        <f>IF(AM11=0,0,Z11/AM11)</f>
        <v>4.5</v>
      </c>
      <c r="AM11" s="1164">
        <f>IF(G11="X",0,COUNT(H11,K11,N11,Q11,T11))</f>
        <v>2</v>
      </c>
      <c r="AN11" s="1291">
        <f>IF(AO11=0,0,Z11/AO11)</f>
        <v>0</v>
      </c>
      <c r="AO11" s="1289">
        <f ca="1">'Jam P.1'!B7/60</f>
        <v>0</v>
      </c>
      <c r="AP11" s="1284">
        <f>B11</f>
        <v>88</v>
      </c>
      <c r="AQ11" s="1285"/>
    </row>
    <row r="12" spans="1:43" s="1" customFormat="1" ht="13.5" customHeight="1">
      <c r="A12" s="1183"/>
      <c r="B12" s="1299"/>
      <c r="C12" s="1263"/>
      <c r="D12" s="1165"/>
      <c r="E12" s="1165"/>
      <c r="F12" s="1165"/>
      <c r="G12" s="1248"/>
      <c r="H12" s="1269"/>
      <c r="I12" s="36"/>
      <c r="J12" s="37"/>
      <c r="K12" s="1163"/>
      <c r="L12" s="36"/>
      <c r="M12" s="75"/>
      <c r="N12" s="1163"/>
      <c r="O12" s="4"/>
      <c r="P12" s="37"/>
      <c r="Q12" s="1163"/>
      <c r="R12" s="4"/>
      <c r="S12" s="75"/>
      <c r="T12" s="1163"/>
      <c r="U12" s="4"/>
      <c r="V12" s="63"/>
      <c r="W12" s="1163"/>
      <c r="X12" s="4"/>
      <c r="Y12" s="75"/>
      <c r="Z12" s="1258"/>
      <c r="AA12" s="1251"/>
      <c r="AB12" s="1328"/>
      <c r="AC12" s="1334"/>
      <c r="AD12" s="1330"/>
      <c r="AE12" s="1252"/>
      <c r="AF12" s="1164"/>
      <c r="AG12" s="1164"/>
      <c r="AH12" s="1164"/>
      <c r="AI12" s="1164"/>
      <c r="AJ12" s="1164"/>
      <c r="AK12" s="1286"/>
      <c r="AL12" s="1164"/>
      <c r="AM12" s="1164"/>
      <c r="AN12" s="1291"/>
      <c r="AO12" s="1289"/>
      <c r="AP12" s="1284"/>
      <c r="AQ12" s="1285"/>
    </row>
    <row r="13" spans="1:43" s="1" customFormat="1" ht="13.5" customHeight="1">
      <c r="A13" s="1199">
        <v>6</v>
      </c>
      <c r="B13" s="1261">
        <v>52</v>
      </c>
      <c r="C13" s="1187"/>
      <c r="D13" s="1209"/>
      <c r="E13" s="1209"/>
      <c r="F13" s="1209"/>
      <c r="G13" s="1264">
        <v>1</v>
      </c>
      <c r="H13" s="1252">
        <v>0</v>
      </c>
      <c r="I13" s="42"/>
      <c r="J13" s="37"/>
      <c r="K13" s="1164"/>
      <c r="L13" s="42"/>
      <c r="M13" s="37"/>
      <c r="N13" s="1164"/>
      <c r="O13" s="42"/>
      <c r="P13" s="37"/>
      <c r="Q13" s="1164"/>
      <c r="R13" s="76"/>
      <c r="S13" s="37"/>
      <c r="T13" s="1164"/>
      <c r="U13" s="42"/>
      <c r="V13" s="63"/>
      <c r="W13" s="1164"/>
      <c r="X13" s="76"/>
      <c r="Y13" s="37"/>
      <c r="Z13" s="1249">
        <f>IF(COUNT(H13:T13)=0,"",SUM(H13,K13,N13,Q13,T13,W13))</f>
        <v>0</v>
      </c>
      <c r="AA13" s="1251">
        <f>IF(Z13="",AA11,Z13+AA11)</f>
        <v>13</v>
      </c>
      <c r="AB13" s="1328">
        <f>V13+D13</f>
        <v>0</v>
      </c>
      <c r="AC13" s="1338">
        <f>IF(Z13="","",IF(AB13&gt;V13,AD13,0))</f>
        <v>0</v>
      </c>
      <c r="AD13" s="1331">
        <f>IF(Z13="","",Z13-Z72)</f>
        <v>-5</v>
      </c>
      <c r="AE13" s="1279">
        <f>COUNTIF(I13:J14,"b")+COUNTIF(L13:M14,"b")+COUNTIF(O13:P14,"b")+COUNTIF(R13:S14,"b")+COUNTIF(U13:V14,"b")</f>
        <v>0</v>
      </c>
      <c r="AF13" s="1209">
        <f>COUNTIF(I13:J14,"J")+COUNTIF(L13:M14,"J")+COUNTIF(O13:P14,"J")+COUNTIF(R13:S14,"J")+COUNTIF(U13:V14,"J")</f>
        <v>0</v>
      </c>
      <c r="AG13" s="1209">
        <f>COUNTIF(I13:J14,"G")+COUNTIF(L13:M14,"G")+COUNTIF(O13:P14,"G")+COUNTIF(R13:S14,"G")+COUNTIF(U13:V14,"G")</f>
        <v>0</v>
      </c>
      <c r="AH13" s="1209">
        <f>COUNTIF(I13:J14,"O")+COUNTIF(L13:M14,"O")+COUNTIF(O13:P14,"O")+COUNTIF(R13:S14,"O")+COUNTIF(U13:V14,"O")</f>
        <v>0</v>
      </c>
      <c r="AI13" s="1209">
        <f>COUNTIF(I13:J14,"N")+COUNTIF(L13:M14,"N")+COUNTIF(O13:P14,"N")+COUNTIF(R13:S14,"N")+COUNTIF(U13:V14,"N")</f>
        <v>0</v>
      </c>
      <c r="AJ13" s="1209">
        <f>SUM(AE13:AI14)</f>
        <v>0</v>
      </c>
      <c r="AK13" s="1291">
        <f>IF(Z13="",0,AJ13/AM13)</f>
        <v>0</v>
      </c>
      <c r="AL13" s="1208">
        <f>IF(AM13=0,0,Z13/AM13)</f>
        <v>0</v>
      </c>
      <c r="AM13" s="1209">
        <f>IF(G13="X",0,COUNT(H13,K13,N13,Q13,T13))</f>
        <v>1</v>
      </c>
      <c r="AN13" s="1291">
        <f>IF(AO13=0,0,Z13/AO13)</f>
        <v>0</v>
      </c>
      <c r="AO13" s="1289">
        <f ca="1">'Jam P.1'!B8/60</f>
        <v>0</v>
      </c>
      <c r="AP13" s="1184">
        <f>B13</f>
        <v>52</v>
      </c>
      <c r="AQ13" s="1293"/>
    </row>
    <row r="14" spans="1:43" s="1" customFormat="1" ht="13.5" customHeight="1">
      <c r="A14" s="1199"/>
      <c r="B14" s="1262"/>
      <c r="C14" s="1188"/>
      <c r="D14" s="1253"/>
      <c r="E14" s="1253"/>
      <c r="F14" s="1253"/>
      <c r="G14" s="1265"/>
      <c r="H14" s="1271"/>
      <c r="I14" s="42"/>
      <c r="J14" s="37"/>
      <c r="K14" s="1165"/>
      <c r="L14" s="42"/>
      <c r="M14" s="75"/>
      <c r="N14" s="1165"/>
      <c r="O14" s="76"/>
      <c r="P14" s="37"/>
      <c r="Q14" s="1165"/>
      <c r="R14" s="76"/>
      <c r="S14" s="75"/>
      <c r="T14" s="1165"/>
      <c r="U14" s="76"/>
      <c r="V14" s="63"/>
      <c r="W14" s="1165"/>
      <c r="X14" s="76"/>
      <c r="Y14" s="75"/>
      <c r="Z14" s="1250"/>
      <c r="AA14" s="1251"/>
      <c r="AB14" s="1328"/>
      <c r="AC14" s="1338"/>
      <c r="AD14" s="1332"/>
      <c r="AE14" s="1279"/>
      <c r="AF14" s="1209"/>
      <c r="AG14" s="1209"/>
      <c r="AH14" s="1209"/>
      <c r="AI14" s="1209"/>
      <c r="AJ14" s="1209"/>
      <c r="AK14" s="1291"/>
      <c r="AL14" s="1209"/>
      <c r="AM14" s="1209"/>
      <c r="AN14" s="1291"/>
      <c r="AO14" s="1289"/>
      <c r="AP14" s="1184"/>
      <c r="AQ14" s="1293"/>
    </row>
    <row r="15" spans="1:43" s="1" customFormat="1" ht="13.5" customHeight="1">
      <c r="A15" s="1183">
        <v>7</v>
      </c>
      <c r="B15" s="1298">
        <v>27</v>
      </c>
      <c r="C15" s="1184"/>
      <c r="D15" s="1164">
        <v>1</v>
      </c>
      <c r="E15" s="1164"/>
      <c r="F15" s="1164"/>
      <c r="G15" s="1247"/>
      <c r="H15" s="1267">
        <v>5</v>
      </c>
      <c r="I15" s="36"/>
      <c r="J15" s="37"/>
      <c r="K15" s="1162">
        <v>5</v>
      </c>
      <c r="L15" s="36"/>
      <c r="M15" s="37"/>
      <c r="N15" s="1162"/>
      <c r="O15" s="36"/>
      <c r="P15" s="37"/>
      <c r="Q15" s="1162"/>
      <c r="R15" s="4"/>
      <c r="S15" s="37"/>
      <c r="T15" s="1162"/>
      <c r="U15" s="36"/>
      <c r="V15" s="63"/>
      <c r="W15" s="1162"/>
      <c r="X15" s="4"/>
      <c r="Y15" s="37"/>
      <c r="Z15" s="1256">
        <f>IF(COUNT(H15:T15)=0,"",SUM(H15,K15,N15,Q15,T15,W15))</f>
        <v>10</v>
      </c>
      <c r="AA15" s="1251">
        <f>IF(Z15="",AA13,Z15+AA13)</f>
        <v>23</v>
      </c>
      <c r="AB15" s="1328">
        <f>V15+D15</f>
        <v>1</v>
      </c>
      <c r="AC15" s="1334">
        <f>IF(Z15="","",IF(AB15&gt;V15,AD15,0))</f>
        <v>10</v>
      </c>
      <c r="AD15" s="1329">
        <f>IF(Z15="","",Z15-Z74)</f>
        <v>10</v>
      </c>
      <c r="AE15" s="1252">
        <f>COUNTIF(I15:J16,"b")+COUNTIF(L15:M16,"b")+COUNTIF(O15:P16,"b")+COUNTIF(R15:S16,"b")+COUNTIF(U15:V16,"b")</f>
        <v>0</v>
      </c>
      <c r="AF15" s="1164">
        <f>COUNTIF(I15:J16,"J")+COUNTIF(L15:M16,"J")+COUNTIF(O15:P16,"J")+COUNTIF(R15:S16,"J")+COUNTIF(U15:V16,"J")</f>
        <v>0</v>
      </c>
      <c r="AG15" s="1164">
        <f>COUNTIF(I15:J16,"G")+COUNTIF(L15:M16,"G")+COUNTIF(O15:P16,"G")+COUNTIF(R15:S16,"G")+COUNTIF(U15:V16,"G")</f>
        <v>0</v>
      </c>
      <c r="AH15" s="1164">
        <f>COUNTIF(I15:J16,"O")+COUNTIF(L15:M16,"O")+COUNTIF(O15:P16,"O")+COUNTIF(R15:S16,"O")+COUNTIF(U15:V16,"O")</f>
        <v>0</v>
      </c>
      <c r="AI15" s="1164">
        <f>COUNTIF(I15:J16,"N")+COUNTIF(L15:M16,"N")+COUNTIF(O15:P16,"N")+COUNTIF(R15:S16,"N")+COUNTIF(U15:V16,"N")</f>
        <v>0</v>
      </c>
      <c r="AJ15" s="1164">
        <f>SUM(AE15:AI16)</f>
        <v>0</v>
      </c>
      <c r="AK15" s="1286">
        <f>IF(Z15="",0,AJ15/AM15)</f>
        <v>0</v>
      </c>
      <c r="AL15" s="1288">
        <f>IF(AM15=0,0,Z15/AM15)</f>
        <v>5</v>
      </c>
      <c r="AM15" s="1164">
        <f>IF(G15="X",0,COUNT(H15,K15,N15,Q15,T15))</f>
        <v>2</v>
      </c>
      <c r="AN15" s="1291">
        <f>IF(AO15=0,0,Z15/AO15)</f>
        <v>0</v>
      </c>
      <c r="AO15" s="1289">
        <f ca="1">'Jam P.1'!B9/60</f>
        <v>0</v>
      </c>
      <c r="AP15" s="1284">
        <f>B15</f>
        <v>27</v>
      </c>
      <c r="AQ15" s="1285"/>
    </row>
    <row r="16" spans="1:43" s="1" customFormat="1" ht="13.5" customHeight="1">
      <c r="A16" s="1183"/>
      <c r="B16" s="1299"/>
      <c r="C16" s="1263"/>
      <c r="D16" s="1165"/>
      <c r="E16" s="1165"/>
      <c r="F16" s="1165"/>
      <c r="G16" s="1248"/>
      <c r="H16" s="1269"/>
      <c r="I16" s="36"/>
      <c r="J16" s="37"/>
      <c r="K16" s="1163"/>
      <c r="L16" s="36"/>
      <c r="M16" s="75"/>
      <c r="N16" s="1163"/>
      <c r="O16" s="4"/>
      <c r="P16" s="37"/>
      <c r="Q16" s="1163"/>
      <c r="R16" s="4"/>
      <c r="S16" s="75"/>
      <c r="T16" s="1163"/>
      <c r="U16" s="4"/>
      <c r="V16" s="63"/>
      <c r="W16" s="1163"/>
      <c r="X16" s="4"/>
      <c r="Y16" s="75"/>
      <c r="Z16" s="1258"/>
      <c r="AA16" s="1251"/>
      <c r="AB16" s="1328"/>
      <c r="AC16" s="1334"/>
      <c r="AD16" s="1330"/>
      <c r="AE16" s="1252"/>
      <c r="AF16" s="1164"/>
      <c r="AG16" s="1164"/>
      <c r="AH16" s="1164"/>
      <c r="AI16" s="1164"/>
      <c r="AJ16" s="1164"/>
      <c r="AK16" s="1286"/>
      <c r="AL16" s="1164"/>
      <c r="AM16" s="1164"/>
      <c r="AN16" s="1291"/>
      <c r="AO16" s="1289"/>
      <c r="AP16" s="1284"/>
      <c r="AQ16" s="1285"/>
    </row>
    <row r="17" spans="1:43" s="1" customFormat="1" ht="13.5" customHeight="1">
      <c r="A17" s="1199">
        <v>8</v>
      </c>
      <c r="B17" s="1261">
        <v>18</v>
      </c>
      <c r="C17" s="1187"/>
      <c r="D17" s="1209">
        <v>1</v>
      </c>
      <c r="E17" s="1209">
        <v>1</v>
      </c>
      <c r="F17" s="1209"/>
      <c r="G17" s="1264"/>
      <c r="H17" s="1252">
        <v>4</v>
      </c>
      <c r="I17" s="42"/>
      <c r="J17" s="37"/>
      <c r="K17" s="1164"/>
      <c r="L17" s="42"/>
      <c r="M17" s="37"/>
      <c r="N17" s="1164"/>
      <c r="O17" s="42"/>
      <c r="P17" s="37"/>
      <c r="Q17" s="1164"/>
      <c r="R17" s="76"/>
      <c r="S17" s="37"/>
      <c r="T17" s="1164"/>
      <c r="U17" s="42"/>
      <c r="V17" s="63"/>
      <c r="W17" s="1164"/>
      <c r="X17" s="76"/>
      <c r="Y17" s="37"/>
      <c r="Z17" s="1249">
        <f>IF(COUNT(H17:T17)=0,"",SUM(H17,K17,N17,Q17,T17,W17))</f>
        <v>4</v>
      </c>
      <c r="AA17" s="1251">
        <f>IF(Z17="",AA15,Z17+AA15)</f>
        <v>27</v>
      </c>
      <c r="AB17" s="1328">
        <f>V17+D17</f>
        <v>1</v>
      </c>
      <c r="AC17" s="1338">
        <f>IF(Z17="","",IF(AB17&gt;V17,AD17,0))</f>
        <v>4</v>
      </c>
      <c r="AD17" s="1331">
        <f>IF(Z17="","",Z17-Z76)</f>
        <v>4</v>
      </c>
      <c r="AE17" s="1279">
        <f>COUNTIF(I17:J18,"b")+COUNTIF(L17:M18,"b")+COUNTIF(O17:P18,"b")+COUNTIF(R17:S18,"b")+COUNTIF(U17:V18,"b")</f>
        <v>0</v>
      </c>
      <c r="AF17" s="1209">
        <f>COUNTIF(I17:J18,"J")+COUNTIF(L17:M18,"J")+COUNTIF(O17:P18,"J")+COUNTIF(R17:S18,"J")+COUNTIF(U17:V18,"J")</f>
        <v>0</v>
      </c>
      <c r="AG17" s="1209">
        <f>COUNTIF(I17:J18,"G")+COUNTIF(L17:M18,"G")+COUNTIF(O17:P18,"G")+COUNTIF(R17:S18,"G")+COUNTIF(U17:V18,"G")</f>
        <v>0</v>
      </c>
      <c r="AH17" s="1209">
        <f>COUNTIF(I17:J18,"O")+COUNTIF(L17:M18,"O")+COUNTIF(O17:P18,"O")+COUNTIF(R17:S18,"O")+COUNTIF(U17:V18,"O")</f>
        <v>0</v>
      </c>
      <c r="AI17" s="1209">
        <f>COUNTIF(I17:J18,"N")+COUNTIF(L17:M18,"N")+COUNTIF(O17:P18,"N")+COUNTIF(R17:S18,"N")+COUNTIF(U17:V18,"N")</f>
        <v>0</v>
      </c>
      <c r="AJ17" s="1209">
        <f>SUM(AE17:AI18)</f>
        <v>0</v>
      </c>
      <c r="AK17" s="1291">
        <f>IF(Z17="",0,AJ17/AM17)</f>
        <v>0</v>
      </c>
      <c r="AL17" s="1208">
        <f>IF(AM17=0,0,Z17/AM17)</f>
        <v>4</v>
      </c>
      <c r="AM17" s="1209">
        <f>IF(G17="X",0,COUNT(H17,K17,N17,Q17,T17))</f>
        <v>1</v>
      </c>
      <c r="AN17" s="1291">
        <f>IF(AO17=0,0,Z17/AO17)</f>
        <v>0</v>
      </c>
      <c r="AO17" s="1289">
        <f ca="1">'Jam P.1'!B10/60</f>
        <v>0</v>
      </c>
      <c r="AP17" s="1184">
        <f>B17</f>
        <v>18</v>
      </c>
      <c r="AQ17" s="1293"/>
    </row>
    <row r="18" spans="1:43" s="1" customFormat="1" ht="13.5" customHeight="1">
      <c r="A18" s="1199"/>
      <c r="B18" s="1262"/>
      <c r="C18" s="1188"/>
      <c r="D18" s="1253"/>
      <c r="E18" s="1253"/>
      <c r="F18" s="1253"/>
      <c r="G18" s="1265"/>
      <c r="H18" s="1271"/>
      <c r="I18" s="42"/>
      <c r="J18" s="37"/>
      <c r="K18" s="1165"/>
      <c r="L18" s="42"/>
      <c r="M18" s="75"/>
      <c r="N18" s="1165"/>
      <c r="O18" s="76"/>
      <c r="P18" s="37"/>
      <c r="Q18" s="1165"/>
      <c r="R18" s="76"/>
      <c r="S18" s="75"/>
      <c r="T18" s="1165"/>
      <c r="U18" s="76"/>
      <c r="V18" s="63"/>
      <c r="W18" s="1165"/>
      <c r="X18" s="76"/>
      <c r="Y18" s="75"/>
      <c r="Z18" s="1250"/>
      <c r="AA18" s="1251"/>
      <c r="AB18" s="1328"/>
      <c r="AC18" s="1338"/>
      <c r="AD18" s="1332"/>
      <c r="AE18" s="1279"/>
      <c r="AF18" s="1209"/>
      <c r="AG18" s="1209"/>
      <c r="AH18" s="1209"/>
      <c r="AI18" s="1209"/>
      <c r="AJ18" s="1209"/>
      <c r="AK18" s="1291"/>
      <c r="AL18" s="1209"/>
      <c r="AM18" s="1209"/>
      <c r="AN18" s="1291"/>
      <c r="AO18" s="1289"/>
      <c r="AP18" s="1184"/>
      <c r="AQ18" s="1293"/>
    </row>
    <row r="19" spans="1:43" s="1" customFormat="1" ht="13.5" customHeight="1">
      <c r="A19" s="1183">
        <v>9</v>
      </c>
      <c r="B19" s="1298">
        <v>52</v>
      </c>
      <c r="C19" s="1184"/>
      <c r="D19" s="1164">
        <v>1</v>
      </c>
      <c r="E19" s="1164">
        <v>1</v>
      </c>
      <c r="F19" s="1164"/>
      <c r="G19" s="1247"/>
      <c r="H19" s="1267">
        <v>4</v>
      </c>
      <c r="I19" s="36"/>
      <c r="J19" s="37"/>
      <c r="K19" s="1162"/>
      <c r="L19" s="36"/>
      <c r="M19" s="37"/>
      <c r="N19" s="1162"/>
      <c r="O19" s="36"/>
      <c r="P19" s="37"/>
      <c r="Q19" s="1162"/>
      <c r="R19" s="4"/>
      <c r="S19" s="37"/>
      <c r="T19" s="1162"/>
      <c r="U19" s="36"/>
      <c r="V19" s="63"/>
      <c r="W19" s="1162"/>
      <c r="X19" s="4"/>
      <c r="Y19" s="37"/>
      <c r="Z19" s="1256">
        <f>IF(COUNT(H19:T19)=0,"",SUM(H19,K19,N19,Q19,T19,W19))</f>
        <v>4</v>
      </c>
      <c r="AA19" s="1251">
        <f>IF(Z19="",AA17,Z19+AA17)</f>
        <v>31</v>
      </c>
      <c r="AB19" s="1328">
        <f>V19+D19</f>
        <v>1</v>
      </c>
      <c r="AC19" s="1334">
        <f>IF(Z19="","",IF(AB19&gt;V19,AD19,0))</f>
        <v>4</v>
      </c>
      <c r="AD19" s="1329">
        <f>IF(Z19="","",Z19-Z78)</f>
        <v>4</v>
      </c>
      <c r="AE19" s="1252">
        <f>COUNTIF(I19:J20,"b")+COUNTIF(L19:M20,"b")+COUNTIF(O19:P20,"b")+COUNTIF(R19:S20,"b")+COUNTIF(U19:V20,"b")</f>
        <v>0</v>
      </c>
      <c r="AF19" s="1164">
        <f>COUNTIF(I19:J20,"J")+COUNTIF(L19:M20,"J")+COUNTIF(O19:P20,"J")+COUNTIF(R19:S20,"J")+COUNTIF(U19:V20,"J")</f>
        <v>0</v>
      </c>
      <c r="AG19" s="1164">
        <f>COUNTIF(I19:J20,"G")+COUNTIF(L19:M20,"G")+COUNTIF(O19:P20,"G")+COUNTIF(R19:S20,"G")+COUNTIF(U19:V20,"G")</f>
        <v>0</v>
      </c>
      <c r="AH19" s="1164">
        <f>COUNTIF(I19:J20,"O")+COUNTIF(L19:M20,"O")+COUNTIF(O19:P20,"O")+COUNTIF(R19:S20,"O")+COUNTIF(U19:V20,"O")</f>
        <v>0</v>
      </c>
      <c r="AI19" s="1164">
        <f>COUNTIF(I19:J20,"N")+COUNTIF(L19:M20,"N")+COUNTIF(O19:P20,"N")+COUNTIF(R19:S20,"N")+COUNTIF(U19:V20,"N")</f>
        <v>0</v>
      </c>
      <c r="AJ19" s="1164">
        <f>SUM(AE19:AI20)</f>
        <v>0</v>
      </c>
      <c r="AK19" s="1286">
        <f>IF(Z19="",0,AJ19/AM19)</f>
        <v>0</v>
      </c>
      <c r="AL19" s="1288">
        <f>IF(AM19=0,0,Z19/AM19)</f>
        <v>4</v>
      </c>
      <c r="AM19" s="1164">
        <f>IF(G19="X",0,COUNT(H19,K19,N19,Q19,T19))</f>
        <v>1</v>
      </c>
      <c r="AN19" s="1291">
        <f>IF(AO19=0,0,Z19/AO19)</f>
        <v>0</v>
      </c>
      <c r="AO19" s="1289">
        <f ca="1">'Jam P.1'!B11/60</f>
        <v>0</v>
      </c>
      <c r="AP19" s="1284">
        <f>B19</f>
        <v>52</v>
      </c>
      <c r="AQ19" s="1285"/>
    </row>
    <row r="20" spans="1:43" s="1" customFormat="1" ht="13.5" customHeight="1">
      <c r="A20" s="1183"/>
      <c r="B20" s="1299"/>
      <c r="C20" s="1263"/>
      <c r="D20" s="1165"/>
      <c r="E20" s="1165"/>
      <c r="F20" s="1165"/>
      <c r="G20" s="1248"/>
      <c r="H20" s="1269"/>
      <c r="I20" s="36"/>
      <c r="J20" s="37"/>
      <c r="K20" s="1163"/>
      <c r="L20" s="36"/>
      <c r="M20" s="75"/>
      <c r="N20" s="1163"/>
      <c r="O20" s="4"/>
      <c r="P20" s="37"/>
      <c r="Q20" s="1163"/>
      <c r="R20" s="4"/>
      <c r="S20" s="75"/>
      <c r="T20" s="1163"/>
      <c r="U20" s="4"/>
      <c r="V20" s="63"/>
      <c r="W20" s="1163"/>
      <c r="X20" s="4"/>
      <c r="Y20" s="75"/>
      <c r="Z20" s="1258"/>
      <c r="AA20" s="1251"/>
      <c r="AB20" s="1328"/>
      <c r="AC20" s="1334"/>
      <c r="AD20" s="1330"/>
      <c r="AE20" s="1252"/>
      <c r="AF20" s="1164"/>
      <c r="AG20" s="1164"/>
      <c r="AH20" s="1164"/>
      <c r="AI20" s="1164"/>
      <c r="AJ20" s="1164"/>
      <c r="AK20" s="1286"/>
      <c r="AL20" s="1164"/>
      <c r="AM20" s="1164"/>
      <c r="AN20" s="1291"/>
      <c r="AO20" s="1289"/>
      <c r="AP20" s="1284"/>
      <c r="AQ20" s="1285"/>
    </row>
    <row r="21" spans="1:43" s="1" customFormat="1" ht="13.5" customHeight="1">
      <c r="A21" s="1345">
        <v>10</v>
      </c>
      <c r="B21" s="1261">
        <v>88</v>
      </c>
      <c r="C21" s="1187"/>
      <c r="D21" s="1209">
        <v>1</v>
      </c>
      <c r="E21" s="1209">
        <v>1</v>
      </c>
      <c r="F21" s="1209"/>
      <c r="G21" s="1264"/>
      <c r="H21" s="1252">
        <v>4</v>
      </c>
      <c r="I21" s="42"/>
      <c r="J21" s="37"/>
      <c r="K21" s="1164"/>
      <c r="L21" s="42"/>
      <c r="M21" s="37"/>
      <c r="N21" s="1164"/>
      <c r="O21" s="42"/>
      <c r="P21" s="37"/>
      <c r="Q21" s="1164"/>
      <c r="R21" s="76"/>
      <c r="S21" s="37"/>
      <c r="T21" s="1164"/>
      <c r="U21" s="42"/>
      <c r="V21" s="63"/>
      <c r="W21" s="1164"/>
      <c r="X21" s="76"/>
      <c r="Y21" s="37"/>
      <c r="Z21" s="1249">
        <f>IF(COUNT(H21:T21)=0,"",SUM(H21,K21,N21,Q21,T21,W21))</f>
        <v>4</v>
      </c>
      <c r="AA21" s="1251">
        <f>IF(Z21="",AA19,Z21+AA19)</f>
        <v>35</v>
      </c>
      <c r="AB21" s="1328">
        <f>V21+D21</f>
        <v>1</v>
      </c>
      <c r="AC21" s="1338">
        <f>IF(Z21="","",IF(AB21&gt;V21,AD21,0))</f>
        <v>4</v>
      </c>
      <c r="AD21" s="1331">
        <f>IF(Z21="","",Z21-Z80)</f>
        <v>4</v>
      </c>
      <c r="AE21" s="1279">
        <f>COUNTIF(I21:J22,"b")+COUNTIF(L21:M22,"b")+COUNTIF(O21:P22,"b")+COUNTIF(R21:S22,"b")+COUNTIF(U21:V22,"b")</f>
        <v>0</v>
      </c>
      <c r="AF21" s="1209">
        <f>COUNTIF(I21:J22,"J")+COUNTIF(L21:M22,"J")+COUNTIF(O21:P22,"J")+COUNTIF(R21:S22,"J")+COUNTIF(U21:V22,"J")</f>
        <v>0</v>
      </c>
      <c r="AG21" s="1209">
        <f>COUNTIF(I21:J22,"G")+COUNTIF(L21:M22,"G")+COUNTIF(O21:P22,"G")+COUNTIF(R21:S22,"G")+COUNTIF(U21:V22,"G")</f>
        <v>0</v>
      </c>
      <c r="AH21" s="1209">
        <f>COUNTIF(I21:J22,"O")+COUNTIF(L21:M22,"O")+COUNTIF(O21:P22,"O")+COUNTIF(R21:S22,"O")+COUNTIF(U21:V22,"O")</f>
        <v>0</v>
      </c>
      <c r="AI21" s="1209">
        <f>COUNTIF(I21:J22,"N")+COUNTIF(L21:M22,"N")+COUNTIF(O21:P22,"N")+COUNTIF(R21:S22,"N")+COUNTIF(U21:V22,"N")</f>
        <v>0</v>
      </c>
      <c r="AJ21" s="1209">
        <f>SUM(AE21:AI22)</f>
        <v>0</v>
      </c>
      <c r="AK21" s="1291">
        <f>IF(Z21="",0,AJ21/AM21)</f>
        <v>0</v>
      </c>
      <c r="AL21" s="1208">
        <f>IF(AM21=0,0,Z21/AM21)</f>
        <v>4</v>
      </c>
      <c r="AM21" s="1209">
        <f>IF(G21="X",0,COUNT(H21,K21,N21,Q21,T21))</f>
        <v>1</v>
      </c>
      <c r="AN21" s="1291">
        <f>IF(AO21=0,0,Z21/AO21)</f>
        <v>0</v>
      </c>
      <c r="AO21" s="1289">
        <f ca="1">'Jam P.1'!B12/60</f>
        <v>0</v>
      </c>
      <c r="AP21" s="1184">
        <f>B21</f>
        <v>88</v>
      </c>
      <c r="AQ21" s="1293"/>
    </row>
    <row r="22" spans="1:43" s="1" customFormat="1" ht="13.5" customHeight="1">
      <c r="A22" s="1345"/>
      <c r="B22" s="1304"/>
      <c r="C22" s="1188"/>
      <c r="D22" s="1253"/>
      <c r="E22" s="1253"/>
      <c r="F22" s="1253"/>
      <c r="G22" s="1265"/>
      <c r="H22" s="1271"/>
      <c r="I22" s="42"/>
      <c r="J22" s="37"/>
      <c r="K22" s="1165"/>
      <c r="L22" s="42"/>
      <c r="M22" s="75"/>
      <c r="N22" s="1165"/>
      <c r="O22" s="76"/>
      <c r="P22" s="37"/>
      <c r="Q22" s="1165"/>
      <c r="R22" s="76"/>
      <c r="S22" s="75"/>
      <c r="T22" s="1165"/>
      <c r="U22" s="76"/>
      <c r="V22" s="63"/>
      <c r="W22" s="1165"/>
      <c r="X22" s="76"/>
      <c r="Y22" s="75"/>
      <c r="Z22" s="1250"/>
      <c r="AA22" s="1251"/>
      <c r="AB22" s="1328"/>
      <c r="AC22" s="1338"/>
      <c r="AD22" s="1332"/>
      <c r="AE22" s="1279"/>
      <c r="AF22" s="1209"/>
      <c r="AG22" s="1209"/>
      <c r="AH22" s="1209"/>
      <c r="AI22" s="1209"/>
      <c r="AJ22" s="1209"/>
      <c r="AK22" s="1291"/>
      <c r="AL22" s="1209"/>
      <c r="AM22" s="1209"/>
      <c r="AN22" s="1291"/>
      <c r="AO22" s="1289"/>
      <c r="AP22" s="1184"/>
      <c r="AQ22" s="1293"/>
    </row>
    <row r="23" spans="1:43" s="1" customFormat="1" ht="13.5" customHeight="1">
      <c r="A23" s="1183">
        <v>11</v>
      </c>
      <c r="B23" s="1298">
        <v>21</v>
      </c>
      <c r="C23" s="1303"/>
      <c r="D23" s="1164">
        <v>1</v>
      </c>
      <c r="E23" s="1164">
        <v>1</v>
      </c>
      <c r="F23" s="1164"/>
      <c r="G23" s="1247"/>
      <c r="H23" s="1267">
        <v>4</v>
      </c>
      <c r="I23" s="36"/>
      <c r="J23" s="37"/>
      <c r="K23" s="1162"/>
      <c r="L23" s="36"/>
      <c r="M23" s="37"/>
      <c r="N23" s="1162"/>
      <c r="O23" s="36"/>
      <c r="P23" s="37"/>
      <c r="Q23" s="1162"/>
      <c r="R23" s="4"/>
      <c r="S23" s="37"/>
      <c r="T23" s="1162"/>
      <c r="U23" s="36"/>
      <c r="V23" s="63"/>
      <c r="W23" s="1162"/>
      <c r="X23" s="4"/>
      <c r="Y23" s="37"/>
      <c r="Z23" s="1256">
        <f>IF(COUNT(H23:T23)=0,"",SUM(H23,K23,N23,Q23,T23,W23))</f>
        <v>4</v>
      </c>
      <c r="AA23" s="1251">
        <f>IF(Z23="",AA21,Z23+AA21)</f>
        <v>39</v>
      </c>
      <c r="AB23" s="1328">
        <f>V23+D23</f>
        <v>1</v>
      </c>
      <c r="AC23" s="1334">
        <f>IF(Z23="","",IF(AB23&gt;V23,AD23,0))</f>
        <v>4</v>
      </c>
      <c r="AD23" s="1329">
        <f>IF(Z23="","",Z23-Z82)</f>
        <v>4</v>
      </c>
      <c r="AE23" s="1252">
        <f>COUNTIF(I23:J24,"b")+COUNTIF(L23:M24,"b")+COUNTIF(O23:P24,"b")+COUNTIF(R23:S24,"b")+COUNTIF(U23:V24,"b")</f>
        <v>0</v>
      </c>
      <c r="AF23" s="1164">
        <f>COUNTIF(I23:J24,"J")+COUNTIF(L23:M24,"J")+COUNTIF(O23:P24,"J")+COUNTIF(R23:S24,"J")+COUNTIF(U23:V24,"J")</f>
        <v>0</v>
      </c>
      <c r="AG23" s="1164">
        <f>COUNTIF(I23:J24,"G")+COUNTIF(L23:M24,"G")+COUNTIF(O23:P24,"G")+COUNTIF(R23:S24,"G")+COUNTIF(U23:V24,"G")</f>
        <v>0</v>
      </c>
      <c r="AH23" s="1164">
        <f>COUNTIF(I23:J24,"O")+COUNTIF(L23:M24,"O")+COUNTIF(O23:P24,"O")+COUNTIF(R23:S24,"O")+COUNTIF(U23:V24,"O")</f>
        <v>0</v>
      </c>
      <c r="AI23" s="1164">
        <f>COUNTIF(I23:J24,"N")+COUNTIF(L23:M24,"N")+COUNTIF(O23:P24,"N")+COUNTIF(R23:S24,"N")+COUNTIF(U23:V24,"N")</f>
        <v>0</v>
      </c>
      <c r="AJ23" s="1164">
        <f>SUM(AE23:AI24)</f>
        <v>0</v>
      </c>
      <c r="AK23" s="1286">
        <f>IF(Z23="",0,AJ23/AM23)</f>
        <v>0</v>
      </c>
      <c r="AL23" s="1288">
        <f>IF(AM23=0,0,Z23/AM23)</f>
        <v>4</v>
      </c>
      <c r="AM23" s="1164">
        <f>IF(G23="X",0,COUNT(H23,K23,N23,Q23,T23))</f>
        <v>1</v>
      </c>
      <c r="AN23" s="1291">
        <f>IF(AO23=0,0,Z23/AO23)</f>
        <v>0</v>
      </c>
      <c r="AO23" s="1289">
        <f ca="1">'Jam P.1'!B13/60</f>
        <v>0</v>
      </c>
      <c r="AP23" s="1284">
        <f>B23</f>
        <v>21</v>
      </c>
      <c r="AQ23" s="1285"/>
    </row>
    <row r="24" spans="1:43" s="1" customFormat="1" ht="13.5" customHeight="1">
      <c r="A24" s="1183"/>
      <c r="B24" s="1299"/>
      <c r="C24" s="1263"/>
      <c r="D24" s="1165"/>
      <c r="E24" s="1165"/>
      <c r="F24" s="1165"/>
      <c r="G24" s="1248"/>
      <c r="H24" s="1269"/>
      <c r="I24" s="36"/>
      <c r="J24" s="37"/>
      <c r="K24" s="1163"/>
      <c r="L24" s="36"/>
      <c r="M24" s="75"/>
      <c r="N24" s="1163"/>
      <c r="O24" s="4"/>
      <c r="P24" s="37"/>
      <c r="Q24" s="1163"/>
      <c r="R24" s="4"/>
      <c r="S24" s="75"/>
      <c r="T24" s="1163"/>
      <c r="U24" s="4"/>
      <c r="V24" s="63"/>
      <c r="W24" s="1163"/>
      <c r="X24" s="4"/>
      <c r="Y24" s="75"/>
      <c r="Z24" s="1258"/>
      <c r="AA24" s="1251"/>
      <c r="AB24" s="1328"/>
      <c r="AC24" s="1334"/>
      <c r="AD24" s="1330"/>
      <c r="AE24" s="1252"/>
      <c r="AF24" s="1164"/>
      <c r="AG24" s="1164"/>
      <c r="AH24" s="1164"/>
      <c r="AI24" s="1164"/>
      <c r="AJ24" s="1164"/>
      <c r="AK24" s="1286"/>
      <c r="AL24" s="1164"/>
      <c r="AM24" s="1164"/>
      <c r="AN24" s="1291"/>
      <c r="AO24" s="1289"/>
      <c r="AP24" s="1284"/>
      <c r="AQ24" s="1285"/>
    </row>
    <row r="25" spans="1:43" s="1" customFormat="1" ht="13.5" customHeight="1">
      <c r="A25" s="1199">
        <v>12</v>
      </c>
      <c r="B25" s="1261">
        <v>18</v>
      </c>
      <c r="C25" s="1187"/>
      <c r="D25" s="1209">
        <v>1</v>
      </c>
      <c r="E25" s="1209">
        <v>1</v>
      </c>
      <c r="F25" s="1209"/>
      <c r="G25" s="1264"/>
      <c r="H25" s="1252">
        <v>3</v>
      </c>
      <c r="I25" s="42"/>
      <c r="J25" s="37"/>
      <c r="K25" s="1164"/>
      <c r="L25" s="42"/>
      <c r="M25" s="37"/>
      <c r="N25" s="1164"/>
      <c r="O25" s="42"/>
      <c r="P25" s="37"/>
      <c r="Q25" s="1164"/>
      <c r="R25" s="76"/>
      <c r="S25" s="37"/>
      <c r="T25" s="1164"/>
      <c r="U25" s="42"/>
      <c r="V25" s="63"/>
      <c r="W25" s="1164"/>
      <c r="X25" s="76"/>
      <c r="Y25" s="37"/>
      <c r="Z25" s="1249">
        <f>IF(COUNT(H25:T25)=0,"",SUM(H25,K25,N25,Q25,T25,W25))</f>
        <v>3</v>
      </c>
      <c r="AA25" s="1251">
        <f>IF(Z25="",AA23,Z25+AA23)</f>
        <v>42</v>
      </c>
      <c r="AB25" s="1328">
        <f>V25+D25</f>
        <v>1</v>
      </c>
      <c r="AC25" s="1338">
        <f>IF(Z25="","",IF(AB25&gt;V25,AD25,0))</f>
        <v>3</v>
      </c>
      <c r="AD25" s="1331">
        <f>IF(Z25="","",Z25-Z84)</f>
        <v>3</v>
      </c>
      <c r="AE25" s="1279">
        <f>COUNTIF(I25:J26,"b")+COUNTIF(L25:M26,"b")+COUNTIF(O25:P26,"b")+COUNTIF(R25:S26,"b")+COUNTIF(U25:V26,"b")</f>
        <v>0</v>
      </c>
      <c r="AF25" s="1209">
        <f>COUNTIF(I25:J26,"J")+COUNTIF(L25:M26,"J")+COUNTIF(O25:P26,"J")+COUNTIF(R25:S26,"J")+COUNTIF(U25:V26,"J")</f>
        <v>0</v>
      </c>
      <c r="AG25" s="1209">
        <f>COUNTIF(I25:J26,"G")+COUNTIF(L25:M26,"G")+COUNTIF(O25:P26,"G")+COUNTIF(R25:S26,"G")+COUNTIF(U25:V26,"G")</f>
        <v>0</v>
      </c>
      <c r="AH25" s="1209">
        <f>COUNTIF(I25:J26,"O")+COUNTIF(L25:M26,"O")+COUNTIF(O25:P26,"O")+COUNTIF(R25:S26,"O")+COUNTIF(U25:V26,"O")</f>
        <v>0</v>
      </c>
      <c r="AI25" s="1209">
        <f>COUNTIF(I25:J26,"N")+COUNTIF(L25:M26,"N")+COUNTIF(O25:P26,"N")+COUNTIF(R25:S26,"N")+COUNTIF(U25:V26,"N")</f>
        <v>0</v>
      </c>
      <c r="AJ25" s="1209">
        <f>SUM(AE25:AI26)</f>
        <v>0</v>
      </c>
      <c r="AK25" s="1291">
        <f>IF(Z25="",0,AJ25/AM25)</f>
        <v>0</v>
      </c>
      <c r="AL25" s="1208">
        <f>IF(AM25=0,0,Z25/AM25)</f>
        <v>3</v>
      </c>
      <c r="AM25" s="1209">
        <f>IF(G25="X",0,COUNT(H25,K25,N25,Q25,T25))</f>
        <v>1</v>
      </c>
      <c r="AN25" s="1291">
        <f>IF(AO25=0,0,Z25/AO25)</f>
        <v>0</v>
      </c>
      <c r="AO25" s="1289">
        <f ca="1">'Jam P.1'!B14/60</f>
        <v>0</v>
      </c>
      <c r="AP25" s="1184">
        <f>B25</f>
        <v>18</v>
      </c>
      <c r="AQ25" s="1293"/>
    </row>
    <row r="26" spans="1:43" s="1" customFormat="1" ht="13.5" customHeight="1">
      <c r="A26" s="1199"/>
      <c r="B26" s="1262"/>
      <c r="C26" s="1188"/>
      <c r="D26" s="1253"/>
      <c r="E26" s="1253"/>
      <c r="F26" s="1253"/>
      <c r="G26" s="1265"/>
      <c r="H26" s="1271"/>
      <c r="I26" s="42"/>
      <c r="J26" s="37"/>
      <c r="K26" s="1165"/>
      <c r="L26" s="42"/>
      <c r="M26" s="75"/>
      <c r="N26" s="1165"/>
      <c r="O26" s="76"/>
      <c r="P26" s="37"/>
      <c r="Q26" s="1165"/>
      <c r="R26" s="76"/>
      <c r="S26" s="75"/>
      <c r="T26" s="1165"/>
      <c r="U26" s="76"/>
      <c r="V26" s="63"/>
      <c r="W26" s="1165"/>
      <c r="X26" s="76"/>
      <c r="Y26" s="75"/>
      <c r="Z26" s="1250"/>
      <c r="AA26" s="1251"/>
      <c r="AB26" s="1328"/>
      <c r="AC26" s="1338"/>
      <c r="AD26" s="1332"/>
      <c r="AE26" s="1279"/>
      <c r="AF26" s="1209"/>
      <c r="AG26" s="1209"/>
      <c r="AH26" s="1209"/>
      <c r="AI26" s="1209"/>
      <c r="AJ26" s="1209"/>
      <c r="AK26" s="1291"/>
      <c r="AL26" s="1209"/>
      <c r="AM26" s="1209"/>
      <c r="AN26" s="1291"/>
      <c r="AO26" s="1289"/>
      <c r="AP26" s="1184"/>
      <c r="AQ26" s="1293"/>
    </row>
    <row r="27" spans="1:43" s="1" customFormat="1" ht="13.5" customHeight="1">
      <c r="A27" s="1183">
        <v>13</v>
      </c>
      <c r="B27" s="1298">
        <v>27</v>
      </c>
      <c r="C27" s="1303"/>
      <c r="D27" s="1164"/>
      <c r="E27" s="1164"/>
      <c r="F27" s="1164"/>
      <c r="G27" s="1247">
        <v>1</v>
      </c>
      <c r="H27" s="1267">
        <v>0</v>
      </c>
      <c r="I27" s="36"/>
      <c r="J27" s="37"/>
      <c r="K27" s="1162"/>
      <c r="L27" s="36"/>
      <c r="M27" s="37"/>
      <c r="N27" s="1162"/>
      <c r="O27" s="36"/>
      <c r="P27" s="37"/>
      <c r="Q27" s="1162"/>
      <c r="R27" s="4"/>
      <c r="S27" s="37"/>
      <c r="T27" s="1162"/>
      <c r="U27" s="36"/>
      <c r="V27" s="63"/>
      <c r="W27" s="1162"/>
      <c r="X27" s="4"/>
      <c r="Y27" s="37"/>
      <c r="Z27" s="1256">
        <f>IF(COUNT(H27:T27)=0,"",SUM(H27,K27,N27,Q27,T27,W27))</f>
        <v>0</v>
      </c>
      <c r="AA27" s="1251">
        <f>IF(Z27="",AA25,Z27+AA25)</f>
        <v>42</v>
      </c>
      <c r="AB27" s="1328">
        <f>V27+D27</f>
        <v>0</v>
      </c>
      <c r="AC27" s="1334">
        <f>IF(Z27="","",IF(AB27&gt;V27,AD27,0))</f>
        <v>0</v>
      </c>
      <c r="AD27" s="1329">
        <f>IF(Z27="","",Z27-Z86)</f>
        <v>-4</v>
      </c>
      <c r="AE27" s="1252">
        <f>COUNTIF(I27:J28,"b")+COUNTIF(L27:M28,"b")+COUNTIF(O27:P28,"b")+COUNTIF(R27:S28,"b")+COUNTIF(U27:V28,"b")</f>
        <v>0</v>
      </c>
      <c r="AF27" s="1164">
        <f>COUNTIF(I27:J28,"J")+COUNTIF(L27:M28,"J")+COUNTIF(O27:P28,"J")+COUNTIF(R27:S28,"J")+COUNTIF(U27:V28,"J")</f>
        <v>0</v>
      </c>
      <c r="AG27" s="1164">
        <f>COUNTIF(I27:J28,"G")+COUNTIF(L27:M28,"G")+COUNTIF(O27:P28,"G")+COUNTIF(R27:S28,"G")+COUNTIF(U27:V28,"G")</f>
        <v>0</v>
      </c>
      <c r="AH27" s="1164">
        <f>COUNTIF(I27:J28,"O")+COUNTIF(L27:M28,"O")+COUNTIF(O27:P28,"O")+COUNTIF(R27:S28,"O")+COUNTIF(U27:V28,"O")</f>
        <v>0</v>
      </c>
      <c r="AI27" s="1164">
        <f>COUNTIF(I27:J28,"N")+COUNTIF(L27:M28,"N")+COUNTIF(O27:P28,"N")+COUNTIF(R27:S28,"N")+COUNTIF(U27:V28,"N")</f>
        <v>0</v>
      </c>
      <c r="AJ27" s="1164">
        <f>SUM(AE27:AI28)</f>
        <v>0</v>
      </c>
      <c r="AK27" s="1286">
        <f>IF(Z27="",0,AJ27/AM27)</f>
        <v>0</v>
      </c>
      <c r="AL27" s="1288">
        <f>IF(AM27=0,0,Z27/AM27)</f>
        <v>0</v>
      </c>
      <c r="AM27" s="1164">
        <f>IF(G27="X",0,COUNT(H27,K27,N27,Q27,T27))</f>
        <v>1</v>
      </c>
      <c r="AN27" s="1291">
        <f>IF(AO27=0,0,Z27/AO27)</f>
        <v>0</v>
      </c>
      <c r="AO27" s="1289">
        <f ca="1">'Jam P.1'!B15/60</f>
        <v>0</v>
      </c>
      <c r="AP27" s="1300">
        <f>B27</f>
        <v>27</v>
      </c>
      <c r="AQ27" s="1301"/>
    </row>
    <row r="28" spans="1:43" s="1" customFormat="1" ht="13.5" customHeight="1">
      <c r="A28" s="1183"/>
      <c r="B28" s="1299"/>
      <c r="C28" s="1263"/>
      <c r="D28" s="1165"/>
      <c r="E28" s="1165"/>
      <c r="F28" s="1165"/>
      <c r="G28" s="1248"/>
      <c r="H28" s="1269"/>
      <c r="I28" s="36"/>
      <c r="J28" s="37"/>
      <c r="K28" s="1163"/>
      <c r="L28" s="36"/>
      <c r="M28" s="75"/>
      <c r="N28" s="1163"/>
      <c r="O28" s="4"/>
      <c r="P28" s="37"/>
      <c r="Q28" s="1163"/>
      <c r="R28" s="4"/>
      <c r="S28" s="75"/>
      <c r="T28" s="1163"/>
      <c r="U28" s="4"/>
      <c r="V28" s="63"/>
      <c r="W28" s="1163"/>
      <c r="X28" s="4"/>
      <c r="Y28" s="75"/>
      <c r="Z28" s="1258"/>
      <c r="AA28" s="1251"/>
      <c r="AB28" s="1328"/>
      <c r="AC28" s="1334"/>
      <c r="AD28" s="1330"/>
      <c r="AE28" s="1252"/>
      <c r="AF28" s="1164"/>
      <c r="AG28" s="1164"/>
      <c r="AH28" s="1164"/>
      <c r="AI28" s="1164"/>
      <c r="AJ28" s="1164"/>
      <c r="AK28" s="1286"/>
      <c r="AL28" s="1164"/>
      <c r="AM28" s="1164"/>
      <c r="AN28" s="1291"/>
      <c r="AO28" s="1289"/>
      <c r="AP28" s="1300"/>
      <c r="AQ28" s="1301"/>
    </row>
    <row r="29" spans="1:43" s="1" customFormat="1" ht="13.5" customHeight="1">
      <c r="A29" s="1199">
        <v>14</v>
      </c>
      <c r="B29" s="1261">
        <v>18</v>
      </c>
      <c r="C29" s="1187">
        <v>1</v>
      </c>
      <c r="D29" s="1209"/>
      <c r="E29" s="1209"/>
      <c r="F29" s="1209"/>
      <c r="G29" s="1264"/>
      <c r="H29" s="1252">
        <v>5</v>
      </c>
      <c r="I29" s="42"/>
      <c r="J29" s="37"/>
      <c r="K29" s="1164">
        <v>4</v>
      </c>
      <c r="L29" s="42"/>
      <c r="M29" s="37"/>
      <c r="N29" s="1164"/>
      <c r="O29" s="42"/>
      <c r="P29" s="37"/>
      <c r="Q29" s="1164"/>
      <c r="R29" s="76"/>
      <c r="S29" s="37"/>
      <c r="T29" s="1164"/>
      <c r="U29" s="42"/>
      <c r="V29" s="63"/>
      <c r="W29" s="1164"/>
      <c r="X29" s="76"/>
      <c r="Y29" s="37"/>
      <c r="Z29" s="1249">
        <f>IF(COUNT(H29:T29)=0,"",SUM(H29,K29,N29,Q29,T29,W29))</f>
        <v>9</v>
      </c>
      <c r="AA29" s="1251">
        <f>IF(Z29="",AA27,Z29+AA27)</f>
        <v>51</v>
      </c>
      <c r="AB29" s="1328">
        <f>V29+D29</f>
        <v>0</v>
      </c>
      <c r="AC29" s="1338">
        <f>IF(Z29="","",IF(AB29&gt;V29,AD29,0))</f>
        <v>0</v>
      </c>
      <c r="AD29" s="1331">
        <f>IF(Z29="","",Z29-Z88)</f>
        <v>8</v>
      </c>
      <c r="AE29" s="1279">
        <f>COUNTIF(I29:J30,"b")+COUNTIF(L29:M30,"b")+COUNTIF(O29:P30,"b")+COUNTIF(R29:S30,"b")+COUNTIF(U29:V30,"b")</f>
        <v>0</v>
      </c>
      <c r="AF29" s="1209">
        <f>COUNTIF(I29:J30,"J")+COUNTIF(L29:M30,"J")+COUNTIF(O29:P30,"J")+COUNTIF(R29:S30,"J")+COUNTIF(U29:V30,"J")</f>
        <v>0</v>
      </c>
      <c r="AG29" s="1209">
        <f>COUNTIF(I29:J30,"G")+COUNTIF(L29:M30,"G")+COUNTIF(O29:P30,"G")+COUNTIF(R29:S30,"G")+COUNTIF(U29:V30,"G")</f>
        <v>0</v>
      </c>
      <c r="AH29" s="1209">
        <f>COUNTIF(I29:J30,"O")+COUNTIF(L29:M30,"O")+COUNTIF(O29:P30,"O")+COUNTIF(R29:S30,"O")+COUNTIF(U29:V30,"O")</f>
        <v>0</v>
      </c>
      <c r="AI29" s="1209">
        <f>COUNTIF(I29:J30,"N")+COUNTIF(L29:M30,"N")+COUNTIF(O29:P30,"N")+COUNTIF(R29:S30,"N")+COUNTIF(U29:V30,"N")</f>
        <v>0</v>
      </c>
      <c r="AJ29" s="1209">
        <f>SUM(AE29:AI30)</f>
        <v>0</v>
      </c>
      <c r="AK29" s="1291">
        <f>IF(Z29="",0,AJ29/AM29)</f>
        <v>0</v>
      </c>
      <c r="AL29" s="1208">
        <f>IF(AM29=0,0,Z29/AM29)</f>
        <v>4.5</v>
      </c>
      <c r="AM29" s="1209">
        <f>IF(G29="X",0,COUNT(H29,K29,N29,Q29,T29))</f>
        <v>2</v>
      </c>
      <c r="AN29" s="1291">
        <f>IF(AO29=0,0,Z29/AO29)</f>
        <v>0</v>
      </c>
      <c r="AO29" s="1289">
        <f ca="1">'Jam P.1'!B16/60</f>
        <v>0</v>
      </c>
      <c r="AP29" s="1184">
        <f>B29</f>
        <v>18</v>
      </c>
      <c r="AQ29" s="1293"/>
    </row>
    <row r="30" spans="1:43" s="1" customFormat="1" ht="13.5" customHeight="1">
      <c r="A30" s="1199"/>
      <c r="B30" s="1262"/>
      <c r="C30" s="1188"/>
      <c r="D30" s="1253"/>
      <c r="E30" s="1253"/>
      <c r="F30" s="1253"/>
      <c r="G30" s="1265"/>
      <c r="H30" s="1271"/>
      <c r="I30" s="42"/>
      <c r="J30" s="37"/>
      <c r="K30" s="1165"/>
      <c r="L30" s="42"/>
      <c r="M30" s="75"/>
      <c r="N30" s="1165"/>
      <c r="O30" s="76"/>
      <c r="P30" s="37"/>
      <c r="Q30" s="1165"/>
      <c r="R30" s="76"/>
      <c r="S30" s="75"/>
      <c r="T30" s="1165"/>
      <c r="U30" s="76"/>
      <c r="V30" s="63"/>
      <c r="W30" s="1165"/>
      <c r="X30" s="76"/>
      <c r="Y30" s="75"/>
      <c r="Z30" s="1250"/>
      <c r="AA30" s="1251"/>
      <c r="AB30" s="1328"/>
      <c r="AC30" s="1338"/>
      <c r="AD30" s="1332"/>
      <c r="AE30" s="1279"/>
      <c r="AF30" s="1209"/>
      <c r="AG30" s="1209"/>
      <c r="AH30" s="1209"/>
      <c r="AI30" s="1209"/>
      <c r="AJ30" s="1209"/>
      <c r="AK30" s="1291"/>
      <c r="AL30" s="1209"/>
      <c r="AM30" s="1209"/>
      <c r="AN30" s="1291"/>
      <c r="AO30" s="1289"/>
      <c r="AP30" s="1184"/>
      <c r="AQ30" s="1293"/>
    </row>
    <row r="31" spans="1:43" s="1" customFormat="1" ht="13.5" customHeight="1">
      <c r="A31" s="1183">
        <v>15</v>
      </c>
      <c r="B31" s="1298">
        <v>27</v>
      </c>
      <c r="C31" s="1184"/>
      <c r="D31" s="1164">
        <v>1</v>
      </c>
      <c r="E31" s="1164"/>
      <c r="F31" s="1164">
        <v>1</v>
      </c>
      <c r="G31" s="1247">
        <v>1</v>
      </c>
      <c r="H31" s="1267">
        <v>0</v>
      </c>
      <c r="I31" s="36"/>
      <c r="J31" s="37"/>
      <c r="K31" s="1162"/>
      <c r="L31" s="36"/>
      <c r="M31" s="37"/>
      <c r="N31" s="1162"/>
      <c r="O31" s="36"/>
      <c r="P31" s="37"/>
      <c r="Q31" s="1162"/>
      <c r="R31" s="4"/>
      <c r="S31" s="37"/>
      <c r="T31" s="1162"/>
      <c r="U31" s="36"/>
      <c r="V31" s="63"/>
      <c r="W31" s="1162"/>
      <c r="X31" s="4"/>
      <c r="Y31" s="37"/>
      <c r="Z31" s="1256">
        <f>IF(COUNT(H31:T31)=0,"",SUM(H31,K31,N31,Q31,T31,W31))</f>
        <v>0</v>
      </c>
      <c r="AA31" s="1251">
        <f>IF(Z31="",AA29,Z31+AA29)</f>
        <v>51</v>
      </c>
      <c r="AB31" s="1328">
        <f>V31+D31</f>
        <v>1</v>
      </c>
      <c r="AC31" s="1334">
        <f>IF(Z31="","",IF(AB31&gt;V31,AD31,0))</f>
        <v>0</v>
      </c>
      <c r="AD31" s="1329">
        <f>IF(Z31="","",Z31-Z90)</f>
        <v>0</v>
      </c>
      <c r="AE31" s="1252">
        <f>COUNTIF(I31:J32,"b")+COUNTIF(L31:M32,"b")+COUNTIF(O31:P32,"b")+COUNTIF(R31:S32,"b")+COUNTIF(U31:V32,"b")</f>
        <v>0</v>
      </c>
      <c r="AF31" s="1164">
        <f>COUNTIF(I31:J32,"J")+COUNTIF(L31:M32,"J")+COUNTIF(O31:P32,"J")+COUNTIF(R31:S32,"J")+COUNTIF(U31:V32,"J")</f>
        <v>0</v>
      </c>
      <c r="AG31" s="1164">
        <f>COUNTIF(I31:J32,"G")+COUNTIF(L31:M32,"G")+COUNTIF(O31:P32,"G")+COUNTIF(R31:S32,"G")+COUNTIF(U31:V32,"G")</f>
        <v>0</v>
      </c>
      <c r="AH31" s="1164">
        <f>COUNTIF(I31:J32,"O")+COUNTIF(L31:M32,"O")+COUNTIF(O31:P32,"O")+COUNTIF(R31:S32,"O")+COUNTIF(U31:V32,"O")</f>
        <v>0</v>
      </c>
      <c r="AI31" s="1164">
        <f>COUNTIF(I31:J32,"N")+COUNTIF(L31:M32,"N")+COUNTIF(O31:P32,"N")+COUNTIF(R31:S32,"N")+COUNTIF(U31:V32,"N")</f>
        <v>0</v>
      </c>
      <c r="AJ31" s="1164">
        <f>SUM(AE31:AI32)</f>
        <v>0</v>
      </c>
      <c r="AK31" s="1286">
        <f>IF(Z31="",0,AJ31/AM31)</f>
        <v>0</v>
      </c>
      <c r="AL31" s="1288">
        <f>IF(AM31=0,0,Z31/AM31)</f>
        <v>0</v>
      </c>
      <c r="AM31" s="1164">
        <f>IF(G31="X",0,COUNT(H31,K31,N31,Q31,T31))</f>
        <v>1</v>
      </c>
      <c r="AN31" s="1291">
        <f>IF(AO31=0,0,Z31/AO31)</f>
        <v>0</v>
      </c>
      <c r="AO31" s="1289">
        <f ca="1">'Jam P.1'!B17/60</f>
        <v>0</v>
      </c>
      <c r="AP31" s="1284">
        <f>B31</f>
        <v>27</v>
      </c>
      <c r="AQ31" s="1285"/>
    </row>
    <row r="32" spans="1:43" s="1" customFormat="1" ht="13.5" customHeight="1">
      <c r="A32" s="1183"/>
      <c r="B32" s="1299"/>
      <c r="C32" s="1263"/>
      <c r="D32" s="1165"/>
      <c r="E32" s="1165"/>
      <c r="F32" s="1165"/>
      <c r="G32" s="1248"/>
      <c r="H32" s="1269"/>
      <c r="I32" s="36"/>
      <c r="J32" s="37"/>
      <c r="K32" s="1163"/>
      <c r="L32" s="36"/>
      <c r="M32" s="75"/>
      <c r="N32" s="1163"/>
      <c r="O32" s="4"/>
      <c r="P32" s="37"/>
      <c r="Q32" s="1163"/>
      <c r="R32" s="4"/>
      <c r="S32" s="75"/>
      <c r="T32" s="1163"/>
      <c r="U32" s="4"/>
      <c r="V32" s="63"/>
      <c r="W32" s="1163"/>
      <c r="X32" s="4"/>
      <c r="Y32" s="75"/>
      <c r="Z32" s="1258"/>
      <c r="AA32" s="1251"/>
      <c r="AB32" s="1328"/>
      <c r="AC32" s="1334"/>
      <c r="AD32" s="1330"/>
      <c r="AE32" s="1252"/>
      <c r="AF32" s="1164"/>
      <c r="AG32" s="1164"/>
      <c r="AH32" s="1164"/>
      <c r="AI32" s="1164"/>
      <c r="AJ32" s="1164"/>
      <c r="AK32" s="1286"/>
      <c r="AL32" s="1164"/>
      <c r="AM32" s="1164"/>
      <c r="AN32" s="1291"/>
      <c r="AO32" s="1289"/>
      <c r="AP32" s="1284"/>
      <c r="AQ32" s="1285"/>
    </row>
    <row r="33" spans="1:43" s="1" customFormat="1" ht="13.5" customHeight="1">
      <c r="A33" s="1199">
        <v>16</v>
      </c>
      <c r="B33" s="1261">
        <v>52</v>
      </c>
      <c r="C33" s="1187"/>
      <c r="D33" s="1209">
        <v>1</v>
      </c>
      <c r="E33" s="1209">
        <v>1</v>
      </c>
      <c r="F33" s="1209"/>
      <c r="G33" s="1264"/>
      <c r="H33" s="1252">
        <v>5</v>
      </c>
      <c r="I33" s="42"/>
      <c r="J33" s="37"/>
      <c r="K33" s="1164">
        <v>4</v>
      </c>
      <c r="L33" s="42"/>
      <c r="M33" s="37"/>
      <c r="N33" s="1164"/>
      <c r="O33" s="42"/>
      <c r="P33" s="37"/>
      <c r="Q33" s="1164"/>
      <c r="R33" s="76"/>
      <c r="S33" s="37"/>
      <c r="T33" s="1164"/>
      <c r="U33" s="42"/>
      <c r="V33" s="63"/>
      <c r="W33" s="1164"/>
      <c r="X33" s="76"/>
      <c r="Y33" s="37"/>
      <c r="Z33" s="1249">
        <f>IF(COUNT(H33:T33)=0,"",SUM(H33,K33,N33,Q33,T33,W33))</f>
        <v>9</v>
      </c>
      <c r="AA33" s="1251">
        <f>IF(Z33="",AA31,Z33+AA31)</f>
        <v>60</v>
      </c>
      <c r="AB33" s="1328">
        <f>V33+D33</f>
        <v>1</v>
      </c>
      <c r="AC33" s="1338">
        <f>IF(Z33="","",IF(AB33&gt;V33,AD33,0))</f>
        <v>9</v>
      </c>
      <c r="AD33" s="1331">
        <f>IF(Z33="","",Z33-Z92)</f>
        <v>9</v>
      </c>
      <c r="AE33" s="1279">
        <f>COUNTIF(I33:J34,"b")+COUNTIF(L33:M34,"b")+COUNTIF(O33:P34,"b")+COUNTIF(R33:S34,"b")+COUNTIF(U33:V34,"b")</f>
        <v>0</v>
      </c>
      <c r="AF33" s="1209">
        <f>COUNTIF(I33:J34,"J")+COUNTIF(L33:M34,"J")+COUNTIF(O33:P34,"J")+COUNTIF(R33:S34,"J")+COUNTIF(U33:V34,"J")</f>
        <v>0</v>
      </c>
      <c r="AG33" s="1209">
        <f>COUNTIF(I33:J34,"G")+COUNTIF(L33:M34,"G")+COUNTIF(O33:P34,"G")+COUNTIF(R33:S34,"G")+COUNTIF(U33:V34,"G")</f>
        <v>0</v>
      </c>
      <c r="AH33" s="1209">
        <f>COUNTIF(I33:J34,"O")+COUNTIF(L33:M34,"O")+COUNTIF(O33:P34,"O")+COUNTIF(R33:S34,"O")+COUNTIF(U33:V34,"O")</f>
        <v>0</v>
      </c>
      <c r="AI33" s="1209">
        <f>COUNTIF(I33:J34,"N")+COUNTIF(L33:M34,"N")+COUNTIF(O33:P34,"N")+COUNTIF(R33:S34,"N")+COUNTIF(U33:V34,"N")</f>
        <v>0</v>
      </c>
      <c r="AJ33" s="1209">
        <f>SUM(AE33:AI34)</f>
        <v>0</v>
      </c>
      <c r="AK33" s="1291">
        <f>IF(Z33="",0,AJ33/AM33)</f>
        <v>0</v>
      </c>
      <c r="AL33" s="1208">
        <f>IF(AM33=0,0,Z33/AM33)</f>
        <v>4.5</v>
      </c>
      <c r="AM33" s="1209">
        <f>IF(G33="X",0,COUNT(H33,K33,N33,Q33,T33))</f>
        <v>2</v>
      </c>
      <c r="AN33" s="1291">
        <f>IF(AO33=0,0,Z33/AO33)</f>
        <v>0</v>
      </c>
      <c r="AO33" s="1289">
        <f ca="1">'Jam P.1'!B18/60</f>
        <v>0</v>
      </c>
      <c r="AP33" s="1184">
        <f>B33</f>
        <v>52</v>
      </c>
      <c r="AQ33" s="1293"/>
    </row>
    <row r="34" spans="1:43" s="1" customFormat="1" ht="13.5" customHeight="1">
      <c r="A34" s="1199"/>
      <c r="B34" s="1262"/>
      <c r="C34" s="1188"/>
      <c r="D34" s="1253"/>
      <c r="E34" s="1253"/>
      <c r="F34" s="1253"/>
      <c r="G34" s="1265"/>
      <c r="H34" s="1271"/>
      <c r="I34" s="42"/>
      <c r="J34" s="37"/>
      <c r="K34" s="1165"/>
      <c r="L34" s="42"/>
      <c r="M34" s="75"/>
      <c r="N34" s="1165"/>
      <c r="O34" s="76"/>
      <c r="P34" s="37"/>
      <c r="Q34" s="1165"/>
      <c r="R34" s="76"/>
      <c r="S34" s="75"/>
      <c r="T34" s="1165"/>
      <c r="U34" s="76"/>
      <c r="V34" s="63"/>
      <c r="W34" s="1165"/>
      <c r="X34" s="76"/>
      <c r="Y34" s="75"/>
      <c r="Z34" s="1250"/>
      <c r="AA34" s="1251"/>
      <c r="AB34" s="1328"/>
      <c r="AC34" s="1338"/>
      <c r="AD34" s="1332"/>
      <c r="AE34" s="1279"/>
      <c r="AF34" s="1209"/>
      <c r="AG34" s="1209"/>
      <c r="AH34" s="1209"/>
      <c r="AI34" s="1209"/>
      <c r="AJ34" s="1209"/>
      <c r="AK34" s="1291"/>
      <c r="AL34" s="1209"/>
      <c r="AM34" s="1209"/>
      <c r="AN34" s="1291"/>
      <c r="AO34" s="1289"/>
      <c r="AP34" s="1184"/>
      <c r="AQ34" s="1293"/>
    </row>
    <row r="35" spans="1:43" s="1" customFormat="1" ht="13.5" customHeight="1">
      <c r="A35" s="1183">
        <v>17</v>
      </c>
      <c r="B35" s="1298">
        <v>88</v>
      </c>
      <c r="C35" s="1184">
        <v>1</v>
      </c>
      <c r="D35" s="1164"/>
      <c r="E35" s="1164"/>
      <c r="F35" s="1164"/>
      <c r="G35" s="1247"/>
      <c r="H35" s="1267">
        <v>4</v>
      </c>
      <c r="I35" s="36"/>
      <c r="J35" s="37"/>
      <c r="K35" s="1162">
        <v>3</v>
      </c>
      <c r="L35" s="36"/>
      <c r="M35" s="37"/>
      <c r="N35" s="1162"/>
      <c r="O35" s="36"/>
      <c r="P35" s="37"/>
      <c r="Q35" s="1162"/>
      <c r="R35" s="4"/>
      <c r="S35" s="37"/>
      <c r="T35" s="1162"/>
      <c r="U35" s="36"/>
      <c r="V35" s="63"/>
      <c r="W35" s="1162"/>
      <c r="X35" s="4"/>
      <c r="Y35" s="37"/>
      <c r="Z35" s="1256">
        <f>IF(COUNT(H35:T35)=0,"",SUM(H35,K35,N35,Q35,T35,W35))</f>
        <v>7</v>
      </c>
      <c r="AA35" s="1251">
        <f>IF(Z35="",AA33,Z35+AA33)</f>
        <v>67</v>
      </c>
      <c r="AB35" s="1328">
        <f>V35+D35</f>
        <v>0</v>
      </c>
      <c r="AC35" s="1334">
        <f>IF(Z35="","",IF(AB35&gt;V35,AD35,0))</f>
        <v>0</v>
      </c>
      <c r="AD35" s="1329">
        <f>IF(Z35="","",Z35-Z94)</f>
        <v>0</v>
      </c>
      <c r="AE35" s="1252">
        <f>COUNTIF(I35:J36,"b")+COUNTIF(L35:M36,"b")+COUNTIF(O35:P36,"b")+COUNTIF(R35:S36,"b")+COUNTIF(U35:V36,"b")</f>
        <v>0</v>
      </c>
      <c r="AF35" s="1164">
        <f>COUNTIF(I35:J36,"J")+COUNTIF(L35:M36,"J")+COUNTIF(O35:P36,"J")+COUNTIF(R35:S36,"J")+COUNTIF(U35:V36,"J")</f>
        <v>0</v>
      </c>
      <c r="AG35" s="1164">
        <f>COUNTIF(I35:J36,"G")+COUNTIF(L35:M36,"G")+COUNTIF(O35:P36,"G")+COUNTIF(R35:S36,"G")+COUNTIF(U35:V36,"G")</f>
        <v>0</v>
      </c>
      <c r="AH35" s="1164">
        <f>COUNTIF(I35:J36,"O")+COUNTIF(L35:M36,"O")+COUNTIF(O35:P36,"O")+COUNTIF(R35:S36,"O")+COUNTIF(U35:V36,"O")</f>
        <v>0</v>
      </c>
      <c r="AI35" s="1164">
        <f>COUNTIF(I35:J36,"N")+COUNTIF(L35:M36,"N")+COUNTIF(O35:P36,"N")+COUNTIF(R35:S36,"N")+COUNTIF(U35:V36,"N")</f>
        <v>0</v>
      </c>
      <c r="AJ35" s="1164">
        <f>SUM(AE35:AI36)</f>
        <v>0</v>
      </c>
      <c r="AK35" s="1286">
        <f>IF(Z35="",0,AJ35/AM35)</f>
        <v>0</v>
      </c>
      <c r="AL35" s="1288">
        <f>IF(AM35=0,0,Z35/AM35)</f>
        <v>3.5</v>
      </c>
      <c r="AM35" s="1164">
        <f>IF(G35="X",0,COUNT(H35,K35,N35,Q35,T35))</f>
        <v>2</v>
      </c>
      <c r="AN35" s="1291">
        <f>IF(AO35=0,0,Z35/AO35)</f>
        <v>0</v>
      </c>
      <c r="AO35" s="1289">
        <f ca="1">'Jam P.1'!B19/60</f>
        <v>0</v>
      </c>
      <c r="AP35" s="1284">
        <f>B35</f>
        <v>88</v>
      </c>
      <c r="AQ35" s="1285"/>
    </row>
    <row r="36" spans="1:43" s="1" customFormat="1" ht="13.5" customHeight="1">
      <c r="A36" s="1183"/>
      <c r="B36" s="1299"/>
      <c r="C36" s="1263"/>
      <c r="D36" s="1165"/>
      <c r="E36" s="1165"/>
      <c r="F36" s="1165"/>
      <c r="G36" s="1248"/>
      <c r="H36" s="1269"/>
      <c r="I36" s="36"/>
      <c r="J36" s="37"/>
      <c r="K36" s="1163"/>
      <c r="L36" s="36"/>
      <c r="M36" s="75"/>
      <c r="N36" s="1163"/>
      <c r="O36" s="4"/>
      <c r="P36" s="37"/>
      <c r="Q36" s="1163"/>
      <c r="R36" s="4"/>
      <c r="S36" s="75"/>
      <c r="T36" s="1163"/>
      <c r="U36" s="4"/>
      <c r="V36" s="63"/>
      <c r="W36" s="1163"/>
      <c r="X36" s="4"/>
      <c r="Y36" s="75"/>
      <c r="Z36" s="1258"/>
      <c r="AA36" s="1251"/>
      <c r="AB36" s="1328"/>
      <c r="AC36" s="1334"/>
      <c r="AD36" s="1330"/>
      <c r="AE36" s="1252"/>
      <c r="AF36" s="1164"/>
      <c r="AG36" s="1164"/>
      <c r="AH36" s="1164"/>
      <c r="AI36" s="1164"/>
      <c r="AJ36" s="1164"/>
      <c r="AK36" s="1286"/>
      <c r="AL36" s="1164"/>
      <c r="AM36" s="1164"/>
      <c r="AN36" s="1291"/>
      <c r="AO36" s="1289"/>
      <c r="AP36" s="1284"/>
      <c r="AQ36" s="1285"/>
    </row>
    <row r="37" spans="1:43" s="1" customFormat="1" ht="13.5" customHeight="1">
      <c r="A37" s="1199">
        <v>18</v>
      </c>
      <c r="B37" s="1261">
        <v>27</v>
      </c>
      <c r="C37" s="1302"/>
      <c r="D37" s="1209">
        <v>1</v>
      </c>
      <c r="E37" s="1209">
        <v>1</v>
      </c>
      <c r="F37" s="1209"/>
      <c r="G37" s="1264"/>
      <c r="H37" s="1252">
        <v>2</v>
      </c>
      <c r="I37" s="42"/>
      <c r="J37" s="37"/>
      <c r="K37" s="1164"/>
      <c r="L37" s="42"/>
      <c r="M37" s="37"/>
      <c r="N37" s="1164"/>
      <c r="O37" s="42"/>
      <c r="P37" s="37"/>
      <c r="Q37" s="1164"/>
      <c r="R37" s="76"/>
      <c r="S37" s="37"/>
      <c r="T37" s="1164"/>
      <c r="U37" s="42"/>
      <c r="V37" s="63"/>
      <c r="W37" s="1164"/>
      <c r="X37" s="76"/>
      <c r="Y37" s="37"/>
      <c r="Z37" s="1249">
        <f>IF(COUNT(H37:T37)=0,"",SUM(H37,K37,N37,Q37,T37,W37))</f>
        <v>2</v>
      </c>
      <c r="AA37" s="1251">
        <f>IF(Z37="",AA35,Z37+AA35)</f>
        <v>69</v>
      </c>
      <c r="AB37" s="1328">
        <f>V37+D37</f>
        <v>1</v>
      </c>
      <c r="AC37" s="1338">
        <f>IF(Z37="","",IF(AB37&gt;V37,AD37,0))</f>
        <v>-1</v>
      </c>
      <c r="AD37" s="1331">
        <f>IF(Z37="","",Z37-Z96)</f>
        <v>-1</v>
      </c>
      <c r="AE37" s="1279">
        <f>COUNTIF(I37:J38,"b")+COUNTIF(L37:M38,"b")+COUNTIF(O37:P38,"b")+COUNTIF(R37:S38,"b")+COUNTIF(U37:V38,"b")</f>
        <v>0</v>
      </c>
      <c r="AF37" s="1209">
        <f>COUNTIF(I37:J38,"J")+COUNTIF(L37:M38,"J")+COUNTIF(O37:P38,"J")+COUNTIF(R37:S38,"J")+COUNTIF(U37:V38,"J")</f>
        <v>0</v>
      </c>
      <c r="AG37" s="1209">
        <f>COUNTIF(I37:J38,"G")+COUNTIF(L37:M38,"G")+COUNTIF(O37:P38,"G")+COUNTIF(R37:S38,"G")+COUNTIF(U37:V38,"G")</f>
        <v>0</v>
      </c>
      <c r="AH37" s="1209">
        <f>COUNTIF(I37:J38,"O")+COUNTIF(L37:M38,"O")+COUNTIF(O37:P38,"O")+COUNTIF(R37:S38,"O")+COUNTIF(U37:V38,"O")</f>
        <v>0</v>
      </c>
      <c r="AI37" s="1209">
        <f>COUNTIF(I37:J38,"N")+COUNTIF(L37:M38,"N")+COUNTIF(O37:P38,"N")+COUNTIF(R37:S38,"N")+COUNTIF(U37:V38,"N")</f>
        <v>0</v>
      </c>
      <c r="AJ37" s="1209">
        <f>SUM(AE37:AI38)</f>
        <v>0</v>
      </c>
      <c r="AK37" s="1291">
        <f>IF(Z37="",0,AJ37/AM37)</f>
        <v>0</v>
      </c>
      <c r="AL37" s="1208">
        <f>IF(AM37=0,0,Z37/AM37)</f>
        <v>2</v>
      </c>
      <c r="AM37" s="1209">
        <f>IF(G37="X",0,COUNT(H37,K37,N37,Q37,T37))</f>
        <v>1</v>
      </c>
      <c r="AN37" s="1291">
        <f>IF(AO37=0,0,Z37/AO37)</f>
        <v>0</v>
      </c>
      <c r="AO37" s="1289">
        <f ca="1">'Jam P.1'!B20/60</f>
        <v>0</v>
      </c>
      <c r="AP37" s="1184">
        <f>B37</f>
        <v>27</v>
      </c>
      <c r="AQ37" s="1293"/>
    </row>
    <row r="38" spans="1:43" s="1" customFormat="1" ht="13.5" customHeight="1">
      <c r="A38" s="1199"/>
      <c r="B38" s="1262"/>
      <c r="C38" s="1188"/>
      <c r="D38" s="1253"/>
      <c r="E38" s="1253"/>
      <c r="F38" s="1253"/>
      <c r="G38" s="1265"/>
      <c r="H38" s="1271"/>
      <c r="I38" s="42"/>
      <c r="J38" s="37"/>
      <c r="K38" s="1165"/>
      <c r="L38" s="42"/>
      <c r="M38" s="75"/>
      <c r="N38" s="1165"/>
      <c r="O38" s="76"/>
      <c r="P38" s="37"/>
      <c r="Q38" s="1165"/>
      <c r="R38" s="76"/>
      <c r="S38" s="75"/>
      <c r="T38" s="1165"/>
      <c r="U38" s="76"/>
      <c r="V38" s="63"/>
      <c r="W38" s="1165"/>
      <c r="X38" s="76"/>
      <c r="Y38" s="75"/>
      <c r="Z38" s="1250"/>
      <c r="AA38" s="1251"/>
      <c r="AB38" s="1328"/>
      <c r="AC38" s="1338"/>
      <c r="AD38" s="1332"/>
      <c r="AE38" s="1279"/>
      <c r="AF38" s="1209"/>
      <c r="AG38" s="1209"/>
      <c r="AH38" s="1209"/>
      <c r="AI38" s="1209"/>
      <c r="AJ38" s="1209"/>
      <c r="AK38" s="1291"/>
      <c r="AL38" s="1209"/>
      <c r="AM38" s="1209"/>
      <c r="AN38" s="1291"/>
      <c r="AO38" s="1289"/>
      <c r="AP38" s="1184"/>
      <c r="AQ38" s="1293"/>
    </row>
    <row r="39" spans="1:43" s="1" customFormat="1" ht="13.5" customHeight="1">
      <c r="A39" s="1183">
        <v>19</v>
      </c>
      <c r="B39" s="1298">
        <v>18</v>
      </c>
      <c r="C39" s="1184"/>
      <c r="D39" s="1164">
        <v>1</v>
      </c>
      <c r="E39" s="1164"/>
      <c r="F39" s="1164"/>
      <c r="G39" s="1247"/>
      <c r="H39" s="1267">
        <v>5</v>
      </c>
      <c r="I39" s="36"/>
      <c r="J39" s="37"/>
      <c r="K39" s="1162"/>
      <c r="L39" s="36"/>
      <c r="M39" s="37"/>
      <c r="N39" s="1162"/>
      <c r="O39" s="36"/>
      <c r="P39" s="37"/>
      <c r="Q39" s="1162"/>
      <c r="R39" s="4"/>
      <c r="S39" s="37"/>
      <c r="T39" s="1162"/>
      <c r="U39" s="36"/>
      <c r="V39" s="63"/>
      <c r="W39" s="1162"/>
      <c r="X39" s="4"/>
      <c r="Y39" s="37"/>
      <c r="Z39" s="1256">
        <f>IF(COUNT(H39:T39)=0,"",SUM(H39,K39,N39,Q39,T39,W39))</f>
        <v>5</v>
      </c>
      <c r="AA39" s="1251">
        <f>IF(Z39="",AA37,Z39+AA37)</f>
        <v>74</v>
      </c>
      <c r="AB39" s="1328">
        <f>V39+D39</f>
        <v>1</v>
      </c>
      <c r="AC39" s="1334">
        <f>IF(Z39="","",IF(AB39&gt;V39,AD39,0))</f>
        <v>5</v>
      </c>
      <c r="AD39" s="1329">
        <f>IF(Z39="","",Z39-Z98)</f>
        <v>5</v>
      </c>
      <c r="AE39" s="1252">
        <f>COUNTIF(I39:J40,"b")+COUNTIF(L39:M40,"b")+COUNTIF(O39:P40,"b")+COUNTIF(R39:S40,"b")+COUNTIF(U39:V40,"b")</f>
        <v>0</v>
      </c>
      <c r="AF39" s="1164">
        <f>COUNTIF(I39:J40,"J")+COUNTIF(L39:M40,"J")+COUNTIF(O39:P40,"J")+COUNTIF(R39:S40,"J")+COUNTIF(U39:V40,"J")</f>
        <v>0</v>
      </c>
      <c r="AG39" s="1164">
        <f>COUNTIF(I39:J40,"G")+COUNTIF(L39:M40,"G")+COUNTIF(O39:P40,"G")+COUNTIF(R39:S40,"G")+COUNTIF(U39:V40,"G")</f>
        <v>0</v>
      </c>
      <c r="AH39" s="1164">
        <f>COUNTIF(I39:J40,"O")+COUNTIF(L39:M40,"O")+COUNTIF(O39:P40,"O")+COUNTIF(R39:S40,"O")+COUNTIF(U39:V40,"O")</f>
        <v>0</v>
      </c>
      <c r="AI39" s="1164">
        <f>COUNTIF(I39:J40,"N")+COUNTIF(L39:M40,"N")+COUNTIF(O39:P40,"N")+COUNTIF(R39:S40,"N")+COUNTIF(U39:V40,"N")</f>
        <v>0</v>
      </c>
      <c r="AJ39" s="1164">
        <f>SUM(AE39:AI40)</f>
        <v>0</v>
      </c>
      <c r="AK39" s="1286">
        <f>IF(Z39="",0,AJ39/AM39)</f>
        <v>0</v>
      </c>
      <c r="AL39" s="1288">
        <f>IF(AM39=0,0,Z39/AM39)</f>
        <v>5</v>
      </c>
      <c r="AM39" s="1164">
        <f>IF(G39="X",0,COUNT(H39,K39,N39,Q39,T39))</f>
        <v>1</v>
      </c>
      <c r="AN39" s="1291">
        <f>IF(AO39=0,0,Z39/AO39)</f>
        <v>0</v>
      </c>
      <c r="AO39" s="1289">
        <f ca="1">'Jam P.1'!B21/60</f>
        <v>0</v>
      </c>
      <c r="AP39" s="1300">
        <f>B39</f>
        <v>18</v>
      </c>
      <c r="AQ39" s="1301"/>
    </row>
    <row r="40" spans="1:43" s="1" customFormat="1" ht="13.5" customHeight="1">
      <c r="A40" s="1183"/>
      <c r="B40" s="1299"/>
      <c r="C40" s="1263"/>
      <c r="D40" s="1165"/>
      <c r="E40" s="1165"/>
      <c r="F40" s="1165"/>
      <c r="G40" s="1248"/>
      <c r="H40" s="1269"/>
      <c r="I40" s="36"/>
      <c r="J40" s="37"/>
      <c r="K40" s="1163"/>
      <c r="L40" s="36"/>
      <c r="M40" s="75"/>
      <c r="N40" s="1163"/>
      <c r="O40" s="4"/>
      <c r="P40" s="37"/>
      <c r="Q40" s="1163"/>
      <c r="R40" s="4"/>
      <c r="S40" s="75"/>
      <c r="T40" s="1163"/>
      <c r="U40" s="4"/>
      <c r="V40" s="63"/>
      <c r="W40" s="1163"/>
      <c r="X40" s="4"/>
      <c r="Y40" s="75"/>
      <c r="Z40" s="1258"/>
      <c r="AA40" s="1251"/>
      <c r="AB40" s="1328"/>
      <c r="AC40" s="1334"/>
      <c r="AD40" s="1330"/>
      <c r="AE40" s="1252"/>
      <c r="AF40" s="1164"/>
      <c r="AG40" s="1164"/>
      <c r="AH40" s="1164"/>
      <c r="AI40" s="1164"/>
      <c r="AJ40" s="1164"/>
      <c r="AK40" s="1286"/>
      <c r="AL40" s="1164"/>
      <c r="AM40" s="1164"/>
      <c r="AN40" s="1291"/>
      <c r="AO40" s="1289"/>
      <c r="AP40" s="1300"/>
      <c r="AQ40" s="1301"/>
    </row>
    <row r="41" spans="1:43" s="1" customFormat="1" ht="13.5" customHeight="1">
      <c r="A41" s="1199">
        <v>20</v>
      </c>
      <c r="B41" s="1353">
        <v>88</v>
      </c>
      <c r="C41" s="1187"/>
      <c r="D41" s="1209">
        <v>1</v>
      </c>
      <c r="E41" s="1209">
        <v>1</v>
      </c>
      <c r="F41" s="1209"/>
      <c r="G41" s="1264"/>
      <c r="H41" s="1252">
        <v>4</v>
      </c>
      <c r="I41" s="42"/>
      <c r="J41" s="37"/>
      <c r="K41" s="1164"/>
      <c r="L41" s="42"/>
      <c r="M41" s="37"/>
      <c r="N41" s="1164"/>
      <c r="O41" s="42"/>
      <c r="P41" s="37"/>
      <c r="Q41" s="1164"/>
      <c r="R41" s="76"/>
      <c r="S41" s="37"/>
      <c r="T41" s="1164"/>
      <c r="U41" s="42"/>
      <c r="V41" s="63"/>
      <c r="W41" s="1164"/>
      <c r="X41" s="76"/>
      <c r="Y41" s="37"/>
      <c r="Z41" s="1249">
        <f>IF(COUNT(H41:T41)=0,"",SUM(H41,K41,N41,Q41,T41,W41))</f>
        <v>4</v>
      </c>
      <c r="AA41" s="1251">
        <f>IF(Z41="",AA39,Z41+AA39)</f>
        <v>78</v>
      </c>
      <c r="AB41" s="1328">
        <f>V41+D41</f>
        <v>1</v>
      </c>
      <c r="AC41" s="1338">
        <f>IF(Z41="","",IF(AB41&gt;V41,AD41,0))</f>
        <v>4</v>
      </c>
      <c r="AD41" s="1331">
        <f>IF(Z41="","",Z41-Z100)</f>
        <v>4</v>
      </c>
      <c r="AE41" s="1279">
        <f>COUNTIF(I41:J42,"b")+COUNTIF(L41:M42,"b")+COUNTIF(O41:P42,"b")+COUNTIF(R41:S42,"b")+COUNTIF(U41:V42,"b")</f>
        <v>0</v>
      </c>
      <c r="AF41" s="1209">
        <f>COUNTIF(I41:J42,"J")+COUNTIF(L41:M42,"J")+COUNTIF(O41:P42,"J")+COUNTIF(R41:S42,"J")+COUNTIF(U41:V42,"J")</f>
        <v>0</v>
      </c>
      <c r="AG41" s="1209">
        <f>COUNTIF(I41:J42,"G")+COUNTIF(L41:M42,"G")+COUNTIF(O41:P42,"G")+COUNTIF(R41:S42,"G")+COUNTIF(U41:V42,"G")</f>
        <v>0</v>
      </c>
      <c r="AH41" s="1209">
        <f>COUNTIF(I41:J42,"O")+COUNTIF(L41:M42,"O")+COUNTIF(O41:P42,"O")+COUNTIF(R41:S42,"O")+COUNTIF(U41:V42,"O")</f>
        <v>0</v>
      </c>
      <c r="AI41" s="1209">
        <f>COUNTIF(I41:J42,"N")+COUNTIF(L41:M42,"N")+COUNTIF(O41:P42,"N")+COUNTIF(R41:S42,"N")+COUNTIF(U41:V42,"N")</f>
        <v>0</v>
      </c>
      <c r="AJ41" s="1209">
        <f>SUM(AE41:AI42)</f>
        <v>0</v>
      </c>
      <c r="AK41" s="1291">
        <f>IF(Z41="",0,AJ41/AM41)</f>
        <v>0</v>
      </c>
      <c r="AL41" s="1208">
        <f>IF(AM41=0,0,Z41/AM41)</f>
        <v>4</v>
      </c>
      <c r="AM41" s="1209">
        <f>IF(G41="X",0,COUNT(H41,K41,N41,Q41,T41))</f>
        <v>1</v>
      </c>
      <c r="AN41" s="1291">
        <f>IF(AO41=0,0,Z41/AO41)</f>
        <v>0</v>
      </c>
      <c r="AO41" s="1289">
        <f ca="1">'Jam P.1'!B22/60</f>
        <v>0</v>
      </c>
      <c r="AP41" s="1184">
        <f>B41</f>
        <v>88</v>
      </c>
      <c r="AQ41" s="1293"/>
    </row>
    <row r="42" spans="1:43" s="1" customFormat="1" ht="13.5" customHeight="1">
      <c r="A42" s="1199"/>
      <c r="B42" s="1262"/>
      <c r="C42" s="1188"/>
      <c r="D42" s="1253"/>
      <c r="E42" s="1253"/>
      <c r="F42" s="1253"/>
      <c r="G42" s="1265"/>
      <c r="H42" s="1271"/>
      <c r="I42" s="42"/>
      <c r="J42" s="37"/>
      <c r="K42" s="1165"/>
      <c r="L42" s="42"/>
      <c r="M42" s="75"/>
      <c r="N42" s="1165"/>
      <c r="O42" s="76"/>
      <c r="P42" s="37"/>
      <c r="Q42" s="1165"/>
      <c r="R42" s="76"/>
      <c r="S42" s="75"/>
      <c r="T42" s="1165"/>
      <c r="U42" s="76"/>
      <c r="V42" s="63"/>
      <c r="W42" s="1165"/>
      <c r="X42" s="76"/>
      <c r="Y42" s="75"/>
      <c r="Z42" s="1250"/>
      <c r="AA42" s="1251"/>
      <c r="AB42" s="1328"/>
      <c r="AC42" s="1338"/>
      <c r="AD42" s="1332"/>
      <c r="AE42" s="1279"/>
      <c r="AF42" s="1209"/>
      <c r="AG42" s="1209"/>
      <c r="AH42" s="1209"/>
      <c r="AI42" s="1209"/>
      <c r="AJ42" s="1209"/>
      <c r="AK42" s="1291"/>
      <c r="AL42" s="1209"/>
      <c r="AM42" s="1209"/>
      <c r="AN42" s="1291"/>
      <c r="AO42" s="1289"/>
      <c r="AP42" s="1184"/>
      <c r="AQ42" s="1293"/>
    </row>
    <row r="43" spans="1:43" s="1" customFormat="1" ht="13.5" customHeight="1">
      <c r="A43" s="1183"/>
      <c r="B43" s="1327"/>
      <c r="C43" s="1184"/>
      <c r="D43" s="1164"/>
      <c r="E43" s="1164"/>
      <c r="F43" s="1164"/>
      <c r="G43" s="1247"/>
      <c r="H43" s="1267"/>
      <c r="I43" s="36"/>
      <c r="J43" s="37"/>
      <c r="K43" s="1162"/>
      <c r="L43" s="36"/>
      <c r="M43" s="37"/>
      <c r="N43" s="1162"/>
      <c r="O43" s="36"/>
      <c r="P43" s="37"/>
      <c r="Q43" s="1162"/>
      <c r="R43" s="4"/>
      <c r="S43" s="37"/>
      <c r="T43" s="1162"/>
      <c r="U43" s="36"/>
      <c r="V43" s="63"/>
      <c r="W43" s="1162"/>
      <c r="X43" s="4"/>
      <c r="Y43" s="37"/>
      <c r="Z43" s="1256" t="str">
        <f>IF(COUNT(H43:T43)=0,"",SUM(H43,K43,N43,Q43,T43,W43))</f>
        <v/>
      </c>
      <c r="AA43" s="1251">
        <f>IF(Z43="",AA41,Z43+AA41)</f>
        <v>78</v>
      </c>
      <c r="AB43" s="1328">
        <f>V43+D43</f>
        <v>0</v>
      </c>
      <c r="AC43" s="1334" t="str">
        <f>IF(Z43="","",IF(AB43&gt;V43,AD43,0))</f>
        <v/>
      </c>
      <c r="AD43" s="1329" t="str">
        <f>IF(Z43="","",Z43-Z102)</f>
        <v/>
      </c>
      <c r="AE43" s="1252">
        <f>COUNTIF(I43:J44,"b")+COUNTIF(L43:M44,"b")+COUNTIF(O43:P44,"b")+COUNTIF(R43:S44,"b")+COUNTIF(U43:V44,"b")</f>
        <v>0</v>
      </c>
      <c r="AF43" s="1164">
        <f>COUNTIF(I43:J44,"J")+COUNTIF(L43:M44,"J")+COUNTIF(O43:P44,"J")+COUNTIF(R43:S44,"J")+COUNTIF(U43:V44,"J")</f>
        <v>0</v>
      </c>
      <c r="AG43" s="1164">
        <f>COUNTIF(I43:J44,"G")+COUNTIF(L43:M44,"G")+COUNTIF(O43:P44,"G")+COUNTIF(R43:S44,"G")+COUNTIF(U43:V44,"G")</f>
        <v>0</v>
      </c>
      <c r="AH43" s="1164">
        <f>COUNTIF(I43:J44,"O")+COUNTIF(L43:M44,"O")+COUNTIF(O43:P44,"O")+COUNTIF(R43:S44,"O")+COUNTIF(U43:V44,"O")</f>
        <v>0</v>
      </c>
      <c r="AI43" s="1164">
        <f>COUNTIF(I43:J44,"N")+COUNTIF(L43:M44,"N")+COUNTIF(O43:P44,"N")+COUNTIF(R43:S44,"N")+COUNTIF(U43:V44,"N")</f>
        <v>0</v>
      </c>
      <c r="AJ43" s="1164">
        <f>SUM(AE43:AI44)</f>
        <v>0</v>
      </c>
      <c r="AK43" s="1286">
        <f>IF(Z43="",0,AJ43/AM43)</f>
        <v>0</v>
      </c>
      <c r="AL43" s="1288">
        <f>IF(AM43=0,0,Z43/AM43)</f>
        <v>0</v>
      </c>
      <c r="AM43" s="1164">
        <f>IF(G43="X",0,COUNT(H43,K43,N43,Q43,T43))</f>
        <v>0</v>
      </c>
      <c r="AN43" s="1291">
        <f>IF(AO43=0,0,Z43/AO43)</f>
        <v>0</v>
      </c>
      <c r="AO43" s="1289">
        <f ca="1">'Jam P.1'!B23/60</f>
        <v>0</v>
      </c>
      <c r="AP43" s="1284">
        <f>B43</f>
        <v>0</v>
      </c>
      <c r="AQ43" s="1285"/>
    </row>
    <row r="44" spans="1:43" s="1" customFormat="1" ht="13.5" customHeight="1">
      <c r="A44" s="1183"/>
      <c r="B44" s="1299"/>
      <c r="C44" s="1263"/>
      <c r="D44" s="1165"/>
      <c r="E44" s="1165"/>
      <c r="F44" s="1165"/>
      <c r="G44" s="1248"/>
      <c r="H44" s="1269"/>
      <c r="I44" s="36"/>
      <c r="J44" s="37"/>
      <c r="K44" s="1163"/>
      <c r="L44" s="36"/>
      <c r="M44" s="75"/>
      <c r="N44" s="1163"/>
      <c r="O44" s="4"/>
      <c r="P44" s="37"/>
      <c r="Q44" s="1163"/>
      <c r="R44" s="4"/>
      <c r="S44" s="75"/>
      <c r="T44" s="1163"/>
      <c r="U44" s="4"/>
      <c r="V44" s="63"/>
      <c r="W44" s="1163"/>
      <c r="X44" s="4"/>
      <c r="Y44" s="75"/>
      <c r="Z44" s="1258"/>
      <c r="AA44" s="1251"/>
      <c r="AB44" s="1328"/>
      <c r="AC44" s="1334"/>
      <c r="AD44" s="1330"/>
      <c r="AE44" s="1252"/>
      <c r="AF44" s="1164"/>
      <c r="AG44" s="1164"/>
      <c r="AH44" s="1164"/>
      <c r="AI44" s="1164"/>
      <c r="AJ44" s="1164"/>
      <c r="AK44" s="1286"/>
      <c r="AL44" s="1164"/>
      <c r="AM44" s="1164"/>
      <c r="AN44" s="1291"/>
      <c r="AO44" s="1289"/>
      <c r="AP44" s="1284"/>
      <c r="AQ44" s="1285"/>
    </row>
    <row r="45" spans="1:43" s="1" customFormat="1" ht="13.5" customHeight="1">
      <c r="A45" s="1199"/>
      <c r="B45" s="1353"/>
      <c r="C45" s="1187"/>
      <c r="D45" s="1209"/>
      <c r="E45" s="1209"/>
      <c r="F45" s="1209"/>
      <c r="G45" s="1264"/>
      <c r="H45" s="1252"/>
      <c r="I45" s="42"/>
      <c r="J45" s="37"/>
      <c r="K45" s="1164"/>
      <c r="L45" s="42"/>
      <c r="M45" s="37"/>
      <c r="N45" s="1164"/>
      <c r="O45" s="42"/>
      <c r="P45" s="37"/>
      <c r="Q45" s="1164"/>
      <c r="R45" s="76"/>
      <c r="S45" s="37"/>
      <c r="T45" s="1164"/>
      <c r="U45" s="42"/>
      <c r="V45" s="63"/>
      <c r="W45" s="1164"/>
      <c r="X45" s="76"/>
      <c r="Y45" s="37"/>
      <c r="Z45" s="1249" t="str">
        <f>IF(COUNT(H45:T45)=0,"",SUM(H45,K45,N45,Q45,T45,W45))</f>
        <v/>
      </c>
      <c r="AA45" s="1251">
        <f>IF(Z45="",AA43,Z45+AA43)</f>
        <v>78</v>
      </c>
      <c r="AB45" s="1328">
        <f>V45+D45</f>
        <v>0</v>
      </c>
      <c r="AC45" s="1338" t="str">
        <f>IF(Z45="","",IF(AB45&gt;V45,AD45,0))</f>
        <v/>
      </c>
      <c r="AD45" s="1331" t="str">
        <f>IF(Z45="","",Z45-Z104)</f>
        <v/>
      </c>
      <c r="AE45" s="1279">
        <f>COUNTIF(I45:J46,"b")+COUNTIF(L45:M46,"b")+COUNTIF(O45:P46,"b")+COUNTIF(R45:S46,"b")+COUNTIF(U45:V46,"b")</f>
        <v>0</v>
      </c>
      <c r="AF45" s="1209">
        <f>COUNTIF(I45:J46,"J")+COUNTIF(L45:M46,"J")+COUNTIF(O45:P46,"J")+COUNTIF(R45:S46,"J")+COUNTIF(U45:V46,"J")</f>
        <v>0</v>
      </c>
      <c r="AG45" s="1209">
        <f>COUNTIF(I45:J46,"G")+COUNTIF(L45:M46,"G")+COUNTIF(O45:P46,"G")+COUNTIF(R45:S46,"G")+COUNTIF(U45:V46,"G")</f>
        <v>0</v>
      </c>
      <c r="AH45" s="1209">
        <f>COUNTIF(I45:J46,"O")+COUNTIF(L45:M46,"O")+COUNTIF(O45:P46,"O")+COUNTIF(R45:S46,"O")+COUNTIF(U45:V46,"O")</f>
        <v>0</v>
      </c>
      <c r="AI45" s="1209">
        <f>COUNTIF(I45:J46,"N")+COUNTIF(L45:M46,"N")+COUNTIF(O45:P46,"N")+COUNTIF(R45:S46,"N")+COUNTIF(U45:V46,"N")</f>
        <v>0</v>
      </c>
      <c r="AJ45" s="1209">
        <f>SUM(AE45:AI46)</f>
        <v>0</v>
      </c>
      <c r="AK45" s="1291">
        <f>IF(Z45="",0,AJ45/AM45)</f>
        <v>0</v>
      </c>
      <c r="AL45" s="1208">
        <f>IF(AM45=0,0,Z45/AM45)</f>
        <v>0</v>
      </c>
      <c r="AM45" s="1209">
        <f>IF(G45="X",0,COUNT(H45,K45,N45,Q45,T45))</f>
        <v>0</v>
      </c>
      <c r="AN45" s="1291">
        <f>IF(AO45=0,0,Z45/AO45)</f>
        <v>0</v>
      </c>
      <c r="AO45" s="1289">
        <f ca="1">'Jam P.1'!B24/60</f>
        <v>0</v>
      </c>
      <c r="AP45" s="1184">
        <f>B45</f>
        <v>0</v>
      </c>
      <c r="AQ45" s="1293"/>
    </row>
    <row r="46" spans="1:43" s="1" customFormat="1" ht="13.5" customHeight="1">
      <c r="A46" s="1199"/>
      <c r="B46" s="1262"/>
      <c r="C46" s="1188"/>
      <c r="D46" s="1253"/>
      <c r="E46" s="1253"/>
      <c r="F46" s="1253"/>
      <c r="G46" s="1265"/>
      <c r="H46" s="1271"/>
      <c r="I46" s="42"/>
      <c r="J46" s="37"/>
      <c r="K46" s="1165"/>
      <c r="L46" s="42"/>
      <c r="M46" s="75"/>
      <c r="N46" s="1165"/>
      <c r="O46" s="76"/>
      <c r="P46" s="37"/>
      <c r="Q46" s="1165"/>
      <c r="R46" s="76"/>
      <c r="S46" s="75"/>
      <c r="T46" s="1165"/>
      <c r="U46" s="76"/>
      <c r="V46" s="63"/>
      <c r="W46" s="1165"/>
      <c r="X46" s="76"/>
      <c r="Y46" s="75"/>
      <c r="Z46" s="1250"/>
      <c r="AA46" s="1251"/>
      <c r="AB46" s="1328"/>
      <c r="AC46" s="1338"/>
      <c r="AD46" s="1332"/>
      <c r="AE46" s="1279"/>
      <c r="AF46" s="1209"/>
      <c r="AG46" s="1209"/>
      <c r="AH46" s="1209"/>
      <c r="AI46" s="1209"/>
      <c r="AJ46" s="1209"/>
      <c r="AK46" s="1291"/>
      <c r="AL46" s="1209"/>
      <c r="AM46" s="1209"/>
      <c r="AN46" s="1291"/>
      <c r="AO46" s="1289"/>
      <c r="AP46" s="1184"/>
      <c r="AQ46" s="1293"/>
    </row>
    <row r="47" spans="1:43" s="1" customFormat="1" ht="13.5" customHeight="1">
      <c r="A47" s="1183"/>
      <c r="B47" s="1327"/>
      <c r="C47" s="1184"/>
      <c r="D47" s="1164"/>
      <c r="E47" s="1164"/>
      <c r="F47" s="1164"/>
      <c r="G47" s="1247"/>
      <c r="H47" s="1267"/>
      <c r="I47" s="36"/>
      <c r="J47" s="37"/>
      <c r="K47" s="1162"/>
      <c r="L47" s="36"/>
      <c r="M47" s="37"/>
      <c r="N47" s="1162"/>
      <c r="O47" s="36"/>
      <c r="P47" s="37"/>
      <c r="Q47" s="1162"/>
      <c r="R47" s="4"/>
      <c r="S47" s="37"/>
      <c r="T47" s="1162"/>
      <c r="U47" s="36"/>
      <c r="V47" s="63"/>
      <c r="W47" s="1162"/>
      <c r="X47" s="4"/>
      <c r="Y47" s="37"/>
      <c r="Z47" s="1256" t="str">
        <f>IF(COUNT(H47:T47)=0,"",SUM(H47,K47,N47,Q47,T47,W47))</f>
        <v/>
      </c>
      <c r="AA47" s="1251">
        <f>IF(Z47="",AA45,Z47+AA45)</f>
        <v>78</v>
      </c>
      <c r="AB47" s="1328">
        <f>V47+D47</f>
        <v>0</v>
      </c>
      <c r="AC47" s="1334" t="str">
        <f>IF(Z47="","",IF(AB47&gt;V47,AD47,0))</f>
        <v/>
      </c>
      <c r="AD47" s="1329" t="str">
        <f>IF(Z47="","",Z47-Z106)</f>
        <v/>
      </c>
      <c r="AE47" s="1252">
        <f>COUNTIF(I47:J48,"b")+COUNTIF(L47:M48,"b")+COUNTIF(O47:P48,"b")+COUNTIF(R47:S48,"b")+COUNTIF(U47:V48,"b")</f>
        <v>0</v>
      </c>
      <c r="AF47" s="1164">
        <f>COUNTIF(I47:J48,"J")+COUNTIF(L47:M48,"J")+COUNTIF(O47:P48,"J")+COUNTIF(R47:S48,"J")+COUNTIF(U47:V48,"J")</f>
        <v>0</v>
      </c>
      <c r="AG47" s="1164">
        <f>COUNTIF(I47:J48,"G")+COUNTIF(L47:M48,"G")+COUNTIF(O47:P48,"G")+COUNTIF(R47:S48,"G")+COUNTIF(U47:V48,"G")</f>
        <v>0</v>
      </c>
      <c r="AH47" s="1164">
        <f>COUNTIF(I47:J48,"O")+COUNTIF(L47:M48,"O")+COUNTIF(O47:P48,"O")+COUNTIF(R47:S48,"O")+COUNTIF(U47:V48,"O")</f>
        <v>0</v>
      </c>
      <c r="AI47" s="1164">
        <f>COUNTIF(I47:J48,"N")+COUNTIF(L47:M48,"N")+COUNTIF(O47:P48,"N")+COUNTIF(R47:S48,"N")+COUNTIF(U47:V48,"N")</f>
        <v>0</v>
      </c>
      <c r="AJ47" s="1164">
        <f>SUM(AE47:AI48)</f>
        <v>0</v>
      </c>
      <c r="AK47" s="1286">
        <f>IF(Z47="",0,AJ47/AM47)</f>
        <v>0</v>
      </c>
      <c r="AL47" s="1288">
        <f>IF(AM47=0,0,Z47/AM47)</f>
        <v>0</v>
      </c>
      <c r="AM47" s="1164">
        <f>IF(G47="X",0,COUNT(H47,K47,N47,Q47,T47))</f>
        <v>0</v>
      </c>
      <c r="AN47" s="1291">
        <f>IF(AO47=0,0,Z47/AO47)</f>
        <v>0</v>
      </c>
      <c r="AO47" s="1289">
        <f ca="1">'Jam P.1'!B25/60</f>
        <v>0</v>
      </c>
      <c r="AP47" s="1284">
        <f>B47</f>
        <v>0</v>
      </c>
      <c r="AQ47" s="1285"/>
    </row>
    <row r="48" spans="1:43" s="1" customFormat="1" ht="13.5" customHeight="1">
      <c r="A48" s="1183"/>
      <c r="B48" s="1299"/>
      <c r="C48" s="1263"/>
      <c r="D48" s="1165"/>
      <c r="E48" s="1165"/>
      <c r="F48" s="1165"/>
      <c r="G48" s="1248"/>
      <c r="H48" s="1269"/>
      <c r="I48" s="36"/>
      <c r="J48" s="37"/>
      <c r="K48" s="1163"/>
      <c r="L48" s="36"/>
      <c r="M48" s="75"/>
      <c r="N48" s="1163"/>
      <c r="O48" s="4"/>
      <c r="P48" s="37"/>
      <c r="Q48" s="1163"/>
      <c r="R48" s="4"/>
      <c r="S48" s="75"/>
      <c r="T48" s="1163"/>
      <c r="U48" s="4"/>
      <c r="V48" s="63"/>
      <c r="W48" s="1163"/>
      <c r="X48" s="4"/>
      <c r="Y48" s="75"/>
      <c r="Z48" s="1258"/>
      <c r="AA48" s="1251"/>
      <c r="AB48" s="1328"/>
      <c r="AC48" s="1334"/>
      <c r="AD48" s="1330"/>
      <c r="AE48" s="1252"/>
      <c r="AF48" s="1164"/>
      <c r="AG48" s="1164"/>
      <c r="AH48" s="1164"/>
      <c r="AI48" s="1164"/>
      <c r="AJ48" s="1164"/>
      <c r="AK48" s="1286"/>
      <c r="AL48" s="1164"/>
      <c r="AM48" s="1164"/>
      <c r="AN48" s="1291"/>
      <c r="AO48" s="1289"/>
      <c r="AP48" s="1284"/>
      <c r="AQ48" s="1285"/>
    </row>
    <row r="49" spans="1:43" s="1" customFormat="1" ht="13.5" customHeight="1">
      <c r="A49" s="1199"/>
      <c r="B49" s="1353"/>
      <c r="C49" s="1187"/>
      <c r="D49" s="1209"/>
      <c r="E49" s="1209"/>
      <c r="F49" s="1209"/>
      <c r="G49" s="1264"/>
      <c r="H49" s="1252"/>
      <c r="I49" s="42"/>
      <c r="J49" s="37"/>
      <c r="K49" s="1164"/>
      <c r="L49" s="42"/>
      <c r="M49" s="37"/>
      <c r="N49" s="1164"/>
      <c r="O49" s="42"/>
      <c r="P49" s="37"/>
      <c r="Q49" s="1164"/>
      <c r="R49" s="76"/>
      <c r="S49" s="37"/>
      <c r="T49" s="1164"/>
      <c r="U49" s="42"/>
      <c r="V49" s="63"/>
      <c r="W49" s="1164"/>
      <c r="X49" s="76"/>
      <c r="Y49" s="37"/>
      <c r="Z49" s="1249" t="str">
        <f>IF(COUNT(H49:T49)=0,"",SUM(H49,K49,N49,Q49,T49,W49))</f>
        <v/>
      </c>
      <c r="AA49" s="1251">
        <f>IF(Z49="",AA47,Z49+AA47)</f>
        <v>78</v>
      </c>
      <c r="AB49" s="1328">
        <f>V49+D49</f>
        <v>0</v>
      </c>
      <c r="AC49" s="1338" t="str">
        <f>IF(Z49="","",IF(AB49&gt;V49,AD49,0))</f>
        <v/>
      </c>
      <c r="AD49" s="1331" t="str">
        <f>IF(Z49="","",Z49-Z108)</f>
        <v/>
      </c>
      <c r="AE49" s="1279">
        <f>COUNTIF(I49:J50,"b")+COUNTIF(L49:M50,"b")+COUNTIF(O49:P50,"b")+COUNTIF(R49:S50,"b")+COUNTIF(U49:V50,"b")</f>
        <v>0</v>
      </c>
      <c r="AF49" s="1209">
        <f>COUNTIF(I49:J50,"J")+COUNTIF(L49:M50,"J")+COUNTIF(O49:P50,"J")+COUNTIF(R49:S50,"J")+COUNTIF(U49:V50,"J")</f>
        <v>0</v>
      </c>
      <c r="AG49" s="1209">
        <f>COUNTIF(I49:J50,"G")+COUNTIF(L49:M50,"G")+COUNTIF(O49:P50,"G")+COUNTIF(R49:S50,"G")+COUNTIF(U49:V50,"G")</f>
        <v>0</v>
      </c>
      <c r="AH49" s="1209">
        <f>COUNTIF(I49:J50,"O")+COUNTIF(L49:M50,"O")+COUNTIF(O49:P50,"O")+COUNTIF(R49:S50,"O")+COUNTIF(U49:V50,"O")</f>
        <v>0</v>
      </c>
      <c r="AI49" s="1209">
        <f>COUNTIF(I49:J50,"N")+COUNTIF(L49:M50,"N")+COUNTIF(O49:P50,"N")+COUNTIF(R49:S50,"N")+COUNTIF(U49:V50,"N")</f>
        <v>0</v>
      </c>
      <c r="AJ49" s="1209">
        <f>SUM(AE49:AI50)</f>
        <v>0</v>
      </c>
      <c r="AK49" s="1291">
        <f>IF(Z49="",0,AJ49/AM49)</f>
        <v>0</v>
      </c>
      <c r="AL49" s="1208">
        <f>IF(AM49=0,0,Z49/AM49)</f>
        <v>0</v>
      </c>
      <c r="AM49" s="1209">
        <f>IF(G49="X",0,COUNT(H49,K49,N49,Q49,T49))</f>
        <v>0</v>
      </c>
      <c r="AN49" s="1291">
        <f>IF(AO49=0,0,Z49/AO49)</f>
        <v>0</v>
      </c>
      <c r="AO49" s="1289">
        <f ca="1">'Jam P.1'!B26/60</f>
        <v>0</v>
      </c>
      <c r="AP49" s="1184">
        <f>B49</f>
        <v>0</v>
      </c>
      <c r="AQ49" s="1293"/>
    </row>
    <row r="50" spans="1:43" s="1" customFormat="1" ht="13.5" customHeight="1">
      <c r="A50" s="1199"/>
      <c r="B50" s="1262"/>
      <c r="C50" s="1188"/>
      <c r="D50" s="1253"/>
      <c r="E50" s="1253"/>
      <c r="F50" s="1253"/>
      <c r="G50" s="1265"/>
      <c r="H50" s="1271"/>
      <c r="I50" s="42"/>
      <c r="J50" s="37"/>
      <c r="K50" s="1165"/>
      <c r="L50" s="42"/>
      <c r="M50" s="75"/>
      <c r="N50" s="1165"/>
      <c r="O50" s="76"/>
      <c r="P50" s="37"/>
      <c r="Q50" s="1165"/>
      <c r="R50" s="76"/>
      <c r="S50" s="75"/>
      <c r="T50" s="1165"/>
      <c r="U50" s="76"/>
      <c r="V50" s="63"/>
      <c r="W50" s="1165"/>
      <c r="X50" s="76"/>
      <c r="Y50" s="75"/>
      <c r="Z50" s="1250"/>
      <c r="AA50" s="1251"/>
      <c r="AB50" s="1328"/>
      <c r="AC50" s="1338"/>
      <c r="AD50" s="1332"/>
      <c r="AE50" s="1279"/>
      <c r="AF50" s="1209"/>
      <c r="AG50" s="1209"/>
      <c r="AH50" s="1209"/>
      <c r="AI50" s="1209"/>
      <c r="AJ50" s="1209"/>
      <c r="AK50" s="1291"/>
      <c r="AL50" s="1209"/>
      <c r="AM50" s="1209"/>
      <c r="AN50" s="1291"/>
      <c r="AO50" s="1289"/>
      <c r="AP50" s="1184"/>
      <c r="AQ50" s="1293"/>
    </row>
    <row r="51" spans="1:43" s="1" customFormat="1" ht="13.5" customHeight="1">
      <c r="A51" s="1183"/>
      <c r="B51" s="1327"/>
      <c r="C51" s="1184"/>
      <c r="D51" s="1164"/>
      <c r="E51" s="1164"/>
      <c r="F51" s="1164"/>
      <c r="G51" s="1247"/>
      <c r="H51" s="1267"/>
      <c r="I51" s="36"/>
      <c r="J51" s="37"/>
      <c r="K51" s="1162"/>
      <c r="L51" s="36"/>
      <c r="M51" s="37"/>
      <c r="N51" s="1162"/>
      <c r="O51" s="36"/>
      <c r="P51" s="37"/>
      <c r="Q51" s="1162"/>
      <c r="R51" s="4"/>
      <c r="S51" s="37"/>
      <c r="T51" s="1162"/>
      <c r="U51" s="36"/>
      <c r="V51" s="63"/>
      <c r="W51" s="1162"/>
      <c r="X51" s="4"/>
      <c r="Y51" s="37"/>
      <c r="Z51" s="1335" t="str">
        <f>IF(COUNT(H51:T52)=0,"",SUM(H51,K51,N51,Q51,T51,W51))</f>
        <v/>
      </c>
      <c r="AA51" s="1251">
        <f>IF(Z51="",AA49,Z51+AA49)</f>
        <v>78</v>
      </c>
      <c r="AB51" s="1328">
        <f>V51+D51</f>
        <v>0</v>
      </c>
      <c r="AC51" s="1334" t="str">
        <f>IF(Z51="","",IF(AB51&gt;V51,AD51,0))</f>
        <v/>
      </c>
      <c r="AD51" s="1329" t="str">
        <f>IF(Z51="","",Z51-Z110)</f>
        <v/>
      </c>
      <c r="AE51" s="1252">
        <f>COUNTIF(I51:J52,"b")+COUNTIF(L51:M52,"b")+COUNTIF(O51:P52,"b")+COUNTIF(R51:S52,"b")+COUNTIF(U51:V52,"b")</f>
        <v>0</v>
      </c>
      <c r="AF51" s="1164">
        <f>COUNTIF(I51:J52,"J")+COUNTIF(L51:M52,"J")+COUNTIF(O51:P52,"J")+COUNTIF(R51:S52,"J")+COUNTIF(U51:V52,"J")</f>
        <v>0</v>
      </c>
      <c r="AG51" s="1164">
        <f>COUNTIF(I51:J52,"G")+COUNTIF(L51:M52,"G")+COUNTIF(O51:P52,"G")+COUNTIF(R51:S52,"G")+COUNTIF(U51:V52,"G")</f>
        <v>0</v>
      </c>
      <c r="AH51" s="1164">
        <f>COUNTIF(I51:J52,"O")+COUNTIF(L51:M52,"O")+COUNTIF(O51:P52,"O")+COUNTIF(R51:S52,"O")+COUNTIF(U51:V52,"O")</f>
        <v>0</v>
      </c>
      <c r="AI51" s="1164">
        <f>COUNTIF(I51:J52,"N")+COUNTIF(L51:M52,"N")+COUNTIF(O51:P52,"N")+COUNTIF(R51:S52,"N")+COUNTIF(U51:V52,"N")</f>
        <v>0</v>
      </c>
      <c r="AJ51" s="1164">
        <f>SUM(AE51:AI52)</f>
        <v>0</v>
      </c>
      <c r="AK51" s="1286">
        <f>IF(Z51="",0,AJ51/AM51)</f>
        <v>0</v>
      </c>
      <c r="AL51" s="1288">
        <f>IF(AM51=0,0,Z51/AM51)</f>
        <v>0</v>
      </c>
      <c r="AM51" s="1164">
        <f>IF(G51="X",0,COUNT(H51,K51,N51,Q51,T51))</f>
        <v>0</v>
      </c>
      <c r="AN51" s="1291">
        <f>IF(AO51=0,0,Z51/AO51)</f>
        <v>0</v>
      </c>
      <c r="AO51" s="1289">
        <f ca="1">'Jam P.1'!B27/60</f>
        <v>0</v>
      </c>
      <c r="AP51" s="1284">
        <f>B51</f>
        <v>0</v>
      </c>
      <c r="AQ51" s="1285"/>
    </row>
    <row r="52" spans="1:43" s="1" customFormat="1" ht="13.5" customHeight="1" thickBot="1">
      <c r="A52" s="1193"/>
      <c r="B52" s="1357"/>
      <c r="C52" s="1185"/>
      <c r="D52" s="1186"/>
      <c r="E52" s="1186"/>
      <c r="F52" s="1186"/>
      <c r="G52" s="1270"/>
      <c r="H52" s="1268"/>
      <c r="I52" s="39"/>
      <c r="J52" s="40"/>
      <c r="K52" s="1220"/>
      <c r="L52" s="39"/>
      <c r="M52" s="34"/>
      <c r="N52" s="1220"/>
      <c r="O52" s="41"/>
      <c r="P52" s="40"/>
      <c r="Q52" s="1220"/>
      <c r="R52" s="41"/>
      <c r="S52" s="34"/>
      <c r="T52" s="1220"/>
      <c r="U52" s="41"/>
      <c r="V52" s="64"/>
      <c r="W52" s="1220"/>
      <c r="X52" s="41"/>
      <c r="Y52" s="34"/>
      <c r="Z52" s="1336"/>
      <c r="AA52" s="1277"/>
      <c r="AB52" s="1337"/>
      <c r="AC52" s="1344"/>
      <c r="AD52" s="1333"/>
      <c r="AE52" s="1296"/>
      <c r="AF52" s="1237"/>
      <c r="AG52" s="1237"/>
      <c r="AH52" s="1237"/>
      <c r="AI52" s="1237"/>
      <c r="AJ52" s="1237"/>
      <c r="AK52" s="1287"/>
      <c r="AL52" s="1237"/>
      <c r="AM52" s="1237"/>
      <c r="AN52" s="1292"/>
      <c r="AO52" s="1290"/>
      <c r="AP52" s="1284"/>
      <c r="AQ52" s="1285"/>
    </row>
    <row r="53" spans="1:43" s="1" customFormat="1" ht="14" customHeight="1" thickBot="1">
      <c r="A53" s="1191">
        <f>COUNT(A3:A52)</f>
        <v>20</v>
      </c>
      <c r="B53" s="1189" t="s">
        <v>431</v>
      </c>
      <c r="C53" s="1194">
        <f>COUNTIF(C3:C52,"x")</f>
        <v>0</v>
      </c>
      <c r="D53" s="1194">
        <f>COUNTIF(D3:D52,"x")</f>
        <v>0</v>
      </c>
      <c r="E53" s="1194">
        <f>COUNTIF(E3:E52,"x")</f>
        <v>0</v>
      </c>
      <c r="F53" s="1194">
        <f>COUNTIF(F3:F52,"x")</f>
        <v>0</v>
      </c>
      <c r="G53" s="1194">
        <f>COUNTIF(G3:G52,"x")</f>
        <v>0</v>
      </c>
      <c r="H53" s="1235">
        <f>SUM(H3:H52)</f>
        <v>58</v>
      </c>
      <c r="I53" s="38"/>
      <c r="J53" s="38"/>
      <c r="K53" s="1196">
        <f>SUM(K3:K52)</f>
        <v>20</v>
      </c>
      <c r="L53" s="38"/>
      <c r="M53" s="38"/>
      <c r="N53" s="1196">
        <f>SUM(N3:N52)</f>
        <v>0</v>
      </c>
      <c r="O53" s="38"/>
      <c r="P53" s="38"/>
      <c r="Q53" s="1196">
        <f>SUM(Q3:Q52)</f>
        <v>0</v>
      </c>
      <c r="R53" s="104"/>
      <c r="S53" s="38"/>
      <c r="T53" s="1196">
        <f>SUM(T3:T52)</f>
        <v>0</v>
      </c>
      <c r="U53" s="38"/>
      <c r="V53" s="62"/>
      <c r="W53" s="1196">
        <f>SUM(W3:W52)</f>
        <v>0</v>
      </c>
      <c r="X53" s="104"/>
      <c r="Y53" s="38"/>
      <c r="Z53" s="1319">
        <f>SUM(Z3:Z52)</f>
        <v>78</v>
      </c>
      <c r="AA53" s="1320">
        <f>AA51</f>
        <v>78</v>
      </c>
      <c r="AB53" s="516"/>
      <c r="AC53" s="1321">
        <f>SUM(AC3:AC52)</f>
        <v>55</v>
      </c>
      <c r="AD53" s="1321">
        <f>SUM(AD3:AD52)</f>
        <v>48</v>
      </c>
      <c r="AE53" s="1225" t="s">
        <v>432</v>
      </c>
      <c r="AF53" s="1225"/>
      <c r="AG53" s="1225"/>
      <c r="AH53" s="1225"/>
      <c r="AI53" s="1225"/>
      <c r="AJ53" s="1225"/>
      <c r="AK53" s="1225"/>
      <c r="AL53" s="1225"/>
      <c r="AM53" s="1225"/>
      <c r="AN53" s="1225"/>
      <c r="AO53" s="1226"/>
      <c r="AP53" s="1280" t="s">
        <v>434</v>
      </c>
      <c r="AQ53" s="1281"/>
    </row>
    <row r="54" spans="1:43" s="1" customFormat="1" ht="14" customHeight="1" thickBot="1">
      <c r="A54" s="1192"/>
      <c r="B54" s="1190"/>
      <c r="C54" s="1195"/>
      <c r="D54" s="1195"/>
      <c r="E54" s="1195"/>
      <c r="F54" s="1195"/>
      <c r="G54" s="1195"/>
      <c r="H54" s="1236"/>
      <c r="I54" s="40"/>
      <c r="J54" s="40"/>
      <c r="K54" s="1198"/>
      <c r="L54" s="40"/>
      <c r="M54" s="34"/>
      <c r="N54" s="1197"/>
      <c r="O54" s="34"/>
      <c r="P54" s="40"/>
      <c r="Q54" s="1198"/>
      <c r="R54" s="34"/>
      <c r="S54" s="34"/>
      <c r="T54" s="1198"/>
      <c r="U54" s="34"/>
      <c r="V54" s="64"/>
      <c r="W54" s="1198"/>
      <c r="X54" s="34"/>
      <c r="Y54" s="34"/>
      <c r="Z54" s="1319"/>
      <c r="AA54" s="1320"/>
      <c r="AB54" s="664"/>
      <c r="AC54" s="1321"/>
      <c r="AD54" s="1322"/>
      <c r="AE54" s="1227"/>
      <c r="AF54" s="1227"/>
      <c r="AG54" s="1227"/>
      <c r="AH54" s="1227"/>
      <c r="AI54" s="1227"/>
      <c r="AJ54" s="1227"/>
      <c r="AK54" s="1227"/>
      <c r="AL54" s="1227"/>
      <c r="AM54" s="1227"/>
      <c r="AN54" s="1227"/>
      <c r="AO54" s="1228"/>
      <c r="AP54" s="1282"/>
      <c r="AQ54" s="1283"/>
    </row>
    <row r="55" spans="1:43" s="7" customFormat="1" ht="12" customHeight="1" thickBot="1">
      <c r="A55" s="1170" t="s">
        <v>374</v>
      </c>
      <c r="B55" s="1171"/>
      <c r="C55" s="1171"/>
      <c r="D55" s="1171"/>
      <c r="E55" s="1171"/>
      <c r="F55" s="1171"/>
      <c r="G55" s="1171"/>
      <c r="H55" s="1171"/>
      <c r="I55" s="1171"/>
      <c r="J55" s="1171"/>
      <c r="K55" s="1171"/>
      <c r="L55" s="1171"/>
      <c r="M55" s="1171"/>
      <c r="N55" s="1171"/>
      <c r="O55" s="1171"/>
      <c r="P55" s="1171"/>
      <c r="Q55" s="1171"/>
      <c r="R55" s="1171"/>
      <c r="S55" s="1171"/>
      <c r="T55" s="1171"/>
      <c r="U55" s="1171"/>
      <c r="V55" s="1171"/>
      <c r="W55" s="1171"/>
      <c r="X55" s="1171"/>
      <c r="Y55" s="1171"/>
      <c r="Z55" s="1171"/>
      <c r="AA55" s="1172"/>
      <c r="AB55" s="551"/>
      <c r="AC55" s="559"/>
      <c r="AD55" s="552"/>
      <c r="AE55" s="1323" t="s">
        <v>433</v>
      </c>
      <c r="AF55" s="1324"/>
      <c r="AG55" s="1324"/>
      <c r="AH55" s="1324"/>
      <c r="AI55" s="1324"/>
      <c r="AJ55" s="1324"/>
      <c r="AK55" s="1324"/>
      <c r="AL55" s="1324"/>
      <c r="AM55" s="1324"/>
      <c r="AN55" s="1324"/>
      <c r="AO55" s="1325"/>
      <c r="AP55" s="373" t="s">
        <v>421</v>
      </c>
      <c r="AQ55" s="374" t="s">
        <v>422</v>
      </c>
    </row>
    <row r="56" spans="1:43" s="7" customFormat="1" ht="12" customHeight="1">
      <c r="A56" s="1173" t="s">
        <v>225</v>
      </c>
      <c r="B56" s="1174"/>
      <c r="C56" s="1174"/>
      <c r="D56" s="1174"/>
      <c r="E56" s="1174"/>
      <c r="F56" s="1174"/>
      <c r="G56" s="1174"/>
      <c r="H56" s="1174"/>
      <c r="I56" s="1174"/>
      <c r="J56" s="1174"/>
      <c r="K56" s="1174"/>
      <c r="L56" s="1174"/>
      <c r="M56" s="1174"/>
      <c r="N56" s="1174"/>
      <c r="O56" s="1174"/>
      <c r="P56" s="1174"/>
      <c r="Q56" s="1174"/>
      <c r="R56" s="1174"/>
      <c r="S56" s="1174"/>
      <c r="T56" s="1174"/>
      <c r="U56" s="1174"/>
      <c r="V56" s="1174"/>
      <c r="W56" s="1174"/>
      <c r="X56" s="1174"/>
      <c r="Y56" s="1174"/>
      <c r="Z56" s="1174"/>
      <c r="AA56" s="1175"/>
      <c r="AB56" s="554"/>
      <c r="AC56" s="553"/>
      <c r="AD56" s="555"/>
      <c r="AE56" s="1245" t="s">
        <v>383</v>
      </c>
      <c r="AF56" s="1218" t="s">
        <v>382</v>
      </c>
      <c r="AG56" s="1218" t="s">
        <v>381</v>
      </c>
      <c r="AH56" s="1218" t="s">
        <v>380</v>
      </c>
      <c r="AI56" s="1218" t="s">
        <v>145</v>
      </c>
      <c r="AJ56" s="1218" t="s">
        <v>385</v>
      </c>
      <c r="AK56" s="1218" t="s">
        <v>386</v>
      </c>
      <c r="AL56" s="1339" t="s">
        <v>384</v>
      </c>
      <c r="AM56" s="1204" t="s">
        <v>435</v>
      </c>
      <c r="AN56" s="1339" t="s">
        <v>144</v>
      </c>
      <c r="AO56" s="1233" t="s">
        <v>395</v>
      </c>
      <c r="AP56" s="56"/>
      <c r="AQ56" s="57"/>
    </row>
    <row r="57" spans="1:43" s="7" customFormat="1" ht="12" customHeight="1">
      <c r="A57" s="1173" t="s">
        <v>388</v>
      </c>
      <c r="B57" s="1174"/>
      <c r="C57" s="1174"/>
      <c r="D57" s="1174"/>
      <c r="E57" s="1174"/>
      <c r="F57" s="1174"/>
      <c r="G57" s="1174"/>
      <c r="H57" s="1174"/>
      <c r="I57" s="1174"/>
      <c r="J57" s="1174"/>
      <c r="K57" s="1174"/>
      <c r="L57" s="1174"/>
      <c r="M57" s="1174"/>
      <c r="N57" s="1174"/>
      <c r="O57" s="1174"/>
      <c r="P57" s="1174"/>
      <c r="Q57" s="1174"/>
      <c r="R57" s="1174"/>
      <c r="S57" s="1174"/>
      <c r="T57" s="1174"/>
      <c r="U57" s="1174"/>
      <c r="V57" s="1174"/>
      <c r="W57" s="1174"/>
      <c r="X57" s="1174"/>
      <c r="Y57" s="1174"/>
      <c r="Z57" s="1174"/>
      <c r="AA57" s="1175"/>
      <c r="AB57" s="554"/>
      <c r="AC57" s="553"/>
      <c r="AD57" s="555"/>
      <c r="AE57" s="1246"/>
      <c r="AF57" s="1219"/>
      <c r="AG57" s="1219"/>
      <c r="AH57" s="1219"/>
      <c r="AI57" s="1219"/>
      <c r="AJ57" s="1219"/>
      <c r="AK57" s="1219"/>
      <c r="AL57" s="1340"/>
      <c r="AM57" s="1205"/>
      <c r="AN57" s="1340"/>
      <c r="AO57" s="1234"/>
      <c r="AP57" s="58"/>
      <c r="AQ57" s="59"/>
    </row>
    <row r="58" spans="1:43" s="7" customFormat="1" ht="12" customHeight="1">
      <c r="A58" s="1176" t="s">
        <v>389</v>
      </c>
      <c r="B58" s="1177"/>
      <c r="C58" s="1177"/>
      <c r="D58" s="1177"/>
      <c r="E58" s="1177"/>
      <c r="F58" s="1177"/>
      <c r="G58" s="1177"/>
      <c r="H58" s="1177"/>
      <c r="I58" s="1177"/>
      <c r="J58" s="1177"/>
      <c r="K58" s="1177"/>
      <c r="L58" s="1177"/>
      <c r="M58" s="1177"/>
      <c r="N58" s="1177"/>
      <c r="O58" s="1177"/>
      <c r="P58" s="1177"/>
      <c r="Q58" s="1177"/>
      <c r="R58" s="1177"/>
      <c r="S58" s="1177"/>
      <c r="T58" s="1177"/>
      <c r="U58" s="1177"/>
      <c r="V58" s="1177"/>
      <c r="W58" s="1177"/>
      <c r="X58" s="1177"/>
      <c r="Y58" s="1177"/>
      <c r="Z58" s="1177"/>
      <c r="AA58" s="1178"/>
      <c r="AB58" s="556"/>
      <c r="AC58" s="553"/>
      <c r="AD58" s="555"/>
      <c r="AE58" s="1243">
        <f t="shared" ref="AE58:AO58" si="0">SUM(AE3:AE52)</f>
        <v>0</v>
      </c>
      <c r="AF58" s="1216">
        <f t="shared" si="0"/>
        <v>0</v>
      </c>
      <c r="AG58" s="1216">
        <f t="shared" si="0"/>
        <v>0</v>
      </c>
      <c r="AH58" s="1216">
        <f t="shared" si="0"/>
        <v>0</v>
      </c>
      <c r="AI58" s="1216">
        <f t="shared" si="0"/>
        <v>0</v>
      </c>
      <c r="AJ58" s="1216">
        <f t="shared" si="0"/>
        <v>0</v>
      </c>
      <c r="AK58" s="1317">
        <f t="shared" si="0"/>
        <v>0</v>
      </c>
      <c r="AL58" s="1216">
        <f t="shared" si="0"/>
        <v>56</v>
      </c>
      <c r="AM58" s="1214">
        <f t="shared" si="0"/>
        <v>25</v>
      </c>
      <c r="AN58" s="1216">
        <f t="shared" si="0"/>
        <v>0</v>
      </c>
      <c r="AO58" s="1212">
        <f t="shared" si="0"/>
        <v>0</v>
      </c>
      <c r="AP58" s="58"/>
      <c r="AQ58" s="59"/>
    </row>
    <row r="59" spans="1:43" s="7" customFormat="1" ht="12" customHeight="1" thickBot="1">
      <c r="A59" s="1179" t="s">
        <v>459</v>
      </c>
      <c r="B59" s="1180"/>
      <c r="C59" s="1180"/>
      <c r="D59" s="1180"/>
      <c r="E59" s="1180"/>
      <c r="F59" s="1180"/>
      <c r="G59" s="1180"/>
      <c r="H59" s="1180"/>
      <c r="I59" s="1180"/>
      <c r="J59" s="1180"/>
      <c r="K59" s="1180"/>
      <c r="L59" s="1180"/>
      <c r="M59" s="1180"/>
      <c r="N59" s="1180"/>
      <c r="O59" s="1180"/>
      <c r="P59" s="1180"/>
      <c r="Q59" s="1180"/>
      <c r="R59" s="1180"/>
      <c r="S59" s="1180"/>
      <c r="T59" s="1180"/>
      <c r="U59" s="1180"/>
      <c r="V59" s="1180"/>
      <c r="W59" s="1180"/>
      <c r="X59" s="1180"/>
      <c r="Y59" s="1180"/>
      <c r="Z59" s="1180"/>
      <c r="AA59" s="1181"/>
      <c r="AB59" s="557"/>
      <c r="AC59" s="560"/>
      <c r="AD59" s="561"/>
      <c r="AE59" s="1343"/>
      <c r="AF59" s="1217"/>
      <c r="AG59" s="1217"/>
      <c r="AH59" s="1217"/>
      <c r="AI59" s="1217"/>
      <c r="AJ59" s="1217"/>
      <c r="AK59" s="1217"/>
      <c r="AL59" s="1217"/>
      <c r="AM59" s="1215"/>
      <c r="AN59" s="1217"/>
      <c r="AO59" s="1213"/>
      <c r="AP59" s="60"/>
      <c r="AQ59" s="61"/>
    </row>
    <row r="60" spans="1:43" ht="14" thickBot="1">
      <c r="A60" s="729" t="s">
        <v>366</v>
      </c>
      <c r="B60" s="1266" t="str">
        <f ca="1">IF(Rosters!H10="","",Rosters!H10)</f>
        <v>All Stars</v>
      </c>
      <c r="C60" s="1266"/>
      <c r="D60" s="1266"/>
      <c r="E60" s="1266"/>
      <c r="F60" s="1266"/>
      <c r="G60" s="1182" t="s">
        <v>396</v>
      </c>
      <c r="H60" s="1182"/>
      <c r="I60" s="1182" t="s">
        <v>66</v>
      </c>
      <c r="J60" s="1182"/>
      <c r="K60" s="1182"/>
      <c r="L60" s="1182"/>
      <c r="M60" s="1182"/>
      <c r="N60" s="112" t="s">
        <v>331</v>
      </c>
      <c r="O60" s="1182" t="s">
        <v>67</v>
      </c>
      <c r="P60" s="1182"/>
      <c r="Q60" s="1182"/>
      <c r="R60" s="1182"/>
      <c r="S60" s="1182"/>
      <c r="T60" s="70" t="s">
        <v>397</v>
      </c>
      <c r="U60" s="1274">
        <v>1</v>
      </c>
      <c r="V60" s="1326"/>
      <c r="W60" s="572"/>
      <c r="X60" s="572"/>
      <c r="Y60" s="572"/>
      <c r="Z60" s="1168" t="s">
        <v>132</v>
      </c>
      <c r="AA60" s="1169"/>
      <c r="AB60" s="546"/>
      <c r="AC60" s="668"/>
      <c r="AD60" s="550"/>
      <c r="AE60" s="549"/>
      <c r="AF60" s="69"/>
      <c r="AG60" s="69"/>
      <c r="AH60" s="69"/>
      <c r="AI60" s="69"/>
      <c r="AJ60" s="69"/>
      <c r="AK60" s="69"/>
      <c r="AL60" s="69"/>
      <c r="AM60" s="69"/>
      <c r="AN60" s="69"/>
      <c r="AO60" s="69"/>
      <c r="AP60" s="69"/>
      <c r="AQ60" s="69"/>
    </row>
    <row r="61" spans="1:43" s="1" customFormat="1" ht="29.25" customHeight="1" thickBot="1">
      <c r="A61" s="361" t="s">
        <v>373</v>
      </c>
      <c r="B61" s="362" t="s">
        <v>349</v>
      </c>
      <c r="C61" s="363" t="s">
        <v>455</v>
      </c>
      <c r="D61" s="364" t="s">
        <v>456</v>
      </c>
      <c r="E61" s="364" t="s">
        <v>457</v>
      </c>
      <c r="F61" s="364" t="s">
        <v>372</v>
      </c>
      <c r="G61" s="365" t="s">
        <v>369</v>
      </c>
      <c r="H61" s="361">
        <v>2</v>
      </c>
      <c r="I61" s="1275" t="s">
        <v>370</v>
      </c>
      <c r="J61" s="1275"/>
      <c r="K61" s="366">
        <v>3</v>
      </c>
      <c r="L61" s="1275" t="s">
        <v>370</v>
      </c>
      <c r="M61" s="1275"/>
      <c r="N61" s="366">
        <v>4</v>
      </c>
      <c r="O61" s="1275" t="s">
        <v>370</v>
      </c>
      <c r="P61" s="1275"/>
      <c r="Q61" s="366">
        <v>5</v>
      </c>
      <c r="R61" s="1275" t="s">
        <v>370</v>
      </c>
      <c r="S61" s="1275"/>
      <c r="T61" s="366">
        <v>6</v>
      </c>
      <c r="U61" s="1275" t="s">
        <v>370</v>
      </c>
      <c r="V61" s="1276"/>
      <c r="W61" s="366">
        <v>7</v>
      </c>
      <c r="X61" s="1275" t="s">
        <v>370</v>
      </c>
      <c r="Y61" s="1275"/>
      <c r="Z61" s="380" t="s">
        <v>423</v>
      </c>
      <c r="AA61" s="71">
        <v>0</v>
      </c>
      <c r="AB61" s="665" t="s">
        <v>268</v>
      </c>
      <c r="AC61" s="328" t="s">
        <v>269</v>
      </c>
      <c r="AD61" s="383" t="s">
        <v>356</v>
      </c>
      <c r="AE61" s="370" t="s">
        <v>383</v>
      </c>
      <c r="AF61" s="371" t="s">
        <v>382</v>
      </c>
      <c r="AG61" s="371" t="s">
        <v>381</v>
      </c>
      <c r="AH61" s="371" t="s">
        <v>380</v>
      </c>
      <c r="AI61" s="371" t="s">
        <v>387</v>
      </c>
      <c r="AJ61" s="371" t="s">
        <v>385</v>
      </c>
      <c r="AK61" s="371" t="s">
        <v>436</v>
      </c>
      <c r="AL61" s="371" t="s">
        <v>384</v>
      </c>
      <c r="AM61" s="371" t="s">
        <v>435</v>
      </c>
      <c r="AN61" s="317" t="s">
        <v>393</v>
      </c>
      <c r="AO61" s="372" t="s">
        <v>394</v>
      </c>
      <c r="AP61" s="1341" t="s">
        <v>398</v>
      </c>
      <c r="AQ61" s="1342"/>
    </row>
    <row r="62" spans="1:43" s="1" customFormat="1" ht="13.5" customHeight="1">
      <c r="A62" s="1354">
        <v>1</v>
      </c>
      <c r="B62" s="1355">
        <v>28</v>
      </c>
      <c r="C62" s="1356"/>
      <c r="D62" s="1307">
        <v>1</v>
      </c>
      <c r="E62" s="1307">
        <v>1</v>
      </c>
      <c r="F62" s="1307"/>
      <c r="G62" s="1350"/>
      <c r="H62" s="1272">
        <v>1</v>
      </c>
      <c r="I62" s="100"/>
      <c r="J62" s="101"/>
      <c r="K62" s="1273"/>
      <c r="L62" s="100"/>
      <c r="M62" s="101"/>
      <c r="N62" s="1273"/>
      <c r="O62" s="100"/>
      <c r="P62" s="101"/>
      <c r="Q62" s="1273"/>
      <c r="R62" s="102"/>
      <c r="S62" s="101"/>
      <c r="T62" s="1273"/>
      <c r="U62" s="100"/>
      <c r="V62" s="103"/>
      <c r="W62" s="1273"/>
      <c r="X62" s="102"/>
      <c r="Y62" s="101"/>
      <c r="Z62" s="1315">
        <f>IF(COUNT(H62:T62)=0,"",SUM(H62,K62,N62,Q62,T62,W62))</f>
        <v>1</v>
      </c>
      <c r="AA62" s="1251">
        <f>IF(Z62="","",AA61+Z62)</f>
        <v>1</v>
      </c>
      <c r="AB62" s="1231">
        <f>V62+D62</f>
        <v>1</v>
      </c>
      <c r="AC62" s="1314">
        <f>IF(Z62="","",IF(AB62&gt;V62,AD62,0))</f>
        <v>-3</v>
      </c>
      <c r="AD62" s="1312">
        <f>IF(Z62="","",Z62-Z3)</f>
        <v>-3</v>
      </c>
      <c r="AE62" s="1313">
        <f>COUNTIF(I62:J63,"b")+COUNTIF(L62:M63,"b")+COUNTIF(O62:P63,"b")+COUNTIF(R62:S63,"b")+COUNTIF(U62:V63,"b")</f>
        <v>0</v>
      </c>
      <c r="AF62" s="1307">
        <f>COUNTIF(I62:J63,"J")+COUNTIF(L62:M63,"J")+COUNTIF(O62:P63,"J")+COUNTIF(R62:S63,"J")+COUNTIF(U62:V63,"J")</f>
        <v>0</v>
      </c>
      <c r="AG62" s="1307">
        <f>COUNTIF(I62:J63,"G")+COUNTIF(L62:M63,"G")+COUNTIF(O62:P63,"G")+COUNTIF(R62:S63,"G")+COUNTIF(U62:V63,"G")</f>
        <v>0</v>
      </c>
      <c r="AH62" s="1307">
        <f>COUNTIF(I62:J63,"O")+COUNTIF(L62:M63,"O")+COUNTIF(O62:P63,"O")+COUNTIF(R62:S63,"O")+COUNTIF(U62:V63,"O")</f>
        <v>0</v>
      </c>
      <c r="AI62" s="1307">
        <f>COUNTIF(I62:J63,"N")+COUNTIF(L62:M63,"N")+COUNTIF(O62:P63,"N")+COUNTIF(R62:S63,"N")+COUNTIF(U62:V63,"N")</f>
        <v>0</v>
      </c>
      <c r="AJ62" s="1307">
        <f>SUM(AE62:AI63)</f>
        <v>0</v>
      </c>
      <c r="AK62" s="1311">
        <f>IF(Z62="",0,AJ62/AM62)</f>
        <v>0</v>
      </c>
      <c r="AL62" s="1310">
        <f>IF(AM62=0,0,Z62/AM62)</f>
        <v>1</v>
      </c>
      <c r="AM62" s="1307">
        <f>IF(G62="X",0,COUNT(H62,K62,N62,Q62,T62))</f>
        <v>1</v>
      </c>
      <c r="AN62" s="1309">
        <f>IF(AO62=0,0,Z62/AO62)</f>
        <v>0</v>
      </c>
      <c r="AO62" s="1308">
        <f ca="1">'Jam P.1'!B3/60</f>
        <v>0</v>
      </c>
      <c r="AP62" s="1305">
        <f>B62</f>
        <v>28</v>
      </c>
      <c r="AQ62" s="1306"/>
    </row>
    <row r="63" spans="1:43" s="1" customFormat="1" ht="13.5" customHeight="1" thickBot="1">
      <c r="A63" s="1183"/>
      <c r="B63" s="1299"/>
      <c r="C63" s="1263"/>
      <c r="D63" s="1165"/>
      <c r="E63" s="1165"/>
      <c r="F63" s="1165"/>
      <c r="G63" s="1248"/>
      <c r="H63" s="1269"/>
      <c r="I63" s="36"/>
      <c r="J63" s="37"/>
      <c r="K63" s="1163"/>
      <c r="L63" s="36"/>
      <c r="M63" s="75"/>
      <c r="N63" s="1163"/>
      <c r="O63" s="4"/>
      <c r="P63" s="37"/>
      <c r="Q63" s="1163"/>
      <c r="R63" s="4"/>
      <c r="S63" s="75"/>
      <c r="T63" s="1163"/>
      <c r="U63" s="4"/>
      <c r="V63" s="63"/>
      <c r="W63" s="1163"/>
      <c r="X63" s="4"/>
      <c r="Y63" s="75"/>
      <c r="Z63" s="1316"/>
      <c r="AA63" s="1251"/>
      <c r="AB63" s="1232"/>
      <c r="AC63" s="1221"/>
      <c r="AD63" s="1297"/>
      <c r="AE63" s="1252"/>
      <c r="AF63" s="1164"/>
      <c r="AG63" s="1164"/>
      <c r="AH63" s="1164"/>
      <c r="AI63" s="1164"/>
      <c r="AJ63" s="1164"/>
      <c r="AK63" s="1286"/>
      <c r="AL63" s="1164"/>
      <c r="AM63" s="1164"/>
      <c r="AN63" s="1291"/>
      <c r="AO63" s="1289"/>
      <c r="AP63" s="1284"/>
      <c r="AQ63" s="1285"/>
    </row>
    <row r="64" spans="1:43" s="1" customFormat="1" ht="13.5" customHeight="1">
      <c r="A64" s="1199">
        <v>2</v>
      </c>
      <c r="B64" s="1261">
        <v>5</v>
      </c>
      <c r="C64" s="1187"/>
      <c r="D64" s="1209">
        <v>1</v>
      </c>
      <c r="E64" s="1209">
        <v>1</v>
      </c>
      <c r="F64" s="1209"/>
      <c r="G64" s="1318"/>
      <c r="H64" s="1252">
        <v>4</v>
      </c>
      <c r="I64" s="42"/>
      <c r="J64" s="37"/>
      <c r="K64" s="1164"/>
      <c r="L64" s="42"/>
      <c r="M64" s="37"/>
      <c r="N64" s="1164"/>
      <c r="O64" s="42"/>
      <c r="P64" s="37"/>
      <c r="Q64" s="1164"/>
      <c r="R64" s="76"/>
      <c r="S64" s="37"/>
      <c r="T64" s="1164"/>
      <c r="U64" s="42"/>
      <c r="V64" s="63"/>
      <c r="W64" s="1164"/>
      <c r="X64" s="76"/>
      <c r="Y64" s="37"/>
      <c r="Z64" s="1249">
        <f>IF(COUNT(H64:T64)=0,"",SUM(H64,K64,N64,Q64,T64,W64))</f>
        <v>4</v>
      </c>
      <c r="AA64" s="1251">
        <f>IF(Z64="",AA62,Z64+AA62)</f>
        <v>5</v>
      </c>
      <c r="AB64" s="1231">
        <f>V64+D64</f>
        <v>1</v>
      </c>
      <c r="AC64" s="1252">
        <f>IF(Z64="","",IF(AB64&gt;V64,AD64,0))</f>
        <v>4</v>
      </c>
      <c r="AD64" s="1247">
        <f>IF(Z64="","",Z64-Z5)</f>
        <v>4</v>
      </c>
      <c r="AE64" s="1279">
        <f>COUNTIF(I64:J65,"b")+COUNTIF(L64:M65,"b")+COUNTIF(O64:P65,"b")+COUNTIF(R64:S65,"b")+COUNTIF(U64:V65,"b")</f>
        <v>0</v>
      </c>
      <c r="AF64" s="1209">
        <f>COUNTIF(I64:J65,"J")+COUNTIF(L64:M65,"J")+COUNTIF(O64:P65,"J")+COUNTIF(R64:S65,"J")+COUNTIF(U64:V65,"J")</f>
        <v>0</v>
      </c>
      <c r="AG64" s="1209">
        <f>COUNTIF(I64:J65,"G")+COUNTIF(L64:M65,"G")+COUNTIF(O64:P65,"G")+COUNTIF(R64:S65,"G")+COUNTIF(U64:V65,"G")</f>
        <v>0</v>
      </c>
      <c r="AH64" s="1209">
        <f>COUNTIF(I64:J65,"O")+COUNTIF(L64:M65,"O")+COUNTIF(O64:P65,"O")+COUNTIF(R64:S65,"O")+COUNTIF(U64:V65,"O")</f>
        <v>0</v>
      </c>
      <c r="AI64" s="1209">
        <f>COUNTIF(I64:J65,"N")+COUNTIF(L64:M65,"N")+COUNTIF(O64:P65,"N")+COUNTIF(R64:S65,"N")+COUNTIF(U64:V65,"N")</f>
        <v>0</v>
      </c>
      <c r="AJ64" s="1209">
        <f>SUM(AE64:AI65)</f>
        <v>0</v>
      </c>
      <c r="AK64" s="1291">
        <f>IF(Z64="",0,AJ64/AM64)</f>
        <v>0</v>
      </c>
      <c r="AL64" s="1208">
        <f>IF(AM64=0,0,Z64/AM64)</f>
        <v>4</v>
      </c>
      <c r="AM64" s="1209">
        <f>IF(G64="X",0,COUNT(H64,K64,N64,Q64,T64))</f>
        <v>1</v>
      </c>
      <c r="AN64" s="1291">
        <f>IF(AO64=0,0,Z64/AO64)</f>
        <v>0</v>
      </c>
      <c r="AO64" s="1289">
        <f ca="1">'Jam P.1'!B4/60</f>
        <v>0</v>
      </c>
      <c r="AP64" s="1184">
        <f>B64</f>
        <v>5</v>
      </c>
      <c r="AQ64" s="1293"/>
    </row>
    <row r="65" spans="1:43" s="1" customFormat="1" ht="13.5" customHeight="1" thickBot="1">
      <c r="A65" s="1199"/>
      <c r="B65" s="1262"/>
      <c r="C65" s="1188"/>
      <c r="D65" s="1253"/>
      <c r="E65" s="1253"/>
      <c r="F65" s="1253"/>
      <c r="G65" s="1265"/>
      <c r="H65" s="1271"/>
      <c r="I65" s="42"/>
      <c r="J65" s="37"/>
      <c r="K65" s="1165"/>
      <c r="L65" s="42"/>
      <c r="M65" s="75"/>
      <c r="N65" s="1165"/>
      <c r="O65" s="76"/>
      <c r="P65" s="37"/>
      <c r="Q65" s="1165"/>
      <c r="R65" s="76"/>
      <c r="S65" s="75"/>
      <c r="T65" s="1165"/>
      <c r="U65" s="76"/>
      <c r="V65" s="63"/>
      <c r="W65" s="1165"/>
      <c r="X65" s="76"/>
      <c r="Y65" s="75"/>
      <c r="Z65" s="1250"/>
      <c r="AA65" s="1251"/>
      <c r="AB65" s="1232"/>
      <c r="AC65" s="1252"/>
      <c r="AD65" s="1248"/>
      <c r="AE65" s="1279"/>
      <c r="AF65" s="1209"/>
      <c r="AG65" s="1209"/>
      <c r="AH65" s="1209"/>
      <c r="AI65" s="1209"/>
      <c r="AJ65" s="1209"/>
      <c r="AK65" s="1291"/>
      <c r="AL65" s="1209"/>
      <c r="AM65" s="1209"/>
      <c r="AN65" s="1291"/>
      <c r="AO65" s="1289"/>
      <c r="AP65" s="1184"/>
      <c r="AQ65" s="1293"/>
    </row>
    <row r="66" spans="1:43" s="1" customFormat="1" ht="13.5" customHeight="1">
      <c r="A66" s="1183">
        <v>3</v>
      </c>
      <c r="B66" s="1298">
        <v>989</v>
      </c>
      <c r="C66" s="1184"/>
      <c r="D66" s="1164">
        <v>1</v>
      </c>
      <c r="E66" s="1164">
        <v>1</v>
      </c>
      <c r="F66" s="1164"/>
      <c r="G66" s="1247"/>
      <c r="H66" s="1267">
        <v>0</v>
      </c>
      <c r="I66" s="36"/>
      <c r="J66" s="37"/>
      <c r="K66" s="1162"/>
      <c r="L66" s="36"/>
      <c r="M66" s="37"/>
      <c r="N66" s="1162"/>
      <c r="O66" s="36"/>
      <c r="P66" s="37"/>
      <c r="Q66" s="1162"/>
      <c r="R66" s="4"/>
      <c r="S66" s="37"/>
      <c r="T66" s="1162"/>
      <c r="U66" s="36"/>
      <c r="V66" s="63"/>
      <c r="W66" s="1162"/>
      <c r="X66" s="4"/>
      <c r="Y66" s="37"/>
      <c r="Z66" s="1256">
        <f>IF(COUNT(H66:T66)=0,"",SUM(H66,K66,N66,Q66,T66,W66))</f>
        <v>0</v>
      </c>
      <c r="AA66" s="1251">
        <f>IF(Z66="",AA64,Z66+AA64)</f>
        <v>5</v>
      </c>
      <c r="AB66" s="1231">
        <f>V66+D66</f>
        <v>1</v>
      </c>
      <c r="AC66" s="1221">
        <f>IF(Z66="","",IF(AB66&gt;V66,AD66,0))</f>
        <v>0</v>
      </c>
      <c r="AD66" s="1294">
        <f>IF(Z66="","",Z66-Z7)</f>
        <v>0</v>
      </c>
      <c r="AE66" s="1252">
        <f>COUNTIF(I66:J67,"b")+COUNTIF(L66:M67,"b")+COUNTIF(O66:P67,"b")+COUNTIF(R66:S67,"b")+COUNTIF(U66:V67,"b")</f>
        <v>0</v>
      </c>
      <c r="AF66" s="1164">
        <f>COUNTIF(I66:J67,"J")+COUNTIF(L66:M67,"J")+COUNTIF(O66:P67,"J")+COUNTIF(R66:S67,"J")+COUNTIF(U66:V67,"J")</f>
        <v>0</v>
      </c>
      <c r="AG66" s="1164">
        <f>COUNTIF(I66:J67,"G")+COUNTIF(L66:M67,"G")+COUNTIF(O66:P67,"G")+COUNTIF(R66:S67,"G")+COUNTIF(U66:V67,"G")</f>
        <v>0</v>
      </c>
      <c r="AH66" s="1164">
        <f>COUNTIF(I66:J67,"O")+COUNTIF(L66:M67,"O")+COUNTIF(O66:P67,"O")+COUNTIF(R66:S67,"O")+COUNTIF(U66:V67,"O")</f>
        <v>0</v>
      </c>
      <c r="AI66" s="1164">
        <f>COUNTIF(I66:J67,"N")+COUNTIF(L66:M67,"N")+COUNTIF(O66:P67,"N")+COUNTIF(R66:S67,"N")+COUNTIF(U66:V67,"N")</f>
        <v>0</v>
      </c>
      <c r="AJ66" s="1164">
        <f>SUM(AE66:AI67)</f>
        <v>0</v>
      </c>
      <c r="AK66" s="1286">
        <f>IF(Z66="",0,AJ66/AM66)</f>
        <v>0</v>
      </c>
      <c r="AL66" s="1288">
        <f>IF(AM66=0,0,Z66/AM66)</f>
        <v>0</v>
      </c>
      <c r="AM66" s="1164">
        <f>IF(G66="X",0,COUNT(H66,K66,N66,Q66,T66))</f>
        <v>1</v>
      </c>
      <c r="AN66" s="1291">
        <f>IF(AO66=0,0,Z66/AO66)</f>
        <v>0</v>
      </c>
      <c r="AO66" s="1289">
        <f ca="1">'Jam P.1'!B5/60</f>
        <v>0</v>
      </c>
      <c r="AP66" s="1284">
        <f>B66</f>
        <v>989</v>
      </c>
      <c r="AQ66" s="1285"/>
    </row>
    <row r="67" spans="1:43" s="1" customFormat="1" ht="13.5" customHeight="1" thickBot="1">
      <c r="A67" s="1183"/>
      <c r="B67" s="1299"/>
      <c r="C67" s="1263"/>
      <c r="D67" s="1165"/>
      <c r="E67" s="1165"/>
      <c r="F67" s="1165"/>
      <c r="G67" s="1248"/>
      <c r="H67" s="1269"/>
      <c r="I67" s="36"/>
      <c r="J67" s="37"/>
      <c r="K67" s="1163"/>
      <c r="L67" s="36"/>
      <c r="M67" s="75"/>
      <c r="N67" s="1163"/>
      <c r="O67" s="4"/>
      <c r="P67" s="37"/>
      <c r="Q67" s="1163"/>
      <c r="R67" s="4"/>
      <c r="S67" s="75"/>
      <c r="T67" s="1163"/>
      <c r="U67" s="4"/>
      <c r="V67" s="63"/>
      <c r="W67" s="1163"/>
      <c r="X67" s="4"/>
      <c r="Y67" s="75"/>
      <c r="Z67" s="1258"/>
      <c r="AA67" s="1251"/>
      <c r="AB67" s="1232"/>
      <c r="AC67" s="1221"/>
      <c r="AD67" s="1297"/>
      <c r="AE67" s="1252"/>
      <c r="AF67" s="1164"/>
      <c r="AG67" s="1164"/>
      <c r="AH67" s="1164"/>
      <c r="AI67" s="1164"/>
      <c r="AJ67" s="1164"/>
      <c r="AK67" s="1286"/>
      <c r="AL67" s="1164"/>
      <c r="AM67" s="1164"/>
      <c r="AN67" s="1291"/>
      <c r="AO67" s="1289"/>
      <c r="AP67" s="1284"/>
      <c r="AQ67" s="1285"/>
    </row>
    <row r="68" spans="1:43" s="1" customFormat="1" ht="13.5" customHeight="1">
      <c r="A68" s="1199">
        <v>4</v>
      </c>
      <c r="B68" s="1261">
        <v>33</v>
      </c>
      <c r="C68" s="1187"/>
      <c r="D68" s="1209">
        <v>1</v>
      </c>
      <c r="E68" s="1209">
        <v>1</v>
      </c>
      <c r="F68" s="1209"/>
      <c r="G68" s="1264"/>
      <c r="H68" s="1252">
        <v>5</v>
      </c>
      <c r="I68" s="42"/>
      <c r="J68" s="37"/>
      <c r="K68" s="1164"/>
      <c r="L68" s="42"/>
      <c r="M68" s="37"/>
      <c r="N68" s="1164"/>
      <c r="O68" s="42"/>
      <c r="P68" s="37"/>
      <c r="Q68" s="1164"/>
      <c r="R68" s="76"/>
      <c r="S68" s="37"/>
      <c r="T68" s="1164"/>
      <c r="U68" s="42"/>
      <c r="V68" s="63"/>
      <c r="W68" s="1164"/>
      <c r="X68" s="76"/>
      <c r="Y68" s="37"/>
      <c r="Z68" s="1249">
        <f>IF(COUNT(H68:T68)=0,"",SUM(H68,K68,N68,Q68,T68,W68))</f>
        <v>5</v>
      </c>
      <c r="AA68" s="1251">
        <f>IF(Z68="",AA66,Z68+AA66)</f>
        <v>10</v>
      </c>
      <c r="AB68" s="1231">
        <f>V68+D68</f>
        <v>1</v>
      </c>
      <c r="AC68" s="1252">
        <f>IF(Z68="","",IF(AB68&gt;V68,AD68,0))</f>
        <v>5</v>
      </c>
      <c r="AD68" s="1247">
        <f>IF(Z68="","",Z68-Z9)</f>
        <v>5</v>
      </c>
      <c r="AE68" s="1279">
        <f>COUNTIF(I68:J69,"b")+COUNTIF(L68:M69,"b")+COUNTIF(O68:P69,"b")+COUNTIF(R68:S69,"b")+COUNTIF(U68:V69,"b")</f>
        <v>0</v>
      </c>
      <c r="AF68" s="1209">
        <f>COUNTIF(I68:J69,"J")+COUNTIF(L68:M69,"J")+COUNTIF(O68:P69,"J")+COUNTIF(R68:S69,"J")+COUNTIF(U68:V69,"J")</f>
        <v>0</v>
      </c>
      <c r="AG68" s="1209">
        <f>COUNTIF(I68:J69,"G")+COUNTIF(L68:M69,"G")+COUNTIF(O68:P69,"G")+COUNTIF(R68:S69,"G")+COUNTIF(U68:V69,"G")</f>
        <v>0</v>
      </c>
      <c r="AH68" s="1209">
        <f>COUNTIF(I68:J69,"O")+COUNTIF(L68:M69,"O")+COUNTIF(O68:P69,"O")+COUNTIF(R68:S69,"O")+COUNTIF(U68:V69,"O")</f>
        <v>0</v>
      </c>
      <c r="AI68" s="1209">
        <f>COUNTIF(I68:J69,"N")+COUNTIF(L68:M69,"N")+COUNTIF(O68:P69,"N")+COUNTIF(R68:S69,"N")+COUNTIF(U68:V69,"N")</f>
        <v>0</v>
      </c>
      <c r="AJ68" s="1209">
        <f>SUM(AE68:AI69)</f>
        <v>0</v>
      </c>
      <c r="AK68" s="1291">
        <f>IF(Z68="",0,AJ68/AM68)</f>
        <v>0</v>
      </c>
      <c r="AL68" s="1208">
        <f>IF(AM68=0,0,Z68/AM68)</f>
        <v>5</v>
      </c>
      <c r="AM68" s="1209">
        <f>IF(G68="X",0,COUNT(H68,K68,N68,Q68,T68))</f>
        <v>1</v>
      </c>
      <c r="AN68" s="1291">
        <f>IF(AO68=0,0,Z68/AO68)</f>
        <v>0</v>
      </c>
      <c r="AO68" s="1289">
        <f ca="1">'Jam P.1'!B6/60</f>
        <v>0</v>
      </c>
      <c r="AP68" s="1184">
        <f>B68</f>
        <v>33</v>
      </c>
      <c r="AQ68" s="1293"/>
    </row>
    <row r="69" spans="1:43" s="1" customFormat="1" ht="13.5" customHeight="1" thickBot="1">
      <c r="A69" s="1199"/>
      <c r="B69" s="1262"/>
      <c r="C69" s="1188"/>
      <c r="D69" s="1253"/>
      <c r="E69" s="1253"/>
      <c r="F69" s="1253"/>
      <c r="G69" s="1265"/>
      <c r="H69" s="1271"/>
      <c r="I69" s="42"/>
      <c r="J69" s="37"/>
      <c r="K69" s="1165"/>
      <c r="L69" s="42"/>
      <c r="M69" s="75"/>
      <c r="N69" s="1165"/>
      <c r="O69" s="76"/>
      <c r="P69" s="37"/>
      <c r="Q69" s="1165"/>
      <c r="R69" s="76"/>
      <c r="S69" s="75"/>
      <c r="T69" s="1165"/>
      <c r="U69" s="76"/>
      <c r="V69" s="63"/>
      <c r="W69" s="1165"/>
      <c r="X69" s="76"/>
      <c r="Y69" s="75"/>
      <c r="Z69" s="1250"/>
      <c r="AA69" s="1251"/>
      <c r="AB69" s="1232"/>
      <c r="AC69" s="1252"/>
      <c r="AD69" s="1248"/>
      <c r="AE69" s="1279"/>
      <c r="AF69" s="1209"/>
      <c r="AG69" s="1209"/>
      <c r="AH69" s="1209"/>
      <c r="AI69" s="1209"/>
      <c r="AJ69" s="1209"/>
      <c r="AK69" s="1291"/>
      <c r="AL69" s="1209"/>
      <c r="AM69" s="1209"/>
      <c r="AN69" s="1291"/>
      <c r="AO69" s="1289"/>
      <c r="AP69" s="1184"/>
      <c r="AQ69" s="1293"/>
    </row>
    <row r="70" spans="1:43" s="1" customFormat="1" ht="13.5" customHeight="1">
      <c r="A70" s="1183">
        <v>5</v>
      </c>
      <c r="B70" s="1298">
        <v>28</v>
      </c>
      <c r="C70" s="1184">
        <v>1</v>
      </c>
      <c r="D70" s="1164"/>
      <c r="E70" s="1164"/>
      <c r="F70" s="1164"/>
      <c r="G70" s="1247"/>
      <c r="H70" s="1267">
        <v>0</v>
      </c>
      <c r="I70" s="36"/>
      <c r="J70" s="37"/>
      <c r="K70" s="1162"/>
      <c r="L70" s="36"/>
      <c r="M70" s="37"/>
      <c r="N70" s="1162"/>
      <c r="O70" s="36"/>
      <c r="P70" s="37"/>
      <c r="Q70" s="1162"/>
      <c r="R70" s="4"/>
      <c r="S70" s="37"/>
      <c r="T70" s="1162"/>
      <c r="U70" s="36"/>
      <c r="V70" s="63"/>
      <c r="W70" s="1162"/>
      <c r="X70" s="4"/>
      <c r="Y70" s="37"/>
      <c r="Z70" s="1256">
        <f>IF(COUNT(H70:T70)=0,"",SUM(H70,K70,N70,Q70,T70,W70))</f>
        <v>0</v>
      </c>
      <c r="AA70" s="1251">
        <f>IF(Z70="",AA68,Z70+AA68)</f>
        <v>10</v>
      </c>
      <c r="AB70" s="1231">
        <f>V70+D70</f>
        <v>0</v>
      </c>
      <c r="AC70" s="1221">
        <f>IF(Z70="","",IF(AB70&gt;V70,AD70,0))</f>
        <v>0</v>
      </c>
      <c r="AD70" s="1294">
        <f>IF(Z70="","",Z70-Z11)</f>
        <v>-9</v>
      </c>
      <c r="AE70" s="1252">
        <f>COUNTIF(I70:J71,"b")+COUNTIF(L70:M71,"b")+COUNTIF(O70:P71,"b")+COUNTIF(R70:S71,"b")+COUNTIF(U70:V71,"b")</f>
        <v>0</v>
      </c>
      <c r="AF70" s="1164">
        <f>COUNTIF(I70:J71,"J")+COUNTIF(L70:M71,"J")+COUNTIF(O70:P71,"J")+COUNTIF(R70:S71,"J")+COUNTIF(U70:V71,"J")</f>
        <v>0</v>
      </c>
      <c r="AG70" s="1164">
        <f>COUNTIF(I70:J71,"G")+COUNTIF(L70:M71,"G")+COUNTIF(O70:P71,"G")+COUNTIF(R70:S71,"G")+COUNTIF(U70:V71,"G")</f>
        <v>0</v>
      </c>
      <c r="AH70" s="1164">
        <f>COUNTIF(I70:J71,"O")+COUNTIF(L70:M71,"O")+COUNTIF(O70:P71,"O")+COUNTIF(R70:S71,"O")+COUNTIF(U70:V71,"O")</f>
        <v>0</v>
      </c>
      <c r="AI70" s="1164">
        <f>COUNTIF(I70:J71,"N")+COUNTIF(L70:M71,"N")+COUNTIF(O70:P71,"N")+COUNTIF(R70:S71,"N")+COUNTIF(U70:V71,"N")</f>
        <v>0</v>
      </c>
      <c r="AJ70" s="1164">
        <f>SUM(AE70:AI71)</f>
        <v>0</v>
      </c>
      <c r="AK70" s="1286">
        <f>IF(Z70="",0,AJ70/AM70)</f>
        <v>0</v>
      </c>
      <c r="AL70" s="1288">
        <f>IF(AM70=0,0,Z70/AM70)</f>
        <v>0</v>
      </c>
      <c r="AM70" s="1164">
        <f>IF(G70="X",0,COUNT(H70,K70,N70,Q70,T70))</f>
        <v>1</v>
      </c>
      <c r="AN70" s="1291">
        <f>IF(AO70=0,0,Z70/AO70)</f>
        <v>0</v>
      </c>
      <c r="AO70" s="1289">
        <f ca="1">'Jam P.1'!B7/60</f>
        <v>0</v>
      </c>
      <c r="AP70" s="1284">
        <f>B70</f>
        <v>28</v>
      </c>
      <c r="AQ70" s="1285"/>
    </row>
    <row r="71" spans="1:43" s="1" customFormat="1" ht="13.5" customHeight="1" thickBot="1">
      <c r="A71" s="1183"/>
      <c r="B71" s="1299"/>
      <c r="C71" s="1263"/>
      <c r="D71" s="1165"/>
      <c r="E71" s="1165"/>
      <c r="F71" s="1165"/>
      <c r="G71" s="1248"/>
      <c r="H71" s="1269"/>
      <c r="I71" s="36"/>
      <c r="J71" s="37"/>
      <c r="K71" s="1163"/>
      <c r="L71" s="36"/>
      <c r="M71" s="75"/>
      <c r="N71" s="1163"/>
      <c r="O71" s="4"/>
      <c r="P71" s="37"/>
      <c r="Q71" s="1163"/>
      <c r="R71" s="4"/>
      <c r="S71" s="75"/>
      <c r="T71" s="1163"/>
      <c r="U71" s="4"/>
      <c r="V71" s="63"/>
      <c r="W71" s="1163"/>
      <c r="X71" s="4"/>
      <c r="Y71" s="75"/>
      <c r="Z71" s="1258"/>
      <c r="AA71" s="1251"/>
      <c r="AB71" s="1232"/>
      <c r="AC71" s="1221"/>
      <c r="AD71" s="1297"/>
      <c r="AE71" s="1252"/>
      <c r="AF71" s="1164"/>
      <c r="AG71" s="1164"/>
      <c r="AH71" s="1164"/>
      <c r="AI71" s="1164"/>
      <c r="AJ71" s="1164"/>
      <c r="AK71" s="1286"/>
      <c r="AL71" s="1164"/>
      <c r="AM71" s="1164"/>
      <c r="AN71" s="1291"/>
      <c r="AO71" s="1289"/>
      <c r="AP71" s="1284"/>
      <c r="AQ71" s="1285"/>
    </row>
    <row r="72" spans="1:43" s="1" customFormat="1" ht="13.5" customHeight="1">
      <c r="A72" s="1199">
        <v>6</v>
      </c>
      <c r="B72" s="1261">
        <v>5</v>
      </c>
      <c r="C72" s="1187"/>
      <c r="D72" s="1209">
        <v>1</v>
      </c>
      <c r="E72" s="1209"/>
      <c r="F72" s="1209"/>
      <c r="G72" s="1264"/>
      <c r="H72" s="1252">
        <v>5</v>
      </c>
      <c r="I72" s="42"/>
      <c r="J72" s="37"/>
      <c r="K72" s="1164"/>
      <c r="L72" s="42"/>
      <c r="M72" s="37"/>
      <c r="N72" s="1164"/>
      <c r="O72" s="42"/>
      <c r="P72" s="37"/>
      <c r="Q72" s="1164"/>
      <c r="R72" s="76"/>
      <c r="S72" s="37"/>
      <c r="T72" s="1164"/>
      <c r="U72" s="42"/>
      <c r="V72" s="63"/>
      <c r="W72" s="1164"/>
      <c r="X72" s="76"/>
      <c r="Y72" s="37"/>
      <c r="Z72" s="1249">
        <f>IF(COUNT(H72:T72)=0,"",SUM(H72,K72,N72,Q72,T72,W72))</f>
        <v>5</v>
      </c>
      <c r="AA72" s="1251">
        <f>IF(Z72="",AA70,Z72+AA70)</f>
        <v>15</v>
      </c>
      <c r="AB72" s="1231">
        <f>V72+D72</f>
        <v>1</v>
      </c>
      <c r="AC72" s="1252">
        <f>IF(Z72="","",IF(AB72&gt;V72,AD72,0))</f>
        <v>5</v>
      </c>
      <c r="AD72" s="1247">
        <f>IF(Z72="","",Z72-Z13)</f>
        <v>5</v>
      </c>
      <c r="AE72" s="1279">
        <f>COUNTIF(I72:J73,"b")+COUNTIF(L72:M73,"b")+COUNTIF(O72:P73,"b")+COUNTIF(R72:S73,"b")+COUNTIF(U72:V73,"b")</f>
        <v>0</v>
      </c>
      <c r="AF72" s="1209">
        <f>COUNTIF(I72:J73,"J")+COUNTIF(L72:M73,"J")+COUNTIF(O72:P73,"J")+COUNTIF(R72:S73,"J")+COUNTIF(U72:V73,"J")</f>
        <v>0</v>
      </c>
      <c r="AG72" s="1209">
        <f>COUNTIF(I72:J73,"G")+COUNTIF(L72:M73,"G")+COUNTIF(O72:P73,"G")+COUNTIF(R72:S73,"G")+COUNTIF(U72:V73,"G")</f>
        <v>0</v>
      </c>
      <c r="AH72" s="1209">
        <f>COUNTIF(I72:J73,"O")+COUNTIF(L72:M73,"O")+COUNTIF(O72:P73,"O")+COUNTIF(R72:S73,"O")+COUNTIF(U72:V73,"O")</f>
        <v>0</v>
      </c>
      <c r="AI72" s="1209">
        <f>COUNTIF(I72:J73,"N")+COUNTIF(L72:M73,"N")+COUNTIF(O72:P73,"N")+COUNTIF(R72:S73,"N")+COUNTIF(U72:V73,"N")</f>
        <v>0</v>
      </c>
      <c r="AJ72" s="1209">
        <f>SUM(AE72:AI73)</f>
        <v>0</v>
      </c>
      <c r="AK72" s="1291">
        <f>IF(Z72="",0,AJ72/AM72)</f>
        <v>0</v>
      </c>
      <c r="AL72" s="1208">
        <f>IF(AM72=0,0,Z72/AM72)</f>
        <v>5</v>
      </c>
      <c r="AM72" s="1209">
        <f>IF(G72="X",0,COUNT(H72,K72,N72,Q72,T72))</f>
        <v>1</v>
      </c>
      <c r="AN72" s="1291">
        <f>IF(AO72=0,0,Z72/AO72)</f>
        <v>0</v>
      </c>
      <c r="AO72" s="1289">
        <f ca="1">'Jam P.1'!B8/60</f>
        <v>0</v>
      </c>
      <c r="AP72" s="1184">
        <f>B72</f>
        <v>5</v>
      </c>
      <c r="AQ72" s="1293"/>
    </row>
    <row r="73" spans="1:43" s="1" customFormat="1" ht="13.5" customHeight="1" thickBot="1">
      <c r="A73" s="1199"/>
      <c r="B73" s="1262"/>
      <c r="C73" s="1188"/>
      <c r="D73" s="1253"/>
      <c r="E73" s="1253"/>
      <c r="F73" s="1253"/>
      <c r="G73" s="1265"/>
      <c r="H73" s="1271"/>
      <c r="I73" s="42"/>
      <c r="J73" s="37"/>
      <c r="K73" s="1165"/>
      <c r="L73" s="42"/>
      <c r="M73" s="75"/>
      <c r="N73" s="1165"/>
      <c r="O73" s="76"/>
      <c r="P73" s="37"/>
      <c r="Q73" s="1165"/>
      <c r="R73" s="76"/>
      <c r="S73" s="75"/>
      <c r="T73" s="1165"/>
      <c r="U73" s="76"/>
      <c r="V73" s="63"/>
      <c r="W73" s="1165"/>
      <c r="X73" s="76"/>
      <c r="Y73" s="75"/>
      <c r="Z73" s="1250"/>
      <c r="AA73" s="1251"/>
      <c r="AB73" s="1232"/>
      <c r="AC73" s="1252"/>
      <c r="AD73" s="1248"/>
      <c r="AE73" s="1279"/>
      <c r="AF73" s="1209"/>
      <c r="AG73" s="1209"/>
      <c r="AH73" s="1209"/>
      <c r="AI73" s="1209"/>
      <c r="AJ73" s="1209"/>
      <c r="AK73" s="1291"/>
      <c r="AL73" s="1209"/>
      <c r="AM73" s="1209"/>
      <c r="AN73" s="1291"/>
      <c r="AO73" s="1289"/>
      <c r="AP73" s="1184"/>
      <c r="AQ73" s="1293"/>
    </row>
    <row r="74" spans="1:43" s="1" customFormat="1" ht="13.5" customHeight="1">
      <c r="A74" s="1183">
        <v>7</v>
      </c>
      <c r="B74" s="1298">
        <v>5</v>
      </c>
      <c r="C74" s="1184"/>
      <c r="D74" s="1164">
        <v>1</v>
      </c>
      <c r="E74" s="1164"/>
      <c r="F74" s="1164"/>
      <c r="G74" s="1247"/>
      <c r="H74" s="1267">
        <v>0</v>
      </c>
      <c r="I74" s="36"/>
      <c r="J74" s="37"/>
      <c r="K74" s="1162"/>
      <c r="L74" s="36"/>
      <c r="M74" s="37"/>
      <c r="N74" s="1162"/>
      <c r="O74" s="36"/>
      <c r="P74" s="37"/>
      <c r="Q74" s="1162"/>
      <c r="R74" s="4"/>
      <c r="S74" s="37"/>
      <c r="T74" s="1162"/>
      <c r="U74" s="36"/>
      <c r="V74" s="63"/>
      <c r="W74" s="1162"/>
      <c r="X74" s="4"/>
      <c r="Y74" s="37"/>
      <c r="Z74" s="1256">
        <f>IF(COUNT(H74:T74)=0,"",SUM(H74,K74,N74,Q74,T74,W74))</f>
        <v>0</v>
      </c>
      <c r="AA74" s="1251">
        <f>IF(Z74="",AA72,Z74+AA72)</f>
        <v>15</v>
      </c>
      <c r="AB74" s="1231">
        <f>V74+D74</f>
        <v>1</v>
      </c>
      <c r="AC74" s="1221">
        <f>IF(Z74="","",IF(AB74&gt;V74,AD74,0))</f>
        <v>-10</v>
      </c>
      <c r="AD74" s="1294">
        <f>IF(Z74="","",Z74-Z15)</f>
        <v>-10</v>
      </c>
      <c r="AE74" s="1252">
        <f>COUNTIF(I74:J75,"b")+COUNTIF(L74:M75,"b")+COUNTIF(O74:P75,"b")+COUNTIF(R74:S75,"b")+COUNTIF(U74:V75,"b")</f>
        <v>0</v>
      </c>
      <c r="AF74" s="1164">
        <f>COUNTIF(I74:J75,"J")+COUNTIF(L74:M75,"J")+COUNTIF(O74:P75,"J")+COUNTIF(R74:S75,"J")+COUNTIF(U74:V75,"J")</f>
        <v>0</v>
      </c>
      <c r="AG74" s="1164">
        <f>COUNTIF(I74:J75,"G")+COUNTIF(L74:M75,"G")+COUNTIF(O74:P75,"G")+COUNTIF(R74:S75,"G")+COUNTIF(U74:V75,"G")</f>
        <v>0</v>
      </c>
      <c r="AH74" s="1164">
        <f>COUNTIF(I74:J75,"O")+COUNTIF(L74:M75,"O")+COUNTIF(O74:P75,"O")+COUNTIF(R74:S75,"O")+COUNTIF(U74:V75,"O")</f>
        <v>0</v>
      </c>
      <c r="AI74" s="1164">
        <f>COUNTIF(I74:J75,"N")+COUNTIF(L74:M75,"N")+COUNTIF(O74:P75,"N")+COUNTIF(R74:S75,"N")+COUNTIF(U74:V75,"N")</f>
        <v>0</v>
      </c>
      <c r="AJ74" s="1164">
        <f>SUM(AE74:AI75)</f>
        <v>0</v>
      </c>
      <c r="AK74" s="1286">
        <f>IF(Z74="",0,AJ74/AM74)</f>
        <v>0</v>
      </c>
      <c r="AL74" s="1288">
        <f>IF(AM74=0,0,Z74/AM74)</f>
        <v>0</v>
      </c>
      <c r="AM74" s="1164">
        <f>IF(G74="X",0,COUNT(H74,K74,N74,Q74,T74))</f>
        <v>1</v>
      </c>
      <c r="AN74" s="1291">
        <f>IF(AO74=0,0,Z74/AO74)</f>
        <v>0</v>
      </c>
      <c r="AO74" s="1289">
        <f ca="1">'Jam P.1'!B9/60</f>
        <v>0</v>
      </c>
      <c r="AP74" s="1284">
        <f>B74</f>
        <v>5</v>
      </c>
      <c r="AQ74" s="1285"/>
    </row>
    <row r="75" spans="1:43" s="1" customFormat="1" ht="13.5" customHeight="1" thickBot="1">
      <c r="A75" s="1183"/>
      <c r="B75" s="1299"/>
      <c r="C75" s="1263"/>
      <c r="D75" s="1165"/>
      <c r="E75" s="1165"/>
      <c r="F75" s="1165"/>
      <c r="G75" s="1248"/>
      <c r="H75" s="1269"/>
      <c r="I75" s="36"/>
      <c r="J75" s="37"/>
      <c r="K75" s="1163"/>
      <c r="L75" s="36"/>
      <c r="M75" s="75"/>
      <c r="N75" s="1163"/>
      <c r="O75" s="4"/>
      <c r="P75" s="37"/>
      <c r="Q75" s="1163"/>
      <c r="R75" s="4"/>
      <c r="S75" s="75"/>
      <c r="T75" s="1163"/>
      <c r="U75" s="4"/>
      <c r="V75" s="63"/>
      <c r="W75" s="1163"/>
      <c r="X75" s="4"/>
      <c r="Y75" s="75"/>
      <c r="Z75" s="1258"/>
      <c r="AA75" s="1251"/>
      <c r="AB75" s="1232"/>
      <c r="AC75" s="1221"/>
      <c r="AD75" s="1297"/>
      <c r="AE75" s="1252"/>
      <c r="AF75" s="1164"/>
      <c r="AG75" s="1164"/>
      <c r="AH75" s="1164"/>
      <c r="AI75" s="1164"/>
      <c r="AJ75" s="1164"/>
      <c r="AK75" s="1286"/>
      <c r="AL75" s="1164"/>
      <c r="AM75" s="1164"/>
      <c r="AN75" s="1291"/>
      <c r="AO75" s="1289"/>
      <c r="AP75" s="1284"/>
      <c r="AQ75" s="1285"/>
    </row>
    <row r="76" spans="1:43" s="1" customFormat="1" ht="13.5" customHeight="1">
      <c r="A76" s="1199">
        <v>8</v>
      </c>
      <c r="B76" s="1261">
        <v>100</v>
      </c>
      <c r="C76" s="1187">
        <v>1</v>
      </c>
      <c r="D76" s="1209"/>
      <c r="E76" s="1209"/>
      <c r="F76" s="1209"/>
      <c r="G76" s="1264"/>
      <c r="H76" s="1252">
        <v>0</v>
      </c>
      <c r="I76" s="42"/>
      <c r="J76" s="37"/>
      <c r="K76" s="1164"/>
      <c r="L76" s="42"/>
      <c r="M76" s="37"/>
      <c r="N76" s="1164"/>
      <c r="O76" s="42"/>
      <c r="P76" s="37"/>
      <c r="Q76" s="1164"/>
      <c r="R76" s="76"/>
      <c r="S76" s="37"/>
      <c r="T76" s="1164"/>
      <c r="U76" s="42"/>
      <c r="V76" s="63"/>
      <c r="W76" s="1164"/>
      <c r="X76" s="76"/>
      <c r="Y76" s="37"/>
      <c r="Z76" s="1249">
        <f>IF(COUNT(H76:T76)=0,"",SUM(H76,K76,N76,Q76,T76,W76))</f>
        <v>0</v>
      </c>
      <c r="AA76" s="1251">
        <f>IF(Z76="",AA74,Z76+AA74)</f>
        <v>15</v>
      </c>
      <c r="AB76" s="1231">
        <f>V76+D76</f>
        <v>0</v>
      </c>
      <c r="AC76" s="1252">
        <f>IF(Z76="","",IF(AB76&gt;V76,AD76,0))</f>
        <v>0</v>
      </c>
      <c r="AD76" s="1247">
        <f>IF(Z76="","",Z76-Z17)</f>
        <v>-4</v>
      </c>
      <c r="AE76" s="1279">
        <f>COUNTIF(I76:J77,"b")+COUNTIF(L76:M77,"b")+COUNTIF(O76:P77,"b")+COUNTIF(R76:S77,"b")+COUNTIF(U76:V77,"b")</f>
        <v>0</v>
      </c>
      <c r="AF76" s="1209">
        <f>COUNTIF(I76:J77,"J")+COUNTIF(L76:M77,"J")+COUNTIF(O76:P77,"J")+COUNTIF(R76:S77,"J")+COUNTIF(U76:V77,"J")</f>
        <v>0</v>
      </c>
      <c r="AG76" s="1209">
        <f>COUNTIF(I76:J77,"G")+COUNTIF(L76:M77,"G")+COUNTIF(O76:P77,"G")+COUNTIF(R76:S77,"G")+COUNTIF(U76:V77,"G")</f>
        <v>0</v>
      </c>
      <c r="AH76" s="1209">
        <f>COUNTIF(I76:J77,"O")+COUNTIF(L76:M77,"O")+COUNTIF(O76:P77,"O")+COUNTIF(R76:S77,"O")+COUNTIF(U76:V77,"O")</f>
        <v>0</v>
      </c>
      <c r="AI76" s="1209">
        <f>COUNTIF(I76:J77,"N")+COUNTIF(L76:M77,"N")+COUNTIF(O76:P77,"N")+COUNTIF(R76:S77,"N")+COUNTIF(U76:V77,"N")</f>
        <v>0</v>
      </c>
      <c r="AJ76" s="1209">
        <f>SUM(AE76:AI77)</f>
        <v>0</v>
      </c>
      <c r="AK76" s="1291">
        <f>IF(Z76="",0,AJ76/AM76)</f>
        <v>0</v>
      </c>
      <c r="AL76" s="1208">
        <f>IF(AM76=0,0,Z76/AM76)</f>
        <v>0</v>
      </c>
      <c r="AM76" s="1209">
        <f>IF(G76="X",0,COUNT(H76,K76,N76,Q76,T76))</f>
        <v>1</v>
      </c>
      <c r="AN76" s="1291">
        <f>IF(AO76=0,0,Z76/AO76)</f>
        <v>0</v>
      </c>
      <c r="AO76" s="1289">
        <f ca="1">'Jam P.1'!B10/60</f>
        <v>0</v>
      </c>
      <c r="AP76" s="1184">
        <f>B76</f>
        <v>100</v>
      </c>
      <c r="AQ76" s="1293"/>
    </row>
    <row r="77" spans="1:43" s="1" customFormat="1" ht="13.5" customHeight="1" thickBot="1">
      <c r="A77" s="1199"/>
      <c r="B77" s="1262"/>
      <c r="C77" s="1188"/>
      <c r="D77" s="1253"/>
      <c r="E77" s="1253"/>
      <c r="F77" s="1253"/>
      <c r="G77" s="1265"/>
      <c r="H77" s="1271"/>
      <c r="I77" s="42"/>
      <c r="J77" s="37"/>
      <c r="K77" s="1165"/>
      <c r="L77" s="42"/>
      <c r="M77" s="75"/>
      <c r="N77" s="1165"/>
      <c r="O77" s="76"/>
      <c r="P77" s="37"/>
      <c r="Q77" s="1165"/>
      <c r="R77" s="76"/>
      <c r="S77" s="75"/>
      <c r="T77" s="1165"/>
      <c r="U77" s="76"/>
      <c r="V77" s="63"/>
      <c r="W77" s="1165"/>
      <c r="X77" s="76"/>
      <c r="Y77" s="75"/>
      <c r="Z77" s="1250"/>
      <c r="AA77" s="1251"/>
      <c r="AB77" s="1232"/>
      <c r="AC77" s="1252"/>
      <c r="AD77" s="1248"/>
      <c r="AE77" s="1279"/>
      <c r="AF77" s="1209"/>
      <c r="AG77" s="1209"/>
      <c r="AH77" s="1209"/>
      <c r="AI77" s="1209"/>
      <c r="AJ77" s="1209"/>
      <c r="AK77" s="1291"/>
      <c r="AL77" s="1209"/>
      <c r="AM77" s="1209"/>
      <c r="AN77" s="1291"/>
      <c r="AO77" s="1289"/>
      <c r="AP77" s="1184"/>
      <c r="AQ77" s="1293"/>
    </row>
    <row r="78" spans="1:43" s="1" customFormat="1" ht="13.5" customHeight="1">
      <c r="A78" s="1183">
        <v>9</v>
      </c>
      <c r="B78" s="1298">
        <v>28</v>
      </c>
      <c r="C78" s="1184">
        <v>1</v>
      </c>
      <c r="D78" s="1164"/>
      <c r="E78" s="1164"/>
      <c r="F78" s="1164"/>
      <c r="G78" s="1247"/>
      <c r="H78" s="1267">
        <v>0</v>
      </c>
      <c r="I78" s="36"/>
      <c r="J78" s="37"/>
      <c r="K78" s="1162"/>
      <c r="L78" s="36"/>
      <c r="M78" s="37"/>
      <c r="N78" s="1162"/>
      <c r="O78" s="36"/>
      <c r="P78" s="37"/>
      <c r="Q78" s="1162"/>
      <c r="R78" s="4"/>
      <c r="S78" s="37"/>
      <c r="T78" s="1162"/>
      <c r="U78" s="36"/>
      <c r="V78" s="63"/>
      <c r="W78" s="1162"/>
      <c r="X78" s="4"/>
      <c r="Y78" s="37"/>
      <c r="Z78" s="1256">
        <f>IF(COUNT(H78:T78)=0,"",SUM(H78,K78,N78,Q78,T78,W78))</f>
        <v>0</v>
      </c>
      <c r="AA78" s="1251">
        <f>IF(Z78="",AA76,Z78+AA76)</f>
        <v>15</v>
      </c>
      <c r="AB78" s="1231">
        <f>V78+D78</f>
        <v>0</v>
      </c>
      <c r="AC78" s="1221">
        <f>IF(Z78="","",IF(AB78&gt;V78,AD78,0))</f>
        <v>0</v>
      </c>
      <c r="AD78" s="1294">
        <f>IF(Z78="","",Z78-Z19)</f>
        <v>-4</v>
      </c>
      <c r="AE78" s="1252">
        <f>COUNTIF(I78:J79,"b")+COUNTIF(L78:M79,"b")+COUNTIF(O78:P79,"b")+COUNTIF(R78:S79,"b")+COUNTIF(U78:V79,"b")</f>
        <v>0</v>
      </c>
      <c r="AF78" s="1164">
        <f>COUNTIF(I78:J79,"J")+COUNTIF(L78:M79,"J")+COUNTIF(O78:P79,"J")+COUNTIF(R78:S79,"J")+COUNTIF(U78:V79,"J")</f>
        <v>0</v>
      </c>
      <c r="AG78" s="1164">
        <f>COUNTIF(I78:J79,"G")+COUNTIF(L78:M79,"G")+COUNTIF(O78:P79,"G")+COUNTIF(R78:S79,"G")+COUNTIF(U78:V79,"G")</f>
        <v>0</v>
      </c>
      <c r="AH78" s="1164">
        <f>COUNTIF(I78:J79,"O")+COUNTIF(L78:M79,"O")+COUNTIF(O78:P79,"O")+COUNTIF(R78:S79,"O")+COUNTIF(U78:V79,"O")</f>
        <v>0</v>
      </c>
      <c r="AI78" s="1164">
        <f>COUNTIF(I78:J79,"N")+COUNTIF(L78:M79,"N")+COUNTIF(O78:P79,"N")+COUNTIF(R78:S79,"N")+COUNTIF(U78:V79,"N")</f>
        <v>0</v>
      </c>
      <c r="AJ78" s="1164">
        <f>SUM(AE78:AI79)</f>
        <v>0</v>
      </c>
      <c r="AK78" s="1286">
        <f>IF(Z78="",0,AJ78/AM78)</f>
        <v>0</v>
      </c>
      <c r="AL78" s="1288">
        <f>IF(AM78=0,0,Z78/AM78)</f>
        <v>0</v>
      </c>
      <c r="AM78" s="1164">
        <f>IF(G78="X",0,COUNT(H78,K78,N78,Q78,T78))</f>
        <v>1</v>
      </c>
      <c r="AN78" s="1291">
        <f>IF(AO78=0,0,Z78/AO78)</f>
        <v>0</v>
      </c>
      <c r="AO78" s="1289">
        <f ca="1">'Jam P.1'!B11/60</f>
        <v>0</v>
      </c>
      <c r="AP78" s="1284">
        <f>B78</f>
        <v>28</v>
      </c>
      <c r="AQ78" s="1285"/>
    </row>
    <row r="79" spans="1:43" s="1" customFormat="1" ht="13.5" customHeight="1" thickBot="1">
      <c r="A79" s="1183"/>
      <c r="B79" s="1299"/>
      <c r="C79" s="1263"/>
      <c r="D79" s="1165"/>
      <c r="E79" s="1165"/>
      <c r="F79" s="1165"/>
      <c r="G79" s="1248"/>
      <c r="H79" s="1269"/>
      <c r="I79" s="36"/>
      <c r="J79" s="37"/>
      <c r="K79" s="1163"/>
      <c r="L79" s="36"/>
      <c r="M79" s="75"/>
      <c r="N79" s="1163"/>
      <c r="O79" s="4"/>
      <c r="P79" s="37"/>
      <c r="Q79" s="1163"/>
      <c r="R79" s="4"/>
      <c r="S79" s="75"/>
      <c r="T79" s="1163"/>
      <c r="U79" s="4"/>
      <c r="V79" s="63"/>
      <c r="W79" s="1163"/>
      <c r="X79" s="4"/>
      <c r="Y79" s="75"/>
      <c r="Z79" s="1258"/>
      <c r="AA79" s="1251"/>
      <c r="AB79" s="1232"/>
      <c r="AC79" s="1221"/>
      <c r="AD79" s="1297"/>
      <c r="AE79" s="1252"/>
      <c r="AF79" s="1164"/>
      <c r="AG79" s="1164"/>
      <c r="AH79" s="1164"/>
      <c r="AI79" s="1164"/>
      <c r="AJ79" s="1164"/>
      <c r="AK79" s="1286"/>
      <c r="AL79" s="1164"/>
      <c r="AM79" s="1164"/>
      <c r="AN79" s="1291"/>
      <c r="AO79" s="1289"/>
      <c r="AP79" s="1284"/>
      <c r="AQ79" s="1285"/>
    </row>
    <row r="80" spans="1:43" s="1" customFormat="1" ht="13.5" customHeight="1">
      <c r="A80" s="1199">
        <v>10</v>
      </c>
      <c r="B80" s="1261">
        <v>5</v>
      </c>
      <c r="C80" s="1187">
        <v>1</v>
      </c>
      <c r="D80" s="1209"/>
      <c r="E80" s="1209"/>
      <c r="F80" s="1209"/>
      <c r="G80" s="1264"/>
      <c r="H80" s="1252">
        <v>0</v>
      </c>
      <c r="I80" s="42"/>
      <c r="J80" s="37"/>
      <c r="K80" s="1164"/>
      <c r="L80" s="42"/>
      <c r="M80" s="37"/>
      <c r="N80" s="1164"/>
      <c r="O80" s="42"/>
      <c r="P80" s="37"/>
      <c r="Q80" s="1164"/>
      <c r="R80" s="76"/>
      <c r="S80" s="37"/>
      <c r="T80" s="1164"/>
      <c r="U80" s="42"/>
      <c r="V80" s="63"/>
      <c r="W80" s="1164"/>
      <c r="X80" s="76"/>
      <c r="Y80" s="37"/>
      <c r="Z80" s="1249">
        <f>IF(COUNT(H80:T80)=0,"",SUM(H80,K80,N80,Q80,T80,W80))</f>
        <v>0</v>
      </c>
      <c r="AA80" s="1251">
        <f>IF(Z80="",AA78,Z80+AA78)</f>
        <v>15</v>
      </c>
      <c r="AB80" s="1231">
        <f>V80+D80</f>
        <v>0</v>
      </c>
      <c r="AC80" s="1252">
        <f>IF(Z80="","",IF(AB80&gt;V80,AD80,0))</f>
        <v>0</v>
      </c>
      <c r="AD80" s="1247">
        <f>IF(Z80="","",Z80-Z21)</f>
        <v>-4</v>
      </c>
      <c r="AE80" s="1279">
        <f>COUNTIF(I80:J81,"b")+COUNTIF(L80:M81,"b")+COUNTIF(O80:P81,"b")+COUNTIF(R80:S81,"b")+COUNTIF(U80:V81,"b")</f>
        <v>0</v>
      </c>
      <c r="AF80" s="1209">
        <f>COUNTIF(I80:J81,"J")+COUNTIF(L80:M81,"J")+COUNTIF(O80:P81,"J")+COUNTIF(R80:S81,"J")+COUNTIF(U80:V81,"J")</f>
        <v>0</v>
      </c>
      <c r="AG80" s="1209">
        <f>COUNTIF(I80:J81,"G")+COUNTIF(L80:M81,"G")+COUNTIF(O80:P81,"G")+COUNTIF(R80:S81,"G")+COUNTIF(U80:V81,"G")</f>
        <v>0</v>
      </c>
      <c r="AH80" s="1209">
        <f>COUNTIF(I80:J81,"O")+COUNTIF(L80:M81,"O")+COUNTIF(O80:P81,"O")+COUNTIF(R80:S81,"O")+COUNTIF(U80:V81,"O")</f>
        <v>0</v>
      </c>
      <c r="AI80" s="1209">
        <f>COUNTIF(I80:J81,"N")+COUNTIF(L80:M81,"N")+COUNTIF(O80:P81,"N")+COUNTIF(R80:S81,"N")+COUNTIF(U80:V81,"N")</f>
        <v>0</v>
      </c>
      <c r="AJ80" s="1209">
        <f>SUM(AE80:AI81)</f>
        <v>0</v>
      </c>
      <c r="AK80" s="1291">
        <f>IF(Z80="",0,AJ80/AM80)</f>
        <v>0</v>
      </c>
      <c r="AL80" s="1208">
        <f>IF(AM80=0,0,Z80/AM80)</f>
        <v>0</v>
      </c>
      <c r="AM80" s="1209">
        <f>IF(G80="X",0,COUNT(H80,K80,N80,Q80,T80))</f>
        <v>1</v>
      </c>
      <c r="AN80" s="1291">
        <f>IF(AO80=0,0,Z80/AO80)</f>
        <v>0</v>
      </c>
      <c r="AO80" s="1289">
        <f ca="1">'Jam P.1'!B12/60</f>
        <v>0</v>
      </c>
      <c r="AP80" s="1184">
        <f>B80</f>
        <v>5</v>
      </c>
      <c r="AQ80" s="1293"/>
    </row>
    <row r="81" spans="1:43" s="1" customFormat="1" ht="13.5" customHeight="1" thickBot="1">
      <c r="A81" s="1199"/>
      <c r="B81" s="1304"/>
      <c r="C81" s="1188"/>
      <c r="D81" s="1253"/>
      <c r="E81" s="1253"/>
      <c r="F81" s="1253"/>
      <c r="G81" s="1265"/>
      <c r="H81" s="1271"/>
      <c r="I81" s="42"/>
      <c r="J81" s="37"/>
      <c r="K81" s="1165"/>
      <c r="L81" s="42"/>
      <c r="M81" s="75"/>
      <c r="N81" s="1165"/>
      <c r="O81" s="76"/>
      <c r="P81" s="37"/>
      <c r="Q81" s="1165"/>
      <c r="R81" s="76"/>
      <c r="S81" s="75"/>
      <c r="T81" s="1165"/>
      <c r="U81" s="76"/>
      <c r="V81" s="63"/>
      <c r="W81" s="1165"/>
      <c r="X81" s="76"/>
      <c r="Y81" s="75"/>
      <c r="Z81" s="1250"/>
      <c r="AA81" s="1251"/>
      <c r="AB81" s="1232"/>
      <c r="AC81" s="1252"/>
      <c r="AD81" s="1248"/>
      <c r="AE81" s="1279"/>
      <c r="AF81" s="1209"/>
      <c r="AG81" s="1209"/>
      <c r="AH81" s="1209"/>
      <c r="AI81" s="1209"/>
      <c r="AJ81" s="1209"/>
      <c r="AK81" s="1291"/>
      <c r="AL81" s="1209"/>
      <c r="AM81" s="1209"/>
      <c r="AN81" s="1291"/>
      <c r="AO81" s="1289"/>
      <c r="AP81" s="1184"/>
      <c r="AQ81" s="1293"/>
    </row>
    <row r="82" spans="1:43" s="1" customFormat="1" ht="13.5" customHeight="1">
      <c r="A82" s="1183">
        <v>11</v>
      </c>
      <c r="B82" s="1298">
        <v>989</v>
      </c>
      <c r="C82" s="1303">
        <v>1</v>
      </c>
      <c r="D82" s="1164"/>
      <c r="E82" s="1164"/>
      <c r="F82" s="1164"/>
      <c r="G82" s="1247"/>
      <c r="H82" s="1267">
        <v>0</v>
      </c>
      <c r="I82" s="36"/>
      <c r="J82" s="37"/>
      <c r="K82" s="1162"/>
      <c r="L82" s="36"/>
      <c r="M82" s="37"/>
      <c r="N82" s="1162"/>
      <c r="O82" s="36"/>
      <c r="P82" s="37"/>
      <c r="Q82" s="1162"/>
      <c r="R82" s="4"/>
      <c r="S82" s="37"/>
      <c r="T82" s="1162"/>
      <c r="U82" s="36"/>
      <c r="V82" s="63"/>
      <c r="W82" s="1162"/>
      <c r="X82" s="4"/>
      <c r="Y82" s="37"/>
      <c r="Z82" s="1256">
        <f>IF(COUNT(H82:T82)=0,"",SUM(H82,K82,N82,Q82,T82,W82))</f>
        <v>0</v>
      </c>
      <c r="AA82" s="1251">
        <f>IF(Z82="",AA80,Z82+AA80)</f>
        <v>15</v>
      </c>
      <c r="AB82" s="1231">
        <f>V82+D82</f>
        <v>0</v>
      </c>
      <c r="AC82" s="1221">
        <f>IF(Z82="","",IF(AB82&gt;V82,AD82,0))</f>
        <v>0</v>
      </c>
      <c r="AD82" s="1294">
        <f>IF(Z82="","",Z82-Z23)</f>
        <v>-4</v>
      </c>
      <c r="AE82" s="1252">
        <f>COUNTIF(I82:J83,"b")+COUNTIF(L82:M83,"b")+COUNTIF(O82:P83,"b")+COUNTIF(R82:S83,"b")+COUNTIF(U82:V83,"b")</f>
        <v>0</v>
      </c>
      <c r="AF82" s="1164">
        <f>COUNTIF(I82:J83,"J")+COUNTIF(L82:M83,"J")+COUNTIF(O82:P83,"J")+COUNTIF(R82:S83,"J")+COUNTIF(U82:V83,"J")</f>
        <v>0</v>
      </c>
      <c r="AG82" s="1164">
        <f>COUNTIF(I82:J83,"G")+COUNTIF(L82:M83,"G")+COUNTIF(O82:P83,"G")+COUNTIF(R82:S83,"G")+COUNTIF(U82:V83,"G")</f>
        <v>0</v>
      </c>
      <c r="AH82" s="1164">
        <f>COUNTIF(I82:J83,"O")+COUNTIF(L82:M83,"O")+COUNTIF(O82:P83,"O")+COUNTIF(R82:S83,"O")+COUNTIF(U82:V83,"O")</f>
        <v>0</v>
      </c>
      <c r="AI82" s="1164">
        <f>COUNTIF(I82:J83,"N")+COUNTIF(L82:M83,"N")+COUNTIF(O82:P83,"N")+COUNTIF(R82:S83,"N")+COUNTIF(U82:V83,"N")</f>
        <v>0</v>
      </c>
      <c r="AJ82" s="1164">
        <f>SUM(AE82:AI83)</f>
        <v>0</v>
      </c>
      <c r="AK82" s="1286">
        <f>IF(Z82="",0,AJ82/AM82)</f>
        <v>0</v>
      </c>
      <c r="AL82" s="1288">
        <f>IF(AM82=0,0,Z82/AM82)</f>
        <v>0</v>
      </c>
      <c r="AM82" s="1164">
        <f>IF(G82="X",0,COUNT(H82,K82,N82,Q82,T82))</f>
        <v>1</v>
      </c>
      <c r="AN82" s="1291">
        <f>IF(AO82=0,0,Z82/AO82)</f>
        <v>0</v>
      </c>
      <c r="AO82" s="1289">
        <f ca="1">'Jam P.1'!B13/60</f>
        <v>0</v>
      </c>
      <c r="AP82" s="1284">
        <f>B82</f>
        <v>989</v>
      </c>
      <c r="AQ82" s="1285"/>
    </row>
    <row r="83" spans="1:43" s="1" customFormat="1" ht="13.5" customHeight="1" thickBot="1">
      <c r="A83" s="1183"/>
      <c r="B83" s="1299"/>
      <c r="C83" s="1263"/>
      <c r="D83" s="1165"/>
      <c r="E83" s="1165"/>
      <c r="F83" s="1165"/>
      <c r="G83" s="1248"/>
      <c r="H83" s="1269"/>
      <c r="I83" s="36"/>
      <c r="J83" s="37"/>
      <c r="K83" s="1163"/>
      <c r="L83" s="36"/>
      <c r="M83" s="75"/>
      <c r="N83" s="1163"/>
      <c r="O83" s="4"/>
      <c r="P83" s="37"/>
      <c r="Q83" s="1163"/>
      <c r="R83" s="4"/>
      <c r="S83" s="75"/>
      <c r="T83" s="1163"/>
      <c r="U83" s="4"/>
      <c r="V83" s="63"/>
      <c r="W83" s="1163"/>
      <c r="X83" s="4"/>
      <c r="Y83" s="75"/>
      <c r="Z83" s="1258"/>
      <c r="AA83" s="1251"/>
      <c r="AB83" s="1232"/>
      <c r="AC83" s="1221"/>
      <c r="AD83" s="1297"/>
      <c r="AE83" s="1252"/>
      <c r="AF83" s="1164"/>
      <c r="AG83" s="1164"/>
      <c r="AH83" s="1164"/>
      <c r="AI83" s="1164"/>
      <c r="AJ83" s="1164"/>
      <c r="AK83" s="1286"/>
      <c r="AL83" s="1164"/>
      <c r="AM83" s="1164"/>
      <c r="AN83" s="1291"/>
      <c r="AO83" s="1289"/>
      <c r="AP83" s="1284"/>
      <c r="AQ83" s="1285"/>
    </row>
    <row r="84" spans="1:43" s="1" customFormat="1" ht="13.5" customHeight="1">
      <c r="A84" s="1199">
        <v>12</v>
      </c>
      <c r="B84" s="1261">
        <v>33</v>
      </c>
      <c r="C84" s="1187">
        <v>1</v>
      </c>
      <c r="D84" s="1209"/>
      <c r="E84" s="1209"/>
      <c r="F84" s="1209"/>
      <c r="G84" s="1264"/>
      <c r="H84" s="1252">
        <v>0</v>
      </c>
      <c r="I84" s="42"/>
      <c r="J84" s="37"/>
      <c r="K84" s="1164"/>
      <c r="L84" s="42"/>
      <c r="M84" s="37"/>
      <c r="N84" s="1164"/>
      <c r="O84" s="42"/>
      <c r="P84" s="37"/>
      <c r="Q84" s="1164"/>
      <c r="R84" s="76"/>
      <c r="S84" s="37"/>
      <c r="T84" s="1164"/>
      <c r="U84" s="42"/>
      <c r="V84" s="63"/>
      <c r="W84" s="1164"/>
      <c r="X84" s="76"/>
      <c r="Y84" s="37"/>
      <c r="Z84" s="1249">
        <f>IF(COUNT(H84:T84)=0,"",SUM(H84,K84,N84,Q84,T84,W84))</f>
        <v>0</v>
      </c>
      <c r="AA84" s="1251">
        <f>IF(Z84="",AA82,Z84+AA82)</f>
        <v>15</v>
      </c>
      <c r="AB84" s="1231">
        <f>V84+D84</f>
        <v>0</v>
      </c>
      <c r="AC84" s="1252">
        <f>IF(Z84="","",IF(AB84&gt;V84,AD84,0))</f>
        <v>0</v>
      </c>
      <c r="AD84" s="1247">
        <f>IF(Z84="","",Z84-Z25)</f>
        <v>-3</v>
      </c>
      <c r="AE84" s="1279">
        <f>COUNTIF(I84:J85,"b")+COUNTIF(L84:M85,"b")+COUNTIF(O84:P85,"b")+COUNTIF(R84:S85,"b")+COUNTIF(U84:V85,"b")</f>
        <v>0</v>
      </c>
      <c r="AF84" s="1209">
        <f>COUNTIF(I84:J85,"J")+COUNTIF(L84:M85,"J")+COUNTIF(O84:P85,"J")+COUNTIF(R84:S85,"J")+COUNTIF(U84:V85,"J")</f>
        <v>0</v>
      </c>
      <c r="AG84" s="1209">
        <f>COUNTIF(I84:J85,"G")+COUNTIF(L84:M85,"G")+COUNTIF(O84:P85,"G")+COUNTIF(R84:S85,"G")+COUNTIF(U84:V85,"G")</f>
        <v>0</v>
      </c>
      <c r="AH84" s="1209">
        <f>COUNTIF(I84:J85,"O")+COUNTIF(L84:M85,"O")+COUNTIF(O84:P85,"O")+COUNTIF(R84:S85,"O")+COUNTIF(U84:V85,"O")</f>
        <v>0</v>
      </c>
      <c r="AI84" s="1209">
        <f>COUNTIF(I84:J85,"N")+COUNTIF(L84:M85,"N")+COUNTIF(O84:P85,"N")+COUNTIF(R84:S85,"N")+COUNTIF(U84:V85,"N")</f>
        <v>0</v>
      </c>
      <c r="AJ84" s="1209">
        <f>SUM(AE84:AI85)</f>
        <v>0</v>
      </c>
      <c r="AK84" s="1291">
        <f>IF(Z84="",0,AJ84/AM84)</f>
        <v>0</v>
      </c>
      <c r="AL84" s="1208">
        <f>IF(AM84=0,0,Z84/AM84)</f>
        <v>0</v>
      </c>
      <c r="AM84" s="1209">
        <f>IF(G84="X",0,COUNT(H84,K84,N84,Q84,T84))</f>
        <v>1</v>
      </c>
      <c r="AN84" s="1291">
        <f>IF(AO84=0,0,Z84/AO84)</f>
        <v>0</v>
      </c>
      <c r="AO84" s="1289">
        <f ca="1">'Jam P.1'!B14/60</f>
        <v>0</v>
      </c>
      <c r="AP84" s="1184">
        <f>B84</f>
        <v>33</v>
      </c>
      <c r="AQ84" s="1293"/>
    </row>
    <row r="85" spans="1:43" s="1" customFormat="1" ht="13.5" customHeight="1" thickBot="1">
      <c r="A85" s="1199"/>
      <c r="B85" s="1262"/>
      <c r="C85" s="1188"/>
      <c r="D85" s="1253"/>
      <c r="E85" s="1253"/>
      <c r="F85" s="1253"/>
      <c r="G85" s="1265"/>
      <c r="H85" s="1271"/>
      <c r="I85" s="42"/>
      <c r="J85" s="37"/>
      <c r="K85" s="1165"/>
      <c r="L85" s="42"/>
      <c r="M85" s="75"/>
      <c r="N85" s="1165"/>
      <c r="O85" s="76"/>
      <c r="P85" s="37"/>
      <c r="Q85" s="1165"/>
      <c r="R85" s="76"/>
      <c r="S85" s="75"/>
      <c r="T85" s="1165"/>
      <c r="U85" s="76"/>
      <c r="V85" s="63"/>
      <c r="W85" s="1165"/>
      <c r="X85" s="76"/>
      <c r="Y85" s="75"/>
      <c r="Z85" s="1250"/>
      <c r="AA85" s="1251"/>
      <c r="AB85" s="1232"/>
      <c r="AC85" s="1252"/>
      <c r="AD85" s="1248"/>
      <c r="AE85" s="1279"/>
      <c r="AF85" s="1209"/>
      <c r="AG85" s="1209"/>
      <c r="AH85" s="1209"/>
      <c r="AI85" s="1209"/>
      <c r="AJ85" s="1209"/>
      <c r="AK85" s="1291"/>
      <c r="AL85" s="1209"/>
      <c r="AM85" s="1209"/>
      <c r="AN85" s="1291"/>
      <c r="AO85" s="1289"/>
      <c r="AP85" s="1184"/>
      <c r="AQ85" s="1293"/>
    </row>
    <row r="86" spans="1:43" s="1" customFormat="1" ht="13.5" customHeight="1">
      <c r="A86" s="1183">
        <v>13</v>
      </c>
      <c r="B86" s="1298">
        <v>28</v>
      </c>
      <c r="C86" s="1303"/>
      <c r="D86" s="1164">
        <v>1</v>
      </c>
      <c r="E86" s="1164"/>
      <c r="F86" s="1164"/>
      <c r="G86" s="1247"/>
      <c r="H86" s="1267">
        <v>4</v>
      </c>
      <c r="I86" s="36"/>
      <c r="J86" s="37"/>
      <c r="K86" s="1162"/>
      <c r="L86" s="36"/>
      <c r="M86" s="37"/>
      <c r="N86" s="1162"/>
      <c r="O86" s="36"/>
      <c r="P86" s="37"/>
      <c r="Q86" s="1162"/>
      <c r="R86" s="4"/>
      <c r="S86" s="37"/>
      <c r="T86" s="1162"/>
      <c r="U86" s="36"/>
      <c r="V86" s="63"/>
      <c r="W86" s="1162"/>
      <c r="X86" s="4"/>
      <c r="Y86" s="37"/>
      <c r="Z86" s="1256">
        <f>IF(COUNT(H86:T86)=0,"",SUM(H86,K86,N86,Q86,T86,W86))</f>
        <v>4</v>
      </c>
      <c r="AA86" s="1251">
        <f>IF(Z86="",AA84,Z86+AA84)</f>
        <v>19</v>
      </c>
      <c r="AB86" s="1231">
        <f>V86+D86</f>
        <v>1</v>
      </c>
      <c r="AC86" s="1221">
        <f>IF(Z86="","",IF(AB86&gt;V86,AD86,0))</f>
        <v>4</v>
      </c>
      <c r="AD86" s="1294">
        <f>IF(Z86="","",Z86-Z27)</f>
        <v>4</v>
      </c>
      <c r="AE86" s="1252">
        <f>COUNTIF(I86:J87,"b")+COUNTIF(L86:M87,"b")+COUNTIF(O86:P87,"b")+COUNTIF(R86:S87,"b")+COUNTIF(U86:V87,"b")</f>
        <v>0</v>
      </c>
      <c r="AF86" s="1164">
        <f>COUNTIF(I86:J87,"J")+COUNTIF(L86:M87,"J")+COUNTIF(O86:P87,"J")+COUNTIF(R86:S87,"J")+COUNTIF(U86:V87,"J")</f>
        <v>0</v>
      </c>
      <c r="AG86" s="1164">
        <f>COUNTIF(I86:J87,"G")+COUNTIF(L86:M87,"G")+COUNTIF(O86:P87,"G")+COUNTIF(R86:S87,"G")+COUNTIF(U86:V87,"G")</f>
        <v>0</v>
      </c>
      <c r="AH86" s="1164">
        <f>COUNTIF(I86:J87,"O")+COUNTIF(L86:M87,"O")+COUNTIF(O86:P87,"O")+COUNTIF(R86:S87,"O")+COUNTIF(U86:V87,"O")</f>
        <v>0</v>
      </c>
      <c r="AI86" s="1164">
        <f>COUNTIF(I86:J87,"N")+COUNTIF(L86:M87,"N")+COUNTIF(O86:P87,"N")+COUNTIF(R86:S87,"N")+COUNTIF(U86:V87,"N")</f>
        <v>0</v>
      </c>
      <c r="AJ86" s="1164">
        <f>SUM(AE86:AI87)</f>
        <v>0</v>
      </c>
      <c r="AK86" s="1286">
        <f>IF(Z86="",0,AJ86/AM86)</f>
        <v>0</v>
      </c>
      <c r="AL86" s="1288">
        <f>IF(AM86=0,0,Z86/AM86)</f>
        <v>4</v>
      </c>
      <c r="AM86" s="1164">
        <f>IF(G86="X",0,COUNT(H86,K86,N86,Q86,T86))</f>
        <v>1</v>
      </c>
      <c r="AN86" s="1291">
        <f>IF(AO86=0,0,Z86/AO86)</f>
        <v>0</v>
      </c>
      <c r="AO86" s="1289">
        <f ca="1">'Jam P.1'!B15/60</f>
        <v>0</v>
      </c>
      <c r="AP86" s="1300">
        <f>B86</f>
        <v>28</v>
      </c>
      <c r="AQ86" s="1301"/>
    </row>
    <row r="87" spans="1:43" s="1" customFormat="1" ht="13.5" customHeight="1" thickBot="1">
      <c r="A87" s="1183"/>
      <c r="B87" s="1299"/>
      <c r="C87" s="1263"/>
      <c r="D87" s="1165"/>
      <c r="E87" s="1165"/>
      <c r="F87" s="1165"/>
      <c r="G87" s="1248"/>
      <c r="H87" s="1269"/>
      <c r="I87" s="36"/>
      <c r="J87" s="37"/>
      <c r="K87" s="1163"/>
      <c r="L87" s="36"/>
      <c r="M87" s="75"/>
      <c r="N87" s="1163"/>
      <c r="O87" s="4"/>
      <c r="P87" s="37"/>
      <c r="Q87" s="1163"/>
      <c r="R87" s="4"/>
      <c r="S87" s="75"/>
      <c r="T87" s="1163"/>
      <c r="U87" s="4"/>
      <c r="V87" s="63"/>
      <c r="W87" s="1163"/>
      <c r="X87" s="4"/>
      <c r="Y87" s="75"/>
      <c r="Z87" s="1258"/>
      <c r="AA87" s="1251"/>
      <c r="AB87" s="1232"/>
      <c r="AC87" s="1221"/>
      <c r="AD87" s="1297"/>
      <c r="AE87" s="1252"/>
      <c r="AF87" s="1164"/>
      <c r="AG87" s="1164"/>
      <c r="AH87" s="1164"/>
      <c r="AI87" s="1164"/>
      <c r="AJ87" s="1164"/>
      <c r="AK87" s="1286"/>
      <c r="AL87" s="1164"/>
      <c r="AM87" s="1164"/>
      <c r="AN87" s="1291"/>
      <c r="AO87" s="1289"/>
      <c r="AP87" s="1300"/>
      <c r="AQ87" s="1301"/>
    </row>
    <row r="88" spans="1:43" s="1" customFormat="1" ht="13.5" customHeight="1">
      <c r="A88" s="1199">
        <v>14</v>
      </c>
      <c r="B88" s="1261">
        <v>5</v>
      </c>
      <c r="C88" s="1187">
        <v>1</v>
      </c>
      <c r="D88" s="1209"/>
      <c r="E88" s="1209"/>
      <c r="F88" s="1209"/>
      <c r="G88" s="1264"/>
      <c r="H88" s="1252">
        <v>1</v>
      </c>
      <c r="I88" s="42"/>
      <c r="J88" s="37"/>
      <c r="K88" s="1164"/>
      <c r="L88" s="42"/>
      <c r="M88" s="37"/>
      <c r="N88" s="1164"/>
      <c r="O88" s="42"/>
      <c r="P88" s="37"/>
      <c r="Q88" s="1164"/>
      <c r="R88" s="76"/>
      <c r="S88" s="37"/>
      <c r="T88" s="1164"/>
      <c r="U88" s="42"/>
      <c r="V88" s="63"/>
      <c r="W88" s="1164"/>
      <c r="X88" s="76"/>
      <c r="Y88" s="37"/>
      <c r="Z88" s="1249">
        <f>IF(COUNT(H88:T88)=0,"",SUM(H88,K88,N88,Q88,T88,W88))</f>
        <v>1</v>
      </c>
      <c r="AA88" s="1251">
        <f>IF(Z88="",AA86,Z88+AA86)</f>
        <v>20</v>
      </c>
      <c r="AB88" s="1231">
        <f>V88+D88</f>
        <v>0</v>
      </c>
      <c r="AC88" s="1252">
        <f>IF(Z88="","",IF(AB88&gt;V88,AD88,0))</f>
        <v>0</v>
      </c>
      <c r="AD88" s="1247">
        <f>IF(Z88="","",Z88-Z29)</f>
        <v>-8</v>
      </c>
      <c r="AE88" s="1279">
        <f>COUNTIF(I88:J89,"b")+COUNTIF(L88:M89,"b")+COUNTIF(O88:P89,"b")+COUNTIF(R88:S89,"b")+COUNTIF(U88:V89,"b")</f>
        <v>0</v>
      </c>
      <c r="AF88" s="1209">
        <f>COUNTIF(I88:J89,"J")+COUNTIF(L88:M89,"J")+COUNTIF(O88:P89,"J")+COUNTIF(R88:S89,"J")+COUNTIF(U88:V89,"J")</f>
        <v>0</v>
      </c>
      <c r="AG88" s="1209">
        <f>COUNTIF(I88:J89,"G")+COUNTIF(L88:M89,"G")+COUNTIF(O88:P89,"G")+COUNTIF(R88:S89,"G")+COUNTIF(U88:V89,"G")</f>
        <v>0</v>
      </c>
      <c r="AH88" s="1209">
        <f>COUNTIF(I88:J89,"O")+COUNTIF(L88:M89,"O")+COUNTIF(O88:P89,"O")+COUNTIF(R88:S89,"O")+COUNTIF(U88:V89,"O")</f>
        <v>0</v>
      </c>
      <c r="AI88" s="1209">
        <f>COUNTIF(I88:J89,"N")+COUNTIF(L88:M89,"N")+COUNTIF(O88:P89,"N")+COUNTIF(R88:S89,"N")+COUNTIF(U88:V89,"N")</f>
        <v>0</v>
      </c>
      <c r="AJ88" s="1209">
        <f>SUM(AE88:AI89)</f>
        <v>0</v>
      </c>
      <c r="AK88" s="1291">
        <f>IF(Z88="",0,AJ88/AM88)</f>
        <v>0</v>
      </c>
      <c r="AL88" s="1208">
        <f>IF(AM88=0,0,Z88/AM88)</f>
        <v>1</v>
      </c>
      <c r="AM88" s="1209">
        <f>IF(G88="X",0,COUNT(H88,K88,N88,Q88,T88))</f>
        <v>1</v>
      </c>
      <c r="AN88" s="1291">
        <f>IF(AO88=0,0,Z88/AO88)</f>
        <v>0</v>
      </c>
      <c r="AO88" s="1289">
        <f ca="1">'Jam P.1'!B16/60</f>
        <v>0</v>
      </c>
      <c r="AP88" s="1184">
        <f>B88</f>
        <v>5</v>
      </c>
      <c r="AQ88" s="1293"/>
    </row>
    <row r="89" spans="1:43" s="1" customFormat="1" ht="13.5" customHeight="1" thickBot="1">
      <c r="A89" s="1199"/>
      <c r="B89" s="1262"/>
      <c r="C89" s="1188"/>
      <c r="D89" s="1253"/>
      <c r="E89" s="1253"/>
      <c r="F89" s="1253"/>
      <c r="G89" s="1265"/>
      <c r="H89" s="1271"/>
      <c r="I89" s="42"/>
      <c r="J89" s="37"/>
      <c r="K89" s="1165"/>
      <c r="L89" s="42"/>
      <c r="M89" s="75"/>
      <c r="N89" s="1165"/>
      <c r="O89" s="76"/>
      <c r="P89" s="37"/>
      <c r="Q89" s="1165"/>
      <c r="R89" s="76"/>
      <c r="S89" s="75"/>
      <c r="T89" s="1165"/>
      <c r="U89" s="76"/>
      <c r="V89" s="63"/>
      <c r="W89" s="1165"/>
      <c r="X89" s="76"/>
      <c r="Y89" s="75"/>
      <c r="Z89" s="1250"/>
      <c r="AA89" s="1251"/>
      <c r="AB89" s="1232"/>
      <c r="AC89" s="1252"/>
      <c r="AD89" s="1248"/>
      <c r="AE89" s="1279"/>
      <c r="AF89" s="1209"/>
      <c r="AG89" s="1209"/>
      <c r="AH89" s="1209"/>
      <c r="AI89" s="1209"/>
      <c r="AJ89" s="1209"/>
      <c r="AK89" s="1291"/>
      <c r="AL89" s="1209"/>
      <c r="AM89" s="1209"/>
      <c r="AN89" s="1291"/>
      <c r="AO89" s="1289"/>
      <c r="AP89" s="1184"/>
      <c r="AQ89" s="1293"/>
    </row>
    <row r="90" spans="1:43" s="1" customFormat="1" ht="13.5" customHeight="1">
      <c r="A90" s="1183">
        <v>15</v>
      </c>
      <c r="B90" s="1298">
        <v>989</v>
      </c>
      <c r="C90" s="1184">
        <v>1</v>
      </c>
      <c r="D90" s="1164"/>
      <c r="E90" s="1164"/>
      <c r="F90" s="1164"/>
      <c r="G90" s="1247"/>
      <c r="H90" s="1267">
        <v>0</v>
      </c>
      <c r="I90" s="36"/>
      <c r="J90" s="37"/>
      <c r="K90" s="1162"/>
      <c r="L90" s="36"/>
      <c r="M90" s="37"/>
      <c r="N90" s="1162"/>
      <c r="O90" s="36"/>
      <c r="P90" s="37"/>
      <c r="Q90" s="1162"/>
      <c r="R90" s="4"/>
      <c r="S90" s="37"/>
      <c r="T90" s="1162"/>
      <c r="U90" s="36"/>
      <c r="V90" s="63"/>
      <c r="W90" s="1162"/>
      <c r="X90" s="4"/>
      <c r="Y90" s="37"/>
      <c r="Z90" s="1256">
        <f>IF(COUNT(H90:T90)=0,"",SUM(H90,K90,N90,Q90,T90,W90))</f>
        <v>0</v>
      </c>
      <c r="AA90" s="1251">
        <f>IF(Z90="",AA88,Z90+AA88)</f>
        <v>20</v>
      </c>
      <c r="AB90" s="1231">
        <f>V90+D90</f>
        <v>0</v>
      </c>
      <c r="AC90" s="1221">
        <f>IF(Z90="","",IF(AB90&gt;V90,AD90,0))</f>
        <v>0</v>
      </c>
      <c r="AD90" s="1294">
        <f>IF(Z90="","",Z90-Z31)</f>
        <v>0</v>
      </c>
      <c r="AE90" s="1252">
        <f>COUNTIF(I90:J91,"b")+COUNTIF(L90:M91,"b")+COUNTIF(O90:P91,"b")+COUNTIF(R90:S91,"b")+COUNTIF(U90:V91,"b")</f>
        <v>0</v>
      </c>
      <c r="AF90" s="1164">
        <f>COUNTIF(I90:J91,"J")+COUNTIF(L90:M91,"J")+COUNTIF(O90:P91,"J")+COUNTIF(R90:S91,"J")+COUNTIF(U90:V91,"J")</f>
        <v>0</v>
      </c>
      <c r="AG90" s="1164">
        <f>COUNTIF(I90:J91,"G")+COUNTIF(L90:M91,"G")+COUNTIF(O90:P91,"G")+COUNTIF(R90:S91,"G")+COUNTIF(U90:V91,"G")</f>
        <v>0</v>
      </c>
      <c r="AH90" s="1164">
        <f>COUNTIF(I90:J91,"O")+COUNTIF(L90:M91,"O")+COUNTIF(O90:P91,"O")+COUNTIF(R90:S91,"O")+COUNTIF(U90:V91,"O")</f>
        <v>0</v>
      </c>
      <c r="AI90" s="1164">
        <f>COUNTIF(I90:J91,"N")+COUNTIF(L90:M91,"N")+COUNTIF(O90:P91,"N")+COUNTIF(R90:S91,"N")+COUNTIF(U90:V91,"N")</f>
        <v>0</v>
      </c>
      <c r="AJ90" s="1164">
        <f>SUM(AE90:AI91)</f>
        <v>0</v>
      </c>
      <c r="AK90" s="1286">
        <f>IF(Z90="",0,AJ90/AM90)</f>
        <v>0</v>
      </c>
      <c r="AL90" s="1288">
        <f>IF(AM90=0,0,Z90/AM90)</f>
        <v>0</v>
      </c>
      <c r="AM90" s="1164">
        <f>IF(G90="X",0,COUNT(H90,K90,N90,Q90,T90))</f>
        <v>1</v>
      </c>
      <c r="AN90" s="1291">
        <f>IF(AO90=0,0,Z90/AO90)</f>
        <v>0</v>
      </c>
      <c r="AO90" s="1289">
        <f ca="1">'Jam P.1'!B17/60</f>
        <v>0</v>
      </c>
      <c r="AP90" s="1284">
        <f>B90</f>
        <v>989</v>
      </c>
      <c r="AQ90" s="1285"/>
    </row>
    <row r="91" spans="1:43" s="1" customFormat="1" ht="13.5" customHeight="1" thickBot="1">
      <c r="A91" s="1183"/>
      <c r="B91" s="1299"/>
      <c r="C91" s="1263"/>
      <c r="D91" s="1165"/>
      <c r="E91" s="1165"/>
      <c r="F91" s="1165"/>
      <c r="G91" s="1248"/>
      <c r="H91" s="1269"/>
      <c r="I91" s="36"/>
      <c r="J91" s="37"/>
      <c r="K91" s="1163"/>
      <c r="L91" s="36"/>
      <c r="M91" s="75"/>
      <c r="N91" s="1163"/>
      <c r="O91" s="4"/>
      <c r="P91" s="37"/>
      <c r="Q91" s="1163"/>
      <c r="R91" s="4"/>
      <c r="S91" s="75"/>
      <c r="T91" s="1163"/>
      <c r="U91" s="4"/>
      <c r="V91" s="63"/>
      <c r="W91" s="1163"/>
      <c r="X91" s="4"/>
      <c r="Y91" s="75"/>
      <c r="Z91" s="1258"/>
      <c r="AA91" s="1251"/>
      <c r="AB91" s="1232"/>
      <c r="AC91" s="1221"/>
      <c r="AD91" s="1297"/>
      <c r="AE91" s="1252"/>
      <c r="AF91" s="1164"/>
      <c r="AG91" s="1164"/>
      <c r="AH91" s="1164"/>
      <c r="AI91" s="1164"/>
      <c r="AJ91" s="1164"/>
      <c r="AK91" s="1286"/>
      <c r="AL91" s="1164"/>
      <c r="AM91" s="1164"/>
      <c r="AN91" s="1291"/>
      <c r="AO91" s="1289"/>
      <c r="AP91" s="1284"/>
      <c r="AQ91" s="1285"/>
    </row>
    <row r="92" spans="1:43" s="1" customFormat="1" ht="13.5" customHeight="1">
      <c r="A92" s="1199">
        <v>16</v>
      </c>
      <c r="B92" s="1261">
        <v>5</v>
      </c>
      <c r="C92" s="1187">
        <v>1</v>
      </c>
      <c r="D92" s="1209"/>
      <c r="E92" s="1209"/>
      <c r="F92" s="1209"/>
      <c r="G92" s="1264"/>
      <c r="H92" s="1252">
        <v>0</v>
      </c>
      <c r="I92" s="42"/>
      <c r="J92" s="37"/>
      <c r="K92" s="1164"/>
      <c r="L92" s="42"/>
      <c r="M92" s="37"/>
      <c r="N92" s="1164"/>
      <c r="O92" s="42"/>
      <c r="P92" s="37"/>
      <c r="Q92" s="1164"/>
      <c r="R92" s="76"/>
      <c r="S92" s="37"/>
      <c r="T92" s="1164"/>
      <c r="U92" s="42"/>
      <c r="V92" s="63"/>
      <c r="W92" s="1164"/>
      <c r="X92" s="76"/>
      <c r="Y92" s="37"/>
      <c r="Z92" s="1249">
        <f>IF(COUNT(H92:T92)=0,"",SUM(H92,K92,N92,Q92,T92,W92))</f>
        <v>0</v>
      </c>
      <c r="AA92" s="1251">
        <f>IF(Z92="",AA90,Z92+AA90)</f>
        <v>20</v>
      </c>
      <c r="AB92" s="1231">
        <f>V92+D92</f>
        <v>0</v>
      </c>
      <c r="AC92" s="1252">
        <f>IF(Z92="","",IF(AB92&gt;V92,AD92,0))</f>
        <v>0</v>
      </c>
      <c r="AD92" s="1247">
        <f>IF(Z92="","",Z92-Z33)</f>
        <v>-9</v>
      </c>
      <c r="AE92" s="1279">
        <f>COUNTIF(I92:J93,"b")+COUNTIF(L92:M93,"b")+COUNTIF(O92:P93,"b")+COUNTIF(R92:S93,"b")+COUNTIF(U92:V93,"b")</f>
        <v>0</v>
      </c>
      <c r="AF92" s="1209">
        <f>COUNTIF(I92:J93,"J")+COUNTIF(L92:M93,"J")+COUNTIF(O92:P93,"J")+COUNTIF(R92:S93,"J")+COUNTIF(U92:V93,"J")</f>
        <v>0</v>
      </c>
      <c r="AG92" s="1209">
        <f>COUNTIF(I92:J93,"G")+COUNTIF(L92:M93,"G")+COUNTIF(O92:P93,"G")+COUNTIF(R92:S93,"G")+COUNTIF(U92:V93,"G")</f>
        <v>0</v>
      </c>
      <c r="AH92" s="1209">
        <f>COUNTIF(I92:J93,"O")+COUNTIF(L92:M93,"O")+COUNTIF(O92:P93,"O")+COUNTIF(R92:S93,"O")+COUNTIF(U92:V93,"O")</f>
        <v>0</v>
      </c>
      <c r="AI92" s="1209">
        <f>COUNTIF(I92:J93,"N")+COUNTIF(L92:M93,"N")+COUNTIF(O92:P93,"N")+COUNTIF(R92:S93,"N")+COUNTIF(U92:V93,"N")</f>
        <v>0</v>
      </c>
      <c r="AJ92" s="1209">
        <f>SUM(AE92:AI93)</f>
        <v>0</v>
      </c>
      <c r="AK92" s="1291">
        <f>IF(Z92="",0,AJ92/AM92)</f>
        <v>0</v>
      </c>
      <c r="AL92" s="1208">
        <f>IF(AM92=0,0,Z92/AM92)</f>
        <v>0</v>
      </c>
      <c r="AM92" s="1209">
        <f>IF(G92="X",0,COUNT(H92,K92,N92,Q92,T92))</f>
        <v>1</v>
      </c>
      <c r="AN92" s="1291">
        <f>IF(AO92=0,0,Z92/AO92)</f>
        <v>0</v>
      </c>
      <c r="AO92" s="1289">
        <f ca="1">'Jam P.1'!B18/60</f>
        <v>0</v>
      </c>
      <c r="AP92" s="1184">
        <f>B92</f>
        <v>5</v>
      </c>
      <c r="AQ92" s="1293"/>
    </row>
    <row r="93" spans="1:43" s="1" customFormat="1" ht="13.5" customHeight="1" thickBot="1">
      <c r="A93" s="1199"/>
      <c r="B93" s="1262"/>
      <c r="C93" s="1188"/>
      <c r="D93" s="1253"/>
      <c r="E93" s="1253"/>
      <c r="F93" s="1253"/>
      <c r="G93" s="1265"/>
      <c r="H93" s="1271"/>
      <c r="I93" s="42"/>
      <c r="J93" s="37"/>
      <c r="K93" s="1165"/>
      <c r="L93" s="42"/>
      <c r="M93" s="75"/>
      <c r="N93" s="1165"/>
      <c r="O93" s="76"/>
      <c r="P93" s="37"/>
      <c r="Q93" s="1165"/>
      <c r="R93" s="76"/>
      <c r="S93" s="75"/>
      <c r="T93" s="1165"/>
      <c r="U93" s="76"/>
      <c r="V93" s="63"/>
      <c r="W93" s="1165"/>
      <c r="X93" s="76"/>
      <c r="Y93" s="75"/>
      <c r="Z93" s="1250"/>
      <c r="AA93" s="1251"/>
      <c r="AB93" s="1232"/>
      <c r="AC93" s="1252"/>
      <c r="AD93" s="1248"/>
      <c r="AE93" s="1279"/>
      <c r="AF93" s="1209"/>
      <c r="AG93" s="1209"/>
      <c r="AH93" s="1209"/>
      <c r="AI93" s="1209"/>
      <c r="AJ93" s="1209"/>
      <c r="AK93" s="1291"/>
      <c r="AL93" s="1209"/>
      <c r="AM93" s="1209"/>
      <c r="AN93" s="1291"/>
      <c r="AO93" s="1289"/>
      <c r="AP93" s="1184"/>
      <c r="AQ93" s="1293"/>
    </row>
    <row r="94" spans="1:43" s="1" customFormat="1" ht="13.5" customHeight="1">
      <c r="A94" s="1183">
        <v>17</v>
      </c>
      <c r="B94" s="1298">
        <v>989</v>
      </c>
      <c r="C94" s="1184">
        <v>1</v>
      </c>
      <c r="D94" s="1164"/>
      <c r="E94" s="1164"/>
      <c r="F94" s="1164"/>
      <c r="G94" s="1247"/>
      <c r="H94" s="1267">
        <v>4</v>
      </c>
      <c r="I94" s="36"/>
      <c r="J94" s="37"/>
      <c r="K94" s="1162">
        <v>3</v>
      </c>
      <c r="L94" s="36"/>
      <c r="M94" s="37"/>
      <c r="N94" s="1162"/>
      <c r="O94" s="36"/>
      <c r="P94" s="37"/>
      <c r="Q94" s="1162"/>
      <c r="R94" s="4"/>
      <c r="S94" s="37"/>
      <c r="T94" s="1162"/>
      <c r="U94" s="36"/>
      <c r="V94" s="63"/>
      <c r="W94" s="1162"/>
      <c r="X94" s="4"/>
      <c r="Y94" s="37"/>
      <c r="Z94" s="1256">
        <f>IF(COUNT(H94:T94)=0,"",SUM(H94,K94,N94,Q94,T94,W94))</f>
        <v>7</v>
      </c>
      <c r="AA94" s="1251">
        <f>IF(Z94="",AA92,Z94+AA92)</f>
        <v>27</v>
      </c>
      <c r="AB94" s="1231">
        <f>V94+D94</f>
        <v>0</v>
      </c>
      <c r="AC94" s="1221">
        <f>IF(Z94="","",IF(AB94&gt;V94,AD94,0))</f>
        <v>0</v>
      </c>
      <c r="AD94" s="1294">
        <f>IF(Z94="","",Z94-Z35)</f>
        <v>0</v>
      </c>
      <c r="AE94" s="1252">
        <f>COUNTIF(I94:J95,"b")+COUNTIF(L94:M95,"b")+COUNTIF(O94:P95,"b")+COUNTIF(R94:S95,"b")+COUNTIF(U94:V95,"b")</f>
        <v>0</v>
      </c>
      <c r="AF94" s="1164">
        <f>COUNTIF(I94:J95,"J")+COUNTIF(L94:M95,"J")+COUNTIF(O94:P95,"J")+COUNTIF(R94:S95,"J")+COUNTIF(U94:V95,"J")</f>
        <v>0</v>
      </c>
      <c r="AG94" s="1164">
        <f>COUNTIF(I94:J95,"G")+COUNTIF(L94:M95,"G")+COUNTIF(O94:P95,"G")+COUNTIF(R94:S95,"G")+COUNTIF(U94:V95,"G")</f>
        <v>0</v>
      </c>
      <c r="AH94" s="1164">
        <f>COUNTIF(I94:J95,"O")+COUNTIF(L94:M95,"O")+COUNTIF(O94:P95,"O")+COUNTIF(R94:S95,"O")+COUNTIF(U94:V95,"O")</f>
        <v>0</v>
      </c>
      <c r="AI94" s="1164">
        <f>COUNTIF(I94:J95,"N")+COUNTIF(L94:M95,"N")+COUNTIF(O94:P95,"N")+COUNTIF(R94:S95,"N")+COUNTIF(U94:V95,"N")</f>
        <v>0</v>
      </c>
      <c r="AJ94" s="1164">
        <f>SUM(AE94:AI95)</f>
        <v>0</v>
      </c>
      <c r="AK94" s="1286">
        <f>IF(Z94="",0,AJ94/AM94)</f>
        <v>0</v>
      </c>
      <c r="AL94" s="1288">
        <f>IF(AM94=0,0,Z94/AM94)</f>
        <v>3.5</v>
      </c>
      <c r="AM94" s="1164">
        <f>IF(G94="X",0,COUNT(H94,K94,N94,Q94,T94))</f>
        <v>2</v>
      </c>
      <c r="AN94" s="1291">
        <f>IF(AO94=0,0,Z94/AO94)</f>
        <v>0</v>
      </c>
      <c r="AO94" s="1289">
        <f ca="1">'Jam P.1'!B19/60</f>
        <v>0</v>
      </c>
      <c r="AP94" s="1284">
        <f>B94</f>
        <v>989</v>
      </c>
      <c r="AQ94" s="1285"/>
    </row>
    <row r="95" spans="1:43" s="1" customFormat="1" ht="13.5" customHeight="1" thickBot="1">
      <c r="A95" s="1183"/>
      <c r="B95" s="1299"/>
      <c r="C95" s="1263"/>
      <c r="D95" s="1165"/>
      <c r="E95" s="1165"/>
      <c r="F95" s="1165"/>
      <c r="G95" s="1248"/>
      <c r="H95" s="1269"/>
      <c r="I95" s="36"/>
      <c r="J95" s="37"/>
      <c r="K95" s="1163"/>
      <c r="L95" s="36"/>
      <c r="M95" s="75"/>
      <c r="N95" s="1163"/>
      <c r="O95" s="4"/>
      <c r="P95" s="37"/>
      <c r="Q95" s="1163"/>
      <c r="R95" s="4"/>
      <c r="S95" s="75"/>
      <c r="T95" s="1163"/>
      <c r="U95" s="4"/>
      <c r="V95" s="63"/>
      <c r="W95" s="1163"/>
      <c r="X95" s="4"/>
      <c r="Y95" s="75"/>
      <c r="Z95" s="1258"/>
      <c r="AA95" s="1251"/>
      <c r="AB95" s="1232"/>
      <c r="AC95" s="1221"/>
      <c r="AD95" s="1297"/>
      <c r="AE95" s="1252"/>
      <c r="AF95" s="1164"/>
      <c r="AG95" s="1164"/>
      <c r="AH95" s="1164"/>
      <c r="AI95" s="1164"/>
      <c r="AJ95" s="1164"/>
      <c r="AK95" s="1286"/>
      <c r="AL95" s="1164"/>
      <c r="AM95" s="1164"/>
      <c r="AN95" s="1291"/>
      <c r="AO95" s="1289"/>
      <c r="AP95" s="1284"/>
      <c r="AQ95" s="1285"/>
    </row>
    <row r="96" spans="1:43" s="1" customFormat="1" ht="13.5" customHeight="1">
      <c r="A96" s="1199">
        <v>18</v>
      </c>
      <c r="B96" s="1261">
        <v>5</v>
      </c>
      <c r="C96" s="1302">
        <v>1</v>
      </c>
      <c r="D96" s="1209"/>
      <c r="E96" s="1209"/>
      <c r="F96" s="1209"/>
      <c r="G96" s="1264"/>
      <c r="H96" s="1252">
        <v>3</v>
      </c>
      <c r="I96" s="42"/>
      <c r="J96" s="37"/>
      <c r="K96" s="1164"/>
      <c r="L96" s="42"/>
      <c r="M96" s="37"/>
      <c r="N96" s="1164"/>
      <c r="O96" s="42"/>
      <c r="P96" s="37"/>
      <c r="Q96" s="1164"/>
      <c r="R96" s="76"/>
      <c r="S96" s="37"/>
      <c r="T96" s="1164"/>
      <c r="U96" s="42"/>
      <c r="V96" s="63"/>
      <c r="W96" s="1164"/>
      <c r="X96" s="76"/>
      <c r="Y96" s="37"/>
      <c r="Z96" s="1249">
        <f>IF(COUNT(H96:T96)=0,"",SUM(H96,K96,N96,Q96,T96,W96))</f>
        <v>3</v>
      </c>
      <c r="AA96" s="1251">
        <f>IF(Z96="",AA94,Z96+AA94)</f>
        <v>30</v>
      </c>
      <c r="AB96" s="1231">
        <f>V96+D96</f>
        <v>0</v>
      </c>
      <c r="AC96" s="1252">
        <f>IF(Z96="","",IF(AB96&gt;V96,AD96,0))</f>
        <v>0</v>
      </c>
      <c r="AD96" s="1247">
        <f>IF(Z96="","",Z96-Z37)</f>
        <v>1</v>
      </c>
      <c r="AE96" s="1279">
        <f>COUNTIF(I96:J97,"b")+COUNTIF(L96:M97,"b")+COUNTIF(O96:P97,"b")+COUNTIF(R96:S97,"b")+COUNTIF(U96:V97,"b")</f>
        <v>0</v>
      </c>
      <c r="AF96" s="1209">
        <f>COUNTIF(I96:J97,"J")+COUNTIF(L96:M97,"J")+COUNTIF(O96:P97,"J")+COUNTIF(R96:S97,"J")+COUNTIF(U96:V97,"J")</f>
        <v>0</v>
      </c>
      <c r="AG96" s="1209">
        <f>COUNTIF(I96:J97,"G")+COUNTIF(L96:M97,"G")+COUNTIF(O96:P97,"G")+COUNTIF(R96:S97,"G")+COUNTIF(U96:V97,"G")</f>
        <v>0</v>
      </c>
      <c r="AH96" s="1209">
        <f>COUNTIF(I96:J97,"O")+COUNTIF(L96:M97,"O")+COUNTIF(O96:P97,"O")+COUNTIF(R96:S97,"O")+COUNTIF(U96:V97,"O")</f>
        <v>0</v>
      </c>
      <c r="AI96" s="1209">
        <f>COUNTIF(I96:J97,"N")+COUNTIF(L96:M97,"N")+COUNTIF(O96:P97,"N")+COUNTIF(R96:S97,"N")+COUNTIF(U96:V97,"N")</f>
        <v>0</v>
      </c>
      <c r="AJ96" s="1209">
        <f>SUM(AE96:AI97)</f>
        <v>0</v>
      </c>
      <c r="AK96" s="1291">
        <f>IF(Z96="",0,AJ96/AM96)</f>
        <v>0</v>
      </c>
      <c r="AL96" s="1208">
        <f>IF(AM96=0,0,Z96/AM96)</f>
        <v>3</v>
      </c>
      <c r="AM96" s="1209">
        <f>IF(G96="X",0,COUNT(H96,K96,N96,Q96,T96))</f>
        <v>1</v>
      </c>
      <c r="AN96" s="1291">
        <f>IF(AO96=0,0,Z96/AO96)</f>
        <v>0</v>
      </c>
      <c r="AO96" s="1289">
        <f ca="1">'Jam P.1'!B20/60</f>
        <v>0</v>
      </c>
      <c r="AP96" s="1184">
        <f>B96</f>
        <v>5</v>
      </c>
      <c r="AQ96" s="1293"/>
    </row>
    <row r="97" spans="1:43" s="1" customFormat="1" ht="13.5" customHeight="1" thickBot="1">
      <c r="A97" s="1199"/>
      <c r="B97" s="1262"/>
      <c r="C97" s="1188"/>
      <c r="D97" s="1253"/>
      <c r="E97" s="1253"/>
      <c r="F97" s="1253"/>
      <c r="G97" s="1265"/>
      <c r="H97" s="1271"/>
      <c r="I97" s="42"/>
      <c r="J97" s="37"/>
      <c r="K97" s="1165"/>
      <c r="L97" s="42"/>
      <c r="M97" s="75"/>
      <c r="N97" s="1165"/>
      <c r="O97" s="76"/>
      <c r="P97" s="37"/>
      <c r="Q97" s="1165"/>
      <c r="R97" s="76"/>
      <c r="S97" s="75"/>
      <c r="T97" s="1165"/>
      <c r="U97" s="76"/>
      <c r="V97" s="63"/>
      <c r="W97" s="1165"/>
      <c r="X97" s="76"/>
      <c r="Y97" s="75"/>
      <c r="Z97" s="1250"/>
      <c r="AA97" s="1251"/>
      <c r="AB97" s="1232"/>
      <c r="AC97" s="1252"/>
      <c r="AD97" s="1248"/>
      <c r="AE97" s="1279"/>
      <c r="AF97" s="1209"/>
      <c r="AG97" s="1209"/>
      <c r="AH97" s="1209"/>
      <c r="AI97" s="1209"/>
      <c r="AJ97" s="1209"/>
      <c r="AK97" s="1291"/>
      <c r="AL97" s="1209"/>
      <c r="AM97" s="1209"/>
      <c r="AN97" s="1291"/>
      <c r="AO97" s="1289"/>
      <c r="AP97" s="1184"/>
      <c r="AQ97" s="1293"/>
    </row>
    <row r="98" spans="1:43" s="1" customFormat="1" ht="13.5" customHeight="1">
      <c r="A98" s="1183">
        <v>19</v>
      </c>
      <c r="B98" s="1298">
        <v>100</v>
      </c>
      <c r="C98" s="1184">
        <v>1</v>
      </c>
      <c r="D98" s="1164"/>
      <c r="E98" s="1164"/>
      <c r="F98" s="1164"/>
      <c r="G98" s="1247">
        <v>1</v>
      </c>
      <c r="H98" s="1267">
        <v>0</v>
      </c>
      <c r="I98" s="36"/>
      <c r="J98" s="37"/>
      <c r="K98" s="1162"/>
      <c r="L98" s="36"/>
      <c r="M98" s="37"/>
      <c r="N98" s="1162"/>
      <c r="O98" s="36"/>
      <c r="P98" s="37"/>
      <c r="Q98" s="1162"/>
      <c r="R98" s="4"/>
      <c r="S98" s="37"/>
      <c r="T98" s="1162"/>
      <c r="U98" s="36"/>
      <c r="V98" s="63"/>
      <c r="W98" s="1162"/>
      <c r="X98" s="4"/>
      <c r="Y98" s="37"/>
      <c r="Z98" s="1256">
        <f>IF(COUNT(H98:T98)=0,"",SUM(H98,K98,N98,Q98,T98,W98))</f>
        <v>0</v>
      </c>
      <c r="AA98" s="1251">
        <f>IF(Z98="",AA96,Z98+AA96)</f>
        <v>30</v>
      </c>
      <c r="AB98" s="1231">
        <f>V98+D98</f>
        <v>0</v>
      </c>
      <c r="AC98" s="1221">
        <f>IF(Z98="","",IF(AB98&gt;V98,AD98,0))</f>
        <v>0</v>
      </c>
      <c r="AD98" s="1294">
        <f>IF(Z98="","",Z98-Z39)</f>
        <v>-5</v>
      </c>
      <c r="AE98" s="1252">
        <f>COUNTIF(I98:J99,"b")+COUNTIF(L98:M99,"b")+COUNTIF(O98:P99,"b")+COUNTIF(R98:S99,"b")+COUNTIF(U98:V99,"b")</f>
        <v>0</v>
      </c>
      <c r="AF98" s="1164">
        <f>COUNTIF(I98:J99,"J")+COUNTIF(L98:M99,"J")+COUNTIF(O98:P99,"J")+COUNTIF(R98:S99,"J")+COUNTIF(U98:V99,"J")</f>
        <v>0</v>
      </c>
      <c r="AG98" s="1164">
        <f>COUNTIF(I98:J99,"G")+COUNTIF(L98:M99,"G")+COUNTIF(O98:P99,"G")+COUNTIF(R98:S99,"G")+COUNTIF(U98:V99,"G")</f>
        <v>0</v>
      </c>
      <c r="AH98" s="1164">
        <f>COUNTIF(I98:J99,"O")+COUNTIF(L98:M99,"O")+COUNTIF(O98:P99,"O")+COUNTIF(R98:S99,"O")+COUNTIF(U98:V99,"O")</f>
        <v>0</v>
      </c>
      <c r="AI98" s="1164">
        <f>COUNTIF(I98:J99,"N")+COUNTIF(L98:M99,"N")+COUNTIF(O98:P99,"N")+COUNTIF(R98:S99,"N")+COUNTIF(U98:V99,"N")</f>
        <v>0</v>
      </c>
      <c r="AJ98" s="1164">
        <f>SUM(AE98:AI99)</f>
        <v>0</v>
      </c>
      <c r="AK98" s="1286">
        <f>IF(Z98="",0,AJ98/AM98)</f>
        <v>0</v>
      </c>
      <c r="AL98" s="1288">
        <f>IF(AM98=0,0,Z98/AM98)</f>
        <v>0</v>
      </c>
      <c r="AM98" s="1164">
        <f>IF(G98="X",0,COUNT(H98,K98,N98,Q98,T98))</f>
        <v>1</v>
      </c>
      <c r="AN98" s="1291">
        <f>IF(AO98=0,0,Z98/AO98)</f>
        <v>0</v>
      </c>
      <c r="AO98" s="1289">
        <f ca="1">'Jam P.1'!B21/60</f>
        <v>0</v>
      </c>
      <c r="AP98" s="1300">
        <f>B98</f>
        <v>100</v>
      </c>
      <c r="AQ98" s="1301"/>
    </row>
    <row r="99" spans="1:43" s="1" customFormat="1" ht="13.5" customHeight="1" thickBot="1">
      <c r="A99" s="1183"/>
      <c r="B99" s="1299"/>
      <c r="C99" s="1263"/>
      <c r="D99" s="1165"/>
      <c r="E99" s="1165"/>
      <c r="F99" s="1165"/>
      <c r="G99" s="1248"/>
      <c r="H99" s="1269"/>
      <c r="I99" s="36"/>
      <c r="J99" s="37"/>
      <c r="K99" s="1163"/>
      <c r="L99" s="36"/>
      <c r="M99" s="75"/>
      <c r="N99" s="1163"/>
      <c r="O99" s="4"/>
      <c r="P99" s="37"/>
      <c r="Q99" s="1163"/>
      <c r="R99" s="4"/>
      <c r="S99" s="75"/>
      <c r="T99" s="1163"/>
      <c r="U99" s="4"/>
      <c r="V99" s="63"/>
      <c r="W99" s="1163"/>
      <c r="X99" s="4"/>
      <c r="Y99" s="75"/>
      <c r="Z99" s="1258"/>
      <c r="AA99" s="1251"/>
      <c r="AB99" s="1232"/>
      <c r="AC99" s="1221"/>
      <c r="AD99" s="1297"/>
      <c r="AE99" s="1252"/>
      <c r="AF99" s="1164"/>
      <c r="AG99" s="1164"/>
      <c r="AH99" s="1164"/>
      <c r="AI99" s="1164"/>
      <c r="AJ99" s="1164"/>
      <c r="AK99" s="1286"/>
      <c r="AL99" s="1164"/>
      <c r="AM99" s="1164"/>
      <c r="AN99" s="1291"/>
      <c r="AO99" s="1289"/>
      <c r="AP99" s="1300"/>
      <c r="AQ99" s="1301"/>
    </row>
    <row r="100" spans="1:43" s="1" customFormat="1" ht="13.5" customHeight="1">
      <c r="A100" s="1199">
        <v>20</v>
      </c>
      <c r="B100" s="1200">
        <v>100</v>
      </c>
      <c r="C100" s="1187">
        <v>1</v>
      </c>
      <c r="D100" s="1209"/>
      <c r="E100" s="1209"/>
      <c r="F100" s="1209"/>
      <c r="G100" s="1264"/>
      <c r="H100" s="1252">
        <v>0</v>
      </c>
      <c r="I100" s="42"/>
      <c r="J100" s="37"/>
      <c r="K100" s="1164"/>
      <c r="L100" s="42"/>
      <c r="M100" s="37"/>
      <c r="N100" s="1164"/>
      <c r="O100" s="42"/>
      <c r="P100" s="37"/>
      <c r="Q100" s="1164"/>
      <c r="R100" s="76"/>
      <c r="S100" s="37"/>
      <c r="T100" s="1164"/>
      <c r="U100" s="42"/>
      <c r="V100" s="63"/>
      <c r="W100" s="1164"/>
      <c r="X100" s="76"/>
      <c r="Y100" s="37"/>
      <c r="Z100" s="1249">
        <f>IF(COUNT(H100:T100)=0,"",SUM(H100,K100,N100,Q100,T100,W100))</f>
        <v>0</v>
      </c>
      <c r="AA100" s="1251">
        <f>IF(Z100="",AA98,Z100+AA98)</f>
        <v>30</v>
      </c>
      <c r="AB100" s="1231">
        <f>V100+D100</f>
        <v>0</v>
      </c>
      <c r="AC100" s="1252">
        <f>IF(Z100="","",IF(AB100&gt;V100,AD100,0))</f>
        <v>0</v>
      </c>
      <c r="AD100" s="1247">
        <f>IF(Z100="","",Z100-Z41)</f>
        <v>-4</v>
      </c>
      <c r="AE100" s="1279">
        <f>COUNTIF(I100:J101,"b")+COUNTIF(L100:M101,"b")+COUNTIF(O100:P101,"b")+COUNTIF(R100:S101,"b")+COUNTIF(U100:V101,"b")</f>
        <v>0</v>
      </c>
      <c r="AF100" s="1209">
        <f>COUNTIF(I100:J101,"J")+COUNTIF(L100:M101,"J")+COUNTIF(O100:P101,"J")+COUNTIF(R100:S101,"J")+COUNTIF(U100:V101,"J")</f>
        <v>0</v>
      </c>
      <c r="AG100" s="1209">
        <f>COUNTIF(I100:J101,"G")+COUNTIF(L100:M101,"G")+COUNTIF(O100:P101,"G")+COUNTIF(R100:S101,"G")+COUNTIF(U100:V101,"G")</f>
        <v>0</v>
      </c>
      <c r="AH100" s="1209">
        <f>COUNTIF(I100:J101,"O")+COUNTIF(L100:M101,"O")+COUNTIF(O100:P101,"O")+COUNTIF(R100:S101,"O")+COUNTIF(U100:V101,"O")</f>
        <v>0</v>
      </c>
      <c r="AI100" s="1209">
        <f>COUNTIF(I100:J101,"N")+COUNTIF(L100:M101,"N")+COUNTIF(O100:P101,"N")+COUNTIF(R100:S101,"N")+COUNTIF(U100:V101,"N")</f>
        <v>0</v>
      </c>
      <c r="AJ100" s="1209">
        <f>SUM(AE100:AI101)</f>
        <v>0</v>
      </c>
      <c r="AK100" s="1291">
        <f>IF(Z100="",0,AJ100/AM100)</f>
        <v>0</v>
      </c>
      <c r="AL100" s="1208">
        <f>IF(AM100=0,0,Z100/AM100)</f>
        <v>0</v>
      </c>
      <c r="AM100" s="1209">
        <f>IF(G100="X",0,COUNT(H100,K100,N100,Q100,T100))</f>
        <v>1</v>
      </c>
      <c r="AN100" s="1291">
        <f>IF(AO100=0,0,Z100/AO100)</f>
        <v>0</v>
      </c>
      <c r="AO100" s="1289">
        <f ca="1">'Jam P.1'!B22/60</f>
        <v>0</v>
      </c>
      <c r="AP100" s="1184">
        <f>B100</f>
        <v>100</v>
      </c>
      <c r="AQ100" s="1293"/>
    </row>
    <row r="101" spans="1:43" s="1" customFormat="1" ht="13.5" customHeight="1" thickBot="1">
      <c r="A101" s="1199"/>
      <c r="B101" s="998"/>
      <c r="C101" s="1188"/>
      <c r="D101" s="1253"/>
      <c r="E101" s="1253"/>
      <c r="F101" s="1253"/>
      <c r="G101" s="1265"/>
      <c r="H101" s="1271"/>
      <c r="I101" s="42"/>
      <c r="J101" s="37"/>
      <c r="K101" s="1165"/>
      <c r="L101" s="42"/>
      <c r="M101" s="75"/>
      <c r="N101" s="1165"/>
      <c r="O101" s="76"/>
      <c r="P101" s="37"/>
      <c r="Q101" s="1165"/>
      <c r="R101" s="76"/>
      <c r="S101" s="75"/>
      <c r="T101" s="1165"/>
      <c r="U101" s="76"/>
      <c r="V101" s="63"/>
      <c r="W101" s="1165"/>
      <c r="X101" s="76"/>
      <c r="Y101" s="75"/>
      <c r="Z101" s="1250"/>
      <c r="AA101" s="1251"/>
      <c r="AB101" s="1232"/>
      <c r="AC101" s="1252"/>
      <c r="AD101" s="1248"/>
      <c r="AE101" s="1279"/>
      <c r="AF101" s="1209"/>
      <c r="AG101" s="1209"/>
      <c r="AH101" s="1209"/>
      <c r="AI101" s="1209"/>
      <c r="AJ101" s="1209"/>
      <c r="AK101" s="1291"/>
      <c r="AL101" s="1209"/>
      <c r="AM101" s="1209"/>
      <c r="AN101" s="1291"/>
      <c r="AO101" s="1289"/>
      <c r="AP101" s="1184"/>
      <c r="AQ101" s="1293"/>
    </row>
    <row r="102" spans="1:43" s="1" customFormat="1" ht="13.5" customHeight="1">
      <c r="A102" s="1183"/>
      <c r="B102" s="1166"/>
      <c r="C102" s="1184"/>
      <c r="D102" s="1164"/>
      <c r="E102" s="1164"/>
      <c r="F102" s="1164"/>
      <c r="G102" s="1247"/>
      <c r="H102" s="1267"/>
      <c r="I102" s="36"/>
      <c r="J102" s="37"/>
      <c r="K102" s="1162"/>
      <c r="L102" s="36"/>
      <c r="M102" s="37"/>
      <c r="N102" s="1162"/>
      <c r="O102" s="36"/>
      <c r="P102" s="37"/>
      <c r="Q102" s="1162"/>
      <c r="R102" s="4"/>
      <c r="S102" s="37"/>
      <c r="T102" s="1162"/>
      <c r="U102" s="36"/>
      <c r="V102" s="63"/>
      <c r="W102" s="1162"/>
      <c r="X102" s="4"/>
      <c r="Y102" s="37"/>
      <c r="Z102" s="1256" t="str">
        <f>IF(COUNT(H102:T102)=0,"",SUM(H102,K102,N102,Q102,T102,W102))</f>
        <v/>
      </c>
      <c r="AA102" s="1251">
        <f>IF(Z102="",AA100,Z102+AA100)</f>
        <v>30</v>
      </c>
      <c r="AB102" s="1231">
        <f>V102+D102</f>
        <v>0</v>
      </c>
      <c r="AC102" s="1221" t="str">
        <f>IF(Z102="","",IF(AB102&gt;V102,AD102,0))</f>
        <v/>
      </c>
      <c r="AD102" s="1294" t="str">
        <f>IF(Z102="","",Z102-Z43)</f>
        <v/>
      </c>
      <c r="AE102" s="1252">
        <f>COUNTIF(I102:J103,"b")+COUNTIF(L102:M103,"b")+COUNTIF(O102:P103,"b")+COUNTIF(R102:S103,"b")+COUNTIF(U102:V103,"b")</f>
        <v>0</v>
      </c>
      <c r="AF102" s="1164">
        <f>COUNTIF(I102:J103,"J")+COUNTIF(L102:M103,"J")+COUNTIF(O102:P103,"J")+COUNTIF(R102:S103,"J")+COUNTIF(U102:V103,"J")</f>
        <v>0</v>
      </c>
      <c r="AG102" s="1164">
        <f>COUNTIF(I102:J103,"G")+COUNTIF(L102:M103,"G")+COUNTIF(O102:P103,"G")+COUNTIF(R102:S103,"G")+COUNTIF(U102:V103,"G")</f>
        <v>0</v>
      </c>
      <c r="AH102" s="1164">
        <f>COUNTIF(I102:J103,"O")+COUNTIF(L102:M103,"O")+COUNTIF(O102:P103,"O")+COUNTIF(R102:S103,"O")+COUNTIF(U102:V103,"O")</f>
        <v>0</v>
      </c>
      <c r="AI102" s="1164">
        <f>COUNTIF(I102:J103,"N")+COUNTIF(L102:M103,"N")+COUNTIF(O102:P103,"N")+COUNTIF(R102:S103,"N")+COUNTIF(U102:V103,"N")</f>
        <v>0</v>
      </c>
      <c r="AJ102" s="1164">
        <f>SUM(AE102:AI103)</f>
        <v>0</v>
      </c>
      <c r="AK102" s="1286">
        <f>IF(Z102="",0,AJ102/AM102)</f>
        <v>0</v>
      </c>
      <c r="AL102" s="1288">
        <f>IF(AM102=0,0,Z102/AM102)</f>
        <v>0</v>
      </c>
      <c r="AM102" s="1164">
        <f>IF(G102="X",0,COUNT(H102,K102,N102,Q102,T102))</f>
        <v>0</v>
      </c>
      <c r="AN102" s="1291">
        <f>IF(AO102=0,0,Z102/AO102)</f>
        <v>0</v>
      </c>
      <c r="AO102" s="1289">
        <f ca="1">'Jam P.1'!B23/60</f>
        <v>0</v>
      </c>
      <c r="AP102" s="1284">
        <f>B102</f>
        <v>0</v>
      </c>
      <c r="AQ102" s="1285"/>
    </row>
    <row r="103" spans="1:43" s="1" customFormat="1" ht="13.5" customHeight="1" thickBot="1">
      <c r="A103" s="1183"/>
      <c r="B103" s="1167"/>
      <c r="C103" s="1263"/>
      <c r="D103" s="1165"/>
      <c r="E103" s="1165"/>
      <c r="F103" s="1165"/>
      <c r="G103" s="1248"/>
      <c r="H103" s="1269"/>
      <c r="I103" s="36"/>
      <c r="J103" s="37"/>
      <c r="K103" s="1163"/>
      <c r="L103" s="36"/>
      <c r="M103" s="75"/>
      <c r="N103" s="1163"/>
      <c r="O103" s="4"/>
      <c r="P103" s="37"/>
      <c r="Q103" s="1163"/>
      <c r="R103" s="4"/>
      <c r="S103" s="75"/>
      <c r="T103" s="1163"/>
      <c r="U103" s="4"/>
      <c r="V103" s="63"/>
      <c r="W103" s="1163"/>
      <c r="X103" s="4"/>
      <c r="Y103" s="75"/>
      <c r="Z103" s="1258"/>
      <c r="AA103" s="1251"/>
      <c r="AB103" s="1232"/>
      <c r="AC103" s="1221"/>
      <c r="AD103" s="1297"/>
      <c r="AE103" s="1252"/>
      <c r="AF103" s="1164"/>
      <c r="AG103" s="1164"/>
      <c r="AH103" s="1164"/>
      <c r="AI103" s="1164"/>
      <c r="AJ103" s="1164"/>
      <c r="AK103" s="1286"/>
      <c r="AL103" s="1164"/>
      <c r="AM103" s="1164"/>
      <c r="AN103" s="1291"/>
      <c r="AO103" s="1289"/>
      <c r="AP103" s="1284"/>
      <c r="AQ103" s="1285"/>
    </row>
    <row r="104" spans="1:43" s="1" customFormat="1" ht="13.5" customHeight="1">
      <c r="A104" s="1199"/>
      <c r="B104" s="1200"/>
      <c r="C104" s="1187"/>
      <c r="D104" s="1209"/>
      <c r="E104" s="1209"/>
      <c r="F104" s="1209"/>
      <c r="G104" s="1264"/>
      <c r="H104" s="1252"/>
      <c r="I104" s="42"/>
      <c r="J104" s="37"/>
      <c r="K104" s="1164"/>
      <c r="L104" s="42"/>
      <c r="M104" s="37"/>
      <c r="N104" s="1164"/>
      <c r="O104" s="42"/>
      <c r="P104" s="37"/>
      <c r="Q104" s="1164"/>
      <c r="R104" s="76"/>
      <c r="S104" s="37"/>
      <c r="T104" s="1164"/>
      <c r="U104" s="42"/>
      <c r="V104" s="63"/>
      <c r="W104" s="1164"/>
      <c r="X104" s="76"/>
      <c r="Y104" s="37"/>
      <c r="Z104" s="1249" t="str">
        <f>IF(COUNT(H104:T104)=0,"",SUM(H104,K104,N104,Q104,T104,W104))</f>
        <v/>
      </c>
      <c r="AA104" s="1251">
        <f>IF(Z104="",AA102,Z104+AA102)</f>
        <v>30</v>
      </c>
      <c r="AB104" s="1231">
        <f>V104+D104</f>
        <v>0</v>
      </c>
      <c r="AC104" s="1252" t="str">
        <f>IF(Z104="","",IF(AB104&gt;V104,AD104,0))</f>
        <v/>
      </c>
      <c r="AD104" s="1247" t="str">
        <f>IF(Z104="","",Z104-Z45)</f>
        <v/>
      </c>
      <c r="AE104" s="1279">
        <f>COUNTIF(I104:J105,"b")+COUNTIF(L104:M105,"b")+COUNTIF(O104:P105,"b")+COUNTIF(R104:S105,"b")+COUNTIF(U104:V105,"b")</f>
        <v>0</v>
      </c>
      <c r="AF104" s="1209">
        <f>COUNTIF(I104:J105,"J")+COUNTIF(L104:M105,"J")+COUNTIF(O104:P105,"J")+COUNTIF(R104:S105,"J")+COUNTIF(U104:V105,"J")</f>
        <v>0</v>
      </c>
      <c r="AG104" s="1209">
        <f>COUNTIF(I104:J105,"G")+COUNTIF(L104:M105,"G")+COUNTIF(O104:P105,"G")+COUNTIF(R104:S105,"G")+COUNTIF(U104:V105,"G")</f>
        <v>0</v>
      </c>
      <c r="AH104" s="1209">
        <f>COUNTIF(I104:J105,"O")+COUNTIF(L104:M105,"O")+COUNTIF(O104:P105,"O")+COUNTIF(R104:S105,"O")+COUNTIF(U104:V105,"O")</f>
        <v>0</v>
      </c>
      <c r="AI104" s="1209">
        <f>COUNTIF(I104:J105,"N")+COUNTIF(L104:M105,"N")+COUNTIF(O104:P105,"N")+COUNTIF(R104:S105,"N")+COUNTIF(U104:V105,"N")</f>
        <v>0</v>
      </c>
      <c r="AJ104" s="1209">
        <f>SUM(AE104:AI105)</f>
        <v>0</v>
      </c>
      <c r="AK104" s="1291">
        <f>IF(Z104="",0,AJ104/AM104)</f>
        <v>0</v>
      </c>
      <c r="AL104" s="1208">
        <f>IF(AM104=0,0,Z104/AM104)</f>
        <v>0</v>
      </c>
      <c r="AM104" s="1209">
        <f>IF(G104="X",0,COUNT(H104,K104,N104,Q104,T104))</f>
        <v>0</v>
      </c>
      <c r="AN104" s="1291">
        <f>IF(AO104=0,0,Z104/AO104)</f>
        <v>0</v>
      </c>
      <c r="AO104" s="1289">
        <f ca="1">'Jam P.1'!B24/60</f>
        <v>0</v>
      </c>
      <c r="AP104" s="1184">
        <f>B104</f>
        <v>0</v>
      </c>
      <c r="AQ104" s="1293"/>
    </row>
    <row r="105" spans="1:43" s="1" customFormat="1" ht="13.5" customHeight="1" thickBot="1">
      <c r="A105" s="1199"/>
      <c r="B105" s="998"/>
      <c r="C105" s="1188"/>
      <c r="D105" s="1253"/>
      <c r="E105" s="1253"/>
      <c r="F105" s="1253"/>
      <c r="G105" s="1265"/>
      <c r="H105" s="1271"/>
      <c r="I105" s="42"/>
      <c r="J105" s="37"/>
      <c r="K105" s="1165"/>
      <c r="L105" s="42"/>
      <c r="M105" s="75"/>
      <c r="N105" s="1165"/>
      <c r="O105" s="76"/>
      <c r="P105" s="37"/>
      <c r="Q105" s="1165"/>
      <c r="R105" s="76"/>
      <c r="S105" s="75"/>
      <c r="T105" s="1165"/>
      <c r="U105" s="76"/>
      <c r="V105" s="63"/>
      <c r="W105" s="1165"/>
      <c r="X105" s="76"/>
      <c r="Y105" s="75"/>
      <c r="Z105" s="1250"/>
      <c r="AA105" s="1251"/>
      <c r="AB105" s="1232"/>
      <c r="AC105" s="1252"/>
      <c r="AD105" s="1248"/>
      <c r="AE105" s="1279"/>
      <c r="AF105" s="1209"/>
      <c r="AG105" s="1209"/>
      <c r="AH105" s="1209"/>
      <c r="AI105" s="1209"/>
      <c r="AJ105" s="1209"/>
      <c r="AK105" s="1291"/>
      <c r="AL105" s="1209"/>
      <c r="AM105" s="1209"/>
      <c r="AN105" s="1291"/>
      <c r="AO105" s="1289"/>
      <c r="AP105" s="1184"/>
      <c r="AQ105" s="1293"/>
    </row>
    <row r="106" spans="1:43" s="1" customFormat="1" ht="13.5" customHeight="1">
      <c r="A106" s="1183"/>
      <c r="B106" s="1166"/>
      <c r="C106" s="1184"/>
      <c r="D106" s="1164"/>
      <c r="E106" s="1164"/>
      <c r="F106" s="1164"/>
      <c r="G106" s="1247"/>
      <c r="H106" s="1267"/>
      <c r="I106" s="36"/>
      <c r="J106" s="37"/>
      <c r="K106" s="1162"/>
      <c r="L106" s="36"/>
      <c r="M106" s="37"/>
      <c r="N106" s="1162"/>
      <c r="O106" s="36"/>
      <c r="P106" s="37"/>
      <c r="Q106" s="1162"/>
      <c r="R106" s="4"/>
      <c r="S106" s="37"/>
      <c r="T106" s="1162"/>
      <c r="U106" s="36"/>
      <c r="V106" s="63"/>
      <c r="W106" s="1162"/>
      <c r="X106" s="4"/>
      <c r="Y106" s="37"/>
      <c r="Z106" s="1256" t="str">
        <f>IF(COUNT(H106:T106)=0,"",SUM(H106,K106,N106,Q106,T106,W106))</f>
        <v/>
      </c>
      <c r="AA106" s="1251">
        <f>IF(Z106="",AA104,Z106+AA104)</f>
        <v>30</v>
      </c>
      <c r="AB106" s="1231">
        <f>V106+D106</f>
        <v>0</v>
      </c>
      <c r="AC106" s="1221" t="str">
        <f>IF(Z106="","",IF(AB106&gt;V106,AD106,0))</f>
        <v/>
      </c>
      <c r="AD106" s="1294" t="str">
        <f>IF(Z106="","",Z106-Z47)</f>
        <v/>
      </c>
      <c r="AE106" s="1252">
        <f>COUNTIF(I106:J107,"b")+COUNTIF(L106:M107,"b")+COUNTIF(O106:P107,"b")+COUNTIF(R106:S107,"b")+COUNTIF(U106:V107,"b")</f>
        <v>0</v>
      </c>
      <c r="AF106" s="1164">
        <f>COUNTIF(I106:J107,"J")+COUNTIF(L106:M107,"J")+COUNTIF(O106:P107,"J")+COUNTIF(R106:S107,"J")+COUNTIF(U106:V107,"J")</f>
        <v>0</v>
      </c>
      <c r="AG106" s="1164">
        <f>COUNTIF(I106:J107,"G")+COUNTIF(L106:M107,"G")+COUNTIF(O106:P107,"G")+COUNTIF(R106:S107,"G")+COUNTIF(U106:V107,"G")</f>
        <v>0</v>
      </c>
      <c r="AH106" s="1164">
        <f>COUNTIF(I106:J107,"O")+COUNTIF(L106:M107,"O")+COUNTIF(O106:P107,"O")+COUNTIF(R106:S107,"O")+COUNTIF(U106:V107,"O")</f>
        <v>0</v>
      </c>
      <c r="AI106" s="1164">
        <f>COUNTIF(I106:J107,"N")+COUNTIF(L106:M107,"N")+COUNTIF(O106:P107,"N")+COUNTIF(R106:S107,"N")+COUNTIF(U106:V107,"N")</f>
        <v>0</v>
      </c>
      <c r="AJ106" s="1164">
        <f>SUM(AE106:AI107)</f>
        <v>0</v>
      </c>
      <c r="AK106" s="1286">
        <f>IF(Z106="",0,AJ106/AM106)</f>
        <v>0</v>
      </c>
      <c r="AL106" s="1288">
        <f>IF(AM106=0,0,Z106/AM106)</f>
        <v>0</v>
      </c>
      <c r="AM106" s="1164">
        <f>IF(G106="X",0,COUNT(H106,K106,N106,Q106,T106))</f>
        <v>0</v>
      </c>
      <c r="AN106" s="1291">
        <f>IF(AO106=0,0,Z106/AO106)</f>
        <v>0</v>
      </c>
      <c r="AO106" s="1289">
        <f ca="1">'Jam P.1'!B25/60</f>
        <v>0</v>
      </c>
      <c r="AP106" s="1284">
        <f>B106</f>
        <v>0</v>
      </c>
      <c r="AQ106" s="1285"/>
    </row>
    <row r="107" spans="1:43" s="1" customFormat="1" ht="13.5" customHeight="1" thickBot="1">
      <c r="A107" s="1183"/>
      <c r="B107" s="1167"/>
      <c r="C107" s="1263"/>
      <c r="D107" s="1165"/>
      <c r="E107" s="1165"/>
      <c r="F107" s="1165"/>
      <c r="G107" s="1248"/>
      <c r="H107" s="1269"/>
      <c r="I107" s="36"/>
      <c r="J107" s="37"/>
      <c r="K107" s="1163"/>
      <c r="L107" s="36"/>
      <c r="M107" s="75"/>
      <c r="N107" s="1163"/>
      <c r="O107" s="4"/>
      <c r="P107" s="37"/>
      <c r="Q107" s="1163"/>
      <c r="R107" s="4"/>
      <c r="S107" s="75"/>
      <c r="T107" s="1163"/>
      <c r="U107" s="4"/>
      <c r="V107" s="63"/>
      <c r="W107" s="1163"/>
      <c r="X107" s="4"/>
      <c r="Y107" s="75"/>
      <c r="Z107" s="1258"/>
      <c r="AA107" s="1251"/>
      <c r="AB107" s="1232"/>
      <c r="AC107" s="1221"/>
      <c r="AD107" s="1297"/>
      <c r="AE107" s="1252"/>
      <c r="AF107" s="1164"/>
      <c r="AG107" s="1164"/>
      <c r="AH107" s="1164"/>
      <c r="AI107" s="1164"/>
      <c r="AJ107" s="1164"/>
      <c r="AK107" s="1286"/>
      <c r="AL107" s="1164"/>
      <c r="AM107" s="1164"/>
      <c r="AN107" s="1291"/>
      <c r="AO107" s="1289"/>
      <c r="AP107" s="1284"/>
      <c r="AQ107" s="1285"/>
    </row>
    <row r="108" spans="1:43" s="1" customFormat="1" ht="13.5" customHeight="1">
      <c r="A108" s="1199"/>
      <c r="B108" s="1200"/>
      <c r="C108" s="1187"/>
      <c r="D108" s="1209"/>
      <c r="E108" s="1209"/>
      <c r="F108" s="1209"/>
      <c r="G108" s="1264"/>
      <c r="H108" s="1252"/>
      <c r="I108" s="42"/>
      <c r="J108" s="37"/>
      <c r="K108" s="1164"/>
      <c r="L108" s="42"/>
      <c r="M108" s="37"/>
      <c r="N108" s="1164"/>
      <c r="O108" s="42"/>
      <c r="P108" s="37"/>
      <c r="Q108" s="1164"/>
      <c r="R108" s="76"/>
      <c r="S108" s="37"/>
      <c r="T108" s="1164"/>
      <c r="U108" s="42"/>
      <c r="V108" s="63"/>
      <c r="W108" s="1164"/>
      <c r="X108" s="76"/>
      <c r="Y108" s="37"/>
      <c r="Z108" s="1249" t="str">
        <f>IF(COUNT(H108:T108)=0,"",SUM(H108,K108,N108,Q108,T108,W108))</f>
        <v/>
      </c>
      <c r="AA108" s="1251">
        <f>IF(Z108="",AA106,Z108+AA106)</f>
        <v>30</v>
      </c>
      <c r="AB108" s="1231">
        <f>V108+D108</f>
        <v>0</v>
      </c>
      <c r="AC108" s="1252" t="str">
        <f>IF(Z108="","",IF(AB108&gt;V108,AD108,0))</f>
        <v/>
      </c>
      <c r="AD108" s="1247" t="str">
        <f>IF(Z108="","",Z108-Z49)</f>
        <v/>
      </c>
      <c r="AE108" s="1279">
        <f>COUNTIF(I108:J109,"b")+COUNTIF(L108:M109,"b")+COUNTIF(O108:P109,"b")+COUNTIF(R108:S109,"b")+COUNTIF(U108:V109,"b")</f>
        <v>0</v>
      </c>
      <c r="AF108" s="1209">
        <f>COUNTIF(I108:J109,"J")+COUNTIF(L108:M109,"J")+COUNTIF(O108:P109,"J")+COUNTIF(R108:S109,"J")+COUNTIF(U108:V109,"J")</f>
        <v>0</v>
      </c>
      <c r="AG108" s="1209">
        <f>COUNTIF(I108:J109,"G")+COUNTIF(L108:M109,"G")+COUNTIF(O108:P109,"G")+COUNTIF(R108:S109,"G")+COUNTIF(U108:V109,"G")</f>
        <v>0</v>
      </c>
      <c r="AH108" s="1209">
        <f>COUNTIF(I108:J109,"O")+COUNTIF(L108:M109,"O")+COUNTIF(O108:P109,"O")+COUNTIF(R108:S109,"O")+COUNTIF(U108:V109,"O")</f>
        <v>0</v>
      </c>
      <c r="AI108" s="1209">
        <f>COUNTIF(I108:J109,"N")+COUNTIF(L108:M109,"N")+COUNTIF(O108:P109,"N")+COUNTIF(R108:S109,"N")+COUNTIF(U108:V109,"N")</f>
        <v>0</v>
      </c>
      <c r="AJ108" s="1209">
        <f>SUM(AE108:AI109)</f>
        <v>0</v>
      </c>
      <c r="AK108" s="1291">
        <f>IF(Z108="",0,AJ108/AM108)</f>
        <v>0</v>
      </c>
      <c r="AL108" s="1208">
        <f>IF(AM108=0,0,Z108/AM108)</f>
        <v>0</v>
      </c>
      <c r="AM108" s="1209">
        <f>IF(G108="X",0,COUNT(H108,K108,N108,Q108,T108))</f>
        <v>0</v>
      </c>
      <c r="AN108" s="1291">
        <f>IF(AO108=0,0,Z108/AO108)</f>
        <v>0</v>
      </c>
      <c r="AO108" s="1289">
        <f ca="1">'Jam P.1'!B26/60</f>
        <v>0</v>
      </c>
      <c r="AP108" s="1184">
        <f>B108</f>
        <v>0</v>
      </c>
      <c r="AQ108" s="1293"/>
    </row>
    <row r="109" spans="1:43" s="1" customFormat="1" ht="13.5" customHeight="1" thickBot="1">
      <c r="A109" s="1199"/>
      <c r="B109" s="998"/>
      <c r="C109" s="1188"/>
      <c r="D109" s="1253"/>
      <c r="E109" s="1253"/>
      <c r="F109" s="1253"/>
      <c r="G109" s="1265"/>
      <c r="H109" s="1271"/>
      <c r="I109" s="42"/>
      <c r="J109" s="37"/>
      <c r="K109" s="1165"/>
      <c r="L109" s="42"/>
      <c r="M109" s="75"/>
      <c r="N109" s="1165"/>
      <c r="O109" s="76"/>
      <c r="P109" s="37"/>
      <c r="Q109" s="1165"/>
      <c r="R109" s="76"/>
      <c r="S109" s="75"/>
      <c r="T109" s="1165"/>
      <c r="U109" s="76"/>
      <c r="V109" s="63"/>
      <c r="W109" s="1165"/>
      <c r="X109" s="76"/>
      <c r="Y109" s="75"/>
      <c r="Z109" s="1250"/>
      <c r="AA109" s="1251"/>
      <c r="AB109" s="1232"/>
      <c r="AC109" s="1252"/>
      <c r="AD109" s="1248"/>
      <c r="AE109" s="1279"/>
      <c r="AF109" s="1209"/>
      <c r="AG109" s="1209"/>
      <c r="AH109" s="1209"/>
      <c r="AI109" s="1209"/>
      <c r="AJ109" s="1209"/>
      <c r="AK109" s="1291"/>
      <c r="AL109" s="1209"/>
      <c r="AM109" s="1209"/>
      <c r="AN109" s="1291"/>
      <c r="AO109" s="1289"/>
      <c r="AP109" s="1184"/>
      <c r="AQ109" s="1293"/>
    </row>
    <row r="110" spans="1:43" s="1" customFormat="1" ht="13.5" customHeight="1">
      <c r="A110" s="1183"/>
      <c r="B110" s="1166"/>
      <c r="C110" s="1184"/>
      <c r="D110" s="1164"/>
      <c r="E110" s="1164"/>
      <c r="F110" s="1164"/>
      <c r="G110" s="1247"/>
      <c r="H110" s="1267"/>
      <c r="I110" s="36"/>
      <c r="J110" s="37"/>
      <c r="K110" s="1162"/>
      <c r="L110" s="36"/>
      <c r="M110" s="37"/>
      <c r="N110" s="1162"/>
      <c r="O110" s="36"/>
      <c r="P110" s="37"/>
      <c r="Q110" s="1162"/>
      <c r="R110" s="4"/>
      <c r="S110" s="37"/>
      <c r="T110" s="1162"/>
      <c r="U110" s="36"/>
      <c r="V110" s="63"/>
      <c r="W110" s="1162"/>
      <c r="X110" s="4"/>
      <c r="Y110" s="37"/>
      <c r="Z110" s="1256" t="str">
        <f>IF(COUNT(H110:T110)=0,"",SUM(H110,K110,N110,Q110,T110,W110))</f>
        <v/>
      </c>
      <c r="AA110" s="1251">
        <f>IF(Z110="",AA108,Z110+AA108)</f>
        <v>30</v>
      </c>
      <c r="AB110" s="1231">
        <f>V110+D110</f>
        <v>0</v>
      </c>
      <c r="AC110" s="1221" t="str">
        <f>IF(Z110="","",IF(AB110&gt;V110,AD110,0))</f>
        <v/>
      </c>
      <c r="AD110" s="1294" t="str">
        <f>IF(Z110="","",Z110-Z51)</f>
        <v/>
      </c>
      <c r="AE110" s="1252">
        <f>COUNTIF(I110:J111,"b")+COUNTIF(L110:M111,"b")+COUNTIF(O110:P111,"b")+COUNTIF(R110:S111,"b")+COUNTIF(U110:V111,"b")</f>
        <v>0</v>
      </c>
      <c r="AF110" s="1164">
        <f>COUNTIF(I110:J111,"J")+COUNTIF(L110:M111,"J")+COUNTIF(O110:P111,"J")+COUNTIF(R110:S111,"J")+COUNTIF(U110:V111,"J")</f>
        <v>0</v>
      </c>
      <c r="AG110" s="1164">
        <f>COUNTIF(I110:J111,"G")+COUNTIF(L110:M111,"G")+COUNTIF(O110:P111,"G")+COUNTIF(R110:S111,"G")+COUNTIF(U110:V111,"G")</f>
        <v>0</v>
      </c>
      <c r="AH110" s="1164">
        <f>COUNTIF(I110:J111,"O")+COUNTIF(L110:M111,"O")+COUNTIF(O110:P111,"O")+COUNTIF(R110:S111,"O")+COUNTIF(U110:V111,"O")</f>
        <v>0</v>
      </c>
      <c r="AI110" s="1164">
        <f>COUNTIF(I110:J111,"N")+COUNTIF(L110:M111,"N")+COUNTIF(O110:P111,"N")+COUNTIF(R110:S111,"N")+COUNTIF(U110:V111,"N")</f>
        <v>0</v>
      </c>
      <c r="AJ110" s="1164">
        <f>SUM(AE110:AI111)</f>
        <v>0</v>
      </c>
      <c r="AK110" s="1286">
        <f>IF(Z110="",0,AJ110/AM110)</f>
        <v>0</v>
      </c>
      <c r="AL110" s="1288">
        <f>IF(AM110=0,0,Z110/AM110)</f>
        <v>0</v>
      </c>
      <c r="AM110" s="1164">
        <f>IF(G110="X",0,COUNT(H110,K110,N110,Q110,T110))</f>
        <v>0</v>
      </c>
      <c r="AN110" s="1291">
        <f>IF(AO110=0,0,Z110/AO110)</f>
        <v>0</v>
      </c>
      <c r="AO110" s="1289">
        <f ca="1">'Jam P.1'!B27/60</f>
        <v>0</v>
      </c>
      <c r="AP110" s="1284">
        <f>B110</f>
        <v>0</v>
      </c>
      <c r="AQ110" s="1285"/>
    </row>
    <row r="111" spans="1:43" s="1" customFormat="1" ht="13.5" customHeight="1" thickBot="1">
      <c r="A111" s="1193"/>
      <c r="B111" s="1201"/>
      <c r="C111" s="1185"/>
      <c r="D111" s="1186"/>
      <c r="E111" s="1186"/>
      <c r="F111" s="1186"/>
      <c r="G111" s="1270"/>
      <c r="H111" s="1268"/>
      <c r="I111" s="39"/>
      <c r="J111" s="40"/>
      <c r="K111" s="1220"/>
      <c r="L111" s="39"/>
      <c r="M111" s="34"/>
      <c r="N111" s="1220"/>
      <c r="O111" s="41"/>
      <c r="P111" s="40"/>
      <c r="Q111" s="1220"/>
      <c r="R111" s="41"/>
      <c r="S111" s="34"/>
      <c r="T111" s="1220"/>
      <c r="U111" s="41"/>
      <c r="V111" s="64"/>
      <c r="W111" s="1220"/>
      <c r="X111" s="41"/>
      <c r="Y111" s="34"/>
      <c r="Z111" s="1257"/>
      <c r="AA111" s="1277"/>
      <c r="AB111" s="1232"/>
      <c r="AC111" s="1222"/>
      <c r="AD111" s="1295"/>
      <c r="AE111" s="1296"/>
      <c r="AF111" s="1237"/>
      <c r="AG111" s="1237"/>
      <c r="AH111" s="1237"/>
      <c r="AI111" s="1237"/>
      <c r="AJ111" s="1237"/>
      <c r="AK111" s="1287"/>
      <c r="AL111" s="1237"/>
      <c r="AM111" s="1237"/>
      <c r="AN111" s="1292"/>
      <c r="AO111" s="1290"/>
      <c r="AP111" s="1284"/>
      <c r="AQ111" s="1285"/>
    </row>
    <row r="112" spans="1:43" s="507" customFormat="1" ht="14" customHeight="1">
      <c r="A112" s="1191">
        <f>COUNT(A62:A111)</f>
        <v>20</v>
      </c>
      <c r="B112" s="1189" t="s">
        <v>431</v>
      </c>
      <c r="C112" s="1194">
        <f>COUNTIF(C62:C111,"x")</f>
        <v>0</v>
      </c>
      <c r="D112" s="1194">
        <f>COUNTIF(D62:D111,"x")</f>
        <v>0</v>
      </c>
      <c r="E112" s="1194">
        <f>COUNTIF(E62:E111,"x")</f>
        <v>0</v>
      </c>
      <c r="F112" s="1194">
        <f>COUNTIF(F62:F111,"x")</f>
        <v>0</v>
      </c>
      <c r="G112" s="1194">
        <f>COUNTIF(G62:G111,"x")</f>
        <v>0</v>
      </c>
      <c r="H112" s="1235">
        <f>SUM(H62:H111)</f>
        <v>27</v>
      </c>
      <c r="I112" s="504"/>
      <c r="J112" s="504"/>
      <c r="K112" s="1196">
        <f>SUM(K62:K111)</f>
        <v>3</v>
      </c>
      <c r="L112" s="504"/>
      <c r="M112" s="504"/>
      <c r="N112" s="1196">
        <f>SUM(N62:N111)</f>
        <v>0</v>
      </c>
      <c r="O112" s="504"/>
      <c r="P112" s="504"/>
      <c r="Q112" s="1196">
        <f>SUM(Q62:Q111)</f>
        <v>0</v>
      </c>
      <c r="R112" s="505"/>
      <c r="S112" s="504"/>
      <c r="T112" s="1196">
        <f>SUM(T62:T111)</f>
        <v>0</v>
      </c>
      <c r="U112" s="504"/>
      <c r="V112" s="506"/>
      <c r="W112" s="1196">
        <f>SUM(W62:W111)</f>
        <v>0</v>
      </c>
      <c r="X112" s="505"/>
      <c r="Y112" s="504"/>
      <c r="Z112" s="1206">
        <f>SUM(Z62:Z111)</f>
        <v>30</v>
      </c>
      <c r="AA112" s="1223">
        <f>AA110</f>
        <v>30</v>
      </c>
      <c r="AB112" s="666"/>
      <c r="AC112" s="1202">
        <f>SUM(AC62:AC111)</f>
        <v>5</v>
      </c>
      <c r="AD112" s="1210">
        <f>SUM(AD62:AD111)</f>
        <v>-48</v>
      </c>
      <c r="AE112" s="1225" t="s">
        <v>432</v>
      </c>
      <c r="AF112" s="1225"/>
      <c r="AG112" s="1225"/>
      <c r="AH112" s="1225"/>
      <c r="AI112" s="1225"/>
      <c r="AJ112" s="1225"/>
      <c r="AK112" s="1225"/>
      <c r="AL112" s="1225"/>
      <c r="AM112" s="1225"/>
      <c r="AN112" s="1225"/>
      <c r="AO112" s="1226"/>
      <c r="AP112" s="1280" t="s">
        <v>434</v>
      </c>
      <c r="AQ112" s="1281"/>
    </row>
    <row r="113" spans="1:43" s="507" customFormat="1" ht="14" customHeight="1" thickBot="1">
      <c r="A113" s="1192"/>
      <c r="B113" s="1190"/>
      <c r="C113" s="1195"/>
      <c r="D113" s="1195"/>
      <c r="E113" s="1195"/>
      <c r="F113" s="1195"/>
      <c r="G113" s="1195"/>
      <c r="H113" s="1236"/>
      <c r="I113" s="508"/>
      <c r="J113" s="508"/>
      <c r="K113" s="1198"/>
      <c r="L113" s="508"/>
      <c r="M113" s="509"/>
      <c r="N113" s="1197"/>
      <c r="O113" s="509"/>
      <c r="P113" s="508"/>
      <c r="Q113" s="1198"/>
      <c r="R113" s="509"/>
      <c r="S113" s="509"/>
      <c r="T113" s="1198"/>
      <c r="U113" s="509"/>
      <c r="V113" s="510"/>
      <c r="W113" s="1198"/>
      <c r="X113" s="509"/>
      <c r="Y113" s="509"/>
      <c r="Z113" s="1207"/>
      <c r="AA113" s="1224"/>
      <c r="AB113" s="667"/>
      <c r="AC113" s="1203"/>
      <c r="AD113" s="1211"/>
      <c r="AE113" s="1227"/>
      <c r="AF113" s="1227"/>
      <c r="AG113" s="1227"/>
      <c r="AH113" s="1227"/>
      <c r="AI113" s="1227"/>
      <c r="AJ113" s="1227"/>
      <c r="AK113" s="1227"/>
      <c r="AL113" s="1227"/>
      <c r="AM113" s="1227"/>
      <c r="AN113" s="1227"/>
      <c r="AO113" s="1228"/>
      <c r="AP113" s="1282"/>
      <c r="AQ113" s="1283"/>
    </row>
    <row r="114" spans="1:43" s="7" customFormat="1" ht="12" customHeight="1" thickBot="1">
      <c r="A114" s="1170" t="s">
        <v>374</v>
      </c>
      <c r="B114" s="1171"/>
      <c r="C114" s="1171"/>
      <c r="D114" s="1171"/>
      <c r="E114" s="1171"/>
      <c r="F114" s="1171"/>
      <c r="G114" s="1171"/>
      <c r="H114" s="1171"/>
      <c r="I114" s="1171"/>
      <c r="J114" s="1171"/>
      <c r="K114" s="1171"/>
      <c r="L114" s="1171"/>
      <c r="M114" s="1171"/>
      <c r="N114" s="1171"/>
      <c r="O114" s="1171"/>
      <c r="P114" s="1171"/>
      <c r="Q114" s="1171"/>
      <c r="R114" s="1171"/>
      <c r="S114" s="1171"/>
      <c r="T114" s="1171"/>
      <c r="U114" s="1171"/>
      <c r="V114" s="1171"/>
      <c r="W114" s="1171"/>
      <c r="X114" s="1171"/>
      <c r="Y114" s="1171"/>
      <c r="Z114" s="1171"/>
      <c r="AA114" s="1172"/>
      <c r="AB114" s="551"/>
      <c r="AC114" s="559"/>
      <c r="AD114" s="552"/>
      <c r="AE114" s="1240" t="s">
        <v>433</v>
      </c>
      <c r="AF114" s="1241"/>
      <c r="AG114" s="1241"/>
      <c r="AH114" s="1241"/>
      <c r="AI114" s="1241"/>
      <c r="AJ114" s="1241"/>
      <c r="AK114" s="1241"/>
      <c r="AL114" s="1241"/>
      <c r="AM114" s="1241"/>
      <c r="AN114" s="1241"/>
      <c r="AO114" s="1242"/>
      <c r="AP114" s="72" t="s">
        <v>421</v>
      </c>
      <c r="AQ114" s="73" t="s">
        <v>422</v>
      </c>
    </row>
    <row r="115" spans="1:43" s="7" customFormat="1" ht="12" customHeight="1">
      <c r="A115" s="1173" t="s">
        <v>225</v>
      </c>
      <c r="B115" s="1174"/>
      <c r="C115" s="1174"/>
      <c r="D115" s="1174"/>
      <c r="E115" s="1174"/>
      <c r="F115" s="1174"/>
      <c r="G115" s="1174"/>
      <c r="H115" s="1174"/>
      <c r="I115" s="1174"/>
      <c r="J115" s="1174"/>
      <c r="K115" s="1174"/>
      <c r="L115" s="1174"/>
      <c r="M115" s="1174"/>
      <c r="N115" s="1174"/>
      <c r="O115" s="1174"/>
      <c r="P115" s="1174"/>
      <c r="Q115" s="1174"/>
      <c r="R115" s="1174"/>
      <c r="S115" s="1174"/>
      <c r="T115" s="1174"/>
      <c r="U115" s="1174"/>
      <c r="V115" s="1174"/>
      <c r="W115" s="1174"/>
      <c r="X115" s="1174"/>
      <c r="Y115" s="1174"/>
      <c r="Z115" s="1174"/>
      <c r="AA115" s="1175"/>
      <c r="AB115" s="554"/>
      <c r="AC115" s="553"/>
      <c r="AD115" s="555"/>
      <c r="AE115" s="1245" t="s">
        <v>383</v>
      </c>
      <c r="AF115" s="1218" t="s">
        <v>382</v>
      </c>
      <c r="AG115" s="1218" t="s">
        <v>381</v>
      </c>
      <c r="AH115" s="1218" t="s">
        <v>380</v>
      </c>
      <c r="AI115" s="1218" t="s">
        <v>145</v>
      </c>
      <c r="AJ115" s="1218" t="s">
        <v>385</v>
      </c>
      <c r="AK115" s="1259" t="s">
        <v>386</v>
      </c>
      <c r="AL115" s="1229" t="s">
        <v>384</v>
      </c>
      <c r="AM115" s="1204" t="s">
        <v>435</v>
      </c>
      <c r="AN115" s="1218" t="s">
        <v>144</v>
      </c>
      <c r="AO115" s="1233" t="s">
        <v>395</v>
      </c>
      <c r="AP115" s="56"/>
      <c r="AQ115" s="57"/>
    </row>
    <row r="116" spans="1:43" s="7" customFormat="1" ht="12" customHeight="1">
      <c r="A116" s="1173" t="s">
        <v>388</v>
      </c>
      <c r="B116" s="1174"/>
      <c r="C116" s="1174"/>
      <c r="D116" s="1174"/>
      <c r="E116" s="1174"/>
      <c r="F116" s="1174"/>
      <c r="G116" s="1174"/>
      <c r="H116" s="1174"/>
      <c r="I116" s="1174"/>
      <c r="J116" s="1174"/>
      <c r="K116" s="1174"/>
      <c r="L116" s="1174"/>
      <c r="M116" s="1174"/>
      <c r="N116" s="1174"/>
      <c r="O116" s="1174"/>
      <c r="P116" s="1174"/>
      <c r="Q116" s="1174"/>
      <c r="R116" s="1174"/>
      <c r="S116" s="1174"/>
      <c r="T116" s="1174"/>
      <c r="U116" s="1174"/>
      <c r="V116" s="1174"/>
      <c r="W116" s="1174"/>
      <c r="X116" s="1174"/>
      <c r="Y116" s="1174"/>
      <c r="Z116" s="1174"/>
      <c r="AA116" s="1175"/>
      <c r="AB116" s="554"/>
      <c r="AC116" s="553"/>
      <c r="AD116" s="555"/>
      <c r="AE116" s="1246"/>
      <c r="AF116" s="1219"/>
      <c r="AG116" s="1219"/>
      <c r="AH116" s="1219"/>
      <c r="AI116" s="1219"/>
      <c r="AJ116" s="1219"/>
      <c r="AK116" s="1260"/>
      <c r="AL116" s="1230"/>
      <c r="AM116" s="1205"/>
      <c r="AN116" s="1219"/>
      <c r="AO116" s="1234"/>
      <c r="AP116" s="58"/>
      <c r="AQ116" s="59"/>
    </row>
    <row r="117" spans="1:43" s="7" customFormat="1" ht="12" customHeight="1">
      <c r="A117" s="1176" t="s">
        <v>389</v>
      </c>
      <c r="B117" s="1177"/>
      <c r="C117" s="1177"/>
      <c r="D117" s="1177"/>
      <c r="E117" s="1177"/>
      <c r="F117" s="1177"/>
      <c r="G117" s="1177"/>
      <c r="H117" s="1177"/>
      <c r="I117" s="1177"/>
      <c r="J117" s="1177"/>
      <c r="K117" s="1177"/>
      <c r="L117" s="1177"/>
      <c r="M117" s="1177"/>
      <c r="N117" s="1177"/>
      <c r="O117" s="1177"/>
      <c r="P117" s="1177"/>
      <c r="Q117" s="1177"/>
      <c r="R117" s="1177"/>
      <c r="S117" s="1177"/>
      <c r="T117" s="1177"/>
      <c r="U117" s="1177"/>
      <c r="V117" s="1177"/>
      <c r="W117" s="1177"/>
      <c r="X117" s="1177"/>
      <c r="Y117" s="1177"/>
      <c r="Z117" s="1177"/>
      <c r="AA117" s="1178"/>
      <c r="AB117" s="556"/>
      <c r="AC117" s="553"/>
      <c r="AD117" s="555"/>
      <c r="AE117" s="1243">
        <f t="shared" ref="AE117:AM117" si="1">SUM(AE62:AE111)</f>
        <v>0</v>
      </c>
      <c r="AF117" s="1216">
        <f t="shared" si="1"/>
        <v>0</v>
      </c>
      <c r="AG117" s="1216">
        <f t="shared" si="1"/>
        <v>0</v>
      </c>
      <c r="AH117" s="1216">
        <f t="shared" si="1"/>
        <v>0</v>
      </c>
      <c r="AI117" s="1216">
        <f t="shared" si="1"/>
        <v>0</v>
      </c>
      <c r="AJ117" s="1216">
        <f t="shared" si="1"/>
        <v>0</v>
      </c>
      <c r="AK117" s="1254">
        <f t="shared" si="1"/>
        <v>0</v>
      </c>
      <c r="AL117" s="1238">
        <f t="shared" si="1"/>
        <v>26.5</v>
      </c>
      <c r="AM117" s="1214">
        <f t="shared" si="1"/>
        <v>21</v>
      </c>
      <c r="AN117" s="1214">
        <f>SUM(AN62:AN111)</f>
        <v>0</v>
      </c>
      <c r="AO117" s="1212">
        <f>SUM(AO62:AO111)</f>
        <v>0</v>
      </c>
      <c r="AP117" s="58"/>
      <c r="AQ117" s="59"/>
    </row>
    <row r="118" spans="1:43" s="7" customFormat="1" ht="12" customHeight="1" thickBot="1">
      <c r="A118" s="1179" t="s">
        <v>459</v>
      </c>
      <c r="B118" s="1180"/>
      <c r="C118" s="1180"/>
      <c r="D118" s="1180"/>
      <c r="E118" s="1180"/>
      <c r="F118" s="1180"/>
      <c r="G118" s="1180"/>
      <c r="H118" s="1180"/>
      <c r="I118" s="1180"/>
      <c r="J118" s="1180"/>
      <c r="K118" s="1180"/>
      <c r="L118" s="1180"/>
      <c r="M118" s="1180"/>
      <c r="N118" s="1180"/>
      <c r="O118" s="1180"/>
      <c r="P118" s="1180"/>
      <c r="Q118" s="1180"/>
      <c r="R118" s="1180"/>
      <c r="S118" s="1180"/>
      <c r="T118" s="1180"/>
      <c r="U118" s="1180"/>
      <c r="V118" s="1180"/>
      <c r="W118" s="1180"/>
      <c r="X118" s="1180"/>
      <c r="Y118" s="1180"/>
      <c r="Z118" s="1180"/>
      <c r="AA118" s="1181"/>
      <c r="AB118" s="557"/>
      <c r="AC118" s="560"/>
      <c r="AD118" s="561"/>
      <c r="AE118" s="1244"/>
      <c r="AF118" s="1217"/>
      <c r="AG118" s="1217"/>
      <c r="AH118" s="1217"/>
      <c r="AI118" s="1217"/>
      <c r="AJ118" s="1217"/>
      <c r="AK118" s="1255"/>
      <c r="AL118" s="1239"/>
      <c r="AM118" s="1215"/>
      <c r="AN118" s="1215"/>
      <c r="AO118" s="1213"/>
      <c r="AP118" s="60"/>
      <c r="AQ118" s="61"/>
    </row>
    <row r="119" spans="1:43" s="7" customFormat="1" ht="12" customHeight="1" thickBot="1">
      <c r="A119" s="647"/>
      <c r="B119" s="259"/>
      <c r="C119" s="259"/>
      <c r="D119" s="259"/>
      <c r="E119" s="259"/>
      <c r="F119" s="259"/>
      <c r="G119" s="259"/>
      <c r="H119" s="259"/>
      <c r="I119" s="259"/>
      <c r="J119" s="259"/>
      <c r="K119" s="259"/>
      <c r="L119" s="259"/>
      <c r="M119" s="259"/>
      <c r="N119" s="259"/>
      <c r="O119" s="259"/>
      <c r="P119" s="259"/>
      <c r="Q119" s="259"/>
      <c r="R119" s="259"/>
      <c r="S119" s="259"/>
      <c r="T119" s="259"/>
      <c r="U119" s="259"/>
      <c r="V119" s="259"/>
      <c r="W119" s="259"/>
      <c r="X119" s="259"/>
      <c r="Y119" s="259"/>
      <c r="Z119" s="259"/>
      <c r="AA119" s="259"/>
      <c r="AB119" s="258"/>
      <c r="AC119" s="258"/>
      <c r="AD119" s="259"/>
      <c r="AE119" s="260"/>
      <c r="AF119" s="261"/>
      <c r="AG119" s="261"/>
      <c r="AH119" s="261"/>
      <c r="AI119" s="261"/>
      <c r="AJ119" s="261"/>
      <c r="AK119" s="262"/>
      <c r="AL119" s="257"/>
      <c r="AM119" s="257"/>
      <c r="AN119" s="257"/>
      <c r="AO119" s="257"/>
      <c r="AP119" s="258"/>
      <c r="AQ119" s="258"/>
    </row>
    <row r="120" spans="1:43" s="7" customFormat="1" ht="37.5" customHeight="1" thickBot="1">
      <c r="A120" s="614"/>
      <c r="B120" s="648" t="str">
        <f ca="1">Rosters!B10</f>
        <v>5280 Fight Club</v>
      </c>
      <c r="C120" s="646" t="s">
        <v>455</v>
      </c>
      <c r="D120" s="616" t="s">
        <v>456</v>
      </c>
      <c r="E120" s="616" t="s">
        <v>457</v>
      </c>
      <c r="F120" s="616" t="s">
        <v>372</v>
      </c>
      <c r="G120" s="617" t="s">
        <v>369</v>
      </c>
      <c r="H120" s="643" t="s">
        <v>263</v>
      </c>
      <c r="I120" s="616"/>
      <c r="J120" s="616"/>
      <c r="K120" s="620" t="s">
        <v>264</v>
      </c>
      <c r="L120" s="616"/>
      <c r="M120" s="616"/>
      <c r="N120" s="620" t="s">
        <v>265</v>
      </c>
      <c r="O120" s="616"/>
      <c r="P120" s="616"/>
      <c r="Q120" s="620" t="s">
        <v>266</v>
      </c>
      <c r="R120" s="616"/>
      <c r="S120" s="616"/>
      <c r="T120" s="620" t="s">
        <v>267</v>
      </c>
      <c r="U120" s="616"/>
      <c r="V120" s="616"/>
      <c r="W120" s="620" t="s">
        <v>146</v>
      </c>
      <c r="X120" s="616"/>
      <c r="Y120" s="617"/>
      <c r="Z120" s="642" t="s">
        <v>422</v>
      </c>
      <c r="AA120" s="621" t="s">
        <v>356</v>
      </c>
      <c r="AB120" s="638"/>
      <c r="AC120" s="638" t="s">
        <v>269</v>
      </c>
      <c r="AD120" s="623" t="s">
        <v>270</v>
      </c>
      <c r="AE120" s="626" t="s">
        <v>383</v>
      </c>
      <c r="AF120" s="622" t="s">
        <v>382</v>
      </c>
      <c r="AG120" s="622" t="s">
        <v>381</v>
      </c>
      <c r="AH120" s="622" t="s">
        <v>380</v>
      </c>
      <c r="AI120" s="623" t="s">
        <v>387</v>
      </c>
      <c r="AJ120" s="628" t="s">
        <v>385</v>
      </c>
      <c r="AK120" s="626" t="s">
        <v>436</v>
      </c>
      <c r="AL120" s="623" t="s">
        <v>384</v>
      </c>
      <c r="AM120" s="626" t="s">
        <v>435</v>
      </c>
      <c r="AN120" s="623" t="s">
        <v>278</v>
      </c>
      <c r="AO120" s="257"/>
      <c r="AP120" s="258"/>
      <c r="AQ120" s="258"/>
    </row>
    <row r="121" spans="1:43" ht="23" customHeight="1">
      <c r="A121" s="434" t="str">
        <f ca="1">Rosters!B12</f>
        <v>13</v>
      </c>
      <c r="B121" s="446" t="str">
        <f ca="1">Rosters!C12</f>
        <v>Anne Shank</v>
      </c>
      <c r="C121" s="644">
        <f>SUMIF($B$3:$B$52,$B121,C$3:C$52)</f>
        <v>0</v>
      </c>
      <c r="D121" s="435">
        <f>SUMIF($B$3:$B$52,$B121,D$3:D$52)</f>
        <v>0</v>
      </c>
      <c r="E121" s="435">
        <f t="shared" ref="E121:H136" si="2">SUMIF($B$3:$B$52,$B121,E$3:E$52)</f>
        <v>0</v>
      </c>
      <c r="F121" s="435">
        <f t="shared" si="2"/>
        <v>0</v>
      </c>
      <c r="G121" s="645">
        <f t="shared" si="2"/>
        <v>0</v>
      </c>
      <c r="H121" s="286">
        <f>SUMIF($B$3:$B$52,$B121,H$3:H$52)</f>
        <v>0</v>
      </c>
      <c r="I121" s="266"/>
      <c r="J121" s="435"/>
      <c r="K121" s="266">
        <f t="shared" ref="K121:K136" si="3">SUMIF($B$3:$B$52,$B121,K$3:K$52)</f>
        <v>0</v>
      </c>
      <c r="L121" s="266"/>
      <c r="M121" s="435"/>
      <c r="N121" s="266">
        <f t="shared" ref="N121:N136" si="4">SUMIF($B$3:$B$52,$B121,N$3:N$52)</f>
        <v>0</v>
      </c>
      <c r="O121" s="266"/>
      <c r="P121" s="435"/>
      <c r="Q121" s="266">
        <f t="shared" ref="Q121:Q136" si="5">SUMIF($B$3:$B$52,$B121,Q$3:Q$52)</f>
        <v>0</v>
      </c>
      <c r="R121" s="266"/>
      <c r="S121" s="435"/>
      <c r="T121" s="266">
        <f t="shared" ref="T121:T136" si="6">SUMIF($B$3:$B$52,$B121,T$3:T$52)</f>
        <v>0</v>
      </c>
      <c r="U121" s="266"/>
      <c r="V121" s="435"/>
      <c r="W121" s="266">
        <f t="shared" ref="W121:W136" si="7">SUMIF($B$3:$B$52,$B121,W$3:W$52)</f>
        <v>0</v>
      </c>
      <c r="X121" s="266"/>
      <c r="Y121" s="436"/>
      <c r="Z121" s="639">
        <f t="shared" ref="Z121:Z136" si="8">SUMIF($B$3:$B$52,$B121,Z$3:Z$52)</f>
        <v>0</v>
      </c>
      <c r="AA121" s="441">
        <f>SUMIF($B$3:$B$52,$B121,AD$3:AD$52)</f>
        <v>0</v>
      </c>
      <c r="AB121" s="218"/>
      <c r="AC121" s="218">
        <f t="shared" ref="AC121:AC136" si="9">SUMIF($B$3:$B$52,$B121,$AC$3:$AC$52)</f>
        <v>0</v>
      </c>
      <c r="AD121" s="231" t="str">
        <f>IF(AN121=0,"",Z121/AN121)</f>
        <v/>
      </c>
      <c r="AE121" s="219">
        <f t="shared" ref="AE121:AJ121" si="10">SUMIF($B$3:$B$52,$B121,AE$3:AE$52)</f>
        <v>0</v>
      </c>
      <c r="AF121" s="174">
        <f t="shared" si="10"/>
        <v>0</v>
      </c>
      <c r="AG121" s="174">
        <f t="shared" si="10"/>
        <v>0</v>
      </c>
      <c r="AH121" s="174">
        <f t="shared" si="10"/>
        <v>0</v>
      </c>
      <c r="AI121" s="228">
        <f t="shared" si="10"/>
        <v>0</v>
      </c>
      <c r="AJ121" s="248">
        <f t="shared" si="10"/>
        <v>0</v>
      </c>
      <c r="AK121" s="251">
        <f>IF(AM121=0,0,AJ121/AM121)</f>
        <v>0</v>
      </c>
      <c r="AL121" s="252">
        <f>IF(AM121=0,0,Z121/AM121)</f>
        <v>0</v>
      </c>
      <c r="AM121" s="635">
        <f>SUMIF($B$3:$B$52,$B121,AM$3:AM$52)</f>
        <v>0</v>
      </c>
      <c r="AN121" s="448">
        <f>COUNTIF($B$3:$B$52,$B121)</f>
        <v>0</v>
      </c>
    </row>
    <row r="122" spans="1:43" ht="23" customHeight="1">
      <c r="A122" s="220" t="str">
        <f ca="1">Rosters!B13</f>
        <v xml:space="preserve">57 </v>
      </c>
      <c r="B122" s="445" t="str">
        <f ca="1">Rosters!C13</f>
        <v>Annia LateHer</v>
      </c>
      <c r="C122" s="243">
        <f t="shared" ref="C122:D136" si="11">SUMIF($B$3:$B$52,$B122,C$3:C$52)</f>
        <v>0</v>
      </c>
      <c r="D122" s="222">
        <f t="shared" si="11"/>
        <v>0</v>
      </c>
      <c r="E122" s="222">
        <f t="shared" si="2"/>
        <v>0</v>
      </c>
      <c r="F122" s="222">
        <f t="shared" si="2"/>
        <v>0</v>
      </c>
      <c r="G122" s="452">
        <f t="shared" si="2"/>
        <v>0</v>
      </c>
      <c r="H122" s="172">
        <f t="shared" si="2"/>
        <v>0</v>
      </c>
      <c r="I122" s="223"/>
      <c r="J122" s="222"/>
      <c r="K122" s="223">
        <f t="shared" si="3"/>
        <v>0</v>
      </c>
      <c r="L122" s="223"/>
      <c r="M122" s="222"/>
      <c r="N122" s="223">
        <f t="shared" si="4"/>
        <v>0</v>
      </c>
      <c r="O122" s="223"/>
      <c r="P122" s="222"/>
      <c r="Q122" s="223">
        <f t="shared" si="5"/>
        <v>0</v>
      </c>
      <c r="R122" s="223"/>
      <c r="S122" s="222"/>
      <c r="T122" s="223">
        <f t="shared" si="6"/>
        <v>0</v>
      </c>
      <c r="U122" s="223"/>
      <c r="V122" s="222"/>
      <c r="W122" s="223">
        <f t="shared" si="7"/>
        <v>0</v>
      </c>
      <c r="X122" s="223"/>
      <c r="Y122" s="232"/>
      <c r="Z122" s="640">
        <f t="shared" si="8"/>
        <v>0</v>
      </c>
      <c r="AA122" s="442">
        <f t="shared" ref="AA122:AA134" si="12">SUMIF($B$3:$B$52,$B122,AD$3:AD$52)</f>
        <v>0</v>
      </c>
      <c r="AB122" s="222"/>
      <c r="AC122" s="222">
        <f t="shared" si="9"/>
        <v>0</v>
      </c>
      <c r="AD122" s="232" t="str">
        <f t="shared" ref="AD122:AD134" si="13">IF(AN122=0,"",Z122/AN122)</f>
        <v/>
      </c>
      <c r="AE122" s="171">
        <f t="shared" ref="AE122:AJ136" si="14">SUMIF($B$3:$B$52,$B122,AE$3:AE$52)</f>
        <v>0</v>
      </c>
      <c r="AF122" s="223">
        <f t="shared" si="14"/>
        <v>0</v>
      </c>
      <c r="AG122" s="223">
        <f t="shared" si="14"/>
        <v>0</v>
      </c>
      <c r="AH122" s="223">
        <f t="shared" si="14"/>
        <v>0</v>
      </c>
      <c r="AI122" s="229">
        <f t="shared" si="14"/>
        <v>0</v>
      </c>
      <c r="AJ122" s="249">
        <f t="shared" si="14"/>
        <v>0</v>
      </c>
      <c r="AK122" s="253">
        <f t="shared" ref="AK122:AK134" si="15">IF(AM122=0,0,AJ122/AM122)</f>
        <v>0</v>
      </c>
      <c r="AL122" s="254">
        <f t="shared" ref="AL122:AL134" si="16">IF(AM122=0,0,Z122/AM122)</f>
        <v>0</v>
      </c>
      <c r="AM122" s="636">
        <f t="shared" ref="AM122:AM136" si="17">SUMIF($B$3:$B$52,$B122,AM$3:AM$52)</f>
        <v>0</v>
      </c>
      <c r="AN122" s="449">
        <f t="shared" ref="AN122:AN136" si="18">COUNTIF($B$3:$B$52,$B122)</f>
        <v>0</v>
      </c>
    </row>
    <row r="123" spans="1:43" ht="23" customHeight="1">
      <c r="A123" s="220" t="str">
        <f ca="1">Rosters!B14</f>
        <v>86</v>
      </c>
      <c r="B123" s="445" t="str">
        <f ca="1">Rosters!C14</f>
        <v>Assaultin Pepa</v>
      </c>
      <c r="C123" s="243">
        <f t="shared" si="11"/>
        <v>0</v>
      </c>
      <c r="D123" s="222">
        <f t="shared" si="11"/>
        <v>0</v>
      </c>
      <c r="E123" s="222">
        <f t="shared" si="2"/>
        <v>0</v>
      </c>
      <c r="F123" s="222">
        <f t="shared" si="2"/>
        <v>0</v>
      </c>
      <c r="G123" s="452">
        <f t="shared" si="2"/>
        <v>0</v>
      </c>
      <c r="H123" s="172">
        <f t="shared" si="2"/>
        <v>0</v>
      </c>
      <c r="I123" s="223"/>
      <c r="J123" s="222"/>
      <c r="K123" s="223">
        <f t="shared" si="3"/>
        <v>0</v>
      </c>
      <c r="L123" s="223"/>
      <c r="M123" s="222"/>
      <c r="N123" s="223">
        <f t="shared" si="4"/>
        <v>0</v>
      </c>
      <c r="O123" s="223"/>
      <c r="P123" s="222"/>
      <c r="Q123" s="223">
        <f t="shared" si="5"/>
        <v>0</v>
      </c>
      <c r="R123" s="223"/>
      <c r="S123" s="222"/>
      <c r="T123" s="223">
        <f t="shared" si="6"/>
        <v>0</v>
      </c>
      <c r="U123" s="223"/>
      <c r="V123" s="222"/>
      <c r="W123" s="223">
        <f t="shared" si="7"/>
        <v>0</v>
      </c>
      <c r="X123" s="223"/>
      <c r="Y123" s="232"/>
      <c r="Z123" s="640">
        <f t="shared" si="8"/>
        <v>0</v>
      </c>
      <c r="AA123" s="442">
        <f t="shared" si="12"/>
        <v>0</v>
      </c>
      <c r="AB123" s="222"/>
      <c r="AC123" s="222">
        <f t="shared" si="9"/>
        <v>0</v>
      </c>
      <c r="AD123" s="232" t="str">
        <f t="shared" si="13"/>
        <v/>
      </c>
      <c r="AE123" s="171">
        <f t="shared" si="14"/>
        <v>0</v>
      </c>
      <c r="AF123" s="223">
        <f t="shared" si="14"/>
        <v>0</v>
      </c>
      <c r="AG123" s="223">
        <f t="shared" si="14"/>
        <v>0</v>
      </c>
      <c r="AH123" s="223">
        <f t="shared" si="14"/>
        <v>0</v>
      </c>
      <c r="AI123" s="229">
        <f t="shared" si="14"/>
        <v>0</v>
      </c>
      <c r="AJ123" s="249">
        <f t="shared" si="14"/>
        <v>0</v>
      </c>
      <c r="AK123" s="253">
        <f t="shared" si="15"/>
        <v>0</v>
      </c>
      <c r="AL123" s="254">
        <f t="shared" si="16"/>
        <v>0</v>
      </c>
      <c r="AM123" s="636">
        <f t="shared" si="17"/>
        <v>0</v>
      </c>
      <c r="AN123" s="449">
        <f t="shared" si="18"/>
        <v>0</v>
      </c>
    </row>
    <row r="124" spans="1:43" ht="23" customHeight="1">
      <c r="A124" s="220" t="str">
        <f ca="1">Rosters!B15</f>
        <v>3</v>
      </c>
      <c r="B124" s="445" t="str">
        <f ca="1">Rosters!C15</f>
        <v>Catholic Cruel Girl</v>
      </c>
      <c r="C124" s="243">
        <f t="shared" si="11"/>
        <v>0</v>
      </c>
      <c r="D124" s="222">
        <f t="shared" si="11"/>
        <v>0</v>
      </c>
      <c r="E124" s="222">
        <f t="shared" si="2"/>
        <v>0</v>
      </c>
      <c r="F124" s="222">
        <f t="shared" si="2"/>
        <v>0</v>
      </c>
      <c r="G124" s="452">
        <f t="shared" si="2"/>
        <v>0</v>
      </c>
      <c r="H124" s="172">
        <f t="shared" si="2"/>
        <v>0</v>
      </c>
      <c r="I124" s="223"/>
      <c r="J124" s="222"/>
      <c r="K124" s="223">
        <f t="shared" si="3"/>
        <v>0</v>
      </c>
      <c r="L124" s="223"/>
      <c r="M124" s="222"/>
      <c r="N124" s="223">
        <f t="shared" si="4"/>
        <v>0</v>
      </c>
      <c r="O124" s="223"/>
      <c r="P124" s="222"/>
      <c r="Q124" s="223">
        <f t="shared" si="5"/>
        <v>0</v>
      </c>
      <c r="R124" s="223"/>
      <c r="S124" s="222"/>
      <c r="T124" s="223">
        <f t="shared" si="6"/>
        <v>0</v>
      </c>
      <c r="U124" s="223"/>
      <c r="V124" s="222"/>
      <c r="W124" s="223">
        <f t="shared" si="7"/>
        <v>0</v>
      </c>
      <c r="X124" s="223"/>
      <c r="Y124" s="232"/>
      <c r="Z124" s="640">
        <f t="shared" si="8"/>
        <v>0</v>
      </c>
      <c r="AA124" s="442">
        <f t="shared" si="12"/>
        <v>0</v>
      </c>
      <c r="AB124" s="222"/>
      <c r="AC124" s="222">
        <f t="shared" si="9"/>
        <v>0</v>
      </c>
      <c r="AD124" s="232" t="str">
        <f t="shared" si="13"/>
        <v/>
      </c>
      <c r="AE124" s="171">
        <f t="shared" si="14"/>
        <v>0</v>
      </c>
      <c r="AF124" s="223">
        <f t="shared" si="14"/>
        <v>0</v>
      </c>
      <c r="AG124" s="223">
        <f t="shared" si="14"/>
        <v>0</v>
      </c>
      <c r="AH124" s="223">
        <f t="shared" si="14"/>
        <v>0</v>
      </c>
      <c r="AI124" s="229">
        <f t="shared" si="14"/>
        <v>0</v>
      </c>
      <c r="AJ124" s="249">
        <f t="shared" si="14"/>
        <v>0</v>
      </c>
      <c r="AK124" s="253">
        <f t="shared" si="15"/>
        <v>0</v>
      </c>
      <c r="AL124" s="254">
        <f t="shared" si="16"/>
        <v>0</v>
      </c>
      <c r="AM124" s="636">
        <f t="shared" si="17"/>
        <v>0</v>
      </c>
      <c r="AN124" s="449">
        <f t="shared" si="18"/>
        <v>0</v>
      </c>
    </row>
    <row r="125" spans="1:43" ht="23" customHeight="1">
      <c r="A125" s="220" t="str">
        <f ca="1">Rosters!B16</f>
        <v>27</v>
      </c>
      <c r="B125" s="445" t="str">
        <f ca="1">Rosters!C16</f>
        <v>DeRanged</v>
      </c>
      <c r="C125" s="243">
        <f t="shared" si="11"/>
        <v>0</v>
      </c>
      <c r="D125" s="222">
        <f t="shared" si="11"/>
        <v>0</v>
      </c>
      <c r="E125" s="222">
        <f t="shared" si="2"/>
        <v>0</v>
      </c>
      <c r="F125" s="222">
        <f t="shared" si="2"/>
        <v>0</v>
      </c>
      <c r="G125" s="452">
        <f t="shared" si="2"/>
        <v>0</v>
      </c>
      <c r="H125" s="172">
        <f t="shared" si="2"/>
        <v>0</v>
      </c>
      <c r="I125" s="223"/>
      <c r="J125" s="222"/>
      <c r="K125" s="223">
        <f t="shared" si="3"/>
        <v>0</v>
      </c>
      <c r="L125" s="223"/>
      <c r="M125" s="222"/>
      <c r="N125" s="223">
        <f t="shared" si="4"/>
        <v>0</v>
      </c>
      <c r="O125" s="223"/>
      <c r="P125" s="222"/>
      <c r="Q125" s="223">
        <f t="shared" si="5"/>
        <v>0</v>
      </c>
      <c r="R125" s="223"/>
      <c r="S125" s="222"/>
      <c r="T125" s="223">
        <f t="shared" si="6"/>
        <v>0</v>
      </c>
      <c r="U125" s="223"/>
      <c r="V125" s="222"/>
      <c r="W125" s="223">
        <f t="shared" si="7"/>
        <v>0</v>
      </c>
      <c r="X125" s="223"/>
      <c r="Y125" s="232"/>
      <c r="Z125" s="640">
        <f t="shared" si="8"/>
        <v>0</v>
      </c>
      <c r="AA125" s="442">
        <f t="shared" si="12"/>
        <v>0</v>
      </c>
      <c r="AB125" s="222"/>
      <c r="AC125" s="222">
        <f t="shared" si="9"/>
        <v>0</v>
      </c>
      <c r="AD125" s="232" t="str">
        <f t="shared" si="13"/>
        <v/>
      </c>
      <c r="AE125" s="171">
        <f t="shared" si="14"/>
        <v>0</v>
      </c>
      <c r="AF125" s="223">
        <f t="shared" si="14"/>
        <v>0</v>
      </c>
      <c r="AG125" s="223">
        <f t="shared" si="14"/>
        <v>0</v>
      </c>
      <c r="AH125" s="223">
        <f t="shared" si="14"/>
        <v>0</v>
      </c>
      <c r="AI125" s="229">
        <f t="shared" si="14"/>
        <v>0</v>
      </c>
      <c r="AJ125" s="249">
        <f t="shared" si="14"/>
        <v>0</v>
      </c>
      <c r="AK125" s="253">
        <f t="shared" si="15"/>
        <v>0</v>
      </c>
      <c r="AL125" s="254">
        <f t="shared" si="16"/>
        <v>0</v>
      </c>
      <c r="AM125" s="636">
        <f t="shared" si="17"/>
        <v>0</v>
      </c>
      <c r="AN125" s="449">
        <f t="shared" si="18"/>
        <v>0</v>
      </c>
    </row>
    <row r="126" spans="1:43" ht="23" customHeight="1">
      <c r="A126" s="220" t="str">
        <f ca="1">Rosters!B17</f>
        <v>1972</v>
      </c>
      <c r="B126" s="445" t="str">
        <f ca="1">Rosters!C17</f>
        <v>Ecko</v>
      </c>
      <c r="C126" s="243">
        <f t="shared" si="11"/>
        <v>0</v>
      </c>
      <c r="D126" s="222">
        <f t="shared" si="11"/>
        <v>0</v>
      </c>
      <c r="E126" s="222">
        <f t="shared" si="2"/>
        <v>0</v>
      </c>
      <c r="F126" s="222">
        <f t="shared" si="2"/>
        <v>0</v>
      </c>
      <c r="G126" s="452">
        <f t="shared" si="2"/>
        <v>0</v>
      </c>
      <c r="H126" s="172">
        <f t="shared" si="2"/>
        <v>0</v>
      </c>
      <c r="I126" s="223"/>
      <c r="J126" s="222"/>
      <c r="K126" s="223">
        <f t="shared" si="3"/>
        <v>0</v>
      </c>
      <c r="L126" s="223"/>
      <c r="M126" s="222"/>
      <c r="N126" s="223">
        <f t="shared" si="4"/>
        <v>0</v>
      </c>
      <c r="O126" s="223"/>
      <c r="P126" s="222"/>
      <c r="Q126" s="223">
        <f t="shared" si="5"/>
        <v>0</v>
      </c>
      <c r="R126" s="223"/>
      <c r="S126" s="222"/>
      <c r="T126" s="223">
        <f t="shared" si="6"/>
        <v>0</v>
      </c>
      <c r="U126" s="223"/>
      <c r="V126" s="222"/>
      <c r="W126" s="223">
        <f t="shared" si="7"/>
        <v>0</v>
      </c>
      <c r="X126" s="223"/>
      <c r="Y126" s="232"/>
      <c r="Z126" s="640">
        <f t="shared" si="8"/>
        <v>0</v>
      </c>
      <c r="AA126" s="442">
        <f t="shared" si="12"/>
        <v>0</v>
      </c>
      <c r="AB126" s="222"/>
      <c r="AC126" s="222">
        <f t="shared" si="9"/>
        <v>0</v>
      </c>
      <c r="AD126" s="232" t="str">
        <f t="shared" si="13"/>
        <v/>
      </c>
      <c r="AE126" s="171">
        <f t="shared" si="14"/>
        <v>0</v>
      </c>
      <c r="AF126" s="223">
        <f t="shared" si="14"/>
        <v>0</v>
      </c>
      <c r="AG126" s="223">
        <f t="shared" si="14"/>
        <v>0</v>
      </c>
      <c r="AH126" s="223">
        <f>SUMIF($B$3:$B$52,$B126,AH$3:AH$52)</f>
        <v>0</v>
      </c>
      <c r="AI126" s="229">
        <f t="shared" si="14"/>
        <v>0</v>
      </c>
      <c r="AJ126" s="249">
        <f t="shared" si="14"/>
        <v>0</v>
      </c>
      <c r="AK126" s="253">
        <f t="shared" si="15"/>
        <v>0</v>
      </c>
      <c r="AL126" s="254">
        <f t="shared" si="16"/>
        <v>0</v>
      </c>
      <c r="AM126" s="636">
        <f t="shared" si="17"/>
        <v>0</v>
      </c>
      <c r="AN126" s="449">
        <f t="shared" si="18"/>
        <v>0</v>
      </c>
    </row>
    <row r="127" spans="1:43" ht="23" customHeight="1">
      <c r="A127" s="220" t="str">
        <f ca="1">Rosters!B18</f>
        <v>18</v>
      </c>
      <c r="B127" s="445" t="str">
        <f ca="1">Rosters!C18</f>
        <v>Frida Beater</v>
      </c>
      <c r="C127" s="243">
        <f t="shared" si="11"/>
        <v>0</v>
      </c>
      <c r="D127" s="222">
        <f t="shared" si="11"/>
        <v>0</v>
      </c>
      <c r="E127" s="222">
        <f t="shared" si="2"/>
        <v>0</v>
      </c>
      <c r="F127" s="222">
        <f t="shared" si="2"/>
        <v>0</v>
      </c>
      <c r="G127" s="452">
        <f t="shared" si="2"/>
        <v>0</v>
      </c>
      <c r="H127" s="172">
        <f t="shared" si="2"/>
        <v>0</v>
      </c>
      <c r="I127" s="223"/>
      <c r="J127" s="222"/>
      <c r="K127" s="223">
        <f t="shared" si="3"/>
        <v>0</v>
      </c>
      <c r="L127" s="223"/>
      <c r="M127" s="222"/>
      <c r="N127" s="223">
        <f t="shared" si="4"/>
        <v>0</v>
      </c>
      <c r="O127" s="223"/>
      <c r="P127" s="222"/>
      <c r="Q127" s="223">
        <f t="shared" si="5"/>
        <v>0</v>
      </c>
      <c r="R127" s="223"/>
      <c r="S127" s="222"/>
      <c r="T127" s="223">
        <f t="shared" si="6"/>
        <v>0</v>
      </c>
      <c r="U127" s="223"/>
      <c r="V127" s="222"/>
      <c r="W127" s="223">
        <f t="shared" si="7"/>
        <v>0</v>
      </c>
      <c r="X127" s="223"/>
      <c r="Y127" s="232"/>
      <c r="Z127" s="640">
        <f t="shared" si="8"/>
        <v>0</v>
      </c>
      <c r="AA127" s="442">
        <f t="shared" si="12"/>
        <v>0</v>
      </c>
      <c r="AB127" s="222"/>
      <c r="AC127" s="222">
        <f t="shared" si="9"/>
        <v>0</v>
      </c>
      <c r="AD127" s="232" t="str">
        <f t="shared" si="13"/>
        <v/>
      </c>
      <c r="AE127" s="171">
        <f t="shared" si="14"/>
        <v>0</v>
      </c>
      <c r="AF127" s="223">
        <f t="shared" si="14"/>
        <v>0</v>
      </c>
      <c r="AG127" s="223">
        <f t="shared" si="14"/>
        <v>0</v>
      </c>
      <c r="AH127" s="223">
        <f t="shared" si="14"/>
        <v>0</v>
      </c>
      <c r="AI127" s="229">
        <f t="shared" si="14"/>
        <v>0</v>
      </c>
      <c r="AJ127" s="249">
        <f t="shared" si="14"/>
        <v>0</v>
      </c>
      <c r="AK127" s="253">
        <f t="shared" si="15"/>
        <v>0</v>
      </c>
      <c r="AL127" s="254">
        <f t="shared" si="16"/>
        <v>0</v>
      </c>
      <c r="AM127" s="636">
        <f t="shared" si="17"/>
        <v>0</v>
      </c>
      <c r="AN127" s="449">
        <f t="shared" si="18"/>
        <v>0</v>
      </c>
    </row>
    <row r="128" spans="1:43" ht="23" customHeight="1">
      <c r="A128" s="220" t="str">
        <f ca="1">Rosters!B19</f>
        <v>21</v>
      </c>
      <c r="B128" s="445" t="str">
        <f ca="1">Rosters!C19</f>
        <v>Psychobabble</v>
      </c>
      <c r="C128" s="243">
        <f t="shared" si="11"/>
        <v>0</v>
      </c>
      <c r="D128" s="222">
        <f t="shared" si="11"/>
        <v>0</v>
      </c>
      <c r="E128" s="222">
        <f t="shared" si="2"/>
        <v>0</v>
      </c>
      <c r="F128" s="222">
        <f t="shared" si="2"/>
        <v>0</v>
      </c>
      <c r="G128" s="452">
        <f t="shared" si="2"/>
        <v>0</v>
      </c>
      <c r="H128" s="172">
        <f t="shared" si="2"/>
        <v>0</v>
      </c>
      <c r="I128" s="223"/>
      <c r="J128" s="222"/>
      <c r="K128" s="223">
        <f t="shared" si="3"/>
        <v>0</v>
      </c>
      <c r="L128" s="223"/>
      <c r="M128" s="222"/>
      <c r="N128" s="223">
        <f t="shared" si="4"/>
        <v>0</v>
      </c>
      <c r="O128" s="223"/>
      <c r="P128" s="222"/>
      <c r="Q128" s="223">
        <f t="shared" si="5"/>
        <v>0</v>
      </c>
      <c r="R128" s="223"/>
      <c r="S128" s="222"/>
      <c r="T128" s="223">
        <f t="shared" si="6"/>
        <v>0</v>
      </c>
      <c r="U128" s="223"/>
      <c r="V128" s="222"/>
      <c r="W128" s="223">
        <f t="shared" si="7"/>
        <v>0</v>
      </c>
      <c r="X128" s="223"/>
      <c r="Y128" s="232"/>
      <c r="Z128" s="640">
        <f t="shared" si="8"/>
        <v>0</v>
      </c>
      <c r="AA128" s="442">
        <f t="shared" si="12"/>
        <v>0</v>
      </c>
      <c r="AB128" s="222"/>
      <c r="AC128" s="222">
        <f t="shared" si="9"/>
        <v>0</v>
      </c>
      <c r="AD128" s="232" t="str">
        <f t="shared" si="13"/>
        <v/>
      </c>
      <c r="AE128" s="171">
        <f t="shared" si="14"/>
        <v>0</v>
      </c>
      <c r="AF128" s="223">
        <f t="shared" si="14"/>
        <v>0</v>
      </c>
      <c r="AG128" s="223">
        <f t="shared" si="14"/>
        <v>0</v>
      </c>
      <c r="AH128" s="223">
        <f t="shared" si="14"/>
        <v>0</v>
      </c>
      <c r="AI128" s="229">
        <f t="shared" si="14"/>
        <v>0</v>
      </c>
      <c r="AJ128" s="249">
        <f t="shared" si="14"/>
        <v>0</v>
      </c>
      <c r="AK128" s="253">
        <f t="shared" si="15"/>
        <v>0</v>
      </c>
      <c r="AL128" s="254">
        <f t="shared" si="16"/>
        <v>0</v>
      </c>
      <c r="AM128" s="636">
        <f t="shared" si="17"/>
        <v>0</v>
      </c>
      <c r="AN128" s="449">
        <f t="shared" si="18"/>
        <v>0</v>
      </c>
    </row>
    <row r="129" spans="1:43" ht="23" customHeight="1">
      <c r="A129" s="220" t="str">
        <f ca="1">Rosters!B20</f>
        <v>40</v>
      </c>
      <c r="B129" s="445" t="str">
        <f ca="1">Rosters!C20</f>
        <v>Red Die</v>
      </c>
      <c r="C129" s="243">
        <f t="shared" si="11"/>
        <v>0</v>
      </c>
      <c r="D129" s="222">
        <f t="shared" si="11"/>
        <v>0</v>
      </c>
      <c r="E129" s="222">
        <f t="shared" si="2"/>
        <v>0</v>
      </c>
      <c r="F129" s="222">
        <f t="shared" si="2"/>
        <v>0</v>
      </c>
      <c r="G129" s="452">
        <f t="shared" si="2"/>
        <v>0</v>
      </c>
      <c r="H129" s="172">
        <f t="shared" si="2"/>
        <v>0</v>
      </c>
      <c r="I129" s="223"/>
      <c r="J129" s="222"/>
      <c r="K129" s="223">
        <f t="shared" si="3"/>
        <v>0</v>
      </c>
      <c r="L129" s="223"/>
      <c r="M129" s="222"/>
      <c r="N129" s="223">
        <f t="shared" si="4"/>
        <v>0</v>
      </c>
      <c r="O129" s="223"/>
      <c r="P129" s="222"/>
      <c r="Q129" s="223">
        <f t="shared" si="5"/>
        <v>0</v>
      </c>
      <c r="R129" s="223"/>
      <c r="S129" s="222"/>
      <c r="T129" s="223">
        <f t="shared" si="6"/>
        <v>0</v>
      </c>
      <c r="U129" s="223"/>
      <c r="V129" s="222"/>
      <c r="W129" s="223">
        <f t="shared" si="7"/>
        <v>0</v>
      </c>
      <c r="X129" s="223"/>
      <c r="Y129" s="232"/>
      <c r="Z129" s="640">
        <f t="shared" si="8"/>
        <v>0</v>
      </c>
      <c r="AA129" s="442">
        <f t="shared" si="12"/>
        <v>0</v>
      </c>
      <c r="AB129" s="222"/>
      <c r="AC129" s="222">
        <f t="shared" si="9"/>
        <v>0</v>
      </c>
      <c r="AD129" s="232" t="str">
        <f t="shared" si="13"/>
        <v/>
      </c>
      <c r="AE129" s="171">
        <f t="shared" si="14"/>
        <v>0</v>
      </c>
      <c r="AF129" s="223">
        <f t="shared" si="14"/>
        <v>0</v>
      </c>
      <c r="AG129" s="223">
        <f t="shared" si="14"/>
        <v>0</v>
      </c>
      <c r="AH129" s="223">
        <f t="shared" si="14"/>
        <v>0</v>
      </c>
      <c r="AI129" s="229">
        <f t="shared" si="14"/>
        <v>0</v>
      </c>
      <c r="AJ129" s="249">
        <f t="shared" si="14"/>
        <v>0</v>
      </c>
      <c r="AK129" s="253">
        <f t="shared" si="15"/>
        <v>0</v>
      </c>
      <c r="AL129" s="254">
        <f t="shared" si="16"/>
        <v>0</v>
      </c>
      <c r="AM129" s="636">
        <f t="shared" si="17"/>
        <v>0</v>
      </c>
      <c r="AN129" s="449">
        <f t="shared" si="18"/>
        <v>0</v>
      </c>
    </row>
    <row r="130" spans="1:43" ht="23" customHeight="1">
      <c r="A130" s="220" t="str">
        <f ca="1">Rosters!B21</f>
        <v>10</v>
      </c>
      <c r="B130" s="445" t="str">
        <f ca="1">Rosters!C21</f>
        <v>Roboflow</v>
      </c>
      <c r="C130" s="243">
        <f t="shared" si="11"/>
        <v>0</v>
      </c>
      <c r="D130" s="222">
        <f t="shared" si="11"/>
        <v>0</v>
      </c>
      <c r="E130" s="222">
        <f t="shared" si="2"/>
        <v>0</v>
      </c>
      <c r="F130" s="222">
        <f t="shared" si="2"/>
        <v>0</v>
      </c>
      <c r="G130" s="452">
        <f t="shared" si="2"/>
        <v>0</v>
      </c>
      <c r="H130" s="172">
        <f t="shared" si="2"/>
        <v>0</v>
      </c>
      <c r="I130" s="223"/>
      <c r="J130" s="222"/>
      <c r="K130" s="223">
        <f t="shared" si="3"/>
        <v>0</v>
      </c>
      <c r="L130" s="223"/>
      <c r="M130" s="222"/>
      <c r="N130" s="223">
        <f t="shared" si="4"/>
        <v>0</v>
      </c>
      <c r="O130" s="223"/>
      <c r="P130" s="222"/>
      <c r="Q130" s="223">
        <f t="shared" si="5"/>
        <v>0</v>
      </c>
      <c r="R130" s="223"/>
      <c r="S130" s="222"/>
      <c r="T130" s="223">
        <f t="shared" si="6"/>
        <v>0</v>
      </c>
      <c r="U130" s="223"/>
      <c r="V130" s="222"/>
      <c r="W130" s="223">
        <f t="shared" si="7"/>
        <v>0</v>
      </c>
      <c r="X130" s="223"/>
      <c r="Y130" s="232"/>
      <c r="Z130" s="640">
        <f t="shared" si="8"/>
        <v>0</v>
      </c>
      <c r="AA130" s="442">
        <f t="shared" si="12"/>
        <v>0</v>
      </c>
      <c r="AB130" s="222"/>
      <c r="AC130" s="222">
        <f t="shared" si="9"/>
        <v>0</v>
      </c>
      <c r="AD130" s="232" t="str">
        <f t="shared" si="13"/>
        <v/>
      </c>
      <c r="AE130" s="171">
        <f t="shared" si="14"/>
        <v>0</v>
      </c>
      <c r="AF130" s="223">
        <f t="shared" si="14"/>
        <v>0</v>
      </c>
      <c r="AG130" s="223">
        <f t="shared" si="14"/>
        <v>0</v>
      </c>
      <c r="AH130" s="223">
        <f t="shared" si="14"/>
        <v>0</v>
      </c>
      <c r="AI130" s="229">
        <f t="shared" si="14"/>
        <v>0</v>
      </c>
      <c r="AJ130" s="249">
        <f t="shared" si="14"/>
        <v>0</v>
      </c>
      <c r="AK130" s="253">
        <f t="shared" si="15"/>
        <v>0</v>
      </c>
      <c r="AL130" s="254">
        <f t="shared" si="16"/>
        <v>0</v>
      </c>
      <c r="AM130" s="636">
        <f t="shared" si="17"/>
        <v>0</v>
      </c>
      <c r="AN130" s="449">
        <f t="shared" si="18"/>
        <v>0</v>
      </c>
    </row>
    <row r="131" spans="1:43" ht="23" customHeight="1">
      <c r="A131" s="220" t="str">
        <f ca="1">Rosters!B22</f>
        <v>88</v>
      </c>
      <c r="B131" s="445" t="str">
        <f ca="1">Rosters!C22</f>
        <v>She Who Cannot Be Named</v>
      </c>
      <c r="C131" s="243">
        <f t="shared" si="11"/>
        <v>0</v>
      </c>
      <c r="D131" s="222">
        <f t="shared" si="11"/>
        <v>0</v>
      </c>
      <c r="E131" s="222">
        <f t="shared" si="2"/>
        <v>0</v>
      </c>
      <c r="F131" s="222">
        <f t="shared" si="2"/>
        <v>0</v>
      </c>
      <c r="G131" s="452">
        <f t="shared" si="2"/>
        <v>0</v>
      </c>
      <c r="H131" s="172">
        <f t="shared" si="2"/>
        <v>0</v>
      </c>
      <c r="I131" s="223"/>
      <c r="J131" s="222"/>
      <c r="K131" s="223">
        <f t="shared" si="3"/>
        <v>0</v>
      </c>
      <c r="L131" s="223"/>
      <c r="M131" s="222"/>
      <c r="N131" s="223">
        <f t="shared" si="4"/>
        <v>0</v>
      </c>
      <c r="O131" s="223"/>
      <c r="P131" s="222"/>
      <c r="Q131" s="223">
        <f t="shared" si="5"/>
        <v>0</v>
      </c>
      <c r="R131" s="223"/>
      <c r="S131" s="222"/>
      <c r="T131" s="223">
        <f t="shared" si="6"/>
        <v>0</v>
      </c>
      <c r="U131" s="223"/>
      <c r="V131" s="222"/>
      <c r="W131" s="223">
        <f t="shared" si="7"/>
        <v>0</v>
      </c>
      <c r="X131" s="223"/>
      <c r="Y131" s="232"/>
      <c r="Z131" s="640">
        <f t="shared" si="8"/>
        <v>0</v>
      </c>
      <c r="AA131" s="442">
        <f t="shared" si="12"/>
        <v>0</v>
      </c>
      <c r="AB131" s="222"/>
      <c r="AC131" s="222">
        <f t="shared" si="9"/>
        <v>0</v>
      </c>
      <c r="AD131" s="232" t="str">
        <f t="shared" si="13"/>
        <v/>
      </c>
      <c r="AE131" s="171">
        <f t="shared" si="14"/>
        <v>0</v>
      </c>
      <c r="AF131" s="223">
        <f t="shared" si="14"/>
        <v>0</v>
      </c>
      <c r="AG131" s="223">
        <f t="shared" si="14"/>
        <v>0</v>
      </c>
      <c r="AH131" s="223">
        <f t="shared" si="14"/>
        <v>0</v>
      </c>
      <c r="AI131" s="229">
        <f t="shared" si="14"/>
        <v>0</v>
      </c>
      <c r="AJ131" s="249">
        <f t="shared" si="14"/>
        <v>0</v>
      </c>
      <c r="AK131" s="253">
        <f t="shared" si="15"/>
        <v>0</v>
      </c>
      <c r="AL131" s="254">
        <f t="shared" si="16"/>
        <v>0</v>
      </c>
      <c r="AM131" s="636">
        <f t="shared" si="17"/>
        <v>0</v>
      </c>
      <c r="AN131" s="449">
        <f t="shared" si="18"/>
        <v>0</v>
      </c>
    </row>
    <row r="132" spans="1:43" ht="23" customHeight="1">
      <c r="A132" s="220" t="str">
        <f ca="1">Rosters!B23</f>
        <v>45</v>
      </c>
      <c r="B132" s="445" t="str">
        <f ca="1">Rosters!C23</f>
        <v>Tia Juana Pistola</v>
      </c>
      <c r="C132" s="243">
        <f t="shared" si="11"/>
        <v>0</v>
      </c>
      <c r="D132" s="222">
        <f t="shared" si="11"/>
        <v>0</v>
      </c>
      <c r="E132" s="222">
        <f t="shared" si="2"/>
        <v>0</v>
      </c>
      <c r="F132" s="222">
        <f t="shared" si="2"/>
        <v>0</v>
      </c>
      <c r="G132" s="452">
        <f t="shared" si="2"/>
        <v>0</v>
      </c>
      <c r="H132" s="172">
        <f t="shared" si="2"/>
        <v>0</v>
      </c>
      <c r="I132" s="223"/>
      <c r="J132" s="222"/>
      <c r="K132" s="223">
        <f t="shared" si="3"/>
        <v>0</v>
      </c>
      <c r="L132" s="223"/>
      <c r="M132" s="222"/>
      <c r="N132" s="223">
        <f t="shared" si="4"/>
        <v>0</v>
      </c>
      <c r="O132" s="223"/>
      <c r="P132" s="222"/>
      <c r="Q132" s="223">
        <f t="shared" si="5"/>
        <v>0</v>
      </c>
      <c r="R132" s="223"/>
      <c r="S132" s="222"/>
      <c r="T132" s="223">
        <f t="shared" si="6"/>
        <v>0</v>
      </c>
      <c r="U132" s="223"/>
      <c r="V132" s="222"/>
      <c r="W132" s="223">
        <f t="shared" si="7"/>
        <v>0</v>
      </c>
      <c r="X132" s="223"/>
      <c r="Y132" s="232"/>
      <c r="Z132" s="640">
        <f t="shared" si="8"/>
        <v>0</v>
      </c>
      <c r="AA132" s="442">
        <f t="shared" si="12"/>
        <v>0</v>
      </c>
      <c r="AB132" s="222"/>
      <c r="AC132" s="222">
        <f t="shared" si="9"/>
        <v>0</v>
      </c>
      <c r="AD132" s="232" t="str">
        <f t="shared" si="13"/>
        <v/>
      </c>
      <c r="AE132" s="171">
        <f t="shared" si="14"/>
        <v>0</v>
      </c>
      <c r="AF132" s="223">
        <f t="shared" si="14"/>
        <v>0</v>
      </c>
      <c r="AG132" s="223">
        <f t="shared" si="14"/>
        <v>0</v>
      </c>
      <c r="AH132" s="223">
        <f t="shared" si="14"/>
        <v>0</v>
      </c>
      <c r="AI132" s="229">
        <f t="shared" si="14"/>
        <v>0</v>
      </c>
      <c r="AJ132" s="249">
        <f t="shared" si="14"/>
        <v>0</v>
      </c>
      <c r="AK132" s="253">
        <f t="shared" si="15"/>
        <v>0</v>
      </c>
      <c r="AL132" s="254">
        <f t="shared" si="16"/>
        <v>0</v>
      </c>
      <c r="AM132" s="636">
        <f t="shared" si="17"/>
        <v>0</v>
      </c>
      <c r="AN132" s="449">
        <f t="shared" si="18"/>
        <v>0</v>
      </c>
    </row>
    <row r="133" spans="1:43" ht="23" customHeight="1">
      <c r="A133" s="220" t="str">
        <f ca="1">Rosters!B24</f>
        <v>52</v>
      </c>
      <c r="B133" s="445" t="str">
        <f ca="1">Rosters!C24</f>
        <v>Whipity Pow</v>
      </c>
      <c r="C133" s="243">
        <f t="shared" si="11"/>
        <v>0</v>
      </c>
      <c r="D133" s="222">
        <f t="shared" si="11"/>
        <v>0</v>
      </c>
      <c r="E133" s="222">
        <f t="shared" si="2"/>
        <v>0</v>
      </c>
      <c r="F133" s="222">
        <f t="shared" si="2"/>
        <v>0</v>
      </c>
      <c r="G133" s="452">
        <f t="shared" si="2"/>
        <v>0</v>
      </c>
      <c r="H133" s="172">
        <f t="shared" si="2"/>
        <v>0</v>
      </c>
      <c r="I133" s="223"/>
      <c r="J133" s="222"/>
      <c r="K133" s="223">
        <f t="shared" si="3"/>
        <v>0</v>
      </c>
      <c r="L133" s="223"/>
      <c r="M133" s="222"/>
      <c r="N133" s="223">
        <f t="shared" si="4"/>
        <v>0</v>
      </c>
      <c r="O133" s="223"/>
      <c r="P133" s="222"/>
      <c r="Q133" s="223">
        <f t="shared" si="5"/>
        <v>0</v>
      </c>
      <c r="R133" s="223"/>
      <c r="S133" s="222"/>
      <c r="T133" s="223">
        <f t="shared" si="6"/>
        <v>0</v>
      </c>
      <c r="U133" s="223"/>
      <c r="V133" s="222"/>
      <c r="W133" s="223">
        <f t="shared" si="7"/>
        <v>0</v>
      </c>
      <c r="X133" s="223"/>
      <c r="Y133" s="232"/>
      <c r="Z133" s="640">
        <f t="shared" si="8"/>
        <v>0</v>
      </c>
      <c r="AA133" s="442">
        <f t="shared" si="12"/>
        <v>0</v>
      </c>
      <c r="AB133" s="222"/>
      <c r="AC133" s="222">
        <f t="shared" si="9"/>
        <v>0</v>
      </c>
      <c r="AD133" s="232" t="str">
        <f t="shared" si="13"/>
        <v/>
      </c>
      <c r="AE133" s="171">
        <f t="shared" si="14"/>
        <v>0</v>
      </c>
      <c r="AF133" s="223">
        <f t="shared" si="14"/>
        <v>0</v>
      </c>
      <c r="AG133" s="223">
        <f t="shared" si="14"/>
        <v>0</v>
      </c>
      <c r="AH133" s="223">
        <f t="shared" si="14"/>
        <v>0</v>
      </c>
      <c r="AI133" s="229">
        <f t="shared" si="14"/>
        <v>0</v>
      </c>
      <c r="AJ133" s="249">
        <f t="shared" si="14"/>
        <v>0</v>
      </c>
      <c r="AK133" s="253">
        <f t="shared" si="15"/>
        <v>0</v>
      </c>
      <c r="AL133" s="254">
        <f t="shared" si="16"/>
        <v>0</v>
      </c>
      <c r="AM133" s="636">
        <f t="shared" si="17"/>
        <v>0</v>
      </c>
      <c r="AN133" s="449">
        <f t="shared" si="18"/>
        <v>0</v>
      </c>
    </row>
    <row r="134" spans="1:43" ht="23" customHeight="1">
      <c r="A134" s="220" t="str">
        <f ca="1">Rosters!B25</f>
        <v>8</v>
      </c>
      <c r="B134" s="445" t="str">
        <f ca="1">Rosters!C25</f>
        <v>Winona Fighter</v>
      </c>
      <c r="C134" s="243">
        <f t="shared" si="11"/>
        <v>0</v>
      </c>
      <c r="D134" s="222">
        <f t="shared" si="11"/>
        <v>0</v>
      </c>
      <c r="E134" s="222">
        <f t="shared" si="2"/>
        <v>0</v>
      </c>
      <c r="F134" s="222">
        <f t="shared" si="2"/>
        <v>0</v>
      </c>
      <c r="G134" s="452">
        <f t="shared" si="2"/>
        <v>0</v>
      </c>
      <c r="H134" s="172">
        <f t="shared" si="2"/>
        <v>0</v>
      </c>
      <c r="I134" s="223"/>
      <c r="J134" s="222"/>
      <c r="K134" s="223">
        <f t="shared" si="3"/>
        <v>0</v>
      </c>
      <c r="L134" s="223"/>
      <c r="M134" s="222"/>
      <c r="N134" s="223">
        <f t="shared" si="4"/>
        <v>0</v>
      </c>
      <c r="O134" s="223"/>
      <c r="P134" s="222"/>
      <c r="Q134" s="223">
        <f t="shared" si="5"/>
        <v>0</v>
      </c>
      <c r="R134" s="223"/>
      <c r="S134" s="222"/>
      <c r="T134" s="223">
        <f t="shared" si="6"/>
        <v>0</v>
      </c>
      <c r="U134" s="223"/>
      <c r="V134" s="222"/>
      <c r="W134" s="223">
        <f t="shared" si="7"/>
        <v>0</v>
      </c>
      <c r="X134" s="223"/>
      <c r="Y134" s="232"/>
      <c r="Z134" s="640">
        <f t="shared" si="8"/>
        <v>0</v>
      </c>
      <c r="AA134" s="442">
        <f t="shared" si="12"/>
        <v>0</v>
      </c>
      <c r="AB134" s="222"/>
      <c r="AC134" s="222">
        <f t="shared" si="9"/>
        <v>0</v>
      </c>
      <c r="AD134" s="232" t="str">
        <f t="shared" si="13"/>
        <v/>
      </c>
      <c r="AE134" s="171">
        <f t="shared" si="14"/>
        <v>0</v>
      </c>
      <c r="AF134" s="223">
        <f t="shared" si="14"/>
        <v>0</v>
      </c>
      <c r="AG134" s="223">
        <f t="shared" si="14"/>
        <v>0</v>
      </c>
      <c r="AH134" s="223">
        <f t="shared" si="14"/>
        <v>0</v>
      </c>
      <c r="AI134" s="229">
        <f t="shared" si="14"/>
        <v>0</v>
      </c>
      <c r="AJ134" s="249">
        <f t="shared" si="14"/>
        <v>0</v>
      </c>
      <c r="AK134" s="253">
        <f t="shared" si="15"/>
        <v>0</v>
      </c>
      <c r="AL134" s="254">
        <f t="shared" si="16"/>
        <v>0</v>
      </c>
      <c r="AM134" s="636">
        <f t="shared" si="17"/>
        <v>0</v>
      </c>
      <c r="AN134" s="449">
        <f t="shared" si="18"/>
        <v>0</v>
      </c>
    </row>
    <row r="135" spans="1:43" ht="23" customHeight="1">
      <c r="A135" s="434">
        <f ca="1">Rosters!B26</f>
        <v>0</v>
      </c>
      <c r="B135" s="446">
        <f ca="1">Rosters!C26</f>
        <v>0</v>
      </c>
      <c r="C135" s="243">
        <f t="shared" si="11"/>
        <v>0</v>
      </c>
      <c r="D135" s="222">
        <f t="shared" si="11"/>
        <v>0</v>
      </c>
      <c r="E135" s="222">
        <f t="shared" si="2"/>
        <v>0</v>
      </c>
      <c r="F135" s="222">
        <f t="shared" si="2"/>
        <v>0</v>
      </c>
      <c r="G135" s="452">
        <f t="shared" si="2"/>
        <v>0</v>
      </c>
      <c r="H135" s="172">
        <f t="shared" si="2"/>
        <v>0</v>
      </c>
      <c r="I135" s="223"/>
      <c r="J135" s="222"/>
      <c r="K135" s="223">
        <f t="shared" si="3"/>
        <v>0</v>
      </c>
      <c r="L135" s="223"/>
      <c r="M135" s="222"/>
      <c r="N135" s="223">
        <f t="shared" si="4"/>
        <v>0</v>
      </c>
      <c r="O135" s="223"/>
      <c r="P135" s="222"/>
      <c r="Q135" s="223">
        <f t="shared" si="5"/>
        <v>0</v>
      </c>
      <c r="R135" s="223"/>
      <c r="S135" s="222"/>
      <c r="T135" s="223">
        <f t="shared" si="6"/>
        <v>0</v>
      </c>
      <c r="U135" s="223"/>
      <c r="V135" s="222"/>
      <c r="W135" s="223">
        <f t="shared" si="7"/>
        <v>0</v>
      </c>
      <c r="X135" s="223"/>
      <c r="Y135" s="232"/>
      <c r="Z135" s="640">
        <f t="shared" si="8"/>
        <v>0</v>
      </c>
      <c r="AA135" s="443">
        <f>SUMIF($B$3:$B$52,$B135,AD$3:AD$52)</f>
        <v>0</v>
      </c>
      <c r="AB135" s="435"/>
      <c r="AC135" s="435">
        <f t="shared" si="9"/>
        <v>0</v>
      </c>
      <c r="AD135" s="436" t="str">
        <f>IF(AN135=0,"",Z135/AN135)</f>
        <v/>
      </c>
      <c r="AE135" s="237">
        <f t="shared" si="14"/>
        <v>0</v>
      </c>
      <c r="AF135" s="266">
        <f t="shared" si="14"/>
        <v>0</v>
      </c>
      <c r="AG135" s="266">
        <f t="shared" si="14"/>
        <v>0</v>
      </c>
      <c r="AH135" s="266">
        <f t="shared" si="14"/>
        <v>0</v>
      </c>
      <c r="AI135" s="437">
        <f t="shared" si="14"/>
        <v>0</v>
      </c>
      <c r="AJ135" s="438">
        <f t="shared" si="14"/>
        <v>0</v>
      </c>
      <c r="AK135" s="439">
        <f>IF(AM135=0,0,AJ135/AM135)</f>
        <v>0</v>
      </c>
      <c r="AL135" s="440">
        <f>IF(AM135=0,0,Z135/AM135)</f>
        <v>0</v>
      </c>
      <c r="AM135" s="636">
        <f t="shared" si="17"/>
        <v>0</v>
      </c>
      <c r="AN135" s="449">
        <f t="shared" si="18"/>
        <v>0</v>
      </c>
    </row>
    <row r="136" spans="1:43" ht="23" customHeight="1" thickBot="1">
      <c r="A136" s="224">
        <f ca="1">Rosters!B27</f>
        <v>0</v>
      </c>
      <c r="B136" s="447">
        <f ca="1">Rosters!C27</f>
        <v>0</v>
      </c>
      <c r="C136" s="244">
        <f t="shared" si="11"/>
        <v>0</v>
      </c>
      <c r="D136" s="226">
        <f t="shared" si="11"/>
        <v>0</v>
      </c>
      <c r="E136" s="226">
        <f t="shared" si="2"/>
        <v>0</v>
      </c>
      <c r="F136" s="226">
        <f t="shared" si="2"/>
        <v>0</v>
      </c>
      <c r="G136" s="453">
        <f t="shared" si="2"/>
        <v>0</v>
      </c>
      <c r="H136" s="233">
        <f t="shared" si="2"/>
        <v>0</v>
      </c>
      <c r="I136" s="206"/>
      <c r="J136" s="226"/>
      <c r="K136" s="206">
        <f t="shared" si="3"/>
        <v>0</v>
      </c>
      <c r="L136" s="206"/>
      <c r="M136" s="226"/>
      <c r="N136" s="206">
        <f t="shared" si="4"/>
        <v>0</v>
      </c>
      <c r="O136" s="206"/>
      <c r="P136" s="226"/>
      <c r="Q136" s="206">
        <f t="shared" si="5"/>
        <v>0</v>
      </c>
      <c r="R136" s="206"/>
      <c r="S136" s="226"/>
      <c r="T136" s="206">
        <f t="shared" si="6"/>
        <v>0</v>
      </c>
      <c r="U136" s="206"/>
      <c r="V136" s="226"/>
      <c r="W136" s="206">
        <f t="shared" si="7"/>
        <v>0</v>
      </c>
      <c r="X136" s="206"/>
      <c r="Y136" s="234"/>
      <c r="Z136" s="641">
        <f t="shared" si="8"/>
        <v>0</v>
      </c>
      <c r="AA136" s="444">
        <f>SUMIF($B$3:$B$52,$B136,AD$3:AD$52)</f>
        <v>0</v>
      </c>
      <c r="AB136" s="226"/>
      <c r="AC136" s="226">
        <f t="shared" si="9"/>
        <v>0</v>
      </c>
      <c r="AD136" s="234" t="str">
        <f>IF(AN136=0,"",Z136/AN136)</f>
        <v/>
      </c>
      <c r="AE136" s="227">
        <f t="shared" si="14"/>
        <v>0</v>
      </c>
      <c r="AF136" s="206">
        <f t="shared" si="14"/>
        <v>0</v>
      </c>
      <c r="AG136" s="206">
        <f t="shared" si="14"/>
        <v>0</v>
      </c>
      <c r="AH136" s="206">
        <f t="shared" si="14"/>
        <v>0</v>
      </c>
      <c r="AI136" s="230">
        <f t="shared" si="14"/>
        <v>0</v>
      </c>
      <c r="AJ136" s="250">
        <f t="shared" si="14"/>
        <v>0</v>
      </c>
      <c r="AK136" s="255">
        <f>IF(AM136=0,0,AJ136/AM136)</f>
        <v>0</v>
      </c>
      <c r="AL136" s="256">
        <f>IF(AM136=0,0,Z136/AM136)</f>
        <v>0</v>
      </c>
      <c r="AM136" s="637">
        <f t="shared" si="17"/>
        <v>0</v>
      </c>
      <c r="AN136" s="450">
        <f t="shared" si="18"/>
        <v>0</v>
      </c>
    </row>
    <row r="137" spans="1:43" ht="13" thickBot="1">
      <c r="AB137" s="1"/>
      <c r="AC137" s="1"/>
    </row>
    <row r="138" spans="1:43" s="7" customFormat="1" ht="37.5" customHeight="1" thickBot="1">
      <c r="A138" s="213"/>
      <c r="B138" s="633" t="str">
        <f ca="1">Rosters!H10</f>
        <v>All Stars</v>
      </c>
      <c r="C138" s="634" t="s">
        <v>455</v>
      </c>
      <c r="D138" s="616" t="s">
        <v>456</v>
      </c>
      <c r="E138" s="616" t="s">
        <v>457</v>
      </c>
      <c r="F138" s="616" t="s">
        <v>372</v>
      </c>
      <c r="G138" s="617" t="s">
        <v>369</v>
      </c>
      <c r="H138" s="619" t="s">
        <v>263</v>
      </c>
      <c r="I138" s="616"/>
      <c r="J138" s="616"/>
      <c r="K138" s="620" t="s">
        <v>264</v>
      </c>
      <c r="L138" s="616"/>
      <c r="M138" s="616"/>
      <c r="N138" s="620" t="s">
        <v>265</v>
      </c>
      <c r="O138" s="616"/>
      <c r="P138" s="616"/>
      <c r="Q138" s="620" t="s">
        <v>266</v>
      </c>
      <c r="R138" s="616"/>
      <c r="S138" s="616"/>
      <c r="T138" s="620" t="s">
        <v>267</v>
      </c>
      <c r="U138" s="616"/>
      <c r="V138" s="616"/>
      <c r="W138" s="620" t="s">
        <v>146</v>
      </c>
      <c r="X138" s="616"/>
      <c r="Y138" s="617"/>
      <c r="Z138" s="618" t="s">
        <v>422</v>
      </c>
      <c r="AA138" s="241" t="s">
        <v>356</v>
      </c>
      <c r="AB138" s="245"/>
      <c r="AC138" s="245" t="s">
        <v>269</v>
      </c>
      <c r="AD138" s="313" t="s">
        <v>270</v>
      </c>
      <c r="AE138" s="626" t="s">
        <v>383</v>
      </c>
      <c r="AF138" s="622" t="s">
        <v>382</v>
      </c>
      <c r="AG138" s="622" t="s">
        <v>381</v>
      </c>
      <c r="AH138" s="622" t="s">
        <v>380</v>
      </c>
      <c r="AI138" s="623" t="s">
        <v>387</v>
      </c>
      <c r="AJ138" s="628" t="s">
        <v>385</v>
      </c>
      <c r="AK138" s="626" t="s">
        <v>436</v>
      </c>
      <c r="AL138" s="623" t="s">
        <v>384</v>
      </c>
      <c r="AM138" s="626" t="s">
        <v>435</v>
      </c>
      <c r="AN138" s="623" t="s">
        <v>278</v>
      </c>
      <c r="AO138" s="257"/>
      <c r="AP138" s="258"/>
      <c r="AQ138" s="258"/>
    </row>
    <row r="139" spans="1:43" ht="23" customHeight="1">
      <c r="A139" s="263" t="str">
        <f ca="1">Rosters!H12</f>
        <v>313</v>
      </c>
      <c r="B139" s="454" t="str">
        <f ca="1">Rosters!I12</f>
        <v>Black Eyed Skeez</v>
      </c>
      <c r="C139" s="242">
        <f t="shared" ref="C139:H154" si="19">SUMIF($B$62:$B$110,$B139,C$62:C$110)</f>
        <v>0</v>
      </c>
      <c r="D139" s="218">
        <f t="shared" si="19"/>
        <v>0</v>
      </c>
      <c r="E139" s="218">
        <f t="shared" si="19"/>
        <v>0</v>
      </c>
      <c r="F139" s="218">
        <f t="shared" si="19"/>
        <v>0</v>
      </c>
      <c r="G139" s="231">
        <f t="shared" si="19"/>
        <v>0</v>
      </c>
      <c r="H139" s="173">
        <f t="shared" si="19"/>
        <v>0</v>
      </c>
      <c r="I139" s="174"/>
      <c r="J139" s="218"/>
      <c r="K139" s="174">
        <f>SUMIF($B$62:$B$110,$B139,K$62:K$110)</f>
        <v>0</v>
      </c>
      <c r="L139" s="174"/>
      <c r="M139" s="218"/>
      <c r="N139" s="174">
        <f>SUMIF($B$62:$B$110,$B139,N$62:N$110)</f>
        <v>0</v>
      </c>
      <c r="O139" s="174"/>
      <c r="P139" s="218"/>
      <c r="Q139" s="174">
        <f>SUMIF($B$62:$B$110,$B139,Q$62:Q$110)</f>
        <v>0</v>
      </c>
      <c r="R139" s="174"/>
      <c r="S139" s="218"/>
      <c r="T139" s="174">
        <f>SUMIF($B$62:$B$110,$B139,T$62:T$110)</f>
        <v>0</v>
      </c>
      <c r="U139" s="174"/>
      <c r="V139" s="218"/>
      <c r="W139" s="174">
        <f>SUMIF($B$62:$B$110,$B139,W$62:W$110)</f>
        <v>0</v>
      </c>
      <c r="X139" s="174"/>
      <c r="Y139" s="231"/>
      <c r="Z139" s="610">
        <f>SUMIF($B$62:$B$110,$B139,Z$62:Z$110)</f>
        <v>0</v>
      </c>
      <c r="AA139" s="242">
        <f>SUMIF($B$62:$B$110,$B139,AD$62:AD$110)</f>
        <v>0</v>
      </c>
      <c r="AB139" s="218"/>
      <c r="AC139" s="218">
        <f t="shared" ref="AC139:AC154" si="20">SUMIF($B$62:$B$110,$B139,$AC$62:$AC$110)</f>
        <v>0</v>
      </c>
      <c r="AD139" s="451" t="str">
        <f>IF(AN139=0,"",Z139/AN139)</f>
        <v/>
      </c>
      <c r="AE139" s="173">
        <f t="shared" ref="AE139:AJ154" si="21">SUMIF($B$62:$B$110,$B139,AE$62:AE$110)</f>
        <v>0</v>
      </c>
      <c r="AF139" s="174">
        <f t="shared" si="21"/>
        <v>0</v>
      </c>
      <c r="AG139" s="174">
        <f t="shared" si="21"/>
        <v>0</v>
      </c>
      <c r="AH139" s="174">
        <f t="shared" si="21"/>
        <v>0</v>
      </c>
      <c r="AI139" s="525">
        <f t="shared" si="21"/>
        <v>0</v>
      </c>
      <c r="AJ139" s="610">
        <f t="shared" si="21"/>
        <v>0</v>
      </c>
      <c r="AK139" s="251">
        <f>IF(AM139=0,0,AJ139/AM139)</f>
        <v>0</v>
      </c>
      <c r="AL139" s="252">
        <f>IF(AM139=0,0,Z139/AM139)</f>
        <v>0</v>
      </c>
      <c r="AM139" s="635">
        <f t="shared" ref="AM139:AM154" si="22">SUMIF($B$62:$B$110,$B139,AM$62:AM$110)</f>
        <v>0</v>
      </c>
      <c r="AN139" s="448">
        <f>COUNTIF($B$62:$B$110,$B139)</f>
        <v>0</v>
      </c>
    </row>
    <row r="140" spans="1:43" ht="23" customHeight="1">
      <c r="A140" s="264" t="str">
        <f ca="1">Rosters!H13</f>
        <v>24/7</v>
      </c>
      <c r="B140" s="455" t="str">
        <f ca="1">Rosters!I13</f>
        <v>boo d. livers</v>
      </c>
      <c r="C140" s="243">
        <f t="shared" si="19"/>
        <v>0</v>
      </c>
      <c r="D140" s="222">
        <f t="shared" si="19"/>
        <v>0</v>
      </c>
      <c r="E140" s="222">
        <f t="shared" si="19"/>
        <v>0</v>
      </c>
      <c r="F140" s="222">
        <f t="shared" si="19"/>
        <v>0</v>
      </c>
      <c r="G140" s="232">
        <f t="shared" si="19"/>
        <v>0</v>
      </c>
      <c r="H140" s="172">
        <f t="shared" si="19"/>
        <v>0</v>
      </c>
      <c r="I140" s="223"/>
      <c r="J140" s="222"/>
      <c r="K140" s="223">
        <f t="shared" ref="K140:K154" si="23">SUMIF($B$62:$B$110,$B140,K$62:K$110)</f>
        <v>0</v>
      </c>
      <c r="L140" s="223"/>
      <c r="M140" s="222"/>
      <c r="N140" s="223">
        <f t="shared" ref="N140:N154" si="24">SUMIF($B$62:$B$110,$B140,N$62:N$110)</f>
        <v>0</v>
      </c>
      <c r="O140" s="223"/>
      <c r="P140" s="222"/>
      <c r="Q140" s="223">
        <f t="shared" ref="Q140:Q154" si="25">SUMIF($B$62:$B$110,$B140,Q$62:Q$110)</f>
        <v>0</v>
      </c>
      <c r="R140" s="223"/>
      <c r="S140" s="222"/>
      <c r="T140" s="223">
        <f t="shared" ref="T140:T154" si="26">SUMIF($B$62:$B$110,$B140,T$62:T$110)</f>
        <v>0</v>
      </c>
      <c r="U140" s="223"/>
      <c r="V140" s="222"/>
      <c r="W140" s="223">
        <f t="shared" ref="W140:W154" si="27">SUMIF($B$62:$B$110,$B140,W$62:W$110)</f>
        <v>0</v>
      </c>
      <c r="X140" s="223"/>
      <c r="Y140" s="232"/>
      <c r="Z140" s="611">
        <f t="shared" ref="Z140:Z154" si="28">SUMIF($B$62:$B$110,$B140,Z$62:Z$110)</f>
        <v>0</v>
      </c>
      <c r="AA140" s="243">
        <f t="shared" ref="AA140:AA154" si="29">SUMIF($B$62:$B$110,$B140,AD$62:AD$110)</f>
        <v>0</v>
      </c>
      <c r="AB140" s="222"/>
      <c r="AC140" s="222">
        <f t="shared" si="20"/>
        <v>0</v>
      </c>
      <c r="AD140" s="452" t="str">
        <f t="shared" ref="AD140:AD154" si="30">IF(AN140=0,"",Z140/AN140)</f>
        <v/>
      </c>
      <c r="AE140" s="172">
        <f t="shared" si="21"/>
        <v>0</v>
      </c>
      <c r="AF140" s="223">
        <f t="shared" si="21"/>
        <v>0</v>
      </c>
      <c r="AG140" s="223">
        <f t="shared" si="21"/>
        <v>0</v>
      </c>
      <c r="AH140" s="223">
        <f t="shared" si="21"/>
        <v>0</v>
      </c>
      <c r="AI140" s="523">
        <f t="shared" si="21"/>
        <v>0</v>
      </c>
      <c r="AJ140" s="611">
        <f t="shared" si="21"/>
        <v>0</v>
      </c>
      <c r="AK140" s="253">
        <f t="shared" ref="AK140:AK154" si="31">IF(AM140=0,0,AJ140/AM140)</f>
        <v>0</v>
      </c>
      <c r="AL140" s="254">
        <f t="shared" ref="AL140:AL154" si="32">IF(AM140=0,0,Z140/AM140)</f>
        <v>0</v>
      </c>
      <c r="AM140" s="636">
        <f t="shared" si="22"/>
        <v>0</v>
      </c>
      <c r="AN140" s="449">
        <f t="shared" ref="AN140:AN154" si="33">COUNTIF($B$62:$B$110,$B140)</f>
        <v>0</v>
      </c>
    </row>
    <row r="141" spans="1:43" ht="23" customHeight="1">
      <c r="A141" s="264" t="str">
        <f ca="1">Rosters!H14</f>
        <v>303</v>
      </c>
      <c r="B141" s="455" t="str">
        <f ca="1">Rosters!I14</f>
        <v>Bruisie Siouxxx</v>
      </c>
      <c r="C141" s="243">
        <f t="shared" si="19"/>
        <v>0</v>
      </c>
      <c r="D141" s="222">
        <f t="shared" si="19"/>
        <v>0</v>
      </c>
      <c r="E141" s="222">
        <f t="shared" si="19"/>
        <v>0</v>
      </c>
      <c r="F141" s="222">
        <f t="shared" si="19"/>
        <v>0</v>
      </c>
      <c r="G141" s="232">
        <f t="shared" si="19"/>
        <v>0</v>
      </c>
      <c r="H141" s="172">
        <f t="shared" si="19"/>
        <v>0</v>
      </c>
      <c r="I141" s="223"/>
      <c r="J141" s="222"/>
      <c r="K141" s="223">
        <f t="shared" si="23"/>
        <v>0</v>
      </c>
      <c r="L141" s="223"/>
      <c r="M141" s="222"/>
      <c r="N141" s="223">
        <f t="shared" si="24"/>
        <v>0</v>
      </c>
      <c r="O141" s="223"/>
      <c r="P141" s="222"/>
      <c r="Q141" s="223">
        <f t="shared" si="25"/>
        <v>0</v>
      </c>
      <c r="R141" s="223"/>
      <c r="S141" s="222"/>
      <c r="T141" s="223">
        <f t="shared" si="26"/>
        <v>0</v>
      </c>
      <c r="U141" s="223"/>
      <c r="V141" s="222"/>
      <c r="W141" s="223">
        <f t="shared" si="27"/>
        <v>0</v>
      </c>
      <c r="X141" s="223"/>
      <c r="Y141" s="232"/>
      <c r="Z141" s="611">
        <f t="shared" si="28"/>
        <v>0</v>
      </c>
      <c r="AA141" s="243">
        <f t="shared" si="29"/>
        <v>0</v>
      </c>
      <c r="AB141" s="222"/>
      <c r="AC141" s="222">
        <f t="shared" si="20"/>
        <v>0</v>
      </c>
      <c r="AD141" s="452" t="str">
        <f t="shared" si="30"/>
        <v/>
      </c>
      <c r="AE141" s="172">
        <f t="shared" si="21"/>
        <v>0</v>
      </c>
      <c r="AF141" s="223">
        <f t="shared" si="21"/>
        <v>0</v>
      </c>
      <c r="AG141" s="223">
        <f t="shared" si="21"/>
        <v>0</v>
      </c>
      <c r="AH141" s="223">
        <f t="shared" si="21"/>
        <v>0</v>
      </c>
      <c r="AI141" s="523">
        <f t="shared" si="21"/>
        <v>0</v>
      </c>
      <c r="AJ141" s="611">
        <f t="shared" si="21"/>
        <v>0</v>
      </c>
      <c r="AK141" s="253">
        <f t="shared" si="31"/>
        <v>0</v>
      </c>
      <c r="AL141" s="254">
        <f t="shared" si="32"/>
        <v>0</v>
      </c>
      <c r="AM141" s="636">
        <f t="shared" si="22"/>
        <v>0</v>
      </c>
      <c r="AN141" s="449">
        <f t="shared" si="33"/>
        <v>0</v>
      </c>
    </row>
    <row r="142" spans="1:43" ht="23" customHeight="1">
      <c r="A142" s="264" t="str">
        <f ca="1">Rosters!H15</f>
        <v>33</v>
      </c>
      <c r="B142" s="455" t="str">
        <f ca="1">Rosters!I15</f>
        <v>Cookie Rumble</v>
      </c>
      <c r="C142" s="243">
        <f t="shared" si="19"/>
        <v>0</v>
      </c>
      <c r="D142" s="222">
        <f t="shared" si="19"/>
        <v>0</v>
      </c>
      <c r="E142" s="222">
        <f t="shared" si="19"/>
        <v>0</v>
      </c>
      <c r="F142" s="222">
        <f t="shared" si="19"/>
        <v>0</v>
      </c>
      <c r="G142" s="232">
        <f t="shared" si="19"/>
        <v>0</v>
      </c>
      <c r="H142" s="172">
        <f t="shared" si="19"/>
        <v>0</v>
      </c>
      <c r="I142" s="223"/>
      <c r="J142" s="222"/>
      <c r="K142" s="223">
        <f t="shared" si="23"/>
        <v>0</v>
      </c>
      <c r="L142" s="223"/>
      <c r="M142" s="222"/>
      <c r="N142" s="223">
        <f t="shared" si="24"/>
        <v>0</v>
      </c>
      <c r="O142" s="223"/>
      <c r="P142" s="222"/>
      <c r="Q142" s="223">
        <f t="shared" si="25"/>
        <v>0</v>
      </c>
      <c r="R142" s="223"/>
      <c r="S142" s="222"/>
      <c r="T142" s="223">
        <f t="shared" si="26"/>
        <v>0</v>
      </c>
      <c r="U142" s="223"/>
      <c r="V142" s="222"/>
      <c r="W142" s="223">
        <f t="shared" si="27"/>
        <v>0</v>
      </c>
      <c r="X142" s="223"/>
      <c r="Y142" s="232"/>
      <c r="Z142" s="611">
        <f t="shared" si="28"/>
        <v>0</v>
      </c>
      <c r="AA142" s="243">
        <f t="shared" si="29"/>
        <v>0</v>
      </c>
      <c r="AB142" s="222"/>
      <c r="AC142" s="222">
        <f t="shared" si="20"/>
        <v>0</v>
      </c>
      <c r="AD142" s="452" t="str">
        <f t="shared" si="30"/>
        <v/>
      </c>
      <c r="AE142" s="172">
        <f t="shared" si="21"/>
        <v>0</v>
      </c>
      <c r="AF142" s="223">
        <f t="shared" si="21"/>
        <v>0</v>
      </c>
      <c r="AG142" s="223">
        <f t="shared" si="21"/>
        <v>0</v>
      </c>
      <c r="AH142" s="223">
        <f t="shared" si="21"/>
        <v>0</v>
      </c>
      <c r="AI142" s="523">
        <f t="shared" si="21"/>
        <v>0</v>
      </c>
      <c r="AJ142" s="611">
        <f t="shared" si="21"/>
        <v>0</v>
      </c>
      <c r="AK142" s="253">
        <f t="shared" si="31"/>
        <v>0</v>
      </c>
      <c r="AL142" s="254">
        <f t="shared" si="32"/>
        <v>0</v>
      </c>
      <c r="AM142" s="636">
        <f t="shared" si="22"/>
        <v>0</v>
      </c>
      <c r="AN142" s="449">
        <f t="shared" si="33"/>
        <v>0</v>
      </c>
    </row>
    <row r="143" spans="1:43" ht="23" customHeight="1">
      <c r="A143" s="264" t="str">
        <f ca="1">Rosters!H16</f>
        <v>6</v>
      </c>
      <c r="B143" s="455" t="str">
        <f ca="1">Rosters!I16</f>
        <v>Elle McFearsome</v>
      </c>
      <c r="C143" s="243">
        <f t="shared" si="19"/>
        <v>0</v>
      </c>
      <c r="D143" s="222">
        <f t="shared" si="19"/>
        <v>0</v>
      </c>
      <c r="E143" s="222">
        <f t="shared" si="19"/>
        <v>0</v>
      </c>
      <c r="F143" s="222">
        <f t="shared" si="19"/>
        <v>0</v>
      </c>
      <c r="G143" s="232">
        <f t="shared" si="19"/>
        <v>0</v>
      </c>
      <c r="H143" s="172">
        <f t="shared" si="19"/>
        <v>0</v>
      </c>
      <c r="I143" s="223"/>
      <c r="J143" s="222"/>
      <c r="K143" s="223">
        <f t="shared" si="23"/>
        <v>0</v>
      </c>
      <c r="L143" s="223"/>
      <c r="M143" s="222"/>
      <c r="N143" s="223">
        <f t="shared" si="24"/>
        <v>0</v>
      </c>
      <c r="O143" s="223"/>
      <c r="P143" s="222"/>
      <c r="Q143" s="223">
        <f t="shared" si="25"/>
        <v>0</v>
      </c>
      <c r="R143" s="223"/>
      <c r="S143" s="222"/>
      <c r="T143" s="223">
        <f t="shared" si="26"/>
        <v>0</v>
      </c>
      <c r="U143" s="223"/>
      <c r="V143" s="222"/>
      <c r="W143" s="223">
        <f t="shared" si="27"/>
        <v>0</v>
      </c>
      <c r="X143" s="223"/>
      <c r="Y143" s="232"/>
      <c r="Z143" s="611">
        <f t="shared" si="28"/>
        <v>0</v>
      </c>
      <c r="AA143" s="243">
        <f t="shared" si="29"/>
        <v>0</v>
      </c>
      <c r="AB143" s="222"/>
      <c r="AC143" s="222">
        <f t="shared" si="20"/>
        <v>0</v>
      </c>
      <c r="AD143" s="452" t="str">
        <f t="shared" si="30"/>
        <v/>
      </c>
      <c r="AE143" s="172">
        <f t="shared" si="21"/>
        <v>0</v>
      </c>
      <c r="AF143" s="223">
        <f t="shared" si="21"/>
        <v>0</v>
      </c>
      <c r="AG143" s="223">
        <f t="shared" si="21"/>
        <v>0</v>
      </c>
      <c r="AH143" s="223">
        <f t="shared" si="21"/>
        <v>0</v>
      </c>
      <c r="AI143" s="523">
        <f t="shared" si="21"/>
        <v>0</v>
      </c>
      <c r="AJ143" s="611">
        <f t="shared" si="21"/>
        <v>0</v>
      </c>
      <c r="AK143" s="253">
        <f t="shared" si="31"/>
        <v>0</v>
      </c>
      <c r="AL143" s="254">
        <f t="shared" si="32"/>
        <v>0</v>
      </c>
      <c r="AM143" s="636">
        <f t="shared" si="22"/>
        <v>0</v>
      </c>
      <c r="AN143" s="449">
        <f t="shared" si="33"/>
        <v>0</v>
      </c>
    </row>
    <row r="144" spans="1:43" ht="23" customHeight="1">
      <c r="A144" s="264" t="str">
        <f ca="1">Rosters!H17</f>
        <v>46</v>
      </c>
      <c r="B144" s="455" t="str">
        <f ca="1">Rosters!I17</f>
        <v>Fatal Femme</v>
      </c>
      <c r="C144" s="243">
        <f t="shared" si="19"/>
        <v>0</v>
      </c>
      <c r="D144" s="222">
        <f t="shared" si="19"/>
        <v>0</v>
      </c>
      <c r="E144" s="222">
        <f t="shared" si="19"/>
        <v>0</v>
      </c>
      <c r="F144" s="222">
        <f t="shared" si="19"/>
        <v>0</v>
      </c>
      <c r="G144" s="232">
        <f t="shared" si="19"/>
        <v>0</v>
      </c>
      <c r="H144" s="172">
        <f t="shared" si="19"/>
        <v>0</v>
      </c>
      <c r="I144" s="223"/>
      <c r="J144" s="222"/>
      <c r="K144" s="223">
        <f t="shared" si="23"/>
        <v>0</v>
      </c>
      <c r="L144" s="223"/>
      <c r="M144" s="222"/>
      <c r="N144" s="223">
        <f t="shared" si="24"/>
        <v>0</v>
      </c>
      <c r="O144" s="223"/>
      <c r="P144" s="222"/>
      <c r="Q144" s="223">
        <f t="shared" si="25"/>
        <v>0</v>
      </c>
      <c r="R144" s="223"/>
      <c r="S144" s="222"/>
      <c r="T144" s="223">
        <f t="shared" si="26"/>
        <v>0</v>
      </c>
      <c r="U144" s="223"/>
      <c r="V144" s="222"/>
      <c r="W144" s="223">
        <f t="shared" si="27"/>
        <v>0</v>
      </c>
      <c r="X144" s="223"/>
      <c r="Y144" s="232"/>
      <c r="Z144" s="611">
        <f t="shared" si="28"/>
        <v>0</v>
      </c>
      <c r="AA144" s="243">
        <f t="shared" si="29"/>
        <v>0</v>
      </c>
      <c r="AB144" s="222"/>
      <c r="AC144" s="222">
        <f t="shared" si="20"/>
        <v>0</v>
      </c>
      <c r="AD144" s="452" t="str">
        <f t="shared" si="30"/>
        <v/>
      </c>
      <c r="AE144" s="172">
        <f t="shared" si="21"/>
        <v>0</v>
      </c>
      <c r="AF144" s="223">
        <f t="shared" si="21"/>
        <v>0</v>
      </c>
      <c r="AG144" s="223">
        <f t="shared" si="21"/>
        <v>0</v>
      </c>
      <c r="AH144" s="223">
        <f t="shared" si="21"/>
        <v>0</v>
      </c>
      <c r="AI144" s="523">
        <f t="shared" si="21"/>
        <v>0</v>
      </c>
      <c r="AJ144" s="611">
        <f t="shared" si="21"/>
        <v>0</v>
      </c>
      <c r="AK144" s="253">
        <f t="shared" si="31"/>
        <v>0</v>
      </c>
      <c r="AL144" s="254">
        <f t="shared" si="32"/>
        <v>0</v>
      </c>
      <c r="AM144" s="636">
        <f t="shared" si="22"/>
        <v>0</v>
      </c>
      <c r="AN144" s="449">
        <f t="shared" si="33"/>
        <v>0</v>
      </c>
    </row>
    <row r="145" spans="1:40" ht="23" customHeight="1">
      <c r="A145" s="264" t="str">
        <f ca="1">Rosters!H18</f>
        <v>100%</v>
      </c>
      <c r="B145" s="455" t="str">
        <f ca="1">Rosters!I18</f>
        <v>Polly Fester</v>
      </c>
      <c r="C145" s="243">
        <f t="shared" si="19"/>
        <v>0</v>
      </c>
      <c r="D145" s="222">
        <f t="shared" si="19"/>
        <v>0</v>
      </c>
      <c r="E145" s="222">
        <f t="shared" si="19"/>
        <v>0</v>
      </c>
      <c r="F145" s="222">
        <f t="shared" si="19"/>
        <v>0</v>
      </c>
      <c r="G145" s="232">
        <f t="shared" si="19"/>
        <v>0</v>
      </c>
      <c r="H145" s="172">
        <f t="shared" si="19"/>
        <v>0</v>
      </c>
      <c r="I145" s="223"/>
      <c r="J145" s="222"/>
      <c r="K145" s="223">
        <f t="shared" si="23"/>
        <v>0</v>
      </c>
      <c r="L145" s="223"/>
      <c r="M145" s="222"/>
      <c r="N145" s="223">
        <f t="shared" si="24"/>
        <v>0</v>
      </c>
      <c r="O145" s="223"/>
      <c r="P145" s="222"/>
      <c r="Q145" s="223">
        <f t="shared" si="25"/>
        <v>0</v>
      </c>
      <c r="R145" s="223"/>
      <c r="S145" s="222"/>
      <c r="T145" s="223">
        <f t="shared" si="26"/>
        <v>0</v>
      </c>
      <c r="U145" s="223"/>
      <c r="V145" s="222"/>
      <c r="W145" s="223">
        <f t="shared" si="27"/>
        <v>0</v>
      </c>
      <c r="X145" s="223"/>
      <c r="Y145" s="232"/>
      <c r="Z145" s="611">
        <f t="shared" si="28"/>
        <v>0</v>
      </c>
      <c r="AA145" s="243">
        <f t="shared" si="29"/>
        <v>0</v>
      </c>
      <c r="AB145" s="222"/>
      <c r="AC145" s="222">
        <f t="shared" si="20"/>
        <v>0</v>
      </c>
      <c r="AD145" s="452" t="str">
        <f t="shared" si="30"/>
        <v/>
      </c>
      <c r="AE145" s="172">
        <f t="shared" si="21"/>
        <v>0</v>
      </c>
      <c r="AF145" s="223">
        <f t="shared" si="21"/>
        <v>0</v>
      </c>
      <c r="AG145" s="223">
        <f t="shared" si="21"/>
        <v>0</v>
      </c>
      <c r="AH145" s="223">
        <f t="shared" si="21"/>
        <v>0</v>
      </c>
      <c r="AI145" s="523">
        <f t="shared" si="21"/>
        <v>0</v>
      </c>
      <c r="AJ145" s="611">
        <f t="shared" si="21"/>
        <v>0</v>
      </c>
      <c r="AK145" s="253">
        <f t="shared" si="31"/>
        <v>0</v>
      </c>
      <c r="AL145" s="254">
        <f t="shared" si="32"/>
        <v>0</v>
      </c>
      <c r="AM145" s="636">
        <f t="shared" si="22"/>
        <v>0</v>
      </c>
      <c r="AN145" s="449">
        <f t="shared" si="33"/>
        <v>0</v>
      </c>
    </row>
    <row r="146" spans="1:40" ht="23" customHeight="1">
      <c r="A146" s="264" t="str">
        <f ca="1">Rosters!H19</f>
        <v>2.8</v>
      </c>
      <c r="B146" s="455" t="str">
        <f ca="1">Rosters!I19</f>
        <v>Racer McChaseHer</v>
      </c>
      <c r="C146" s="243">
        <f t="shared" si="19"/>
        <v>0</v>
      </c>
      <c r="D146" s="222">
        <f t="shared" si="19"/>
        <v>0</v>
      </c>
      <c r="E146" s="222">
        <f t="shared" si="19"/>
        <v>0</v>
      </c>
      <c r="F146" s="222">
        <f t="shared" si="19"/>
        <v>0</v>
      </c>
      <c r="G146" s="232">
        <f t="shared" si="19"/>
        <v>0</v>
      </c>
      <c r="H146" s="172">
        <f t="shared" si="19"/>
        <v>0</v>
      </c>
      <c r="I146" s="223"/>
      <c r="J146" s="222"/>
      <c r="K146" s="223">
        <f t="shared" si="23"/>
        <v>0</v>
      </c>
      <c r="L146" s="223"/>
      <c r="M146" s="222"/>
      <c r="N146" s="223">
        <f t="shared" si="24"/>
        <v>0</v>
      </c>
      <c r="O146" s="223"/>
      <c r="P146" s="222"/>
      <c r="Q146" s="223">
        <f t="shared" si="25"/>
        <v>0</v>
      </c>
      <c r="R146" s="223"/>
      <c r="S146" s="222"/>
      <c r="T146" s="223">
        <f t="shared" si="26"/>
        <v>0</v>
      </c>
      <c r="U146" s="223"/>
      <c r="V146" s="222"/>
      <c r="W146" s="223">
        <f t="shared" si="27"/>
        <v>0</v>
      </c>
      <c r="X146" s="223"/>
      <c r="Y146" s="232"/>
      <c r="Z146" s="611">
        <f t="shared" si="28"/>
        <v>0</v>
      </c>
      <c r="AA146" s="243">
        <f t="shared" si="29"/>
        <v>0</v>
      </c>
      <c r="AB146" s="222"/>
      <c r="AC146" s="222">
        <f t="shared" si="20"/>
        <v>0</v>
      </c>
      <c r="AD146" s="452" t="str">
        <f t="shared" si="30"/>
        <v/>
      </c>
      <c r="AE146" s="172">
        <f t="shared" si="21"/>
        <v>0</v>
      </c>
      <c r="AF146" s="223">
        <f t="shared" si="21"/>
        <v>0</v>
      </c>
      <c r="AG146" s="223">
        <f t="shared" si="21"/>
        <v>0</v>
      </c>
      <c r="AH146" s="223">
        <f t="shared" si="21"/>
        <v>0</v>
      </c>
      <c r="AI146" s="523">
        <f t="shared" si="21"/>
        <v>0</v>
      </c>
      <c r="AJ146" s="611">
        <f t="shared" si="21"/>
        <v>0</v>
      </c>
      <c r="AK146" s="253">
        <f t="shared" si="31"/>
        <v>0</v>
      </c>
      <c r="AL146" s="254">
        <f t="shared" si="32"/>
        <v>0</v>
      </c>
      <c r="AM146" s="636">
        <f t="shared" si="22"/>
        <v>0</v>
      </c>
      <c r="AN146" s="449">
        <f t="shared" si="33"/>
        <v>0</v>
      </c>
    </row>
    <row r="147" spans="1:40" ht="23" customHeight="1">
      <c r="A147" s="264" t="str">
        <f ca="1">Rosters!H20</f>
        <v>3</v>
      </c>
      <c r="B147" s="455" t="str">
        <f ca="1">Rosters!I20</f>
        <v>Roxanna Hardplace</v>
      </c>
      <c r="C147" s="243">
        <f t="shared" si="19"/>
        <v>0</v>
      </c>
      <c r="D147" s="222">
        <f t="shared" si="19"/>
        <v>0</v>
      </c>
      <c r="E147" s="222">
        <f t="shared" si="19"/>
        <v>0</v>
      </c>
      <c r="F147" s="222">
        <f t="shared" si="19"/>
        <v>0</v>
      </c>
      <c r="G147" s="232">
        <f t="shared" si="19"/>
        <v>0</v>
      </c>
      <c r="H147" s="172">
        <f t="shared" si="19"/>
        <v>0</v>
      </c>
      <c r="I147" s="223"/>
      <c r="J147" s="222"/>
      <c r="K147" s="223">
        <f t="shared" si="23"/>
        <v>0</v>
      </c>
      <c r="L147" s="223"/>
      <c r="M147" s="222"/>
      <c r="N147" s="223">
        <f t="shared" si="24"/>
        <v>0</v>
      </c>
      <c r="O147" s="223"/>
      <c r="P147" s="222"/>
      <c r="Q147" s="223">
        <f t="shared" si="25"/>
        <v>0</v>
      </c>
      <c r="R147" s="223"/>
      <c r="S147" s="222"/>
      <c r="T147" s="223">
        <f t="shared" si="26"/>
        <v>0</v>
      </c>
      <c r="U147" s="223"/>
      <c r="V147" s="222"/>
      <c r="W147" s="223">
        <f t="shared" si="27"/>
        <v>0</v>
      </c>
      <c r="X147" s="223"/>
      <c r="Y147" s="232"/>
      <c r="Z147" s="611">
        <f t="shared" si="28"/>
        <v>0</v>
      </c>
      <c r="AA147" s="243">
        <f t="shared" si="29"/>
        <v>0</v>
      </c>
      <c r="AB147" s="222"/>
      <c r="AC147" s="222">
        <f t="shared" si="20"/>
        <v>0</v>
      </c>
      <c r="AD147" s="452" t="str">
        <f t="shared" si="30"/>
        <v/>
      </c>
      <c r="AE147" s="172">
        <f t="shared" si="21"/>
        <v>0</v>
      </c>
      <c r="AF147" s="223">
        <f t="shared" si="21"/>
        <v>0</v>
      </c>
      <c r="AG147" s="223">
        <f t="shared" si="21"/>
        <v>0</v>
      </c>
      <c r="AH147" s="223">
        <f t="shared" si="21"/>
        <v>0</v>
      </c>
      <c r="AI147" s="523">
        <f t="shared" si="21"/>
        <v>0</v>
      </c>
      <c r="AJ147" s="611">
        <f t="shared" si="21"/>
        <v>0</v>
      </c>
      <c r="AK147" s="253">
        <f t="shared" si="31"/>
        <v>0</v>
      </c>
      <c r="AL147" s="254">
        <f t="shared" si="32"/>
        <v>0</v>
      </c>
      <c r="AM147" s="636">
        <f t="shared" si="22"/>
        <v>0</v>
      </c>
      <c r="AN147" s="449">
        <f t="shared" si="33"/>
        <v>0</v>
      </c>
    </row>
    <row r="148" spans="1:40" ht="23" customHeight="1">
      <c r="A148" s="264" t="str">
        <f ca="1">Rosters!H21</f>
        <v>989</v>
      </c>
      <c r="B148" s="455" t="str">
        <f ca="1">Rosters!I21</f>
        <v>Sarah Hipel</v>
      </c>
      <c r="C148" s="243">
        <f t="shared" si="19"/>
        <v>0</v>
      </c>
      <c r="D148" s="222">
        <f t="shared" si="19"/>
        <v>0</v>
      </c>
      <c r="E148" s="222">
        <f t="shared" si="19"/>
        <v>0</v>
      </c>
      <c r="F148" s="222">
        <f t="shared" si="19"/>
        <v>0</v>
      </c>
      <c r="G148" s="232">
        <f t="shared" si="19"/>
        <v>0</v>
      </c>
      <c r="H148" s="172">
        <f t="shared" si="19"/>
        <v>0</v>
      </c>
      <c r="I148" s="223"/>
      <c r="J148" s="222"/>
      <c r="K148" s="223">
        <f t="shared" si="23"/>
        <v>0</v>
      </c>
      <c r="L148" s="223"/>
      <c r="M148" s="222"/>
      <c r="N148" s="223">
        <f t="shared" si="24"/>
        <v>0</v>
      </c>
      <c r="O148" s="223"/>
      <c r="P148" s="222"/>
      <c r="Q148" s="223">
        <f t="shared" si="25"/>
        <v>0</v>
      </c>
      <c r="R148" s="223"/>
      <c r="S148" s="222"/>
      <c r="T148" s="223">
        <f t="shared" si="26"/>
        <v>0</v>
      </c>
      <c r="U148" s="223"/>
      <c r="V148" s="222"/>
      <c r="W148" s="223">
        <f t="shared" si="27"/>
        <v>0</v>
      </c>
      <c r="X148" s="223"/>
      <c r="Y148" s="232"/>
      <c r="Z148" s="611">
        <f t="shared" si="28"/>
        <v>0</v>
      </c>
      <c r="AA148" s="243">
        <f t="shared" si="29"/>
        <v>0</v>
      </c>
      <c r="AB148" s="222"/>
      <c r="AC148" s="222">
        <f t="shared" si="20"/>
        <v>0</v>
      </c>
      <c r="AD148" s="452" t="str">
        <f t="shared" si="30"/>
        <v/>
      </c>
      <c r="AE148" s="172">
        <f t="shared" si="21"/>
        <v>0</v>
      </c>
      <c r="AF148" s="223">
        <f t="shared" si="21"/>
        <v>0</v>
      </c>
      <c r="AG148" s="223">
        <f t="shared" si="21"/>
        <v>0</v>
      </c>
      <c r="AH148" s="223">
        <f t="shared" si="21"/>
        <v>0</v>
      </c>
      <c r="AI148" s="523">
        <f t="shared" si="21"/>
        <v>0</v>
      </c>
      <c r="AJ148" s="611">
        <f t="shared" si="21"/>
        <v>0</v>
      </c>
      <c r="AK148" s="253">
        <f t="shared" si="31"/>
        <v>0</v>
      </c>
      <c r="AL148" s="254">
        <f t="shared" si="32"/>
        <v>0</v>
      </c>
      <c r="AM148" s="636">
        <f t="shared" si="22"/>
        <v>0</v>
      </c>
      <c r="AN148" s="449">
        <f t="shared" si="33"/>
        <v>0</v>
      </c>
    </row>
    <row r="149" spans="1:40" ht="23" customHeight="1">
      <c r="A149" s="264" t="str">
        <f ca="1">Rosters!H22</f>
        <v>5</v>
      </c>
      <c r="B149" s="455" t="str">
        <f ca="1">Rosters!I22</f>
        <v>Sista Slit'chya</v>
      </c>
      <c r="C149" s="243">
        <f t="shared" si="19"/>
        <v>0</v>
      </c>
      <c r="D149" s="222">
        <f t="shared" si="19"/>
        <v>0</v>
      </c>
      <c r="E149" s="222">
        <f t="shared" si="19"/>
        <v>0</v>
      </c>
      <c r="F149" s="222">
        <f t="shared" si="19"/>
        <v>0</v>
      </c>
      <c r="G149" s="232">
        <f t="shared" si="19"/>
        <v>0</v>
      </c>
      <c r="H149" s="172">
        <f t="shared" si="19"/>
        <v>0</v>
      </c>
      <c r="I149" s="223"/>
      <c r="J149" s="222"/>
      <c r="K149" s="223">
        <f t="shared" si="23"/>
        <v>0</v>
      </c>
      <c r="L149" s="223"/>
      <c r="M149" s="222"/>
      <c r="N149" s="223">
        <f t="shared" si="24"/>
        <v>0</v>
      </c>
      <c r="O149" s="223"/>
      <c r="P149" s="222"/>
      <c r="Q149" s="223">
        <f t="shared" si="25"/>
        <v>0</v>
      </c>
      <c r="R149" s="223"/>
      <c r="S149" s="222"/>
      <c r="T149" s="223">
        <f t="shared" si="26"/>
        <v>0</v>
      </c>
      <c r="U149" s="223"/>
      <c r="V149" s="222"/>
      <c r="W149" s="223">
        <f t="shared" si="27"/>
        <v>0</v>
      </c>
      <c r="X149" s="223"/>
      <c r="Y149" s="232"/>
      <c r="Z149" s="611">
        <f t="shared" si="28"/>
        <v>0</v>
      </c>
      <c r="AA149" s="243">
        <f t="shared" si="29"/>
        <v>0</v>
      </c>
      <c r="AB149" s="222"/>
      <c r="AC149" s="222">
        <f t="shared" si="20"/>
        <v>0</v>
      </c>
      <c r="AD149" s="452" t="str">
        <f t="shared" si="30"/>
        <v/>
      </c>
      <c r="AE149" s="172">
        <f t="shared" si="21"/>
        <v>0</v>
      </c>
      <c r="AF149" s="223">
        <f t="shared" si="21"/>
        <v>0</v>
      </c>
      <c r="AG149" s="223">
        <f t="shared" si="21"/>
        <v>0</v>
      </c>
      <c r="AH149" s="223">
        <f t="shared" si="21"/>
        <v>0</v>
      </c>
      <c r="AI149" s="523">
        <f t="shared" si="21"/>
        <v>0</v>
      </c>
      <c r="AJ149" s="611">
        <f t="shared" si="21"/>
        <v>0</v>
      </c>
      <c r="AK149" s="253">
        <f t="shared" si="31"/>
        <v>0</v>
      </c>
      <c r="AL149" s="254">
        <f t="shared" si="32"/>
        <v>0</v>
      </c>
      <c r="AM149" s="636">
        <f t="shared" si="22"/>
        <v>0</v>
      </c>
      <c r="AN149" s="449">
        <f t="shared" si="33"/>
        <v>0</v>
      </c>
    </row>
    <row r="150" spans="1:40" ht="23" customHeight="1">
      <c r="A150" s="264" t="str">
        <f ca="1">Rosters!H23</f>
        <v>68</v>
      </c>
      <c r="B150" s="455" t="str">
        <f ca="1">Rosters!I23</f>
        <v>Summers Eve-L</v>
      </c>
      <c r="C150" s="243">
        <f t="shared" si="19"/>
        <v>0</v>
      </c>
      <c r="D150" s="222">
        <f t="shared" si="19"/>
        <v>0</v>
      </c>
      <c r="E150" s="222">
        <f t="shared" si="19"/>
        <v>0</v>
      </c>
      <c r="F150" s="222">
        <f t="shared" si="19"/>
        <v>0</v>
      </c>
      <c r="G150" s="232">
        <f t="shared" si="19"/>
        <v>0</v>
      </c>
      <c r="H150" s="172">
        <f t="shared" si="19"/>
        <v>0</v>
      </c>
      <c r="I150" s="223"/>
      <c r="J150" s="222"/>
      <c r="K150" s="223">
        <f t="shared" si="23"/>
        <v>0</v>
      </c>
      <c r="L150" s="223"/>
      <c r="M150" s="222"/>
      <c r="N150" s="223">
        <f t="shared" si="24"/>
        <v>0</v>
      </c>
      <c r="O150" s="223"/>
      <c r="P150" s="222"/>
      <c r="Q150" s="223">
        <f t="shared" si="25"/>
        <v>0</v>
      </c>
      <c r="R150" s="223"/>
      <c r="S150" s="222"/>
      <c r="T150" s="223">
        <f t="shared" si="26"/>
        <v>0</v>
      </c>
      <c r="U150" s="223"/>
      <c r="V150" s="222"/>
      <c r="W150" s="223">
        <f t="shared" si="27"/>
        <v>0</v>
      </c>
      <c r="X150" s="223"/>
      <c r="Y150" s="232"/>
      <c r="Z150" s="611">
        <f t="shared" si="28"/>
        <v>0</v>
      </c>
      <c r="AA150" s="243">
        <f t="shared" si="29"/>
        <v>0</v>
      </c>
      <c r="AB150" s="222"/>
      <c r="AC150" s="222">
        <f t="shared" si="20"/>
        <v>0</v>
      </c>
      <c r="AD150" s="452" t="str">
        <f t="shared" si="30"/>
        <v/>
      </c>
      <c r="AE150" s="172">
        <f t="shared" si="21"/>
        <v>0</v>
      </c>
      <c r="AF150" s="223">
        <f t="shared" si="21"/>
        <v>0</v>
      </c>
      <c r="AG150" s="223">
        <f t="shared" si="21"/>
        <v>0</v>
      </c>
      <c r="AH150" s="223">
        <f t="shared" si="21"/>
        <v>0</v>
      </c>
      <c r="AI150" s="523">
        <f t="shared" si="21"/>
        <v>0</v>
      </c>
      <c r="AJ150" s="611">
        <f t="shared" si="21"/>
        <v>0</v>
      </c>
      <c r="AK150" s="253">
        <f t="shared" si="31"/>
        <v>0</v>
      </c>
      <c r="AL150" s="254">
        <f t="shared" si="32"/>
        <v>0</v>
      </c>
      <c r="AM150" s="636">
        <f t="shared" si="22"/>
        <v>0</v>
      </c>
      <c r="AN150" s="449">
        <f t="shared" si="33"/>
        <v>0</v>
      </c>
    </row>
    <row r="151" spans="1:40" ht="23" customHeight="1">
      <c r="A151" s="264">
        <f ca="1">Rosters!H24</f>
        <v>0</v>
      </c>
      <c r="B151" s="455">
        <f ca="1">Rosters!I24</f>
        <v>0</v>
      </c>
      <c r="C151" s="243">
        <f t="shared" si="19"/>
        <v>0</v>
      </c>
      <c r="D151" s="222">
        <f t="shared" si="19"/>
        <v>0</v>
      </c>
      <c r="E151" s="222">
        <f t="shared" si="19"/>
        <v>0</v>
      </c>
      <c r="F151" s="222">
        <f t="shared" si="19"/>
        <v>0</v>
      </c>
      <c r="G151" s="232">
        <f t="shared" si="19"/>
        <v>0</v>
      </c>
      <c r="H151" s="172">
        <f t="shared" si="19"/>
        <v>0</v>
      </c>
      <c r="I151" s="223"/>
      <c r="J151" s="222"/>
      <c r="K151" s="223">
        <f t="shared" si="23"/>
        <v>0</v>
      </c>
      <c r="L151" s="223"/>
      <c r="M151" s="222"/>
      <c r="N151" s="223">
        <f t="shared" si="24"/>
        <v>0</v>
      </c>
      <c r="O151" s="223"/>
      <c r="P151" s="222"/>
      <c r="Q151" s="223">
        <f t="shared" si="25"/>
        <v>0</v>
      </c>
      <c r="R151" s="223"/>
      <c r="S151" s="222"/>
      <c r="T151" s="223">
        <f t="shared" si="26"/>
        <v>0</v>
      </c>
      <c r="U151" s="223"/>
      <c r="V151" s="222"/>
      <c r="W151" s="223">
        <f t="shared" si="27"/>
        <v>0</v>
      </c>
      <c r="X151" s="223"/>
      <c r="Y151" s="232"/>
      <c r="Z151" s="611">
        <f t="shared" si="28"/>
        <v>0</v>
      </c>
      <c r="AA151" s="243">
        <f t="shared" si="29"/>
        <v>0</v>
      </c>
      <c r="AB151" s="222"/>
      <c r="AC151" s="222">
        <f t="shared" si="20"/>
        <v>0</v>
      </c>
      <c r="AD151" s="452" t="str">
        <f t="shared" si="30"/>
        <v/>
      </c>
      <c r="AE151" s="172">
        <f t="shared" si="21"/>
        <v>0</v>
      </c>
      <c r="AF151" s="223">
        <f t="shared" si="21"/>
        <v>0</v>
      </c>
      <c r="AG151" s="223">
        <f t="shared" si="21"/>
        <v>0</v>
      </c>
      <c r="AH151" s="223">
        <f t="shared" si="21"/>
        <v>0</v>
      </c>
      <c r="AI151" s="523">
        <f t="shared" si="21"/>
        <v>0</v>
      </c>
      <c r="AJ151" s="611">
        <f t="shared" si="21"/>
        <v>0</v>
      </c>
      <c r="AK151" s="253">
        <f t="shared" si="31"/>
        <v>0</v>
      </c>
      <c r="AL151" s="254">
        <f t="shared" si="32"/>
        <v>0</v>
      </c>
      <c r="AM151" s="636">
        <f t="shared" si="22"/>
        <v>0</v>
      </c>
      <c r="AN151" s="449">
        <f t="shared" si="33"/>
        <v>0</v>
      </c>
    </row>
    <row r="152" spans="1:40" ht="23" customHeight="1">
      <c r="A152" s="264">
        <f ca="1">Rosters!H25</f>
        <v>0</v>
      </c>
      <c r="B152" s="455">
        <f ca="1">Rosters!I25</f>
        <v>0</v>
      </c>
      <c r="C152" s="243">
        <f t="shared" si="19"/>
        <v>0</v>
      </c>
      <c r="D152" s="222">
        <f t="shared" si="19"/>
        <v>0</v>
      </c>
      <c r="E152" s="222">
        <f t="shared" si="19"/>
        <v>0</v>
      </c>
      <c r="F152" s="222">
        <f t="shared" si="19"/>
        <v>0</v>
      </c>
      <c r="G152" s="232">
        <f t="shared" si="19"/>
        <v>0</v>
      </c>
      <c r="H152" s="172">
        <f t="shared" si="19"/>
        <v>0</v>
      </c>
      <c r="I152" s="223"/>
      <c r="J152" s="222"/>
      <c r="K152" s="223">
        <f t="shared" si="23"/>
        <v>0</v>
      </c>
      <c r="L152" s="223"/>
      <c r="M152" s="222"/>
      <c r="N152" s="223">
        <f t="shared" si="24"/>
        <v>0</v>
      </c>
      <c r="O152" s="223"/>
      <c r="P152" s="222"/>
      <c r="Q152" s="223">
        <f t="shared" si="25"/>
        <v>0</v>
      </c>
      <c r="R152" s="223"/>
      <c r="S152" s="222"/>
      <c r="T152" s="223">
        <f t="shared" si="26"/>
        <v>0</v>
      </c>
      <c r="U152" s="223"/>
      <c r="V152" s="222"/>
      <c r="W152" s="223">
        <f t="shared" si="27"/>
        <v>0</v>
      </c>
      <c r="X152" s="223"/>
      <c r="Y152" s="232"/>
      <c r="Z152" s="611">
        <f t="shared" si="28"/>
        <v>0</v>
      </c>
      <c r="AA152" s="243">
        <f t="shared" si="29"/>
        <v>0</v>
      </c>
      <c r="AB152" s="222"/>
      <c r="AC152" s="222">
        <f t="shared" si="20"/>
        <v>0</v>
      </c>
      <c r="AD152" s="452" t="str">
        <f t="shared" si="30"/>
        <v/>
      </c>
      <c r="AE152" s="172">
        <f t="shared" si="21"/>
        <v>0</v>
      </c>
      <c r="AF152" s="223">
        <f t="shared" si="21"/>
        <v>0</v>
      </c>
      <c r="AG152" s="223">
        <f t="shared" si="21"/>
        <v>0</v>
      </c>
      <c r="AH152" s="223">
        <f t="shared" si="21"/>
        <v>0</v>
      </c>
      <c r="AI152" s="523">
        <f t="shared" si="21"/>
        <v>0</v>
      </c>
      <c r="AJ152" s="611">
        <f t="shared" si="21"/>
        <v>0</v>
      </c>
      <c r="AK152" s="253">
        <f t="shared" si="31"/>
        <v>0</v>
      </c>
      <c r="AL152" s="254">
        <f t="shared" si="32"/>
        <v>0</v>
      </c>
      <c r="AM152" s="636">
        <f t="shared" si="22"/>
        <v>0</v>
      </c>
      <c r="AN152" s="449">
        <f t="shared" si="33"/>
        <v>0</v>
      </c>
    </row>
    <row r="153" spans="1:40" ht="23" customHeight="1">
      <c r="A153" s="264">
        <f ca="1">Rosters!H26</f>
        <v>0</v>
      </c>
      <c r="B153" s="455">
        <f ca="1">Rosters!I26</f>
        <v>0</v>
      </c>
      <c r="C153" s="243">
        <f t="shared" si="19"/>
        <v>0</v>
      </c>
      <c r="D153" s="222">
        <f t="shared" si="19"/>
        <v>0</v>
      </c>
      <c r="E153" s="222">
        <f t="shared" si="19"/>
        <v>0</v>
      </c>
      <c r="F153" s="222">
        <f t="shared" si="19"/>
        <v>0</v>
      </c>
      <c r="G153" s="232">
        <f t="shared" si="19"/>
        <v>0</v>
      </c>
      <c r="H153" s="172">
        <f t="shared" si="19"/>
        <v>0</v>
      </c>
      <c r="I153" s="223"/>
      <c r="J153" s="222"/>
      <c r="K153" s="223">
        <f t="shared" si="23"/>
        <v>0</v>
      </c>
      <c r="L153" s="223"/>
      <c r="M153" s="222"/>
      <c r="N153" s="223">
        <f t="shared" si="24"/>
        <v>0</v>
      </c>
      <c r="O153" s="223"/>
      <c r="P153" s="222"/>
      <c r="Q153" s="223">
        <f t="shared" si="25"/>
        <v>0</v>
      </c>
      <c r="R153" s="223"/>
      <c r="S153" s="222"/>
      <c r="T153" s="223">
        <f t="shared" si="26"/>
        <v>0</v>
      </c>
      <c r="U153" s="223"/>
      <c r="V153" s="222"/>
      <c r="W153" s="223">
        <f t="shared" si="27"/>
        <v>0</v>
      </c>
      <c r="X153" s="223"/>
      <c r="Y153" s="232"/>
      <c r="Z153" s="611">
        <f t="shared" si="28"/>
        <v>0</v>
      </c>
      <c r="AA153" s="243">
        <f t="shared" si="29"/>
        <v>0</v>
      </c>
      <c r="AB153" s="222"/>
      <c r="AC153" s="222">
        <f t="shared" si="20"/>
        <v>0</v>
      </c>
      <c r="AD153" s="452" t="str">
        <f t="shared" si="30"/>
        <v/>
      </c>
      <c r="AE153" s="172">
        <f t="shared" si="21"/>
        <v>0</v>
      </c>
      <c r="AF153" s="223">
        <f t="shared" si="21"/>
        <v>0</v>
      </c>
      <c r="AG153" s="223">
        <f t="shared" si="21"/>
        <v>0</v>
      </c>
      <c r="AH153" s="223">
        <f t="shared" si="21"/>
        <v>0</v>
      </c>
      <c r="AI153" s="523">
        <f t="shared" si="21"/>
        <v>0</v>
      </c>
      <c r="AJ153" s="611">
        <f t="shared" si="21"/>
        <v>0</v>
      </c>
      <c r="AK153" s="253">
        <f t="shared" si="31"/>
        <v>0</v>
      </c>
      <c r="AL153" s="254">
        <f t="shared" si="32"/>
        <v>0</v>
      </c>
      <c r="AM153" s="636">
        <f t="shared" si="22"/>
        <v>0</v>
      </c>
      <c r="AN153" s="449">
        <f t="shared" si="33"/>
        <v>0</v>
      </c>
    </row>
    <row r="154" spans="1:40" ht="23" customHeight="1" thickBot="1">
      <c r="A154" s="265">
        <f ca="1">Rosters!H27</f>
        <v>0</v>
      </c>
      <c r="B154" s="456">
        <f ca="1">Rosters!I27</f>
        <v>0</v>
      </c>
      <c r="C154" s="244">
        <f t="shared" si="19"/>
        <v>0</v>
      </c>
      <c r="D154" s="226">
        <f t="shared" si="19"/>
        <v>0</v>
      </c>
      <c r="E154" s="226">
        <f t="shared" si="19"/>
        <v>0</v>
      </c>
      <c r="F154" s="226">
        <f t="shared" si="19"/>
        <v>0</v>
      </c>
      <c r="G154" s="234">
        <f t="shared" si="19"/>
        <v>0</v>
      </c>
      <c r="H154" s="233">
        <f t="shared" si="19"/>
        <v>0</v>
      </c>
      <c r="I154" s="206"/>
      <c r="J154" s="226"/>
      <c r="K154" s="206">
        <f t="shared" si="23"/>
        <v>0</v>
      </c>
      <c r="L154" s="206"/>
      <c r="M154" s="226"/>
      <c r="N154" s="206">
        <f t="shared" si="24"/>
        <v>0</v>
      </c>
      <c r="O154" s="206"/>
      <c r="P154" s="226"/>
      <c r="Q154" s="206">
        <f t="shared" si="25"/>
        <v>0</v>
      </c>
      <c r="R154" s="206"/>
      <c r="S154" s="226"/>
      <c r="T154" s="206">
        <f t="shared" si="26"/>
        <v>0</v>
      </c>
      <c r="U154" s="206"/>
      <c r="V154" s="226"/>
      <c r="W154" s="206">
        <f t="shared" si="27"/>
        <v>0</v>
      </c>
      <c r="X154" s="206"/>
      <c r="Y154" s="234"/>
      <c r="Z154" s="612">
        <f t="shared" si="28"/>
        <v>0</v>
      </c>
      <c r="AA154" s="244">
        <f t="shared" si="29"/>
        <v>0</v>
      </c>
      <c r="AB154" s="226"/>
      <c r="AC154" s="226">
        <f t="shared" si="20"/>
        <v>0</v>
      </c>
      <c r="AD154" s="453" t="str">
        <f t="shared" si="30"/>
        <v/>
      </c>
      <c r="AE154" s="233">
        <f t="shared" si="21"/>
        <v>0</v>
      </c>
      <c r="AF154" s="206">
        <f t="shared" si="21"/>
        <v>0</v>
      </c>
      <c r="AG154" s="206">
        <f t="shared" si="21"/>
        <v>0</v>
      </c>
      <c r="AH154" s="206">
        <f t="shared" si="21"/>
        <v>0</v>
      </c>
      <c r="AI154" s="625">
        <f t="shared" si="21"/>
        <v>0</v>
      </c>
      <c r="AJ154" s="612">
        <f t="shared" si="21"/>
        <v>0</v>
      </c>
      <c r="AK154" s="255">
        <f t="shared" si="31"/>
        <v>0</v>
      </c>
      <c r="AL154" s="256">
        <f t="shared" si="32"/>
        <v>0</v>
      </c>
      <c r="AM154" s="637">
        <f t="shared" si="22"/>
        <v>0</v>
      </c>
      <c r="AN154" s="450">
        <f t="shared" si="33"/>
        <v>0</v>
      </c>
    </row>
    <row r="155" spans="1:40">
      <c r="AB155" s="1"/>
      <c r="AC155" s="1"/>
    </row>
    <row r="156" spans="1:40">
      <c r="AB156" s="1"/>
      <c r="AC156" s="1"/>
    </row>
    <row r="157" spans="1:40">
      <c r="AB157" s="1"/>
      <c r="AC157" s="1"/>
    </row>
    <row r="158" spans="1:40">
      <c r="AB158" s="1"/>
      <c r="AC158" s="1"/>
    </row>
    <row r="159" spans="1:40">
      <c r="AB159" s="1"/>
      <c r="AC159" s="1"/>
    </row>
    <row r="160" spans="1:40">
      <c r="AB160" s="1"/>
      <c r="AC160" s="1"/>
    </row>
    <row r="161" spans="28:29">
      <c r="AB161" s="1"/>
      <c r="AC161" s="1"/>
    </row>
    <row r="162" spans="28:29">
      <c r="AB162" s="1"/>
      <c r="AC162" s="1"/>
    </row>
    <row r="163" spans="28:29">
      <c r="AB163" s="1"/>
      <c r="AC163" s="1"/>
    </row>
    <row r="164" spans="28:29">
      <c r="AB164" s="1"/>
      <c r="AC164" s="1"/>
    </row>
    <row r="165" spans="28:29">
      <c r="AB165" s="1"/>
      <c r="AC165" s="1"/>
    </row>
    <row r="166" spans="28:29">
      <c r="AB166" s="1"/>
      <c r="AC166" s="1"/>
    </row>
    <row r="167" spans="28:29">
      <c r="AB167" s="1"/>
      <c r="AC167" s="1"/>
    </row>
    <row r="168" spans="28:29">
      <c r="AB168" s="1"/>
      <c r="AC168" s="1"/>
    </row>
    <row r="169" spans="28:29">
      <c r="AB169" s="1"/>
      <c r="AC169" s="1"/>
    </row>
    <row r="170" spans="28:29">
      <c r="AB170" s="1"/>
      <c r="AC170" s="1"/>
    </row>
    <row r="171" spans="28:29">
      <c r="AB171" s="1"/>
      <c r="AC171" s="1"/>
    </row>
    <row r="172" spans="28:29">
      <c r="AB172" s="1"/>
      <c r="AC172" s="1"/>
    </row>
    <row r="173" spans="28:29">
      <c r="AB173" s="1"/>
      <c r="AC173" s="1"/>
    </row>
    <row r="174" spans="28:29">
      <c r="AB174" s="1"/>
      <c r="AC174" s="1"/>
    </row>
    <row r="175" spans="28:29">
      <c r="AB175" s="1"/>
      <c r="AC175" s="1"/>
    </row>
    <row r="176" spans="28:29">
      <c r="AB176" s="1"/>
      <c r="AC176" s="1"/>
    </row>
    <row r="177" spans="28:29">
      <c r="AB177" s="1"/>
      <c r="AC177" s="1"/>
    </row>
    <row r="178" spans="28:29">
      <c r="AB178" s="1"/>
      <c r="AC178" s="1"/>
    </row>
    <row r="179" spans="28:29">
      <c r="AB179" s="1"/>
      <c r="AC179" s="1"/>
    </row>
    <row r="180" spans="28:29">
      <c r="AB180" s="1"/>
      <c r="AC180" s="1"/>
    </row>
    <row r="181" spans="28:29">
      <c r="AB181" s="1"/>
      <c r="AC181" s="1"/>
    </row>
    <row r="182" spans="28:29">
      <c r="AB182" s="1"/>
      <c r="AC182" s="1"/>
    </row>
    <row r="183" spans="28:29">
      <c r="AB183" s="1"/>
      <c r="AC183" s="1"/>
    </row>
    <row r="184" spans="28:29">
      <c r="AB184" s="1"/>
      <c r="AC184" s="1"/>
    </row>
    <row r="185" spans="28:29">
      <c r="AB185" s="1"/>
      <c r="AC185" s="1"/>
    </row>
    <row r="186" spans="28:29">
      <c r="AB186" s="1"/>
      <c r="AC186" s="1"/>
    </row>
    <row r="187" spans="28:29">
      <c r="AB187" s="1"/>
      <c r="AC187" s="1"/>
    </row>
    <row r="188" spans="28:29">
      <c r="AB188" s="1"/>
      <c r="AC188" s="1"/>
    </row>
    <row r="189" spans="28:29">
      <c r="AB189" s="1"/>
      <c r="AC189" s="1"/>
    </row>
    <row r="190" spans="28:29">
      <c r="AB190" s="1"/>
      <c r="AC190" s="1"/>
    </row>
    <row r="191" spans="28:29">
      <c r="AB191" s="1"/>
      <c r="AC191" s="1"/>
    </row>
    <row r="192" spans="28:29">
      <c r="AB192" s="1"/>
      <c r="AC192" s="1"/>
    </row>
    <row r="193" spans="28:29">
      <c r="AB193" s="1"/>
      <c r="AC193" s="1"/>
    </row>
    <row r="194" spans="28:29">
      <c r="AB194" s="1"/>
      <c r="AC194" s="1"/>
    </row>
    <row r="195" spans="28:29">
      <c r="AB195" s="1"/>
      <c r="AC195" s="1"/>
    </row>
    <row r="196" spans="28:29">
      <c r="AB196" s="1"/>
      <c r="AC196" s="1"/>
    </row>
    <row r="197" spans="28:29">
      <c r="AB197" s="1"/>
      <c r="AC197" s="1"/>
    </row>
    <row r="198" spans="28:29">
      <c r="AB198" s="1"/>
      <c r="AC198" s="1"/>
    </row>
    <row r="199" spans="28:29">
      <c r="AB199" s="1"/>
      <c r="AC199" s="1"/>
    </row>
    <row r="200" spans="28:29">
      <c r="AB200" s="1"/>
      <c r="AC200" s="1"/>
    </row>
    <row r="201" spans="28:29">
      <c r="AB201" s="1"/>
      <c r="AC201" s="1"/>
    </row>
    <row r="202" spans="28:29">
      <c r="AB202" s="1"/>
      <c r="AC202" s="1"/>
    </row>
    <row r="203" spans="28:29">
      <c r="AB203" s="1"/>
      <c r="AC203" s="1"/>
    </row>
    <row r="204" spans="28:29">
      <c r="AB204" s="1"/>
      <c r="AC204" s="1"/>
    </row>
    <row r="205" spans="28:29">
      <c r="AB205" s="1"/>
      <c r="AC205" s="1"/>
    </row>
  </sheetData>
  <mergeCells count="1620">
    <mergeCell ref="H47:H48"/>
    <mergeCell ref="G45:G46"/>
    <mergeCell ref="F7:F8"/>
    <mergeCell ref="F11:F12"/>
    <mergeCell ref="F17:F18"/>
    <mergeCell ref="H39:H40"/>
    <mergeCell ref="G25:G26"/>
    <mergeCell ref="H25:H26"/>
    <mergeCell ref="F9:F10"/>
    <mergeCell ref="F39:F40"/>
    <mergeCell ref="U2:V2"/>
    <mergeCell ref="R2:S2"/>
    <mergeCell ref="E41:E42"/>
    <mergeCell ref="O2:P2"/>
    <mergeCell ref="L2:M2"/>
    <mergeCell ref="K5:K6"/>
    <mergeCell ref="F35:F36"/>
    <mergeCell ref="T39:T40"/>
    <mergeCell ref="I2:J2"/>
    <mergeCell ref="F3:F4"/>
    <mergeCell ref="D45:D46"/>
    <mergeCell ref="E45:E46"/>
    <mergeCell ref="A45:A46"/>
    <mergeCell ref="A47:A48"/>
    <mergeCell ref="D47:D48"/>
    <mergeCell ref="B47:B48"/>
    <mergeCell ref="C47:C48"/>
    <mergeCell ref="B45:B46"/>
    <mergeCell ref="C45:C46"/>
    <mergeCell ref="F51:F52"/>
    <mergeCell ref="F49:F50"/>
    <mergeCell ref="H51:H52"/>
    <mergeCell ref="D51:D52"/>
    <mergeCell ref="K3:K4"/>
    <mergeCell ref="G5:G6"/>
    <mergeCell ref="H3:H4"/>
    <mergeCell ref="E47:E48"/>
    <mergeCell ref="F45:F46"/>
    <mergeCell ref="G47:G48"/>
    <mergeCell ref="G51:G52"/>
    <mergeCell ref="F53:F54"/>
    <mergeCell ref="E49:E50"/>
    <mergeCell ref="F47:F48"/>
    <mergeCell ref="B51:B52"/>
    <mergeCell ref="B49:B50"/>
    <mergeCell ref="C51:C52"/>
    <mergeCell ref="E51:E52"/>
    <mergeCell ref="C49:C50"/>
    <mergeCell ref="D49:D50"/>
    <mergeCell ref="G53:G54"/>
    <mergeCell ref="G49:G50"/>
    <mergeCell ref="H49:H50"/>
    <mergeCell ref="A62:A63"/>
    <mergeCell ref="B62:B63"/>
    <mergeCell ref="C62:C63"/>
    <mergeCell ref="D62:D63"/>
    <mergeCell ref="E62:E63"/>
    <mergeCell ref="F62:F63"/>
    <mergeCell ref="G62:G63"/>
    <mergeCell ref="Q51:Q52"/>
    <mergeCell ref="T47:T48"/>
    <mergeCell ref="W53:W54"/>
    <mergeCell ref="Q49:Q50"/>
    <mergeCell ref="A53:A54"/>
    <mergeCell ref="A51:A52"/>
    <mergeCell ref="A49:A50"/>
    <mergeCell ref="C53:C54"/>
    <mergeCell ref="D53:D54"/>
    <mergeCell ref="E53:E54"/>
    <mergeCell ref="A9:A10"/>
    <mergeCell ref="E15:E16"/>
    <mergeCell ref="C17:C18"/>
    <mergeCell ref="A3:A4"/>
    <mergeCell ref="B3:B4"/>
    <mergeCell ref="C3:C4"/>
    <mergeCell ref="E3:E4"/>
    <mergeCell ref="D3:D4"/>
    <mergeCell ref="A13:A14"/>
    <mergeCell ref="B9:B10"/>
    <mergeCell ref="A17:A18"/>
    <mergeCell ref="B17:B18"/>
    <mergeCell ref="C11:C12"/>
    <mergeCell ref="E11:E12"/>
    <mergeCell ref="D11:D12"/>
    <mergeCell ref="D17:D18"/>
    <mergeCell ref="B15:B16"/>
    <mergeCell ref="C15:C16"/>
    <mergeCell ref="D15:D16"/>
    <mergeCell ref="E17:E18"/>
    <mergeCell ref="A39:A40"/>
    <mergeCell ref="A31:A32"/>
    <mergeCell ref="A23:A24"/>
    <mergeCell ref="B23:B24"/>
    <mergeCell ref="A33:A34"/>
    <mergeCell ref="B33:B34"/>
    <mergeCell ref="A29:A30"/>
    <mergeCell ref="AI19:AI20"/>
    <mergeCell ref="AI17:AI18"/>
    <mergeCell ref="Q19:Q20"/>
    <mergeCell ref="H19:H20"/>
    <mergeCell ref="Q17:Q18"/>
    <mergeCell ref="W17:W18"/>
    <mergeCell ref="N19:N20"/>
    <mergeCell ref="K17:K18"/>
    <mergeCell ref="N17:N18"/>
    <mergeCell ref="AC17:AC18"/>
    <mergeCell ref="C25:C26"/>
    <mergeCell ref="D25:D26"/>
    <mergeCell ref="E21:E22"/>
    <mergeCell ref="E23:E24"/>
    <mergeCell ref="E25:E26"/>
    <mergeCell ref="C23:C24"/>
    <mergeCell ref="D23:D24"/>
    <mergeCell ref="AH23:AH24"/>
    <mergeCell ref="E19:E20"/>
    <mergeCell ref="D31:D32"/>
    <mergeCell ref="D35:D36"/>
    <mergeCell ref="D33:D34"/>
    <mergeCell ref="AF21:AF22"/>
    <mergeCell ref="AH19:AH20"/>
    <mergeCell ref="AF19:AF20"/>
    <mergeCell ref="K19:K20"/>
    <mergeCell ref="E27:E28"/>
    <mergeCell ref="D43:D44"/>
    <mergeCell ref="C43:C44"/>
    <mergeCell ref="C31:C32"/>
    <mergeCell ref="C37:C38"/>
    <mergeCell ref="A41:A42"/>
    <mergeCell ref="D39:D40"/>
    <mergeCell ref="B41:B42"/>
    <mergeCell ref="C41:C42"/>
    <mergeCell ref="B39:B40"/>
    <mergeCell ref="C39:C40"/>
    <mergeCell ref="T19:T20"/>
    <mergeCell ref="T21:T22"/>
    <mergeCell ref="AC19:AC20"/>
    <mergeCell ref="AC21:AC22"/>
    <mergeCell ref="W19:W20"/>
    <mergeCell ref="A43:A44"/>
    <mergeCell ref="D19:D20"/>
    <mergeCell ref="B19:B20"/>
    <mergeCell ref="C19:C20"/>
    <mergeCell ref="A19:A20"/>
    <mergeCell ref="W15:W16"/>
    <mergeCell ref="N15:N16"/>
    <mergeCell ref="T15:T16"/>
    <mergeCell ref="Z17:Z18"/>
    <mergeCell ref="T17:T18"/>
    <mergeCell ref="AH21:AH22"/>
    <mergeCell ref="AH17:AH18"/>
    <mergeCell ref="AG15:AG16"/>
    <mergeCell ref="AG19:AG20"/>
    <mergeCell ref="N21:N22"/>
    <mergeCell ref="AL13:AL14"/>
    <mergeCell ref="AJ13:AJ14"/>
    <mergeCell ref="AD15:AD16"/>
    <mergeCell ref="AI15:AI16"/>
    <mergeCell ref="AH15:AH16"/>
    <mergeCell ref="AF15:AF16"/>
    <mergeCell ref="AI13:AI14"/>
    <mergeCell ref="AJ15:AJ16"/>
    <mergeCell ref="F15:F16"/>
    <mergeCell ref="F13:F14"/>
    <mergeCell ref="H13:H14"/>
    <mergeCell ref="G17:G18"/>
    <mergeCell ref="H17:H18"/>
    <mergeCell ref="AJ11:AJ12"/>
    <mergeCell ref="G13:G14"/>
    <mergeCell ref="AC13:AC14"/>
    <mergeCell ref="T13:T14"/>
    <mergeCell ref="AC15:AC16"/>
    <mergeCell ref="E13:E14"/>
    <mergeCell ref="AI9:AI10"/>
    <mergeCell ref="AD11:AD12"/>
    <mergeCell ref="AG13:AG14"/>
    <mergeCell ref="AD13:AD14"/>
    <mergeCell ref="AE13:AE14"/>
    <mergeCell ref="AH9:AH10"/>
    <mergeCell ref="AF13:AF14"/>
    <mergeCell ref="AH11:AH12"/>
    <mergeCell ref="AE11:AE12"/>
    <mergeCell ref="T3:T4"/>
    <mergeCell ref="G3:G4"/>
    <mergeCell ref="AA9:AA10"/>
    <mergeCell ref="AB9:AB10"/>
    <mergeCell ref="Q3:Q4"/>
    <mergeCell ref="N3:N4"/>
    <mergeCell ref="N5:N6"/>
    <mergeCell ref="Q5:Q6"/>
    <mergeCell ref="Z7:Z8"/>
    <mergeCell ref="Z3:Z4"/>
    <mergeCell ref="AC5:AC6"/>
    <mergeCell ref="Z5:Z6"/>
    <mergeCell ref="AB7:AB8"/>
    <mergeCell ref="AC7:AC8"/>
    <mergeCell ref="Z9:Z10"/>
    <mergeCell ref="K9:K10"/>
    <mergeCell ref="N9:N10"/>
    <mergeCell ref="AD3:AD4"/>
    <mergeCell ref="AI11:AI12"/>
    <mergeCell ref="AH13:AH14"/>
    <mergeCell ref="AK3:AK4"/>
    <mergeCell ref="AK7:AK8"/>
    <mergeCell ref="AK5:AK6"/>
    <mergeCell ref="AH3:AH4"/>
    <mergeCell ref="AH7:AH8"/>
    <mergeCell ref="AH5:AH6"/>
    <mergeCell ref="AK11:AK12"/>
    <mergeCell ref="AJ3:AJ4"/>
    <mergeCell ref="G11:G12"/>
    <mergeCell ref="Q7:Q8"/>
    <mergeCell ref="T7:T8"/>
    <mergeCell ref="Q11:Q12"/>
    <mergeCell ref="N7:N8"/>
    <mergeCell ref="AG11:AG12"/>
    <mergeCell ref="AF11:AF12"/>
    <mergeCell ref="AJ9:AJ10"/>
    <mergeCell ref="AF3:AF4"/>
    <mergeCell ref="AG5:AG6"/>
    <mergeCell ref="AE5:AE6"/>
    <mergeCell ref="AE9:AE10"/>
    <mergeCell ref="AF9:AF10"/>
    <mergeCell ref="AE7:AE8"/>
    <mergeCell ref="AF7:AF8"/>
    <mergeCell ref="AG9:AG10"/>
    <mergeCell ref="AF5:AF6"/>
    <mergeCell ref="AB5:AB6"/>
    <mergeCell ref="AA5:AA6"/>
    <mergeCell ref="AA7:AA8"/>
    <mergeCell ref="AE15:AE16"/>
    <mergeCell ref="AD9:AD10"/>
    <mergeCell ref="AD5:AD6"/>
    <mergeCell ref="AC11:AC12"/>
    <mergeCell ref="AB13:AB14"/>
    <mergeCell ref="AA15:AA16"/>
    <mergeCell ref="AB15:AB16"/>
    <mergeCell ref="T25:T26"/>
    <mergeCell ref="AB23:AB24"/>
    <mergeCell ref="W11:W12"/>
    <mergeCell ref="W13:W14"/>
    <mergeCell ref="AB19:AB20"/>
    <mergeCell ref="Z19:Z20"/>
    <mergeCell ref="Z21:Z22"/>
    <mergeCell ref="Z23:Z24"/>
    <mergeCell ref="T23:T24"/>
    <mergeCell ref="AA23:AA24"/>
    <mergeCell ref="AB3:AB4"/>
    <mergeCell ref="AA3:AA4"/>
    <mergeCell ref="T11:T12"/>
    <mergeCell ref="T5:T6"/>
    <mergeCell ref="Z11:Z12"/>
    <mergeCell ref="AA11:AA12"/>
    <mergeCell ref="AB11:AB12"/>
    <mergeCell ref="W7:W8"/>
    <mergeCell ref="W3:W4"/>
    <mergeCell ref="W5:W6"/>
    <mergeCell ref="AE3:AE4"/>
    <mergeCell ref="AC3:AC4"/>
    <mergeCell ref="D41:D42"/>
    <mergeCell ref="AD17:AD18"/>
    <mergeCell ref="AC23:AC24"/>
    <mergeCell ref="AA19:AA20"/>
    <mergeCell ref="AB21:AB22"/>
    <mergeCell ref="AA21:AA22"/>
    <mergeCell ref="AD21:AD22"/>
    <mergeCell ref="AD23:AD24"/>
    <mergeCell ref="AA17:AA18"/>
    <mergeCell ref="H7:H8"/>
    <mergeCell ref="D5:D6"/>
    <mergeCell ref="G7:G8"/>
    <mergeCell ref="H5:H6"/>
    <mergeCell ref="F5:F6"/>
    <mergeCell ref="E5:E6"/>
    <mergeCell ref="E7:E8"/>
    <mergeCell ref="E9:E10"/>
    <mergeCell ref="D9:D10"/>
    <mergeCell ref="K7:K8"/>
    <mergeCell ref="AD7:AD8"/>
    <mergeCell ref="T9:T10"/>
    <mergeCell ref="W9:W10"/>
    <mergeCell ref="K13:K14"/>
    <mergeCell ref="Q15:Q16"/>
    <mergeCell ref="AC9:AC10"/>
    <mergeCell ref="AA13:AA14"/>
    <mergeCell ref="Q13:Q14"/>
    <mergeCell ref="N13:N14"/>
    <mergeCell ref="H11:H12"/>
    <mergeCell ref="Q9:Q10"/>
    <mergeCell ref="N11:N12"/>
    <mergeCell ref="AE23:AE24"/>
    <mergeCell ref="AE19:AE20"/>
    <mergeCell ref="AE21:AE22"/>
    <mergeCell ref="H9:H10"/>
    <mergeCell ref="Z13:Z14"/>
    <mergeCell ref="AB17:AB18"/>
    <mergeCell ref="Z15:Z16"/>
    <mergeCell ref="F41:F42"/>
    <mergeCell ref="G39:G40"/>
    <mergeCell ref="G43:G44"/>
    <mergeCell ref="K11:K12"/>
    <mergeCell ref="G15:G16"/>
    <mergeCell ref="H15:H16"/>
    <mergeCell ref="K15:K16"/>
    <mergeCell ref="G41:G42"/>
    <mergeCell ref="K25:K26"/>
    <mergeCell ref="F33:F34"/>
    <mergeCell ref="K21:K22"/>
    <mergeCell ref="AI23:AI24"/>
    <mergeCell ref="AJ23:AJ24"/>
    <mergeCell ref="AI21:AI22"/>
    <mergeCell ref="E39:E40"/>
    <mergeCell ref="G21:G22"/>
    <mergeCell ref="AC29:AC30"/>
    <mergeCell ref="AB29:AB30"/>
    <mergeCell ref="AC31:AC32"/>
    <mergeCell ref="N25:N26"/>
    <mergeCell ref="W31:W32"/>
    <mergeCell ref="W33:W34"/>
    <mergeCell ref="W29:W30"/>
    <mergeCell ref="N29:N30"/>
    <mergeCell ref="N33:N34"/>
    <mergeCell ref="T29:T30"/>
    <mergeCell ref="H31:H32"/>
    <mergeCell ref="G31:G32"/>
    <mergeCell ref="G29:G30"/>
    <mergeCell ref="F25:F26"/>
    <mergeCell ref="F29:F30"/>
    <mergeCell ref="H29:H30"/>
    <mergeCell ref="H27:H28"/>
    <mergeCell ref="E37:E38"/>
    <mergeCell ref="E33:E34"/>
    <mergeCell ref="D37:D38"/>
    <mergeCell ref="A35:A36"/>
    <mergeCell ref="A37:A38"/>
    <mergeCell ref="B37:B38"/>
    <mergeCell ref="B35:B36"/>
    <mergeCell ref="C35:C36"/>
    <mergeCell ref="E35:E36"/>
    <mergeCell ref="C33:C34"/>
    <mergeCell ref="G19:G20"/>
    <mergeCell ref="B5:B6"/>
    <mergeCell ref="C5:C6"/>
    <mergeCell ref="A5:A6"/>
    <mergeCell ref="A11:A12"/>
    <mergeCell ref="C9:C10"/>
    <mergeCell ref="B11:B12"/>
    <mergeCell ref="B13:B14"/>
    <mergeCell ref="G9:G10"/>
    <mergeCell ref="D7:D8"/>
    <mergeCell ref="E29:E30"/>
    <mergeCell ref="E31:E32"/>
    <mergeCell ref="D29:D30"/>
    <mergeCell ref="B29:B30"/>
    <mergeCell ref="C29:C30"/>
    <mergeCell ref="B31:B32"/>
    <mergeCell ref="A7:A8"/>
    <mergeCell ref="B7:B8"/>
    <mergeCell ref="C7:C8"/>
    <mergeCell ref="D27:D28"/>
    <mergeCell ref="A27:A28"/>
    <mergeCell ref="B27:B28"/>
    <mergeCell ref="C27:C28"/>
    <mergeCell ref="C13:C14"/>
    <mergeCell ref="D13:D14"/>
    <mergeCell ref="A15:A16"/>
    <mergeCell ref="G37:G38"/>
    <mergeCell ref="K37:K38"/>
    <mergeCell ref="K33:K34"/>
    <mergeCell ref="G33:G34"/>
    <mergeCell ref="G35:G36"/>
    <mergeCell ref="K35:K36"/>
    <mergeCell ref="H37:H38"/>
    <mergeCell ref="H33:H34"/>
    <mergeCell ref="H35:H36"/>
    <mergeCell ref="F37:F38"/>
    <mergeCell ref="Q31:Q32"/>
    <mergeCell ref="Q37:Q38"/>
    <mergeCell ref="T37:T38"/>
    <mergeCell ref="K31:K32"/>
    <mergeCell ref="N35:N36"/>
    <mergeCell ref="N31:N32"/>
    <mergeCell ref="F31:F32"/>
    <mergeCell ref="Q33:Q34"/>
    <mergeCell ref="T33:T34"/>
    <mergeCell ref="AG17:AG18"/>
    <mergeCell ref="AD19:AD20"/>
    <mergeCell ref="AF23:AF24"/>
    <mergeCell ref="AF25:AF26"/>
    <mergeCell ref="AG23:AG24"/>
    <mergeCell ref="AG21:AG22"/>
    <mergeCell ref="AF17:AF18"/>
    <mergeCell ref="AD25:AD26"/>
    <mergeCell ref="AE17:AE18"/>
    <mergeCell ref="H21:H22"/>
    <mergeCell ref="F23:F24"/>
    <mergeCell ref="G23:G24"/>
    <mergeCell ref="H23:H24"/>
    <mergeCell ref="AG25:AG26"/>
    <mergeCell ref="AF29:AF30"/>
    <mergeCell ref="Q23:Q24"/>
    <mergeCell ref="N23:N24"/>
    <mergeCell ref="K23:K24"/>
    <mergeCell ref="Q21:Q22"/>
    <mergeCell ref="AI29:AI30"/>
    <mergeCell ref="F19:F20"/>
    <mergeCell ref="F27:F28"/>
    <mergeCell ref="G27:G28"/>
    <mergeCell ref="AJ29:AJ30"/>
    <mergeCell ref="Q29:Q30"/>
    <mergeCell ref="Z29:Z30"/>
    <mergeCell ref="AC27:AC28"/>
    <mergeCell ref="AA27:AA28"/>
    <mergeCell ref="AB27:AB28"/>
    <mergeCell ref="A21:A22"/>
    <mergeCell ref="B21:B22"/>
    <mergeCell ref="C21:C22"/>
    <mergeCell ref="F21:F22"/>
    <mergeCell ref="D21:D22"/>
    <mergeCell ref="AJ31:AJ32"/>
    <mergeCell ref="AJ27:AJ28"/>
    <mergeCell ref="AE29:AE30"/>
    <mergeCell ref="AE27:AE28"/>
    <mergeCell ref="AF27:AF28"/>
    <mergeCell ref="Z33:Z34"/>
    <mergeCell ref="AB25:AB26"/>
    <mergeCell ref="AD31:AD32"/>
    <mergeCell ref="AD29:AD30"/>
    <mergeCell ref="AD27:AD28"/>
    <mergeCell ref="AC25:AC26"/>
    <mergeCell ref="AB31:AB32"/>
    <mergeCell ref="AA29:AA30"/>
    <mergeCell ref="AA31:AA32"/>
    <mergeCell ref="A25:A26"/>
    <mergeCell ref="AE25:AE26"/>
    <mergeCell ref="W23:W24"/>
    <mergeCell ref="Z25:Z26"/>
    <mergeCell ref="W35:W36"/>
    <mergeCell ref="K27:K28"/>
    <mergeCell ref="N27:N28"/>
    <mergeCell ref="T31:T32"/>
    <mergeCell ref="Q27:Q28"/>
    <mergeCell ref="T27:T28"/>
    <mergeCell ref="K29:K30"/>
    <mergeCell ref="Q25:Q26"/>
    <mergeCell ref="AA25:AA26"/>
    <mergeCell ref="AH25:AH26"/>
    <mergeCell ref="AH27:AH28"/>
    <mergeCell ref="B25:B26"/>
    <mergeCell ref="W27:W28"/>
    <mergeCell ref="AG29:AG30"/>
    <mergeCell ref="AG27:AG28"/>
    <mergeCell ref="AH29:AH30"/>
    <mergeCell ref="AA33:AA34"/>
    <mergeCell ref="AI27:AI28"/>
    <mergeCell ref="AI31:AI32"/>
    <mergeCell ref="Z27:Z28"/>
    <mergeCell ref="AF31:AF32"/>
    <mergeCell ref="AG31:AG32"/>
    <mergeCell ref="AC33:AC34"/>
    <mergeCell ref="AD33:AD34"/>
    <mergeCell ref="Z31:Z32"/>
    <mergeCell ref="AF33:AF34"/>
    <mergeCell ref="AB33:AB34"/>
    <mergeCell ref="AI39:AI40"/>
    <mergeCell ref="AL35:AL36"/>
    <mergeCell ref="AL37:AL38"/>
    <mergeCell ref="AK35:AK36"/>
    <mergeCell ref="AL33:AL34"/>
    <mergeCell ref="AD37:AD38"/>
    <mergeCell ref="H41:H42"/>
    <mergeCell ref="N43:N44"/>
    <mergeCell ref="N45:N46"/>
    <mergeCell ref="W37:W38"/>
    <mergeCell ref="K41:K42"/>
    <mergeCell ref="N37:N38"/>
    <mergeCell ref="K39:K40"/>
    <mergeCell ref="K45:K46"/>
    <mergeCell ref="T45:T46"/>
    <mergeCell ref="K43:K44"/>
    <mergeCell ref="N39:N40"/>
    <mergeCell ref="Z39:Z40"/>
    <mergeCell ref="Z37:Z38"/>
    <mergeCell ref="T41:T42"/>
    <mergeCell ref="Q39:Q40"/>
    <mergeCell ref="Q41:Q42"/>
    <mergeCell ref="Z41:Z42"/>
    <mergeCell ref="AA37:AA38"/>
    <mergeCell ref="AC37:AC38"/>
    <mergeCell ref="T35:T36"/>
    <mergeCell ref="AD41:AD42"/>
    <mergeCell ref="AA41:AA42"/>
    <mergeCell ref="AC41:AC42"/>
    <mergeCell ref="AD35:AD36"/>
    <mergeCell ref="AB39:AB40"/>
    <mergeCell ref="AB37:AB38"/>
    <mergeCell ref="Q35:Q36"/>
    <mergeCell ref="AE35:AE36"/>
    <mergeCell ref="AA35:AA36"/>
    <mergeCell ref="AC35:AC36"/>
    <mergeCell ref="AB35:AB36"/>
    <mergeCell ref="Z35:Z36"/>
    <mergeCell ref="Z45:Z46"/>
    <mergeCell ref="Z43:Z44"/>
    <mergeCell ref="AC43:AC44"/>
    <mergeCell ref="N41:N42"/>
    <mergeCell ref="AB43:AB44"/>
    <mergeCell ref="AB41:AB42"/>
    <mergeCell ref="W43:W44"/>
    <mergeCell ref="T43:T44"/>
    <mergeCell ref="Q43:Q44"/>
    <mergeCell ref="AC45:AC46"/>
    <mergeCell ref="AF47:AF48"/>
    <mergeCell ref="AG47:AG48"/>
    <mergeCell ref="AC51:AC52"/>
    <mergeCell ref="AD47:AD48"/>
    <mergeCell ref="AE47:AE48"/>
    <mergeCell ref="AM45:AM46"/>
    <mergeCell ref="AF41:AF42"/>
    <mergeCell ref="AK41:AK42"/>
    <mergeCell ref="AM43:AM44"/>
    <mergeCell ref="AF43:AF44"/>
    <mergeCell ref="AG45:AG46"/>
    <mergeCell ref="AH43:AH44"/>
    <mergeCell ref="AG41:AG42"/>
    <mergeCell ref="AJ41:AJ42"/>
    <mergeCell ref="AH41:AH42"/>
    <mergeCell ref="AN3:AN4"/>
    <mergeCell ref="AE39:AE40"/>
    <mergeCell ref="AE41:AE42"/>
    <mergeCell ref="AF37:AF38"/>
    <mergeCell ref="AG39:AG40"/>
    <mergeCell ref="AG35:AG36"/>
    <mergeCell ref="AG37:AG38"/>
    <mergeCell ref="AF39:AF40"/>
    <mergeCell ref="AF35:AF36"/>
    <mergeCell ref="AI25:AI26"/>
    <mergeCell ref="AN47:AN48"/>
    <mergeCell ref="AM27:AM28"/>
    <mergeCell ref="AM23:AM24"/>
    <mergeCell ref="AN19:AN20"/>
    <mergeCell ref="AO3:AO4"/>
    <mergeCell ref="AO5:AO6"/>
    <mergeCell ref="AO7:AO8"/>
    <mergeCell ref="AO9:AO10"/>
    <mergeCell ref="AO19:AO20"/>
    <mergeCell ref="AM3:AM4"/>
    <mergeCell ref="AI47:AI48"/>
    <mergeCell ref="AK47:AK48"/>
    <mergeCell ref="AK51:AK52"/>
    <mergeCell ref="AO49:AO50"/>
    <mergeCell ref="AM51:AM52"/>
    <mergeCell ref="AO13:AO14"/>
    <mergeCell ref="AM49:AM50"/>
    <mergeCell ref="AO51:AO52"/>
    <mergeCell ref="AN51:AN52"/>
    <mergeCell ref="AN45:AN46"/>
    <mergeCell ref="AE51:AE52"/>
    <mergeCell ref="AE49:AE50"/>
    <mergeCell ref="AJ33:AJ34"/>
    <mergeCell ref="AI35:AI36"/>
    <mergeCell ref="AI43:AI44"/>
    <mergeCell ref="AE43:AE44"/>
    <mergeCell ref="AJ45:AJ46"/>
    <mergeCell ref="AG43:AG44"/>
    <mergeCell ref="AF45:AF46"/>
    <mergeCell ref="AJ47:AJ48"/>
    <mergeCell ref="AN7:AN8"/>
    <mergeCell ref="AN5:AN6"/>
    <mergeCell ref="AN15:AN16"/>
    <mergeCell ref="AM5:AM6"/>
    <mergeCell ref="AM7:AM8"/>
    <mergeCell ref="AN9:AN10"/>
    <mergeCell ref="AM13:AM14"/>
    <mergeCell ref="AM41:AM42"/>
    <mergeCell ref="AL23:AL24"/>
    <mergeCell ref="AJ25:AJ26"/>
    <mergeCell ref="AK33:AK34"/>
    <mergeCell ref="AJ35:AJ36"/>
    <mergeCell ref="AK23:AK24"/>
    <mergeCell ref="AK39:AK40"/>
    <mergeCell ref="AJ37:AJ38"/>
    <mergeCell ref="AM29:AM30"/>
    <mergeCell ref="AM33:AM34"/>
    <mergeCell ref="AL15:AL16"/>
    <mergeCell ref="AK15:AK16"/>
    <mergeCell ref="AJ19:AJ20"/>
    <mergeCell ref="AJ21:AJ22"/>
    <mergeCell ref="AC39:AC40"/>
    <mergeCell ref="AG33:AG34"/>
    <mergeCell ref="AI37:AI38"/>
    <mergeCell ref="AI33:AI34"/>
    <mergeCell ref="AE33:AE34"/>
    <mergeCell ref="AH33:AH34"/>
    <mergeCell ref="AD39:AD40"/>
    <mergeCell ref="AH39:AH40"/>
    <mergeCell ref="AE37:AE38"/>
    <mergeCell ref="AL17:AL18"/>
    <mergeCell ref="AJ17:AJ18"/>
    <mergeCell ref="AK17:AK18"/>
    <mergeCell ref="AH35:AH36"/>
    <mergeCell ref="AH31:AH32"/>
    <mergeCell ref="AL39:AL40"/>
    <mergeCell ref="AE31:AE32"/>
    <mergeCell ref="AL9:AL10"/>
    <mergeCell ref="AL25:AL26"/>
    <mergeCell ref="AK21:AK22"/>
    <mergeCell ref="AK19:AK20"/>
    <mergeCell ref="AK25:AK26"/>
    <mergeCell ref="AK9:AK10"/>
    <mergeCell ref="AL19:AL20"/>
    <mergeCell ref="AL21:AL22"/>
    <mergeCell ref="AL11:AL12"/>
    <mergeCell ref="AK13:AK14"/>
    <mergeCell ref="AL31:AL32"/>
    <mergeCell ref="AL27:AL28"/>
    <mergeCell ref="AL29:AL30"/>
    <mergeCell ref="AK27:AK28"/>
    <mergeCell ref="AK31:AK32"/>
    <mergeCell ref="AK29:AK30"/>
    <mergeCell ref="AM31:AM32"/>
    <mergeCell ref="AM35:AM36"/>
    <mergeCell ref="AM37:AM38"/>
    <mergeCell ref="AO11:AO12"/>
    <mergeCell ref="AN31:AN32"/>
    <mergeCell ref="AN35:AN36"/>
    <mergeCell ref="AO37:AO38"/>
    <mergeCell ref="AO15:AO16"/>
    <mergeCell ref="AO17:AO18"/>
    <mergeCell ref="AN11:AN12"/>
    <mergeCell ref="AI3:AI4"/>
    <mergeCell ref="AI7:AI8"/>
    <mergeCell ref="AG3:AG4"/>
    <mergeCell ref="AL7:AL8"/>
    <mergeCell ref="AL5:AL6"/>
    <mergeCell ref="AG7:AG8"/>
    <mergeCell ref="AI5:AI6"/>
    <mergeCell ref="AJ7:AJ8"/>
    <mergeCell ref="AJ5:AJ6"/>
    <mergeCell ref="AL3:AL4"/>
    <mergeCell ref="AM9:AM10"/>
    <mergeCell ref="AM11:AM12"/>
    <mergeCell ref="AM19:AM20"/>
    <mergeCell ref="AM15:AM16"/>
    <mergeCell ref="AN25:AN26"/>
    <mergeCell ref="AM25:AM26"/>
    <mergeCell ref="AN17:AN18"/>
    <mergeCell ref="AM21:AM22"/>
    <mergeCell ref="AM17:AM18"/>
    <mergeCell ref="AN23:AN24"/>
    <mergeCell ref="AN21:AN22"/>
    <mergeCell ref="AO21:AO22"/>
    <mergeCell ref="AO23:AO24"/>
    <mergeCell ref="AN29:AN30"/>
    <mergeCell ref="AN13:AN14"/>
    <mergeCell ref="AN27:AN28"/>
    <mergeCell ref="AO25:AO26"/>
    <mergeCell ref="AO27:AO28"/>
    <mergeCell ref="AO29:AO30"/>
    <mergeCell ref="AO31:AO32"/>
    <mergeCell ref="AO35:AO36"/>
    <mergeCell ref="AP23:AQ24"/>
    <mergeCell ref="AF56:AF57"/>
    <mergeCell ref="AN41:AN42"/>
    <mergeCell ref="AN39:AN40"/>
    <mergeCell ref="AN33:AN34"/>
    <mergeCell ref="AN37:AN38"/>
    <mergeCell ref="AO39:AO40"/>
    <mergeCell ref="AK37:AK38"/>
    <mergeCell ref="AJ39:AJ40"/>
    <mergeCell ref="AH37:AH38"/>
    <mergeCell ref="AM39:AM40"/>
    <mergeCell ref="AP9:AQ10"/>
    <mergeCell ref="AP47:AQ48"/>
    <mergeCell ref="AO56:AO57"/>
    <mergeCell ref="AO58:AO59"/>
    <mergeCell ref="AE53:AO54"/>
    <mergeCell ref="AN49:AN50"/>
    <mergeCell ref="AO47:AO48"/>
    <mergeCell ref="AJ51:AJ52"/>
    <mergeCell ref="AL51:AL52"/>
    <mergeCell ref="AE58:AE59"/>
    <mergeCell ref="AP21:AQ22"/>
    <mergeCell ref="AO41:AO42"/>
    <mergeCell ref="AO43:AO44"/>
    <mergeCell ref="AP2:AQ2"/>
    <mergeCell ref="AP31:AQ32"/>
    <mergeCell ref="AP33:AQ34"/>
    <mergeCell ref="AP35:AQ36"/>
    <mergeCell ref="AP3:AQ4"/>
    <mergeCell ref="AP5:AQ6"/>
    <mergeCell ref="AP7:AQ8"/>
    <mergeCell ref="AO45:AO46"/>
    <mergeCell ref="AP11:AQ12"/>
    <mergeCell ref="AP13:AQ14"/>
    <mergeCell ref="AP15:AQ16"/>
    <mergeCell ref="AP37:AQ38"/>
    <mergeCell ref="AP25:AQ26"/>
    <mergeCell ref="AP27:AQ28"/>
    <mergeCell ref="AP29:AQ30"/>
    <mergeCell ref="AP17:AQ18"/>
    <mergeCell ref="AP19:AQ20"/>
    <mergeCell ref="AJ43:AJ44"/>
    <mergeCell ref="AP39:AQ40"/>
    <mergeCell ref="AO33:AO34"/>
    <mergeCell ref="AP61:AQ61"/>
    <mergeCell ref="AP49:AQ50"/>
    <mergeCell ref="AP51:AQ52"/>
    <mergeCell ref="AP53:AQ54"/>
    <mergeCell ref="AP41:AQ42"/>
    <mergeCell ref="AP43:AQ44"/>
    <mergeCell ref="AP45:AQ46"/>
    <mergeCell ref="AL49:AL50"/>
    <mergeCell ref="AN43:AN44"/>
    <mergeCell ref="AM47:AM48"/>
    <mergeCell ref="AH45:AH46"/>
    <mergeCell ref="AL43:AL44"/>
    <mergeCell ref="AL47:AL48"/>
    <mergeCell ref="AK45:AK46"/>
    <mergeCell ref="AK43:AK44"/>
    <mergeCell ref="AI45:AI46"/>
    <mergeCell ref="AH47:AH48"/>
    <mergeCell ref="AF49:AF50"/>
    <mergeCell ref="AF51:AF52"/>
    <mergeCell ref="AI51:AI52"/>
    <mergeCell ref="AK49:AK50"/>
    <mergeCell ref="AI49:AI50"/>
    <mergeCell ref="AJ49:AJ50"/>
    <mergeCell ref="AG51:AG52"/>
    <mergeCell ref="AG49:AG50"/>
    <mergeCell ref="AH49:AH50"/>
    <mergeCell ref="AH51:AH52"/>
    <mergeCell ref="AJ56:AJ57"/>
    <mergeCell ref="AK56:AK57"/>
    <mergeCell ref="AM56:AM57"/>
    <mergeCell ref="AN56:AN57"/>
    <mergeCell ref="AH56:AH57"/>
    <mergeCell ref="AI56:AI57"/>
    <mergeCell ref="AL56:AL57"/>
    <mergeCell ref="T49:T50"/>
    <mergeCell ref="K47:K48"/>
    <mergeCell ref="K62:K63"/>
    <mergeCell ref="I61:J61"/>
    <mergeCell ref="L61:M61"/>
    <mergeCell ref="O61:P61"/>
    <mergeCell ref="Q47:Q48"/>
    <mergeCell ref="T53:T54"/>
    <mergeCell ref="Q53:Q54"/>
    <mergeCell ref="N49:N50"/>
    <mergeCell ref="AI41:AI42"/>
    <mergeCell ref="AB45:AB46"/>
    <mergeCell ref="AD51:AD52"/>
    <mergeCell ref="AC47:AC48"/>
    <mergeCell ref="K49:K50"/>
    <mergeCell ref="Z51:Z52"/>
    <mergeCell ref="T51:T52"/>
    <mergeCell ref="AB51:AB52"/>
    <mergeCell ref="AD49:AD50"/>
    <mergeCell ref="AC49:AC50"/>
    <mergeCell ref="Z49:Z50"/>
    <mergeCell ref="AB47:AB48"/>
    <mergeCell ref="AL41:AL42"/>
    <mergeCell ref="AD43:AD44"/>
    <mergeCell ref="K51:K52"/>
    <mergeCell ref="N51:N52"/>
    <mergeCell ref="N47:N48"/>
    <mergeCell ref="AE45:AE46"/>
    <mergeCell ref="AD45:AD46"/>
    <mergeCell ref="AL45:AL46"/>
    <mergeCell ref="B43:B44"/>
    <mergeCell ref="F43:F44"/>
    <mergeCell ref="AB49:AB50"/>
    <mergeCell ref="W49:W50"/>
    <mergeCell ref="B53:B54"/>
    <mergeCell ref="Q45:Q46"/>
    <mergeCell ref="W45:W46"/>
    <mergeCell ref="H45:H46"/>
    <mergeCell ref="Z47:Z48"/>
    <mergeCell ref="AA47:AA48"/>
    <mergeCell ref="AD53:AD54"/>
    <mergeCell ref="AE55:AO55"/>
    <mergeCell ref="H43:H44"/>
    <mergeCell ref="E43:E44"/>
    <mergeCell ref="X61:Y61"/>
    <mergeCell ref="I60:M60"/>
    <mergeCell ref="O60:S60"/>
    <mergeCell ref="B60:F60"/>
    <mergeCell ref="W47:W48"/>
    <mergeCell ref="U60:V60"/>
    <mergeCell ref="G64:G65"/>
    <mergeCell ref="H64:H65"/>
    <mergeCell ref="AG56:AG57"/>
    <mergeCell ref="H53:H54"/>
    <mergeCell ref="K53:K54"/>
    <mergeCell ref="AE56:AE57"/>
    <mergeCell ref="Z53:Z54"/>
    <mergeCell ref="N53:N54"/>
    <mergeCell ref="AA53:AA54"/>
    <mergeCell ref="AC53:AC54"/>
    <mergeCell ref="A64:A65"/>
    <mergeCell ref="B64:B65"/>
    <mergeCell ref="C64:C65"/>
    <mergeCell ref="D64:D65"/>
    <mergeCell ref="E64:E65"/>
    <mergeCell ref="F64:F65"/>
    <mergeCell ref="AN58:AN59"/>
    <mergeCell ref="AF58:AF59"/>
    <mergeCell ref="AG58:AG59"/>
    <mergeCell ref="AH58:AH59"/>
    <mergeCell ref="AI58:AI59"/>
    <mergeCell ref="AJ58:AJ59"/>
    <mergeCell ref="AK58:AK59"/>
    <mergeCell ref="AL58:AL59"/>
    <mergeCell ref="AM58:AM59"/>
    <mergeCell ref="AJ64:AJ65"/>
    <mergeCell ref="AK64:AK65"/>
    <mergeCell ref="AM64:AM65"/>
    <mergeCell ref="AN64:AN65"/>
    <mergeCell ref="AA62:AA63"/>
    <mergeCell ref="AB62:AB63"/>
    <mergeCell ref="N62:N63"/>
    <mergeCell ref="AI64:AI65"/>
    <mergeCell ref="AH64:AH65"/>
    <mergeCell ref="AF62:AF63"/>
    <mergeCell ref="AD62:AD63"/>
    <mergeCell ref="AD64:AD65"/>
    <mergeCell ref="AE62:AE63"/>
    <mergeCell ref="AC62:AC63"/>
    <mergeCell ref="Z62:Z63"/>
    <mergeCell ref="T62:T63"/>
    <mergeCell ref="AP62:AQ63"/>
    <mergeCell ref="AG62:AG63"/>
    <mergeCell ref="AH62:AH63"/>
    <mergeCell ref="AO62:AO63"/>
    <mergeCell ref="AN62:AN63"/>
    <mergeCell ref="AL62:AL63"/>
    <mergeCell ref="AM62:AM63"/>
    <mergeCell ref="AI62:AI63"/>
    <mergeCell ref="AJ62:AJ63"/>
    <mergeCell ref="AK62:AK63"/>
    <mergeCell ref="AA64:AA65"/>
    <mergeCell ref="AP66:AQ67"/>
    <mergeCell ref="AL64:AL65"/>
    <mergeCell ref="AP64:AQ65"/>
    <mergeCell ref="AN66:AN67"/>
    <mergeCell ref="AL66:AL67"/>
    <mergeCell ref="AM66:AM67"/>
    <mergeCell ref="AO66:AO67"/>
    <mergeCell ref="AO64:AO65"/>
    <mergeCell ref="AI66:AI67"/>
    <mergeCell ref="AG64:AG65"/>
    <mergeCell ref="AG66:AG67"/>
    <mergeCell ref="AF64:AF65"/>
    <mergeCell ref="AE64:AE65"/>
    <mergeCell ref="AC64:AC65"/>
    <mergeCell ref="AB64:AB65"/>
    <mergeCell ref="AF66:AF67"/>
    <mergeCell ref="Q70:Q71"/>
    <mergeCell ref="AC68:AC69"/>
    <mergeCell ref="AH66:AH67"/>
    <mergeCell ref="Z68:Z69"/>
    <mergeCell ref="AG70:AG71"/>
    <mergeCell ref="AA70:AA71"/>
    <mergeCell ref="AD70:AD71"/>
    <mergeCell ref="AE70:AE71"/>
    <mergeCell ref="AF70:AF71"/>
    <mergeCell ref="AF68:AF69"/>
    <mergeCell ref="AG68:AG69"/>
    <mergeCell ref="AH68:AH69"/>
    <mergeCell ref="Q68:Q69"/>
    <mergeCell ref="AD68:AD69"/>
    <mergeCell ref="T68:T69"/>
    <mergeCell ref="W68:W69"/>
    <mergeCell ref="A66:A67"/>
    <mergeCell ref="D68:D69"/>
    <mergeCell ref="B66:B67"/>
    <mergeCell ref="C66:C67"/>
    <mergeCell ref="D66:D67"/>
    <mergeCell ref="B68:B69"/>
    <mergeCell ref="C68:C69"/>
    <mergeCell ref="AG72:AG73"/>
    <mergeCell ref="F66:F67"/>
    <mergeCell ref="G66:G67"/>
    <mergeCell ref="H66:H67"/>
    <mergeCell ref="K66:K67"/>
    <mergeCell ref="H72:H73"/>
    <mergeCell ref="AB72:AB73"/>
    <mergeCell ref="AA72:AA73"/>
    <mergeCell ref="AD72:AD73"/>
    <mergeCell ref="AA68:AA69"/>
    <mergeCell ref="E68:E69"/>
    <mergeCell ref="F68:F69"/>
    <mergeCell ref="E66:E67"/>
    <mergeCell ref="K68:K69"/>
    <mergeCell ref="N66:N67"/>
    <mergeCell ref="Q66:Q67"/>
    <mergeCell ref="AC70:AC71"/>
    <mergeCell ref="T66:T67"/>
    <mergeCell ref="W70:W71"/>
    <mergeCell ref="H68:H69"/>
    <mergeCell ref="AA66:AA67"/>
    <mergeCell ref="AB68:AB69"/>
    <mergeCell ref="AB66:AB67"/>
    <mergeCell ref="W66:W67"/>
    <mergeCell ref="AC66:AC67"/>
    <mergeCell ref="D70:D71"/>
    <mergeCell ref="E70:E71"/>
    <mergeCell ref="B70:B71"/>
    <mergeCell ref="AE66:AE67"/>
    <mergeCell ref="T70:T71"/>
    <mergeCell ref="N68:N69"/>
    <mergeCell ref="F70:F71"/>
    <mergeCell ref="AD66:AD67"/>
    <mergeCell ref="AE68:AE69"/>
    <mergeCell ref="AB70:AB71"/>
    <mergeCell ref="AJ72:AJ73"/>
    <mergeCell ref="A68:A69"/>
    <mergeCell ref="H70:H71"/>
    <mergeCell ref="G68:G69"/>
    <mergeCell ref="G70:G71"/>
    <mergeCell ref="K70:K71"/>
    <mergeCell ref="N70:N71"/>
    <mergeCell ref="AH70:AH71"/>
    <mergeCell ref="A70:A71"/>
    <mergeCell ref="C70:C71"/>
    <mergeCell ref="AP70:AQ71"/>
    <mergeCell ref="AM70:AM71"/>
    <mergeCell ref="AN70:AN71"/>
    <mergeCell ref="AO70:AO71"/>
    <mergeCell ref="AO72:AO73"/>
    <mergeCell ref="AL70:AL71"/>
    <mergeCell ref="AP72:AQ73"/>
    <mergeCell ref="AH72:AH73"/>
    <mergeCell ref="AI72:AI73"/>
    <mergeCell ref="AI74:AI75"/>
    <mergeCell ref="AK72:AK73"/>
    <mergeCell ref="AP74:AQ75"/>
    <mergeCell ref="AM74:AM75"/>
    <mergeCell ref="AN74:AN75"/>
    <mergeCell ref="AL72:AL73"/>
    <mergeCell ref="AN72:AN73"/>
    <mergeCell ref="AI70:AI71"/>
    <mergeCell ref="AK68:AK69"/>
    <mergeCell ref="AJ66:AJ67"/>
    <mergeCell ref="AK66:AK67"/>
    <mergeCell ref="AJ70:AJ71"/>
    <mergeCell ref="AK70:AK71"/>
    <mergeCell ref="AP68:AQ69"/>
    <mergeCell ref="AI68:AI69"/>
    <mergeCell ref="AJ68:AJ69"/>
    <mergeCell ref="AO68:AO69"/>
    <mergeCell ref="AN68:AN69"/>
    <mergeCell ref="AL68:AL69"/>
    <mergeCell ref="AM68:AM69"/>
    <mergeCell ref="A76:A77"/>
    <mergeCell ref="B76:B77"/>
    <mergeCell ref="C76:C77"/>
    <mergeCell ref="A72:A73"/>
    <mergeCell ref="B72:B73"/>
    <mergeCell ref="A74:A75"/>
    <mergeCell ref="B74:B75"/>
    <mergeCell ref="C74:C75"/>
    <mergeCell ref="C72:C73"/>
    <mergeCell ref="E72:E73"/>
    <mergeCell ref="F72:F73"/>
    <mergeCell ref="F74:F75"/>
    <mergeCell ref="D72:D73"/>
    <mergeCell ref="N72:N73"/>
    <mergeCell ref="G72:G73"/>
    <mergeCell ref="AD76:AD77"/>
    <mergeCell ref="AN76:AN77"/>
    <mergeCell ref="AG76:AG77"/>
    <mergeCell ref="AF76:AF77"/>
    <mergeCell ref="D74:D75"/>
    <mergeCell ref="E74:E75"/>
    <mergeCell ref="AF74:AF75"/>
    <mergeCell ref="AB74:AB75"/>
    <mergeCell ref="AE74:AE75"/>
    <mergeCell ref="AD74:AD75"/>
    <mergeCell ref="AP76:AQ77"/>
    <mergeCell ref="AM76:AM77"/>
    <mergeCell ref="AC76:AC77"/>
    <mergeCell ref="AE76:AE77"/>
    <mergeCell ref="AJ76:AJ77"/>
    <mergeCell ref="AI76:AI77"/>
    <mergeCell ref="AO76:AO77"/>
    <mergeCell ref="AH76:AH77"/>
    <mergeCell ref="AH74:AH75"/>
    <mergeCell ref="AG74:AG75"/>
    <mergeCell ref="AO74:AO75"/>
    <mergeCell ref="AJ74:AJ75"/>
    <mergeCell ref="AK76:AK77"/>
    <mergeCell ref="AL76:AL77"/>
    <mergeCell ref="AL74:AL75"/>
    <mergeCell ref="AK74:AK75"/>
    <mergeCell ref="D76:D77"/>
    <mergeCell ref="Q74:Q75"/>
    <mergeCell ref="AC74:AC75"/>
    <mergeCell ref="AA76:AA77"/>
    <mergeCell ref="G74:G75"/>
    <mergeCell ref="H74:H75"/>
    <mergeCell ref="K74:K75"/>
    <mergeCell ref="N76:N77"/>
    <mergeCell ref="Q76:Q77"/>
    <mergeCell ref="E76:E77"/>
    <mergeCell ref="F76:F77"/>
    <mergeCell ref="AF72:AF73"/>
    <mergeCell ref="AC72:AC73"/>
    <mergeCell ref="AE72:AE73"/>
    <mergeCell ref="Z72:Z73"/>
    <mergeCell ref="Q72:Q73"/>
    <mergeCell ref="T72:T73"/>
    <mergeCell ref="W72:W73"/>
    <mergeCell ref="AB76:AB77"/>
    <mergeCell ref="AA74:AA75"/>
    <mergeCell ref="G76:G77"/>
    <mergeCell ref="H76:H77"/>
    <mergeCell ref="Z76:Z77"/>
    <mergeCell ref="Z74:Z75"/>
    <mergeCell ref="W76:W77"/>
    <mergeCell ref="W74:W75"/>
    <mergeCell ref="N74:N75"/>
    <mergeCell ref="K76:K77"/>
    <mergeCell ref="T76:T77"/>
    <mergeCell ref="T74:T75"/>
    <mergeCell ref="AM72:AM73"/>
    <mergeCell ref="AO78:AO79"/>
    <mergeCell ref="A78:A79"/>
    <mergeCell ref="B78:B79"/>
    <mergeCell ref="C78:C79"/>
    <mergeCell ref="D78:D79"/>
    <mergeCell ref="E78:E79"/>
    <mergeCell ref="F78:F79"/>
    <mergeCell ref="G78:G79"/>
    <mergeCell ref="AM78:AM79"/>
    <mergeCell ref="AA78:AA79"/>
    <mergeCell ref="AB78:AB79"/>
    <mergeCell ref="AA80:AA81"/>
    <mergeCell ref="AC78:AC79"/>
    <mergeCell ref="AB80:AB81"/>
    <mergeCell ref="AD80:AD81"/>
    <mergeCell ref="G80:G81"/>
    <mergeCell ref="H80:H81"/>
    <mergeCell ref="AC80:AC81"/>
    <mergeCell ref="AG80:AG81"/>
    <mergeCell ref="AH80:AH81"/>
    <mergeCell ref="B80:B81"/>
    <mergeCell ref="C80:C81"/>
    <mergeCell ref="D80:D81"/>
    <mergeCell ref="AO80:AO81"/>
    <mergeCell ref="AN80:AN81"/>
    <mergeCell ref="AK80:AK81"/>
    <mergeCell ref="AL80:AL81"/>
    <mergeCell ref="AM80:AM81"/>
    <mergeCell ref="A80:A81"/>
    <mergeCell ref="AJ80:AJ81"/>
    <mergeCell ref="E80:E81"/>
    <mergeCell ref="Q80:Q81"/>
    <mergeCell ref="F80:F81"/>
    <mergeCell ref="AI80:AI81"/>
    <mergeCell ref="AL86:AL87"/>
    <mergeCell ref="AM86:AM87"/>
    <mergeCell ref="AK84:AK85"/>
    <mergeCell ref="AL84:AL85"/>
    <mergeCell ref="AM84:AM85"/>
    <mergeCell ref="AJ82:AJ83"/>
    <mergeCell ref="AI82:AI83"/>
    <mergeCell ref="AP86:AQ87"/>
    <mergeCell ref="AK86:AK87"/>
    <mergeCell ref="AO86:AO87"/>
    <mergeCell ref="AO84:AO85"/>
    <mergeCell ref="AN84:AN85"/>
    <mergeCell ref="AJ86:AJ87"/>
    <mergeCell ref="AN86:AN87"/>
    <mergeCell ref="AP80:AQ81"/>
    <mergeCell ref="AF80:AF81"/>
    <mergeCell ref="AN78:AN79"/>
    <mergeCell ref="AP84:AQ85"/>
    <mergeCell ref="AH84:AH85"/>
    <mergeCell ref="AI84:AI85"/>
    <mergeCell ref="AF82:AF83"/>
    <mergeCell ref="AG84:AG85"/>
    <mergeCell ref="AG82:AG83"/>
    <mergeCell ref="AH82:AH83"/>
    <mergeCell ref="AP78:AQ79"/>
    <mergeCell ref="AH78:AH79"/>
    <mergeCell ref="AI78:AI79"/>
    <mergeCell ref="AD78:AD79"/>
    <mergeCell ref="AL78:AL79"/>
    <mergeCell ref="AK78:AK79"/>
    <mergeCell ref="AG78:AG79"/>
    <mergeCell ref="AJ78:AJ79"/>
    <mergeCell ref="AE78:AE79"/>
    <mergeCell ref="AF78:AF79"/>
    <mergeCell ref="AP82:AQ83"/>
    <mergeCell ref="AK82:AK83"/>
    <mergeCell ref="AL82:AL83"/>
    <mergeCell ref="AM82:AM83"/>
    <mergeCell ref="AN82:AN83"/>
    <mergeCell ref="AO82:AO83"/>
    <mergeCell ref="AF84:AF85"/>
    <mergeCell ref="AC84:AC85"/>
    <mergeCell ref="AD82:AD83"/>
    <mergeCell ref="AD84:AD85"/>
    <mergeCell ref="AC82:AC83"/>
    <mergeCell ref="AE82:AE83"/>
    <mergeCell ref="AJ84:AJ85"/>
    <mergeCell ref="A82:A83"/>
    <mergeCell ref="B82:B83"/>
    <mergeCell ref="C82:C83"/>
    <mergeCell ref="D82:D83"/>
    <mergeCell ref="A84:A85"/>
    <mergeCell ref="B84:B85"/>
    <mergeCell ref="C84:C85"/>
    <mergeCell ref="D84:D85"/>
    <mergeCell ref="E82:E83"/>
    <mergeCell ref="Z82:Z83"/>
    <mergeCell ref="G82:G83"/>
    <mergeCell ref="H82:H83"/>
    <mergeCell ref="Q82:Q83"/>
    <mergeCell ref="T82:T83"/>
    <mergeCell ref="K82:K83"/>
    <mergeCell ref="N82:N83"/>
    <mergeCell ref="W82:W83"/>
    <mergeCell ref="G84:G85"/>
    <mergeCell ref="E84:E85"/>
    <mergeCell ref="F84:F85"/>
    <mergeCell ref="K84:K85"/>
    <mergeCell ref="H84:H85"/>
    <mergeCell ref="F82:F83"/>
    <mergeCell ref="H90:H91"/>
    <mergeCell ref="K90:K91"/>
    <mergeCell ref="T90:T91"/>
    <mergeCell ref="N92:N93"/>
    <mergeCell ref="Q92:Q93"/>
    <mergeCell ref="AD92:AD93"/>
    <mergeCell ref="AC90:AC91"/>
    <mergeCell ref="AI86:AI87"/>
    <mergeCell ref="Z90:Z91"/>
    <mergeCell ref="AH88:AH89"/>
    <mergeCell ref="AI88:AI89"/>
    <mergeCell ref="AA86:AA87"/>
    <mergeCell ref="AE90:AE91"/>
    <mergeCell ref="AF90:AF91"/>
    <mergeCell ref="AH86:AH87"/>
    <mergeCell ref="AA90:AA91"/>
    <mergeCell ref="AD90:AD91"/>
    <mergeCell ref="AG86:AG87"/>
    <mergeCell ref="H86:H87"/>
    <mergeCell ref="AF88:AF89"/>
    <mergeCell ref="AC88:AC89"/>
    <mergeCell ref="AB86:AB87"/>
    <mergeCell ref="AC86:AC87"/>
    <mergeCell ref="AD86:AD87"/>
    <mergeCell ref="AD88:AD89"/>
    <mergeCell ref="T86:T87"/>
    <mergeCell ref="A86:A87"/>
    <mergeCell ref="B86:B87"/>
    <mergeCell ref="C86:C87"/>
    <mergeCell ref="D86:D87"/>
    <mergeCell ref="H88:H89"/>
    <mergeCell ref="AF86:AF87"/>
    <mergeCell ref="A88:A89"/>
    <mergeCell ref="AB88:AB89"/>
    <mergeCell ref="Q88:Q89"/>
    <mergeCell ref="Z88:Z89"/>
    <mergeCell ref="G88:G89"/>
    <mergeCell ref="K88:K89"/>
    <mergeCell ref="AA88:AA89"/>
    <mergeCell ref="N88:N89"/>
    <mergeCell ref="T88:T89"/>
    <mergeCell ref="W88:W89"/>
    <mergeCell ref="D88:D89"/>
    <mergeCell ref="G86:G87"/>
    <mergeCell ref="E88:E89"/>
    <mergeCell ref="F88:F89"/>
    <mergeCell ref="A90:A91"/>
    <mergeCell ref="B90:B91"/>
    <mergeCell ref="C90:C91"/>
    <mergeCell ref="G90:G91"/>
    <mergeCell ref="D90:D91"/>
    <mergeCell ref="E90:E91"/>
    <mergeCell ref="AP90:AQ91"/>
    <mergeCell ref="AP88:AQ89"/>
    <mergeCell ref="AO90:AO91"/>
    <mergeCell ref="AO88:AO89"/>
    <mergeCell ref="E86:E87"/>
    <mergeCell ref="F86:F87"/>
    <mergeCell ref="F90:F91"/>
    <mergeCell ref="AB90:AB91"/>
    <mergeCell ref="N90:N91"/>
    <mergeCell ref="Q90:Q91"/>
    <mergeCell ref="AP94:AQ95"/>
    <mergeCell ref="AM94:AM95"/>
    <mergeCell ref="AN94:AN95"/>
    <mergeCell ref="AO94:AO95"/>
    <mergeCell ref="AP92:AQ93"/>
    <mergeCell ref="AO92:AO93"/>
    <mergeCell ref="AN88:AN89"/>
    <mergeCell ref="AN90:AN91"/>
    <mergeCell ref="AL90:AL91"/>
    <mergeCell ref="AM90:AM91"/>
    <mergeCell ref="AL88:AL89"/>
    <mergeCell ref="AM88:AM89"/>
    <mergeCell ref="AK88:AK89"/>
    <mergeCell ref="AG90:AG91"/>
    <mergeCell ref="AK90:AK91"/>
    <mergeCell ref="AE88:AE89"/>
    <mergeCell ref="AG88:AG89"/>
    <mergeCell ref="AH90:AH91"/>
    <mergeCell ref="AI90:AI91"/>
    <mergeCell ref="AJ90:AJ91"/>
    <mergeCell ref="AJ88:AJ89"/>
    <mergeCell ref="AG94:AG95"/>
    <mergeCell ref="AL92:AL93"/>
    <mergeCell ref="AJ92:AJ93"/>
    <mergeCell ref="AG92:AG93"/>
    <mergeCell ref="AK94:AK95"/>
    <mergeCell ref="AL94:AL95"/>
    <mergeCell ref="AH94:AH95"/>
    <mergeCell ref="AI94:AI95"/>
    <mergeCell ref="AJ94:AJ95"/>
    <mergeCell ref="AM92:AM93"/>
    <mergeCell ref="AN92:AN93"/>
    <mergeCell ref="AF92:AF93"/>
    <mergeCell ref="AH92:AH93"/>
    <mergeCell ref="AI92:AI93"/>
    <mergeCell ref="AK92:AK93"/>
    <mergeCell ref="AB98:AB99"/>
    <mergeCell ref="AC98:AC99"/>
    <mergeCell ref="T98:T99"/>
    <mergeCell ref="F96:F97"/>
    <mergeCell ref="Z92:Z93"/>
    <mergeCell ref="AA92:AA93"/>
    <mergeCell ref="F92:F93"/>
    <mergeCell ref="T92:T93"/>
    <mergeCell ref="AB92:AB93"/>
    <mergeCell ref="H92:H93"/>
    <mergeCell ref="B92:B93"/>
    <mergeCell ref="A96:A97"/>
    <mergeCell ref="B96:B97"/>
    <mergeCell ref="C96:C97"/>
    <mergeCell ref="A94:A95"/>
    <mergeCell ref="AF94:AF95"/>
    <mergeCell ref="A92:A93"/>
    <mergeCell ref="E92:E93"/>
    <mergeCell ref="AE92:AE93"/>
    <mergeCell ref="K92:K93"/>
    <mergeCell ref="D96:D97"/>
    <mergeCell ref="AK98:AK99"/>
    <mergeCell ref="AJ102:AJ103"/>
    <mergeCell ref="AK100:AK101"/>
    <mergeCell ref="AH102:AH103"/>
    <mergeCell ref="AH100:AH101"/>
    <mergeCell ref="AH98:AH99"/>
    <mergeCell ref="AI98:AI99"/>
    <mergeCell ref="AG98:AG99"/>
    <mergeCell ref="AJ100:AJ101"/>
    <mergeCell ref="AL100:AL101"/>
    <mergeCell ref="AM100:AM101"/>
    <mergeCell ref="AO100:AO101"/>
    <mergeCell ref="AN100:AN101"/>
    <mergeCell ref="AP98:AQ99"/>
    <mergeCell ref="AP100:AQ101"/>
    <mergeCell ref="AN98:AN99"/>
    <mergeCell ref="AM98:AM99"/>
    <mergeCell ref="AO98:AO99"/>
    <mergeCell ref="AG96:AG97"/>
    <mergeCell ref="AG100:AG101"/>
    <mergeCell ref="AP96:AQ97"/>
    <mergeCell ref="AH96:AH97"/>
    <mergeCell ref="AI96:AI97"/>
    <mergeCell ref="AJ96:AJ97"/>
    <mergeCell ref="AK96:AK97"/>
    <mergeCell ref="AL96:AL97"/>
    <mergeCell ref="AM96:AM97"/>
    <mergeCell ref="AL98:AL99"/>
    <mergeCell ref="AN96:AN97"/>
    <mergeCell ref="AO96:AO97"/>
    <mergeCell ref="A98:A99"/>
    <mergeCell ref="B98:B99"/>
    <mergeCell ref="H98:H99"/>
    <mergeCell ref="K98:K99"/>
    <mergeCell ref="AF98:AF99"/>
    <mergeCell ref="Z98:Z99"/>
    <mergeCell ref="N98:N99"/>
    <mergeCell ref="AJ98:AJ99"/>
    <mergeCell ref="A100:A101"/>
    <mergeCell ref="C100:C101"/>
    <mergeCell ref="D100:D101"/>
    <mergeCell ref="H100:H101"/>
    <mergeCell ref="E100:E101"/>
    <mergeCell ref="F100:F101"/>
    <mergeCell ref="G100:G101"/>
    <mergeCell ref="AF96:AF97"/>
    <mergeCell ref="Q96:Q97"/>
    <mergeCell ref="Q98:Q99"/>
    <mergeCell ref="AE98:AE99"/>
    <mergeCell ref="AD98:AD99"/>
    <mergeCell ref="W98:W99"/>
    <mergeCell ref="AC96:AC97"/>
    <mergeCell ref="AE96:AE97"/>
    <mergeCell ref="AA98:AA99"/>
    <mergeCell ref="AB96:AB97"/>
    <mergeCell ref="Z94:Z95"/>
    <mergeCell ref="AA94:AA95"/>
    <mergeCell ref="AD94:AD95"/>
    <mergeCell ref="W94:W95"/>
    <mergeCell ref="AC94:AC95"/>
    <mergeCell ref="G96:G97"/>
    <mergeCell ref="H96:H97"/>
    <mergeCell ref="K94:K95"/>
    <mergeCell ref="N94:N95"/>
    <mergeCell ref="T100:T101"/>
    <mergeCell ref="N96:N97"/>
    <mergeCell ref="B94:B95"/>
    <mergeCell ref="K100:K101"/>
    <mergeCell ref="K96:K97"/>
    <mergeCell ref="T96:T97"/>
    <mergeCell ref="B100:B101"/>
    <mergeCell ref="T94:T95"/>
    <mergeCell ref="N100:N101"/>
    <mergeCell ref="E98:E99"/>
    <mergeCell ref="AO106:AO107"/>
    <mergeCell ref="AO102:AO103"/>
    <mergeCell ref="Q106:Q107"/>
    <mergeCell ref="AA106:AA107"/>
    <mergeCell ref="AM106:AM107"/>
    <mergeCell ref="AK106:AK107"/>
    <mergeCell ref="AD106:AD107"/>
    <mergeCell ref="AE106:AE107"/>
    <mergeCell ref="AL106:AL107"/>
    <mergeCell ref="AK104:AK105"/>
    <mergeCell ref="Z108:Z109"/>
    <mergeCell ref="AC106:AC107"/>
    <mergeCell ref="W106:W107"/>
    <mergeCell ref="AE108:AE109"/>
    <mergeCell ref="AD108:AD109"/>
    <mergeCell ref="AA108:AA109"/>
    <mergeCell ref="AC108:AC109"/>
    <mergeCell ref="AB108:AB109"/>
    <mergeCell ref="AG102:AG103"/>
    <mergeCell ref="AG106:AG107"/>
    <mergeCell ref="AH106:AH107"/>
    <mergeCell ref="AJ108:AJ109"/>
    <mergeCell ref="AK102:AK103"/>
    <mergeCell ref="AH108:AH109"/>
    <mergeCell ref="AI108:AI109"/>
    <mergeCell ref="AI106:AI107"/>
    <mergeCell ref="AJ106:AJ107"/>
    <mergeCell ref="AI102:AI103"/>
    <mergeCell ref="AF102:AF103"/>
    <mergeCell ref="AC100:AC101"/>
    <mergeCell ref="AD102:AD103"/>
    <mergeCell ref="AD100:AD101"/>
    <mergeCell ref="AE100:AE101"/>
    <mergeCell ref="AE102:AE103"/>
    <mergeCell ref="AC102:AC103"/>
    <mergeCell ref="AI100:AI101"/>
    <mergeCell ref="AF100:AF101"/>
    <mergeCell ref="AP106:AQ107"/>
    <mergeCell ref="AE104:AE105"/>
    <mergeCell ref="AF104:AF105"/>
    <mergeCell ref="AP104:AQ105"/>
    <mergeCell ref="AM104:AM105"/>
    <mergeCell ref="AN104:AN105"/>
    <mergeCell ref="AG104:AG105"/>
    <mergeCell ref="AH104:AH105"/>
    <mergeCell ref="AI104:AI105"/>
    <mergeCell ref="AN106:AN107"/>
    <mergeCell ref="AP102:AQ103"/>
    <mergeCell ref="AN102:AN103"/>
    <mergeCell ref="AL102:AL103"/>
    <mergeCell ref="AJ104:AJ105"/>
    <mergeCell ref="AO104:AO105"/>
    <mergeCell ref="AL104:AL105"/>
    <mergeCell ref="AM102:AM103"/>
    <mergeCell ref="K106:K107"/>
    <mergeCell ref="T108:T109"/>
    <mergeCell ref="K104:K105"/>
    <mergeCell ref="T104:T105"/>
    <mergeCell ref="Z104:Z105"/>
    <mergeCell ref="N104:N105"/>
    <mergeCell ref="Q108:Q109"/>
    <mergeCell ref="T106:T107"/>
    <mergeCell ref="W108:W109"/>
    <mergeCell ref="Z106:Z107"/>
    <mergeCell ref="AO108:AO109"/>
    <mergeCell ref="AN108:AN109"/>
    <mergeCell ref="A104:A105"/>
    <mergeCell ref="B104:B105"/>
    <mergeCell ref="C104:C105"/>
    <mergeCell ref="D104:D105"/>
    <mergeCell ref="H108:H109"/>
    <mergeCell ref="N108:N109"/>
    <mergeCell ref="G108:G109"/>
    <mergeCell ref="H106:H107"/>
    <mergeCell ref="AA110:AA111"/>
    <mergeCell ref="AD110:AD111"/>
    <mergeCell ref="AE110:AE111"/>
    <mergeCell ref="AF110:AF111"/>
    <mergeCell ref="AG108:AG109"/>
    <mergeCell ref="AM108:AM109"/>
    <mergeCell ref="AI110:AI111"/>
    <mergeCell ref="AK108:AK109"/>
    <mergeCell ref="AF108:AF109"/>
    <mergeCell ref="AA96:AA97"/>
    <mergeCell ref="AB100:AB101"/>
    <mergeCell ref="AP112:AQ113"/>
    <mergeCell ref="AP110:AQ111"/>
    <mergeCell ref="AK110:AK111"/>
    <mergeCell ref="AL110:AL111"/>
    <mergeCell ref="AO110:AO111"/>
    <mergeCell ref="AM110:AM111"/>
    <mergeCell ref="AN110:AN111"/>
    <mergeCell ref="AP108:AQ109"/>
    <mergeCell ref="AE86:AE87"/>
    <mergeCell ref="AE84:AE85"/>
    <mergeCell ref="AB82:AB83"/>
    <mergeCell ref="AB84:AB85"/>
    <mergeCell ref="AC92:AC93"/>
    <mergeCell ref="AB94:AB95"/>
    <mergeCell ref="AE94:AE95"/>
    <mergeCell ref="AE80:AE81"/>
    <mergeCell ref="Z86:Z87"/>
    <mergeCell ref="Z66:Z67"/>
    <mergeCell ref="Z64:Z65"/>
    <mergeCell ref="Z78:Z79"/>
    <mergeCell ref="Z70:Z71"/>
    <mergeCell ref="Z84:Z85"/>
    <mergeCell ref="Z80:Z81"/>
    <mergeCell ref="AA84:AA85"/>
    <mergeCell ref="AA82:AA83"/>
    <mergeCell ref="Z1:AA1"/>
    <mergeCell ref="AA49:AA50"/>
    <mergeCell ref="AA51:AA52"/>
    <mergeCell ref="W51:W52"/>
    <mergeCell ref="AA45:AA46"/>
    <mergeCell ref="AA43:AA44"/>
    <mergeCell ref="W41:W42"/>
    <mergeCell ref="W39:W40"/>
    <mergeCell ref="AA39:AA40"/>
    <mergeCell ref="X2:Y2"/>
    <mergeCell ref="I1:M1"/>
    <mergeCell ref="O1:S1"/>
    <mergeCell ref="U1:V1"/>
    <mergeCell ref="Q64:Q65"/>
    <mergeCell ref="Q62:Q63"/>
    <mergeCell ref="T64:T65"/>
    <mergeCell ref="K64:K65"/>
    <mergeCell ref="N64:N65"/>
    <mergeCell ref="R61:S61"/>
    <mergeCell ref="U61:V61"/>
    <mergeCell ref="W78:W79"/>
    <mergeCell ref="K80:K81"/>
    <mergeCell ref="W80:W81"/>
    <mergeCell ref="T80:T81"/>
    <mergeCell ref="T78:T79"/>
    <mergeCell ref="W62:W63"/>
    <mergeCell ref="W64:W65"/>
    <mergeCell ref="K78:K79"/>
    <mergeCell ref="N78:N79"/>
    <mergeCell ref="Q78:Q79"/>
    <mergeCell ref="K72:K73"/>
    <mergeCell ref="Q104:Q105"/>
    <mergeCell ref="K86:K87"/>
    <mergeCell ref="N86:N87"/>
    <mergeCell ref="Q84:Q85"/>
    <mergeCell ref="N102:N103"/>
    <mergeCell ref="K102:K103"/>
    <mergeCell ref="Q86:Q87"/>
    <mergeCell ref="N80:N81"/>
    <mergeCell ref="N84:N85"/>
    <mergeCell ref="G1:H1"/>
    <mergeCell ref="H94:H95"/>
    <mergeCell ref="G92:G93"/>
    <mergeCell ref="G110:G111"/>
    <mergeCell ref="G102:G103"/>
    <mergeCell ref="G94:G95"/>
    <mergeCell ref="H104:H105"/>
    <mergeCell ref="H102:H103"/>
    <mergeCell ref="H78:H79"/>
    <mergeCell ref="H62:H63"/>
    <mergeCell ref="B1:F1"/>
    <mergeCell ref="C102:C103"/>
    <mergeCell ref="D102:D103"/>
    <mergeCell ref="E102:E103"/>
    <mergeCell ref="F102:F103"/>
    <mergeCell ref="D92:D93"/>
    <mergeCell ref="F98:F99"/>
    <mergeCell ref="F94:F95"/>
    <mergeCell ref="C98:C99"/>
    <mergeCell ref="D98:D99"/>
    <mergeCell ref="B88:B89"/>
    <mergeCell ref="C88:C89"/>
    <mergeCell ref="E94:E95"/>
    <mergeCell ref="C94:C95"/>
    <mergeCell ref="D94:D95"/>
    <mergeCell ref="D108:D109"/>
    <mergeCell ref="C106:C107"/>
    <mergeCell ref="E106:E107"/>
    <mergeCell ref="D106:D107"/>
    <mergeCell ref="E108:E109"/>
    <mergeCell ref="C92:C93"/>
    <mergeCell ref="G98:G99"/>
    <mergeCell ref="AK117:AK118"/>
    <mergeCell ref="Z110:Z111"/>
    <mergeCell ref="Z102:Z103"/>
    <mergeCell ref="Z100:Z101"/>
    <mergeCell ref="AB106:AB107"/>
    <mergeCell ref="AJ110:AJ111"/>
    <mergeCell ref="AK115:AK116"/>
    <mergeCell ref="F106:F107"/>
    <mergeCell ref="AB102:AB103"/>
    <mergeCell ref="AA102:AA103"/>
    <mergeCell ref="AC104:AC105"/>
    <mergeCell ref="AB104:AB105"/>
    <mergeCell ref="W104:W105"/>
    <mergeCell ref="E96:E97"/>
    <mergeCell ref="E104:E105"/>
    <mergeCell ref="F104:F105"/>
    <mergeCell ref="G104:G105"/>
    <mergeCell ref="AA100:AA101"/>
    <mergeCell ref="AL117:AL118"/>
    <mergeCell ref="AE114:AO114"/>
    <mergeCell ref="AE117:AE118"/>
    <mergeCell ref="AF117:AF118"/>
    <mergeCell ref="AG117:AG118"/>
    <mergeCell ref="AE115:AE116"/>
    <mergeCell ref="AF115:AF116"/>
    <mergeCell ref="AN117:AN118"/>
    <mergeCell ref="AN115:AN116"/>
    <mergeCell ref="AJ115:AJ116"/>
    <mergeCell ref="AG110:AG111"/>
    <mergeCell ref="AH110:AH111"/>
    <mergeCell ref="W96:W97"/>
    <mergeCell ref="W100:W101"/>
    <mergeCell ref="AD96:AD97"/>
    <mergeCell ref="Z96:Z97"/>
    <mergeCell ref="AA104:AA105"/>
    <mergeCell ref="AD104:AD105"/>
    <mergeCell ref="AA112:AA113"/>
    <mergeCell ref="AE112:AO113"/>
    <mergeCell ref="AL115:AL116"/>
    <mergeCell ref="AB110:AB111"/>
    <mergeCell ref="A114:AA114"/>
    <mergeCell ref="A116:AA116"/>
    <mergeCell ref="AO115:AO116"/>
    <mergeCell ref="T110:T111"/>
    <mergeCell ref="H112:H113"/>
    <mergeCell ref="AG115:AG116"/>
    <mergeCell ref="AI115:AI116"/>
    <mergeCell ref="AH115:AH116"/>
    <mergeCell ref="G112:G113"/>
    <mergeCell ref="AF106:AF107"/>
    <mergeCell ref="W110:W111"/>
    <mergeCell ref="N110:N111"/>
    <mergeCell ref="Q110:Q111"/>
    <mergeCell ref="K110:K111"/>
    <mergeCell ref="AC110:AC111"/>
    <mergeCell ref="K112:K113"/>
    <mergeCell ref="AC112:AC113"/>
    <mergeCell ref="AM115:AM116"/>
    <mergeCell ref="Z112:Z113"/>
    <mergeCell ref="AL108:AL109"/>
    <mergeCell ref="AD112:AD113"/>
    <mergeCell ref="AO117:AO118"/>
    <mergeCell ref="AM117:AM118"/>
    <mergeCell ref="AI117:AI118"/>
    <mergeCell ref="AJ117:AJ118"/>
    <mergeCell ref="AH117:AH118"/>
    <mergeCell ref="A118:AA118"/>
    <mergeCell ref="W112:W113"/>
    <mergeCell ref="A115:AA115"/>
    <mergeCell ref="A102:A103"/>
    <mergeCell ref="F112:F113"/>
    <mergeCell ref="A108:A109"/>
    <mergeCell ref="B108:B109"/>
    <mergeCell ref="E110:E111"/>
    <mergeCell ref="F110:F111"/>
    <mergeCell ref="B110:B111"/>
    <mergeCell ref="A117:AA117"/>
    <mergeCell ref="B112:B113"/>
    <mergeCell ref="A112:A113"/>
    <mergeCell ref="A110:A111"/>
    <mergeCell ref="C112:C113"/>
    <mergeCell ref="N112:N113"/>
    <mergeCell ref="D112:D113"/>
    <mergeCell ref="E112:E113"/>
    <mergeCell ref="Q112:Q113"/>
    <mergeCell ref="T112:T113"/>
    <mergeCell ref="A106:A107"/>
    <mergeCell ref="B106:B107"/>
    <mergeCell ref="K108:K109"/>
    <mergeCell ref="N106:N107"/>
    <mergeCell ref="C110:C111"/>
    <mergeCell ref="D110:D111"/>
    <mergeCell ref="C108:C109"/>
    <mergeCell ref="F108:F109"/>
    <mergeCell ref="G106:G107"/>
    <mergeCell ref="H110:H111"/>
    <mergeCell ref="B102:B103"/>
    <mergeCell ref="W21:W22"/>
    <mergeCell ref="W25:W26"/>
    <mergeCell ref="Z60:AA60"/>
    <mergeCell ref="A55:AA55"/>
    <mergeCell ref="A56:AA56"/>
    <mergeCell ref="A57:AA57"/>
    <mergeCell ref="A58:AA58"/>
    <mergeCell ref="A59:AA59"/>
    <mergeCell ref="G60:H60"/>
    <mergeCell ref="Q102:Q103"/>
    <mergeCell ref="W84:W85"/>
    <mergeCell ref="W86:W87"/>
    <mergeCell ref="W90:W91"/>
    <mergeCell ref="W92:W93"/>
    <mergeCell ref="W102:W103"/>
    <mergeCell ref="T84:T85"/>
    <mergeCell ref="T102:T103"/>
    <mergeCell ref="Q94:Q95"/>
    <mergeCell ref="Q100:Q101"/>
  </mergeCells>
  <phoneticPr fontId="38" type="noConversion"/>
  <printOptions verticalCentered="1"/>
  <pageMargins left="0.75" right="0.25" top="0.25" bottom="0.25" header="0.25" footer="0.25"/>
  <pageSetup scale="70" orientation="landscape" horizontalDpi="4294967292" verticalDpi="4294967292"/>
  <rowBreaks count="1" manualBreakCount="1">
    <brk id="59" max="26" man="1"/>
  </rowBreaks>
  <legacyDrawing r:id="rId1"/>
  <extLst>
    <ext xmlns:mx="http://schemas.microsoft.com/office/mac/excel/2008/main" uri="http://schemas.microsoft.com/office/mac/excel/2008/main">
      <mx:PLV Mode="0" OnePage="0" WScale="72"/>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Q198"/>
  <sheetViews>
    <sheetView topLeftCell="A59" zoomScale="75" zoomScaleNormal="75" zoomScalePageLayoutView="75" workbookViewId="0">
      <selection activeCell="A60" sqref="A60:AA118"/>
    </sheetView>
  </sheetViews>
  <sheetFormatPr baseColWidth="10" defaultColWidth="8.83203125" defaultRowHeight="12"/>
  <cols>
    <col min="1" max="1" width="5.6640625" customWidth="1"/>
    <col min="2" max="2" width="21.1640625" customWidth="1"/>
    <col min="3" max="3" width="3.5" style="1" customWidth="1"/>
    <col min="4" max="4" width="3.5" customWidth="1"/>
    <col min="5" max="5" width="3.5" style="1" customWidth="1"/>
    <col min="6" max="7" width="3.5" customWidth="1"/>
    <col min="8" max="8" width="11.6640625" customWidth="1"/>
    <col min="9" max="10" width="2.6640625" customWidth="1"/>
    <col min="11" max="11" width="11.6640625" customWidth="1"/>
    <col min="12" max="13" width="2.6640625" customWidth="1"/>
    <col min="14" max="14" width="11.6640625" customWidth="1"/>
    <col min="15" max="16" width="2.6640625" customWidth="1"/>
    <col min="17" max="17" width="11.6640625" customWidth="1"/>
    <col min="18" max="19" width="2.6640625" customWidth="1"/>
    <col min="20" max="20" width="11.6640625" customWidth="1"/>
    <col min="21" max="22" width="2.6640625" customWidth="1"/>
    <col min="23" max="23" width="11.6640625" customWidth="1"/>
    <col min="24" max="25" width="2.6640625" customWidth="1"/>
    <col min="26" max="26" width="7.6640625" customWidth="1"/>
    <col min="27" max="27" width="8.6640625" customWidth="1"/>
    <col min="28" max="28" width="4.33203125" hidden="1" customWidth="1"/>
    <col min="29" max="30" width="7.6640625" customWidth="1"/>
    <col min="42" max="42" width="20.6640625" customWidth="1"/>
    <col min="43" max="43" width="10.6640625" customWidth="1"/>
  </cols>
  <sheetData>
    <row r="1" spans="1:43" ht="14" thickBot="1">
      <c r="A1" s="730" t="s">
        <v>366</v>
      </c>
      <c r="B1" s="1266" t="str">
        <f ca="1">IF(Rosters!B10="","",Rosters!B10)</f>
        <v>5280 Fight Club</v>
      </c>
      <c r="C1" s="1266"/>
      <c r="D1" s="1266"/>
      <c r="E1" s="1266"/>
      <c r="F1" s="1266"/>
      <c r="G1" s="1182" t="s">
        <v>396</v>
      </c>
      <c r="H1" s="1182"/>
      <c r="I1" s="1182" t="s">
        <v>68</v>
      </c>
      <c r="J1" s="1182"/>
      <c r="K1" s="1182"/>
      <c r="L1" s="1182"/>
      <c r="M1" s="1182"/>
      <c r="N1" s="112" t="s">
        <v>331</v>
      </c>
      <c r="O1" s="1182" t="s">
        <v>64</v>
      </c>
      <c r="P1" s="1182"/>
      <c r="Q1" s="1182"/>
      <c r="R1" s="1182"/>
      <c r="S1" s="1182"/>
      <c r="T1" s="70" t="s">
        <v>397</v>
      </c>
      <c r="U1" s="1274">
        <v>2</v>
      </c>
      <c r="V1" s="1326"/>
      <c r="W1" s="1360" t="s">
        <v>424</v>
      </c>
      <c r="X1" s="1361"/>
      <c r="Y1" s="1361"/>
      <c r="Z1" s="1361"/>
      <c r="AA1" s="1362"/>
      <c r="AE1" s="69"/>
      <c r="AF1" s="69"/>
      <c r="AG1" s="69"/>
      <c r="AH1" s="69"/>
      <c r="AI1" s="69"/>
      <c r="AJ1" s="69"/>
      <c r="AK1" s="69"/>
      <c r="AL1" s="69"/>
      <c r="AM1" s="69"/>
      <c r="AN1" s="69"/>
      <c r="AO1" s="69"/>
      <c r="AP1" s="69"/>
      <c r="AQ1" s="69"/>
    </row>
    <row r="2" spans="1:43" s="1" customFormat="1" ht="29.25" customHeight="1" thickBot="1">
      <c r="A2" s="361" t="s">
        <v>373</v>
      </c>
      <c r="B2" s="367" t="s">
        <v>349</v>
      </c>
      <c r="C2" s="375" t="s">
        <v>455</v>
      </c>
      <c r="D2" s="376" t="s">
        <v>456</v>
      </c>
      <c r="E2" s="376" t="s">
        <v>457</v>
      </c>
      <c r="F2" s="376" t="s">
        <v>458</v>
      </c>
      <c r="G2" s="377" t="s">
        <v>369</v>
      </c>
      <c r="H2" s="378">
        <v>2</v>
      </c>
      <c r="I2" s="1278" t="s">
        <v>370</v>
      </c>
      <c r="J2" s="1278"/>
      <c r="K2" s="379">
        <v>3</v>
      </c>
      <c r="L2" s="1278" t="s">
        <v>370</v>
      </c>
      <c r="M2" s="1278"/>
      <c r="N2" s="379">
        <v>4</v>
      </c>
      <c r="O2" s="1278" t="s">
        <v>370</v>
      </c>
      <c r="P2" s="1278"/>
      <c r="Q2" s="379">
        <v>5</v>
      </c>
      <c r="R2" s="1278" t="s">
        <v>370</v>
      </c>
      <c r="S2" s="1278"/>
      <c r="T2" s="366">
        <v>6</v>
      </c>
      <c r="U2" s="1275" t="s">
        <v>370</v>
      </c>
      <c r="V2" s="1275"/>
      <c r="W2" s="366">
        <v>7</v>
      </c>
      <c r="X2" s="1275" t="s">
        <v>370</v>
      </c>
      <c r="Y2" s="1276"/>
      <c r="Z2" s="368" t="s">
        <v>423</v>
      </c>
      <c r="AA2" s="247">
        <f ca="1">'Score P.1'!AA53</f>
        <v>78</v>
      </c>
      <c r="AB2" s="246" t="s">
        <v>268</v>
      </c>
      <c r="AC2" s="325" t="s">
        <v>269</v>
      </c>
      <c r="AD2" s="381" t="s">
        <v>356</v>
      </c>
      <c r="AE2" s="382" t="s">
        <v>383</v>
      </c>
      <c r="AF2" s="371" t="s">
        <v>382</v>
      </c>
      <c r="AG2" s="371" t="s">
        <v>381</v>
      </c>
      <c r="AH2" s="371" t="s">
        <v>380</v>
      </c>
      <c r="AI2" s="371" t="s">
        <v>387</v>
      </c>
      <c r="AJ2" s="371" t="s">
        <v>385</v>
      </c>
      <c r="AK2" s="371" t="s">
        <v>436</v>
      </c>
      <c r="AL2" s="371" t="s">
        <v>384</v>
      </c>
      <c r="AM2" s="371" t="s">
        <v>435</v>
      </c>
      <c r="AN2" s="317" t="s">
        <v>393</v>
      </c>
      <c r="AO2" s="372" t="s">
        <v>394</v>
      </c>
      <c r="AP2" s="1341" t="s">
        <v>398</v>
      </c>
      <c r="AQ2" s="1342"/>
    </row>
    <row r="3" spans="1:43" s="1" customFormat="1" ht="13.5" customHeight="1">
      <c r="A3" s="1354">
        <v>1</v>
      </c>
      <c r="B3" s="1355">
        <v>27</v>
      </c>
      <c r="C3" s="1356"/>
      <c r="D3" s="1307">
        <v>1</v>
      </c>
      <c r="E3" s="1307">
        <v>1</v>
      </c>
      <c r="F3" s="1307"/>
      <c r="G3" s="1350"/>
      <c r="H3" s="1272">
        <v>4</v>
      </c>
      <c r="I3" s="100"/>
      <c r="J3" s="101"/>
      <c r="K3" s="1273"/>
      <c r="L3" s="100"/>
      <c r="M3" s="101"/>
      <c r="N3" s="1273"/>
      <c r="O3" s="100"/>
      <c r="P3" s="101"/>
      <c r="Q3" s="1273"/>
      <c r="R3" s="102"/>
      <c r="S3" s="101"/>
      <c r="T3" s="1273"/>
      <c r="U3" s="102"/>
      <c r="V3" s="101"/>
      <c r="W3" s="1273"/>
      <c r="X3" s="100"/>
      <c r="Y3" s="103"/>
      <c r="Z3" s="1315">
        <f>IF(COUNT(H3:W3)=0,"",SUM(H3,K3,N3,T3,W3))</f>
        <v>4</v>
      </c>
      <c r="AA3" s="1348">
        <f>IF(Z3="","",AA2+Z3)</f>
        <v>82</v>
      </c>
      <c r="AB3" s="1385">
        <f>Z3+D3</f>
        <v>5</v>
      </c>
      <c r="AC3" s="1368">
        <f>IF(Z3="","",IF(AB3&gt;Z3,AD3,0))</f>
        <v>4</v>
      </c>
      <c r="AD3" s="1387">
        <f>IF(Z3="","",Z3-Z62)</f>
        <v>4</v>
      </c>
      <c r="AE3" s="1313">
        <f>COUNTIF(I3:J4,"b")+COUNTIF(L3:M4,"b")+COUNTIF(O3:P4,"b")+COUNTIF(U3:V4,"b")+COUNTIF(X3:Y4,"b")</f>
        <v>0</v>
      </c>
      <c r="AF3" s="1307">
        <f>COUNTIF(I3:J4,"J")+COUNTIF(L3:M4,"J")+COUNTIF(O3:P4,"J")+COUNTIF(U3:V4,"J")+COUNTIF(X3:Y4,"J")</f>
        <v>0</v>
      </c>
      <c r="AG3" s="1307">
        <f>COUNTIF(I3:J4,"G")+COUNTIF(L3:M4,"G")+COUNTIF(O3:P4,"G")+COUNTIF(U3:V4,"G")+COUNTIF(X3:Y4,"G")</f>
        <v>0</v>
      </c>
      <c r="AH3" s="1307">
        <f>COUNTIF(I3:J4,"O")+COUNTIF(L3:M4,"O")+COUNTIF(O3:P4,"O")+COUNTIF(U3:V4,"O")+COUNTIF(X3:Y4,"O")</f>
        <v>0</v>
      </c>
      <c r="AI3" s="1307">
        <f>COUNTIF(I3:J4,"N")+COUNTIF(L3:M4,"N")+COUNTIF(O3:P4,"N")+COUNTIF(U3:V4,"N")+COUNTIF(X3:Y4,"N")</f>
        <v>0</v>
      </c>
      <c r="AJ3" s="1307">
        <f>SUM(AE3:AI4)</f>
        <v>0</v>
      </c>
      <c r="AK3" s="1311">
        <f>IF(Z3="",0,AJ3/AM3)</f>
        <v>0</v>
      </c>
      <c r="AL3" s="1310">
        <f>IF(AM3=0,0,AA3/AM3)</f>
        <v>82</v>
      </c>
      <c r="AM3" s="1307">
        <f>IF(G3="X","NA",COUNT(H3,K3,N3,T3,W3))</f>
        <v>1</v>
      </c>
      <c r="AN3" s="1309">
        <f>IF(AO3=0,0,Z3/AO3)</f>
        <v>0</v>
      </c>
      <c r="AO3" s="1308">
        <f ca="1">'Jam P.1'!B3/60</f>
        <v>0</v>
      </c>
      <c r="AP3" s="1305">
        <f>B3</f>
        <v>27</v>
      </c>
      <c r="AQ3" s="1306"/>
    </row>
    <row r="4" spans="1:43" s="1" customFormat="1" ht="13.5" customHeight="1" thickBot="1">
      <c r="A4" s="1183"/>
      <c r="B4" s="1299"/>
      <c r="C4" s="1263"/>
      <c r="D4" s="1165"/>
      <c r="E4" s="1165"/>
      <c r="F4" s="1165"/>
      <c r="G4" s="1248"/>
      <c r="H4" s="1269"/>
      <c r="I4" s="36"/>
      <c r="J4" s="37"/>
      <c r="K4" s="1163"/>
      <c r="L4" s="36"/>
      <c r="M4" s="75"/>
      <c r="N4" s="1163"/>
      <c r="O4" s="4"/>
      <c r="P4" s="37"/>
      <c r="Q4" s="1163"/>
      <c r="R4" s="4"/>
      <c r="S4" s="75"/>
      <c r="T4" s="1163"/>
      <c r="U4" s="4"/>
      <c r="V4" s="75"/>
      <c r="W4" s="1163"/>
      <c r="X4" s="4"/>
      <c r="Y4" s="63"/>
      <c r="Z4" s="1316"/>
      <c r="AA4" s="1251"/>
      <c r="AB4" s="1381"/>
      <c r="AC4" s="1374"/>
      <c r="AD4" s="1388"/>
      <c r="AE4" s="1252"/>
      <c r="AF4" s="1164"/>
      <c r="AG4" s="1164"/>
      <c r="AH4" s="1164"/>
      <c r="AI4" s="1164"/>
      <c r="AJ4" s="1164"/>
      <c r="AK4" s="1286"/>
      <c r="AL4" s="1164"/>
      <c r="AM4" s="1164"/>
      <c r="AN4" s="1291"/>
      <c r="AO4" s="1289"/>
      <c r="AP4" s="1284"/>
      <c r="AQ4" s="1285"/>
    </row>
    <row r="5" spans="1:43" s="1" customFormat="1" ht="13.5" customHeight="1">
      <c r="A5" s="1199">
        <v>2</v>
      </c>
      <c r="B5" s="1261">
        <v>52</v>
      </c>
      <c r="C5" s="1187"/>
      <c r="D5" s="1209">
        <v>1</v>
      </c>
      <c r="E5" s="1209">
        <v>1</v>
      </c>
      <c r="F5" s="1209"/>
      <c r="G5" s="1318"/>
      <c r="H5" s="1252">
        <v>5</v>
      </c>
      <c r="I5" s="42"/>
      <c r="J5" s="37"/>
      <c r="K5" s="1164"/>
      <c r="L5" s="42"/>
      <c r="M5" s="37"/>
      <c r="N5" s="1164"/>
      <c r="O5" s="42"/>
      <c r="P5" s="37"/>
      <c r="Q5" s="1164"/>
      <c r="R5" s="76"/>
      <c r="S5" s="37"/>
      <c r="T5" s="1164"/>
      <c r="U5" s="76"/>
      <c r="V5" s="37"/>
      <c r="W5" s="1164"/>
      <c r="X5" s="42"/>
      <c r="Y5" s="63"/>
      <c r="Z5" s="1249">
        <f>IF(COUNT(H5:W6)=0,"",SUM(H5,K5,N5,T5,W5))</f>
        <v>5</v>
      </c>
      <c r="AA5" s="1251">
        <f>IF(Z5="",AA3,Z5+AA3)</f>
        <v>87</v>
      </c>
      <c r="AB5" s="1385">
        <f>Z5+D5</f>
        <v>6</v>
      </c>
      <c r="AC5" s="1363">
        <f>IF(Z5="","",IF(AB5&gt;Z5,AD5,0))</f>
        <v>5</v>
      </c>
      <c r="AD5" s="1331">
        <f>IF(Z5="","",Z5-Z64)</f>
        <v>5</v>
      </c>
      <c r="AE5" s="1279">
        <f>COUNTIF(I5:J6,"b")+COUNTIF(L5:M6,"b")+COUNTIF(O5:P6,"b")+COUNTIF(U5:V6,"b")+COUNTIF(X5:Y6,"b")</f>
        <v>0</v>
      </c>
      <c r="AF5" s="1209">
        <f>COUNTIF(I5:J6,"J")+COUNTIF(L5:M6,"J")+COUNTIF(O5:P6,"J")+COUNTIF(U5:V6,"J")+COUNTIF(X5:Y6,"J")</f>
        <v>0</v>
      </c>
      <c r="AG5" s="1209">
        <f>COUNTIF(I5:J6,"G")+COUNTIF(L5:M6,"G")+COUNTIF(O5:P6,"G")+COUNTIF(U5:V6,"G")+COUNTIF(X5:Y6,"G")</f>
        <v>0</v>
      </c>
      <c r="AH5" s="1209">
        <f>COUNTIF(I5:J6,"O")+COUNTIF(L5:M6,"O")+COUNTIF(O5:P6,"O")+COUNTIF(U5:V6,"O")+COUNTIF(X5:Y6,"O")</f>
        <v>0</v>
      </c>
      <c r="AI5" s="1209">
        <f>COUNTIF(I5:J6,"N")+COUNTIF(L5:M6,"N")+COUNTIF(O5:P6,"N")+COUNTIF(U5:V6,"N")+COUNTIF(X5:Y6,"N")</f>
        <v>0</v>
      </c>
      <c r="AJ5" s="1209">
        <f>SUM(AE5:AI6)</f>
        <v>0</v>
      </c>
      <c r="AK5" s="1291">
        <f>IF(Z5="",0,AJ5/AM5)</f>
        <v>0</v>
      </c>
      <c r="AL5" s="1208">
        <f>IF(AM5=0,0,AA5/AM5)</f>
        <v>87</v>
      </c>
      <c r="AM5" s="1209">
        <f>IF(G5="X","NA",COUNT(H5,K5,N5,T5,W5))</f>
        <v>1</v>
      </c>
      <c r="AN5" s="1291">
        <f>IF(AO5=0,0,Z5/AO5)</f>
        <v>0</v>
      </c>
      <c r="AO5" s="1289">
        <f ca="1">'Jam P.1'!B4/60</f>
        <v>0</v>
      </c>
      <c r="AP5" s="1184">
        <f>B5</f>
        <v>52</v>
      </c>
      <c r="AQ5" s="1293"/>
    </row>
    <row r="6" spans="1:43" s="1" customFormat="1" ht="13.5" customHeight="1" thickBot="1">
      <c r="A6" s="1199"/>
      <c r="B6" s="1262"/>
      <c r="C6" s="1188"/>
      <c r="D6" s="1253"/>
      <c r="E6" s="1253"/>
      <c r="F6" s="1253"/>
      <c r="G6" s="1265"/>
      <c r="H6" s="1271"/>
      <c r="I6" s="42"/>
      <c r="J6" s="37"/>
      <c r="K6" s="1165"/>
      <c r="L6" s="42"/>
      <c r="M6" s="75"/>
      <c r="N6" s="1165"/>
      <c r="O6" s="76"/>
      <c r="P6" s="37"/>
      <c r="Q6" s="1165"/>
      <c r="R6" s="76"/>
      <c r="S6" s="75"/>
      <c r="T6" s="1165"/>
      <c r="U6" s="76"/>
      <c r="V6" s="75"/>
      <c r="W6" s="1165"/>
      <c r="X6" s="76"/>
      <c r="Y6" s="63"/>
      <c r="Z6" s="1250"/>
      <c r="AA6" s="1251"/>
      <c r="AB6" s="1381"/>
      <c r="AC6" s="1364"/>
      <c r="AD6" s="1332"/>
      <c r="AE6" s="1279"/>
      <c r="AF6" s="1209"/>
      <c r="AG6" s="1209"/>
      <c r="AH6" s="1209"/>
      <c r="AI6" s="1209"/>
      <c r="AJ6" s="1209"/>
      <c r="AK6" s="1291"/>
      <c r="AL6" s="1209"/>
      <c r="AM6" s="1209"/>
      <c r="AN6" s="1291"/>
      <c r="AO6" s="1289"/>
      <c r="AP6" s="1184"/>
      <c r="AQ6" s="1293"/>
    </row>
    <row r="7" spans="1:43" s="1" customFormat="1" ht="13.5" customHeight="1">
      <c r="A7" s="1183">
        <v>3</v>
      </c>
      <c r="B7" s="1298">
        <v>18</v>
      </c>
      <c r="C7" s="1184"/>
      <c r="D7" s="1164">
        <v>1</v>
      </c>
      <c r="E7" s="1164">
        <v>1</v>
      </c>
      <c r="F7" s="1164"/>
      <c r="G7" s="1247"/>
      <c r="H7" s="1267">
        <v>3</v>
      </c>
      <c r="I7" s="36"/>
      <c r="J7" s="37"/>
      <c r="K7" s="1162"/>
      <c r="L7" s="36"/>
      <c r="M7" s="37"/>
      <c r="N7" s="1162"/>
      <c r="O7" s="36"/>
      <c r="P7" s="37"/>
      <c r="Q7" s="1162"/>
      <c r="R7" s="4"/>
      <c r="S7" s="37"/>
      <c r="T7" s="1162"/>
      <c r="U7" s="4"/>
      <c r="V7" s="37"/>
      <c r="W7" s="1162"/>
      <c r="X7" s="36"/>
      <c r="Y7" s="63"/>
      <c r="Z7" s="1256">
        <f>IF(COUNT(H7:W8)=0,"",SUM(H7,K7,N7,T7,W7))</f>
        <v>3</v>
      </c>
      <c r="AA7" s="1251">
        <f>IF(Z7="",AA5,Z7+AA5)</f>
        <v>90</v>
      </c>
      <c r="AB7" s="1385">
        <f>Z7+D7</f>
        <v>4</v>
      </c>
      <c r="AC7" s="1368">
        <f>IF(Z7="","",IF(AB7&gt;Z7,AD7,0))</f>
        <v>3</v>
      </c>
      <c r="AD7" s="1329">
        <f>IF(Z7="","",Z7-Z66)</f>
        <v>3</v>
      </c>
      <c r="AE7" s="1252">
        <f>COUNTIF(I7:J8,"b")+COUNTIF(L7:M8,"b")+COUNTIF(O7:P8,"b")+COUNTIF(U7:V8,"b")+COUNTIF(X7:Y8,"b")</f>
        <v>0</v>
      </c>
      <c r="AF7" s="1164">
        <f>COUNTIF(I7:J8,"J")+COUNTIF(L7:M8,"J")+COUNTIF(O7:P8,"J")+COUNTIF(U7:V8,"J")+COUNTIF(X7:Y8,"J")</f>
        <v>0</v>
      </c>
      <c r="AG7" s="1164">
        <f>COUNTIF(I7:J8,"G")+COUNTIF(L7:M8,"G")+COUNTIF(O7:P8,"G")+COUNTIF(U7:V8,"G")+COUNTIF(X7:Y8,"G")</f>
        <v>0</v>
      </c>
      <c r="AH7" s="1164">
        <f>COUNTIF(I7:J8,"O")+COUNTIF(L7:M8,"O")+COUNTIF(O7:P8,"O")+COUNTIF(U7:V8,"O")+COUNTIF(X7:Y8,"O")</f>
        <v>0</v>
      </c>
      <c r="AI7" s="1164">
        <f>COUNTIF(I7:J8,"N")+COUNTIF(L7:M8,"N")+COUNTIF(O7:P8,"N")+COUNTIF(U7:V8,"N")+COUNTIF(X7:Y8,"N")</f>
        <v>0</v>
      </c>
      <c r="AJ7" s="1164">
        <f>SUM(AE7:AI8)</f>
        <v>0</v>
      </c>
      <c r="AK7" s="1286">
        <f>IF(Z7="",0,AJ7/AM7)</f>
        <v>0</v>
      </c>
      <c r="AL7" s="1288">
        <f>IF(AM7=0,0,AA7/AM7)</f>
        <v>90</v>
      </c>
      <c r="AM7" s="1164">
        <f>IF(G7="X","NA",COUNT(H7,K7,N7,T7,W7))</f>
        <v>1</v>
      </c>
      <c r="AN7" s="1291">
        <f>IF(AO7=0,0,Z7/AO7)</f>
        <v>0</v>
      </c>
      <c r="AO7" s="1289">
        <f ca="1">'Jam P.1'!B5/60</f>
        <v>0</v>
      </c>
      <c r="AP7" s="1284">
        <f>B7</f>
        <v>18</v>
      </c>
      <c r="AQ7" s="1285"/>
    </row>
    <row r="8" spans="1:43" s="1" customFormat="1" ht="13.5" customHeight="1" thickBot="1">
      <c r="A8" s="1183"/>
      <c r="B8" s="1299"/>
      <c r="C8" s="1263"/>
      <c r="D8" s="1165"/>
      <c r="E8" s="1165"/>
      <c r="F8" s="1165"/>
      <c r="G8" s="1248"/>
      <c r="H8" s="1269"/>
      <c r="I8" s="36"/>
      <c r="J8" s="37"/>
      <c r="K8" s="1163"/>
      <c r="L8" s="36"/>
      <c r="M8" s="75"/>
      <c r="N8" s="1163"/>
      <c r="O8" s="4"/>
      <c r="P8" s="37"/>
      <c r="Q8" s="1163"/>
      <c r="R8" s="4"/>
      <c r="S8" s="75"/>
      <c r="T8" s="1163"/>
      <c r="U8" s="4"/>
      <c r="V8" s="75"/>
      <c r="W8" s="1163"/>
      <c r="X8" s="4"/>
      <c r="Y8" s="63"/>
      <c r="Z8" s="1258"/>
      <c r="AA8" s="1251"/>
      <c r="AB8" s="1381"/>
      <c r="AC8" s="1374"/>
      <c r="AD8" s="1330"/>
      <c r="AE8" s="1252"/>
      <c r="AF8" s="1164"/>
      <c r="AG8" s="1164"/>
      <c r="AH8" s="1164"/>
      <c r="AI8" s="1164"/>
      <c r="AJ8" s="1164"/>
      <c r="AK8" s="1286"/>
      <c r="AL8" s="1164"/>
      <c r="AM8" s="1164"/>
      <c r="AN8" s="1291"/>
      <c r="AO8" s="1289"/>
      <c r="AP8" s="1284"/>
      <c r="AQ8" s="1285"/>
    </row>
    <row r="9" spans="1:43" s="1" customFormat="1" ht="13.5" customHeight="1">
      <c r="A9" s="1199">
        <v>4</v>
      </c>
      <c r="B9" s="1261">
        <v>88</v>
      </c>
      <c r="C9" s="1187">
        <v>1</v>
      </c>
      <c r="D9" s="1209"/>
      <c r="E9" s="1209"/>
      <c r="F9" s="1209"/>
      <c r="G9" s="1264"/>
      <c r="H9" s="1252">
        <v>4</v>
      </c>
      <c r="I9" s="42"/>
      <c r="J9" s="37"/>
      <c r="K9" s="1164"/>
      <c r="L9" s="42"/>
      <c r="M9" s="37"/>
      <c r="N9" s="1164"/>
      <c r="O9" s="42"/>
      <c r="P9" s="37"/>
      <c r="Q9" s="1164"/>
      <c r="R9" s="76"/>
      <c r="S9" s="37"/>
      <c r="T9" s="1164"/>
      <c r="U9" s="76"/>
      <c r="V9" s="37"/>
      <c r="W9" s="1164"/>
      <c r="X9" s="42"/>
      <c r="Y9" s="63"/>
      <c r="Z9" s="1249">
        <f>IF(COUNT(H9:W10)=0,"",SUM(H9,K9,N9,T9,W9))</f>
        <v>4</v>
      </c>
      <c r="AA9" s="1251">
        <f>IF(Z9="",AA7,Z9+AA7)</f>
        <v>94</v>
      </c>
      <c r="AB9" s="1385">
        <f>Z9+D9</f>
        <v>4</v>
      </c>
      <c r="AC9" s="1363">
        <f>IF(Z9="","",IF(AB9&gt;Z9,AD9,0))</f>
        <v>0</v>
      </c>
      <c r="AD9" s="1331">
        <f>IF(Z9="","",Z9-Z68)</f>
        <v>-3</v>
      </c>
      <c r="AE9" s="1279">
        <f>COUNTIF(I9:J10,"b")+COUNTIF(L9:M10,"b")+COUNTIF(O9:P10,"b")+COUNTIF(U9:V10,"b")+COUNTIF(X9:Y10,"b")</f>
        <v>0</v>
      </c>
      <c r="AF9" s="1209">
        <f>COUNTIF(I9:J10,"J")+COUNTIF(L9:M10,"J")+COUNTIF(O9:P10,"J")+COUNTIF(U9:V10,"J")+COUNTIF(X9:Y10,"J")</f>
        <v>0</v>
      </c>
      <c r="AG9" s="1209">
        <f>COUNTIF(I9:J10,"G")+COUNTIF(L9:M10,"G")+COUNTIF(O9:P10,"G")+COUNTIF(U9:V10,"G")+COUNTIF(X9:Y10,"G")</f>
        <v>0</v>
      </c>
      <c r="AH9" s="1209">
        <f>COUNTIF(I9:J10,"O")+COUNTIF(L9:M10,"O")+COUNTIF(O9:P10,"O")+COUNTIF(U9:V10,"O")+COUNTIF(X9:Y10,"O")</f>
        <v>0</v>
      </c>
      <c r="AI9" s="1209">
        <f>COUNTIF(I9:J10,"N")+COUNTIF(L9:M10,"N")+COUNTIF(O9:P10,"N")+COUNTIF(U9:V10,"N")+COUNTIF(X9:Y10,"N")</f>
        <v>0</v>
      </c>
      <c r="AJ9" s="1209">
        <f>SUM(AE9:AI10)</f>
        <v>0</v>
      </c>
      <c r="AK9" s="1291">
        <f>IF(Z9="",0,AJ9/AM9)</f>
        <v>0</v>
      </c>
      <c r="AL9" s="1208">
        <f>IF(AM9=0,0,AA9/AM9)</f>
        <v>94</v>
      </c>
      <c r="AM9" s="1209">
        <f>IF(G9="X","NA",COUNT(H9,K9,N9,T9,W9))</f>
        <v>1</v>
      </c>
      <c r="AN9" s="1291">
        <f>IF(AO9=0,0,Z9/AO9)</f>
        <v>0</v>
      </c>
      <c r="AO9" s="1289">
        <f ca="1">'Jam P.1'!B6/60</f>
        <v>0</v>
      </c>
      <c r="AP9" s="1184">
        <f>B9</f>
        <v>88</v>
      </c>
      <c r="AQ9" s="1293"/>
    </row>
    <row r="10" spans="1:43" s="1" customFormat="1" ht="13.5" customHeight="1" thickBot="1">
      <c r="A10" s="1199"/>
      <c r="B10" s="1262"/>
      <c r="C10" s="1188"/>
      <c r="D10" s="1253"/>
      <c r="E10" s="1253"/>
      <c r="F10" s="1253"/>
      <c r="G10" s="1265"/>
      <c r="H10" s="1271"/>
      <c r="I10" s="42"/>
      <c r="J10" s="37"/>
      <c r="K10" s="1165"/>
      <c r="L10" s="42"/>
      <c r="M10" s="75"/>
      <c r="N10" s="1165"/>
      <c r="O10" s="76"/>
      <c r="P10" s="37"/>
      <c r="Q10" s="1165"/>
      <c r="R10" s="76"/>
      <c r="S10" s="75"/>
      <c r="T10" s="1165"/>
      <c r="U10" s="76"/>
      <c r="V10" s="75"/>
      <c r="W10" s="1165"/>
      <c r="X10" s="76"/>
      <c r="Y10" s="63"/>
      <c r="Z10" s="1250"/>
      <c r="AA10" s="1251"/>
      <c r="AB10" s="1381"/>
      <c r="AC10" s="1364"/>
      <c r="AD10" s="1332"/>
      <c r="AE10" s="1279"/>
      <c r="AF10" s="1209"/>
      <c r="AG10" s="1209"/>
      <c r="AH10" s="1209"/>
      <c r="AI10" s="1209"/>
      <c r="AJ10" s="1209"/>
      <c r="AK10" s="1291"/>
      <c r="AL10" s="1209"/>
      <c r="AM10" s="1209"/>
      <c r="AN10" s="1291"/>
      <c r="AO10" s="1289"/>
      <c r="AP10" s="1184"/>
      <c r="AQ10" s="1293"/>
    </row>
    <row r="11" spans="1:43" s="1" customFormat="1" ht="13.5" customHeight="1">
      <c r="A11" s="1183">
        <v>5</v>
      </c>
      <c r="B11" s="1298">
        <v>21</v>
      </c>
      <c r="C11" s="1184"/>
      <c r="D11" s="1164">
        <v>1</v>
      </c>
      <c r="E11" s="1164">
        <v>1</v>
      </c>
      <c r="F11" s="1164"/>
      <c r="G11" s="1247"/>
      <c r="H11" s="1267">
        <v>4</v>
      </c>
      <c r="I11" s="36"/>
      <c r="J11" s="37"/>
      <c r="K11" s="1162"/>
      <c r="L11" s="36"/>
      <c r="M11" s="37"/>
      <c r="N11" s="1162"/>
      <c r="O11" s="36"/>
      <c r="P11" s="37"/>
      <c r="Q11" s="1162"/>
      <c r="R11" s="4"/>
      <c r="S11" s="37"/>
      <c r="T11" s="1162"/>
      <c r="U11" s="4"/>
      <c r="V11" s="37"/>
      <c r="W11" s="1162"/>
      <c r="X11" s="36"/>
      <c r="Y11" s="63"/>
      <c r="Z11" s="1256">
        <f>IF(COUNT(H11:W12)=0,"",SUM(H11,K11,N11,T11,W11))</f>
        <v>4</v>
      </c>
      <c r="AA11" s="1251">
        <f>IF(Z11="",AA9,Z11+AA9)</f>
        <v>98</v>
      </c>
      <c r="AB11" s="1385">
        <f>Z11+D11</f>
        <v>5</v>
      </c>
      <c r="AC11" s="1368">
        <f>IF(Z11="","",IF(AB11&gt;Z11,AD11,0))</f>
        <v>4</v>
      </c>
      <c r="AD11" s="1329">
        <f>IF(Z11="","",Z11-Z70)</f>
        <v>4</v>
      </c>
      <c r="AE11" s="1252">
        <f>COUNTIF(I11:J12,"b")+COUNTIF(L11:M12,"b")+COUNTIF(O11:P12,"b")+COUNTIF(U11:V12,"b")+COUNTIF(X11:Y12,"b")</f>
        <v>0</v>
      </c>
      <c r="AF11" s="1164">
        <f>COUNTIF(I11:J12,"J")+COUNTIF(L11:M12,"J")+COUNTIF(O11:P12,"J")+COUNTIF(U11:V12,"J")+COUNTIF(X11:Y12,"J")</f>
        <v>0</v>
      </c>
      <c r="AG11" s="1164">
        <f>COUNTIF(I11:J12,"G")+COUNTIF(L11:M12,"G")+COUNTIF(O11:P12,"G")+COUNTIF(U11:V12,"G")+COUNTIF(X11:Y12,"G")</f>
        <v>0</v>
      </c>
      <c r="AH11" s="1164">
        <f>COUNTIF(I11:J12,"O")+COUNTIF(L11:M12,"O")+COUNTIF(O11:P12,"O")+COUNTIF(U11:V12,"O")+COUNTIF(X11:Y12,"O")</f>
        <v>0</v>
      </c>
      <c r="AI11" s="1164">
        <f>COUNTIF(I11:J12,"N")+COUNTIF(L11:M12,"N")+COUNTIF(O11:P12,"N")+COUNTIF(U11:V12,"N")+COUNTIF(X11:Y12,"N")</f>
        <v>0</v>
      </c>
      <c r="AJ11" s="1164">
        <f>SUM(AE11:AI12)</f>
        <v>0</v>
      </c>
      <c r="AK11" s="1286">
        <f>IF(Z11="",0,AJ11/AM11)</f>
        <v>0</v>
      </c>
      <c r="AL11" s="1288">
        <f>IF(AM11=0,0,AA11/AM11)</f>
        <v>98</v>
      </c>
      <c r="AM11" s="1164">
        <f>IF(G11="X","NA",COUNT(H11,K11,N11,T11,W11))</f>
        <v>1</v>
      </c>
      <c r="AN11" s="1291">
        <f>IF(AO11=0,0,Z11/AO11)</f>
        <v>0</v>
      </c>
      <c r="AO11" s="1289">
        <f ca="1">'Jam P.1'!B7/60</f>
        <v>0</v>
      </c>
      <c r="AP11" s="1284">
        <f>B11</f>
        <v>21</v>
      </c>
      <c r="AQ11" s="1285"/>
    </row>
    <row r="12" spans="1:43" s="1" customFormat="1" ht="13.5" customHeight="1" thickBot="1">
      <c r="A12" s="1183"/>
      <c r="B12" s="1299"/>
      <c r="C12" s="1263"/>
      <c r="D12" s="1165"/>
      <c r="E12" s="1165"/>
      <c r="F12" s="1165"/>
      <c r="G12" s="1248"/>
      <c r="H12" s="1269"/>
      <c r="I12" s="36"/>
      <c r="J12" s="37"/>
      <c r="K12" s="1163"/>
      <c r="L12" s="36"/>
      <c r="M12" s="75"/>
      <c r="N12" s="1163"/>
      <c r="O12" s="4"/>
      <c r="P12" s="37"/>
      <c r="Q12" s="1163"/>
      <c r="R12" s="4"/>
      <c r="S12" s="75"/>
      <c r="T12" s="1163"/>
      <c r="U12" s="4"/>
      <c r="V12" s="75"/>
      <c r="W12" s="1163"/>
      <c r="X12" s="4"/>
      <c r="Y12" s="63"/>
      <c r="Z12" s="1258"/>
      <c r="AA12" s="1251"/>
      <c r="AB12" s="1381"/>
      <c r="AC12" s="1374"/>
      <c r="AD12" s="1330"/>
      <c r="AE12" s="1252"/>
      <c r="AF12" s="1164"/>
      <c r="AG12" s="1164"/>
      <c r="AH12" s="1164"/>
      <c r="AI12" s="1164"/>
      <c r="AJ12" s="1164"/>
      <c r="AK12" s="1286"/>
      <c r="AL12" s="1164"/>
      <c r="AM12" s="1164"/>
      <c r="AN12" s="1291"/>
      <c r="AO12" s="1289"/>
      <c r="AP12" s="1284"/>
      <c r="AQ12" s="1285"/>
    </row>
    <row r="13" spans="1:43" s="1" customFormat="1" ht="13.5" customHeight="1">
      <c r="A13" s="1199">
        <v>6</v>
      </c>
      <c r="B13" s="1261">
        <v>52</v>
      </c>
      <c r="C13" s="1187">
        <v>1</v>
      </c>
      <c r="D13" s="1209"/>
      <c r="E13" s="1209"/>
      <c r="F13" s="1209"/>
      <c r="G13" s="1264"/>
      <c r="H13" s="1252">
        <v>5</v>
      </c>
      <c r="I13" s="42"/>
      <c r="J13" s="37"/>
      <c r="K13" s="1164">
        <v>2</v>
      </c>
      <c r="L13" s="42"/>
      <c r="M13" s="37"/>
      <c r="N13" s="1164"/>
      <c r="O13" s="42"/>
      <c r="P13" s="37"/>
      <c r="Q13" s="1164"/>
      <c r="R13" s="76"/>
      <c r="S13" s="37"/>
      <c r="T13" s="1164"/>
      <c r="U13" s="76"/>
      <c r="V13" s="37"/>
      <c r="W13" s="1164"/>
      <c r="X13" s="42"/>
      <c r="Y13" s="63"/>
      <c r="Z13" s="1249">
        <f>IF(COUNT(H13:W14)=0,"",SUM(H13,K13,N13,T13,W13))</f>
        <v>7</v>
      </c>
      <c r="AA13" s="1251">
        <f>IF(Z13="",AA11,Z13+AA11)</f>
        <v>105</v>
      </c>
      <c r="AB13" s="1385">
        <f>Z13+D13</f>
        <v>7</v>
      </c>
      <c r="AC13" s="1363">
        <f>IF(Z13="","",IF(AB13&gt;Z13,AD13,0))</f>
        <v>0</v>
      </c>
      <c r="AD13" s="1331">
        <f>IF(Z13="","",Z13-Z72)</f>
        <v>3</v>
      </c>
      <c r="AE13" s="1279">
        <f>COUNTIF(I13:J14,"b")+COUNTIF(L13:M14,"b")+COUNTIF(O13:P14,"b")+COUNTIF(U13:V14,"b")+COUNTIF(X13:Y14,"b")</f>
        <v>0</v>
      </c>
      <c r="AF13" s="1209">
        <f>COUNTIF(I13:J14,"J")+COUNTIF(L13:M14,"J")+COUNTIF(O13:P14,"J")+COUNTIF(U13:V14,"J")+COUNTIF(X13:Y14,"J")</f>
        <v>0</v>
      </c>
      <c r="AG13" s="1209">
        <f>COUNTIF(I13:J14,"G")+COUNTIF(L13:M14,"G")+COUNTIF(O13:P14,"G")+COUNTIF(U13:V14,"G")+COUNTIF(X13:Y14,"G")</f>
        <v>0</v>
      </c>
      <c r="AH13" s="1209">
        <f>COUNTIF(I13:J14,"O")+COUNTIF(L13:M14,"O")+COUNTIF(O13:P14,"O")+COUNTIF(U13:V14,"O")+COUNTIF(X13:Y14,"O")</f>
        <v>0</v>
      </c>
      <c r="AI13" s="1209">
        <f>COUNTIF(I13:J14,"N")+COUNTIF(L13:M14,"N")+COUNTIF(O13:P14,"N")+COUNTIF(U13:V14,"N")+COUNTIF(X13:Y14,"N")</f>
        <v>0</v>
      </c>
      <c r="AJ13" s="1209">
        <f>SUM(AE13:AI14)</f>
        <v>0</v>
      </c>
      <c r="AK13" s="1291">
        <f>IF(Z13="",0,AJ13/AM13)</f>
        <v>0</v>
      </c>
      <c r="AL13" s="1208">
        <f>IF(AM13=0,0,AA13/AM13)</f>
        <v>52.5</v>
      </c>
      <c r="AM13" s="1209">
        <f>IF(G13="X","NA",COUNT(H13,K13,N13,T13,W13))</f>
        <v>2</v>
      </c>
      <c r="AN13" s="1291">
        <f>IF(AO13=0,0,Z13/AO13)</f>
        <v>0</v>
      </c>
      <c r="AO13" s="1289">
        <f ca="1">'Jam P.1'!B8/60</f>
        <v>0</v>
      </c>
      <c r="AP13" s="1184">
        <f>B13</f>
        <v>52</v>
      </c>
      <c r="AQ13" s="1293"/>
    </row>
    <row r="14" spans="1:43" s="1" customFormat="1" ht="13.5" customHeight="1" thickBot="1">
      <c r="A14" s="1199"/>
      <c r="B14" s="1262"/>
      <c r="C14" s="1188"/>
      <c r="D14" s="1253"/>
      <c r="E14" s="1253"/>
      <c r="F14" s="1253"/>
      <c r="G14" s="1265"/>
      <c r="H14" s="1271"/>
      <c r="I14" s="42"/>
      <c r="J14" s="37"/>
      <c r="K14" s="1165"/>
      <c r="L14" s="42"/>
      <c r="M14" s="75"/>
      <c r="N14" s="1165"/>
      <c r="O14" s="76"/>
      <c r="P14" s="37"/>
      <c r="Q14" s="1165"/>
      <c r="R14" s="76"/>
      <c r="S14" s="75"/>
      <c r="T14" s="1165"/>
      <c r="U14" s="76"/>
      <c r="V14" s="75"/>
      <c r="W14" s="1165"/>
      <c r="X14" s="76"/>
      <c r="Y14" s="63"/>
      <c r="Z14" s="1250"/>
      <c r="AA14" s="1251"/>
      <c r="AB14" s="1381"/>
      <c r="AC14" s="1364"/>
      <c r="AD14" s="1332"/>
      <c r="AE14" s="1279"/>
      <c r="AF14" s="1209"/>
      <c r="AG14" s="1209"/>
      <c r="AH14" s="1209"/>
      <c r="AI14" s="1209"/>
      <c r="AJ14" s="1209"/>
      <c r="AK14" s="1291"/>
      <c r="AL14" s="1209"/>
      <c r="AM14" s="1209"/>
      <c r="AN14" s="1291"/>
      <c r="AO14" s="1289"/>
      <c r="AP14" s="1184"/>
      <c r="AQ14" s="1293"/>
    </row>
    <row r="15" spans="1:43" s="1" customFormat="1" ht="13.5" customHeight="1">
      <c r="A15" s="1183">
        <v>7</v>
      </c>
      <c r="B15" s="1298">
        <v>21</v>
      </c>
      <c r="C15" s="1184"/>
      <c r="D15" s="1164">
        <v>1</v>
      </c>
      <c r="E15" s="1164">
        <v>1</v>
      </c>
      <c r="F15" s="1164"/>
      <c r="G15" s="1247"/>
      <c r="H15" s="1267">
        <v>0</v>
      </c>
      <c r="I15" s="36"/>
      <c r="J15" s="37"/>
      <c r="K15" s="1162"/>
      <c r="L15" s="36"/>
      <c r="M15" s="37"/>
      <c r="N15" s="1162"/>
      <c r="O15" s="36"/>
      <c r="P15" s="37"/>
      <c r="Q15" s="1162"/>
      <c r="R15" s="4"/>
      <c r="S15" s="37"/>
      <c r="T15" s="1162"/>
      <c r="U15" s="4"/>
      <c r="V15" s="37"/>
      <c r="W15" s="1162"/>
      <c r="X15" s="36"/>
      <c r="Y15" s="63"/>
      <c r="Z15" s="1256">
        <f>IF(COUNT(H15:W16)=0,"",SUM(H15,K15,N15,T15,W15))</f>
        <v>0</v>
      </c>
      <c r="AA15" s="1251">
        <f>IF(Z15="",AA13,Z15+AA13)</f>
        <v>105</v>
      </c>
      <c r="AB15" s="1385">
        <f>Z15+D15</f>
        <v>1</v>
      </c>
      <c r="AC15" s="1368">
        <f>IF(Z15="","",IF(AB15&gt;Z15,AD15,0))</f>
        <v>0</v>
      </c>
      <c r="AD15" s="1329">
        <f>IF(Z15="","",Z15-Z74)</f>
        <v>0</v>
      </c>
      <c r="AE15" s="1252">
        <f>COUNTIF(I15:J16,"b")+COUNTIF(L15:M16,"b")+COUNTIF(O15:P16,"b")+COUNTIF(U15:V16,"b")+COUNTIF(X15:Y16,"b")</f>
        <v>0</v>
      </c>
      <c r="AF15" s="1164">
        <f>COUNTIF(I15:J16,"J")+COUNTIF(L15:M16,"J")+COUNTIF(O15:P16,"J")+COUNTIF(U15:V16,"J")+COUNTIF(X15:Y16,"J")</f>
        <v>0</v>
      </c>
      <c r="AG15" s="1164">
        <f>COUNTIF(I15:J16,"G")+COUNTIF(L15:M16,"G")+COUNTIF(O15:P16,"G")+COUNTIF(U15:V16,"G")+COUNTIF(X15:Y16,"G")</f>
        <v>0</v>
      </c>
      <c r="AH15" s="1164">
        <f>COUNTIF(I15:J16,"O")+COUNTIF(L15:M16,"O")+COUNTIF(O15:P16,"O")+COUNTIF(U15:V16,"O")+COUNTIF(X15:Y16,"O")</f>
        <v>0</v>
      </c>
      <c r="AI15" s="1164">
        <f>COUNTIF(I15:J16,"N")+COUNTIF(L15:M16,"N")+COUNTIF(O15:P16,"N")+COUNTIF(U15:V16,"N")+COUNTIF(X15:Y16,"N")</f>
        <v>0</v>
      </c>
      <c r="AJ15" s="1164">
        <f>SUM(AE15:AI16)</f>
        <v>0</v>
      </c>
      <c r="AK15" s="1286">
        <f>IF(Z15="",0,AJ15/AM15)</f>
        <v>0</v>
      </c>
      <c r="AL15" s="1288">
        <f>IF(AM15=0,0,AA15/AM15)</f>
        <v>105</v>
      </c>
      <c r="AM15" s="1164">
        <f>IF(G15="X","NA",COUNT(H15,K15,N15,T15,W15))</f>
        <v>1</v>
      </c>
      <c r="AN15" s="1291">
        <f>IF(AO15=0,0,Z15/AO15)</f>
        <v>0</v>
      </c>
      <c r="AO15" s="1289">
        <f ca="1">'Jam P.1'!B9/60</f>
        <v>0</v>
      </c>
      <c r="AP15" s="1284">
        <f>B15</f>
        <v>21</v>
      </c>
      <c r="AQ15" s="1285"/>
    </row>
    <row r="16" spans="1:43" s="1" customFormat="1" ht="13.5" customHeight="1" thickBot="1">
      <c r="A16" s="1183"/>
      <c r="B16" s="1299"/>
      <c r="C16" s="1263"/>
      <c r="D16" s="1165"/>
      <c r="E16" s="1165"/>
      <c r="F16" s="1165"/>
      <c r="G16" s="1248"/>
      <c r="H16" s="1269"/>
      <c r="I16" s="36"/>
      <c r="J16" s="37"/>
      <c r="K16" s="1163"/>
      <c r="L16" s="36"/>
      <c r="M16" s="75"/>
      <c r="N16" s="1163"/>
      <c r="O16" s="4"/>
      <c r="P16" s="37"/>
      <c r="Q16" s="1163"/>
      <c r="R16" s="4"/>
      <c r="S16" s="75"/>
      <c r="T16" s="1163"/>
      <c r="U16" s="4"/>
      <c r="V16" s="75"/>
      <c r="W16" s="1163"/>
      <c r="X16" s="4"/>
      <c r="Y16" s="63"/>
      <c r="Z16" s="1258"/>
      <c r="AA16" s="1251"/>
      <c r="AB16" s="1381"/>
      <c r="AC16" s="1374"/>
      <c r="AD16" s="1330"/>
      <c r="AE16" s="1252"/>
      <c r="AF16" s="1164"/>
      <c r="AG16" s="1164"/>
      <c r="AH16" s="1164"/>
      <c r="AI16" s="1164"/>
      <c r="AJ16" s="1164"/>
      <c r="AK16" s="1286"/>
      <c r="AL16" s="1164"/>
      <c r="AM16" s="1164"/>
      <c r="AN16" s="1291"/>
      <c r="AO16" s="1289"/>
      <c r="AP16" s="1284"/>
      <c r="AQ16" s="1285"/>
    </row>
    <row r="17" spans="1:43" s="1" customFormat="1" ht="13.5" customHeight="1">
      <c r="A17" s="1199">
        <v>8</v>
      </c>
      <c r="B17" s="1261">
        <v>18</v>
      </c>
      <c r="C17" s="1187"/>
      <c r="D17" s="1209">
        <v>1</v>
      </c>
      <c r="E17" s="1209">
        <v>1</v>
      </c>
      <c r="F17" s="1209"/>
      <c r="G17" s="1264"/>
      <c r="H17" s="1252">
        <v>4</v>
      </c>
      <c r="I17" s="42"/>
      <c r="J17" s="37"/>
      <c r="K17" s="1164">
        <v>5</v>
      </c>
      <c r="L17" s="42"/>
      <c r="M17" s="37"/>
      <c r="N17" s="1164"/>
      <c r="O17" s="42"/>
      <c r="P17" s="37"/>
      <c r="Q17" s="1164"/>
      <c r="R17" s="76"/>
      <c r="S17" s="37"/>
      <c r="T17" s="1164"/>
      <c r="U17" s="76"/>
      <c r="V17" s="37"/>
      <c r="W17" s="1164"/>
      <c r="X17" s="42"/>
      <c r="Y17" s="63"/>
      <c r="Z17" s="1249">
        <f>IF(COUNT(H17:W18)=0,"",SUM(H17,K17,N17,T17,W17))</f>
        <v>9</v>
      </c>
      <c r="AA17" s="1251">
        <f>IF(Z17="",AA15,Z17+AA15)</f>
        <v>114</v>
      </c>
      <c r="AB17" s="1385">
        <f>Z17+D17</f>
        <v>10</v>
      </c>
      <c r="AC17" s="1363">
        <f>IF(Z17="","",IF(AB17&gt;Z17,AD17,0))</f>
        <v>9</v>
      </c>
      <c r="AD17" s="1331">
        <f>IF(Z17="","",Z17-Z76)</f>
        <v>9</v>
      </c>
      <c r="AE17" s="1279">
        <f>COUNTIF(I17:J18,"b")+COUNTIF(L17:M18,"b")+COUNTIF(O17:P18,"b")+COUNTIF(U17:V18,"b")+COUNTIF(X17:Y18,"b")</f>
        <v>0</v>
      </c>
      <c r="AF17" s="1209">
        <f>COUNTIF(I17:J18,"J")+COUNTIF(L17:M18,"J")+COUNTIF(O17:P18,"J")+COUNTIF(U17:V18,"J")+COUNTIF(X17:Y18,"J")</f>
        <v>0</v>
      </c>
      <c r="AG17" s="1209">
        <f>COUNTIF(I17:J18,"G")+COUNTIF(L17:M18,"G")+COUNTIF(O17:P18,"G")+COUNTIF(U17:V18,"G")+COUNTIF(X17:Y18,"G")</f>
        <v>0</v>
      </c>
      <c r="AH17" s="1209">
        <f>COUNTIF(I17:J18,"O")+COUNTIF(L17:M18,"O")+COUNTIF(O17:P18,"O")+COUNTIF(U17:V18,"O")+COUNTIF(X17:Y18,"O")</f>
        <v>0</v>
      </c>
      <c r="AI17" s="1209">
        <f>COUNTIF(I17:J18,"N")+COUNTIF(L17:M18,"N")+COUNTIF(O17:P18,"N")+COUNTIF(U17:V18,"N")+COUNTIF(X17:Y18,"N")</f>
        <v>0</v>
      </c>
      <c r="AJ17" s="1209">
        <f>SUM(AE17:AI18)</f>
        <v>0</v>
      </c>
      <c r="AK17" s="1291">
        <f>IF(Z17="",0,AJ17/AM17)</f>
        <v>0</v>
      </c>
      <c r="AL17" s="1208">
        <f>IF(AM17=0,0,AA17/AM17)</f>
        <v>57</v>
      </c>
      <c r="AM17" s="1209">
        <f>IF(G17="X","NA",COUNT(H17,K17,N17,T17,W17))</f>
        <v>2</v>
      </c>
      <c r="AN17" s="1291">
        <f>IF(AO17=0,0,Z17/AO17)</f>
        <v>0</v>
      </c>
      <c r="AO17" s="1289">
        <f ca="1">'Jam P.1'!B10/60</f>
        <v>0</v>
      </c>
      <c r="AP17" s="1184">
        <f>B17</f>
        <v>18</v>
      </c>
      <c r="AQ17" s="1293"/>
    </row>
    <row r="18" spans="1:43" s="1" customFormat="1" ht="13.5" customHeight="1" thickBot="1">
      <c r="A18" s="1199"/>
      <c r="B18" s="1262"/>
      <c r="C18" s="1188"/>
      <c r="D18" s="1253"/>
      <c r="E18" s="1253"/>
      <c r="F18" s="1253"/>
      <c r="G18" s="1265"/>
      <c r="H18" s="1271"/>
      <c r="I18" s="42"/>
      <c r="J18" s="37"/>
      <c r="K18" s="1165"/>
      <c r="L18" s="42"/>
      <c r="M18" s="75"/>
      <c r="N18" s="1165"/>
      <c r="O18" s="76"/>
      <c r="P18" s="37"/>
      <c r="Q18" s="1165"/>
      <c r="R18" s="76"/>
      <c r="S18" s="75"/>
      <c r="T18" s="1165"/>
      <c r="U18" s="76"/>
      <c r="V18" s="75"/>
      <c r="W18" s="1165"/>
      <c r="X18" s="76"/>
      <c r="Y18" s="63"/>
      <c r="Z18" s="1250"/>
      <c r="AA18" s="1251"/>
      <c r="AB18" s="1381"/>
      <c r="AC18" s="1364"/>
      <c r="AD18" s="1332"/>
      <c r="AE18" s="1279"/>
      <c r="AF18" s="1209"/>
      <c r="AG18" s="1209"/>
      <c r="AH18" s="1209"/>
      <c r="AI18" s="1209"/>
      <c r="AJ18" s="1209"/>
      <c r="AK18" s="1291"/>
      <c r="AL18" s="1209"/>
      <c r="AM18" s="1209"/>
      <c r="AN18" s="1291"/>
      <c r="AO18" s="1289"/>
      <c r="AP18" s="1184"/>
      <c r="AQ18" s="1293"/>
    </row>
    <row r="19" spans="1:43" s="1" customFormat="1" ht="13.5" customHeight="1">
      <c r="A19" s="1183">
        <v>9</v>
      </c>
      <c r="B19" s="1298">
        <v>52</v>
      </c>
      <c r="C19" s="1184"/>
      <c r="D19" s="1164">
        <v>1</v>
      </c>
      <c r="E19" s="1164">
        <v>1</v>
      </c>
      <c r="F19" s="1164"/>
      <c r="G19" s="1247"/>
      <c r="H19" s="1267">
        <v>5</v>
      </c>
      <c r="I19" s="36"/>
      <c r="J19" s="37"/>
      <c r="K19" s="1162"/>
      <c r="L19" s="36"/>
      <c r="M19" s="37"/>
      <c r="N19" s="1162"/>
      <c r="O19" s="36"/>
      <c r="P19" s="37"/>
      <c r="Q19" s="1162"/>
      <c r="R19" s="4"/>
      <c r="S19" s="37"/>
      <c r="T19" s="1162"/>
      <c r="U19" s="4"/>
      <c r="V19" s="37"/>
      <c r="W19" s="1162"/>
      <c r="X19" s="36"/>
      <c r="Y19" s="63"/>
      <c r="Z19" s="1256">
        <f>IF(COUNT(H19:W20)=0,"",SUM(H19,K19,N19,T19,W19))</f>
        <v>5</v>
      </c>
      <c r="AA19" s="1251">
        <f>IF(Z19="",AA17,Z19+AA17)</f>
        <v>119</v>
      </c>
      <c r="AB19" s="1385">
        <f>Z19+D19</f>
        <v>6</v>
      </c>
      <c r="AC19" s="1368">
        <f>IF(Z19="","",IF(AB19&gt;Z19,AD19,0))</f>
        <v>5</v>
      </c>
      <c r="AD19" s="1329">
        <f>IF(Z19="","",Z19-Z78)</f>
        <v>5</v>
      </c>
      <c r="AE19" s="1252">
        <f>COUNTIF(I19:J20,"b")+COUNTIF(L19:M20,"b")+COUNTIF(O19:P20,"b")+COUNTIF(U19:V20,"b")+COUNTIF(X19:Y20,"b")</f>
        <v>0</v>
      </c>
      <c r="AF19" s="1164">
        <f>COUNTIF(I19:J20,"J")+COUNTIF(L19:M20,"J")+COUNTIF(O19:P20,"J")+COUNTIF(U19:V20,"J")+COUNTIF(X19:Y20,"J")</f>
        <v>0</v>
      </c>
      <c r="AG19" s="1164">
        <f>COUNTIF(I19:J20,"G")+COUNTIF(L19:M20,"G")+COUNTIF(O19:P20,"G")+COUNTIF(U19:V20,"G")+COUNTIF(X19:Y20,"G")</f>
        <v>0</v>
      </c>
      <c r="AH19" s="1164">
        <f>COUNTIF(I19:J20,"O")+COUNTIF(L19:M20,"O")+COUNTIF(O19:P20,"O")+COUNTIF(U19:V20,"O")+COUNTIF(X19:Y20,"O")</f>
        <v>0</v>
      </c>
      <c r="AI19" s="1164">
        <f>COUNTIF(I19:J20,"N")+COUNTIF(L19:M20,"N")+COUNTIF(O19:P20,"N")+COUNTIF(U19:V20,"N")+COUNTIF(X19:Y20,"N")</f>
        <v>0</v>
      </c>
      <c r="AJ19" s="1164">
        <f>SUM(AE19:AI20)</f>
        <v>0</v>
      </c>
      <c r="AK19" s="1286">
        <f>IF(Z19="",0,AJ19/AM19)</f>
        <v>0</v>
      </c>
      <c r="AL19" s="1288">
        <f>IF(AM19=0,0,AA19/AM19)</f>
        <v>119</v>
      </c>
      <c r="AM19" s="1164">
        <f>IF(G19="X","NA",COUNT(H19,K19,N19,T19,W19))</f>
        <v>1</v>
      </c>
      <c r="AN19" s="1291">
        <f>IF(AO19=0,0,Z19/AO19)</f>
        <v>0</v>
      </c>
      <c r="AO19" s="1289">
        <f ca="1">'Jam P.1'!B11/60</f>
        <v>0</v>
      </c>
      <c r="AP19" s="1284">
        <f>B19</f>
        <v>52</v>
      </c>
      <c r="AQ19" s="1285"/>
    </row>
    <row r="20" spans="1:43" s="1" customFormat="1" ht="13.5" customHeight="1" thickBot="1">
      <c r="A20" s="1183"/>
      <c r="B20" s="1299"/>
      <c r="C20" s="1263"/>
      <c r="D20" s="1165"/>
      <c r="E20" s="1165"/>
      <c r="F20" s="1165"/>
      <c r="G20" s="1248"/>
      <c r="H20" s="1269"/>
      <c r="I20" s="36"/>
      <c r="J20" s="37"/>
      <c r="K20" s="1163"/>
      <c r="L20" s="36"/>
      <c r="M20" s="75"/>
      <c r="N20" s="1163"/>
      <c r="O20" s="4"/>
      <c r="P20" s="37"/>
      <c r="Q20" s="1163"/>
      <c r="R20" s="4"/>
      <c r="S20" s="75"/>
      <c r="T20" s="1163"/>
      <c r="U20" s="4"/>
      <c r="V20" s="75"/>
      <c r="W20" s="1163"/>
      <c r="X20" s="4"/>
      <c r="Y20" s="63"/>
      <c r="Z20" s="1258"/>
      <c r="AA20" s="1251"/>
      <c r="AB20" s="1381"/>
      <c r="AC20" s="1374"/>
      <c r="AD20" s="1330"/>
      <c r="AE20" s="1252"/>
      <c r="AF20" s="1164"/>
      <c r="AG20" s="1164"/>
      <c r="AH20" s="1164"/>
      <c r="AI20" s="1164"/>
      <c r="AJ20" s="1164"/>
      <c r="AK20" s="1286"/>
      <c r="AL20" s="1164"/>
      <c r="AM20" s="1164"/>
      <c r="AN20" s="1291"/>
      <c r="AO20" s="1289"/>
      <c r="AP20" s="1284"/>
      <c r="AQ20" s="1285"/>
    </row>
    <row r="21" spans="1:43" s="1" customFormat="1" ht="13.5" customHeight="1">
      <c r="A21" s="1199">
        <v>10</v>
      </c>
      <c r="B21" s="1261">
        <v>88</v>
      </c>
      <c r="C21" s="1187"/>
      <c r="D21" s="1209">
        <v>1</v>
      </c>
      <c r="E21" s="1209">
        <v>1</v>
      </c>
      <c r="F21" s="1209"/>
      <c r="G21" s="1264"/>
      <c r="H21" s="1252">
        <v>5</v>
      </c>
      <c r="I21" s="42"/>
      <c r="J21" s="37"/>
      <c r="K21" s="1164"/>
      <c r="L21" s="42"/>
      <c r="M21" s="37"/>
      <c r="N21" s="1164"/>
      <c r="O21" s="42"/>
      <c r="P21" s="37"/>
      <c r="Q21" s="1164"/>
      <c r="R21" s="76"/>
      <c r="S21" s="37"/>
      <c r="T21" s="1164"/>
      <c r="U21" s="76"/>
      <c r="V21" s="37"/>
      <c r="W21" s="1164"/>
      <c r="X21" s="42"/>
      <c r="Y21" s="63"/>
      <c r="Z21" s="1249">
        <f>IF(COUNT(H21:W22)=0,"",SUM(H21,K21,N21,T21,W21))</f>
        <v>5</v>
      </c>
      <c r="AA21" s="1251">
        <f>IF(Z21="",AA19,Z21+AA19)</f>
        <v>124</v>
      </c>
      <c r="AB21" s="1385">
        <f>Z21+D21</f>
        <v>6</v>
      </c>
      <c r="AC21" s="1363">
        <f>IF(Z21="","",IF(AB21&gt;Z21,AD21,0))</f>
        <v>4</v>
      </c>
      <c r="AD21" s="1331">
        <f>IF(Z21="","",Z21-Z80)</f>
        <v>4</v>
      </c>
      <c r="AE21" s="1279">
        <f>COUNTIF(I21:J22,"b")+COUNTIF(L21:M22,"b")+COUNTIF(O21:P22,"b")+COUNTIF(U21:V22,"b")+COUNTIF(X21:Y22,"b")</f>
        <v>0</v>
      </c>
      <c r="AF21" s="1209">
        <f>COUNTIF(I21:J22,"J")+COUNTIF(L21:M22,"J")+COUNTIF(O21:P22,"J")+COUNTIF(U21:V22,"J")+COUNTIF(X21:Y22,"J")</f>
        <v>0</v>
      </c>
      <c r="AG21" s="1209">
        <f>COUNTIF(I21:J22,"G")+COUNTIF(L21:M22,"G")+COUNTIF(O21:P22,"G")+COUNTIF(U21:V22,"G")+COUNTIF(X21:Y22,"G")</f>
        <v>0</v>
      </c>
      <c r="AH21" s="1209">
        <f>COUNTIF(I21:J22,"O")+COUNTIF(L21:M22,"O")+COUNTIF(O21:P22,"O")+COUNTIF(U21:V22,"O")+COUNTIF(X21:Y22,"O")</f>
        <v>0</v>
      </c>
      <c r="AI21" s="1209">
        <f>COUNTIF(I21:J22,"N")+COUNTIF(L21:M22,"N")+COUNTIF(O21:P22,"N")+COUNTIF(U21:V22,"N")+COUNTIF(X21:Y22,"N")</f>
        <v>0</v>
      </c>
      <c r="AJ21" s="1209">
        <f>SUM(AE21:AI22)</f>
        <v>0</v>
      </c>
      <c r="AK21" s="1291">
        <f>IF(Z21="",0,AJ21/AM21)</f>
        <v>0</v>
      </c>
      <c r="AL21" s="1208">
        <f>IF(AM21=0,0,AA21/AM21)</f>
        <v>124</v>
      </c>
      <c r="AM21" s="1209">
        <f>IF(G21="X","NA",COUNT(H21,K21,N21,T21,W21))</f>
        <v>1</v>
      </c>
      <c r="AN21" s="1291">
        <f>IF(AO21=0,0,Z21/AO21)</f>
        <v>0</v>
      </c>
      <c r="AO21" s="1289">
        <f ca="1">'Jam P.1'!B12/60</f>
        <v>0</v>
      </c>
      <c r="AP21" s="1184">
        <f>B21</f>
        <v>88</v>
      </c>
      <c r="AQ21" s="1293"/>
    </row>
    <row r="22" spans="1:43" s="1" customFormat="1" ht="13.5" customHeight="1" thickBot="1">
      <c r="A22" s="1199"/>
      <c r="B22" s="1262"/>
      <c r="C22" s="1188"/>
      <c r="D22" s="1253"/>
      <c r="E22" s="1253"/>
      <c r="F22" s="1253"/>
      <c r="G22" s="1265"/>
      <c r="H22" s="1271"/>
      <c r="I22" s="42"/>
      <c r="J22" s="37"/>
      <c r="K22" s="1165"/>
      <c r="L22" s="42"/>
      <c r="M22" s="75"/>
      <c r="N22" s="1165"/>
      <c r="O22" s="76"/>
      <c r="P22" s="37"/>
      <c r="Q22" s="1165"/>
      <c r="R22" s="76"/>
      <c r="S22" s="75"/>
      <c r="T22" s="1165"/>
      <c r="U22" s="76"/>
      <c r="V22" s="75"/>
      <c r="W22" s="1165"/>
      <c r="X22" s="76"/>
      <c r="Y22" s="63"/>
      <c r="Z22" s="1250"/>
      <c r="AA22" s="1251"/>
      <c r="AB22" s="1381"/>
      <c r="AC22" s="1364"/>
      <c r="AD22" s="1332"/>
      <c r="AE22" s="1279"/>
      <c r="AF22" s="1209"/>
      <c r="AG22" s="1209"/>
      <c r="AH22" s="1209"/>
      <c r="AI22" s="1209"/>
      <c r="AJ22" s="1209"/>
      <c r="AK22" s="1291"/>
      <c r="AL22" s="1209"/>
      <c r="AM22" s="1209"/>
      <c r="AN22" s="1291"/>
      <c r="AO22" s="1289"/>
      <c r="AP22" s="1184"/>
      <c r="AQ22" s="1293"/>
    </row>
    <row r="23" spans="1:43" s="1" customFormat="1" ht="13.5" customHeight="1">
      <c r="A23" s="1183">
        <v>11</v>
      </c>
      <c r="B23" s="1298">
        <v>21</v>
      </c>
      <c r="C23" s="1184">
        <v>1</v>
      </c>
      <c r="D23" s="1164"/>
      <c r="E23" s="1164"/>
      <c r="F23" s="1164"/>
      <c r="G23" s="1247"/>
      <c r="H23" s="1267">
        <v>5</v>
      </c>
      <c r="I23" s="36"/>
      <c r="J23" s="37"/>
      <c r="K23" s="1162">
        <v>4</v>
      </c>
      <c r="L23" s="36"/>
      <c r="M23" s="37"/>
      <c r="N23" s="1162"/>
      <c r="O23" s="36"/>
      <c r="P23" s="37"/>
      <c r="Q23" s="1162"/>
      <c r="R23" s="4"/>
      <c r="S23" s="37"/>
      <c r="T23" s="1162"/>
      <c r="U23" s="4"/>
      <c r="V23" s="37"/>
      <c r="W23" s="1162"/>
      <c r="X23" s="36"/>
      <c r="Y23" s="63"/>
      <c r="Z23" s="1256">
        <f>IF(COUNT(H23:W24)=0,"",SUM(H23,K23,N23,T23,W23))</f>
        <v>9</v>
      </c>
      <c r="AA23" s="1251">
        <f>IF(Z23="",AA21,Z23+AA21)</f>
        <v>133</v>
      </c>
      <c r="AB23" s="1385">
        <f>Z23+D23</f>
        <v>9</v>
      </c>
      <c r="AC23" s="1368">
        <f>IF(Z23="","",IF(AB23&gt;Z23,AD23,0))</f>
        <v>0</v>
      </c>
      <c r="AD23" s="1329">
        <f>IF(Z23="","",Z23-Z82)</f>
        <v>-2</v>
      </c>
      <c r="AE23" s="1252">
        <f>COUNTIF(I23:J24,"b")+COUNTIF(L23:M24,"b")+COUNTIF(O23:P24,"b")+COUNTIF(U23:V24,"b")+COUNTIF(X23:Y24,"b")</f>
        <v>0</v>
      </c>
      <c r="AF23" s="1164">
        <f>COUNTIF(I23:J24,"J")+COUNTIF(L23:M24,"J")+COUNTIF(O23:P24,"J")+COUNTIF(U23:V24,"J")+COUNTIF(X23:Y24,"J")</f>
        <v>0</v>
      </c>
      <c r="AG23" s="1164">
        <f>COUNTIF(I23:J24,"G")+COUNTIF(L23:M24,"G")+COUNTIF(O23:P24,"G")+COUNTIF(U23:V24,"G")+COUNTIF(X23:Y24,"G")</f>
        <v>0</v>
      </c>
      <c r="AH23" s="1164">
        <f>COUNTIF(I23:J24,"O")+COUNTIF(L23:M24,"O")+COUNTIF(O23:P24,"O")+COUNTIF(U23:V24,"O")+COUNTIF(X23:Y24,"O")</f>
        <v>0</v>
      </c>
      <c r="AI23" s="1164">
        <f>COUNTIF(I23:J24,"N")+COUNTIF(L23:M24,"N")+COUNTIF(O23:P24,"N")+COUNTIF(U23:V24,"N")+COUNTIF(X23:Y24,"N")</f>
        <v>0</v>
      </c>
      <c r="AJ23" s="1164">
        <f>SUM(AE23:AI24)</f>
        <v>0</v>
      </c>
      <c r="AK23" s="1286">
        <f>IF(Z23="",0,AJ23/AM23)</f>
        <v>0</v>
      </c>
      <c r="AL23" s="1288">
        <f>IF(AM23=0,0,AA23/AM23)</f>
        <v>66.5</v>
      </c>
      <c r="AM23" s="1164">
        <f>IF(G23="X","NA",COUNT(H23,K23,N23,T23,W23))</f>
        <v>2</v>
      </c>
      <c r="AN23" s="1291">
        <f>IF(AO23=0,0,Z23/AO23)</f>
        <v>0</v>
      </c>
      <c r="AO23" s="1289">
        <f ca="1">'Jam P.1'!B13/60</f>
        <v>0</v>
      </c>
      <c r="AP23" s="1284">
        <f>B23</f>
        <v>21</v>
      </c>
      <c r="AQ23" s="1285"/>
    </row>
    <row r="24" spans="1:43" s="1" customFormat="1" ht="13.5" customHeight="1" thickBot="1">
      <c r="A24" s="1183"/>
      <c r="B24" s="1299"/>
      <c r="C24" s="1263"/>
      <c r="D24" s="1165"/>
      <c r="E24" s="1165"/>
      <c r="F24" s="1165"/>
      <c r="G24" s="1248"/>
      <c r="H24" s="1269"/>
      <c r="I24" s="36"/>
      <c r="J24" s="37"/>
      <c r="K24" s="1163"/>
      <c r="L24" s="36"/>
      <c r="M24" s="75"/>
      <c r="N24" s="1163"/>
      <c r="O24" s="4"/>
      <c r="P24" s="37"/>
      <c r="Q24" s="1163"/>
      <c r="R24" s="4"/>
      <c r="S24" s="75"/>
      <c r="T24" s="1163"/>
      <c r="U24" s="4"/>
      <c r="V24" s="75"/>
      <c r="W24" s="1163"/>
      <c r="X24" s="4"/>
      <c r="Y24" s="63"/>
      <c r="Z24" s="1258"/>
      <c r="AA24" s="1251"/>
      <c r="AB24" s="1381"/>
      <c r="AC24" s="1374"/>
      <c r="AD24" s="1330"/>
      <c r="AE24" s="1252"/>
      <c r="AF24" s="1164"/>
      <c r="AG24" s="1164"/>
      <c r="AH24" s="1164"/>
      <c r="AI24" s="1164"/>
      <c r="AJ24" s="1164"/>
      <c r="AK24" s="1286"/>
      <c r="AL24" s="1164"/>
      <c r="AM24" s="1164"/>
      <c r="AN24" s="1291"/>
      <c r="AO24" s="1289"/>
      <c r="AP24" s="1284"/>
      <c r="AQ24" s="1285"/>
    </row>
    <row r="25" spans="1:43" s="1" customFormat="1" ht="13.5" customHeight="1">
      <c r="A25" s="1199">
        <v>12</v>
      </c>
      <c r="B25" s="1261">
        <v>18</v>
      </c>
      <c r="C25" s="1187"/>
      <c r="D25" s="1209"/>
      <c r="E25" s="1209"/>
      <c r="F25" s="1209"/>
      <c r="G25" s="1264">
        <v>1</v>
      </c>
      <c r="H25" s="1252">
        <v>0</v>
      </c>
      <c r="I25" s="42"/>
      <c r="J25" s="37"/>
      <c r="K25" s="1164"/>
      <c r="L25" s="42"/>
      <c r="M25" s="37"/>
      <c r="N25" s="1164"/>
      <c r="O25" s="42"/>
      <c r="P25" s="37"/>
      <c r="Q25" s="1164"/>
      <c r="R25" s="76"/>
      <c r="S25" s="37"/>
      <c r="T25" s="1164"/>
      <c r="U25" s="76"/>
      <c r="V25" s="37"/>
      <c r="W25" s="1164"/>
      <c r="X25" s="42"/>
      <c r="Y25" s="63"/>
      <c r="Z25" s="1249">
        <f>IF(COUNT(H25:W26)=0,"",SUM(H25,K25,N25,T25,W25))</f>
        <v>0</v>
      </c>
      <c r="AA25" s="1251">
        <f>IF(Z25="",AA23,Z25+AA23)</f>
        <v>133</v>
      </c>
      <c r="AB25" s="1385">
        <f>Z25+D25</f>
        <v>0</v>
      </c>
      <c r="AC25" s="1363">
        <f>IF(Z25="","",IF(AB25&gt;Z25,AD25,0))</f>
        <v>0</v>
      </c>
      <c r="AD25" s="1331">
        <f>IF(Z25="","",Z25-Z84)</f>
        <v>-5</v>
      </c>
      <c r="AE25" s="1279">
        <f>COUNTIF(I25:J26,"b")+COUNTIF(L25:M26,"b")+COUNTIF(O25:P26,"b")+COUNTIF(U25:V26,"b")+COUNTIF(X25:Y26,"b")</f>
        <v>0</v>
      </c>
      <c r="AF25" s="1209">
        <f>COUNTIF(I25:J26,"J")+COUNTIF(L25:M26,"J")+COUNTIF(O25:P26,"J")+COUNTIF(U25:V26,"J")+COUNTIF(X25:Y26,"J")</f>
        <v>0</v>
      </c>
      <c r="AG25" s="1209">
        <f>COUNTIF(I25:J26,"G")+COUNTIF(L25:M26,"G")+COUNTIF(O25:P26,"G")+COUNTIF(U25:V26,"G")+COUNTIF(X25:Y26,"G")</f>
        <v>0</v>
      </c>
      <c r="AH25" s="1209">
        <f>COUNTIF(I25:J26,"O")+COUNTIF(L25:M26,"O")+COUNTIF(O25:P26,"O")+COUNTIF(U25:V26,"O")+COUNTIF(X25:Y26,"O")</f>
        <v>0</v>
      </c>
      <c r="AI25" s="1209">
        <f>COUNTIF(I25:J26,"N")+COUNTIF(L25:M26,"N")+COUNTIF(O25:P26,"N")+COUNTIF(U25:V26,"N")+COUNTIF(X25:Y26,"N")</f>
        <v>0</v>
      </c>
      <c r="AJ25" s="1209">
        <f>SUM(AE25:AI26)</f>
        <v>0</v>
      </c>
      <c r="AK25" s="1291">
        <f>IF(Z25="",0,AJ25/AM25)</f>
        <v>0</v>
      </c>
      <c r="AL25" s="1208">
        <f>IF(AM25=0,0,AA25/AM25)</f>
        <v>133</v>
      </c>
      <c r="AM25" s="1209">
        <f>IF(G25="X","NA",COUNT(H25,K25,N25,T25,W25))</f>
        <v>1</v>
      </c>
      <c r="AN25" s="1291">
        <f>IF(AO25=0,0,Z25/AO25)</f>
        <v>0</v>
      </c>
      <c r="AO25" s="1289">
        <f ca="1">'Jam P.1'!B14/60</f>
        <v>0</v>
      </c>
      <c r="AP25" s="1184">
        <f>B25</f>
        <v>18</v>
      </c>
      <c r="AQ25" s="1293"/>
    </row>
    <row r="26" spans="1:43" s="1" customFormat="1" ht="13.5" customHeight="1" thickBot="1">
      <c r="A26" s="1199"/>
      <c r="B26" s="1262"/>
      <c r="C26" s="1188"/>
      <c r="D26" s="1253"/>
      <c r="E26" s="1253"/>
      <c r="F26" s="1253"/>
      <c r="G26" s="1265"/>
      <c r="H26" s="1271"/>
      <c r="I26" s="42"/>
      <c r="J26" s="37"/>
      <c r="K26" s="1165"/>
      <c r="L26" s="42"/>
      <c r="M26" s="75"/>
      <c r="N26" s="1165"/>
      <c r="O26" s="76"/>
      <c r="P26" s="37"/>
      <c r="Q26" s="1165"/>
      <c r="R26" s="76"/>
      <c r="S26" s="75"/>
      <c r="T26" s="1165"/>
      <c r="U26" s="76"/>
      <c r="V26" s="75"/>
      <c r="W26" s="1165"/>
      <c r="X26" s="76"/>
      <c r="Y26" s="63"/>
      <c r="Z26" s="1250"/>
      <c r="AA26" s="1251"/>
      <c r="AB26" s="1381"/>
      <c r="AC26" s="1364"/>
      <c r="AD26" s="1332"/>
      <c r="AE26" s="1279"/>
      <c r="AF26" s="1209"/>
      <c r="AG26" s="1209"/>
      <c r="AH26" s="1209"/>
      <c r="AI26" s="1209"/>
      <c r="AJ26" s="1209"/>
      <c r="AK26" s="1291"/>
      <c r="AL26" s="1209"/>
      <c r="AM26" s="1209"/>
      <c r="AN26" s="1291"/>
      <c r="AO26" s="1289"/>
      <c r="AP26" s="1184"/>
      <c r="AQ26" s="1293"/>
    </row>
    <row r="27" spans="1:43" s="1" customFormat="1" ht="13.5" customHeight="1">
      <c r="A27" s="1183">
        <v>13</v>
      </c>
      <c r="B27" s="1298">
        <v>27</v>
      </c>
      <c r="C27" s="1303"/>
      <c r="D27" s="1164">
        <v>1</v>
      </c>
      <c r="E27" s="1164">
        <v>1</v>
      </c>
      <c r="F27" s="1164"/>
      <c r="G27" s="1247"/>
      <c r="H27" s="1267">
        <v>0</v>
      </c>
      <c r="I27" s="36"/>
      <c r="J27" s="37"/>
      <c r="K27" s="1162"/>
      <c r="L27" s="36"/>
      <c r="M27" s="37"/>
      <c r="N27" s="1162"/>
      <c r="O27" s="36"/>
      <c r="P27" s="37"/>
      <c r="Q27" s="1162"/>
      <c r="R27" s="4"/>
      <c r="S27" s="37"/>
      <c r="T27" s="1162"/>
      <c r="U27" s="4"/>
      <c r="V27" s="37"/>
      <c r="W27" s="1162"/>
      <c r="X27" s="36"/>
      <c r="Y27" s="63"/>
      <c r="Z27" s="1256">
        <f>IF(COUNT(H27:W28)=0,"",SUM(H27,K27,N27,T27,W27))</f>
        <v>0</v>
      </c>
      <c r="AA27" s="1251">
        <f>IF(Z27="",AA25,Z27+AA25)</f>
        <v>133</v>
      </c>
      <c r="AB27" s="1385">
        <f>Z27+D27</f>
        <v>1</v>
      </c>
      <c r="AC27" s="1368">
        <f>IF(Z27="","",IF(AB27&gt;Z27,AD27,0))</f>
        <v>0</v>
      </c>
      <c r="AD27" s="1329">
        <f>IF(Z27="","",Z27-Z86)</f>
        <v>0</v>
      </c>
      <c r="AE27" s="1252">
        <f>COUNTIF(I27:J28,"b")+COUNTIF(L27:M28,"b")+COUNTIF(O27:P28,"b")+COUNTIF(U27:V28,"b")+COUNTIF(X27:Y28,"b")</f>
        <v>0</v>
      </c>
      <c r="AF27" s="1164">
        <f>COUNTIF(I27:J28,"J")+COUNTIF(L27:M28,"J")+COUNTIF(O27:P28,"J")+COUNTIF(U27:V28,"J")+COUNTIF(X27:Y28,"J")</f>
        <v>0</v>
      </c>
      <c r="AG27" s="1164">
        <f>COUNTIF(I27:J28,"G")+COUNTIF(L27:M28,"G")+COUNTIF(O27:P28,"G")+COUNTIF(U27:V28,"G")+COUNTIF(X27:Y28,"G")</f>
        <v>0</v>
      </c>
      <c r="AH27" s="1164">
        <f>COUNTIF(I27:J28,"O")+COUNTIF(L27:M28,"O")+COUNTIF(O27:P28,"O")+COUNTIF(U27:V28,"O")+COUNTIF(X27:Y28,"O")</f>
        <v>0</v>
      </c>
      <c r="AI27" s="1164">
        <f>COUNTIF(I27:J28,"N")+COUNTIF(L27:M28,"N")+COUNTIF(O27:P28,"N")+COUNTIF(U27:V28,"N")+COUNTIF(X27:Y28,"N")</f>
        <v>0</v>
      </c>
      <c r="AJ27" s="1164">
        <f>SUM(AE27:AI28)</f>
        <v>0</v>
      </c>
      <c r="AK27" s="1286">
        <f>IF(Z27="",0,AJ27/AM27)</f>
        <v>0</v>
      </c>
      <c r="AL27" s="1288">
        <f>IF(AM27=0,0,AA27/AM27)</f>
        <v>133</v>
      </c>
      <c r="AM27" s="1164">
        <f>IF(G27="X","NA",COUNT(H27,K27,N27,T27,W27))</f>
        <v>1</v>
      </c>
      <c r="AN27" s="1291">
        <f>IF(AO27=0,0,Z27/AO27)</f>
        <v>0</v>
      </c>
      <c r="AO27" s="1289">
        <f ca="1">'Jam P.1'!B15/60</f>
        <v>0</v>
      </c>
      <c r="AP27" s="1300">
        <f>B27</f>
        <v>27</v>
      </c>
      <c r="AQ27" s="1301"/>
    </row>
    <row r="28" spans="1:43" s="1" customFormat="1" ht="13.5" customHeight="1" thickBot="1">
      <c r="A28" s="1183"/>
      <c r="B28" s="1299"/>
      <c r="C28" s="1263"/>
      <c r="D28" s="1165"/>
      <c r="E28" s="1165"/>
      <c r="F28" s="1165"/>
      <c r="G28" s="1248"/>
      <c r="H28" s="1269"/>
      <c r="I28" s="36"/>
      <c r="J28" s="37"/>
      <c r="K28" s="1163"/>
      <c r="L28" s="36"/>
      <c r="M28" s="75"/>
      <c r="N28" s="1163"/>
      <c r="O28" s="4"/>
      <c r="P28" s="37"/>
      <c r="Q28" s="1163"/>
      <c r="R28" s="4"/>
      <c r="S28" s="75"/>
      <c r="T28" s="1163"/>
      <c r="U28" s="4"/>
      <c r="V28" s="75"/>
      <c r="W28" s="1163"/>
      <c r="X28" s="4"/>
      <c r="Y28" s="63"/>
      <c r="Z28" s="1258"/>
      <c r="AA28" s="1251"/>
      <c r="AB28" s="1381"/>
      <c r="AC28" s="1374"/>
      <c r="AD28" s="1330"/>
      <c r="AE28" s="1252"/>
      <c r="AF28" s="1164"/>
      <c r="AG28" s="1164"/>
      <c r="AH28" s="1164"/>
      <c r="AI28" s="1164"/>
      <c r="AJ28" s="1164"/>
      <c r="AK28" s="1286"/>
      <c r="AL28" s="1164"/>
      <c r="AM28" s="1164"/>
      <c r="AN28" s="1291"/>
      <c r="AO28" s="1289"/>
      <c r="AP28" s="1300"/>
      <c r="AQ28" s="1301"/>
    </row>
    <row r="29" spans="1:43" s="1" customFormat="1" ht="13.5" customHeight="1">
      <c r="A29" s="1199">
        <v>14</v>
      </c>
      <c r="B29" s="1261">
        <v>52</v>
      </c>
      <c r="C29" s="1187">
        <v>1</v>
      </c>
      <c r="D29" s="1209"/>
      <c r="E29" s="1209"/>
      <c r="F29" s="1209"/>
      <c r="G29" s="1264"/>
      <c r="H29" s="1252">
        <v>0</v>
      </c>
      <c r="I29" s="42"/>
      <c r="J29" s="37"/>
      <c r="K29" s="1164"/>
      <c r="L29" s="42"/>
      <c r="M29" s="37"/>
      <c r="N29" s="1164"/>
      <c r="O29" s="42"/>
      <c r="P29" s="37"/>
      <c r="Q29" s="1164"/>
      <c r="R29" s="76"/>
      <c r="S29" s="37"/>
      <c r="T29" s="1164"/>
      <c r="U29" s="76"/>
      <c r="V29" s="37"/>
      <c r="W29" s="1164"/>
      <c r="X29" s="42"/>
      <c r="Y29" s="63"/>
      <c r="Z29" s="1249">
        <f>IF(COUNT(H29:W30)=0,"",SUM(H29,K29,N29,T29,W29))</f>
        <v>0</v>
      </c>
      <c r="AA29" s="1251">
        <f>IF(Z29="",AA27,Z29+AA27)</f>
        <v>133</v>
      </c>
      <c r="AB29" s="1385">
        <f>Z29+D29</f>
        <v>0</v>
      </c>
      <c r="AC29" s="1363">
        <f>IF(Z29="","",IF(AB29&gt;Z29,AD29,0))</f>
        <v>0</v>
      </c>
      <c r="AD29" s="1331">
        <f>IF(Z29="","",Z29-Z88)</f>
        <v>-4</v>
      </c>
      <c r="AE29" s="1279">
        <f>COUNTIF(I29:J30,"b")+COUNTIF(L29:M30,"b")+COUNTIF(O29:P30,"b")+COUNTIF(U29:V30,"b")+COUNTIF(X29:Y30,"b")</f>
        <v>0</v>
      </c>
      <c r="AF29" s="1209">
        <f>COUNTIF(I29:J30,"J")+COUNTIF(L29:M30,"J")+COUNTIF(O29:P30,"J")+COUNTIF(U29:V30,"J")+COUNTIF(X29:Y30,"J")</f>
        <v>0</v>
      </c>
      <c r="AG29" s="1209">
        <f>COUNTIF(I29:J30,"G")+COUNTIF(L29:M30,"G")+COUNTIF(O29:P30,"G")+COUNTIF(U29:V30,"G")+COUNTIF(X29:Y30,"G")</f>
        <v>0</v>
      </c>
      <c r="AH29" s="1209">
        <f>COUNTIF(I29:J30,"O")+COUNTIF(L29:M30,"O")+COUNTIF(O29:P30,"O")+COUNTIF(U29:V30,"O")+COUNTIF(X29:Y30,"O")</f>
        <v>0</v>
      </c>
      <c r="AI29" s="1209">
        <f>COUNTIF(I29:J30,"N")+COUNTIF(L29:M30,"N")+COUNTIF(O29:P30,"N")+COUNTIF(U29:V30,"N")+COUNTIF(X29:Y30,"N")</f>
        <v>0</v>
      </c>
      <c r="AJ29" s="1209">
        <f>SUM(AE29:AI30)</f>
        <v>0</v>
      </c>
      <c r="AK29" s="1291">
        <f>IF(Z29="",0,AJ29/AM29)</f>
        <v>0</v>
      </c>
      <c r="AL29" s="1208">
        <f>IF(AM29=0,0,AA29/AM29)</f>
        <v>133</v>
      </c>
      <c r="AM29" s="1209">
        <f>IF(G29="X","NA",COUNT(H29,K29,N29,T29,W29))</f>
        <v>1</v>
      </c>
      <c r="AN29" s="1291">
        <f>IF(AO29=0,0,Z29/AO29)</f>
        <v>0</v>
      </c>
      <c r="AO29" s="1289">
        <f ca="1">'Jam P.1'!B16/60</f>
        <v>0</v>
      </c>
      <c r="AP29" s="1184">
        <f>B29</f>
        <v>52</v>
      </c>
      <c r="AQ29" s="1293"/>
    </row>
    <row r="30" spans="1:43" s="1" customFormat="1" ht="13.5" customHeight="1" thickBot="1">
      <c r="A30" s="1199"/>
      <c r="B30" s="1262"/>
      <c r="C30" s="1188"/>
      <c r="D30" s="1253"/>
      <c r="E30" s="1253"/>
      <c r="F30" s="1253"/>
      <c r="G30" s="1265"/>
      <c r="H30" s="1271"/>
      <c r="I30" s="42"/>
      <c r="J30" s="37"/>
      <c r="K30" s="1165"/>
      <c r="L30" s="42"/>
      <c r="M30" s="75"/>
      <c r="N30" s="1165"/>
      <c r="O30" s="76"/>
      <c r="P30" s="37"/>
      <c r="Q30" s="1165"/>
      <c r="R30" s="76"/>
      <c r="S30" s="75"/>
      <c r="T30" s="1165"/>
      <c r="U30" s="76"/>
      <c r="V30" s="75"/>
      <c r="W30" s="1165"/>
      <c r="X30" s="76"/>
      <c r="Y30" s="63"/>
      <c r="Z30" s="1250"/>
      <c r="AA30" s="1251"/>
      <c r="AB30" s="1381"/>
      <c r="AC30" s="1364"/>
      <c r="AD30" s="1332"/>
      <c r="AE30" s="1279"/>
      <c r="AF30" s="1209"/>
      <c r="AG30" s="1209"/>
      <c r="AH30" s="1209"/>
      <c r="AI30" s="1209"/>
      <c r="AJ30" s="1209"/>
      <c r="AK30" s="1291"/>
      <c r="AL30" s="1209"/>
      <c r="AM30" s="1209"/>
      <c r="AN30" s="1291"/>
      <c r="AO30" s="1289"/>
      <c r="AP30" s="1184"/>
      <c r="AQ30" s="1293"/>
    </row>
    <row r="31" spans="1:43" s="1" customFormat="1" ht="13.5" customHeight="1">
      <c r="A31" s="1183">
        <v>15</v>
      </c>
      <c r="B31" s="1298">
        <v>27</v>
      </c>
      <c r="C31" s="1184"/>
      <c r="D31" s="1164">
        <v>1</v>
      </c>
      <c r="E31" s="1164">
        <v>1</v>
      </c>
      <c r="F31" s="1164"/>
      <c r="G31" s="1247"/>
      <c r="H31" s="1267">
        <v>4</v>
      </c>
      <c r="I31" s="36"/>
      <c r="J31" s="37"/>
      <c r="K31" s="1162"/>
      <c r="L31" s="36"/>
      <c r="M31" s="37"/>
      <c r="N31" s="1162"/>
      <c r="O31" s="36"/>
      <c r="P31" s="37"/>
      <c r="Q31" s="1162"/>
      <c r="R31" s="4"/>
      <c r="S31" s="37"/>
      <c r="T31" s="1162"/>
      <c r="U31" s="4"/>
      <c r="V31" s="37"/>
      <c r="W31" s="1162"/>
      <c r="X31" s="36"/>
      <c r="Y31" s="63"/>
      <c r="Z31" s="1256">
        <f>IF(COUNT(H31:W32)=0,"",SUM(H31,K31,N31,T31,W31))</f>
        <v>4</v>
      </c>
      <c r="AA31" s="1251">
        <f>IF(Z31="",AA29,Z31+AA29)</f>
        <v>137</v>
      </c>
      <c r="AB31" s="1385">
        <f>Z31+D31</f>
        <v>5</v>
      </c>
      <c r="AC31" s="1368">
        <f>IF(Z31="","",IF(AB31&gt;Z31,AD31,0))</f>
        <v>4</v>
      </c>
      <c r="AD31" s="1329">
        <f>IF(Z31="","",Z31-Z90)</f>
        <v>4</v>
      </c>
      <c r="AE31" s="1252">
        <f>COUNTIF(I31:J32,"b")+COUNTIF(L31:M32,"b")+COUNTIF(O31:P32,"b")+COUNTIF(U31:V32,"b")+COUNTIF(X31:Y32,"b")</f>
        <v>0</v>
      </c>
      <c r="AF31" s="1164">
        <f>COUNTIF(I31:J32,"J")+COUNTIF(L31:M32,"J")+COUNTIF(O31:P32,"J")+COUNTIF(U31:V32,"J")+COUNTIF(X31:Y32,"J")</f>
        <v>0</v>
      </c>
      <c r="AG31" s="1164">
        <f>COUNTIF(I31:J32,"G")+COUNTIF(L31:M32,"G")+COUNTIF(O31:P32,"G")+COUNTIF(U31:V32,"G")+COUNTIF(X31:Y32,"G")</f>
        <v>0</v>
      </c>
      <c r="AH31" s="1164">
        <f>COUNTIF(I31:J32,"O")+COUNTIF(L31:M32,"O")+COUNTIF(O31:P32,"O")+COUNTIF(U31:V32,"O")+COUNTIF(X31:Y32,"O")</f>
        <v>0</v>
      </c>
      <c r="AI31" s="1164">
        <f>COUNTIF(I31:J32,"N")+COUNTIF(L31:M32,"N")+COUNTIF(O31:P32,"N")+COUNTIF(U31:V32,"N")+COUNTIF(X31:Y32,"N")</f>
        <v>0</v>
      </c>
      <c r="AJ31" s="1164">
        <f>SUM(AE31:AI32)</f>
        <v>0</v>
      </c>
      <c r="AK31" s="1286">
        <f>IF(Z31="",0,AJ31/AM31)</f>
        <v>0</v>
      </c>
      <c r="AL31" s="1288">
        <f>IF(AM31=0,0,AA31/AM31)</f>
        <v>137</v>
      </c>
      <c r="AM31" s="1164">
        <f>IF(G31="X","NA",COUNT(H31,K31,N31,T31,W31))</f>
        <v>1</v>
      </c>
      <c r="AN31" s="1291">
        <f>IF(AO31=0,0,Z31/AO31)</f>
        <v>0</v>
      </c>
      <c r="AO31" s="1289">
        <f ca="1">'Jam P.1'!B17/60</f>
        <v>0</v>
      </c>
      <c r="AP31" s="1284">
        <f>B31</f>
        <v>27</v>
      </c>
      <c r="AQ31" s="1285"/>
    </row>
    <row r="32" spans="1:43" s="1" customFormat="1" ht="13.5" customHeight="1" thickBot="1">
      <c r="A32" s="1183"/>
      <c r="B32" s="1299"/>
      <c r="C32" s="1263"/>
      <c r="D32" s="1165"/>
      <c r="E32" s="1165"/>
      <c r="F32" s="1165"/>
      <c r="G32" s="1248"/>
      <c r="H32" s="1269"/>
      <c r="I32" s="36"/>
      <c r="J32" s="37"/>
      <c r="K32" s="1163"/>
      <c r="L32" s="36"/>
      <c r="M32" s="75"/>
      <c r="N32" s="1163"/>
      <c r="O32" s="4"/>
      <c r="P32" s="37"/>
      <c r="Q32" s="1163"/>
      <c r="R32" s="4"/>
      <c r="S32" s="75"/>
      <c r="T32" s="1163"/>
      <c r="U32" s="4"/>
      <c r="V32" s="75"/>
      <c r="W32" s="1163"/>
      <c r="X32" s="4"/>
      <c r="Y32" s="63"/>
      <c r="Z32" s="1258"/>
      <c r="AA32" s="1251"/>
      <c r="AB32" s="1381"/>
      <c r="AC32" s="1374"/>
      <c r="AD32" s="1330"/>
      <c r="AE32" s="1252"/>
      <c r="AF32" s="1164"/>
      <c r="AG32" s="1164"/>
      <c r="AH32" s="1164"/>
      <c r="AI32" s="1164"/>
      <c r="AJ32" s="1164"/>
      <c r="AK32" s="1286"/>
      <c r="AL32" s="1164"/>
      <c r="AM32" s="1164"/>
      <c r="AN32" s="1291"/>
      <c r="AO32" s="1289"/>
      <c r="AP32" s="1284"/>
      <c r="AQ32" s="1285"/>
    </row>
    <row r="33" spans="1:43" s="1" customFormat="1" ht="13.5" customHeight="1">
      <c r="A33" s="1199">
        <v>16</v>
      </c>
      <c r="B33" s="1261">
        <v>18</v>
      </c>
      <c r="C33" s="1187"/>
      <c r="D33" s="1209">
        <v>1</v>
      </c>
      <c r="E33" s="1209"/>
      <c r="F33" s="1209"/>
      <c r="G33" s="1264"/>
      <c r="H33" s="1252">
        <v>4</v>
      </c>
      <c r="I33" s="42"/>
      <c r="J33" s="37"/>
      <c r="K33" s="1164"/>
      <c r="L33" s="42"/>
      <c r="M33" s="37"/>
      <c r="N33" s="1164"/>
      <c r="O33" s="42"/>
      <c r="P33" s="37"/>
      <c r="Q33" s="1164"/>
      <c r="R33" s="76"/>
      <c r="S33" s="37"/>
      <c r="T33" s="1164"/>
      <c r="U33" s="76"/>
      <c r="V33" s="37"/>
      <c r="W33" s="1164"/>
      <c r="X33" s="42"/>
      <c r="Y33" s="63"/>
      <c r="Z33" s="1249">
        <f>IF(COUNT(H33:W34)=0,"",SUM(H33,K33,N33,T33,W33))</f>
        <v>4</v>
      </c>
      <c r="AA33" s="1251">
        <f>IF(Z33="",AA31,Z33+AA31)</f>
        <v>141</v>
      </c>
      <c r="AB33" s="1385">
        <f>Z33+D33</f>
        <v>5</v>
      </c>
      <c r="AC33" s="1363">
        <f>IF(Z33="","",IF(AB33&gt;Z33,AD33,0))</f>
        <v>2</v>
      </c>
      <c r="AD33" s="1331">
        <f>IF(Z33="","",Z33-Z92)</f>
        <v>2</v>
      </c>
      <c r="AE33" s="1279">
        <f>COUNTIF(I33:J34,"b")+COUNTIF(L33:M34,"b")+COUNTIF(O33:P34,"b")+COUNTIF(U33:V34,"b")+COUNTIF(X33:Y34,"b")</f>
        <v>0</v>
      </c>
      <c r="AF33" s="1209">
        <f>COUNTIF(I33:J34,"J")+COUNTIF(L33:M34,"J")+COUNTIF(O33:P34,"J")+COUNTIF(U33:V34,"J")+COUNTIF(X33:Y34,"J")</f>
        <v>0</v>
      </c>
      <c r="AG33" s="1209">
        <f>COUNTIF(I33:J34,"G")+COUNTIF(L33:M34,"G")+COUNTIF(O33:P34,"G")+COUNTIF(U33:V34,"G")+COUNTIF(X33:Y34,"G")</f>
        <v>0</v>
      </c>
      <c r="AH33" s="1209">
        <f>COUNTIF(I33:J34,"O")+COUNTIF(L33:M34,"O")+COUNTIF(O33:P34,"O")+COUNTIF(U33:V34,"O")+COUNTIF(X33:Y34,"O")</f>
        <v>0</v>
      </c>
      <c r="AI33" s="1209">
        <f>COUNTIF(I33:J34,"N")+COUNTIF(L33:M34,"N")+COUNTIF(O33:P34,"N")+COUNTIF(U33:V34,"N")+COUNTIF(X33:Y34,"N")</f>
        <v>0</v>
      </c>
      <c r="AJ33" s="1209">
        <f>SUM(AE33:AI34)</f>
        <v>0</v>
      </c>
      <c r="AK33" s="1291">
        <f>IF(Z33="",0,AJ33/AM33)</f>
        <v>0</v>
      </c>
      <c r="AL33" s="1208">
        <f>IF(AM33=0,0,AA33/AM33)</f>
        <v>141</v>
      </c>
      <c r="AM33" s="1209">
        <f>IF(G33="X","NA",COUNT(H33,K33,N33,T33,W33))</f>
        <v>1</v>
      </c>
      <c r="AN33" s="1291">
        <f>IF(AO33=0,0,Z33/AO33)</f>
        <v>0</v>
      </c>
      <c r="AO33" s="1289">
        <f ca="1">'Jam P.1'!B18/60</f>
        <v>0</v>
      </c>
      <c r="AP33" s="1184">
        <f>B33</f>
        <v>18</v>
      </c>
      <c r="AQ33" s="1293"/>
    </row>
    <row r="34" spans="1:43" s="1" customFormat="1" ht="13.5" customHeight="1" thickBot="1">
      <c r="A34" s="1199"/>
      <c r="B34" s="1262"/>
      <c r="C34" s="1188"/>
      <c r="D34" s="1253"/>
      <c r="E34" s="1253"/>
      <c r="F34" s="1253"/>
      <c r="G34" s="1265"/>
      <c r="H34" s="1271"/>
      <c r="I34" s="42"/>
      <c r="J34" s="37"/>
      <c r="K34" s="1165"/>
      <c r="L34" s="42"/>
      <c r="M34" s="75"/>
      <c r="N34" s="1165"/>
      <c r="O34" s="76"/>
      <c r="P34" s="37"/>
      <c r="Q34" s="1165"/>
      <c r="R34" s="76"/>
      <c r="S34" s="75"/>
      <c r="T34" s="1165"/>
      <c r="U34" s="76"/>
      <c r="V34" s="75"/>
      <c r="W34" s="1165"/>
      <c r="X34" s="76"/>
      <c r="Y34" s="63"/>
      <c r="Z34" s="1250"/>
      <c r="AA34" s="1251"/>
      <c r="AB34" s="1381"/>
      <c r="AC34" s="1364"/>
      <c r="AD34" s="1332"/>
      <c r="AE34" s="1279"/>
      <c r="AF34" s="1209"/>
      <c r="AG34" s="1209"/>
      <c r="AH34" s="1209"/>
      <c r="AI34" s="1209"/>
      <c r="AJ34" s="1209"/>
      <c r="AK34" s="1291"/>
      <c r="AL34" s="1209"/>
      <c r="AM34" s="1209"/>
      <c r="AN34" s="1291"/>
      <c r="AO34" s="1289"/>
      <c r="AP34" s="1184"/>
      <c r="AQ34" s="1293"/>
    </row>
    <row r="35" spans="1:43" s="1" customFormat="1" ht="13.5" customHeight="1">
      <c r="A35" s="1183">
        <v>17</v>
      </c>
      <c r="B35" s="1298">
        <v>27</v>
      </c>
      <c r="C35" s="1184"/>
      <c r="D35" s="1164">
        <v>1</v>
      </c>
      <c r="E35" s="1164">
        <v>1</v>
      </c>
      <c r="F35" s="1164"/>
      <c r="G35" s="1247"/>
      <c r="H35" s="1267">
        <v>4</v>
      </c>
      <c r="I35" s="36"/>
      <c r="J35" s="37"/>
      <c r="K35" s="1162"/>
      <c r="L35" s="36"/>
      <c r="M35" s="37"/>
      <c r="N35" s="1162"/>
      <c r="O35" s="36"/>
      <c r="P35" s="37"/>
      <c r="Q35" s="1162"/>
      <c r="R35" s="4"/>
      <c r="S35" s="37"/>
      <c r="T35" s="1162"/>
      <c r="U35" s="4"/>
      <c r="V35" s="37"/>
      <c r="W35" s="1162"/>
      <c r="X35" s="36"/>
      <c r="Y35" s="63"/>
      <c r="Z35" s="1256">
        <f>IF(COUNT(H35:W36)=0,"",SUM(H35,K35,N35,T35,W35))</f>
        <v>4</v>
      </c>
      <c r="AA35" s="1251">
        <f>IF(Z35="",AA33,Z35+AA33)</f>
        <v>145</v>
      </c>
      <c r="AB35" s="1385">
        <f>Z35+D35</f>
        <v>5</v>
      </c>
      <c r="AC35" s="1368">
        <f>IF(Z35="","",IF(AB35&gt;Z35,AD35,0))</f>
        <v>4</v>
      </c>
      <c r="AD35" s="1329">
        <f>IF(Z35="","",Z35-Z94)</f>
        <v>4</v>
      </c>
      <c r="AE35" s="1252">
        <f>COUNTIF(I35:J36,"b")+COUNTIF(L35:M36,"b")+COUNTIF(O35:P36,"b")+COUNTIF(U35:V36,"b")+COUNTIF(X35:Y36,"b")</f>
        <v>0</v>
      </c>
      <c r="AF35" s="1164">
        <f>COUNTIF(I35:J36,"J")+COUNTIF(L35:M36,"J")+COUNTIF(O35:P36,"J")+COUNTIF(U35:V36,"J")+COUNTIF(X35:Y36,"J")</f>
        <v>0</v>
      </c>
      <c r="AG35" s="1164">
        <f>COUNTIF(I35:J36,"G")+COUNTIF(L35:M36,"G")+COUNTIF(O35:P36,"G")+COUNTIF(U35:V36,"G")+COUNTIF(X35:Y36,"G")</f>
        <v>0</v>
      </c>
      <c r="AH35" s="1164">
        <f>COUNTIF(I35:J36,"O")+COUNTIF(L35:M36,"O")+COUNTIF(O35:P36,"O")+COUNTIF(U35:V36,"O")+COUNTIF(X35:Y36,"O")</f>
        <v>0</v>
      </c>
      <c r="AI35" s="1164">
        <f>COUNTIF(I35:J36,"N")+COUNTIF(L35:M36,"N")+COUNTIF(O35:P36,"N")+COUNTIF(U35:V36,"N")+COUNTIF(X35:Y36,"N")</f>
        <v>0</v>
      </c>
      <c r="AJ35" s="1164">
        <f>SUM(AE35:AI36)</f>
        <v>0</v>
      </c>
      <c r="AK35" s="1286">
        <f>IF(Z35="",0,AJ35/AM35)</f>
        <v>0</v>
      </c>
      <c r="AL35" s="1288">
        <f>IF(AM35=0,0,AA35/AM35)</f>
        <v>145</v>
      </c>
      <c r="AM35" s="1164">
        <f>IF(G35="X","NA",COUNT(H35,K35,N35,T35,W35))</f>
        <v>1</v>
      </c>
      <c r="AN35" s="1291">
        <f>IF(AO35=0,0,Z35/AO35)</f>
        <v>0</v>
      </c>
      <c r="AO35" s="1289">
        <f ca="1">'Jam P.1'!B19/60</f>
        <v>0</v>
      </c>
      <c r="AP35" s="1284">
        <f>B35</f>
        <v>27</v>
      </c>
      <c r="AQ35" s="1285"/>
    </row>
    <row r="36" spans="1:43" s="1" customFormat="1" ht="13.5" customHeight="1" thickBot="1">
      <c r="A36" s="1183"/>
      <c r="B36" s="1299"/>
      <c r="C36" s="1263"/>
      <c r="D36" s="1165"/>
      <c r="E36" s="1165"/>
      <c r="F36" s="1165"/>
      <c r="G36" s="1248"/>
      <c r="H36" s="1269"/>
      <c r="I36" s="36"/>
      <c r="J36" s="37"/>
      <c r="K36" s="1163"/>
      <c r="L36" s="36"/>
      <c r="M36" s="75"/>
      <c r="N36" s="1163"/>
      <c r="O36" s="36"/>
      <c r="P36" s="37"/>
      <c r="Q36" s="1163"/>
      <c r="R36" s="4"/>
      <c r="S36" s="75"/>
      <c r="T36" s="1163"/>
      <c r="U36" s="4"/>
      <c r="V36" s="75"/>
      <c r="W36" s="1163"/>
      <c r="X36" s="4"/>
      <c r="Y36" s="63"/>
      <c r="Z36" s="1258"/>
      <c r="AA36" s="1251"/>
      <c r="AB36" s="1381"/>
      <c r="AC36" s="1374"/>
      <c r="AD36" s="1330"/>
      <c r="AE36" s="1252"/>
      <c r="AF36" s="1164"/>
      <c r="AG36" s="1164"/>
      <c r="AH36" s="1164"/>
      <c r="AI36" s="1164"/>
      <c r="AJ36" s="1164"/>
      <c r="AK36" s="1286"/>
      <c r="AL36" s="1164"/>
      <c r="AM36" s="1164"/>
      <c r="AN36" s="1291"/>
      <c r="AO36" s="1289"/>
      <c r="AP36" s="1284"/>
      <c r="AQ36" s="1285"/>
    </row>
    <row r="37" spans="1:43" s="1" customFormat="1" ht="13.5" customHeight="1">
      <c r="A37" s="1199">
        <v>18</v>
      </c>
      <c r="B37" s="1261">
        <v>21</v>
      </c>
      <c r="C37" s="1302">
        <v>1</v>
      </c>
      <c r="D37" s="1209"/>
      <c r="E37" s="1209"/>
      <c r="F37" s="1209"/>
      <c r="G37" s="1264"/>
      <c r="H37" s="1252">
        <v>4</v>
      </c>
      <c r="I37" s="42"/>
      <c r="J37" s="37"/>
      <c r="K37" s="1164">
        <v>5</v>
      </c>
      <c r="L37" s="42"/>
      <c r="M37" s="37"/>
      <c r="N37" s="1164">
        <v>5</v>
      </c>
      <c r="O37" s="42"/>
      <c r="P37" s="37"/>
      <c r="Q37" s="1164"/>
      <c r="R37" s="76"/>
      <c r="S37" s="37"/>
      <c r="T37" s="1164"/>
      <c r="U37" s="76"/>
      <c r="V37" s="37"/>
      <c r="W37" s="1164"/>
      <c r="X37" s="42"/>
      <c r="Y37" s="63"/>
      <c r="Z37" s="1249">
        <f>IF(COUNT(H37:W38)=0,"",SUM(H37,K37,N37,T37,W37))</f>
        <v>14</v>
      </c>
      <c r="AA37" s="1251">
        <f>IF(Z37="",AA35,Z37+AA35)</f>
        <v>159</v>
      </c>
      <c r="AB37" s="1385">
        <f>Z37+D37</f>
        <v>14</v>
      </c>
      <c r="AC37" s="1363">
        <f>IF(Z37="","",IF(AB37&gt;Z37,AD37,0))</f>
        <v>0</v>
      </c>
      <c r="AD37" s="1331">
        <f>IF(Z37="","",Z37-Z96)</f>
        <v>11</v>
      </c>
      <c r="AE37" s="1279">
        <f>COUNTIF(I37:J38,"b")+COUNTIF(L37:M38,"b")+COUNTIF(O37:P38,"b")+COUNTIF(U37:V38,"b")+COUNTIF(X37:Y38,"b")</f>
        <v>0</v>
      </c>
      <c r="AF37" s="1209">
        <f>COUNTIF(I37:J38,"J")+COUNTIF(L37:M38,"J")+COUNTIF(O37:P38,"J")+COUNTIF(U37:V38,"J")+COUNTIF(X37:Y38,"J")</f>
        <v>0</v>
      </c>
      <c r="AG37" s="1209">
        <f>COUNTIF(I37:J38,"G")+COUNTIF(L37:M38,"G")+COUNTIF(O37:P38,"G")+COUNTIF(U37:V38,"G")+COUNTIF(X37:Y38,"G")</f>
        <v>0</v>
      </c>
      <c r="AH37" s="1209">
        <f>COUNTIF(I37:J38,"O")+COUNTIF(L37:M38,"O")+COUNTIF(O37:P38,"O")+COUNTIF(U37:V38,"O")+COUNTIF(X37:Y38,"O")</f>
        <v>0</v>
      </c>
      <c r="AI37" s="1209">
        <f>COUNTIF(I37:J38,"N")+COUNTIF(L37:M38,"N")+COUNTIF(O37:P38,"N")+COUNTIF(U37:V38,"N")+COUNTIF(X37:Y38,"N")</f>
        <v>0</v>
      </c>
      <c r="AJ37" s="1209">
        <f>SUM(AE37:AI38)</f>
        <v>0</v>
      </c>
      <c r="AK37" s="1291">
        <f>IF(Z37="",0,AJ37/AM37)</f>
        <v>0</v>
      </c>
      <c r="AL37" s="1208">
        <f>IF(AM37=0,0,AA37/AM37)</f>
        <v>53</v>
      </c>
      <c r="AM37" s="1209">
        <f>IF(G37="X","NA",COUNT(H37,K37,N37,T37,W37))</f>
        <v>3</v>
      </c>
      <c r="AN37" s="1291">
        <f>IF(AO37=0,0,Z37/AO37)</f>
        <v>0</v>
      </c>
      <c r="AO37" s="1289">
        <f ca="1">'Jam P.1'!B20/60</f>
        <v>0</v>
      </c>
      <c r="AP37" s="1184">
        <f>B37</f>
        <v>21</v>
      </c>
      <c r="AQ37" s="1293"/>
    </row>
    <row r="38" spans="1:43" s="1" customFormat="1" ht="13.5" customHeight="1" thickBot="1">
      <c r="A38" s="1199"/>
      <c r="B38" s="1262"/>
      <c r="C38" s="1188"/>
      <c r="D38" s="1253"/>
      <c r="E38" s="1253"/>
      <c r="F38" s="1253"/>
      <c r="G38" s="1265"/>
      <c r="H38" s="1271"/>
      <c r="I38" s="42"/>
      <c r="J38" s="37"/>
      <c r="K38" s="1165"/>
      <c r="L38" s="42"/>
      <c r="M38" s="75"/>
      <c r="N38" s="1165"/>
      <c r="O38" s="76"/>
      <c r="P38" s="37"/>
      <c r="Q38" s="1165"/>
      <c r="R38" s="76"/>
      <c r="S38" s="75"/>
      <c r="T38" s="1165"/>
      <c r="U38" s="76"/>
      <c r="V38" s="75"/>
      <c r="W38" s="1165"/>
      <c r="X38" s="76"/>
      <c r="Y38" s="63"/>
      <c r="Z38" s="1250"/>
      <c r="AA38" s="1251"/>
      <c r="AB38" s="1381"/>
      <c r="AC38" s="1364"/>
      <c r="AD38" s="1332"/>
      <c r="AE38" s="1279"/>
      <c r="AF38" s="1209"/>
      <c r="AG38" s="1209"/>
      <c r="AH38" s="1209"/>
      <c r="AI38" s="1209"/>
      <c r="AJ38" s="1209"/>
      <c r="AK38" s="1291"/>
      <c r="AL38" s="1209"/>
      <c r="AM38" s="1209"/>
      <c r="AN38" s="1291"/>
      <c r="AO38" s="1289"/>
      <c r="AP38" s="1184"/>
      <c r="AQ38" s="1293"/>
    </row>
    <row r="39" spans="1:43" s="1" customFormat="1" ht="13.5" customHeight="1">
      <c r="A39" s="1183">
        <v>19</v>
      </c>
      <c r="B39" s="1327">
        <v>88</v>
      </c>
      <c r="C39" s="1184">
        <v>1</v>
      </c>
      <c r="D39" s="1164"/>
      <c r="E39" s="1164"/>
      <c r="F39" s="1164"/>
      <c r="G39" s="1247"/>
      <c r="H39" s="1267">
        <v>3</v>
      </c>
      <c r="I39" s="36"/>
      <c r="J39" s="37"/>
      <c r="K39" s="1162"/>
      <c r="L39" s="36"/>
      <c r="M39" s="37"/>
      <c r="N39" s="1162"/>
      <c r="O39" s="36"/>
      <c r="P39" s="37"/>
      <c r="Q39" s="1162"/>
      <c r="R39" s="4"/>
      <c r="S39" s="37"/>
      <c r="T39" s="1162"/>
      <c r="U39" s="4"/>
      <c r="V39" s="37"/>
      <c r="W39" s="1162"/>
      <c r="X39" s="36"/>
      <c r="Y39" s="63"/>
      <c r="Z39" s="1375">
        <f>IF(COUNT(H39:W40)=0,"",SUM(H39,K39,N39,T39,W39))</f>
        <v>3</v>
      </c>
      <c r="AA39" s="1251">
        <f>IF(Z39="",AA37,Z39+AA37)</f>
        <v>162</v>
      </c>
      <c r="AB39" s="1385">
        <f>Z39+D39</f>
        <v>3</v>
      </c>
      <c r="AC39" s="1368">
        <f>IF(Z39="","",IF(AB39&gt;Z39,AD39,0))</f>
        <v>0</v>
      </c>
      <c r="AD39" s="1329">
        <f>IF(Z39="","",Z39-Z98)</f>
        <v>0</v>
      </c>
      <c r="AE39" s="1252">
        <f>COUNTIF(I39:J40,"b")+COUNTIF(L39:M40,"b")+COUNTIF(O39:P40,"b")+COUNTIF(U39:V40,"b")+COUNTIF(X39:Y40,"b")</f>
        <v>0</v>
      </c>
      <c r="AF39" s="1164">
        <f>COUNTIF(I39:J40,"J")+COUNTIF(L39:M40,"J")+COUNTIF(O39:P40,"J")+COUNTIF(U39:V40,"J")+COUNTIF(X39:Y40,"J")</f>
        <v>0</v>
      </c>
      <c r="AG39" s="1164">
        <f>COUNTIF(I39:J40,"G")+COUNTIF(L39:M40,"G")+COUNTIF(O39:P40,"G")+COUNTIF(U39:V40,"G")+COUNTIF(X39:Y40,"G")</f>
        <v>0</v>
      </c>
      <c r="AH39" s="1164">
        <f>COUNTIF(I39:J40,"O")+COUNTIF(L39:M40,"O")+COUNTIF(O39:P40,"O")+COUNTIF(U39:V40,"O")+COUNTIF(X39:Y40,"O")</f>
        <v>0</v>
      </c>
      <c r="AI39" s="1164">
        <f>COUNTIF(I39:J40,"N")+COUNTIF(L39:M40,"N")+COUNTIF(O39:P40,"N")+COUNTIF(U39:V40,"N")+COUNTIF(X39:Y40,"N")</f>
        <v>0</v>
      </c>
      <c r="AJ39" s="1164">
        <f>SUM(AE39:AI40)</f>
        <v>0</v>
      </c>
      <c r="AK39" s="1286">
        <f>IF(Z39="",0,AJ39/AM39)</f>
        <v>0</v>
      </c>
      <c r="AL39" s="1288">
        <f>IF(AM39=0,0,AA39/AM39)</f>
        <v>162</v>
      </c>
      <c r="AM39" s="1164">
        <f>IF(G39="X","NA",COUNT(H39,K39,N39,T39,W39))</f>
        <v>1</v>
      </c>
      <c r="AN39" s="1291">
        <f>IF(AO39=0,0,Z39/AO39)</f>
        <v>0</v>
      </c>
      <c r="AO39" s="1289">
        <f ca="1">'Jam P.1'!B21/60</f>
        <v>0</v>
      </c>
      <c r="AP39" s="1300">
        <f>B39</f>
        <v>88</v>
      </c>
      <c r="AQ39" s="1301"/>
    </row>
    <row r="40" spans="1:43" s="1" customFormat="1" ht="13.5" customHeight="1" thickBot="1">
      <c r="A40" s="1183"/>
      <c r="B40" s="1299"/>
      <c r="C40" s="1263"/>
      <c r="D40" s="1165"/>
      <c r="E40" s="1165"/>
      <c r="F40" s="1165"/>
      <c r="G40" s="1248"/>
      <c r="H40" s="1269"/>
      <c r="I40" s="36"/>
      <c r="J40" s="37"/>
      <c r="K40" s="1163"/>
      <c r="L40" s="36"/>
      <c r="M40" s="75"/>
      <c r="N40" s="1163"/>
      <c r="O40" s="4"/>
      <c r="P40" s="37"/>
      <c r="Q40" s="1163"/>
      <c r="R40" s="4"/>
      <c r="S40" s="75"/>
      <c r="T40" s="1163"/>
      <c r="U40" s="4"/>
      <c r="V40" s="75"/>
      <c r="W40" s="1163"/>
      <c r="X40" s="4"/>
      <c r="Y40" s="63"/>
      <c r="Z40" s="1376"/>
      <c r="AA40" s="1251"/>
      <c r="AB40" s="1381"/>
      <c r="AC40" s="1374"/>
      <c r="AD40" s="1330"/>
      <c r="AE40" s="1252"/>
      <c r="AF40" s="1164"/>
      <c r="AG40" s="1164"/>
      <c r="AH40" s="1164"/>
      <c r="AI40" s="1164"/>
      <c r="AJ40" s="1164"/>
      <c r="AK40" s="1286"/>
      <c r="AL40" s="1164"/>
      <c r="AM40" s="1164"/>
      <c r="AN40" s="1291"/>
      <c r="AO40" s="1289"/>
      <c r="AP40" s="1300"/>
      <c r="AQ40" s="1301"/>
    </row>
    <row r="41" spans="1:43" s="1" customFormat="1" ht="13.5" customHeight="1">
      <c r="A41" s="1199"/>
      <c r="B41" s="1353"/>
      <c r="C41" s="1187"/>
      <c r="D41" s="1209"/>
      <c r="E41" s="1209"/>
      <c r="F41" s="1209"/>
      <c r="G41" s="1264"/>
      <c r="H41" s="1252"/>
      <c r="I41" s="42"/>
      <c r="J41" s="37"/>
      <c r="K41" s="1164"/>
      <c r="L41" s="42"/>
      <c r="M41" s="37"/>
      <c r="N41" s="1164"/>
      <c r="O41" s="42"/>
      <c r="P41" s="37"/>
      <c r="Q41" s="1164"/>
      <c r="R41" s="76"/>
      <c r="S41" s="37"/>
      <c r="T41" s="1164"/>
      <c r="U41" s="76"/>
      <c r="V41" s="37"/>
      <c r="W41" s="1164"/>
      <c r="X41" s="42"/>
      <c r="Y41" s="63"/>
      <c r="Z41" s="1249" t="str">
        <f>IF(COUNT(H41:W42)=0,"",SUM(H41,K41,N41,T41,W41))</f>
        <v/>
      </c>
      <c r="AA41" s="1251">
        <f>IF(Z41="",AA39,Z41+AA39)</f>
        <v>162</v>
      </c>
      <c r="AB41" s="1385" t="e">
        <f>Z41+D41</f>
        <v>#VALUE!</v>
      </c>
      <c r="AC41" s="1363" t="str">
        <f>IF(Z41="","",IF(AB41&gt;Z41,AD41,0))</f>
        <v/>
      </c>
      <c r="AD41" s="1331" t="str">
        <f>IF(Z41="","",Z41-Z100)</f>
        <v/>
      </c>
      <c r="AE41" s="1279">
        <f>COUNTIF(I41:J42,"b")+COUNTIF(L41:M42,"b")+COUNTIF(O41:P42,"b")+COUNTIF(U41:V42,"b")+COUNTIF(X41:Y42,"b")</f>
        <v>0</v>
      </c>
      <c r="AF41" s="1209">
        <f>COUNTIF(I41:J42,"J")+COUNTIF(L41:M42,"J")+COUNTIF(O41:P42,"J")+COUNTIF(U41:V42,"J")+COUNTIF(X41:Y42,"J")</f>
        <v>0</v>
      </c>
      <c r="AG41" s="1209">
        <f>COUNTIF(I41:J42,"G")+COUNTIF(L41:M42,"G")+COUNTIF(O41:P42,"G")+COUNTIF(U41:V42,"G")+COUNTIF(X41:Y42,"G")</f>
        <v>0</v>
      </c>
      <c r="AH41" s="1209">
        <f>COUNTIF(I41:J42,"O")+COUNTIF(L41:M42,"O")+COUNTIF(O41:P42,"O")+COUNTIF(U41:V42,"O")+COUNTIF(X41:Y42,"O")</f>
        <v>0</v>
      </c>
      <c r="AI41" s="1209">
        <f>COUNTIF(I41:J42,"N")+COUNTIF(L41:M42,"N")+COUNTIF(O41:P42,"N")+COUNTIF(U41:V42,"N")+COUNTIF(X41:Y42,"N")</f>
        <v>0</v>
      </c>
      <c r="AJ41" s="1209">
        <f>SUM(AE41:AI42)</f>
        <v>0</v>
      </c>
      <c r="AK41" s="1291">
        <f>IF(Z41="",0,AJ41/AM41)</f>
        <v>0</v>
      </c>
      <c r="AL41" s="1208">
        <f>IF(AM41=0,0,AA41/AM41)</f>
        <v>0</v>
      </c>
      <c r="AM41" s="1209">
        <f>IF(G41="X","NA",COUNT(H41,K41,N41,T41,W41))</f>
        <v>0</v>
      </c>
      <c r="AN41" s="1291">
        <f>IF(AO41=0,0,Z41/AO41)</f>
        <v>0</v>
      </c>
      <c r="AO41" s="1289">
        <f ca="1">'Jam P.1'!B22/60</f>
        <v>0</v>
      </c>
      <c r="AP41" s="1184">
        <f>B41</f>
        <v>0</v>
      </c>
      <c r="AQ41" s="1293"/>
    </row>
    <row r="42" spans="1:43" s="1" customFormat="1" ht="13.5" customHeight="1" thickBot="1">
      <c r="A42" s="1199"/>
      <c r="B42" s="1262"/>
      <c r="C42" s="1188"/>
      <c r="D42" s="1253"/>
      <c r="E42" s="1253"/>
      <c r="F42" s="1253"/>
      <c r="G42" s="1265"/>
      <c r="H42" s="1271"/>
      <c r="I42" s="42"/>
      <c r="J42" s="37"/>
      <c r="K42" s="1165"/>
      <c r="L42" s="42"/>
      <c r="M42" s="75"/>
      <c r="N42" s="1165"/>
      <c r="O42" s="76"/>
      <c r="P42" s="37"/>
      <c r="Q42" s="1165"/>
      <c r="R42" s="76"/>
      <c r="S42" s="75"/>
      <c r="T42" s="1165"/>
      <c r="U42" s="76"/>
      <c r="V42" s="75"/>
      <c r="W42" s="1165"/>
      <c r="X42" s="76"/>
      <c r="Y42" s="63"/>
      <c r="Z42" s="1250"/>
      <c r="AA42" s="1251"/>
      <c r="AB42" s="1381"/>
      <c r="AC42" s="1364"/>
      <c r="AD42" s="1332"/>
      <c r="AE42" s="1279"/>
      <c r="AF42" s="1209"/>
      <c r="AG42" s="1209"/>
      <c r="AH42" s="1209"/>
      <c r="AI42" s="1209"/>
      <c r="AJ42" s="1209"/>
      <c r="AK42" s="1291"/>
      <c r="AL42" s="1209"/>
      <c r="AM42" s="1209"/>
      <c r="AN42" s="1291"/>
      <c r="AO42" s="1289"/>
      <c r="AP42" s="1184"/>
      <c r="AQ42" s="1293"/>
    </row>
    <row r="43" spans="1:43" s="1" customFormat="1" ht="13.5" customHeight="1">
      <c r="A43" s="1183"/>
      <c r="B43" s="1327"/>
      <c r="C43" s="1184"/>
      <c r="D43" s="1164"/>
      <c r="E43" s="1164"/>
      <c r="F43" s="1164"/>
      <c r="G43" s="1247"/>
      <c r="H43" s="1267"/>
      <c r="I43" s="36"/>
      <c r="J43" s="37"/>
      <c r="K43" s="1162"/>
      <c r="L43" s="36"/>
      <c r="M43" s="37"/>
      <c r="N43" s="1162"/>
      <c r="O43" s="36"/>
      <c r="P43" s="37"/>
      <c r="Q43" s="1162"/>
      <c r="R43" s="4"/>
      <c r="S43" s="37"/>
      <c r="T43" s="1162"/>
      <c r="U43" s="4"/>
      <c r="V43" s="37"/>
      <c r="W43" s="1162"/>
      <c r="X43" s="36"/>
      <c r="Y43" s="63"/>
      <c r="Z43" s="1256" t="str">
        <f>IF(COUNT(H43:W44)=0,"",SUM(H43,K43,N43,T43,W43))</f>
        <v/>
      </c>
      <c r="AA43" s="1251">
        <f>IF(Z43="",AA41,Z43+AA41)</f>
        <v>162</v>
      </c>
      <c r="AB43" s="1385" t="e">
        <f>Z43+D43</f>
        <v>#VALUE!</v>
      </c>
      <c r="AC43" s="1368" t="str">
        <f>IF(Z43="","",IF(AB43&gt;Z43,AD43,0))</f>
        <v/>
      </c>
      <c r="AD43" s="1329" t="str">
        <f>IF(Z43="","",Z43-Z102)</f>
        <v/>
      </c>
      <c r="AE43" s="1252">
        <f>COUNTIF(I43:J44,"b")+COUNTIF(L43:M44,"b")+COUNTIF(O43:P44,"b")+COUNTIF(U43:V44,"b")+COUNTIF(X43:Y44,"b")</f>
        <v>0</v>
      </c>
      <c r="AF43" s="1164">
        <f>COUNTIF(I43:J44,"J")+COUNTIF(L43:M44,"J")+COUNTIF(O43:P44,"J")+COUNTIF(U43:V44,"J")+COUNTIF(X43:Y44,"J")</f>
        <v>0</v>
      </c>
      <c r="AG43" s="1164">
        <f>COUNTIF(I43:J44,"G")+COUNTIF(L43:M44,"G")+COUNTIF(O43:P44,"G")+COUNTIF(U43:V44,"G")+COUNTIF(X43:Y44,"G")</f>
        <v>0</v>
      </c>
      <c r="AH43" s="1164">
        <f>COUNTIF(I43:J44,"O")+COUNTIF(L43:M44,"O")+COUNTIF(O43:P44,"O")+COUNTIF(U43:V44,"O")+COUNTIF(X43:Y44,"O")</f>
        <v>0</v>
      </c>
      <c r="AI43" s="1164">
        <f>COUNTIF(I43:J44,"N")+COUNTIF(L43:M44,"N")+COUNTIF(O43:P44,"N")+COUNTIF(U43:V44,"N")+COUNTIF(X43:Y44,"N")</f>
        <v>0</v>
      </c>
      <c r="AJ43" s="1164">
        <f>SUM(AE43:AI44)</f>
        <v>0</v>
      </c>
      <c r="AK43" s="1286">
        <f>IF(Z43="",0,AJ43/AM43)</f>
        <v>0</v>
      </c>
      <c r="AL43" s="1288">
        <f>IF(AM43=0,0,AA43/AM43)</f>
        <v>0</v>
      </c>
      <c r="AM43" s="1164">
        <f>IF(G43="X","NA",COUNT(H43,K43,N43,T43,W43))</f>
        <v>0</v>
      </c>
      <c r="AN43" s="1291">
        <f>IF(AO43=0,0,Z43/AO43)</f>
        <v>0</v>
      </c>
      <c r="AO43" s="1289">
        <f ca="1">'Jam P.1'!B23/60</f>
        <v>0</v>
      </c>
      <c r="AP43" s="1284">
        <f>B43</f>
        <v>0</v>
      </c>
      <c r="AQ43" s="1285"/>
    </row>
    <row r="44" spans="1:43" s="1" customFormat="1" ht="13.5" customHeight="1" thickBot="1">
      <c r="A44" s="1183"/>
      <c r="B44" s="1299"/>
      <c r="C44" s="1263"/>
      <c r="D44" s="1165"/>
      <c r="E44" s="1165"/>
      <c r="F44" s="1165"/>
      <c r="G44" s="1248"/>
      <c r="H44" s="1269"/>
      <c r="I44" s="36"/>
      <c r="J44" s="37"/>
      <c r="K44" s="1163"/>
      <c r="L44" s="36"/>
      <c r="M44" s="75"/>
      <c r="N44" s="1163"/>
      <c r="O44" s="4"/>
      <c r="P44" s="37"/>
      <c r="Q44" s="1163"/>
      <c r="R44" s="4"/>
      <c r="S44" s="75"/>
      <c r="T44" s="1163"/>
      <c r="U44" s="4"/>
      <c r="V44" s="75"/>
      <c r="W44" s="1163"/>
      <c r="X44" s="4"/>
      <c r="Y44" s="63"/>
      <c r="Z44" s="1258"/>
      <c r="AA44" s="1251"/>
      <c r="AB44" s="1381"/>
      <c r="AC44" s="1374"/>
      <c r="AD44" s="1330"/>
      <c r="AE44" s="1252"/>
      <c r="AF44" s="1164"/>
      <c r="AG44" s="1164"/>
      <c r="AH44" s="1164"/>
      <c r="AI44" s="1164"/>
      <c r="AJ44" s="1164"/>
      <c r="AK44" s="1286"/>
      <c r="AL44" s="1164"/>
      <c r="AM44" s="1164"/>
      <c r="AN44" s="1291"/>
      <c r="AO44" s="1289"/>
      <c r="AP44" s="1284"/>
      <c r="AQ44" s="1285"/>
    </row>
    <row r="45" spans="1:43" s="1" customFormat="1" ht="13.5" customHeight="1">
      <c r="A45" s="1199"/>
      <c r="B45" s="1353"/>
      <c r="C45" s="1187"/>
      <c r="D45" s="1209"/>
      <c r="E45" s="1209"/>
      <c r="F45" s="1209"/>
      <c r="G45" s="1264"/>
      <c r="H45" s="1252"/>
      <c r="I45" s="42"/>
      <c r="J45" s="37"/>
      <c r="K45" s="1164"/>
      <c r="L45" s="42"/>
      <c r="M45" s="37"/>
      <c r="N45" s="1164"/>
      <c r="O45" s="42"/>
      <c r="P45" s="37"/>
      <c r="Q45" s="1164"/>
      <c r="R45" s="76"/>
      <c r="S45" s="37"/>
      <c r="T45" s="1164"/>
      <c r="U45" s="76"/>
      <c r="V45" s="37"/>
      <c r="W45" s="1164"/>
      <c r="X45" s="42"/>
      <c r="Y45" s="63"/>
      <c r="Z45" s="1249" t="str">
        <f>IF(COUNT(H45:W46)=0,"",SUM(H45,K45,N45,T45,W45))</f>
        <v/>
      </c>
      <c r="AA45" s="1251">
        <f>IF(Z45="",AA43,Z45+AA43)</f>
        <v>162</v>
      </c>
      <c r="AB45" s="1385" t="e">
        <f>Z45+D45</f>
        <v>#VALUE!</v>
      </c>
      <c r="AC45" s="1363" t="str">
        <f>IF(Z45="","",IF(AB45&gt;Z45,AD45,0))</f>
        <v/>
      </c>
      <c r="AD45" s="1331" t="str">
        <f>IF(Z45="","",Z45-Z104)</f>
        <v/>
      </c>
      <c r="AE45" s="1279">
        <f>COUNTIF(I45:J46,"b")+COUNTIF(L45:M46,"b")+COUNTIF(O45:P46,"b")+COUNTIF(U45:V46,"b")+COUNTIF(X45:Y46,"b")</f>
        <v>0</v>
      </c>
      <c r="AF45" s="1209">
        <f>COUNTIF(I45:J46,"J")+COUNTIF(L45:M46,"J")+COUNTIF(O45:P46,"J")+COUNTIF(U45:V46,"J")+COUNTIF(X45:Y46,"J")</f>
        <v>0</v>
      </c>
      <c r="AG45" s="1209">
        <f>COUNTIF(I45:J46,"G")+COUNTIF(L45:M46,"G")+COUNTIF(O45:P46,"G")+COUNTIF(U45:V46,"G")+COUNTIF(X45:Y46,"G")</f>
        <v>0</v>
      </c>
      <c r="AH45" s="1209">
        <f>COUNTIF(I45:J46,"O")+COUNTIF(L45:M46,"O")+COUNTIF(O45:P46,"O")+COUNTIF(U45:V46,"O")+COUNTIF(X45:Y46,"O")</f>
        <v>0</v>
      </c>
      <c r="AI45" s="1209">
        <f>COUNTIF(I45:J46,"N")+COUNTIF(L45:M46,"N")+COUNTIF(O45:P46,"N")+COUNTIF(U45:V46,"N")+COUNTIF(X45:Y46,"N")</f>
        <v>0</v>
      </c>
      <c r="AJ45" s="1209">
        <f>SUM(AE45:AI46)</f>
        <v>0</v>
      </c>
      <c r="AK45" s="1291">
        <f>IF(Z45="",0,AJ45/AM45)</f>
        <v>0</v>
      </c>
      <c r="AL45" s="1208">
        <f>IF(AM45=0,0,AA45/AM45)</f>
        <v>0</v>
      </c>
      <c r="AM45" s="1209">
        <f>IF(G45="X","NA",COUNT(H45,K45,N45,T45,W45))</f>
        <v>0</v>
      </c>
      <c r="AN45" s="1291">
        <f>IF(AO45=0,0,Z45/AO45)</f>
        <v>0</v>
      </c>
      <c r="AO45" s="1289">
        <f ca="1">'Jam P.1'!B24/60</f>
        <v>0</v>
      </c>
      <c r="AP45" s="1184">
        <f>B45</f>
        <v>0</v>
      </c>
      <c r="AQ45" s="1293"/>
    </row>
    <row r="46" spans="1:43" s="1" customFormat="1" ht="13.5" customHeight="1" thickBot="1">
      <c r="A46" s="1199"/>
      <c r="B46" s="1262"/>
      <c r="C46" s="1188"/>
      <c r="D46" s="1253"/>
      <c r="E46" s="1253"/>
      <c r="F46" s="1253"/>
      <c r="G46" s="1265"/>
      <c r="H46" s="1271"/>
      <c r="I46" s="42"/>
      <c r="J46" s="37"/>
      <c r="K46" s="1165"/>
      <c r="L46" s="42"/>
      <c r="M46" s="75"/>
      <c r="N46" s="1165"/>
      <c r="O46" s="76"/>
      <c r="P46" s="37"/>
      <c r="Q46" s="1165"/>
      <c r="R46" s="76"/>
      <c r="S46" s="75"/>
      <c r="T46" s="1165"/>
      <c r="U46" s="76"/>
      <c r="V46" s="75"/>
      <c r="W46" s="1165"/>
      <c r="X46" s="76"/>
      <c r="Y46" s="63"/>
      <c r="Z46" s="1250"/>
      <c r="AA46" s="1251"/>
      <c r="AB46" s="1381"/>
      <c r="AC46" s="1364"/>
      <c r="AD46" s="1332"/>
      <c r="AE46" s="1279"/>
      <c r="AF46" s="1209"/>
      <c r="AG46" s="1209"/>
      <c r="AH46" s="1209"/>
      <c r="AI46" s="1209"/>
      <c r="AJ46" s="1209"/>
      <c r="AK46" s="1291"/>
      <c r="AL46" s="1209"/>
      <c r="AM46" s="1209"/>
      <c r="AN46" s="1291"/>
      <c r="AO46" s="1289"/>
      <c r="AP46" s="1184"/>
      <c r="AQ46" s="1293"/>
    </row>
    <row r="47" spans="1:43" s="1" customFormat="1" ht="13.5" customHeight="1">
      <c r="A47" s="1183"/>
      <c r="B47" s="1327"/>
      <c r="C47" s="1184"/>
      <c r="D47" s="1164"/>
      <c r="E47" s="1164"/>
      <c r="F47" s="1164"/>
      <c r="G47" s="1247"/>
      <c r="H47" s="1267"/>
      <c r="I47" s="36"/>
      <c r="J47" s="37"/>
      <c r="K47" s="1162"/>
      <c r="L47" s="36"/>
      <c r="M47" s="37"/>
      <c r="N47" s="1162"/>
      <c r="O47" s="36"/>
      <c r="P47" s="37"/>
      <c r="Q47" s="1162"/>
      <c r="R47" s="4"/>
      <c r="S47" s="37"/>
      <c r="T47" s="1162"/>
      <c r="U47" s="4"/>
      <c r="V47" s="37"/>
      <c r="W47" s="1162"/>
      <c r="X47" s="36"/>
      <c r="Y47" s="63"/>
      <c r="Z47" s="1256" t="str">
        <f>IF(COUNT(H47:W48)=0,"",SUM(H47,K47,N47,T47,W47))</f>
        <v/>
      </c>
      <c r="AA47" s="1251">
        <f>IF(Z47="",AA45,Z47+AA45)</f>
        <v>162</v>
      </c>
      <c r="AB47" s="1385" t="e">
        <f>Z47+D47</f>
        <v>#VALUE!</v>
      </c>
      <c r="AC47" s="1368" t="str">
        <f>IF(Z47="","",IF(AB47&gt;Z47,AD47,0))</f>
        <v/>
      </c>
      <c r="AD47" s="1329" t="str">
        <f>IF(Z47="","",Z47-Z106)</f>
        <v/>
      </c>
      <c r="AE47" s="1252">
        <f>COUNTIF(I47:J48,"b")+COUNTIF(L47:M48,"b")+COUNTIF(O47:P48,"b")+COUNTIF(U47:V48,"b")+COUNTIF(X47:Y48,"b")</f>
        <v>0</v>
      </c>
      <c r="AF47" s="1164">
        <f>COUNTIF(I47:J48,"J")+COUNTIF(L47:M48,"J")+COUNTIF(O47:P48,"J")+COUNTIF(U47:V48,"J")+COUNTIF(X47:Y48,"J")</f>
        <v>0</v>
      </c>
      <c r="AG47" s="1164">
        <f>COUNTIF(I47:J48,"G")+COUNTIF(L47:M48,"G")+COUNTIF(O47:P48,"G")+COUNTIF(U47:V48,"G")+COUNTIF(X47:Y48,"G")</f>
        <v>0</v>
      </c>
      <c r="AH47" s="1164">
        <f>COUNTIF(I47:J48,"O")+COUNTIF(L47:M48,"O")+COUNTIF(O47:P48,"O")+COUNTIF(U47:V48,"O")+COUNTIF(X47:Y48,"O")</f>
        <v>0</v>
      </c>
      <c r="AI47" s="1164">
        <f>COUNTIF(I47:J48,"N")+COUNTIF(L47:M48,"N")+COUNTIF(O47:P48,"N")+COUNTIF(U47:V48,"N")+COUNTIF(X47:Y48,"N")</f>
        <v>0</v>
      </c>
      <c r="AJ47" s="1164">
        <f>SUM(AE47:AI48)</f>
        <v>0</v>
      </c>
      <c r="AK47" s="1286">
        <f>IF(Z47="",0,AJ47/AM47)</f>
        <v>0</v>
      </c>
      <c r="AL47" s="1288">
        <f>IF(AM47=0,0,AA47/AM47)</f>
        <v>0</v>
      </c>
      <c r="AM47" s="1164">
        <f>IF(G47="X","NA",COUNT(H47,K47,N47,T47,W47))</f>
        <v>0</v>
      </c>
      <c r="AN47" s="1291">
        <f>IF(AO47=0,0,Z47/AO47)</f>
        <v>0</v>
      </c>
      <c r="AO47" s="1289">
        <f ca="1">'Jam P.1'!B25/60</f>
        <v>0</v>
      </c>
      <c r="AP47" s="1284">
        <f>B47</f>
        <v>0</v>
      </c>
      <c r="AQ47" s="1285"/>
    </row>
    <row r="48" spans="1:43" s="1" customFormat="1" ht="13.5" customHeight="1" thickBot="1">
      <c r="A48" s="1183"/>
      <c r="B48" s="1299"/>
      <c r="C48" s="1263"/>
      <c r="D48" s="1165"/>
      <c r="E48" s="1165"/>
      <c r="F48" s="1165"/>
      <c r="G48" s="1248"/>
      <c r="H48" s="1269"/>
      <c r="I48" s="36"/>
      <c r="J48" s="37"/>
      <c r="K48" s="1163"/>
      <c r="L48" s="36"/>
      <c r="M48" s="75"/>
      <c r="N48" s="1163"/>
      <c r="O48" s="4"/>
      <c r="P48" s="37"/>
      <c r="Q48" s="1163"/>
      <c r="R48" s="4"/>
      <c r="S48" s="75"/>
      <c r="T48" s="1163"/>
      <c r="U48" s="4"/>
      <c r="V48" s="75"/>
      <c r="W48" s="1163"/>
      <c r="X48" s="4"/>
      <c r="Y48" s="63"/>
      <c r="Z48" s="1258"/>
      <c r="AA48" s="1251"/>
      <c r="AB48" s="1381"/>
      <c r="AC48" s="1374"/>
      <c r="AD48" s="1330"/>
      <c r="AE48" s="1252"/>
      <c r="AF48" s="1164"/>
      <c r="AG48" s="1164"/>
      <c r="AH48" s="1164"/>
      <c r="AI48" s="1164"/>
      <c r="AJ48" s="1164"/>
      <c r="AK48" s="1286"/>
      <c r="AL48" s="1164"/>
      <c r="AM48" s="1164"/>
      <c r="AN48" s="1291"/>
      <c r="AO48" s="1289"/>
      <c r="AP48" s="1284"/>
      <c r="AQ48" s="1285"/>
    </row>
    <row r="49" spans="1:43" s="1" customFormat="1" ht="13.5" customHeight="1">
      <c r="A49" s="1199"/>
      <c r="B49" s="1353"/>
      <c r="C49" s="1187"/>
      <c r="D49" s="1209"/>
      <c r="E49" s="1209"/>
      <c r="F49" s="1209"/>
      <c r="G49" s="1264"/>
      <c r="H49" s="1252"/>
      <c r="I49" s="42"/>
      <c r="J49" s="37"/>
      <c r="K49" s="1164"/>
      <c r="L49" s="42"/>
      <c r="M49" s="37"/>
      <c r="N49" s="1164"/>
      <c r="O49" s="42"/>
      <c r="P49" s="37"/>
      <c r="Q49" s="1164"/>
      <c r="R49" s="76"/>
      <c r="S49" s="37"/>
      <c r="T49" s="1164"/>
      <c r="U49" s="76"/>
      <c r="V49" s="37"/>
      <c r="W49" s="1164"/>
      <c r="X49" s="42"/>
      <c r="Y49" s="63"/>
      <c r="Z49" s="1249" t="str">
        <f>IF(COUNT(H49:W50)=0,"",SUM(H49,K49,N49,T49,W49))</f>
        <v/>
      </c>
      <c r="AA49" s="1251">
        <f>IF(Z49="",AA47,Z49+AA47)</f>
        <v>162</v>
      </c>
      <c r="AB49" s="1385" t="e">
        <f>Z49+D49</f>
        <v>#VALUE!</v>
      </c>
      <c r="AC49" s="1363" t="str">
        <f>IF(Z49="","",IF(AB49&gt;Z49,AD49,0))</f>
        <v/>
      </c>
      <c r="AD49" s="1331" t="str">
        <f>IF(Z49="","",Z49-Z108)</f>
        <v/>
      </c>
      <c r="AE49" s="1279">
        <f>COUNTIF(I49:J50,"b")+COUNTIF(L49:M50,"b")+COUNTIF(O49:P50,"b")+COUNTIF(U49:V50,"b")+COUNTIF(X49:Y50,"b")</f>
        <v>0</v>
      </c>
      <c r="AF49" s="1209">
        <f>COUNTIF(I49:J50,"J")+COUNTIF(L49:M50,"J")+COUNTIF(O49:P50,"J")+COUNTIF(U49:V50,"J")+COUNTIF(X49:Y50,"J")</f>
        <v>0</v>
      </c>
      <c r="AG49" s="1209">
        <f>COUNTIF(I49:J50,"G")+COUNTIF(L49:M50,"G")+COUNTIF(O49:P50,"G")+COUNTIF(U49:V50,"G")+COUNTIF(X49:Y50,"G")</f>
        <v>0</v>
      </c>
      <c r="AH49" s="1209">
        <f>COUNTIF(I49:J50,"O")+COUNTIF(L49:M50,"O")+COUNTIF(O49:P50,"O")+COUNTIF(U49:V50,"O")+COUNTIF(X49:Y50,"O")</f>
        <v>0</v>
      </c>
      <c r="AI49" s="1209">
        <f>COUNTIF(I49:J50,"N")+COUNTIF(L49:M50,"N")+COUNTIF(O49:P50,"N")+COUNTIF(U49:V50,"N")+COUNTIF(X49:Y50,"N")</f>
        <v>0</v>
      </c>
      <c r="AJ49" s="1209">
        <f>SUM(AE49:AI50)</f>
        <v>0</v>
      </c>
      <c r="AK49" s="1291">
        <f>IF(Z49="",0,AJ49/AM49)</f>
        <v>0</v>
      </c>
      <c r="AL49" s="1208">
        <f>IF(AM49=0,0,AA49/AM49)</f>
        <v>0</v>
      </c>
      <c r="AM49" s="1209">
        <f>IF(G49="X","NA",COUNT(H49,K49,N49,T49,W49))</f>
        <v>0</v>
      </c>
      <c r="AN49" s="1291">
        <f>IF(AO49=0,0,Z49/AO49)</f>
        <v>0</v>
      </c>
      <c r="AO49" s="1289">
        <f ca="1">'Jam P.1'!B26/60</f>
        <v>0</v>
      </c>
      <c r="AP49" s="1184">
        <f>B49</f>
        <v>0</v>
      </c>
      <c r="AQ49" s="1293"/>
    </row>
    <row r="50" spans="1:43" s="1" customFormat="1" ht="13.5" customHeight="1" thickBot="1">
      <c r="A50" s="1199"/>
      <c r="B50" s="1262"/>
      <c r="C50" s="1188"/>
      <c r="D50" s="1253"/>
      <c r="E50" s="1253"/>
      <c r="F50" s="1253"/>
      <c r="G50" s="1265"/>
      <c r="H50" s="1271"/>
      <c r="I50" s="42"/>
      <c r="J50" s="37"/>
      <c r="K50" s="1165"/>
      <c r="L50" s="42"/>
      <c r="M50" s="75"/>
      <c r="N50" s="1165"/>
      <c r="O50" s="76"/>
      <c r="P50" s="37"/>
      <c r="Q50" s="1165"/>
      <c r="R50" s="76"/>
      <c r="S50" s="75"/>
      <c r="T50" s="1165"/>
      <c r="U50" s="76"/>
      <c r="V50" s="75"/>
      <c r="W50" s="1165"/>
      <c r="X50" s="76"/>
      <c r="Y50" s="63"/>
      <c r="Z50" s="1250"/>
      <c r="AA50" s="1251"/>
      <c r="AB50" s="1381"/>
      <c r="AC50" s="1364"/>
      <c r="AD50" s="1332"/>
      <c r="AE50" s="1279"/>
      <c r="AF50" s="1209"/>
      <c r="AG50" s="1209"/>
      <c r="AH50" s="1209"/>
      <c r="AI50" s="1209"/>
      <c r="AJ50" s="1209"/>
      <c r="AK50" s="1291"/>
      <c r="AL50" s="1209"/>
      <c r="AM50" s="1209"/>
      <c r="AN50" s="1291"/>
      <c r="AO50" s="1289"/>
      <c r="AP50" s="1184"/>
      <c r="AQ50" s="1293"/>
    </row>
    <row r="51" spans="1:43" s="1" customFormat="1" ht="13.5" customHeight="1">
      <c r="A51" s="1183"/>
      <c r="B51" s="1327"/>
      <c r="C51" s="1184"/>
      <c r="D51" s="1164"/>
      <c r="E51" s="1164"/>
      <c r="F51" s="1164"/>
      <c r="G51" s="1247"/>
      <c r="H51" s="1267"/>
      <c r="I51" s="36"/>
      <c r="J51" s="37"/>
      <c r="K51" s="1162"/>
      <c r="L51" s="36"/>
      <c r="M51" s="37"/>
      <c r="N51" s="1162"/>
      <c r="O51" s="36"/>
      <c r="P51" s="37"/>
      <c r="Q51" s="1162"/>
      <c r="R51" s="4"/>
      <c r="S51" s="37"/>
      <c r="T51" s="1162"/>
      <c r="U51" s="4"/>
      <c r="V51" s="37"/>
      <c r="W51" s="1162"/>
      <c r="X51" s="36"/>
      <c r="Y51" s="63"/>
      <c r="Z51" s="1256" t="str">
        <f>IF(COUNT(H51:W52)=0,"",SUM(H51,K51,N51,T51,W51))</f>
        <v/>
      </c>
      <c r="AA51" s="1251">
        <f>IF(Z51="",AA49,Z51+AA49)</f>
        <v>162</v>
      </c>
      <c r="AB51" s="1385" t="e">
        <f>Z51+D51</f>
        <v>#VALUE!</v>
      </c>
      <c r="AC51" s="1368" t="str">
        <f>IF(Z51="","",IF(AB51&gt;Z51,AD51,0))</f>
        <v/>
      </c>
      <c r="AD51" s="1329" t="str">
        <f>IF(Z51="","",Z51-Z110)</f>
        <v/>
      </c>
      <c r="AE51" s="1252">
        <f>COUNTIF(I51:J52,"b")+COUNTIF(L51:M52,"b")+COUNTIF(O51:P52,"b")+COUNTIF(U51:V52,"b")+COUNTIF(X51:Y52,"b")</f>
        <v>0</v>
      </c>
      <c r="AF51" s="1164">
        <f>COUNTIF(I51:J52,"J")+COUNTIF(L51:M52,"J")+COUNTIF(O51:P52,"J")+COUNTIF(U51:V52,"J")+COUNTIF(X51:Y52,"J")</f>
        <v>0</v>
      </c>
      <c r="AG51" s="1164">
        <f>COUNTIF(I51:J52,"G")+COUNTIF(L51:M52,"G")+COUNTIF(O51:P52,"G")+COUNTIF(U51:V52,"G")+COUNTIF(X51:Y52,"G")</f>
        <v>0</v>
      </c>
      <c r="AH51" s="1164">
        <f>COUNTIF(I51:J52,"O")+COUNTIF(L51:M52,"O")+COUNTIF(O51:P52,"O")+COUNTIF(U51:V52,"O")+COUNTIF(X51:Y52,"O")</f>
        <v>0</v>
      </c>
      <c r="AI51" s="1164">
        <f>COUNTIF(I51:J52,"N")+COUNTIF(L51:M52,"N")+COUNTIF(O51:P52,"N")+COUNTIF(U51:V52,"N")+COUNTIF(X51:Y52,"N")</f>
        <v>0</v>
      </c>
      <c r="AJ51" s="1164">
        <f>SUM(AE51:AI52)</f>
        <v>0</v>
      </c>
      <c r="AK51" s="1286">
        <f>IF(Z51="",0,AJ51/AM51)</f>
        <v>0</v>
      </c>
      <c r="AL51" s="1288">
        <f>IF(AM51=0,0,AA51/AM51)</f>
        <v>0</v>
      </c>
      <c r="AM51" s="1164">
        <f>IF(G51="X","NA",COUNT(H51,K51,N51,T51,W51))</f>
        <v>0</v>
      </c>
      <c r="AN51" s="1291">
        <f>IF(AO51=0,0,Z51/AO51)</f>
        <v>0</v>
      </c>
      <c r="AO51" s="1289">
        <f ca="1">'Jam P.1'!B27/60</f>
        <v>0</v>
      </c>
      <c r="AP51" s="1284">
        <f>B51</f>
        <v>0</v>
      </c>
      <c r="AQ51" s="1285"/>
    </row>
    <row r="52" spans="1:43" s="1" customFormat="1" ht="13.5" customHeight="1" thickBot="1">
      <c r="A52" s="1193"/>
      <c r="B52" s="1357"/>
      <c r="C52" s="1185"/>
      <c r="D52" s="1186"/>
      <c r="E52" s="1186"/>
      <c r="F52" s="1186"/>
      <c r="G52" s="1270"/>
      <c r="H52" s="1268"/>
      <c r="I52" s="39"/>
      <c r="J52" s="40"/>
      <c r="K52" s="1220"/>
      <c r="L52" s="39"/>
      <c r="M52" s="34"/>
      <c r="N52" s="1220"/>
      <c r="O52" s="41"/>
      <c r="P52" s="40"/>
      <c r="Q52" s="1220"/>
      <c r="R52" s="41"/>
      <c r="S52" s="34"/>
      <c r="T52" s="1220"/>
      <c r="U52" s="41"/>
      <c r="V52" s="34"/>
      <c r="W52" s="1220"/>
      <c r="X52" s="41"/>
      <c r="Y52" s="64"/>
      <c r="Z52" s="1366"/>
      <c r="AA52" s="1365"/>
      <c r="AB52" s="1386"/>
      <c r="AC52" s="1369"/>
      <c r="AD52" s="1367"/>
      <c r="AE52" s="1296"/>
      <c r="AF52" s="1237"/>
      <c r="AG52" s="1237"/>
      <c r="AH52" s="1237"/>
      <c r="AI52" s="1237"/>
      <c r="AJ52" s="1237"/>
      <c r="AK52" s="1287"/>
      <c r="AL52" s="1237"/>
      <c r="AM52" s="1237"/>
      <c r="AN52" s="1292"/>
      <c r="AO52" s="1290"/>
      <c r="AP52" s="1284"/>
      <c r="AQ52" s="1285"/>
    </row>
    <row r="53" spans="1:43" s="1" customFormat="1" ht="14" customHeight="1" thickBot="1">
      <c r="A53" s="1191">
        <f>COUNT(A3:A52)</f>
        <v>19</v>
      </c>
      <c r="B53" s="1189" t="s">
        <v>431</v>
      </c>
      <c r="C53" s="1194">
        <f>COUNTIF(C3:C52,"x")</f>
        <v>0</v>
      </c>
      <c r="D53" s="1194">
        <f>COUNTIF(D3:D52,"x")</f>
        <v>0</v>
      </c>
      <c r="E53" s="1194">
        <f>COUNTIF(E3:E52,"x")</f>
        <v>0</v>
      </c>
      <c r="F53" s="1194">
        <f>COUNTIF(F3:F52,"x")</f>
        <v>0</v>
      </c>
      <c r="G53" s="1194">
        <f>COUNTIF(G3:G52,"x")</f>
        <v>0</v>
      </c>
      <c r="H53" s="1235">
        <f>SUM(H3:H52)</f>
        <v>63</v>
      </c>
      <c r="I53" s="38"/>
      <c r="J53" s="38"/>
      <c r="K53" s="1196">
        <f>SUM(K3:K52)</f>
        <v>16</v>
      </c>
      <c r="L53" s="38"/>
      <c r="M53" s="38"/>
      <c r="N53" s="1196">
        <f>SUM(N3:N52)</f>
        <v>5</v>
      </c>
      <c r="O53" s="38"/>
      <c r="P53" s="38"/>
      <c r="Q53" s="1196">
        <f>SUM(Q3:Q52)</f>
        <v>0</v>
      </c>
      <c r="R53" s="104"/>
      <c r="S53" s="38"/>
      <c r="T53" s="1196">
        <f>SUM(T3:T52)</f>
        <v>0</v>
      </c>
      <c r="U53" s="104"/>
      <c r="V53" s="38"/>
      <c r="W53" s="1196">
        <f>SUM(W3:W52)</f>
        <v>0</v>
      </c>
      <c r="X53" s="38"/>
      <c r="Y53" s="62"/>
      <c r="Z53" s="1319">
        <f>SUM(Z3:Z52)</f>
        <v>84</v>
      </c>
      <c r="AA53" s="1320">
        <f>AA51</f>
        <v>162</v>
      </c>
      <c r="AB53" s="631"/>
      <c r="AC53" s="1321">
        <f>SUM(AC3:AC52)</f>
        <v>44</v>
      </c>
      <c r="AD53" s="1321">
        <f>SUM(AD3:AD52)</f>
        <v>44</v>
      </c>
      <c r="AE53" s="1372" t="s">
        <v>432</v>
      </c>
      <c r="AF53" s="1225"/>
      <c r="AG53" s="1225"/>
      <c r="AH53" s="1225"/>
      <c r="AI53" s="1225"/>
      <c r="AJ53" s="1225"/>
      <c r="AK53" s="1225"/>
      <c r="AL53" s="1225"/>
      <c r="AM53" s="1225"/>
      <c r="AN53" s="1225"/>
      <c r="AO53" s="1226"/>
      <c r="AP53" s="1280" t="s">
        <v>434</v>
      </c>
      <c r="AQ53" s="1281"/>
    </row>
    <row r="54" spans="1:43" s="1" customFormat="1" ht="14" customHeight="1" thickBot="1">
      <c r="A54" s="1192"/>
      <c r="B54" s="1190"/>
      <c r="C54" s="1195"/>
      <c r="D54" s="1195"/>
      <c r="E54" s="1195"/>
      <c r="F54" s="1195"/>
      <c r="G54" s="1195"/>
      <c r="H54" s="1236"/>
      <c r="I54" s="40"/>
      <c r="J54" s="40"/>
      <c r="K54" s="1198"/>
      <c r="L54" s="40"/>
      <c r="M54" s="34"/>
      <c r="N54" s="1197"/>
      <c r="O54" s="34"/>
      <c r="P54" s="40"/>
      <c r="Q54" s="1198"/>
      <c r="R54" s="34"/>
      <c r="S54" s="34"/>
      <c r="T54" s="1198"/>
      <c r="U54" s="34"/>
      <c r="V54" s="34"/>
      <c r="W54" s="1198"/>
      <c r="X54" s="34"/>
      <c r="Y54" s="64"/>
      <c r="Z54" s="1319"/>
      <c r="AA54" s="1320"/>
      <c r="AB54" s="632"/>
      <c r="AC54" s="1321"/>
      <c r="AD54" s="1322"/>
      <c r="AE54" s="1373"/>
      <c r="AF54" s="1227"/>
      <c r="AG54" s="1227"/>
      <c r="AH54" s="1227"/>
      <c r="AI54" s="1227"/>
      <c r="AJ54" s="1227"/>
      <c r="AK54" s="1227"/>
      <c r="AL54" s="1227"/>
      <c r="AM54" s="1227"/>
      <c r="AN54" s="1227"/>
      <c r="AO54" s="1228"/>
      <c r="AP54" s="1282"/>
      <c r="AQ54" s="1283"/>
    </row>
    <row r="55" spans="1:43" s="7" customFormat="1" ht="12" customHeight="1" thickBot="1">
      <c r="A55" s="1170" t="s">
        <v>374</v>
      </c>
      <c r="B55" s="1171"/>
      <c r="C55" s="1171"/>
      <c r="D55" s="1171"/>
      <c r="E55" s="1171"/>
      <c r="F55" s="1171"/>
      <c r="G55" s="1171"/>
      <c r="H55" s="1171"/>
      <c r="I55" s="1171"/>
      <c r="J55" s="1171"/>
      <c r="K55" s="1171"/>
      <c r="L55" s="1171"/>
      <c r="M55" s="1171"/>
      <c r="N55" s="1171"/>
      <c r="O55" s="1171"/>
      <c r="P55" s="1171"/>
      <c r="Q55" s="1171"/>
      <c r="R55" s="1171"/>
      <c r="S55" s="1171"/>
      <c r="T55" s="1171"/>
      <c r="U55" s="1171"/>
      <c r="V55" s="1171"/>
      <c r="W55" s="1171"/>
      <c r="X55" s="1171"/>
      <c r="Y55" s="1171"/>
      <c r="Z55" s="1171"/>
      <c r="AA55" s="1172"/>
      <c r="AB55" s="551"/>
      <c r="AC55" s="559"/>
      <c r="AD55" s="552"/>
      <c r="AE55" s="1323" t="s">
        <v>433</v>
      </c>
      <c r="AF55" s="1324"/>
      <c r="AG55" s="1324"/>
      <c r="AH55" s="1324"/>
      <c r="AI55" s="1324"/>
      <c r="AJ55" s="1324"/>
      <c r="AK55" s="1324"/>
      <c r="AL55" s="1324"/>
      <c r="AM55" s="1324"/>
      <c r="AN55" s="1324"/>
      <c r="AO55" s="1325"/>
      <c r="AP55" s="373" t="s">
        <v>421</v>
      </c>
      <c r="AQ55" s="374" t="s">
        <v>422</v>
      </c>
    </row>
    <row r="56" spans="1:43" s="7" customFormat="1" ht="12" customHeight="1">
      <c r="A56" s="1173" t="s">
        <v>225</v>
      </c>
      <c r="B56" s="1174"/>
      <c r="C56" s="1174"/>
      <c r="D56" s="1174"/>
      <c r="E56" s="1174"/>
      <c r="F56" s="1174"/>
      <c r="G56" s="1174"/>
      <c r="H56" s="1174"/>
      <c r="I56" s="1174"/>
      <c r="J56" s="1174"/>
      <c r="K56" s="1174"/>
      <c r="L56" s="1174"/>
      <c r="M56" s="1174"/>
      <c r="N56" s="1174"/>
      <c r="O56" s="1174"/>
      <c r="P56" s="1174"/>
      <c r="Q56" s="1174"/>
      <c r="R56" s="1174"/>
      <c r="S56" s="1174"/>
      <c r="T56" s="1174"/>
      <c r="U56" s="1174"/>
      <c r="V56" s="1174"/>
      <c r="W56" s="1174"/>
      <c r="X56" s="1174"/>
      <c r="Y56" s="1174"/>
      <c r="Z56" s="1174"/>
      <c r="AA56" s="1175"/>
      <c r="AB56" s="554"/>
      <c r="AC56" s="553"/>
      <c r="AD56" s="555"/>
      <c r="AE56" s="1245" t="s">
        <v>383</v>
      </c>
      <c r="AF56" s="1218" t="s">
        <v>382</v>
      </c>
      <c r="AG56" s="1218" t="s">
        <v>381</v>
      </c>
      <c r="AH56" s="1218" t="s">
        <v>380</v>
      </c>
      <c r="AI56" s="1218" t="s">
        <v>145</v>
      </c>
      <c r="AJ56" s="1218" t="s">
        <v>385</v>
      </c>
      <c r="AK56" s="1218" t="s">
        <v>386</v>
      </c>
      <c r="AL56" s="1339" t="s">
        <v>384</v>
      </c>
      <c r="AM56" s="1204" t="s">
        <v>435</v>
      </c>
      <c r="AN56" s="1218" t="s">
        <v>144</v>
      </c>
      <c r="AO56" s="1233" t="s">
        <v>395</v>
      </c>
      <c r="AP56" s="56"/>
      <c r="AQ56" s="57"/>
    </row>
    <row r="57" spans="1:43" s="7" customFormat="1" ht="12" customHeight="1">
      <c r="A57" s="1173" t="s">
        <v>388</v>
      </c>
      <c r="B57" s="1174"/>
      <c r="C57" s="1174"/>
      <c r="D57" s="1174"/>
      <c r="E57" s="1174"/>
      <c r="F57" s="1174"/>
      <c r="G57" s="1174"/>
      <c r="H57" s="1174"/>
      <c r="I57" s="1174"/>
      <c r="J57" s="1174"/>
      <c r="K57" s="1174"/>
      <c r="L57" s="1174"/>
      <c r="M57" s="1174"/>
      <c r="N57" s="1174"/>
      <c r="O57" s="1174"/>
      <c r="P57" s="1174"/>
      <c r="Q57" s="1174"/>
      <c r="R57" s="1174"/>
      <c r="S57" s="1174"/>
      <c r="T57" s="1174"/>
      <c r="U57" s="1174"/>
      <c r="V57" s="1174"/>
      <c r="W57" s="1174"/>
      <c r="X57" s="1174"/>
      <c r="Y57" s="1174"/>
      <c r="Z57" s="1174"/>
      <c r="AA57" s="1175"/>
      <c r="AB57" s="554"/>
      <c r="AC57" s="553"/>
      <c r="AD57" s="555"/>
      <c r="AE57" s="1246"/>
      <c r="AF57" s="1219"/>
      <c r="AG57" s="1219"/>
      <c r="AH57" s="1219"/>
      <c r="AI57" s="1219"/>
      <c r="AJ57" s="1219"/>
      <c r="AK57" s="1219"/>
      <c r="AL57" s="1340"/>
      <c r="AM57" s="1205"/>
      <c r="AN57" s="1219"/>
      <c r="AO57" s="1234"/>
      <c r="AP57" s="58"/>
      <c r="AQ57" s="59"/>
    </row>
    <row r="58" spans="1:43" s="7" customFormat="1" ht="12" customHeight="1">
      <c r="A58" s="1176" t="s">
        <v>389</v>
      </c>
      <c r="B58" s="1177"/>
      <c r="C58" s="1177"/>
      <c r="D58" s="1177"/>
      <c r="E58" s="1177"/>
      <c r="F58" s="1177"/>
      <c r="G58" s="1177"/>
      <c r="H58" s="1177"/>
      <c r="I58" s="1177"/>
      <c r="J58" s="1177"/>
      <c r="K58" s="1177"/>
      <c r="L58" s="1177"/>
      <c r="M58" s="1177"/>
      <c r="N58" s="1177"/>
      <c r="O58" s="1177"/>
      <c r="P58" s="1177"/>
      <c r="Q58" s="1177"/>
      <c r="R58" s="1177"/>
      <c r="S58" s="1177"/>
      <c r="T58" s="1177"/>
      <c r="U58" s="1177"/>
      <c r="V58" s="1177"/>
      <c r="W58" s="1177"/>
      <c r="X58" s="1177"/>
      <c r="Y58" s="1177"/>
      <c r="Z58" s="1177"/>
      <c r="AA58" s="1178"/>
      <c r="AB58" s="556"/>
      <c r="AC58" s="553"/>
      <c r="AD58" s="555"/>
      <c r="AE58" s="1243">
        <f t="shared" ref="AE58:AO58" si="0">SUM(AE3:AE52)</f>
        <v>0</v>
      </c>
      <c r="AF58" s="1216">
        <f t="shared" si="0"/>
        <v>0</v>
      </c>
      <c r="AG58" s="1216">
        <f t="shared" si="0"/>
        <v>0</v>
      </c>
      <c r="AH58" s="1216">
        <f t="shared" si="0"/>
        <v>0</v>
      </c>
      <c r="AI58" s="1216">
        <f t="shared" si="0"/>
        <v>0</v>
      </c>
      <c r="AJ58" s="1216">
        <f t="shared" si="0"/>
        <v>0</v>
      </c>
      <c r="AK58" s="1317">
        <f t="shared" si="0"/>
        <v>0</v>
      </c>
      <c r="AL58" s="1216">
        <f t="shared" si="0"/>
        <v>2012</v>
      </c>
      <c r="AM58" s="1214">
        <f t="shared" si="0"/>
        <v>24</v>
      </c>
      <c r="AN58" s="1216">
        <f t="shared" si="0"/>
        <v>0</v>
      </c>
      <c r="AO58" s="1212">
        <f t="shared" si="0"/>
        <v>0</v>
      </c>
      <c r="AP58" s="58"/>
      <c r="AQ58" s="59"/>
    </row>
    <row r="59" spans="1:43" s="7" customFormat="1" ht="12" customHeight="1" thickBot="1">
      <c r="A59" s="1179" t="s">
        <v>459</v>
      </c>
      <c r="B59" s="1180"/>
      <c r="C59" s="1180"/>
      <c r="D59" s="1180"/>
      <c r="E59" s="1180"/>
      <c r="F59" s="1180"/>
      <c r="G59" s="1180"/>
      <c r="H59" s="1180"/>
      <c r="I59" s="1180"/>
      <c r="J59" s="1180"/>
      <c r="K59" s="1180"/>
      <c r="L59" s="1180"/>
      <c r="M59" s="1180"/>
      <c r="N59" s="1180"/>
      <c r="O59" s="1180"/>
      <c r="P59" s="1180"/>
      <c r="Q59" s="1180"/>
      <c r="R59" s="1180"/>
      <c r="S59" s="1180"/>
      <c r="T59" s="1180"/>
      <c r="U59" s="1180"/>
      <c r="V59" s="1180"/>
      <c r="W59" s="1180"/>
      <c r="X59" s="1180"/>
      <c r="Y59" s="1180"/>
      <c r="Z59" s="1180"/>
      <c r="AA59" s="1181"/>
      <c r="AB59" s="557"/>
      <c r="AC59" s="553"/>
      <c r="AD59" s="555"/>
      <c r="AE59" s="1244"/>
      <c r="AF59" s="1217"/>
      <c r="AG59" s="1217"/>
      <c r="AH59" s="1217"/>
      <c r="AI59" s="1217"/>
      <c r="AJ59" s="1217"/>
      <c r="AK59" s="1217"/>
      <c r="AL59" s="1217"/>
      <c r="AM59" s="1215"/>
      <c r="AN59" s="1217"/>
      <c r="AO59" s="1213"/>
      <c r="AP59" s="60"/>
      <c r="AQ59" s="61"/>
    </row>
    <row r="60" spans="1:43" ht="14" thickBot="1">
      <c r="A60" s="729" t="s">
        <v>366</v>
      </c>
      <c r="B60" s="1266" t="str">
        <f ca="1">IF(Rosters!H10="","",Rosters!H10)</f>
        <v>All Stars</v>
      </c>
      <c r="C60" s="1266"/>
      <c r="D60" s="1266"/>
      <c r="E60" s="1266"/>
      <c r="F60" s="1266"/>
      <c r="G60" s="1182" t="s">
        <v>396</v>
      </c>
      <c r="H60" s="1182"/>
      <c r="I60" s="1182" t="s">
        <v>66</v>
      </c>
      <c r="J60" s="1182"/>
      <c r="K60" s="1182"/>
      <c r="L60" s="1182"/>
      <c r="M60" s="1182"/>
      <c r="N60" s="112" t="s">
        <v>331</v>
      </c>
      <c r="O60" s="1182" t="s">
        <v>69</v>
      </c>
      <c r="P60" s="1182"/>
      <c r="Q60" s="1182"/>
      <c r="R60" s="1182"/>
      <c r="S60" s="1182"/>
      <c r="T60" s="70" t="s">
        <v>397</v>
      </c>
      <c r="U60" s="1274">
        <v>2</v>
      </c>
      <c r="V60" s="1326"/>
      <c r="W60" s="1360" t="s">
        <v>424</v>
      </c>
      <c r="X60" s="1361"/>
      <c r="Y60" s="1361"/>
      <c r="Z60" s="1361"/>
      <c r="AA60" s="1362"/>
      <c r="AC60" s="653"/>
      <c r="AD60" s="8"/>
      <c r="AE60" s="69"/>
      <c r="AF60" s="69"/>
      <c r="AG60" s="69"/>
      <c r="AH60" s="69"/>
      <c r="AI60" s="69"/>
      <c r="AJ60" s="69"/>
      <c r="AK60" s="69"/>
      <c r="AL60" s="69"/>
      <c r="AM60" s="69"/>
      <c r="AN60" s="69"/>
      <c r="AO60" s="69"/>
      <c r="AP60" s="69"/>
      <c r="AQ60" s="69"/>
    </row>
    <row r="61" spans="1:43" s="1" customFormat="1" ht="29.25" customHeight="1" thickBot="1">
      <c r="A61" s="361" t="s">
        <v>373</v>
      </c>
      <c r="B61" s="362" t="s">
        <v>349</v>
      </c>
      <c r="C61" s="363" t="s">
        <v>455</v>
      </c>
      <c r="D61" s="364" t="s">
        <v>456</v>
      </c>
      <c r="E61" s="364" t="s">
        <v>457</v>
      </c>
      <c r="F61" s="364" t="s">
        <v>372</v>
      </c>
      <c r="G61" s="365" t="s">
        <v>369</v>
      </c>
      <c r="H61" s="361">
        <v>2</v>
      </c>
      <c r="I61" s="1275" t="s">
        <v>370</v>
      </c>
      <c r="J61" s="1275"/>
      <c r="K61" s="366">
        <v>3</v>
      </c>
      <c r="L61" s="1275" t="s">
        <v>370</v>
      </c>
      <c r="M61" s="1275"/>
      <c r="N61" s="366">
        <v>4</v>
      </c>
      <c r="O61" s="1275" t="s">
        <v>370</v>
      </c>
      <c r="P61" s="1275"/>
      <c r="Q61" s="366">
        <v>5</v>
      </c>
      <c r="R61" s="1275" t="s">
        <v>370</v>
      </c>
      <c r="S61" s="1275"/>
      <c r="T61" s="366">
        <v>6</v>
      </c>
      <c r="U61" s="1275" t="s">
        <v>370</v>
      </c>
      <c r="V61" s="1275"/>
      <c r="W61" s="366">
        <v>7</v>
      </c>
      <c r="X61" s="1275" t="s">
        <v>370</v>
      </c>
      <c r="Y61" s="1276"/>
      <c r="Z61" s="368" t="s">
        <v>423</v>
      </c>
      <c r="AA61" s="247">
        <f ca="1">'Score P.1'!AA112</f>
        <v>30</v>
      </c>
      <c r="AB61" s="246" t="s">
        <v>268</v>
      </c>
      <c r="AC61" s="325" t="s">
        <v>269</v>
      </c>
      <c r="AD61" s="369" t="s">
        <v>356</v>
      </c>
      <c r="AE61" s="370" t="s">
        <v>383</v>
      </c>
      <c r="AF61" s="371" t="s">
        <v>382</v>
      </c>
      <c r="AG61" s="371" t="s">
        <v>381</v>
      </c>
      <c r="AH61" s="371" t="s">
        <v>380</v>
      </c>
      <c r="AI61" s="371" t="s">
        <v>387</v>
      </c>
      <c r="AJ61" s="371" t="s">
        <v>385</v>
      </c>
      <c r="AK61" s="371" t="s">
        <v>436</v>
      </c>
      <c r="AL61" s="371" t="s">
        <v>384</v>
      </c>
      <c r="AM61" s="371" t="s">
        <v>435</v>
      </c>
      <c r="AN61" s="317" t="s">
        <v>393</v>
      </c>
      <c r="AO61" s="372" t="s">
        <v>394</v>
      </c>
      <c r="AP61" s="1341" t="s">
        <v>398</v>
      </c>
      <c r="AQ61" s="1342"/>
    </row>
    <row r="62" spans="1:43" s="1" customFormat="1" ht="14" customHeight="1">
      <c r="A62" s="1382">
        <v>1</v>
      </c>
      <c r="B62" s="1384">
        <v>5</v>
      </c>
      <c r="C62" s="1356"/>
      <c r="D62" s="1307"/>
      <c r="E62" s="1307"/>
      <c r="F62" s="1307"/>
      <c r="G62" s="1350">
        <v>1</v>
      </c>
      <c r="H62" s="1383">
        <v>0</v>
      </c>
      <c r="I62" s="35"/>
      <c r="J62" s="38"/>
      <c r="K62" s="1378"/>
      <c r="L62" s="35"/>
      <c r="M62" s="38"/>
      <c r="N62" s="1378"/>
      <c r="O62" s="35"/>
      <c r="P62" s="38"/>
      <c r="Q62" s="1378"/>
      <c r="R62" s="3"/>
      <c r="S62" s="38"/>
      <c r="T62" s="1378"/>
      <c r="U62" s="3"/>
      <c r="V62" s="38"/>
      <c r="W62" s="1378"/>
      <c r="X62" s="35"/>
      <c r="Y62" s="62"/>
      <c r="Z62" s="1258">
        <f>IF(COUNT(H62:W62)=0,"",SUM(H62,K62,N62,T62,W62))</f>
        <v>0</v>
      </c>
      <c r="AA62" s="1379">
        <f>IF(Z62="","",AA61+Z62)</f>
        <v>30</v>
      </c>
      <c r="AB62" s="1381">
        <f>Z62+D62</f>
        <v>0</v>
      </c>
      <c r="AC62" s="1369">
        <f>IF(Z62="","",IF(AB62&gt;Z62,AD62,0))</f>
        <v>0</v>
      </c>
      <c r="AD62" s="1380">
        <f>IF(Z62="","",Z62-Z3)</f>
        <v>-4</v>
      </c>
      <c r="AE62" s="1313">
        <f>COUNTIF(I62:J63,"b")+COUNTIF(L62:M63,"b")+COUNTIF(O62:P63,"b")+COUNTIF(U62:V63,"b")+COUNTIF(X62:Y63,"b")</f>
        <v>0</v>
      </c>
      <c r="AF62" s="1307">
        <f>COUNTIF(I62:J63,"J")+COUNTIF(L62:M63,"J")+COUNTIF(O62:P63,"J")+COUNTIF(U62:V63,"J")+COUNTIF(X62:Y63,"J")</f>
        <v>0</v>
      </c>
      <c r="AG62" s="1307">
        <f>COUNTIF(I62:J63,"G")+COUNTIF(L62:M63,"G")+COUNTIF(O62:P63,"G")+COUNTIF(U62:V63,"G")+COUNTIF(X62:Y63,"G")</f>
        <v>0</v>
      </c>
      <c r="AH62" s="1307">
        <f>COUNTIF(I62:J63,"O")+COUNTIF(L62:M63,"O")+COUNTIF(O62:P63,"O")+COUNTIF(U62:V63,"O")+COUNTIF(X62:Y63,"O")</f>
        <v>0</v>
      </c>
      <c r="AI62" s="1307">
        <f>COUNTIF(I62:J63,"N")+COUNTIF(L62:M63,"N")+COUNTIF(O62:P63,"N")+COUNTIF(U62:V63,"N")+COUNTIF(X62:Y63,"N")</f>
        <v>0</v>
      </c>
      <c r="AJ62" s="1307">
        <f>SUM(AE62:AI63)</f>
        <v>0</v>
      </c>
      <c r="AK62" s="1311">
        <f>IF(Z62="",0,AJ62/AM62)</f>
        <v>0</v>
      </c>
      <c r="AL62" s="1310">
        <f>IF(AM62=0,0,AA62/AM62)</f>
        <v>30</v>
      </c>
      <c r="AM62" s="1307">
        <f>IF(G62="X","NA",COUNT(H62,K62,N62,T62,W62))</f>
        <v>1</v>
      </c>
      <c r="AN62" s="1309">
        <f>IF(AO62=0,0,Z62/AO62)</f>
        <v>0</v>
      </c>
      <c r="AO62" s="1308">
        <f ca="1">'Jam P.1'!B3/60</f>
        <v>0</v>
      </c>
      <c r="AP62" s="1305">
        <f>B62</f>
        <v>5</v>
      </c>
      <c r="AQ62" s="1306"/>
    </row>
    <row r="63" spans="1:43" s="1" customFormat="1" ht="14" customHeight="1">
      <c r="A63" s="1183"/>
      <c r="B63" s="1167"/>
      <c r="C63" s="1263"/>
      <c r="D63" s="1165"/>
      <c r="E63" s="1165"/>
      <c r="F63" s="1165"/>
      <c r="G63" s="1248"/>
      <c r="H63" s="1269"/>
      <c r="I63" s="36"/>
      <c r="J63" s="37"/>
      <c r="K63" s="1163"/>
      <c r="L63" s="36"/>
      <c r="M63" s="75"/>
      <c r="N63" s="1163"/>
      <c r="O63" s="4"/>
      <c r="P63" s="37"/>
      <c r="Q63" s="1163"/>
      <c r="R63" s="4"/>
      <c r="S63" s="75"/>
      <c r="T63" s="1163"/>
      <c r="U63" s="4"/>
      <c r="V63" s="75"/>
      <c r="W63" s="1163"/>
      <c r="X63" s="4"/>
      <c r="Y63" s="63"/>
      <c r="Z63" s="1316"/>
      <c r="AA63" s="1251"/>
      <c r="AB63" s="1221"/>
      <c r="AC63" s="1374"/>
      <c r="AD63" s="1330"/>
      <c r="AE63" s="1252"/>
      <c r="AF63" s="1164"/>
      <c r="AG63" s="1164"/>
      <c r="AH63" s="1164"/>
      <c r="AI63" s="1164"/>
      <c r="AJ63" s="1164"/>
      <c r="AK63" s="1286"/>
      <c r="AL63" s="1164"/>
      <c r="AM63" s="1164"/>
      <c r="AN63" s="1291"/>
      <c r="AO63" s="1289"/>
      <c r="AP63" s="1284"/>
      <c r="AQ63" s="1285"/>
    </row>
    <row r="64" spans="1:43" s="1" customFormat="1" ht="14" customHeight="1">
      <c r="A64" s="1199">
        <v>2</v>
      </c>
      <c r="B64" s="1359">
        <v>2.8</v>
      </c>
      <c r="C64" s="1187"/>
      <c r="D64" s="1209"/>
      <c r="E64" s="1209"/>
      <c r="F64" s="1209"/>
      <c r="G64" s="1318">
        <v>1</v>
      </c>
      <c r="H64" s="1252">
        <v>0</v>
      </c>
      <c r="I64" s="42"/>
      <c r="J64" s="37"/>
      <c r="K64" s="1164"/>
      <c r="L64" s="42"/>
      <c r="M64" s="37"/>
      <c r="N64" s="1164"/>
      <c r="O64" s="42"/>
      <c r="P64" s="37"/>
      <c r="Q64" s="1164"/>
      <c r="R64" s="76"/>
      <c r="S64" s="37"/>
      <c r="T64" s="1164"/>
      <c r="U64" s="76"/>
      <c r="V64" s="37"/>
      <c r="W64" s="1164"/>
      <c r="X64" s="42"/>
      <c r="Y64" s="63"/>
      <c r="Z64" s="1249">
        <f>IF(COUNT(H64:W65)=0,"",SUM(H64,K64,N64,T64,W64))</f>
        <v>0</v>
      </c>
      <c r="AA64" s="1251">
        <f>IF(Z64="",AA62,Z64+AA62)</f>
        <v>30</v>
      </c>
      <c r="AB64" s="1221">
        <f>Z64+D64</f>
        <v>0</v>
      </c>
      <c r="AC64" s="1363">
        <f>IF(Z64="","",IF(AB64&gt;Z64,AD64,0))</f>
        <v>0</v>
      </c>
      <c r="AD64" s="1331">
        <f>IF(Z64="","",Z64-Z5)</f>
        <v>-5</v>
      </c>
      <c r="AE64" s="1279">
        <f>COUNTIF(I64:J65,"b")+COUNTIF(L64:M65,"b")+COUNTIF(O64:P65,"b")+COUNTIF(U64:V65,"b")+COUNTIF(X64:Y65,"b")</f>
        <v>0</v>
      </c>
      <c r="AF64" s="1209">
        <f>COUNTIF(I64:J65,"J")+COUNTIF(L64:M65,"J")+COUNTIF(O64:P65,"J")+COUNTIF(U64:V65,"J")+COUNTIF(X64:Y65,"J")</f>
        <v>0</v>
      </c>
      <c r="AG64" s="1209">
        <f>COUNTIF(I64:J65,"G")+COUNTIF(L64:M65,"G")+COUNTIF(O64:P65,"G")+COUNTIF(U64:V65,"G")+COUNTIF(X64:Y65,"G")</f>
        <v>0</v>
      </c>
      <c r="AH64" s="1209">
        <f>COUNTIF(I64:J65,"O")+COUNTIF(L64:M65,"O")+COUNTIF(O64:P65,"O")+COUNTIF(U64:V65,"O")+COUNTIF(X64:Y65,"O")</f>
        <v>0</v>
      </c>
      <c r="AI64" s="1209">
        <f>COUNTIF(I64:J65,"N")+COUNTIF(L64:M65,"N")+COUNTIF(O64:P65,"N")+COUNTIF(U64:V65,"N")+COUNTIF(X64:Y65,"N")</f>
        <v>0</v>
      </c>
      <c r="AJ64" s="1209">
        <f>SUM(AE64:AI65)</f>
        <v>0</v>
      </c>
      <c r="AK64" s="1291">
        <f>IF(Z64="",0,AJ64/AM64)</f>
        <v>0</v>
      </c>
      <c r="AL64" s="1208">
        <f>IF(AM64=0,0,AA64/AM64)</f>
        <v>30</v>
      </c>
      <c r="AM64" s="1209">
        <f>IF(G64="X","NA",COUNT(H64,K64,N64,T64,W64))</f>
        <v>1</v>
      </c>
      <c r="AN64" s="1291">
        <f>IF(AO64=0,0,Z64/AO64)</f>
        <v>0</v>
      </c>
      <c r="AO64" s="1289">
        <f ca="1">'Jam P.1'!B4/60</f>
        <v>0</v>
      </c>
      <c r="AP64" s="1184">
        <f>B64</f>
        <v>2.8</v>
      </c>
      <c r="AQ64" s="1293"/>
    </row>
    <row r="65" spans="1:43" s="1" customFormat="1" ht="14" customHeight="1">
      <c r="A65" s="1199"/>
      <c r="B65" s="998"/>
      <c r="C65" s="1188"/>
      <c r="D65" s="1253"/>
      <c r="E65" s="1253"/>
      <c r="F65" s="1253"/>
      <c r="G65" s="1265"/>
      <c r="H65" s="1271"/>
      <c r="I65" s="42"/>
      <c r="J65" s="37"/>
      <c r="K65" s="1165"/>
      <c r="L65" s="42"/>
      <c r="M65" s="75"/>
      <c r="N65" s="1165"/>
      <c r="O65" s="76"/>
      <c r="P65" s="37"/>
      <c r="Q65" s="1165"/>
      <c r="R65" s="76"/>
      <c r="S65" s="75"/>
      <c r="T65" s="1165"/>
      <c r="U65" s="76"/>
      <c r="V65" s="75"/>
      <c r="W65" s="1165"/>
      <c r="X65" s="76"/>
      <c r="Y65" s="63"/>
      <c r="Z65" s="1250"/>
      <c r="AA65" s="1251"/>
      <c r="AB65" s="1221"/>
      <c r="AC65" s="1364"/>
      <c r="AD65" s="1332"/>
      <c r="AE65" s="1279"/>
      <c r="AF65" s="1209"/>
      <c r="AG65" s="1209"/>
      <c r="AH65" s="1209"/>
      <c r="AI65" s="1209"/>
      <c r="AJ65" s="1209"/>
      <c r="AK65" s="1291"/>
      <c r="AL65" s="1209"/>
      <c r="AM65" s="1209"/>
      <c r="AN65" s="1291"/>
      <c r="AO65" s="1289"/>
      <c r="AP65" s="1184"/>
      <c r="AQ65" s="1293"/>
    </row>
    <row r="66" spans="1:43" s="1" customFormat="1" ht="14" customHeight="1">
      <c r="A66" s="1183">
        <v>3</v>
      </c>
      <c r="B66" s="1377">
        <v>5</v>
      </c>
      <c r="C66" s="1184"/>
      <c r="D66" s="1164"/>
      <c r="E66" s="1164"/>
      <c r="F66" s="1164"/>
      <c r="G66" s="1247">
        <v>1</v>
      </c>
      <c r="H66" s="1267">
        <v>0</v>
      </c>
      <c r="I66" s="36"/>
      <c r="J66" s="37"/>
      <c r="K66" s="1162"/>
      <c r="L66" s="36"/>
      <c r="M66" s="37"/>
      <c r="N66" s="1162"/>
      <c r="O66" s="36"/>
      <c r="P66" s="37"/>
      <c r="Q66" s="1162"/>
      <c r="R66" s="4"/>
      <c r="S66" s="37"/>
      <c r="T66" s="1162"/>
      <c r="U66" s="4"/>
      <c r="V66" s="37"/>
      <c r="W66" s="1162"/>
      <c r="X66" s="36"/>
      <c r="Y66" s="63"/>
      <c r="Z66" s="1256">
        <f>IF(COUNT(H66:W67)=0,"",SUM(H66,K66,N66,T66,W66))</f>
        <v>0</v>
      </c>
      <c r="AA66" s="1251">
        <f>IF(Z66="",AA64,Z66+AA64)</f>
        <v>30</v>
      </c>
      <c r="AB66" s="1221">
        <f>Z66+D66</f>
        <v>0</v>
      </c>
      <c r="AC66" s="1368">
        <f>IF(Z66="","",IF(AB66&gt;Z66,AD66,0))</f>
        <v>0</v>
      </c>
      <c r="AD66" s="1329">
        <f>IF(Z66="","",Z66-Z7)</f>
        <v>-3</v>
      </c>
      <c r="AE66" s="1252">
        <f>COUNTIF(I66:J67,"b")+COUNTIF(L66:M67,"b")+COUNTIF(O66:P67,"b")+COUNTIF(U66:V67,"b")+COUNTIF(X66:Y67,"b")</f>
        <v>0</v>
      </c>
      <c r="AF66" s="1164">
        <f>COUNTIF(I66:J67,"J")+COUNTIF(L66:M67,"J")+COUNTIF(O66:P67,"J")+COUNTIF(U66:V67,"J")+COUNTIF(X66:Y67,"J")</f>
        <v>0</v>
      </c>
      <c r="AG66" s="1164">
        <f>COUNTIF(I66:J67,"G")+COUNTIF(L66:M67,"G")+COUNTIF(O66:P67,"G")+COUNTIF(U66:V67,"G")+COUNTIF(X66:Y67,"G")</f>
        <v>0</v>
      </c>
      <c r="AH66" s="1164">
        <f>COUNTIF(I66:J67,"O")+COUNTIF(L66:M67,"O")+COUNTIF(O66:P67,"O")+COUNTIF(U66:V67,"O")+COUNTIF(X66:Y67,"O")</f>
        <v>0</v>
      </c>
      <c r="AI66" s="1164">
        <f>COUNTIF(I66:J67,"N")+COUNTIF(L66:M67,"N")+COUNTIF(O66:P67,"N")+COUNTIF(U66:V67,"N")+COUNTIF(X66:Y67,"N")</f>
        <v>0</v>
      </c>
      <c r="AJ66" s="1164">
        <f>SUM(AE66:AI67)</f>
        <v>0</v>
      </c>
      <c r="AK66" s="1286">
        <f>IF(Z66="",0,AJ66/AM66)</f>
        <v>0</v>
      </c>
      <c r="AL66" s="1288">
        <f>IF(AM66=0,0,AA66/AM66)</f>
        <v>30</v>
      </c>
      <c r="AM66" s="1164">
        <f>IF(G66="X","NA",COUNT(H66,K66,N66,T66,W66))</f>
        <v>1</v>
      </c>
      <c r="AN66" s="1291">
        <f>IF(AO66=0,0,Z66/AO66)</f>
        <v>0</v>
      </c>
      <c r="AO66" s="1289">
        <f ca="1">'Jam P.1'!B5/60</f>
        <v>0</v>
      </c>
      <c r="AP66" s="1284">
        <f>B66</f>
        <v>5</v>
      </c>
      <c r="AQ66" s="1285"/>
    </row>
    <row r="67" spans="1:43" s="1" customFormat="1" ht="14" customHeight="1">
      <c r="A67" s="1183"/>
      <c r="B67" s="1167"/>
      <c r="C67" s="1263"/>
      <c r="D67" s="1165"/>
      <c r="E67" s="1165"/>
      <c r="F67" s="1165"/>
      <c r="G67" s="1248"/>
      <c r="H67" s="1269"/>
      <c r="I67" s="36"/>
      <c r="J67" s="37"/>
      <c r="K67" s="1163"/>
      <c r="L67" s="36"/>
      <c r="M67" s="75"/>
      <c r="N67" s="1163"/>
      <c r="O67" s="4"/>
      <c r="P67" s="37"/>
      <c r="Q67" s="1163"/>
      <c r="R67" s="4"/>
      <c r="S67" s="75"/>
      <c r="T67" s="1163"/>
      <c r="U67" s="4"/>
      <c r="V67" s="75"/>
      <c r="W67" s="1163"/>
      <c r="X67" s="4"/>
      <c r="Y67" s="63"/>
      <c r="Z67" s="1258"/>
      <c r="AA67" s="1251"/>
      <c r="AB67" s="1221"/>
      <c r="AC67" s="1374"/>
      <c r="AD67" s="1330"/>
      <c r="AE67" s="1252"/>
      <c r="AF67" s="1164"/>
      <c r="AG67" s="1164"/>
      <c r="AH67" s="1164"/>
      <c r="AI67" s="1164"/>
      <c r="AJ67" s="1164"/>
      <c r="AK67" s="1286"/>
      <c r="AL67" s="1164"/>
      <c r="AM67" s="1164"/>
      <c r="AN67" s="1291"/>
      <c r="AO67" s="1289"/>
      <c r="AP67" s="1284"/>
      <c r="AQ67" s="1285"/>
    </row>
    <row r="68" spans="1:43" s="1" customFormat="1" ht="14" customHeight="1">
      <c r="A68" s="1199">
        <v>4</v>
      </c>
      <c r="B68" s="1359">
        <v>2.8</v>
      </c>
      <c r="C68" s="1187"/>
      <c r="D68" s="1209">
        <v>1</v>
      </c>
      <c r="E68" s="1209">
        <v>1</v>
      </c>
      <c r="F68" s="1209"/>
      <c r="G68" s="1264"/>
      <c r="H68" s="1252">
        <v>4</v>
      </c>
      <c r="I68" s="42"/>
      <c r="J68" s="37"/>
      <c r="K68" s="1164">
        <v>3</v>
      </c>
      <c r="L68" s="42"/>
      <c r="M68" s="37"/>
      <c r="N68" s="1164"/>
      <c r="O68" s="42"/>
      <c r="P68" s="37"/>
      <c r="Q68" s="1164"/>
      <c r="R68" s="76"/>
      <c r="S68" s="37"/>
      <c r="T68" s="1164"/>
      <c r="U68" s="76"/>
      <c r="V68" s="37"/>
      <c r="W68" s="1164"/>
      <c r="X68" s="42"/>
      <c r="Y68" s="63"/>
      <c r="Z68" s="1249">
        <f>IF(COUNT(H68:W69)=0,"",SUM(H68,K68,N68,T68,W68))</f>
        <v>7</v>
      </c>
      <c r="AA68" s="1251">
        <f>IF(Z68="",AA66,Z68+AA66)</f>
        <v>37</v>
      </c>
      <c r="AB68" s="1221">
        <f>Z68+D68</f>
        <v>8</v>
      </c>
      <c r="AC68" s="1363">
        <f>IF(Z68="","",IF(AB68&gt;Z68,AD68,0))</f>
        <v>3</v>
      </c>
      <c r="AD68" s="1331">
        <f>IF(Z68="","",Z68-Z9)</f>
        <v>3</v>
      </c>
      <c r="AE68" s="1279">
        <f>COUNTIF(I68:J69,"b")+COUNTIF(L68:M69,"b")+COUNTIF(O68:P69,"b")+COUNTIF(U68:V69,"b")+COUNTIF(X68:Y69,"b")</f>
        <v>0</v>
      </c>
      <c r="AF68" s="1209">
        <f>COUNTIF(I68:J69,"J")+COUNTIF(L68:M69,"J")+COUNTIF(O68:P69,"J")+COUNTIF(U68:V69,"J")+COUNTIF(X68:Y69,"J")</f>
        <v>0</v>
      </c>
      <c r="AG68" s="1209">
        <f>COUNTIF(I68:J69,"G")+COUNTIF(L68:M69,"G")+COUNTIF(O68:P69,"G")+COUNTIF(U68:V69,"G")+COUNTIF(X68:Y69,"G")</f>
        <v>0</v>
      </c>
      <c r="AH68" s="1209">
        <f>COUNTIF(I68:J69,"O")+COUNTIF(L68:M69,"O")+COUNTIF(O68:P69,"O")+COUNTIF(U68:V69,"O")+COUNTIF(X68:Y69,"O")</f>
        <v>0</v>
      </c>
      <c r="AI68" s="1209">
        <f>COUNTIF(I68:J69,"N")+COUNTIF(L68:M69,"N")+COUNTIF(O68:P69,"N")+COUNTIF(U68:V69,"N")+COUNTIF(X68:Y69,"N")</f>
        <v>0</v>
      </c>
      <c r="AJ68" s="1209">
        <f>SUM(AE68:AI69)</f>
        <v>0</v>
      </c>
      <c r="AK68" s="1291">
        <f>IF(Z68="",0,AJ68/AM68)</f>
        <v>0</v>
      </c>
      <c r="AL68" s="1208">
        <f>IF(AM68=0,0,AA68/AM68)</f>
        <v>18.5</v>
      </c>
      <c r="AM68" s="1209">
        <f>IF(G68="X","NA",COUNT(H68,K68,N68,T68,W68))</f>
        <v>2</v>
      </c>
      <c r="AN68" s="1291">
        <f>IF(AO68=0,0,Z68/AO68)</f>
        <v>0</v>
      </c>
      <c r="AO68" s="1289">
        <f ca="1">'Jam P.1'!B6/60</f>
        <v>0</v>
      </c>
      <c r="AP68" s="1184">
        <f>B68</f>
        <v>2.8</v>
      </c>
      <c r="AQ68" s="1293"/>
    </row>
    <row r="69" spans="1:43" s="1" customFormat="1" ht="14" customHeight="1">
      <c r="A69" s="1199"/>
      <c r="B69" s="998"/>
      <c r="C69" s="1188"/>
      <c r="D69" s="1253"/>
      <c r="E69" s="1253"/>
      <c r="F69" s="1253"/>
      <c r="G69" s="1265"/>
      <c r="H69" s="1271"/>
      <c r="I69" s="42"/>
      <c r="J69" s="37"/>
      <c r="K69" s="1165"/>
      <c r="L69" s="42"/>
      <c r="M69" s="75"/>
      <c r="N69" s="1165"/>
      <c r="O69" s="76"/>
      <c r="P69" s="37"/>
      <c r="Q69" s="1165"/>
      <c r="R69" s="76"/>
      <c r="S69" s="75"/>
      <c r="T69" s="1165"/>
      <c r="U69" s="76"/>
      <c r="V69" s="75"/>
      <c r="W69" s="1165"/>
      <c r="X69" s="76"/>
      <c r="Y69" s="63"/>
      <c r="Z69" s="1250"/>
      <c r="AA69" s="1251"/>
      <c r="AB69" s="1221"/>
      <c r="AC69" s="1364"/>
      <c r="AD69" s="1332"/>
      <c r="AE69" s="1279"/>
      <c r="AF69" s="1209"/>
      <c r="AG69" s="1209"/>
      <c r="AH69" s="1209"/>
      <c r="AI69" s="1209"/>
      <c r="AJ69" s="1209"/>
      <c r="AK69" s="1291"/>
      <c r="AL69" s="1209"/>
      <c r="AM69" s="1209"/>
      <c r="AN69" s="1291"/>
      <c r="AO69" s="1289"/>
      <c r="AP69" s="1184"/>
      <c r="AQ69" s="1293"/>
    </row>
    <row r="70" spans="1:43" s="1" customFormat="1" ht="14" customHeight="1">
      <c r="A70" s="1183">
        <v>5</v>
      </c>
      <c r="B70" s="1377">
        <v>989</v>
      </c>
      <c r="C70" s="1184"/>
      <c r="D70" s="1164"/>
      <c r="E70" s="1164"/>
      <c r="F70" s="1164"/>
      <c r="G70" s="1247">
        <v>1</v>
      </c>
      <c r="H70" s="1267">
        <v>0</v>
      </c>
      <c r="I70" s="36"/>
      <c r="J70" s="37"/>
      <c r="K70" s="1162"/>
      <c r="L70" s="36"/>
      <c r="M70" s="37"/>
      <c r="N70" s="1162"/>
      <c r="O70" s="36"/>
      <c r="P70" s="37"/>
      <c r="Q70" s="1162"/>
      <c r="R70" s="4"/>
      <c r="S70" s="37"/>
      <c r="T70" s="1162"/>
      <c r="U70" s="4"/>
      <c r="V70" s="37"/>
      <c r="W70" s="1162"/>
      <c r="X70" s="36"/>
      <c r="Y70" s="63"/>
      <c r="Z70" s="1256">
        <f>IF(COUNT(H70:W71)=0,"",SUM(H70,K70,N70,T70,W70))</f>
        <v>0</v>
      </c>
      <c r="AA70" s="1251">
        <f>IF(Z70="",AA68,Z70+AA68)</f>
        <v>37</v>
      </c>
      <c r="AB70" s="1221">
        <f>Z70+D70</f>
        <v>0</v>
      </c>
      <c r="AC70" s="1368">
        <f>IF(Z70="","",IF(AB70&gt;Z70,AD70,0))</f>
        <v>0</v>
      </c>
      <c r="AD70" s="1329">
        <f>IF(Z70="","",Z70-Z11)</f>
        <v>-4</v>
      </c>
      <c r="AE70" s="1252">
        <f>COUNTIF(I70:J71,"b")+COUNTIF(L70:M71,"b")+COUNTIF(O70:P71,"b")+COUNTIF(U70:V71,"b")+COUNTIF(X70:Y71,"b")</f>
        <v>0</v>
      </c>
      <c r="AF70" s="1164">
        <f>COUNTIF(I70:J71,"J")+COUNTIF(L70:M71,"J")+COUNTIF(O70:P71,"J")+COUNTIF(U70:V71,"J")+COUNTIF(X70:Y71,"J")</f>
        <v>0</v>
      </c>
      <c r="AG70" s="1164">
        <f>COUNTIF(I70:J71,"G")+COUNTIF(L70:M71,"G")+COUNTIF(O70:P71,"G")+COUNTIF(U70:V71,"G")+COUNTIF(X70:Y71,"G")</f>
        <v>0</v>
      </c>
      <c r="AH70" s="1164">
        <f>COUNTIF(I70:J71,"O")+COUNTIF(L70:M71,"O")+COUNTIF(O70:P71,"O")+COUNTIF(U70:V71,"O")+COUNTIF(X70:Y71,"O")</f>
        <v>0</v>
      </c>
      <c r="AI70" s="1164">
        <f>COUNTIF(I70:J71,"N")+COUNTIF(L70:M71,"N")+COUNTIF(O70:P71,"N")+COUNTIF(U70:V71,"N")+COUNTIF(X70:Y71,"N")</f>
        <v>0</v>
      </c>
      <c r="AJ70" s="1164">
        <f>SUM(AE70:AI71)</f>
        <v>0</v>
      </c>
      <c r="AK70" s="1286">
        <f>IF(Z70="",0,AJ70/AM70)</f>
        <v>0</v>
      </c>
      <c r="AL70" s="1288">
        <f>IF(AM70=0,0,AA70/AM70)</f>
        <v>37</v>
      </c>
      <c r="AM70" s="1164">
        <f>IF(G70="X","NA",COUNT(H70,K70,N70,T70,W70))</f>
        <v>1</v>
      </c>
      <c r="AN70" s="1291">
        <f>IF(AO70=0,0,Z70/AO70)</f>
        <v>0</v>
      </c>
      <c r="AO70" s="1289">
        <f ca="1">'Jam P.1'!B7/60</f>
        <v>0</v>
      </c>
      <c r="AP70" s="1284">
        <f>B70</f>
        <v>989</v>
      </c>
      <c r="AQ70" s="1285"/>
    </row>
    <row r="71" spans="1:43" s="1" customFormat="1" ht="14" customHeight="1">
      <c r="A71" s="1183"/>
      <c r="B71" s="1167"/>
      <c r="C71" s="1263"/>
      <c r="D71" s="1165"/>
      <c r="E71" s="1165"/>
      <c r="F71" s="1165"/>
      <c r="G71" s="1248"/>
      <c r="H71" s="1269"/>
      <c r="I71" s="36"/>
      <c r="J71" s="37"/>
      <c r="K71" s="1163"/>
      <c r="L71" s="36"/>
      <c r="M71" s="75"/>
      <c r="N71" s="1163"/>
      <c r="O71" s="4"/>
      <c r="P71" s="37"/>
      <c r="Q71" s="1163"/>
      <c r="R71" s="4"/>
      <c r="S71" s="75"/>
      <c r="T71" s="1163"/>
      <c r="U71" s="4"/>
      <c r="V71" s="75"/>
      <c r="W71" s="1163"/>
      <c r="X71" s="4"/>
      <c r="Y71" s="63"/>
      <c r="Z71" s="1258"/>
      <c r="AA71" s="1251"/>
      <c r="AB71" s="1221"/>
      <c r="AC71" s="1374"/>
      <c r="AD71" s="1330"/>
      <c r="AE71" s="1252"/>
      <c r="AF71" s="1164"/>
      <c r="AG71" s="1164"/>
      <c r="AH71" s="1164"/>
      <c r="AI71" s="1164"/>
      <c r="AJ71" s="1164"/>
      <c r="AK71" s="1286"/>
      <c r="AL71" s="1164"/>
      <c r="AM71" s="1164"/>
      <c r="AN71" s="1291"/>
      <c r="AO71" s="1289"/>
      <c r="AP71" s="1284"/>
      <c r="AQ71" s="1285"/>
    </row>
    <row r="72" spans="1:43" s="1" customFormat="1" ht="14" customHeight="1">
      <c r="A72" s="1199">
        <v>6</v>
      </c>
      <c r="B72" s="1359">
        <v>5</v>
      </c>
      <c r="C72" s="1187"/>
      <c r="D72" s="1209">
        <v>1</v>
      </c>
      <c r="E72" s="1209">
        <v>1</v>
      </c>
      <c r="F72" s="1209"/>
      <c r="G72" s="1264"/>
      <c r="H72" s="1252">
        <v>4</v>
      </c>
      <c r="I72" s="42"/>
      <c r="J72" s="37"/>
      <c r="K72" s="1164"/>
      <c r="L72" s="42"/>
      <c r="M72" s="37"/>
      <c r="N72" s="1164"/>
      <c r="O72" s="42"/>
      <c r="P72" s="37"/>
      <c r="Q72" s="1164"/>
      <c r="R72" s="76"/>
      <c r="S72" s="37"/>
      <c r="T72" s="1164"/>
      <c r="U72" s="76"/>
      <c r="V72" s="37"/>
      <c r="W72" s="1164"/>
      <c r="X72" s="42"/>
      <c r="Y72" s="63"/>
      <c r="Z72" s="1249">
        <f>IF(COUNT(H72:W73)=0,"",SUM(H72,K72,N72,T72,W72))</f>
        <v>4</v>
      </c>
      <c r="AA72" s="1251">
        <f>IF(Z72="",AA70,Z72+AA70)</f>
        <v>41</v>
      </c>
      <c r="AB72" s="1221">
        <f>Z72+D72</f>
        <v>5</v>
      </c>
      <c r="AC72" s="1363">
        <f>IF(Z72="","",IF(AB72&gt;Z72,AD72,0))</f>
        <v>-3</v>
      </c>
      <c r="AD72" s="1331">
        <f>IF(Z72="","",Z72-Z13)</f>
        <v>-3</v>
      </c>
      <c r="AE72" s="1279">
        <f>COUNTIF(I72:J73,"b")+COUNTIF(L72:M73,"b")+COUNTIF(O72:P73,"b")+COUNTIF(U72:V73,"b")+COUNTIF(X72:Y73,"b")</f>
        <v>0</v>
      </c>
      <c r="AF72" s="1209">
        <f>COUNTIF(I72:J73,"J")+COUNTIF(L72:M73,"J")+COUNTIF(O72:P73,"J")+COUNTIF(U72:V73,"J")+COUNTIF(X72:Y73,"J")</f>
        <v>0</v>
      </c>
      <c r="AG72" s="1209">
        <f>COUNTIF(I72:J73,"G")+COUNTIF(L72:M73,"G")+COUNTIF(O72:P73,"G")+COUNTIF(U72:V73,"G")+COUNTIF(X72:Y73,"G")</f>
        <v>0</v>
      </c>
      <c r="AH72" s="1209">
        <f>COUNTIF(I72:J73,"O")+COUNTIF(L72:M73,"O")+COUNTIF(O72:P73,"O")+COUNTIF(U72:V73,"O")+COUNTIF(X72:Y73,"O")</f>
        <v>0</v>
      </c>
      <c r="AI72" s="1209">
        <f>COUNTIF(I72:J73,"N")+COUNTIF(L72:M73,"N")+COUNTIF(O72:P73,"N")+COUNTIF(U72:V73,"N")+COUNTIF(X72:Y73,"N")</f>
        <v>0</v>
      </c>
      <c r="AJ72" s="1209">
        <f>SUM(AE72:AI73)</f>
        <v>0</v>
      </c>
      <c r="AK72" s="1291">
        <f>IF(Z72="",0,AJ72/AM72)</f>
        <v>0</v>
      </c>
      <c r="AL72" s="1208">
        <f>IF(AM72=0,0,AA72/AM72)</f>
        <v>41</v>
      </c>
      <c r="AM72" s="1209">
        <f>IF(G72="X","NA",COUNT(H72,K72,N72,T72,W72))</f>
        <v>1</v>
      </c>
      <c r="AN72" s="1291">
        <f>IF(AO72=0,0,Z72/AO72)</f>
        <v>0</v>
      </c>
      <c r="AO72" s="1289">
        <f ca="1">'Jam P.1'!B8/60</f>
        <v>0</v>
      </c>
      <c r="AP72" s="1184">
        <f>B72</f>
        <v>5</v>
      </c>
      <c r="AQ72" s="1293"/>
    </row>
    <row r="73" spans="1:43" s="1" customFormat="1" ht="14" customHeight="1">
      <c r="A73" s="1199"/>
      <c r="B73" s="998"/>
      <c r="C73" s="1188"/>
      <c r="D73" s="1253"/>
      <c r="E73" s="1253"/>
      <c r="F73" s="1253"/>
      <c r="G73" s="1265"/>
      <c r="H73" s="1271"/>
      <c r="I73" s="42"/>
      <c r="J73" s="37"/>
      <c r="K73" s="1165"/>
      <c r="L73" s="42"/>
      <c r="M73" s="75"/>
      <c r="N73" s="1165"/>
      <c r="O73" s="76"/>
      <c r="P73" s="37"/>
      <c r="Q73" s="1165"/>
      <c r="R73" s="76"/>
      <c r="S73" s="75"/>
      <c r="T73" s="1165"/>
      <c r="U73" s="76"/>
      <c r="V73" s="75"/>
      <c r="W73" s="1165"/>
      <c r="X73" s="76"/>
      <c r="Y73" s="63"/>
      <c r="Z73" s="1250"/>
      <c r="AA73" s="1251"/>
      <c r="AB73" s="1221"/>
      <c r="AC73" s="1364"/>
      <c r="AD73" s="1332"/>
      <c r="AE73" s="1279"/>
      <c r="AF73" s="1209"/>
      <c r="AG73" s="1209"/>
      <c r="AH73" s="1209"/>
      <c r="AI73" s="1209"/>
      <c r="AJ73" s="1209"/>
      <c r="AK73" s="1291"/>
      <c r="AL73" s="1209"/>
      <c r="AM73" s="1209"/>
      <c r="AN73" s="1291"/>
      <c r="AO73" s="1289"/>
      <c r="AP73" s="1184"/>
      <c r="AQ73" s="1293"/>
    </row>
    <row r="74" spans="1:43" s="1" customFormat="1" ht="14" customHeight="1">
      <c r="A74" s="1183">
        <v>7</v>
      </c>
      <c r="B74" s="1377">
        <v>28</v>
      </c>
      <c r="C74" s="1184">
        <v>1</v>
      </c>
      <c r="D74" s="1164"/>
      <c r="E74" s="1164"/>
      <c r="F74" s="1164"/>
      <c r="G74" s="1247">
        <v>1</v>
      </c>
      <c r="H74" s="1267">
        <v>0</v>
      </c>
      <c r="I74" s="36"/>
      <c r="J74" s="37"/>
      <c r="K74" s="1162"/>
      <c r="L74" s="36"/>
      <c r="M74" s="37"/>
      <c r="N74" s="1162"/>
      <c r="O74" s="36"/>
      <c r="P74" s="37"/>
      <c r="Q74" s="1162"/>
      <c r="R74" s="4"/>
      <c r="S74" s="37"/>
      <c r="T74" s="1162"/>
      <c r="U74" s="4"/>
      <c r="V74" s="37"/>
      <c r="W74" s="1162"/>
      <c r="X74" s="36"/>
      <c r="Y74" s="63"/>
      <c r="Z74" s="1256">
        <f>IF(COUNT(H74:W75)=0,"",SUM(H74,K74,N74,T74,W74))</f>
        <v>0</v>
      </c>
      <c r="AA74" s="1251">
        <f>IF(Z74="",AA72,Z74+AA72)</f>
        <v>41</v>
      </c>
      <c r="AB74" s="1221">
        <f>Z74+D74</f>
        <v>0</v>
      </c>
      <c r="AC74" s="1368">
        <f>IF(Z74="","",IF(AB74&gt;Z74,AD74,0))</f>
        <v>0</v>
      </c>
      <c r="AD74" s="1329">
        <f>IF(Z74="","",Z74-Z15)</f>
        <v>0</v>
      </c>
      <c r="AE74" s="1252">
        <f>COUNTIF(I74:J75,"b")+COUNTIF(L74:M75,"b")+COUNTIF(O74:P75,"b")+COUNTIF(U74:V75,"b")+COUNTIF(X74:Y75,"b")</f>
        <v>0</v>
      </c>
      <c r="AF74" s="1164">
        <f>COUNTIF(I74:J75,"J")+COUNTIF(L74:M75,"J")+COUNTIF(O74:P75,"J")+COUNTIF(U74:V75,"J")+COUNTIF(X74:Y75,"J")</f>
        <v>0</v>
      </c>
      <c r="AG74" s="1164">
        <f>COUNTIF(I74:J75,"G")+COUNTIF(L74:M75,"G")+COUNTIF(O74:P75,"G")+COUNTIF(U74:V75,"G")+COUNTIF(X74:Y75,"G")</f>
        <v>0</v>
      </c>
      <c r="AH74" s="1164">
        <f>COUNTIF(I74:J75,"O")+COUNTIF(L74:M75,"O")+COUNTIF(O74:P75,"O")+COUNTIF(U74:V75,"O")+COUNTIF(X74:Y75,"O")</f>
        <v>0</v>
      </c>
      <c r="AI74" s="1164">
        <f>COUNTIF(I74:J75,"N")+COUNTIF(L74:M75,"N")+COUNTIF(O74:P75,"N")+COUNTIF(U74:V75,"N")+COUNTIF(X74:Y75,"N")</f>
        <v>0</v>
      </c>
      <c r="AJ74" s="1164">
        <f>SUM(AE74:AI75)</f>
        <v>0</v>
      </c>
      <c r="AK74" s="1286">
        <f>IF(Z74="",0,AJ74/AM74)</f>
        <v>0</v>
      </c>
      <c r="AL74" s="1288">
        <f>IF(AM74=0,0,AA74/AM74)</f>
        <v>41</v>
      </c>
      <c r="AM74" s="1164">
        <f>IF(G74="X","NA",COUNT(H74,K74,N74,T74,W74))</f>
        <v>1</v>
      </c>
      <c r="AN74" s="1291">
        <f>IF(AO74=0,0,Z74/AO74)</f>
        <v>0</v>
      </c>
      <c r="AO74" s="1289">
        <f ca="1">'Jam P.1'!B9/60</f>
        <v>0</v>
      </c>
      <c r="AP74" s="1284">
        <f>B74</f>
        <v>28</v>
      </c>
      <c r="AQ74" s="1285"/>
    </row>
    <row r="75" spans="1:43" s="1" customFormat="1" ht="14" customHeight="1">
      <c r="A75" s="1183"/>
      <c r="B75" s="1167"/>
      <c r="C75" s="1263"/>
      <c r="D75" s="1165"/>
      <c r="E75" s="1165"/>
      <c r="F75" s="1165"/>
      <c r="G75" s="1248"/>
      <c r="H75" s="1269"/>
      <c r="I75" s="36"/>
      <c r="J75" s="37"/>
      <c r="K75" s="1163"/>
      <c r="L75" s="36"/>
      <c r="M75" s="75"/>
      <c r="N75" s="1163"/>
      <c r="O75" s="4"/>
      <c r="P75" s="37"/>
      <c r="Q75" s="1163"/>
      <c r="R75" s="4"/>
      <c r="S75" s="75"/>
      <c r="T75" s="1163"/>
      <c r="U75" s="4"/>
      <c r="V75" s="75"/>
      <c r="W75" s="1163"/>
      <c r="X75" s="4"/>
      <c r="Y75" s="63"/>
      <c r="Z75" s="1258"/>
      <c r="AA75" s="1251"/>
      <c r="AB75" s="1221"/>
      <c r="AC75" s="1374"/>
      <c r="AD75" s="1330"/>
      <c r="AE75" s="1252"/>
      <c r="AF75" s="1164"/>
      <c r="AG75" s="1164"/>
      <c r="AH75" s="1164"/>
      <c r="AI75" s="1164"/>
      <c r="AJ75" s="1164"/>
      <c r="AK75" s="1286"/>
      <c r="AL75" s="1164"/>
      <c r="AM75" s="1164"/>
      <c r="AN75" s="1291"/>
      <c r="AO75" s="1289"/>
      <c r="AP75" s="1284"/>
      <c r="AQ75" s="1285"/>
    </row>
    <row r="76" spans="1:43" s="1" customFormat="1" ht="14" customHeight="1">
      <c r="A76" s="1199">
        <v>8</v>
      </c>
      <c r="B76" s="1359">
        <v>33</v>
      </c>
      <c r="C76" s="1187"/>
      <c r="D76" s="1209"/>
      <c r="E76" s="1209"/>
      <c r="F76" s="1209"/>
      <c r="G76" s="1264">
        <v>1</v>
      </c>
      <c r="H76" s="1252">
        <v>0</v>
      </c>
      <c r="I76" s="42"/>
      <c r="J76" s="37"/>
      <c r="K76" s="1164"/>
      <c r="L76" s="42"/>
      <c r="M76" s="37"/>
      <c r="N76" s="1164"/>
      <c r="O76" s="42"/>
      <c r="P76" s="37"/>
      <c r="Q76" s="1164"/>
      <c r="R76" s="76"/>
      <c r="S76" s="37"/>
      <c r="T76" s="1164"/>
      <c r="U76" s="76"/>
      <c r="V76" s="37"/>
      <c r="W76" s="1164"/>
      <c r="X76" s="42"/>
      <c r="Y76" s="63"/>
      <c r="Z76" s="1249">
        <f>IF(COUNT(H76:W77)=0,"",SUM(H76,K76,N76,T76,W76))</f>
        <v>0</v>
      </c>
      <c r="AA76" s="1251">
        <f>IF(Z76="",AA74,Z76+AA74)</f>
        <v>41</v>
      </c>
      <c r="AB76" s="1221">
        <f>Z76+D76</f>
        <v>0</v>
      </c>
      <c r="AC76" s="1363">
        <f>IF(Z76="","",IF(AB76&gt;Z76,AD76,0))</f>
        <v>0</v>
      </c>
      <c r="AD76" s="1331">
        <f>IF(Z76="","",Z76-Z17)</f>
        <v>-9</v>
      </c>
      <c r="AE76" s="1279">
        <f>COUNTIF(I76:J77,"b")+COUNTIF(L76:M77,"b")+COUNTIF(O76:P77,"b")+COUNTIF(U76:V77,"b")+COUNTIF(X76:Y77,"b")</f>
        <v>0</v>
      </c>
      <c r="AF76" s="1209">
        <f>COUNTIF(I76:J77,"J")+COUNTIF(L76:M77,"J")+COUNTIF(O76:P77,"J")+COUNTIF(U76:V77,"J")+COUNTIF(X76:Y77,"J")</f>
        <v>0</v>
      </c>
      <c r="AG76" s="1209">
        <f>COUNTIF(I76:J77,"G")+COUNTIF(L76:M77,"G")+COUNTIF(O76:P77,"G")+COUNTIF(U76:V77,"G")+COUNTIF(X76:Y77,"G")</f>
        <v>0</v>
      </c>
      <c r="AH76" s="1209">
        <f>COUNTIF(I76:J77,"O")+COUNTIF(L76:M77,"O")+COUNTIF(O76:P77,"O")+COUNTIF(U76:V77,"O")+COUNTIF(X76:Y77,"O")</f>
        <v>0</v>
      </c>
      <c r="AI76" s="1209">
        <f>COUNTIF(I76:J77,"N")+COUNTIF(L76:M77,"N")+COUNTIF(O76:P77,"N")+COUNTIF(U76:V77,"N")+COUNTIF(X76:Y77,"N")</f>
        <v>0</v>
      </c>
      <c r="AJ76" s="1209">
        <f>SUM(AE76:AI77)</f>
        <v>0</v>
      </c>
      <c r="AK76" s="1291">
        <f>IF(Z76="",0,AJ76/AM76)</f>
        <v>0</v>
      </c>
      <c r="AL76" s="1208">
        <f>IF(AM76=0,0,AA76/AM76)</f>
        <v>41</v>
      </c>
      <c r="AM76" s="1209">
        <f>IF(G76="X","NA",COUNT(H76,K76,N76,T76,W76))</f>
        <v>1</v>
      </c>
      <c r="AN76" s="1291">
        <f>IF(AO76=0,0,Z76/AO76)</f>
        <v>0</v>
      </c>
      <c r="AO76" s="1289">
        <f ca="1">'Jam P.1'!B10/60</f>
        <v>0</v>
      </c>
      <c r="AP76" s="1184">
        <f>B76</f>
        <v>33</v>
      </c>
      <c r="AQ76" s="1293"/>
    </row>
    <row r="77" spans="1:43" s="1" customFormat="1" ht="14" customHeight="1">
      <c r="A77" s="1199"/>
      <c r="B77" s="998"/>
      <c r="C77" s="1188"/>
      <c r="D77" s="1253"/>
      <c r="E77" s="1253"/>
      <c r="F77" s="1253"/>
      <c r="G77" s="1265"/>
      <c r="H77" s="1271"/>
      <c r="I77" s="42"/>
      <c r="J77" s="37"/>
      <c r="K77" s="1165"/>
      <c r="L77" s="42"/>
      <c r="M77" s="75"/>
      <c r="N77" s="1165"/>
      <c r="O77" s="76"/>
      <c r="P77" s="37"/>
      <c r="Q77" s="1165"/>
      <c r="R77" s="76"/>
      <c r="S77" s="75"/>
      <c r="T77" s="1165"/>
      <c r="U77" s="76"/>
      <c r="V77" s="75"/>
      <c r="W77" s="1165"/>
      <c r="X77" s="76"/>
      <c r="Y77" s="63"/>
      <c r="Z77" s="1250"/>
      <c r="AA77" s="1251"/>
      <c r="AB77" s="1221"/>
      <c r="AC77" s="1364"/>
      <c r="AD77" s="1332"/>
      <c r="AE77" s="1279"/>
      <c r="AF77" s="1209"/>
      <c r="AG77" s="1209"/>
      <c r="AH77" s="1209"/>
      <c r="AI77" s="1209"/>
      <c r="AJ77" s="1209"/>
      <c r="AK77" s="1291"/>
      <c r="AL77" s="1209"/>
      <c r="AM77" s="1209"/>
      <c r="AN77" s="1291"/>
      <c r="AO77" s="1289"/>
      <c r="AP77" s="1184"/>
      <c r="AQ77" s="1293"/>
    </row>
    <row r="78" spans="1:43" s="1" customFormat="1" ht="14" customHeight="1">
      <c r="A78" s="1183">
        <v>9</v>
      </c>
      <c r="B78" s="1377">
        <v>989</v>
      </c>
      <c r="C78" s="1184"/>
      <c r="D78" s="1164"/>
      <c r="E78" s="1164"/>
      <c r="F78" s="1164"/>
      <c r="G78" s="1247">
        <v>1</v>
      </c>
      <c r="H78" s="1267">
        <v>0</v>
      </c>
      <c r="I78" s="36"/>
      <c r="J78" s="37"/>
      <c r="K78" s="1162"/>
      <c r="L78" s="36"/>
      <c r="M78" s="37"/>
      <c r="N78" s="1162"/>
      <c r="O78" s="36"/>
      <c r="P78" s="37"/>
      <c r="Q78" s="1162"/>
      <c r="R78" s="4"/>
      <c r="S78" s="37"/>
      <c r="T78" s="1162"/>
      <c r="U78" s="4"/>
      <c r="V78" s="37"/>
      <c r="W78" s="1162"/>
      <c r="X78" s="36"/>
      <c r="Y78" s="63"/>
      <c r="Z78" s="1256">
        <f>IF(COUNT(H78:W79)=0,"",SUM(H78,K78,N78,T78,W78))</f>
        <v>0</v>
      </c>
      <c r="AA78" s="1251">
        <f>IF(Z78="",AA76,Z78+AA76)</f>
        <v>41</v>
      </c>
      <c r="AB78" s="1221">
        <f>Z78+D78</f>
        <v>0</v>
      </c>
      <c r="AC78" s="1368">
        <f>IF(Z78="","",IF(AB78&gt;Z78,AD78,0))</f>
        <v>0</v>
      </c>
      <c r="AD78" s="1329">
        <f>IF(Z78="","",Z78-Z19)</f>
        <v>-5</v>
      </c>
      <c r="AE78" s="1252">
        <f>COUNTIF(I78:J79,"b")+COUNTIF(L78:M79,"b")+COUNTIF(O78:P79,"b")+COUNTIF(U78:V79,"b")+COUNTIF(X78:Y79,"b")</f>
        <v>0</v>
      </c>
      <c r="AF78" s="1164">
        <f>COUNTIF(I78:J79,"J")+COUNTIF(L78:M79,"J")+COUNTIF(O78:P79,"J")+COUNTIF(U78:V79,"J")+COUNTIF(X78:Y79,"J")</f>
        <v>0</v>
      </c>
      <c r="AG78" s="1164">
        <f>COUNTIF(I78:J79,"G")+COUNTIF(L78:M79,"G")+COUNTIF(O78:P79,"G")+COUNTIF(U78:V79,"G")+COUNTIF(X78:Y79,"G")</f>
        <v>0</v>
      </c>
      <c r="AH78" s="1164">
        <f>COUNTIF(I78:J79,"O")+COUNTIF(L78:M79,"O")+COUNTIF(O78:P79,"O")+COUNTIF(U78:V79,"O")+COUNTIF(X78:Y79,"O")</f>
        <v>0</v>
      </c>
      <c r="AI78" s="1164">
        <f>COUNTIF(I78:J79,"N")+COUNTIF(L78:M79,"N")+COUNTIF(O78:P79,"N")+COUNTIF(U78:V79,"N")+COUNTIF(X78:Y79,"N")</f>
        <v>0</v>
      </c>
      <c r="AJ78" s="1164">
        <f>SUM(AE78:AI79)</f>
        <v>0</v>
      </c>
      <c r="AK78" s="1286">
        <f>IF(Z78="",0,AJ78/AM78)</f>
        <v>0</v>
      </c>
      <c r="AL78" s="1288">
        <f>IF(AM78=0,0,AA78/AM78)</f>
        <v>41</v>
      </c>
      <c r="AM78" s="1164">
        <f>IF(G78="X","NA",COUNT(H78,K78,N78,T78,W78))</f>
        <v>1</v>
      </c>
      <c r="AN78" s="1291">
        <f>IF(AO78=0,0,Z78/AO78)</f>
        <v>0</v>
      </c>
      <c r="AO78" s="1289">
        <f ca="1">'Jam P.1'!B11/60</f>
        <v>0</v>
      </c>
      <c r="AP78" s="1284">
        <f>B78</f>
        <v>989</v>
      </c>
      <c r="AQ78" s="1285"/>
    </row>
    <row r="79" spans="1:43" s="1" customFormat="1" ht="14" customHeight="1">
      <c r="A79" s="1183"/>
      <c r="B79" s="1167"/>
      <c r="C79" s="1263"/>
      <c r="D79" s="1165"/>
      <c r="E79" s="1165"/>
      <c r="F79" s="1165"/>
      <c r="G79" s="1248"/>
      <c r="H79" s="1269"/>
      <c r="I79" s="36"/>
      <c r="J79" s="37"/>
      <c r="K79" s="1163"/>
      <c r="L79" s="36"/>
      <c r="M79" s="75"/>
      <c r="N79" s="1163"/>
      <c r="O79" s="4"/>
      <c r="P79" s="37"/>
      <c r="Q79" s="1163"/>
      <c r="R79" s="4"/>
      <c r="S79" s="75"/>
      <c r="T79" s="1163"/>
      <c r="U79" s="4"/>
      <c r="V79" s="75"/>
      <c r="W79" s="1163"/>
      <c r="X79" s="4"/>
      <c r="Y79" s="63"/>
      <c r="Z79" s="1258"/>
      <c r="AA79" s="1251"/>
      <c r="AB79" s="1221"/>
      <c r="AC79" s="1374"/>
      <c r="AD79" s="1330"/>
      <c r="AE79" s="1252"/>
      <c r="AF79" s="1164"/>
      <c r="AG79" s="1164"/>
      <c r="AH79" s="1164"/>
      <c r="AI79" s="1164"/>
      <c r="AJ79" s="1164"/>
      <c r="AK79" s="1286"/>
      <c r="AL79" s="1164"/>
      <c r="AM79" s="1164"/>
      <c r="AN79" s="1291"/>
      <c r="AO79" s="1289"/>
      <c r="AP79" s="1284"/>
      <c r="AQ79" s="1285"/>
    </row>
    <row r="80" spans="1:43" s="1" customFormat="1" ht="14" customHeight="1">
      <c r="A80" s="1199">
        <v>10</v>
      </c>
      <c r="B80" s="1359">
        <v>28</v>
      </c>
      <c r="C80" s="1187">
        <v>1</v>
      </c>
      <c r="D80" s="1209"/>
      <c r="E80" s="1209"/>
      <c r="F80" s="1209"/>
      <c r="G80" s="1264"/>
      <c r="H80" s="1252">
        <v>1</v>
      </c>
      <c r="I80" s="42"/>
      <c r="J80" s="37"/>
      <c r="K80" s="1164"/>
      <c r="L80" s="42"/>
      <c r="M80" s="37"/>
      <c r="N80" s="1164"/>
      <c r="O80" s="42"/>
      <c r="P80" s="37"/>
      <c r="Q80" s="1164"/>
      <c r="R80" s="76"/>
      <c r="S80" s="37"/>
      <c r="T80" s="1164"/>
      <c r="U80" s="76"/>
      <c r="V80" s="37"/>
      <c r="W80" s="1164"/>
      <c r="X80" s="42"/>
      <c r="Y80" s="63"/>
      <c r="Z80" s="1249">
        <f>IF(COUNT(H80:W81)=0,"",SUM(H80,K80,N80,T80,W80))</f>
        <v>1</v>
      </c>
      <c r="AA80" s="1251">
        <f>IF(Z80="",AA78,Z80+AA78)</f>
        <v>42</v>
      </c>
      <c r="AB80" s="1221">
        <f>Z80+D80</f>
        <v>1</v>
      </c>
      <c r="AC80" s="1363">
        <f>IF(Z80="","",IF(AB80&gt;Z80,AD80,0))</f>
        <v>0</v>
      </c>
      <c r="AD80" s="1331">
        <f>IF(Z80="","",Z80-Z21)</f>
        <v>-4</v>
      </c>
      <c r="AE80" s="1279">
        <f>COUNTIF(I80:J81,"b")+COUNTIF(L80:M81,"b")+COUNTIF(O80:P81,"b")+COUNTIF(U80:V81,"b")+COUNTIF(X80:Y81,"b")</f>
        <v>0</v>
      </c>
      <c r="AF80" s="1209">
        <f>COUNTIF(I80:J81,"J")+COUNTIF(L80:M81,"J")+COUNTIF(O80:P81,"J")+COUNTIF(U80:V81,"J")+COUNTIF(X80:Y81,"J")</f>
        <v>0</v>
      </c>
      <c r="AG80" s="1209">
        <f>COUNTIF(I80:J81,"G")+COUNTIF(L80:M81,"G")+COUNTIF(O80:P81,"G")+COUNTIF(U80:V81,"G")+COUNTIF(X80:Y81,"G")</f>
        <v>0</v>
      </c>
      <c r="AH80" s="1209">
        <f>COUNTIF(I80:J81,"O")+COUNTIF(L80:M81,"O")+COUNTIF(O80:P81,"O")+COUNTIF(U80:V81,"O")+COUNTIF(X80:Y81,"O")</f>
        <v>0</v>
      </c>
      <c r="AI80" s="1209">
        <f>COUNTIF(I80:J81,"N")+COUNTIF(L80:M81,"N")+COUNTIF(O80:P81,"N")+COUNTIF(U80:V81,"N")+COUNTIF(X80:Y81,"N")</f>
        <v>0</v>
      </c>
      <c r="AJ80" s="1209">
        <f>SUM(AE80:AI81)</f>
        <v>0</v>
      </c>
      <c r="AK80" s="1291">
        <f>IF(Z80="",0,AJ80/AM80)</f>
        <v>0</v>
      </c>
      <c r="AL80" s="1208">
        <f>IF(AM80=0,0,AA80/AM80)</f>
        <v>42</v>
      </c>
      <c r="AM80" s="1209">
        <f>IF(G80="X","NA",COUNT(H80,K80,N80,T80,W80))</f>
        <v>1</v>
      </c>
      <c r="AN80" s="1291">
        <f>IF(AO80=0,0,Z80/AO80)</f>
        <v>0</v>
      </c>
      <c r="AO80" s="1289">
        <f ca="1">'Jam P.1'!B12/60</f>
        <v>0</v>
      </c>
      <c r="AP80" s="1184">
        <f>B80</f>
        <v>28</v>
      </c>
      <c r="AQ80" s="1293"/>
    </row>
    <row r="81" spans="1:43" s="1" customFormat="1" ht="14" customHeight="1">
      <c r="A81" s="1199"/>
      <c r="B81" s="998"/>
      <c r="C81" s="1188"/>
      <c r="D81" s="1253"/>
      <c r="E81" s="1253"/>
      <c r="F81" s="1253"/>
      <c r="G81" s="1265"/>
      <c r="H81" s="1271"/>
      <c r="I81" s="42"/>
      <c r="J81" s="37"/>
      <c r="K81" s="1165"/>
      <c r="L81" s="42"/>
      <c r="M81" s="75"/>
      <c r="N81" s="1165"/>
      <c r="O81" s="76"/>
      <c r="P81" s="37"/>
      <c r="Q81" s="1165"/>
      <c r="R81" s="76"/>
      <c r="S81" s="75"/>
      <c r="T81" s="1165"/>
      <c r="U81" s="76"/>
      <c r="V81" s="75"/>
      <c r="W81" s="1165"/>
      <c r="X81" s="76"/>
      <c r="Y81" s="63"/>
      <c r="Z81" s="1250"/>
      <c r="AA81" s="1251"/>
      <c r="AB81" s="1221"/>
      <c r="AC81" s="1364"/>
      <c r="AD81" s="1332"/>
      <c r="AE81" s="1279"/>
      <c r="AF81" s="1209"/>
      <c r="AG81" s="1209"/>
      <c r="AH81" s="1209"/>
      <c r="AI81" s="1209"/>
      <c r="AJ81" s="1209"/>
      <c r="AK81" s="1291"/>
      <c r="AL81" s="1209"/>
      <c r="AM81" s="1209"/>
      <c r="AN81" s="1291"/>
      <c r="AO81" s="1289"/>
      <c r="AP81" s="1184"/>
      <c r="AQ81" s="1293"/>
    </row>
    <row r="82" spans="1:43" s="1" customFormat="1" ht="14" customHeight="1">
      <c r="A82" s="1183">
        <v>11</v>
      </c>
      <c r="B82" s="1377">
        <v>989</v>
      </c>
      <c r="C82" s="1184"/>
      <c r="D82" s="1164">
        <v>1</v>
      </c>
      <c r="E82" s="1164"/>
      <c r="F82" s="1164"/>
      <c r="G82" s="1247"/>
      <c r="H82" s="1267">
        <v>4</v>
      </c>
      <c r="I82" s="36"/>
      <c r="J82" s="37"/>
      <c r="K82" s="1162">
        <v>4</v>
      </c>
      <c r="L82" s="36"/>
      <c r="M82" s="37"/>
      <c r="N82" s="1162">
        <v>3</v>
      </c>
      <c r="O82" s="36"/>
      <c r="P82" s="37"/>
      <c r="Q82" s="1162"/>
      <c r="R82" s="4"/>
      <c r="S82" s="37"/>
      <c r="T82" s="1162"/>
      <c r="U82" s="4"/>
      <c r="V82" s="37"/>
      <c r="W82" s="1162"/>
      <c r="X82" s="36"/>
      <c r="Y82" s="63"/>
      <c r="Z82" s="1256">
        <f>IF(COUNT(H82:W83)=0,"",SUM(H82,K82,N82,T82,W82))</f>
        <v>11</v>
      </c>
      <c r="AA82" s="1251">
        <f>IF(Z82="",AA80,Z82+AA80)</f>
        <v>53</v>
      </c>
      <c r="AB82" s="1221">
        <f>Z82+D82</f>
        <v>12</v>
      </c>
      <c r="AC82" s="1368">
        <f>IF(Z82="","",IF(AB82&gt;Z82,AD82,0))</f>
        <v>2</v>
      </c>
      <c r="AD82" s="1329">
        <f>IF(Z82="","",Z82-Z23)</f>
        <v>2</v>
      </c>
      <c r="AE82" s="1252">
        <f>COUNTIF(I82:J83,"b")+COUNTIF(L82:M83,"b")+COUNTIF(O82:P83,"b")+COUNTIF(U82:V83,"b")+COUNTIF(X82:Y83,"b")</f>
        <v>0</v>
      </c>
      <c r="AF82" s="1164">
        <f>COUNTIF(I82:J83,"J")+COUNTIF(L82:M83,"J")+COUNTIF(O82:P83,"J")+COUNTIF(U82:V83,"J")+COUNTIF(X82:Y83,"J")</f>
        <v>0</v>
      </c>
      <c r="AG82" s="1164">
        <f>COUNTIF(I82:J83,"G")+COUNTIF(L82:M83,"G")+COUNTIF(O82:P83,"G")+COUNTIF(U82:V83,"G")+COUNTIF(X82:Y83,"G")</f>
        <v>0</v>
      </c>
      <c r="AH82" s="1164">
        <f>COUNTIF(I82:J83,"O")+COUNTIF(L82:M83,"O")+COUNTIF(O82:P83,"O")+COUNTIF(U82:V83,"O")+COUNTIF(X82:Y83,"O")</f>
        <v>0</v>
      </c>
      <c r="AI82" s="1164">
        <f>COUNTIF(I82:J83,"N")+COUNTIF(L82:M83,"N")+COUNTIF(O82:P83,"N")+COUNTIF(U82:V83,"N")+COUNTIF(X82:Y83,"N")</f>
        <v>0</v>
      </c>
      <c r="AJ82" s="1164">
        <f>SUM(AE82:AI83)</f>
        <v>0</v>
      </c>
      <c r="AK82" s="1286">
        <f>IF(Z82="",0,AJ82/AM82)</f>
        <v>0</v>
      </c>
      <c r="AL82" s="1288">
        <f>IF(AM82=0,0,AA82/AM82)</f>
        <v>17.666666666666668</v>
      </c>
      <c r="AM82" s="1164">
        <f>IF(G82="X","NA",COUNT(H82,K82,N82,T82,W82))</f>
        <v>3</v>
      </c>
      <c r="AN82" s="1291">
        <f>IF(AO82=0,0,Z82/AO82)</f>
        <v>0</v>
      </c>
      <c r="AO82" s="1289">
        <f ca="1">'Jam P.1'!B13/60</f>
        <v>0</v>
      </c>
      <c r="AP82" s="1284">
        <f>B82</f>
        <v>989</v>
      </c>
      <c r="AQ82" s="1285"/>
    </row>
    <row r="83" spans="1:43" s="1" customFormat="1" ht="14" customHeight="1">
      <c r="A83" s="1183"/>
      <c r="B83" s="1167"/>
      <c r="C83" s="1263"/>
      <c r="D83" s="1165"/>
      <c r="E83" s="1165"/>
      <c r="F83" s="1165"/>
      <c r="G83" s="1248"/>
      <c r="H83" s="1269"/>
      <c r="I83" s="36"/>
      <c r="J83" s="37"/>
      <c r="K83" s="1163"/>
      <c r="L83" s="36"/>
      <c r="M83" s="75"/>
      <c r="N83" s="1163"/>
      <c r="O83" s="4"/>
      <c r="P83" s="37"/>
      <c r="Q83" s="1163"/>
      <c r="R83" s="4"/>
      <c r="S83" s="75"/>
      <c r="T83" s="1163"/>
      <c r="U83" s="4"/>
      <c r="V83" s="75"/>
      <c r="W83" s="1163"/>
      <c r="X83" s="4"/>
      <c r="Y83" s="63"/>
      <c r="Z83" s="1258"/>
      <c r="AA83" s="1251"/>
      <c r="AB83" s="1221"/>
      <c r="AC83" s="1374"/>
      <c r="AD83" s="1330"/>
      <c r="AE83" s="1252"/>
      <c r="AF83" s="1164"/>
      <c r="AG83" s="1164"/>
      <c r="AH83" s="1164"/>
      <c r="AI83" s="1164"/>
      <c r="AJ83" s="1164"/>
      <c r="AK83" s="1286"/>
      <c r="AL83" s="1164"/>
      <c r="AM83" s="1164"/>
      <c r="AN83" s="1291"/>
      <c r="AO83" s="1289"/>
      <c r="AP83" s="1284"/>
      <c r="AQ83" s="1285"/>
    </row>
    <row r="84" spans="1:43" s="1" customFormat="1" ht="14" customHeight="1">
      <c r="A84" s="1199">
        <v>12</v>
      </c>
      <c r="B84" s="1359">
        <v>100</v>
      </c>
      <c r="C84" s="1187"/>
      <c r="D84" s="1209">
        <v>1</v>
      </c>
      <c r="E84" s="1209"/>
      <c r="F84" s="1209"/>
      <c r="G84" s="1264"/>
      <c r="H84" s="1252">
        <v>5</v>
      </c>
      <c r="I84" s="42"/>
      <c r="J84" s="37"/>
      <c r="K84" s="1164"/>
      <c r="L84" s="42"/>
      <c r="M84" s="37"/>
      <c r="N84" s="1164"/>
      <c r="O84" s="42"/>
      <c r="P84" s="37"/>
      <c r="Q84" s="1164"/>
      <c r="R84" s="76"/>
      <c r="S84" s="37"/>
      <c r="T84" s="1164"/>
      <c r="U84" s="76"/>
      <c r="V84" s="37"/>
      <c r="W84" s="1164"/>
      <c r="X84" s="42"/>
      <c r="Y84" s="63"/>
      <c r="Z84" s="1249">
        <f>IF(COUNT(H84:W85)=0,"",SUM(H84,K84,N84,T84,W84))</f>
        <v>5</v>
      </c>
      <c r="AA84" s="1251">
        <f>IF(Z84="",AA82,Z84+AA82)</f>
        <v>58</v>
      </c>
      <c r="AB84" s="1221">
        <f>Z84+D84</f>
        <v>6</v>
      </c>
      <c r="AC84" s="1363">
        <f>IF(Z84="","",IF(AB84&gt;Z84,AD84,0))</f>
        <v>5</v>
      </c>
      <c r="AD84" s="1331">
        <f>IF(Z84="","",Z84-Z25)</f>
        <v>5</v>
      </c>
      <c r="AE84" s="1279">
        <f>COUNTIF(I84:J85,"b")+COUNTIF(L84:M85,"b")+COUNTIF(O84:P85,"b")+COUNTIF(U84:V85,"b")+COUNTIF(X84:Y85,"b")</f>
        <v>0</v>
      </c>
      <c r="AF84" s="1209">
        <f>COUNTIF(I84:J85,"J")+COUNTIF(L84:M85,"J")+COUNTIF(O84:P85,"J")+COUNTIF(U84:V85,"J")+COUNTIF(X84:Y85,"J")</f>
        <v>0</v>
      </c>
      <c r="AG84" s="1209">
        <f>COUNTIF(I84:J85,"G")+COUNTIF(L84:M85,"G")+COUNTIF(O84:P85,"G")+COUNTIF(U84:V85,"G")+COUNTIF(X84:Y85,"G")</f>
        <v>0</v>
      </c>
      <c r="AH84" s="1209">
        <f>COUNTIF(I84:J85,"O")+COUNTIF(L84:M85,"O")+COUNTIF(O84:P85,"O")+COUNTIF(U84:V85,"O")+COUNTIF(X84:Y85,"O")</f>
        <v>0</v>
      </c>
      <c r="AI84" s="1209">
        <f>COUNTIF(I84:J85,"N")+COUNTIF(L84:M85,"N")+COUNTIF(O84:P85,"N")+COUNTIF(U84:V85,"N")+COUNTIF(X84:Y85,"N")</f>
        <v>0</v>
      </c>
      <c r="AJ84" s="1209">
        <f>SUM(AE84:AI85)</f>
        <v>0</v>
      </c>
      <c r="AK84" s="1291">
        <f>IF(Z84="",0,AJ84/AM84)</f>
        <v>0</v>
      </c>
      <c r="AL84" s="1208">
        <f>IF(AM84=0,0,AA84/AM84)</f>
        <v>58</v>
      </c>
      <c r="AM84" s="1209">
        <f>IF(G84="X","NA",COUNT(H84,K84,N84,T84,W84))</f>
        <v>1</v>
      </c>
      <c r="AN84" s="1291">
        <f>IF(AO84=0,0,Z84/AO84)</f>
        <v>0</v>
      </c>
      <c r="AO84" s="1289">
        <f ca="1">'Jam P.1'!B14/60</f>
        <v>0</v>
      </c>
      <c r="AP84" s="1184">
        <f>B84</f>
        <v>100</v>
      </c>
      <c r="AQ84" s="1293"/>
    </row>
    <row r="85" spans="1:43" s="1" customFormat="1" ht="14" customHeight="1">
      <c r="A85" s="1199"/>
      <c r="B85" s="998"/>
      <c r="C85" s="1188"/>
      <c r="D85" s="1253"/>
      <c r="E85" s="1253"/>
      <c r="F85" s="1253"/>
      <c r="G85" s="1265"/>
      <c r="H85" s="1271"/>
      <c r="I85" s="42"/>
      <c r="J85" s="37"/>
      <c r="K85" s="1165"/>
      <c r="L85" s="42"/>
      <c r="M85" s="75"/>
      <c r="N85" s="1165"/>
      <c r="O85" s="76"/>
      <c r="P85" s="37"/>
      <c r="Q85" s="1165"/>
      <c r="R85" s="76"/>
      <c r="S85" s="75"/>
      <c r="T85" s="1165"/>
      <c r="U85" s="76"/>
      <c r="V85" s="75"/>
      <c r="W85" s="1165"/>
      <c r="X85" s="76"/>
      <c r="Y85" s="63"/>
      <c r="Z85" s="1250"/>
      <c r="AA85" s="1251"/>
      <c r="AB85" s="1221"/>
      <c r="AC85" s="1364"/>
      <c r="AD85" s="1332"/>
      <c r="AE85" s="1279"/>
      <c r="AF85" s="1209"/>
      <c r="AG85" s="1209"/>
      <c r="AH85" s="1209"/>
      <c r="AI85" s="1209"/>
      <c r="AJ85" s="1209"/>
      <c r="AK85" s="1291"/>
      <c r="AL85" s="1209"/>
      <c r="AM85" s="1209"/>
      <c r="AN85" s="1291"/>
      <c r="AO85" s="1289"/>
      <c r="AP85" s="1184"/>
      <c r="AQ85" s="1293"/>
    </row>
    <row r="86" spans="1:43" s="1" customFormat="1" ht="14" customHeight="1">
      <c r="A86" s="1183">
        <v>13</v>
      </c>
      <c r="B86" s="1377">
        <v>5</v>
      </c>
      <c r="C86" s="1303"/>
      <c r="D86" s="1164"/>
      <c r="E86" s="1164"/>
      <c r="F86" s="1164"/>
      <c r="G86" s="1247">
        <v>1</v>
      </c>
      <c r="H86" s="1267">
        <v>0</v>
      </c>
      <c r="I86" s="36"/>
      <c r="J86" s="37"/>
      <c r="K86" s="1162"/>
      <c r="L86" s="36"/>
      <c r="M86" s="37"/>
      <c r="N86" s="1162"/>
      <c r="O86" s="36"/>
      <c r="P86" s="37"/>
      <c r="Q86" s="1162"/>
      <c r="R86" s="4"/>
      <c r="S86" s="37"/>
      <c r="T86" s="1162"/>
      <c r="U86" s="4"/>
      <c r="V86" s="37"/>
      <c r="W86" s="1162"/>
      <c r="X86" s="36"/>
      <c r="Y86" s="63"/>
      <c r="Z86" s="1256">
        <f>IF(COUNT(H86:W87)=0,"",SUM(H86,K86,N86,T86,W86))</f>
        <v>0</v>
      </c>
      <c r="AA86" s="1251">
        <f>IF(Z86="",AA84,Z86+AA84)</f>
        <v>58</v>
      </c>
      <c r="AB86" s="1221">
        <f>Z86+D86</f>
        <v>0</v>
      </c>
      <c r="AC86" s="1368">
        <f>IF(Z86="","",IF(AB86&gt;Z86,AD86,0))</f>
        <v>0</v>
      </c>
      <c r="AD86" s="1329">
        <f>IF(Z86="","",Z86-Z27)</f>
        <v>0</v>
      </c>
      <c r="AE86" s="1252">
        <f>COUNTIF(I86:J87,"b")+COUNTIF(L86:M87,"b")+COUNTIF(O86:P87,"b")+COUNTIF(U86:V87,"b")+COUNTIF(X86:Y87,"b")</f>
        <v>0</v>
      </c>
      <c r="AF86" s="1164">
        <f>COUNTIF(I86:J87,"J")+COUNTIF(L86:M87,"J")+COUNTIF(O86:P87,"J")+COUNTIF(U86:V87,"J")+COUNTIF(X86:Y87,"J")</f>
        <v>0</v>
      </c>
      <c r="AG86" s="1164">
        <f>COUNTIF(I86:J87,"G")+COUNTIF(L86:M87,"G")+COUNTIF(O86:P87,"G")+COUNTIF(U86:V87,"G")+COUNTIF(X86:Y87,"G")</f>
        <v>0</v>
      </c>
      <c r="AH86" s="1164">
        <f>COUNTIF(I86:J87,"O")+COUNTIF(L86:M87,"O")+COUNTIF(O86:P87,"O")+COUNTIF(U86:V87,"O")+COUNTIF(X86:Y87,"O")</f>
        <v>0</v>
      </c>
      <c r="AI86" s="1164">
        <f>COUNTIF(I86:J87,"N")+COUNTIF(L86:M87,"N")+COUNTIF(O86:P87,"N")+COUNTIF(U86:V87,"N")+COUNTIF(X86:Y87,"N")</f>
        <v>0</v>
      </c>
      <c r="AJ86" s="1164">
        <f>SUM(AE86:AI87)</f>
        <v>0</v>
      </c>
      <c r="AK86" s="1286">
        <f>IF(Z86="",0,AJ86/AM86)</f>
        <v>0</v>
      </c>
      <c r="AL86" s="1288">
        <f>IF(AM86=0,0,AA86/AM86)</f>
        <v>58</v>
      </c>
      <c r="AM86" s="1164">
        <f>IF(G86="X","NA",COUNT(H86,K86,N86,T86,W86))</f>
        <v>1</v>
      </c>
      <c r="AN86" s="1291">
        <f>IF(AO86=0,0,Z86/AO86)</f>
        <v>0</v>
      </c>
      <c r="AO86" s="1289">
        <f ca="1">'Jam P.1'!B15/60</f>
        <v>0</v>
      </c>
      <c r="AP86" s="1300">
        <f>B86</f>
        <v>5</v>
      </c>
      <c r="AQ86" s="1301"/>
    </row>
    <row r="87" spans="1:43" s="1" customFormat="1" ht="14" customHeight="1">
      <c r="A87" s="1183"/>
      <c r="B87" s="1167"/>
      <c r="C87" s="1263"/>
      <c r="D87" s="1165"/>
      <c r="E87" s="1165"/>
      <c r="F87" s="1165"/>
      <c r="G87" s="1248"/>
      <c r="H87" s="1269"/>
      <c r="I87" s="36"/>
      <c r="J87" s="37"/>
      <c r="K87" s="1163"/>
      <c r="L87" s="36"/>
      <c r="M87" s="75"/>
      <c r="N87" s="1163"/>
      <c r="O87" s="4"/>
      <c r="P87" s="37"/>
      <c r="Q87" s="1163"/>
      <c r="R87" s="4"/>
      <c r="S87" s="75"/>
      <c r="T87" s="1163"/>
      <c r="U87" s="4"/>
      <c r="V87" s="75"/>
      <c r="W87" s="1163"/>
      <c r="X87" s="4"/>
      <c r="Y87" s="63"/>
      <c r="Z87" s="1258"/>
      <c r="AA87" s="1251"/>
      <c r="AB87" s="1221"/>
      <c r="AC87" s="1374"/>
      <c r="AD87" s="1330"/>
      <c r="AE87" s="1252"/>
      <c r="AF87" s="1164"/>
      <c r="AG87" s="1164"/>
      <c r="AH87" s="1164"/>
      <c r="AI87" s="1164"/>
      <c r="AJ87" s="1164"/>
      <c r="AK87" s="1286"/>
      <c r="AL87" s="1164"/>
      <c r="AM87" s="1164"/>
      <c r="AN87" s="1291"/>
      <c r="AO87" s="1289"/>
      <c r="AP87" s="1300"/>
      <c r="AQ87" s="1301"/>
    </row>
    <row r="88" spans="1:43" s="1" customFormat="1" ht="14" customHeight="1">
      <c r="A88" s="1199">
        <v>14</v>
      </c>
      <c r="B88" s="1359">
        <v>28</v>
      </c>
      <c r="C88" s="1187"/>
      <c r="D88" s="1209">
        <v>1</v>
      </c>
      <c r="E88" s="1209">
        <v>1</v>
      </c>
      <c r="F88" s="1209"/>
      <c r="G88" s="1264"/>
      <c r="H88" s="1252">
        <v>4</v>
      </c>
      <c r="I88" s="42"/>
      <c r="J88" s="37"/>
      <c r="K88" s="1164"/>
      <c r="L88" s="42"/>
      <c r="M88" s="37"/>
      <c r="N88" s="1164"/>
      <c r="O88" s="42"/>
      <c r="P88" s="37"/>
      <c r="Q88" s="1164"/>
      <c r="R88" s="76"/>
      <c r="S88" s="37"/>
      <c r="T88" s="1164"/>
      <c r="U88" s="76"/>
      <c r="V88" s="37"/>
      <c r="W88" s="1164"/>
      <c r="X88" s="42"/>
      <c r="Y88" s="63"/>
      <c r="Z88" s="1249">
        <f>IF(COUNT(H88:W89)=0,"",SUM(H88,K88,N88,T88,W88))</f>
        <v>4</v>
      </c>
      <c r="AA88" s="1251">
        <f>IF(Z88="",AA86,Z88+AA86)</f>
        <v>62</v>
      </c>
      <c r="AB88" s="1221">
        <f>Z88+D88</f>
        <v>5</v>
      </c>
      <c r="AC88" s="1363">
        <f>IF(Z88="","",IF(AB88&gt;Z88,AD88,0))</f>
        <v>4</v>
      </c>
      <c r="AD88" s="1331">
        <f>IF(Z88="","",Z88-Z29)</f>
        <v>4</v>
      </c>
      <c r="AE88" s="1279">
        <f>COUNTIF(I88:J89,"b")+COUNTIF(L88:M89,"b")+COUNTIF(O88:P89,"b")+COUNTIF(U88:V89,"b")+COUNTIF(X88:Y89,"b")</f>
        <v>0</v>
      </c>
      <c r="AF88" s="1209">
        <f>COUNTIF(I88:J89,"J")+COUNTIF(L88:M89,"J")+COUNTIF(O88:P89,"J")+COUNTIF(U88:V89,"J")+COUNTIF(X88:Y89,"J")</f>
        <v>0</v>
      </c>
      <c r="AG88" s="1209">
        <f>COUNTIF(I88:J89,"G")+COUNTIF(L88:M89,"G")+COUNTIF(O88:P89,"G")+COUNTIF(U88:V89,"G")+COUNTIF(X88:Y89,"G")</f>
        <v>0</v>
      </c>
      <c r="AH88" s="1209">
        <f>COUNTIF(I88:J89,"O")+COUNTIF(L88:M89,"O")+COUNTIF(O88:P89,"O")+COUNTIF(U88:V89,"O")+COUNTIF(X88:Y89,"O")</f>
        <v>0</v>
      </c>
      <c r="AI88" s="1209">
        <f>COUNTIF(I88:J89,"N")+COUNTIF(L88:M89,"N")+COUNTIF(O88:P89,"N")+COUNTIF(U88:V89,"N")+COUNTIF(X88:Y89,"N")</f>
        <v>0</v>
      </c>
      <c r="AJ88" s="1209">
        <f>SUM(AE88:AI89)</f>
        <v>0</v>
      </c>
      <c r="AK88" s="1291">
        <f>IF(Z88="",0,AJ88/AM88)</f>
        <v>0</v>
      </c>
      <c r="AL88" s="1208">
        <f>IF(AM88=0,0,AA88/AM88)</f>
        <v>62</v>
      </c>
      <c r="AM88" s="1209">
        <f>IF(G88="X","NA",COUNT(H88,K88,N88,T88,W88))</f>
        <v>1</v>
      </c>
      <c r="AN88" s="1291">
        <f>IF(AO88=0,0,Z88/AO88)</f>
        <v>0</v>
      </c>
      <c r="AO88" s="1289">
        <f ca="1">'Jam P.1'!B16/60</f>
        <v>0</v>
      </c>
      <c r="AP88" s="1184">
        <f>B88</f>
        <v>28</v>
      </c>
      <c r="AQ88" s="1293"/>
    </row>
    <row r="89" spans="1:43" s="1" customFormat="1" ht="14" customHeight="1">
      <c r="A89" s="1199"/>
      <c r="B89" s="998"/>
      <c r="C89" s="1188"/>
      <c r="D89" s="1253"/>
      <c r="E89" s="1253"/>
      <c r="F89" s="1253"/>
      <c r="G89" s="1265"/>
      <c r="H89" s="1271"/>
      <c r="I89" s="42"/>
      <c r="J89" s="37"/>
      <c r="K89" s="1165"/>
      <c r="L89" s="42"/>
      <c r="M89" s="75"/>
      <c r="N89" s="1165"/>
      <c r="O89" s="76"/>
      <c r="P89" s="37"/>
      <c r="Q89" s="1165"/>
      <c r="R89" s="76"/>
      <c r="S89" s="75"/>
      <c r="T89" s="1165"/>
      <c r="U89" s="76"/>
      <c r="V89" s="75"/>
      <c r="W89" s="1165"/>
      <c r="X89" s="76"/>
      <c r="Y89" s="63"/>
      <c r="Z89" s="1250"/>
      <c r="AA89" s="1251"/>
      <c r="AB89" s="1221"/>
      <c r="AC89" s="1364"/>
      <c r="AD89" s="1332"/>
      <c r="AE89" s="1279"/>
      <c r="AF89" s="1209"/>
      <c r="AG89" s="1209"/>
      <c r="AH89" s="1209"/>
      <c r="AI89" s="1209"/>
      <c r="AJ89" s="1209"/>
      <c r="AK89" s="1291"/>
      <c r="AL89" s="1209"/>
      <c r="AM89" s="1209"/>
      <c r="AN89" s="1291"/>
      <c r="AO89" s="1289"/>
      <c r="AP89" s="1184"/>
      <c r="AQ89" s="1293"/>
    </row>
    <row r="90" spans="1:43" s="1" customFormat="1" ht="14" customHeight="1">
      <c r="A90" s="1183">
        <v>15</v>
      </c>
      <c r="B90" s="1377">
        <v>100</v>
      </c>
      <c r="C90" s="1184"/>
      <c r="D90" s="1164"/>
      <c r="E90" s="1164"/>
      <c r="F90" s="1164"/>
      <c r="G90" s="1247">
        <v>1</v>
      </c>
      <c r="H90" s="1267">
        <v>0</v>
      </c>
      <c r="I90" s="36"/>
      <c r="J90" s="37"/>
      <c r="K90" s="1162"/>
      <c r="L90" s="36"/>
      <c r="M90" s="37"/>
      <c r="N90" s="1162"/>
      <c r="O90" s="36"/>
      <c r="P90" s="37"/>
      <c r="Q90" s="1162"/>
      <c r="R90" s="4"/>
      <c r="S90" s="37"/>
      <c r="T90" s="1162"/>
      <c r="U90" s="4"/>
      <c r="V90" s="37"/>
      <c r="W90" s="1162"/>
      <c r="X90" s="36"/>
      <c r="Y90" s="63"/>
      <c r="Z90" s="1256">
        <f>IF(COUNT(H90:W91)=0,"",SUM(H90,K90,N90,T90,W90))</f>
        <v>0</v>
      </c>
      <c r="AA90" s="1251">
        <f>IF(Z90="",AA88,Z90+AA88)</f>
        <v>62</v>
      </c>
      <c r="AB90" s="1221">
        <f>Z90+D90</f>
        <v>0</v>
      </c>
      <c r="AC90" s="1368">
        <f>IF(Z90="","",IF(AB90&gt;Z90,AD90,0))</f>
        <v>0</v>
      </c>
      <c r="AD90" s="1329">
        <f>IF(Z90="","",Z90-Z31)</f>
        <v>-4</v>
      </c>
      <c r="AE90" s="1252">
        <f>COUNTIF(I90:J91,"b")+COUNTIF(L90:M91,"b")+COUNTIF(O90:P91,"b")+COUNTIF(U90:V91,"b")+COUNTIF(X90:Y91,"b")</f>
        <v>0</v>
      </c>
      <c r="AF90" s="1164">
        <f>COUNTIF(I90:J91,"J")+COUNTIF(L90:M91,"J")+COUNTIF(O90:P91,"J")+COUNTIF(U90:V91,"J")+COUNTIF(X90:Y91,"J")</f>
        <v>0</v>
      </c>
      <c r="AG90" s="1164">
        <f>COUNTIF(I90:J91,"G")+COUNTIF(L90:M91,"G")+COUNTIF(O90:P91,"G")+COUNTIF(U90:V91,"G")+COUNTIF(X90:Y91,"G")</f>
        <v>0</v>
      </c>
      <c r="AH90" s="1164">
        <f>COUNTIF(I90:J91,"O")+COUNTIF(L90:M91,"O")+COUNTIF(O90:P91,"O")+COUNTIF(U90:V91,"O")+COUNTIF(X90:Y91,"O")</f>
        <v>0</v>
      </c>
      <c r="AI90" s="1164">
        <f>COUNTIF(I90:J91,"N")+COUNTIF(L90:M91,"N")+COUNTIF(O90:P91,"N")+COUNTIF(U90:V91,"N")+COUNTIF(X90:Y91,"N")</f>
        <v>0</v>
      </c>
      <c r="AJ90" s="1164">
        <f>SUM(AE90:AI91)</f>
        <v>0</v>
      </c>
      <c r="AK90" s="1286">
        <f>IF(Z90="",0,AJ90/AM90)</f>
        <v>0</v>
      </c>
      <c r="AL90" s="1288">
        <f>IF(AM90=0,0,AA90/AM90)</f>
        <v>62</v>
      </c>
      <c r="AM90" s="1164">
        <f>IF(G90="X","NA",COUNT(H90,K90,N90,T90,W90))</f>
        <v>1</v>
      </c>
      <c r="AN90" s="1291">
        <f>IF(AO90=0,0,Z90/AO90)</f>
        <v>0</v>
      </c>
      <c r="AO90" s="1289">
        <f ca="1">'Jam P.1'!B17/60</f>
        <v>0</v>
      </c>
      <c r="AP90" s="1284">
        <f>B90</f>
        <v>100</v>
      </c>
      <c r="AQ90" s="1285"/>
    </row>
    <row r="91" spans="1:43" s="1" customFormat="1" ht="14" customHeight="1">
      <c r="A91" s="1183"/>
      <c r="B91" s="1167"/>
      <c r="C91" s="1263"/>
      <c r="D91" s="1165"/>
      <c r="E91" s="1165"/>
      <c r="F91" s="1165"/>
      <c r="G91" s="1248"/>
      <c r="H91" s="1269"/>
      <c r="I91" s="36"/>
      <c r="J91" s="37"/>
      <c r="K91" s="1163"/>
      <c r="L91" s="36"/>
      <c r="M91" s="75"/>
      <c r="N91" s="1163"/>
      <c r="O91" s="4"/>
      <c r="P91" s="37"/>
      <c r="Q91" s="1163"/>
      <c r="R91" s="4"/>
      <c r="S91" s="75"/>
      <c r="T91" s="1163"/>
      <c r="U91" s="4"/>
      <c r="V91" s="75"/>
      <c r="W91" s="1163"/>
      <c r="X91" s="4"/>
      <c r="Y91" s="63"/>
      <c r="Z91" s="1258"/>
      <c r="AA91" s="1251"/>
      <c r="AB91" s="1221"/>
      <c r="AC91" s="1374"/>
      <c r="AD91" s="1330"/>
      <c r="AE91" s="1252"/>
      <c r="AF91" s="1164"/>
      <c r="AG91" s="1164"/>
      <c r="AH91" s="1164"/>
      <c r="AI91" s="1164"/>
      <c r="AJ91" s="1164"/>
      <c r="AK91" s="1286"/>
      <c r="AL91" s="1164"/>
      <c r="AM91" s="1164"/>
      <c r="AN91" s="1291"/>
      <c r="AO91" s="1289"/>
      <c r="AP91" s="1284"/>
      <c r="AQ91" s="1285"/>
    </row>
    <row r="92" spans="1:43" s="1" customFormat="1" ht="14" customHeight="1">
      <c r="A92" s="1199">
        <v>16</v>
      </c>
      <c r="B92" s="1359">
        <v>5</v>
      </c>
      <c r="C92" s="1187">
        <v>1</v>
      </c>
      <c r="D92" s="1209"/>
      <c r="E92" s="1209"/>
      <c r="F92" s="1209"/>
      <c r="G92" s="1264"/>
      <c r="H92" s="1252">
        <v>2</v>
      </c>
      <c r="I92" s="42"/>
      <c r="J92" s="37"/>
      <c r="K92" s="1164"/>
      <c r="L92" s="42"/>
      <c r="M92" s="37"/>
      <c r="N92" s="1164"/>
      <c r="O92" s="42"/>
      <c r="P92" s="37"/>
      <c r="Q92" s="1164"/>
      <c r="R92" s="76"/>
      <c r="S92" s="37"/>
      <c r="T92" s="1164"/>
      <c r="U92" s="76"/>
      <c r="V92" s="37"/>
      <c r="W92" s="1164"/>
      <c r="X92" s="42"/>
      <c r="Y92" s="63"/>
      <c r="Z92" s="1249">
        <f>IF(COUNT(H92:W93)=0,"",SUM(H92,K92,N92,T92,W92))</f>
        <v>2</v>
      </c>
      <c r="AA92" s="1251">
        <f>IF(Z92="",AA90,Z92+AA90)</f>
        <v>64</v>
      </c>
      <c r="AB92" s="1221">
        <f>Z92+D92</f>
        <v>2</v>
      </c>
      <c r="AC92" s="1363">
        <f>IF(Z92="","",IF(AB92&gt;Z92,AD92,0))</f>
        <v>0</v>
      </c>
      <c r="AD92" s="1331">
        <f>IF(Z92="","",Z92-Z33)</f>
        <v>-2</v>
      </c>
      <c r="AE92" s="1279">
        <f>COUNTIF(I92:J93,"b")+COUNTIF(L92:M93,"b")+COUNTIF(O92:P93,"b")+COUNTIF(U92:V93,"b")+COUNTIF(X92:Y93,"b")</f>
        <v>0</v>
      </c>
      <c r="AF92" s="1209">
        <f>COUNTIF(I92:J93,"J")+COUNTIF(L92:M93,"J")+COUNTIF(O92:P93,"J")+COUNTIF(U92:V93,"J")+COUNTIF(X92:Y93,"J")</f>
        <v>0</v>
      </c>
      <c r="AG92" s="1209">
        <f>COUNTIF(I92:J93,"G")+COUNTIF(L92:M93,"G")+COUNTIF(O92:P93,"G")+COUNTIF(U92:V93,"G")+COUNTIF(X92:Y93,"G")</f>
        <v>0</v>
      </c>
      <c r="AH92" s="1209">
        <f>COUNTIF(I92:J93,"O")+COUNTIF(L92:M93,"O")+COUNTIF(O92:P93,"O")+COUNTIF(U92:V93,"O")+COUNTIF(X92:Y93,"O")</f>
        <v>0</v>
      </c>
      <c r="AI92" s="1209">
        <f>COUNTIF(I92:J93,"N")+COUNTIF(L92:M93,"N")+COUNTIF(O92:P93,"N")+COUNTIF(U92:V93,"N")+COUNTIF(X92:Y93,"N")</f>
        <v>0</v>
      </c>
      <c r="AJ92" s="1209">
        <f>SUM(AE92:AI93)</f>
        <v>0</v>
      </c>
      <c r="AK92" s="1291">
        <f>IF(Z92="",0,AJ92/AM92)</f>
        <v>0</v>
      </c>
      <c r="AL92" s="1208">
        <f>IF(AM92=0,0,AA92/AM92)</f>
        <v>64</v>
      </c>
      <c r="AM92" s="1209">
        <f>IF(G92="X","NA",COUNT(H92,K92,N92,T92,W92))</f>
        <v>1</v>
      </c>
      <c r="AN92" s="1291">
        <f>IF(AO92=0,0,Z92/AO92)</f>
        <v>0</v>
      </c>
      <c r="AO92" s="1289">
        <f ca="1">'Jam P.1'!B18/60</f>
        <v>0</v>
      </c>
      <c r="AP92" s="1184">
        <f>B92</f>
        <v>5</v>
      </c>
      <c r="AQ92" s="1293"/>
    </row>
    <row r="93" spans="1:43" s="1" customFormat="1" ht="14" customHeight="1">
      <c r="A93" s="1199"/>
      <c r="B93" s="998"/>
      <c r="C93" s="1188"/>
      <c r="D93" s="1253"/>
      <c r="E93" s="1253"/>
      <c r="F93" s="1253"/>
      <c r="G93" s="1265"/>
      <c r="H93" s="1271"/>
      <c r="I93" s="42"/>
      <c r="J93" s="37"/>
      <c r="K93" s="1165"/>
      <c r="L93" s="42"/>
      <c r="M93" s="75"/>
      <c r="N93" s="1165"/>
      <c r="O93" s="76"/>
      <c r="P93" s="37"/>
      <c r="Q93" s="1165"/>
      <c r="R93" s="76"/>
      <c r="S93" s="75"/>
      <c r="T93" s="1165"/>
      <c r="U93" s="76"/>
      <c r="V93" s="75"/>
      <c r="W93" s="1165"/>
      <c r="X93" s="76"/>
      <c r="Y93" s="63"/>
      <c r="Z93" s="1250"/>
      <c r="AA93" s="1251"/>
      <c r="AB93" s="1221"/>
      <c r="AC93" s="1364"/>
      <c r="AD93" s="1332"/>
      <c r="AE93" s="1279"/>
      <c r="AF93" s="1209"/>
      <c r="AG93" s="1209"/>
      <c r="AH93" s="1209"/>
      <c r="AI93" s="1209"/>
      <c r="AJ93" s="1209"/>
      <c r="AK93" s="1291"/>
      <c r="AL93" s="1209"/>
      <c r="AM93" s="1209"/>
      <c r="AN93" s="1291"/>
      <c r="AO93" s="1289"/>
      <c r="AP93" s="1184"/>
      <c r="AQ93" s="1293"/>
    </row>
    <row r="94" spans="1:43" s="1" customFormat="1" ht="14" customHeight="1">
      <c r="A94" s="1183">
        <v>17</v>
      </c>
      <c r="B94" s="1377">
        <v>33</v>
      </c>
      <c r="C94" s="1184"/>
      <c r="D94" s="1164"/>
      <c r="E94" s="1164"/>
      <c r="F94" s="1164"/>
      <c r="G94" s="1247">
        <v>1</v>
      </c>
      <c r="H94" s="1267">
        <v>0</v>
      </c>
      <c r="I94" s="36"/>
      <c r="J94" s="37"/>
      <c r="K94" s="1162"/>
      <c r="L94" s="36"/>
      <c r="M94" s="37"/>
      <c r="N94" s="1162"/>
      <c r="O94" s="36"/>
      <c r="P94" s="37"/>
      <c r="Q94" s="1162"/>
      <c r="R94" s="4"/>
      <c r="S94" s="37"/>
      <c r="T94" s="1162"/>
      <c r="U94" s="4"/>
      <c r="V94" s="37"/>
      <c r="W94" s="1162"/>
      <c r="X94" s="36"/>
      <c r="Y94" s="63"/>
      <c r="Z94" s="1256">
        <f>IF(COUNT(H94:W95)=0,"",SUM(H94,K94,N94,T94,W94))</f>
        <v>0</v>
      </c>
      <c r="AA94" s="1251">
        <f>IF(Z94="",AA92,Z94+AA92)</f>
        <v>64</v>
      </c>
      <c r="AB94" s="1221">
        <f>Z94+D94</f>
        <v>0</v>
      </c>
      <c r="AC94" s="1368">
        <f>IF(Z94="","",IF(AB94&gt;Z94,AD94,0))</f>
        <v>0</v>
      </c>
      <c r="AD94" s="1329">
        <f>IF(Z94="","",Z94-Z35)</f>
        <v>-4</v>
      </c>
      <c r="AE94" s="1252">
        <f>COUNTIF(I94:J95,"b")+COUNTIF(L94:M95,"b")+COUNTIF(O94:P95,"b")+COUNTIF(U94:V95,"b")+COUNTIF(X94:Y95,"b")</f>
        <v>0</v>
      </c>
      <c r="AF94" s="1164">
        <f>COUNTIF(I94:J95,"J")+COUNTIF(L94:M95,"J")+COUNTIF(O94:P95,"J")+COUNTIF(U94:V95,"J")+COUNTIF(X94:Y95,"J")</f>
        <v>0</v>
      </c>
      <c r="AG94" s="1164">
        <f>COUNTIF(I94:J95,"G")+COUNTIF(L94:M95,"G")+COUNTIF(O94:P95,"G")+COUNTIF(U94:V95,"G")+COUNTIF(X94:Y95,"G")</f>
        <v>0</v>
      </c>
      <c r="AH94" s="1164">
        <f>COUNTIF(I94:J95,"O")+COUNTIF(L94:M95,"O")+COUNTIF(O94:P95,"O")+COUNTIF(U94:V95,"O")+COUNTIF(X94:Y95,"O")</f>
        <v>0</v>
      </c>
      <c r="AI94" s="1164">
        <f>COUNTIF(I94:J95,"N")+COUNTIF(L94:M95,"N")+COUNTIF(O94:P95,"N")+COUNTIF(U94:V95,"N")+COUNTIF(X94:Y95,"N")</f>
        <v>0</v>
      </c>
      <c r="AJ94" s="1164">
        <f>SUM(AE94:AI95)</f>
        <v>0</v>
      </c>
      <c r="AK94" s="1286">
        <f>IF(Z94="",0,AJ94/AM94)</f>
        <v>0</v>
      </c>
      <c r="AL94" s="1288">
        <f>IF(AM94=0,0,AA94/AM94)</f>
        <v>64</v>
      </c>
      <c r="AM94" s="1164">
        <f>IF(G94="X","NA",COUNT(H94,K94,N94,T94,W94))</f>
        <v>1</v>
      </c>
      <c r="AN94" s="1291">
        <f>IF(AO94=0,0,Z94/AO94)</f>
        <v>0</v>
      </c>
      <c r="AO94" s="1289">
        <f ca="1">'Jam P.1'!B19/60</f>
        <v>0</v>
      </c>
      <c r="AP94" s="1284">
        <f>B94</f>
        <v>33</v>
      </c>
      <c r="AQ94" s="1285"/>
    </row>
    <row r="95" spans="1:43" s="1" customFormat="1" ht="14" customHeight="1">
      <c r="A95" s="1183"/>
      <c r="B95" s="1167"/>
      <c r="C95" s="1263"/>
      <c r="D95" s="1165"/>
      <c r="E95" s="1165"/>
      <c r="F95" s="1165"/>
      <c r="G95" s="1248"/>
      <c r="H95" s="1269"/>
      <c r="I95" s="36"/>
      <c r="J95" s="37"/>
      <c r="K95" s="1163"/>
      <c r="L95" s="36"/>
      <c r="M95" s="75"/>
      <c r="N95" s="1163"/>
      <c r="O95" s="4"/>
      <c r="P95" s="37"/>
      <c r="Q95" s="1163"/>
      <c r="R95" s="4"/>
      <c r="S95" s="75"/>
      <c r="T95" s="1163"/>
      <c r="U95" s="4"/>
      <c r="V95" s="75"/>
      <c r="W95" s="1163"/>
      <c r="X95" s="4"/>
      <c r="Y95" s="63"/>
      <c r="Z95" s="1258"/>
      <c r="AA95" s="1251"/>
      <c r="AB95" s="1221"/>
      <c r="AC95" s="1374"/>
      <c r="AD95" s="1330"/>
      <c r="AE95" s="1252"/>
      <c r="AF95" s="1164"/>
      <c r="AG95" s="1164"/>
      <c r="AH95" s="1164"/>
      <c r="AI95" s="1164"/>
      <c r="AJ95" s="1164"/>
      <c r="AK95" s="1286"/>
      <c r="AL95" s="1164"/>
      <c r="AM95" s="1164"/>
      <c r="AN95" s="1291"/>
      <c r="AO95" s="1289"/>
      <c r="AP95" s="1284"/>
      <c r="AQ95" s="1285"/>
    </row>
    <row r="96" spans="1:43" s="1" customFormat="1" ht="14" customHeight="1">
      <c r="A96" s="1199">
        <v>18</v>
      </c>
      <c r="B96" s="1359">
        <v>28</v>
      </c>
      <c r="C96" s="1302">
        <v>1</v>
      </c>
      <c r="D96" s="1209"/>
      <c r="E96" s="1209"/>
      <c r="F96" s="1209"/>
      <c r="G96" s="1264"/>
      <c r="H96" s="1252">
        <v>3</v>
      </c>
      <c r="I96" s="42"/>
      <c r="J96" s="37"/>
      <c r="K96" s="1164"/>
      <c r="L96" s="42"/>
      <c r="M96" s="37"/>
      <c r="N96" s="1164"/>
      <c r="O96" s="42"/>
      <c r="P96" s="37"/>
      <c r="Q96" s="1164"/>
      <c r="R96" s="76"/>
      <c r="S96" s="37"/>
      <c r="T96" s="1164"/>
      <c r="U96" s="76"/>
      <c r="V96" s="37"/>
      <c r="W96" s="1164"/>
      <c r="X96" s="42"/>
      <c r="Y96" s="63"/>
      <c r="Z96" s="1249">
        <f>IF(COUNT(H96:W97)=0,"",SUM(H96,K96,N96,T96,W96))</f>
        <v>3</v>
      </c>
      <c r="AA96" s="1251">
        <f>IF(Z96="",AA94,Z96+AA94)</f>
        <v>67</v>
      </c>
      <c r="AB96" s="1221">
        <f>Z96+D96</f>
        <v>3</v>
      </c>
      <c r="AC96" s="1363">
        <f>IF(Z96="","",IF(AB96&gt;Z96,AD96,0))</f>
        <v>0</v>
      </c>
      <c r="AD96" s="1331">
        <f>IF(Z96="","",Z96-Z37)</f>
        <v>-11</v>
      </c>
      <c r="AE96" s="1279">
        <f>COUNTIF(I96:J97,"b")+COUNTIF(L96:M97,"b")+COUNTIF(O96:P97,"b")+COUNTIF(U96:V97,"b")+COUNTIF(X96:Y97,"b")</f>
        <v>0</v>
      </c>
      <c r="AF96" s="1209">
        <f>COUNTIF(I96:J97,"J")+COUNTIF(L96:M97,"J")+COUNTIF(O96:P97,"J")+COUNTIF(U96:V97,"J")+COUNTIF(X96:Y97,"J")</f>
        <v>0</v>
      </c>
      <c r="AG96" s="1209">
        <f>COUNTIF(I96:J97,"G")+COUNTIF(L96:M97,"G")+COUNTIF(O96:P97,"G")+COUNTIF(U96:V97,"G")+COUNTIF(X96:Y97,"G")</f>
        <v>0</v>
      </c>
      <c r="AH96" s="1209">
        <f>COUNTIF(I96:J97,"O")+COUNTIF(L96:M97,"O")+COUNTIF(O96:P97,"O")+COUNTIF(U96:V97,"O")+COUNTIF(X96:Y97,"O")</f>
        <v>0</v>
      </c>
      <c r="AI96" s="1209">
        <f>COUNTIF(I96:J97,"N")+COUNTIF(L96:M97,"N")+COUNTIF(O96:P97,"N")+COUNTIF(U96:V97,"N")+COUNTIF(X96:Y97,"N")</f>
        <v>0</v>
      </c>
      <c r="AJ96" s="1209">
        <f>SUM(AE96:AI97)</f>
        <v>0</v>
      </c>
      <c r="AK96" s="1291">
        <f>IF(Z96="",0,AJ96/AM96)</f>
        <v>0</v>
      </c>
      <c r="AL96" s="1208">
        <f>IF(AM96=0,0,AA96/AM96)</f>
        <v>67</v>
      </c>
      <c r="AM96" s="1209">
        <f>IF(G96="X","NA",COUNT(H96,K96,N96,T96,W96))</f>
        <v>1</v>
      </c>
      <c r="AN96" s="1291">
        <f>IF(AO96=0,0,Z96/AO96)</f>
        <v>0</v>
      </c>
      <c r="AO96" s="1289">
        <f ca="1">'Jam P.1'!B20/60</f>
        <v>0</v>
      </c>
      <c r="AP96" s="1184">
        <f>B96</f>
        <v>28</v>
      </c>
      <c r="AQ96" s="1293"/>
    </row>
    <row r="97" spans="1:43" s="1" customFormat="1" ht="14" customHeight="1">
      <c r="A97" s="1199"/>
      <c r="B97" s="998"/>
      <c r="C97" s="1188"/>
      <c r="D97" s="1253"/>
      <c r="E97" s="1253"/>
      <c r="F97" s="1253"/>
      <c r="G97" s="1265"/>
      <c r="H97" s="1271"/>
      <c r="I97" s="42"/>
      <c r="J97" s="37"/>
      <c r="K97" s="1165"/>
      <c r="L97" s="42"/>
      <c r="M97" s="75"/>
      <c r="N97" s="1165"/>
      <c r="O97" s="76"/>
      <c r="P97" s="37"/>
      <c r="Q97" s="1165"/>
      <c r="R97" s="76"/>
      <c r="S97" s="75"/>
      <c r="T97" s="1165"/>
      <c r="U97" s="76"/>
      <c r="V97" s="75"/>
      <c r="W97" s="1165"/>
      <c r="X97" s="76"/>
      <c r="Y97" s="63"/>
      <c r="Z97" s="1250"/>
      <c r="AA97" s="1251"/>
      <c r="AB97" s="1221"/>
      <c r="AC97" s="1364"/>
      <c r="AD97" s="1332"/>
      <c r="AE97" s="1279"/>
      <c r="AF97" s="1209"/>
      <c r="AG97" s="1209"/>
      <c r="AH97" s="1209"/>
      <c r="AI97" s="1209"/>
      <c r="AJ97" s="1209"/>
      <c r="AK97" s="1291"/>
      <c r="AL97" s="1209"/>
      <c r="AM97" s="1209"/>
      <c r="AN97" s="1291"/>
      <c r="AO97" s="1289"/>
      <c r="AP97" s="1184"/>
      <c r="AQ97" s="1293"/>
    </row>
    <row r="98" spans="1:43" s="1" customFormat="1" ht="14" customHeight="1">
      <c r="A98" s="1183">
        <v>19</v>
      </c>
      <c r="B98" s="1166">
        <v>33</v>
      </c>
      <c r="C98" s="1184"/>
      <c r="D98" s="1164">
        <v>1</v>
      </c>
      <c r="E98" s="1164"/>
      <c r="F98" s="1164"/>
      <c r="G98" s="1247"/>
      <c r="H98" s="1267">
        <v>3</v>
      </c>
      <c r="I98" s="36"/>
      <c r="J98" s="37"/>
      <c r="K98" s="1162"/>
      <c r="L98" s="36"/>
      <c r="M98" s="37"/>
      <c r="N98" s="1162"/>
      <c r="O98" s="36"/>
      <c r="P98" s="37"/>
      <c r="Q98" s="1162"/>
      <c r="R98" s="4"/>
      <c r="S98" s="37"/>
      <c r="T98" s="1162"/>
      <c r="U98" s="4"/>
      <c r="V98" s="37"/>
      <c r="W98" s="1162"/>
      <c r="X98" s="36"/>
      <c r="Y98" s="63"/>
      <c r="Z98" s="1375">
        <f>IF(COUNT(H98:W99)=0,"",SUM(H98,K98,N98,T98,W98))</f>
        <v>3</v>
      </c>
      <c r="AA98" s="1251">
        <f>IF(Z98="",AA96,Z98+AA96)</f>
        <v>70</v>
      </c>
      <c r="AB98" s="1221">
        <f>Z98+D98</f>
        <v>4</v>
      </c>
      <c r="AC98" s="1368">
        <f>IF(Z98="","",IF(AB98&gt;Z98,AD98,0))</f>
        <v>0</v>
      </c>
      <c r="AD98" s="1329">
        <f>IF(Z98="","",Z98-Z39)</f>
        <v>0</v>
      </c>
      <c r="AE98" s="1252">
        <f>COUNTIF(I98:J99,"b")+COUNTIF(L98:M99,"b")+COUNTIF(O98:P99,"b")+COUNTIF(U98:V99,"b")+COUNTIF(X98:Y99,"b")</f>
        <v>0</v>
      </c>
      <c r="AF98" s="1164">
        <f>COUNTIF(I98:J99,"J")+COUNTIF(L98:M99,"J")+COUNTIF(O98:P99,"J")+COUNTIF(U98:V99,"J")+COUNTIF(X98:Y99,"J")</f>
        <v>0</v>
      </c>
      <c r="AG98" s="1164">
        <f>COUNTIF(I98:J99,"G")+COUNTIF(L98:M99,"G")+COUNTIF(O98:P99,"G")+COUNTIF(U98:V99,"G")+COUNTIF(X98:Y99,"G")</f>
        <v>0</v>
      </c>
      <c r="AH98" s="1164">
        <f>COUNTIF(I98:J99,"O")+COUNTIF(L98:M99,"O")+COUNTIF(O98:P99,"O")+COUNTIF(U98:V99,"O")+COUNTIF(X98:Y99,"O")</f>
        <v>0</v>
      </c>
      <c r="AI98" s="1164">
        <f>COUNTIF(I98:J99,"N")+COUNTIF(L98:M99,"N")+COUNTIF(O98:P99,"N")+COUNTIF(U98:V99,"N")+COUNTIF(X98:Y99,"N")</f>
        <v>0</v>
      </c>
      <c r="AJ98" s="1164">
        <f>SUM(AE98:AI99)</f>
        <v>0</v>
      </c>
      <c r="AK98" s="1286">
        <f>IF(Z98="",0,AJ98/AM98)</f>
        <v>0</v>
      </c>
      <c r="AL98" s="1288">
        <f>IF(AM98=0,0,AA98/AM98)</f>
        <v>70</v>
      </c>
      <c r="AM98" s="1164">
        <f>IF(G98="X","NA",COUNT(H98,K98,N98,T98,W98))</f>
        <v>1</v>
      </c>
      <c r="AN98" s="1291">
        <f>IF(AO98=0,0,Z98/AO98)</f>
        <v>0</v>
      </c>
      <c r="AO98" s="1289">
        <f ca="1">'Jam P.1'!B21/60</f>
        <v>0</v>
      </c>
      <c r="AP98" s="1300">
        <f>B98</f>
        <v>33</v>
      </c>
      <c r="AQ98" s="1301"/>
    </row>
    <row r="99" spans="1:43" s="1" customFormat="1" ht="14" customHeight="1">
      <c r="A99" s="1183"/>
      <c r="B99" s="1167"/>
      <c r="C99" s="1263"/>
      <c r="D99" s="1165"/>
      <c r="E99" s="1165"/>
      <c r="F99" s="1165"/>
      <c r="G99" s="1248"/>
      <c r="H99" s="1269"/>
      <c r="I99" s="36"/>
      <c r="J99" s="37"/>
      <c r="K99" s="1163"/>
      <c r="L99" s="36"/>
      <c r="M99" s="75"/>
      <c r="N99" s="1163"/>
      <c r="O99" s="4"/>
      <c r="P99" s="37"/>
      <c r="Q99" s="1163"/>
      <c r="R99" s="4"/>
      <c r="S99" s="75"/>
      <c r="T99" s="1163"/>
      <c r="U99" s="4"/>
      <c r="V99" s="75"/>
      <c r="W99" s="1163"/>
      <c r="X99" s="4"/>
      <c r="Y99" s="63"/>
      <c r="Z99" s="1376"/>
      <c r="AA99" s="1251"/>
      <c r="AB99" s="1221"/>
      <c r="AC99" s="1374"/>
      <c r="AD99" s="1330"/>
      <c r="AE99" s="1252"/>
      <c r="AF99" s="1164"/>
      <c r="AG99" s="1164"/>
      <c r="AH99" s="1164"/>
      <c r="AI99" s="1164"/>
      <c r="AJ99" s="1164"/>
      <c r="AK99" s="1286"/>
      <c r="AL99" s="1164"/>
      <c r="AM99" s="1164"/>
      <c r="AN99" s="1291"/>
      <c r="AO99" s="1289"/>
      <c r="AP99" s="1300"/>
      <c r="AQ99" s="1301"/>
    </row>
    <row r="100" spans="1:43" s="1" customFormat="1" ht="14" customHeight="1">
      <c r="A100" s="1199"/>
      <c r="B100" s="1200"/>
      <c r="C100" s="1187"/>
      <c r="D100" s="1209"/>
      <c r="E100" s="1209"/>
      <c r="F100" s="1209"/>
      <c r="G100" s="1264"/>
      <c r="H100" s="1252"/>
      <c r="I100" s="42"/>
      <c r="J100" s="37"/>
      <c r="K100" s="1164"/>
      <c r="L100" s="42"/>
      <c r="M100" s="37"/>
      <c r="N100" s="1164"/>
      <c r="O100" s="42"/>
      <c r="P100" s="37"/>
      <c r="Q100" s="1164"/>
      <c r="R100" s="76"/>
      <c r="S100" s="37"/>
      <c r="T100" s="1164"/>
      <c r="U100" s="76"/>
      <c r="V100" s="37"/>
      <c r="W100" s="1164"/>
      <c r="X100" s="42"/>
      <c r="Y100" s="63"/>
      <c r="Z100" s="1249" t="str">
        <f>IF(COUNT(H100:W101)=0,"",SUM(H100,K100,N100,T100,W100))</f>
        <v/>
      </c>
      <c r="AA100" s="1251">
        <f>IF(Z100="",AA98,Z100+AA98)</f>
        <v>70</v>
      </c>
      <c r="AB100" s="1221" t="e">
        <f>Z100+D100</f>
        <v>#VALUE!</v>
      </c>
      <c r="AC100" s="1363" t="str">
        <f>IF(Z100="","",IF(AB100&gt;Z100,AD100,0))</f>
        <v/>
      </c>
      <c r="AD100" s="1331" t="str">
        <f>IF(Z100="","",Z100-Z41)</f>
        <v/>
      </c>
      <c r="AE100" s="1279">
        <f>COUNTIF(I100:J101,"b")+COUNTIF(L100:M101,"b")+COUNTIF(O100:P101,"b")+COUNTIF(U100:V101,"b")+COUNTIF(X100:Y101,"b")</f>
        <v>0</v>
      </c>
      <c r="AF100" s="1209">
        <f>COUNTIF(I100:J101,"J")+COUNTIF(L100:M101,"J")+COUNTIF(O100:P101,"J")+COUNTIF(U100:V101,"J")+COUNTIF(X100:Y101,"J")</f>
        <v>0</v>
      </c>
      <c r="AG100" s="1209">
        <f>COUNTIF(I100:J101,"G")+COUNTIF(L100:M101,"G")+COUNTIF(O100:P101,"G")+COUNTIF(U100:V101,"G")+COUNTIF(X100:Y101,"G")</f>
        <v>0</v>
      </c>
      <c r="AH100" s="1209">
        <f>COUNTIF(I100:J101,"O")+COUNTIF(L100:M101,"O")+COUNTIF(O100:P101,"O")+COUNTIF(U100:V101,"O")+COUNTIF(X100:Y101,"O")</f>
        <v>0</v>
      </c>
      <c r="AI100" s="1209">
        <f>COUNTIF(I100:J101,"N")+COUNTIF(L100:M101,"N")+COUNTIF(O100:P101,"N")+COUNTIF(U100:V101,"N")+COUNTIF(X100:Y101,"N")</f>
        <v>0</v>
      </c>
      <c r="AJ100" s="1209">
        <f>SUM(AE100:AI101)</f>
        <v>0</v>
      </c>
      <c r="AK100" s="1291">
        <f>IF(Z100="",0,AJ100/AM100)</f>
        <v>0</v>
      </c>
      <c r="AL100" s="1208">
        <f>IF(AM100=0,0,AA100/AM100)</f>
        <v>0</v>
      </c>
      <c r="AM100" s="1209">
        <f>IF(G100="X","NA",COUNT(H100,K100,N100,T100,W100))</f>
        <v>0</v>
      </c>
      <c r="AN100" s="1291">
        <f>IF(AO100=0,0,Z100/AO100)</f>
        <v>0</v>
      </c>
      <c r="AO100" s="1289">
        <f ca="1">'Jam P.1'!B22/60</f>
        <v>0</v>
      </c>
      <c r="AP100" s="1184">
        <f>B100</f>
        <v>0</v>
      </c>
      <c r="AQ100" s="1293"/>
    </row>
    <row r="101" spans="1:43" s="1" customFormat="1" ht="14" customHeight="1">
      <c r="A101" s="1199"/>
      <c r="B101" s="998"/>
      <c r="C101" s="1188"/>
      <c r="D101" s="1253"/>
      <c r="E101" s="1253"/>
      <c r="F101" s="1253"/>
      <c r="G101" s="1265"/>
      <c r="H101" s="1271"/>
      <c r="I101" s="42"/>
      <c r="J101" s="37"/>
      <c r="K101" s="1165"/>
      <c r="L101" s="42"/>
      <c r="M101" s="75"/>
      <c r="N101" s="1165"/>
      <c r="O101" s="76"/>
      <c r="P101" s="37"/>
      <c r="Q101" s="1165"/>
      <c r="R101" s="76"/>
      <c r="S101" s="75"/>
      <c r="T101" s="1165"/>
      <c r="U101" s="76"/>
      <c r="V101" s="75"/>
      <c r="W101" s="1165"/>
      <c r="X101" s="76"/>
      <c r="Y101" s="63"/>
      <c r="Z101" s="1250"/>
      <c r="AA101" s="1251"/>
      <c r="AB101" s="1221"/>
      <c r="AC101" s="1364"/>
      <c r="AD101" s="1332"/>
      <c r="AE101" s="1279"/>
      <c r="AF101" s="1209"/>
      <c r="AG101" s="1209"/>
      <c r="AH101" s="1209"/>
      <c r="AI101" s="1209"/>
      <c r="AJ101" s="1209"/>
      <c r="AK101" s="1291"/>
      <c r="AL101" s="1209"/>
      <c r="AM101" s="1209"/>
      <c r="AN101" s="1291"/>
      <c r="AO101" s="1289"/>
      <c r="AP101" s="1184"/>
      <c r="AQ101" s="1293"/>
    </row>
    <row r="102" spans="1:43" s="1" customFormat="1" ht="14" customHeight="1">
      <c r="A102" s="1183"/>
      <c r="B102" s="1166"/>
      <c r="C102" s="1184"/>
      <c r="D102" s="1164"/>
      <c r="E102" s="1164"/>
      <c r="F102" s="1164"/>
      <c r="G102" s="1247"/>
      <c r="H102" s="1267"/>
      <c r="I102" s="36"/>
      <c r="J102" s="37"/>
      <c r="K102" s="1162"/>
      <c r="L102" s="36"/>
      <c r="M102" s="37"/>
      <c r="N102" s="1162"/>
      <c r="O102" s="36"/>
      <c r="P102" s="37"/>
      <c r="Q102" s="1162"/>
      <c r="R102" s="4"/>
      <c r="S102" s="37"/>
      <c r="T102" s="1162"/>
      <c r="U102" s="4"/>
      <c r="V102" s="37"/>
      <c r="W102" s="1162"/>
      <c r="X102" s="36"/>
      <c r="Y102" s="63"/>
      <c r="Z102" s="1256" t="str">
        <f>IF(COUNT(H102:W103)=0,"",SUM(H102,K102,N102,T102,W102))</f>
        <v/>
      </c>
      <c r="AA102" s="1251">
        <f>IF(Z102="",AA100,Z102+AA100)</f>
        <v>70</v>
      </c>
      <c r="AB102" s="1221" t="e">
        <f>Z102+D102</f>
        <v>#VALUE!</v>
      </c>
      <c r="AC102" s="1368" t="str">
        <f>IF(Z102="","",IF(AB102&gt;Z102,AD102,0))</f>
        <v/>
      </c>
      <c r="AD102" s="1329" t="str">
        <f>IF(Z102="","",Z102-Z43)</f>
        <v/>
      </c>
      <c r="AE102" s="1252">
        <f>COUNTIF(I102:J103,"b")+COUNTIF(L102:M103,"b")+COUNTIF(O102:P103,"b")+COUNTIF(U102:V103,"b")+COUNTIF(X102:Y103,"b")</f>
        <v>0</v>
      </c>
      <c r="AF102" s="1164">
        <f>COUNTIF(I102:J103,"J")+COUNTIF(L102:M103,"J")+COUNTIF(O102:P103,"J")+COUNTIF(U102:V103,"J")+COUNTIF(X102:Y103,"J")</f>
        <v>0</v>
      </c>
      <c r="AG102" s="1164">
        <f>COUNTIF(I102:J103,"G")+COUNTIF(L102:M103,"G")+COUNTIF(O102:P103,"G")+COUNTIF(U102:V103,"G")+COUNTIF(X102:Y103,"G")</f>
        <v>0</v>
      </c>
      <c r="AH102" s="1164">
        <f>COUNTIF(I102:J103,"O")+COUNTIF(L102:M103,"O")+COUNTIF(O102:P103,"O")+COUNTIF(U102:V103,"O")+COUNTIF(X102:Y103,"O")</f>
        <v>0</v>
      </c>
      <c r="AI102" s="1164">
        <f>COUNTIF(I102:J103,"N")+COUNTIF(L102:M103,"N")+COUNTIF(O102:P103,"N")+COUNTIF(U102:V103,"N")+COUNTIF(X102:Y103,"N")</f>
        <v>0</v>
      </c>
      <c r="AJ102" s="1164">
        <f>SUM(AE102:AI103)</f>
        <v>0</v>
      </c>
      <c r="AK102" s="1286">
        <f>IF(Z102="",0,AJ102/AM102)</f>
        <v>0</v>
      </c>
      <c r="AL102" s="1288">
        <f>IF(AM102=0,0,AA102/AM102)</f>
        <v>0</v>
      </c>
      <c r="AM102" s="1164">
        <f>IF(G102="X","NA",COUNT(H102,K102,N102,T102,W102))</f>
        <v>0</v>
      </c>
      <c r="AN102" s="1291">
        <f>IF(AO102=0,0,Z102/AO102)</f>
        <v>0</v>
      </c>
      <c r="AO102" s="1289">
        <f ca="1">'Jam P.1'!B23/60</f>
        <v>0</v>
      </c>
      <c r="AP102" s="1284">
        <f>B102</f>
        <v>0</v>
      </c>
      <c r="AQ102" s="1285"/>
    </row>
    <row r="103" spans="1:43" s="1" customFormat="1" ht="14" customHeight="1">
      <c r="A103" s="1183"/>
      <c r="B103" s="1167"/>
      <c r="C103" s="1263"/>
      <c r="D103" s="1165"/>
      <c r="E103" s="1165"/>
      <c r="F103" s="1165"/>
      <c r="G103" s="1248"/>
      <c r="H103" s="1269"/>
      <c r="I103" s="36"/>
      <c r="J103" s="37"/>
      <c r="K103" s="1163"/>
      <c r="L103" s="36"/>
      <c r="M103" s="75"/>
      <c r="N103" s="1163"/>
      <c r="O103" s="4"/>
      <c r="P103" s="37"/>
      <c r="Q103" s="1163"/>
      <c r="R103" s="4"/>
      <c r="S103" s="75"/>
      <c r="T103" s="1163"/>
      <c r="U103" s="4"/>
      <c r="V103" s="75"/>
      <c r="W103" s="1163"/>
      <c r="X103" s="4"/>
      <c r="Y103" s="63"/>
      <c r="Z103" s="1258"/>
      <c r="AA103" s="1251"/>
      <c r="AB103" s="1221"/>
      <c r="AC103" s="1374"/>
      <c r="AD103" s="1330"/>
      <c r="AE103" s="1252"/>
      <c r="AF103" s="1164"/>
      <c r="AG103" s="1164"/>
      <c r="AH103" s="1164"/>
      <c r="AI103" s="1164"/>
      <c r="AJ103" s="1164"/>
      <c r="AK103" s="1286"/>
      <c r="AL103" s="1164"/>
      <c r="AM103" s="1164"/>
      <c r="AN103" s="1291"/>
      <c r="AO103" s="1289"/>
      <c r="AP103" s="1284"/>
      <c r="AQ103" s="1285"/>
    </row>
    <row r="104" spans="1:43" s="1" customFormat="1" ht="14" customHeight="1">
      <c r="A104" s="1199"/>
      <c r="B104" s="1200"/>
      <c r="C104" s="1187"/>
      <c r="D104" s="1209"/>
      <c r="E104" s="1209"/>
      <c r="F104" s="1209"/>
      <c r="G104" s="1264"/>
      <c r="H104" s="1252"/>
      <c r="I104" s="42"/>
      <c r="J104" s="37"/>
      <c r="K104" s="1164"/>
      <c r="L104" s="42"/>
      <c r="M104" s="37"/>
      <c r="N104" s="1164"/>
      <c r="O104" s="42"/>
      <c r="P104" s="37"/>
      <c r="Q104" s="1164"/>
      <c r="R104" s="76"/>
      <c r="S104" s="37"/>
      <c r="T104" s="1164"/>
      <c r="U104" s="76"/>
      <c r="V104" s="37"/>
      <c r="W104" s="1164"/>
      <c r="X104" s="42"/>
      <c r="Y104" s="63"/>
      <c r="Z104" s="1249" t="str">
        <f>IF(COUNT(H104:W105)=0,"",SUM(H104,K104,N104,T104,W104))</f>
        <v/>
      </c>
      <c r="AA104" s="1251">
        <f>IF(Z104="",AA102,Z104+AA102)</f>
        <v>70</v>
      </c>
      <c r="AB104" s="1221" t="e">
        <f>Z104+D104</f>
        <v>#VALUE!</v>
      </c>
      <c r="AC104" s="1363" t="str">
        <f>IF(Z104="","",IF(AB104&gt;Z104,AD104,0))</f>
        <v/>
      </c>
      <c r="AD104" s="1331" t="str">
        <f>IF(Z104="","",Z104-Z45)</f>
        <v/>
      </c>
      <c r="AE104" s="1279">
        <f>COUNTIF(I104:J105,"b")+COUNTIF(L104:M105,"b")+COUNTIF(O104:P105,"b")+COUNTIF(U104:V105,"b")+COUNTIF(X104:Y105,"b")</f>
        <v>0</v>
      </c>
      <c r="AF104" s="1209">
        <f>COUNTIF(I104:J105,"J")+COUNTIF(L104:M105,"J")+COUNTIF(O104:P105,"J")+COUNTIF(U104:V105,"J")+COUNTIF(X104:Y105,"J")</f>
        <v>0</v>
      </c>
      <c r="AG104" s="1209">
        <f>COUNTIF(I104:J105,"G")+COUNTIF(L104:M105,"G")+COUNTIF(O104:P105,"G")+COUNTIF(U104:V105,"G")+COUNTIF(X104:Y105,"G")</f>
        <v>0</v>
      </c>
      <c r="AH104" s="1209">
        <f>COUNTIF(I104:J105,"O")+COUNTIF(L104:M105,"O")+COUNTIF(O104:P105,"O")+COUNTIF(U104:V105,"O")+COUNTIF(X104:Y105,"O")</f>
        <v>0</v>
      </c>
      <c r="AI104" s="1209">
        <f>COUNTIF(I104:J105,"N")+COUNTIF(L104:M105,"N")+COUNTIF(O104:P105,"N")+COUNTIF(U104:V105,"N")+COUNTIF(X104:Y105,"N")</f>
        <v>0</v>
      </c>
      <c r="AJ104" s="1209">
        <f>SUM(AE104:AI105)</f>
        <v>0</v>
      </c>
      <c r="AK104" s="1291">
        <f>IF(Z104="",0,AJ104/AM104)</f>
        <v>0</v>
      </c>
      <c r="AL104" s="1208">
        <f>IF(AM104=0,0,AA104/AM104)</f>
        <v>0</v>
      </c>
      <c r="AM104" s="1209">
        <f>IF(G104="X","NA",COUNT(H104,K104,N104,T104,W104))</f>
        <v>0</v>
      </c>
      <c r="AN104" s="1291">
        <f>IF(AO104=0,0,Z104/AO104)</f>
        <v>0</v>
      </c>
      <c r="AO104" s="1289">
        <f ca="1">'Jam P.1'!B24/60</f>
        <v>0</v>
      </c>
      <c r="AP104" s="1184">
        <f>B104</f>
        <v>0</v>
      </c>
      <c r="AQ104" s="1293"/>
    </row>
    <row r="105" spans="1:43" s="1" customFormat="1" ht="14" customHeight="1">
      <c r="A105" s="1199"/>
      <c r="B105" s="998"/>
      <c r="C105" s="1188"/>
      <c r="D105" s="1253"/>
      <c r="E105" s="1253"/>
      <c r="F105" s="1253"/>
      <c r="G105" s="1265"/>
      <c r="H105" s="1271"/>
      <c r="I105" s="42"/>
      <c r="J105" s="37"/>
      <c r="K105" s="1165"/>
      <c r="L105" s="42"/>
      <c r="M105" s="75"/>
      <c r="N105" s="1165"/>
      <c r="O105" s="76"/>
      <c r="P105" s="37"/>
      <c r="Q105" s="1165"/>
      <c r="R105" s="76"/>
      <c r="S105" s="75"/>
      <c r="T105" s="1165"/>
      <c r="U105" s="76"/>
      <c r="V105" s="75"/>
      <c r="W105" s="1165"/>
      <c r="X105" s="76"/>
      <c r="Y105" s="63"/>
      <c r="Z105" s="1250"/>
      <c r="AA105" s="1251"/>
      <c r="AB105" s="1221"/>
      <c r="AC105" s="1364"/>
      <c r="AD105" s="1332"/>
      <c r="AE105" s="1279"/>
      <c r="AF105" s="1209"/>
      <c r="AG105" s="1209"/>
      <c r="AH105" s="1209"/>
      <c r="AI105" s="1209"/>
      <c r="AJ105" s="1209"/>
      <c r="AK105" s="1291"/>
      <c r="AL105" s="1209"/>
      <c r="AM105" s="1209"/>
      <c r="AN105" s="1291"/>
      <c r="AO105" s="1289"/>
      <c r="AP105" s="1184"/>
      <c r="AQ105" s="1293"/>
    </row>
    <row r="106" spans="1:43" s="1" customFormat="1" ht="14" customHeight="1">
      <c r="A106" s="1183"/>
      <c r="B106" s="1166"/>
      <c r="C106" s="1184"/>
      <c r="D106" s="1164"/>
      <c r="E106" s="1164"/>
      <c r="F106" s="1164"/>
      <c r="G106" s="1247"/>
      <c r="H106" s="1267"/>
      <c r="I106" s="36"/>
      <c r="J106" s="37"/>
      <c r="K106" s="1162"/>
      <c r="L106" s="36"/>
      <c r="M106" s="37"/>
      <c r="N106" s="1162"/>
      <c r="O106" s="36"/>
      <c r="P106" s="37"/>
      <c r="Q106" s="1162"/>
      <c r="R106" s="4"/>
      <c r="S106" s="37"/>
      <c r="T106" s="1162"/>
      <c r="U106" s="4"/>
      <c r="V106" s="37"/>
      <c r="W106" s="1162"/>
      <c r="X106" s="36"/>
      <c r="Y106" s="63"/>
      <c r="Z106" s="1256" t="str">
        <f>IF(COUNT(H106:W107)=0,"",SUM(H106,K106,N106,T106,W106))</f>
        <v/>
      </c>
      <c r="AA106" s="1251">
        <f>IF(Z106="",AA104,Z106+AA104)</f>
        <v>70</v>
      </c>
      <c r="AB106" s="1221" t="e">
        <f>Z106+D106</f>
        <v>#VALUE!</v>
      </c>
      <c r="AC106" s="1368" t="str">
        <f>IF(Z106="","",IF(AB106&gt;Z106,AD106,0))</f>
        <v/>
      </c>
      <c r="AD106" s="1329" t="str">
        <f>IF(Z106="","",Z106-Z47)</f>
        <v/>
      </c>
      <c r="AE106" s="1252">
        <f>COUNTIF(I106:J107,"b")+COUNTIF(L106:M107,"b")+COUNTIF(O106:P107,"b")+COUNTIF(U106:V107,"b")+COUNTIF(X106:Y107,"b")</f>
        <v>0</v>
      </c>
      <c r="AF106" s="1164">
        <f>COUNTIF(I106:J107,"J")+COUNTIF(L106:M107,"J")+COUNTIF(O106:P107,"J")+COUNTIF(U106:V107,"J")+COUNTIF(X106:Y107,"J")</f>
        <v>0</v>
      </c>
      <c r="AG106" s="1164">
        <f>COUNTIF(I106:J107,"G")+COUNTIF(L106:M107,"G")+COUNTIF(O106:P107,"G")+COUNTIF(U106:V107,"G")+COUNTIF(X106:Y107,"G")</f>
        <v>0</v>
      </c>
      <c r="AH106" s="1164">
        <f>COUNTIF(I106:J107,"O")+COUNTIF(L106:M107,"O")+COUNTIF(O106:P107,"O")+COUNTIF(U106:V107,"O")+COUNTIF(X106:Y107,"O")</f>
        <v>0</v>
      </c>
      <c r="AI106" s="1164">
        <f>COUNTIF(I106:J107,"N")+COUNTIF(L106:M107,"N")+COUNTIF(O106:P107,"N")+COUNTIF(U106:V107,"N")+COUNTIF(X106:Y107,"N")</f>
        <v>0</v>
      </c>
      <c r="AJ106" s="1164">
        <f>SUM(AE106:AI107)</f>
        <v>0</v>
      </c>
      <c r="AK106" s="1286">
        <f>IF(Z106="",0,AJ106/AM106)</f>
        <v>0</v>
      </c>
      <c r="AL106" s="1288">
        <f>IF(AM106=0,0,AA106/AM106)</f>
        <v>0</v>
      </c>
      <c r="AM106" s="1164">
        <f>IF(G106="X","NA",COUNT(H106,K106,N106,T106,W106))</f>
        <v>0</v>
      </c>
      <c r="AN106" s="1291">
        <f>IF(AO106=0,0,Z106/AO106)</f>
        <v>0</v>
      </c>
      <c r="AO106" s="1289">
        <f ca="1">'Jam P.1'!B25/60</f>
        <v>0</v>
      </c>
      <c r="AP106" s="1284">
        <f>B106</f>
        <v>0</v>
      </c>
      <c r="AQ106" s="1285"/>
    </row>
    <row r="107" spans="1:43" s="1" customFormat="1" ht="14" customHeight="1">
      <c r="A107" s="1183"/>
      <c r="B107" s="1167"/>
      <c r="C107" s="1263"/>
      <c r="D107" s="1165"/>
      <c r="E107" s="1165"/>
      <c r="F107" s="1165"/>
      <c r="G107" s="1248"/>
      <c r="H107" s="1269"/>
      <c r="I107" s="36"/>
      <c r="J107" s="37"/>
      <c r="K107" s="1163"/>
      <c r="L107" s="36"/>
      <c r="M107" s="75"/>
      <c r="N107" s="1163"/>
      <c r="O107" s="4"/>
      <c r="P107" s="37"/>
      <c r="Q107" s="1163"/>
      <c r="R107" s="4"/>
      <c r="S107" s="75"/>
      <c r="T107" s="1163"/>
      <c r="U107" s="4"/>
      <c r="V107" s="75"/>
      <c r="W107" s="1163"/>
      <c r="X107" s="4"/>
      <c r="Y107" s="63"/>
      <c r="Z107" s="1258"/>
      <c r="AA107" s="1251"/>
      <c r="AB107" s="1221"/>
      <c r="AC107" s="1374"/>
      <c r="AD107" s="1330"/>
      <c r="AE107" s="1252"/>
      <c r="AF107" s="1164"/>
      <c r="AG107" s="1164"/>
      <c r="AH107" s="1164"/>
      <c r="AI107" s="1164"/>
      <c r="AJ107" s="1164"/>
      <c r="AK107" s="1286"/>
      <c r="AL107" s="1164"/>
      <c r="AM107" s="1164"/>
      <c r="AN107" s="1291"/>
      <c r="AO107" s="1289"/>
      <c r="AP107" s="1284"/>
      <c r="AQ107" s="1285"/>
    </row>
    <row r="108" spans="1:43" s="1" customFormat="1" ht="14" customHeight="1">
      <c r="A108" s="1199"/>
      <c r="B108" s="1200"/>
      <c r="C108" s="1187"/>
      <c r="D108" s="1209"/>
      <c r="E108" s="1209"/>
      <c r="F108" s="1209"/>
      <c r="G108" s="1264"/>
      <c r="H108" s="1252"/>
      <c r="I108" s="42"/>
      <c r="J108" s="37"/>
      <c r="K108" s="1164"/>
      <c r="L108" s="42"/>
      <c r="M108" s="37"/>
      <c r="N108" s="1164"/>
      <c r="O108" s="42"/>
      <c r="P108" s="37"/>
      <c r="Q108" s="1164"/>
      <c r="R108" s="76"/>
      <c r="S108" s="37"/>
      <c r="T108" s="1164"/>
      <c r="U108" s="76"/>
      <c r="V108" s="37"/>
      <c r="W108" s="1164"/>
      <c r="X108" s="42"/>
      <c r="Y108" s="63"/>
      <c r="Z108" s="1249" t="str">
        <f>IF(COUNT(H108:W109)=0,"",SUM(H108,K108,N108,T108,W108))</f>
        <v/>
      </c>
      <c r="AA108" s="1251">
        <f>IF(Z108="",AA106,Z108+AA106)</f>
        <v>70</v>
      </c>
      <c r="AB108" s="1221" t="e">
        <f>Z108+D108</f>
        <v>#VALUE!</v>
      </c>
      <c r="AC108" s="1363" t="str">
        <f>IF(Z108="","",IF(AB108&gt;Z108,AD108,0))</f>
        <v/>
      </c>
      <c r="AD108" s="1331" t="str">
        <f>IF(Z108="","",Z108-Z49)</f>
        <v/>
      </c>
      <c r="AE108" s="1279">
        <f>COUNTIF(I108:J109,"b")+COUNTIF(L108:M109,"b")+COUNTIF(O108:P109,"b")+COUNTIF(U108:V109,"b")+COUNTIF(X108:Y109,"b")</f>
        <v>0</v>
      </c>
      <c r="AF108" s="1209">
        <f>COUNTIF(I108:J109,"J")+COUNTIF(L108:M109,"J")+COUNTIF(O108:P109,"J")+COUNTIF(U108:V109,"J")+COUNTIF(X108:Y109,"J")</f>
        <v>0</v>
      </c>
      <c r="AG108" s="1209">
        <f>COUNTIF(I108:J109,"G")+COUNTIF(L108:M109,"G")+COUNTIF(O108:P109,"G")+COUNTIF(U108:V109,"G")+COUNTIF(X108:Y109,"G")</f>
        <v>0</v>
      </c>
      <c r="AH108" s="1209">
        <f>COUNTIF(I108:J109,"O")+COUNTIF(L108:M109,"O")+COUNTIF(O108:P109,"O")+COUNTIF(U108:V109,"O")+COUNTIF(X108:Y109,"O")</f>
        <v>0</v>
      </c>
      <c r="AI108" s="1209">
        <f>COUNTIF(I108:J109,"N")+COUNTIF(L108:M109,"N")+COUNTIF(O108:P109,"N")+COUNTIF(U108:V109,"N")+COUNTIF(X108:Y109,"N")</f>
        <v>0</v>
      </c>
      <c r="AJ108" s="1209">
        <f>SUM(AE108:AI109)</f>
        <v>0</v>
      </c>
      <c r="AK108" s="1291">
        <f>IF(Z108="",0,AJ108/AM108)</f>
        <v>0</v>
      </c>
      <c r="AL108" s="1208">
        <f>IF(AM108=0,0,AA108/AM108)</f>
        <v>0</v>
      </c>
      <c r="AM108" s="1209">
        <f>IF(G108="X","NA",COUNT(H108,K108,N108,T108,W108))</f>
        <v>0</v>
      </c>
      <c r="AN108" s="1291">
        <f>IF(AO108=0,0,Z108/AO108)</f>
        <v>0</v>
      </c>
      <c r="AO108" s="1289">
        <f ca="1">'Jam P.1'!B26/60</f>
        <v>0</v>
      </c>
      <c r="AP108" s="1184">
        <f>B108</f>
        <v>0</v>
      </c>
      <c r="AQ108" s="1293"/>
    </row>
    <row r="109" spans="1:43" s="1" customFormat="1" ht="14" customHeight="1">
      <c r="A109" s="1199"/>
      <c r="B109" s="998"/>
      <c r="C109" s="1188"/>
      <c r="D109" s="1253"/>
      <c r="E109" s="1253"/>
      <c r="F109" s="1253"/>
      <c r="G109" s="1265"/>
      <c r="H109" s="1271"/>
      <c r="I109" s="42"/>
      <c r="J109" s="37"/>
      <c r="K109" s="1165"/>
      <c r="L109" s="42"/>
      <c r="M109" s="75"/>
      <c r="N109" s="1165"/>
      <c r="O109" s="76"/>
      <c r="P109" s="37"/>
      <c r="Q109" s="1165"/>
      <c r="R109" s="76"/>
      <c r="S109" s="75"/>
      <c r="T109" s="1165"/>
      <c r="U109" s="76"/>
      <c r="V109" s="75"/>
      <c r="W109" s="1165"/>
      <c r="X109" s="76"/>
      <c r="Y109" s="63"/>
      <c r="Z109" s="1250"/>
      <c r="AA109" s="1251"/>
      <c r="AB109" s="1221"/>
      <c r="AC109" s="1364"/>
      <c r="AD109" s="1332"/>
      <c r="AE109" s="1279"/>
      <c r="AF109" s="1209"/>
      <c r="AG109" s="1209"/>
      <c r="AH109" s="1209"/>
      <c r="AI109" s="1209"/>
      <c r="AJ109" s="1209"/>
      <c r="AK109" s="1291"/>
      <c r="AL109" s="1209"/>
      <c r="AM109" s="1209"/>
      <c r="AN109" s="1291"/>
      <c r="AO109" s="1289"/>
      <c r="AP109" s="1184"/>
      <c r="AQ109" s="1293"/>
    </row>
    <row r="110" spans="1:43" s="1" customFormat="1" ht="14" customHeight="1">
      <c r="A110" s="1183"/>
      <c r="B110" s="1166"/>
      <c r="C110" s="1184"/>
      <c r="D110" s="1164"/>
      <c r="E110" s="1164"/>
      <c r="F110" s="1164"/>
      <c r="G110" s="1247"/>
      <c r="H110" s="1267"/>
      <c r="I110" s="36"/>
      <c r="J110" s="37"/>
      <c r="K110" s="1162"/>
      <c r="L110" s="36"/>
      <c r="M110" s="37"/>
      <c r="N110" s="1162"/>
      <c r="O110" s="36"/>
      <c r="P110" s="37"/>
      <c r="Q110" s="1162"/>
      <c r="R110" s="4"/>
      <c r="S110" s="37"/>
      <c r="T110" s="1162"/>
      <c r="U110" s="4"/>
      <c r="V110" s="37"/>
      <c r="W110" s="1162"/>
      <c r="X110" s="36"/>
      <c r="Y110" s="63"/>
      <c r="Z110" s="1256" t="str">
        <f>IF(COUNT(H110:W111)=0,"",SUM(H110,K110,N110,T110,W110))</f>
        <v/>
      </c>
      <c r="AA110" s="1251">
        <f>IF(Z110="",AA108,Z110+AA108)</f>
        <v>70</v>
      </c>
      <c r="AB110" s="1221" t="e">
        <f>Z110+D110</f>
        <v>#VALUE!</v>
      </c>
      <c r="AC110" s="1368" t="str">
        <f>IF(Z110="","",IF(AB110&gt;Z110,AD110,0))</f>
        <v/>
      </c>
      <c r="AD110" s="1329" t="str">
        <f>IF(Z110="","",Z110-Z51)</f>
        <v/>
      </c>
      <c r="AE110" s="1252">
        <f>COUNTIF(I110:J111,"b")+COUNTIF(L110:M111,"b")+COUNTIF(O110:P111,"b")+COUNTIF(U110:V111,"b")+COUNTIF(X110:Y111,"b")</f>
        <v>0</v>
      </c>
      <c r="AF110" s="1164">
        <f>COUNTIF(I110:J111,"J")+COUNTIF(L110:M111,"J")+COUNTIF(O110:P111,"J")+COUNTIF(U110:V111,"J")+COUNTIF(X110:Y111,"J")</f>
        <v>0</v>
      </c>
      <c r="AG110" s="1164">
        <f>COUNTIF(I110:J111,"G")+COUNTIF(L110:M111,"G")+COUNTIF(O110:P111,"G")+COUNTIF(U110:V111,"G")+COUNTIF(X110:Y111,"G")</f>
        <v>0</v>
      </c>
      <c r="AH110" s="1164">
        <f>COUNTIF(I110:J111,"O")+COUNTIF(L110:M111,"O")+COUNTIF(O110:P111,"O")+COUNTIF(U110:V111,"O")+COUNTIF(X110:Y111,"O")</f>
        <v>0</v>
      </c>
      <c r="AI110" s="1164">
        <f>COUNTIF(I110:J111,"N")+COUNTIF(L110:M111,"N")+COUNTIF(O110:P111,"N")+COUNTIF(U110:V111,"N")+COUNTIF(X110:Y111,"N")</f>
        <v>0</v>
      </c>
      <c r="AJ110" s="1164">
        <f>SUM(AE110:AI111)</f>
        <v>0</v>
      </c>
      <c r="AK110" s="1286">
        <f>IF(Z110="",0,AJ110/AM110)</f>
        <v>0</v>
      </c>
      <c r="AL110" s="1288">
        <f>IF(AM110=0,0,AA110/AM110)</f>
        <v>0</v>
      </c>
      <c r="AM110" s="1164">
        <f>IF(G110="X","NA",COUNT(H110,K110,N110,T110,W110))</f>
        <v>0</v>
      </c>
      <c r="AN110" s="1291">
        <f>IF(AO110=0,0,Z110/AO110)</f>
        <v>0</v>
      </c>
      <c r="AO110" s="1289">
        <f ca="1">'Jam P.1'!B27/60</f>
        <v>0</v>
      </c>
      <c r="AP110" s="1284">
        <f>B110</f>
        <v>0</v>
      </c>
      <c r="AQ110" s="1285"/>
    </row>
    <row r="111" spans="1:43" s="1" customFormat="1" ht="14" customHeight="1" thickBot="1">
      <c r="A111" s="1193"/>
      <c r="B111" s="1201"/>
      <c r="C111" s="1185"/>
      <c r="D111" s="1186"/>
      <c r="E111" s="1186"/>
      <c r="F111" s="1186"/>
      <c r="G111" s="1270"/>
      <c r="H111" s="1268"/>
      <c r="I111" s="39"/>
      <c r="J111" s="40"/>
      <c r="K111" s="1220"/>
      <c r="L111" s="39"/>
      <c r="M111" s="34"/>
      <c r="N111" s="1220"/>
      <c r="O111" s="41"/>
      <c r="P111" s="40"/>
      <c r="Q111" s="1220"/>
      <c r="R111" s="41"/>
      <c r="S111" s="34"/>
      <c r="T111" s="1220"/>
      <c r="U111" s="41"/>
      <c r="V111" s="34"/>
      <c r="W111" s="1220"/>
      <c r="X111" s="41"/>
      <c r="Y111" s="64"/>
      <c r="Z111" s="1366"/>
      <c r="AA111" s="1365"/>
      <c r="AB111" s="1222"/>
      <c r="AC111" s="1369"/>
      <c r="AD111" s="1367"/>
      <c r="AE111" s="1296"/>
      <c r="AF111" s="1237"/>
      <c r="AG111" s="1237"/>
      <c r="AH111" s="1237"/>
      <c r="AI111" s="1237"/>
      <c r="AJ111" s="1237"/>
      <c r="AK111" s="1287"/>
      <c r="AL111" s="1237"/>
      <c r="AM111" s="1237"/>
      <c r="AN111" s="1292"/>
      <c r="AO111" s="1290"/>
      <c r="AP111" s="1284"/>
      <c r="AQ111" s="1285"/>
    </row>
    <row r="112" spans="1:43" s="1" customFormat="1" ht="14" customHeight="1" thickBot="1">
      <c r="A112" s="1191">
        <f>COUNT(A62:A111)</f>
        <v>19</v>
      </c>
      <c r="B112" s="1189" t="s">
        <v>431</v>
      </c>
      <c r="C112" s="1194">
        <f>COUNTIF(C62:C111,"x")</f>
        <v>0</v>
      </c>
      <c r="D112" s="1194">
        <f>COUNTIF(D62:D111,"x")</f>
        <v>0</v>
      </c>
      <c r="E112" s="1194">
        <f>COUNTIF(E62:E111,"x")</f>
        <v>0</v>
      </c>
      <c r="F112" s="1194">
        <f>COUNTIF(F62:F111,"x")</f>
        <v>0</v>
      </c>
      <c r="G112" s="1194">
        <f>COUNTIF(G62:G111,"x")</f>
        <v>0</v>
      </c>
      <c r="H112" s="1235">
        <f>SUM(H62:H111)</f>
        <v>30</v>
      </c>
      <c r="I112" s="38"/>
      <c r="J112" s="38"/>
      <c r="K112" s="1196">
        <f>SUM(K62:K111)</f>
        <v>7</v>
      </c>
      <c r="L112" s="38"/>
      <c r="M112" s="38"/>
      <c r="N112" s="1196">
        <f>SUM(N62:N111)</f>
        <v>3</v>
      </c>
      <c r="O112" s="38"/>
      <c r="P112" s="38"/>
      <c r="Q112" s="1196">
        <f>SUM(Q62:Q111)</f>
        <v>0</v>
      </c>
      <c r="R112" s="104"/>
      <c r="S112" s="38"/>
      <c r="T112" s="1196">
        <f>SUM(T62:T111)</f>
        <v>0</v>
      </c>
      <c r="U112" s="104"/>
      <c r="V112" s="38"/>
      <c r="W112" s="1196">
        <f>SUM(W62:W111)</f>
        <v>0</v>
      </c>
      <c r="X112" s="38"/>
      <c r="Y112" s="62"/>
      <c r="Z112" s="1319">
        <f>SUM(Z62:Z111)</f>
        <v>40</v>
      </c>
      <c r="AA112" s="1320">
        <f>AA110</f>
        <v>70</v>
      </c>
      <c r="AB112" s="631"/>
      <c r="AC112" s="1370">
        <f>SUM(AC62:AC111)</f>
        <v>11</v>
      </c>
      <c r="AD112" s="1321">
        <f>SUM(AD62:AD111)</f>
        <v>-44</v>
      </c>
      <c r="AE112" s="1372" t="s">
        <v>432</v>
      </c>
      <c r="AF112" s="1225"/>
      <c r="AG112" s="1225"/>
      <c r="AH112" s="1225"/>
      <c r="AI112" s="1225"/>
      <c r="AJ112" s="1225"/>
      <c r="AK112" s="1225"/>
      <c r="AL112" s="1225"/>
      <c r="AM112" s="1225"/>
      <c r="AN112" s="1225"/>
      <c r="AO112" s="1226"/>
      <c r="AP112" s="1280" t="s">
        <v>434</v>
      </c>
      <c r="AQ112" s="1281"/>
    </row>
    <row r="113" spans="1:43" s="1" customFormat="1" ht="14" customHeight="1" thickBot="1">
      <c r="A113" s="1192"/>
      <c r="B113" s="1190"/>
      <c r="C113" s="1195"/>
      <c r="D113" s="1195"/>
      <c r="E113" s="1195"/>
      <c r="F113" s="1195"/>
      <c r="G113" s="1195"/>
      <c r="H113" s="1236"/>
      <c r="I113" s="40"/>
      <c r="J113" s="40"/>
      <c r="K113" s="1198"/>
      <c r="L113" s="40"/>
      <c r="M113" s="34"/>
      <c r="N113" s="1197"/>
      <c r="O113" s="34"/>
      <c r="P113" s="40"/>
      <c r="Q113" s="1198"/>
      <c r="R113" s="34"/>
      <c r="S113" s="34"/>
      <c r="T113" s="1198"/>
      <c r="U113" s="34"/>
      <c r="V113" s="34"/>
      <c r="W113" s="1198"/>
      <c r="X113" s="34"/>
      <c r="Y113" s="64"/>
      <c r="Z113" s="1319"/>
      <c r="AA113" s="1320"/>
      <c r="AB113" s="632"/>
      <c r="AC113" s="1371"/>
      <c r="AD113" s="1322"/>
      <c r="AE113" s="1373"/>
      <c r="AF113" s="1227"/>
      <c r="AG113" s="1227"/>
      <c r="AH113" s="1227"/>
      <c r="AI113" s="1227"/>
      <c r="AJ113" s="1227"/>
      <c r="AK113" s="1227"/>
      <c r="AL113" s="1227"/>
      <c r="AM113" s="1227"/>
      <c r="AN113" s="1227"/>
      <c r="AO113" s="1228"/>
      <c r="AP113" s="1282"/>
      <c r="AQ113" s="1283"/>
    </row>
    <row r="114" spans="1:43" s="7" customFormat="1" ht="12" customHeight="1" thickBot="1">
      <c r="A114" s="1170" t="s">
        <v>374</v>
      </c>
      <c r="B114" s="1171"/>
      <c r="C114" s="1171"/>
      <c r="D114" s="1171"/>
      <c r="E114" s="1171"/>
      <c r="F114" s="1171"/>
      <c r="G114" s="1171"/>
      <c r="H114" s="1171"/>
      <c r="I114" s="1171"/>
      <c r="J114" s="1171"/>
      <c r="K114" s="1171"/>
      <c r="L114" s="1171"/>
      <c r="M114" s="1171"/>
      <c r="N114" s="1171"/>
      <c r="O114" s="1171"/>
      <c r="P114" s="1171"/>
      <c r="Q114" s="1171"/>
      <c r="R114" s="1171"/>
      <c r="S114" s="1171"/>
      <c r="T114" s="1171"/>
      <c r="U114" s="1171"/>
      <c r="V114" s="1171"/>
      <c r="W114" s="1171"/>
      <c r="X114" s="1171"/>
      <c r="Y114" s="1171"/>
      <c r="Z114" s="1171"/>
      <c r="AA114" s="1172"/>
      <c r="AB114" s="551"/>
      <c r="AC114" s="559"/>
      <c r="AD114" s="552"/>
      <c r="AE114" s="1323" t="s">
        <v>433</v>
      </c>
      <c r="AF114" s="1324"/>
      <c r="AG114" s="1324"/>
      <c r="AH114" s="1324"/>
      <c r="AI114" s="1324"/>
      <c r="AJ114" s="1324"/>
      <c r="AK114" s="1324"/>
      <c r="AL114" s="1324"/>
      <c r="AM114" s="1324"/>
      <c r="AN114" s="1324"/>
      <c r="AO114" s="1325"/>
      <c r="AP114" s="373" t="s">
        <v>421</v>
      </c>
      <c r="AQ114" s="374" t="s">
        <v>422</v>
      </c>
    </row>
    <row r="115" spans="1:43" s="7" customFormat="1" ht="12" customHeight="1">
      <c r="A115" s="1173" t="s">
        <v>225</v>
      </c>
      <c r="B115" s="1174"/>
      <c r="C115" s="1174"/>
      <c r="D115" s="1174"/>
      <c r="E115" s="1174"/>
      <c r="F115" s="1174"/>
      <c r="G115" s="1174"/>
      <c r="H115" s="1174"/>
      <c r="I115" s="1174"/>
      <c r="J115" s="1174"/>
      <c r="K115" s="1174"/>
      <c r="L115" s="1174"/>
      <c r="M115" s="1174"/>
      <c r="N115" s="1174"/>
      <c r="O115" s="1174"/>
      <c r="P115" s="1174"/>
      <c r="Q115" s="1174"/>
      <c r="R115" s="1174"/>
      <c r="S115" s="1174"/>
      <c r="T115" s="1174"/>
      <c r="U115" s="1174"/>
      <c r="V115" s="1174"/>
      <c r="W115" s="1174"/>
      <c r="X115" s="1174"/>
      <c r="Y115" s="1174"/>
      <c r="Z115" s="1174"/>
      <c r="AA115" s="1175"/>
      <c r="AB115" s="554"/>
      <c r="AC115" s="553"/>
      <c r="AD115" s="555"/>
      <c r="AE115" s="1245" t="s">
        <v>383</v>
      </c>
      <c r="AF115" s="1218" t="s">
        <v>382</v>
      </c>
      <c r="AG115" s="1218" t="s">
        <v>381</v>
      </c>
      <c r="AH115" s="1218" t="s">
        <v>380</v>
      </c>
      <c r="AI115" s="1218" t="s">
        <v>145</v>
      </c>
      <c r="AJ115" s="1218" t="s">
        <v>385</v>
      </c>
      <c r="AK115" s="1218" t="s">
        <v>386</v>
      </c>
      <c r="AL115" s="1339" t="s">
        <v>384</v>
      </c>
      <c r="AM115" s="1204" t="s">
        <v>435</v>
      </c>
      <c r="AN115" s="1218" t="s">
        <v>144</v>
      </c>
      <c r="AO115" s="1233" t="s">
        <v>395</v>
      </c>
      <c r="AP115" s="56"/>
      <c r="AQ115" s="57"/>
    </row>
    <row r="116" spans="1:43" s="7" customFormat="1" ht="12" customHeight="1">
      <c r="A116" s="1173" t="s">
        <v>388</v>
      </c>
      <c r="B116" s="1174"/>
      <c r="C116" s="1174"/>
      <c r="D116" s="1174"/>
      <c r="E116" s="1174"/>
      <c r="F116" s="1174"/>
      <c r="G116" s="1174"/>
      <c r="H116" s="1174"/>
      <c r="I116" s="1174"/>
      <c r="J116" s="1174"/>
      <c r="K116" s="1174"/>
      <c r="L116" s="1174"/>
      <c r="M116" s="1174"/>
      <c r="N116" s="1174"/>
      <c r="O116" s="1174"/>
      <c r="P116" s="1174"/>
      <c r="Q116" s="1174"/>
      <c r="R116" s="1174"/>
      <c r="S116" s="1174"/>
      <c r="T116" s="1174"/>
      <c r="U116" s="1174"/>
      <c r="V116" s="1174"/>
      <c r="W116" s="1174"/>
      <c r="X116" s="1174"/>
      <c r="Y116" s="1174"/>
      <c r="Z116" s="1174"/>
      <c r="AA116" s="1175"/>
      <c r="AB116" s="554"/>
      <c r="AC116" s="553"/>
      <c r="AD116" s="555"/>
      <c r="AE116" s="1246"/>
      <c r="AF116" s="1219"/>
      <c r="AG116" s="1219"/>
      <c r="AH116" s="1219"/>
      <c r="AI116" s="1219"/>
      <c r="AJ116" s="1219"/>
      <c r="AK116" s="1219"/>
      <c r="AL116" s="1340"/>
      <c r="AM116" s="1205"/>
      <c r="AN116" s="1219"/>
      <c r="AO116" s="1234"/>
      <c r="AP116" s="58"/>
      <c r="AQ116" s="59"/>
    </row>
    <row r="117" spans="1:43" s="7" customFormat="1" ht="12" customHeight="1">
      <c r="A117" s="1176" t="s">
        <v>389</v>
      </c>
      <c r="B117" s="1177"/>
      <c r="C117" s="1177"/>
      <c r="D117" s="1177"/>
      <c r="E117" s="1177"/>
      <c r="F117" s="1177"/>
      <c r="G117" s="1177"/>
      <c r="H117" s="1177"/>
      <c r="I117" s="1177"/>
      <c r="J117" s="1177"/>
      <c r="K117" s="1177"/>
      <c r="L117" s="1177"/>
      <c r="M117" s="1177"/>
      <c r="N117" s="1177"/>
      <c r="O117" s="1177"/>
      <c r="P117" s="1177"/>
      <c r="Q117" s="1177"/>
      <c r="R117" s="1177"/>
      <c r="S117" s="1177"/>
      <c r="T117" s="1177"/>
      <c r="U117" s="1177"/>
      <c r="V117" s="1177"/>
      <c r="W117" s="1177"/>
      <c r="X117" s="1177"/>
      <c r="Y117" s="1177"/>
      <c r="Z117" s="1177"/>
      <c r="AA117" s="1178"/>
      <c r="AB117" s="556"/>
      <c r="AC117" s="553"/>
      <c r="AD117" s="555"/>
      <c r="AE117" s="1243">
        <f t="shared" ref="AE117:AO117" si="1">SUM(AE62:AE111)</f>
        <v>0</v>
      </c>
      <c r="AF117" s="1216">
        <f t="shared" si="1"/>
        <v>0</v>
      </c>
      <c r="AG117" s="1216">
        <f t="shared" si="1"/>
        <v>0</v>
      </c>
      <c r="AH117" s="1216">
        <f t="shared" si="1"/>
        <v>0</v>
      </c>
      <c r="AI117" s="1216">
        <f t="shared" si="1"/>
        <v>0</v>
      </c>
      <c r="AJ117" s="1216">
        <f t="shared" si="1"/>
        <v>0</v>
      </c>
      <c r="AK117" s="1317">
        <f t="shared" si="1"/>
        <v>0</v>
      </c>
      <c r="AL117" s="1216">
        <f t="shared" si="1"/>
        <v>874.16666666666674</v>
      </c>
      <c r="AM117" s="1214">
        <f t="shared" si="1"/>
        <v>22</v>
      </c>
      <c r="AN117" s="1216">
        <f t="shared" si="1"/>
        <v>0</v>
      </c>
      <c r="AO117" s="1212">
        <f t="shared" si="1"/>
        <v>0</v>
      </c>
      <c r="AP117" s="58"/>
      <c r="AQ117" s="59"/>
    </row>
    <row r="118" spans="1:43" s="7" customFormat="1" ht="12" customHeight="1" thickBot="1">
      <c r="A118" s="1179" t="s">
        <v>459</v>
      </c>
      <c r="B118" s="1180"/>
      <c r="C118" s="1180"/>
      <c r="D118" s="1180"/>
      <c r="E118" s="1180"/>
      <c r="F118" s="1180"/>
      <c r="G118" s="1180"/>
      <c r="H118" s="1180"/>
      <c r="I118" s="1180"/>
      <c r="J118" s="1180"/>
      <c r="K118" s="1180"/>
      <c r="L118" s="1180"/>
      <c r="M118" s="1180"/>
      <c r="N118" s="1180"/>
      <c r="O118" s="1180"/>
      <c r="P118" s="1180"/>
      <c r="Q118" s="1180"/>
      <c r="R118" s="1180"/>
      <c r="S118" s="1180"/>
      <c r="T118" s="1180"/>
      <c r="U118" s="1180"/>
      <c r="V118" s="1180"/>
      <c r="W118" s="1180"/>
      <c r="X118" s="1180"/>
      <c r="Y118" s="1180"/>
      <c r="Z118" s="1180"/>
      <c r="AA118" s="1181"/>
      <c r="AB118" s="557"/>
      <c r="AC118" s="553"/>
      <c r="AD118" s="555"/>
      <c r="AE118" s="1244"/>
      <c r="AF118" s="1217"/>
      <c r="AG118" s="1217"/>
      <c r="AH118" s="1217"/>
      <c r="AI118" s="1217"/>
      <c r="AJ118" s="1217"/>
      <c r="AK118" s="1217"/>
      <c r="AL118" s="1217"/>
      <c r="AM118" s="1215"/>
      <c r="AN118" s="1217"/>
      <c r="AO118" s="1213"/>
      <c r="AP118" s="60"/>
      <c r="AQ118" s="61"/>
    </row>
    <row r="119" spans="1:43" s="7" customFormat="1" ht="12" customHeight="1" thickBot="1">
      <c r="C119" s="6"/>
      <c r="E119" s="6"/>
      <c r="Q119" s="6"/>
      <c r="R119" s="6"/>
      <c r="S119" s="6"/>
      <c r="T119" s="6"/>
      <c r="U119" s="6"/>
      <c r="V119" s="6"/>
      <c r="W119" s="6"/>
      <c r="X119" s="6"/>
      <c r="Y119" s="6"/>
      <c r="Z119" s="6"/>
      <c r="AA119" s="6"/>
      <c r="AB119" s="6"/>
      <c r="AC119" s="6"/>
      <c r="AD119" s="6"/>
    </row>
    <row r="120" spans="1:43" s="7" customFormat="1" ht="37.5" customHeight="1" thickBot="1">
      <c r="A120" s="614"/>
      <c r="B120" s="615" t="str">
        <f ca="1">Rosters!B10</f>
        <v>5280 Fight Club</v>
      </c>
      <c r="C120" s="616" t="s">
        <v>455</v>
      </c>
      <c r="D120" s="616" t="s">
        <v>456</v>
      </c>
      <c r="E120" s="616" t="s">
        <v>457</v>
      </c>
      <c r="F120" s="616" t="s">
        <v>372</v>
      </c>
      <c r="G120" s="617" t="s">
        <v>369</v>
      </c>
      <c r="H120" s="619" t="s">
        <v>263</v>
      </c>
      <c r="I120" s="616"/>
      <c r="J120" s="616"/>
      <c r="K120" s="620" t="s">
        <v>264</v>
      </c>
      <c r="L120" s="616"/>
      <c r="M120" s="616"/>
      <c r="N120" s="620" t="s">
        <v>265</v>
      </c>
      <c r="O120" s="616"/>
      <c r="P120" s="616"/>
      <c r="Q120" s="620" t="s">
        <v>266</v>
      </c>
      <c r="R120" s="616"/>
      <c r="S120" s="616"/>
      <c r="T120" s="620" t="s">
        <v>267</v>
      </c>
      <c r="U120" s="616"/>
      <c r="V120" s="616"/>
      <c r="W120" s="620" t="s">
        <v>146</v>
      </c>
      <c r="X120" s="616"/>
      <c r="Y120" s="617"/>
      <c r="Z120" s="618" t="s">
        <v>422</v>
      </c>
      <c r="AA120" s="621" t="s">
        <v>356</v>
      </c>
      <c r="AB120" s="622"/>
      <c r="AC120" s="622" t="s">
        <v>269</v>
      </c>
      <c r="AD120" s="623" t="s">
        <v>270</v>
      </c>
      <c r="AE120" s="626" t="s">
        <v>383</v>
      </c>
      <c r="AF120" s="622" t="s">
        <v>382</v>
      </c>
      <c r="AG120" s="622" t="s">
        <v>381</v>
      </c>
      <c r="AH120" s="622" t="s">
        <v>380</v>
      </c>
      <c r="AI120" s="623" t="s">
        <v>387</v>
      </c>
      <c r="AJ120" s="628" t="s">
        <v>385</v>
      </c>
      <c r="AK120" s="626" t="s">
        <v>436</v>
      </c>
      <c r="AL120" s="623" t="s">
        <v>384</v>
      </c>
      <c r="AM120" s="628" t="s">
        <v>435</v>
      </c>
      <c r="AN120" s="628" t="s">
        <v>220</v>
      </c>
      <c r="AO120" s="257"/>
      <c r="AP120" s="258"/>
      <c r="AQ120" s="258"/>
    </row>
    <row r="121" spans="1:43" ht="23" customHeight="1">
      <c r="A121" s="216" t="str">
        <f ca="1">Rosters!B12</f>
        <v>13</v>
      </c>
      <c r="B121" s="217" t="str">
        <f ca="1">Rosters!C12</f>
        <v>Anne Shank</v>
      </c>
      <c r="C121" s="218">
        <f>SUMIF($B$3:$B$52,$B121,C$3:C$52)</f>
        <v>0</v>
      </c>
      <c r="D121" s="218">
        <f>SUMIF($B$3:$B$52,$B121,D$3:D$52)</f>
        <v>0</v>
      </c>
      <c r="E121" s="218">
        <f t="shared" ref="E121:H136" si="2">SUMIF($B$3:$B$52,$B121,E$3:E$52)</f>
        <v>0</v>
      </c>
      <c r="F121" s="218">
        <f t="shared" si="2"/>
        <v>0</v>
      </c>
      <c r="G121" s="231">
        <f t="shared" si="2"/>
        <v>0</v>
      </c>
      <c r="H121" s="173">
        <f>SUMIF($B$3:$B$52,$B121,H$3:H$52)</f>
        <v>0</v>
      </c>
      <c r="I121" s="174"/>
      <c r="J121" s="218"/>
      <c r="K121" s="174">
        <f t="shared" ref="K121:K135" si="3">SUMIF($B$3:$B$52,$B121,K$3:K$52)</f>
        <v>0</v>
      </c>
      <c r="L121" s="174"/>
      <c r="M121" s="218"/>
      <c r="N121" s="174">
        <f t="shared" ref="N121:N135" si="4">SUMIF($B$3:$B$52,$B121,N$3:N$52)</f>
        <v>0</v>
      </c>
      <c r="O121" s="174"/>
      <c r="P121" s="218"/>
      <c r="Q121" s="174">
        <f t="shared" ref="Q121:Q135" si="5">SUMIF($B$3:$B$52,$B121,Q$3:Q$52)</f>
        <v>0</v>
      </c>
      <c r="R121" s="174"/>
      <c r="S121" s="218"/>
      <c r="T121" s="174">
        <f t="shared" ref="T121:T135" si="6">SUMIF($B$3:$B$52,$B121,T$3:T$52)</f>
        <v>0</v>
      </c>
      <c r="U121" s="174"/>
      <c r="V121" s="218"/>
      <c r="W121" s="174">
        <f t="shared" ref="W121:W135" si="7">SUMIF($B$3:$B$52,$B121,W$3:W$52)</f>
        <v>0</v>
      </c>
      <c r="X121" s="174"/>
      <c r="Y121" s="231"/>
      <c r="Z121" s="291">
        <f t="shared" ref="Z121:Z135" si="8">SUMIF($B$3:$B$52,$B121,Z$3:Z$52)</f>
        <v>0</v>
      </c>
      <c r="AA121" s="242">
        <f>SUMIF($B$3:$B$52,$B121,AD$3:AD$52)</f>
        <v>0</v>
      </c>
      <c r="AB121" s="218"/>
      <c r="AC121" s="218">
        <f t="shared" ref="AC121:AC136" si="9">SUMIF($B$3:$B$52,$B121,$AC$3:$AC$52)</f>
        <v>0</v>
      </c>
      <c r="AD121" s="231" t="str">
        <f>IF(AN121=0,"",Z121/AN121)</f>
        <v/>
      </c>
      <c r="AE121" s="173">
        <f t="shared" ref="AE121:AJ121" si="10">SUMIF($B$3:$B$52,$B121,AE$3:AE$52)</f>
        <v>0</v>
      </c>
      <c r="AF121" s="174">
        <f t="shared" si="10"/>
        <v>0</v>
      </c>
      <c r="AG121" s="174">
        <f t="shared" si="10"/>
        <v>0</v>
      </c>
      <c r="AH121" s="174">
        <f t="shared" si="10"/>
        <v>0</v>
      </c>
      <c r="AI121" s="525">
        <f t="shared" si="10"/>
        <v>0</v>
      </c>
      <c r="AJ121" s="291">
        <f t="shared" si="10"/>
        <v>0</v>
      </c>
      <c r="AK121" s="251">
        <f>IF(AM121=0,0,AJ121/AM121)</f>
        <v>0</v>
      </c>
      <c r="AL121" s="252">
        <f>IF(AM121=0,0,Z121/AM121)</f>
        <v>0</v>
      </c>
      <c r="AM121" s="291">
        <f>SUMIF($B$3:$B$52,$B121,AM$3:AM$52)</f>
        <v>0</v>
      </c>
      <c r="AN121" s="291">
        <f>COUNTIF($B$3:$B$52,$B121)</f>
        <v>0</v>
      </c>
    </row>
    <row r="122" spans="1:43" ht="23" customHeight="1">
      <c r="A122" s="220" t="str">
        <f ca="1">Rosters!B13</f>
        <v xml:space="preserve">57 </v>
      </c>
      <c r="B122" s="221" t="str">
        <f ca="1">Rosters!C13</f>
        <v>Annia LateHer</v>
      </c>
      <c r="C122" s="222">
        <f t="shared" ref="C122:C136" si="11">SUMIF($B$3:$B$52,$B122,C$3:C$52)</f>
        <v>0</v>
      </c>
      <c r="D122" s="222">
        <f t="shared" ref="D122:D136" si="12">SUMIF($B$3:$B$52,$B122,D$3:D$52)</f>
        <v>0</v>
      </c>
      <c r="E122" s="222">
        <f t="shared" si="2"/>
        <v>0</v>
      </c>
      <c r="F122" s="222">
        <f t="shared" si="2"/>
        <v>0</v>
      </c>
      <c r="G122" s="232">
        <f t="shared" si="2"/>
        <v>0</v>
      </c>
      <c r="H122" s="172">
        <f t="shared" si="2"/>
        <v>0</v>
      </c>
      <c r="I122" s="223"/>
      <c r="J122" s="222"/>
      <c r="K122" s="223">
        <f t="shared" si="3"/>
        <v>0</v>
      </c>
      <c r="L122" s="223"/>
      <c r="M122" s="222"/>
      <c r="N122" s="223">
        <f t="shared" si="4"/>
        <v>0</v>
      </c>
      <c r="O122" s="223"/>
      <c r="P122" s="222"/>
      <c r="Q122" s="223">
        <f t="shared" si="5"/>
        <v>0</v>
      </c>
      <c r="R122" s="223"/>
      <c r="S122" s="222"/>
      <c r="T122" s="223">
        <f t="shared" si="6"/>
        <v>0</v>
      </c>
      <c r="U122" s="223"/>
      <c r="V122" s="222"/>
      <c r="W122" s="223">
        <f t="shared" si="7"/>
        <v>0</v>
      </c>
      <c r="X122" s="223"/>
      <c r="Y122" s="232"/>
      <c r="Z122" s="292">
        <f t="shared" si="8"/>
        <v>0</v>
      </c>
      <c r="AA122" s="243">
        <f t="shared" ref="AA122:AA134" si="13">SUMIF($B$3:$B$52,$B122,AD$3:AD$52)</f>
        <v>0</v>
      </c>
      <c r="AB122" s="222"/>
      <c r="AC122" s="222">
        <f t="shared" si="9"/>
        <v>0</v>
      </c>
      <c r="AD122" s="232" t="str">
        <f t="shared" ref="AD122:AD134" si="14">IF(AN122=0,"",Z122/AN122)</f>
        <v/>
      </c>
      <c r="AE122" s="172">
        <f t="shared" ref="AE122:AJ136" si="15">SUMIF($B$3:$B$52,$B122,AE$3:AE$52)</f>
        <v>0</v>
      </c>
      <c r="AF122" s="223">
        <f t="shared" si="15"/>
        <v>0</v>
      </c>
      <c r="AG122" s="223">
        <f t="shared" si="15"/>
        <v>0</v>
      </c>
      <c r="AH122" s="223">
        <f t="shared" si="15"/>
        <v>0</v>
      </c>
      <c r="AI122" s="523">
        <f t="shared" si="15"/>
        <v>0</v>
      </c>
      <c r="AJ122" s="292">
        <f t="shared" si="15"/>
        <v>0</v>
      </c>
      <c r="AK122" s="253">
        <f t="shared" ref="AK122:AK134" si="16">IF(AM122=0,0,AJ122/AM122)</f>
        <v>0</v>
      </c>
      <c r="AL122" s="254">
        <f t="shared" ref="AL122:AL134" si="17">IF(AM122=0,0,Z122/AM122)</f>
        <v>0</v>
      </c>
      <c r="AM122" s="292">
        <f t="shared" ref="AM122:AM136" si="18">SUMIF($B$3:$B$52,$B122,AM$3:AM$52)</f>
        <v>0</v>
      </c>
      <c r="AN122" s="292">
        <f t="shared" ref="AN122:AN136" si="19">COUNTIF($B$3:$B$52,$B122)</f>
        <v>0</v>
      </c>
    </row>
    <row r="123" spans="1:43" ht="23" customHeight="1">
      <c r="A123" s="220" t="str">
        <f ca="1">Rosters!B14</f>
        <v>86</v>
      </c>
      <c r="B123" s="221" t="str">
        <f ca="1">Rosters!C14</f>
        <v>Assaultin Pepa</v>
      </c>
      <c r="C123" s="222">
        <f t="shared" si="11"/>
        <v>0</v>
      </c>
      <c r="D123" s="222">
        <f t="shared" si="12"/>
        <v>0</v>
      </c>
      <c r="E123" s="222">
        <f t="shared" si="2"/>
        <v>0</v>
      </c>
      <c r="F123" s="222">
        <f t="shared" si="2"/>
        <v>0</v>
      </c>
      <c r="G123" s="232">
        <f t="shared" si="2"/>
        <v>0</v>
      </c>
      <c r="H123" s="172">
        <f t="shared" si="2"/>
        <v>0</v>
      </c>
      <c r="I123" s="223"/>
      <c r="J123" s="222"/>
      <c r="K123" s="223">
        <f t="shared" si="3"/>
        <v>0</v>
      </c>
      <c r="L123" s="223"/>
      <c r="M123" s="222"/>
      <c r="N123" s="223">
        <f t="shared" si="4"/>
        <v>0</v>
      </c>
      <c r="O123" s="223"/>
      <c r="P123" s="222"/>
      <c r="Q123" s="223">
        <f t="shared" si="5"/>
        <v>0</v>
      </c>
      <c r="R123" s="223"/>
      <c r="S123" s="222"/>
      <c r="T123" s="223">
        <f t="shared" si="6"/>
        <v>0</v>
      </c>
      <c r="U123" s="223"/>
      <c r="V123" s="222"/>
      <c r="W123" s="223">
        <f t="shared" si="7"/>
        <v>0</v>
      </c>
      <c r="X123" s="223"/>
      <c r="Y123" s="232"/>
      <c r="Z123" s="292">
        <f t="shared" si="8"/>
        <v>0</v>
      </c>
      <c r="AA123" s="243">
        <f t="shared" si="13"/>
        <v>0</v>
      </c>
      <c r="AB123" s="222"/>
      <c r="AC123" s="222">
        <f t="shared" si="9"/>
        <v>0</v>
      </c>
      <c r="AD123" s="232" t="str">
        <f t="shared" si="14"/>
        <v/>
      </c>
      <c r="AE123" s="172">
        <f t="shared" si="15"/>
        <v>0</v>
      </c>
      <c r="AF123" s="223">
        <f t="shared" si="15"/>
        <v>0</v>
      </c>
      <c r="AG123" s="223">
        <f t="shared" si="15"/>
        <v>0</v>
      </c>
      <c r="AH123" s="223">
        <f t="shared" si="15"/>
        <v>0</v>
      </c>
      <c r="AI123" s="523">
        <f t="shared" si="15"/>
        <v>0</v>
      </c>
      <c r="AJ123" s="292">
        <f t="shared" si="15"/>
        <v>0</v>
      </c>
      <c r="AK123" s="253">
        <f t="shared" si="16"/>
        <v>0</v>
      </c>
      <c r="AL123" s="254">
        <f t="shared" si="17"/>
        <v>0</v>
      </c>
      <c r="AM123" s="292">
        <f t="shared" si="18"/>
        <v>0</v>
      </c>
      <c r="AN123" s="292">
        <f t="shared" si="19"/>
        <v>0</v>
      </c>
    </row>
    <row r="124" spans="1:43" ht="23" customHeight="1">
      <c r="A124" s="220" t="str">
        <f ca="1">Rosters!B15</f>
        <v>3</v>
      </c>
      <c r="B124" s="221" t="str">
        <f ca="1">Rosters!C15</f>
        <v>Catholic Cruel Girl</v>
      </c>
      <c r="C124" s="222">
        <f t="shared" si="11"/>
        <v>0</v>
      </c>
      <c r="D124" s="222">
        <f t="shared" si="12"/>
        <v>0</v>
      </c>
      <c r="E124" s="222">
        <f t="shared" si="2"/>
        <v>0</v>
      </c>
      <c r="F124" s="222">
        <f t="shared" si="2"/>
        <v>0</v>
      </c>
      <c r="G124" s="232">
        <f t="shared" si="2"/>
        <v>0</v>
      </c>
      <c r="H124" s="172">
        <f t="shared" si="2"/>
        <v>0</v>
      </c>
      <c r="I124" s="223"/>
      <c r="J124" s="222"/>
      <c r="K124" s="223">
        <f t="shared" si="3"/>
        <v>0</v>
      </c>
      <c r="L124" s="223"/>
      <c r="M124" s="222"/>
      <c r="N124" s="223">
        <f t="shared" si="4"/>
        <v>0</v>
      </c>
      <c r="O124" s="223"/>
      <c r="P124" s="222"/>
      <c r="Q124" s="223">
        <f t="shared" si="5"/>
        <v>0</v>
      </c>
      <c r="R124" s="223"/>
      <c r="S124" s="222"/>
      <c r="T124" s="223">
        <f t="shared" si="6"/>
        <v>0</v>
      </c>
      <c r="U124" s="223"/>
      <c r="V124" s="222"/>
      <c r="W124" s="223">
        <f t="shared" si="7"/>
        <v>0</v>
      </c>
      <c r="X124" s="223"/>
      <c r="Y124" s="232"/>
      <c r="Z124" s="292">
        <f t="shared" si="8"/>
        <v>0</v>
      </c>
      <c r="AA124" s="243">
        <f t="shared" si="13"/>
        <v>0</v>
      </c>
      <c r="AB124" s="222"/>
      <c r="AC124" s="222">
        <f t="shared" si="9"/>
        <v>0</v>
      </c>
      <c r="AD124" s="232" t="str">
        <f t="shared" si="14"/>
        <v/>
      </c>
      <c r="AE124" s="172">
        <f t="shared" si="15"/>
        <v>0</v>
      </c>
      <c r="AF124" s="223">
        <f t="shared" si="15"/>
        <v>0</v>
      </c>
      <c r="AG124" s="223">
        <f t="shared" si="15"/>
        <v>0</v>
      </c>
      <c r="AH124" s="223">
        <f t="shared" si="15"/>
        <v>0</v>
      </c>
      <c r="AI124" s="523">
        <f t="shared" si="15"/>
        <v>0</v>
      </c>
      <c r="AJ124" s="292">
        <f t="shared" si="15"/>
        <v>0</v>
      </c>
      <c r="AK124" s="253">
        <f t="shared" si="16"/>
        <v>0</v>
      </c>
      <c r="AL124" s="254">
        <f t="shared" si="17"/>
        <v>0</v>
      </c>
      <c r="AM124" s="292">
        <f t="shared" si="18"/>
        <v>0</v>
      </c>
      <c r="AN124" s="292">
        <f t="shared" si="19"/>
        <v>0</v>
      </c>
    </row>
    <row r="125" spans="1:43" ht="23" customHeight="1">
      <c r="A125" s="220" t="str">
        <f ca="1">Rosters!B16</f>
        <v>27</v>
      </c>
      <c r="B125" s="221" t="str">
        <f ca="1">Rosters!C16</f>
        <v>DeRanged</v>
      </c>
      <c r="C125" s="222">
        <f t="shared" si="11"/>
        <v>0</v>
      </c>
      <c r="D125" s="222">
        <f t="shared" si="12"/>
        <v>0</v>
      </c>
      <c r="E125" s="222">
        <f t="shared" si="2"/>
        <v>0</v>
      </c>
      <c r="F125" s="222">
        <f t="shared" si="2"/>
        <v>0</v>
      </c>
      <c r="G125" s="232">
        <f t="shared" si="2"/>
        <v>0</v>
      </c>
      <c r="H125" s="172">
        <f t="shared" si="2"/>
        <v>0</v>
      </c>
      <c r="I125" s="223"/>
      <c r="J125" s="222"/>
      <c r="K125" s="223">
        <f t="shared" si="3"/>
        <v>0</v>
      </c>
      <c r="L125" s="223"/>
      <c r="M125" s="222"/>
      <c r="N125" s="223">
        <f t="shared" si="4"/>
        <v>0</v>
      </c>
      <c r="O125" s="223"/>
      <c r="P125" s="222"/>
      <c r="Q125" s="223">
        <f t="shared" si="5"/>
        <v>0</v>
      </c>
      <c r="R125" s="223"/>
      <c r="S125" s="222"/>
      <c r="T125" s="223">
        <f t="shared" si="6"/>
        <v>0</v>
      </c>
      <c r="U125" s="223"/>
      <c r="V125" s="222"/>
      <c r="W125" s="223">
        <f t="shared" si="7"/>
        <v>0</v>
      </c>
      <c r="X125" s="223"/>
      <c r="Y125" s="232"/>
      <c r="Z125" s="292">
        <f t="shared" si="8"/>
        <v>0</v>
      </c>
      <c r="AA125" s="243">
        <f t="shared" si="13"/>
        <v>0</v>
      </c>
      <c r="AB125" s="222"/>
      <c r="AC125" s="222">
        <f t="shared" si="9"/>
        <v>0</v>
      </c>
      <c r="AD125" s="232" t="str">
        <f t="shared" si="14"/>
        <v/>
      </c>
      <c r="AE125" s="172">
        <f t="shared" si="15"/>
        <v>0</v>
      </c>
      <c r="AF125" s="223">
        <f t="shared" si="15"/>
        <v>0</v>
      </c>
      <c r="AG125" s="223">
        <f t="shared" si="15"/>
        <v>0</v>
      </c>
      <c r="AH125" s="223">
        <f t="shared" si="15"/>
        <v>0</v>
      </c>
      <c r="AI125" s="523">
        <f t="shared" si="15"/>
        <v>0</v>
      </c>
      <c r="AJ125" s="292">
        <f t="shared" si="15"/>
        <v>0</v>
      </c>
      <c r="AK125" s="253">
        <f t="shared" si="16"/>
        <v>0</v>
      </c>
      <c r="AL125" s="254">
        <f t="shared" si="17"/>
        <v>0</v>
      </c>
      <c r="AM125" s="292">
        <f t="shared" si="18"/>
        <v>0</v>
      </c>
      <c r="AN125" s="292">
        <f t="shared" si="19"/>
        <v>0</v>
      </c>
    </row>
    <row r="126" spans="1:43" ht="23" customHeight="1">
      <c r="A126" s="220" t="str">
        <f ca="1">Rosters!B17</f>
        <v>1972</v>
      </c>
      <c r="B126" s="221" t="str">
        <f ca="1">Rosters!C17</f>
        <v>Ecko</v>
      </c>
      <c r="C126" s="222">
        <f t="shared" si="11"/>
        <v>0</v>
      </c>
      <c r="D126" s="222">
        <f t="shared" si="12"/>
        <v>0</v>
      </c>
      <c r="E126" s="222">
        <f t="shared" si="2"/>
        <v>0</v>
      </c>
      <c r="F126" s="222">
        <f t="shared" si="2"/>
        <v>0</v>
      </c>
      <c r="G126" s="232">
        <f t="shared" si="2"/>
        <v>0</v>
      </c>
      <c r="H126" s="172">
        <f t="shared" si="2"/>
        <v>0</v>
      </c>
      <c r="I126" s="223"/>
      <c r="J126" s="222"/>
      <c r="K126" s="223">
        <f t="shared" si="3"/>
        <v>0</v>
      </c>
      <c r="L126" s="223"/>
      <c r="M126" s="222"/>
      <c r="N126" s="223">
        <f t="shared" si="4"/>
        <v>0</v>
      </c>
      <c r="O126" s="223"/>
      <c r="P126" s="222"/>
      <c r="Q126" s="223">
        <f t="shared" si="5"/>
        <v>0</v>
      </c>
      <c r="R126" s="223"/>
      <c r="S126" s="222"/>
      <c r="T126" s="223">
        <f t="shared" si="6"/>
        <v>0</v>
      </c>
      <c r="U126" s="223"/>
      <c r="V126" s="222"/>
      <c r="W126" s="223">
        <f t="shared" si="7"/>
        <v>0</v>
      </c>
      <c r="X126" s="223"/>
      <c r="Y126" s="232"/>
      <c r="Z126" s="292">
        <f t="shared" si="8"/>
        <v>0</v>
      </c>
      <c r="AA126" s="243">
        <f t="shared" si="13"/>
        <v>0</v>
      </c>
      <c r="AB126" s="222"/>
      <c r="AC126" s="222">
        <f t="shared" si="9"/>
        <v>0</v>
      </c>
      <c r="AD126" s="232" t="str">
        <f t="shared" si="14"/>
        <v/>
      </c>
      <c r="AE126" s="172">
        <f t="shared" si="15"/>
        <v>0</v>
      </c>
      <c r="AF126" s="223">
        <f t="shared" si="15"/>
        <v>0</v>
      </c>
      <c r="AG126" s="223">
        <f t="shared" si="15"/>
        <v>0</v>
      </c>
      <c r="AH126" s="223">
        <f t="shared" si="15"/>
        <v>0</v>
      </c>
      <c r="AI126" s="523">
        <f t="shared" si="15"/>
        <v>0</v>
      </c>
      <c r="AJ126" s="292">
        <f t="shared" si="15"/>
        <v>0</v>
      </c>
      <c r="AK126" s="253">
        <f t="shared" si="16"/>
        <v>0</v>
      </c>
      <c r="AL126" s="254">
        <f t="shared" si="17"/>
        <v>0</v>
      </c>
      <c r="AM126" s="292">
        <f t="shared" si="18"/>
        <v>0</v>
      </c>
      <c r="AN126" s="292">
        <f t="shared" si="19"/>
        <v>0</v>
      </c>
    </row>
    <row r="127" spans="1:43" ht="23" customHeight="1">
      <c r="A127" s="220" t="str">
        <f ca="1">Rosters!B18</f>
        <v>18</v>
      </c>
      <c r="B127" s="221" t="str">
        <f ca="1">Rosters!C18</f>
        <v>Frida Beater</v>
      </c>
      <c r="C127" s="222">
        <f t="shared" si="11"/>
        <v>0</v>
      </c>
      <c r="D127" s="222">
        <f t="shared" si="12"/>
        <v>0</v>
      </c>
      <c r="E127" s="222">
        <f t="shared" si="2"/>
        <v>0</v>
      </c>
      <c r="F127" s="222">
        <f t="shared" si="2"/>
        <v>0</v>
      </c>
      <c r="G127" s="232">
        <f t="shared" si="2"/>
        <v>0</v>
      </c>
      <c r="H127" s="172">
        <f t="shared" si="2"/>
        <v>0</v>
      </c>
      <c r="I127" s="223"/>
      <c r="J127" s="222"/>
      <c r="K127" s="223">
        <f t="shared" si="3"/>
        <v>0</v>
      </c>
      <c r="L127" s="223"/>
      <c r="M127" s="222"/>
      <c r="N127" s="223">
        <f t="shared" si="4"/>
        <v>0</v>
      </c>
      <c r="O127" s="223"/>
      <c r="P127" s="222"/>
      <c r="Q127" s="223">
        <f t="shared" si="5"/>
        <v>0</v>
      </c>
      <c r="R127" s="223"/>
      <c r="S127" s="222"/>
      <c r="T127" s="223">
        <f t="shared" si="6"/>
        <v>0</v>
      </c>
      <c r="U127" s="223"/>
      <c r="V127" s="222"/>
      <c r="W127" s="223">
        <f t="shared" si="7"/>
        <v>0</v>
      </c>
      <c r="X127" s="223"/>
      <c r="Y127" s="232"/>
      <c r="Z127" s="292">
        <f t="shared" si="8"/>
        <v>0</v>
      </c>
      <c r="AA127" s="243">
        <f t="shared" si="13"/>
        <v>0</v>
      </c>
      <c r="AB127" s="222"/>
      <c r="AC127" s="222">
        <f t="shared" si="9"/>
        <v>0</v>
      </c>
      <c r="AD127" s="232" t="str">
        <f t="shared" si="14"/>
        <v/>
      </c>
      <c r="AE127" s="172">
        <f t="shared" si="15"/>
        <v>0</v>
      </c>
      <c r="AF127" s="223">
        <f t="shared" si="15"/>
        <v>0</v>
      </c>
      <c r="AG127" s="223">
        <f t="shared" si="15"/>
        <v>0</v>
      </c>
      <c r="AH127" s="223">
        <f t="shared" si="15"/>
        <v>0</v>
      </c>
      <c r="AI127" s="523">
        <f t="shared" si="15"/>
        <v>0</v>
      </c>
      <c r="AJ127" s="292">
        <f t="shared" si="15"/>
        <v>0</v>
      </c>
      <c r="AK127" s="253">
        <f t="shared" si="16"/>
        <v>0</v>
      </c>
      <c r="AL127" s="254">
        <f t="shared" si="17"/>
        <v>0</v>
      </c>
      <c r="AM127" s="292">
        <f t="shared" si="18"/>
        <v>0</v>
      </c>
      <c r="AN127" s="292">
        <f t="shared" si="19"/>
        <v>0</v>
      </c>
    </row>
    <row r="128" spans="1:43" ht="23" customHeight="1">
      <c r="A128" s="220" t="str">
        <f ca="1">Rosters!B19</f>
        <v>21</v>
      </c>
      <c r="B128" s="221" t="str">
        <f ca="1">Rosters!C19</f>
        <v>Psychobabble</v>
      </c>
      <c r="C128" s="222">
        <f t="shared" si="11"/>
        <v>0</v>
      </c>
      <c r="D128" s="222">
        <f t="shared" si="12"/>
        <v>0</v>
      </c>
      <c r="E128" s="222">
        <f t="shared" si="2"/>
        <v>0</v>
      </c>
      <c r="F128" s="222">
        <f t="shared" si="2"/>
        <v>0</v>
      </c>
      <c r="G128" s="232">
        <f t="shared" si="2"/>
        <v>0</v>
      </c>
      <c r="H128" s="172">
        <f t="shared" si="2"/>
        <v>0</v>
      </c>
      <c r="I128" s="223"/>
      <c r="J128" s="222"/>
      <c r="K128" s="223">
        <f t="shared" si="3"/>
        <v>0</v>
      </c>
      <c r="L128" s="223"/>
      <c r="M128" s="222"/>
      <c r="N128" s="223">
        <f t="shared" si="4"/>
        <v>0</v>
      </c>
      <c r="O128" s="223"/>
      <c r="P128" s="222"/>
      <c r="Q128" s="223">
        <f t="shared" si="5"/>
        <v>0</v>
      </c>
      <c r="R128" s="223"/>
      <c r="S128" s="222"/>
      <c r="T128" s="223">
        <f t="shared" si="6"/>
        <v>0</v>
      </c>
      <c r="U128" s="223"/>
      <c r="V128" s="222"/>
      <c r="W128" s="223">
        <f t="shared" si="7"/>
        <v>0</v>
      </c>
      <c r="X128" s="223"/>
      <c r="Y128" s="232"/>
      <c r="Z128" s="292">
        <f t="shared" si="8"/>
        <v>0</v>
      </c>
      <c r="AA128" s="243">
        <f t="shared" si="13"/>
        <v>0</v>
      </c>
      <c r="AB128" s="222"/>
      <c r="AC128" s="222">
        <f t="shared" si="9"/>
        <v>0</v>
      </c>
      <c r="AD128" s="232" t="str">
        <f t="shared" si="14"/>
        <v/>
      </c>
      <c r="AE128" s="172">
        <f t="shared" si="15"/>
        <v>0</v>
      </c>
      <c r="AF128" s="223">
        <f t="shared" si="15"/>
        <v>0</v>
      </c>
      <c r="AG128" s="223">
        <f t="shared" si="15"/>
        <v>0</v>
      </c>
      <c r="AH128" s="223">
        <f t="shared" si="15"/>
        <v>0</v>
      </c>
      <c r="AI128" s="523">
        <f t="shared" si="15"/>
        <v>0</v>
      </c>
      <c r="AJ128" s="292">
        <f t="shared" si="15"/>
        <v>0</v>
      </c>
      <c r="AK128" s="253">
        <f t="shared" si="16"/>
        <v>0</v>
      </c>
      <c r="AL128" s="254">
        <f t="shared" si="17"/>
        <v>0</v>
      </c>
      <c r="AM128" s="292">
        <f t="shared" si="18"/>
        <v>0</v>
      </c>
      <c r="AN128" s="292">
        <f t="shared" si="19"/>
        <v>0</v>
      </c>
    </row>
    <row r="129" spans="1:43" ht="23" customHeight="1">
      <c r="A129" s="220" t="str">
        <f ca="1">Rosters!B20</f>
        <v>40</v>
      </c>
      <c r="B129" s="221" t="str">
        <f ca="1">Rosters!C20</f>
        <v>Red Die</v>
      </c>
      <c r="C129" s="222">
        <f t="shared" si="11"/>
        <v>0</v>
      </c>
      <c r="D129" s="222">
        <f t="shared" si="12"/>
        <v>0</v>
      </c>
      <c r="E129" s="222">
        <f t="shared" si="2"/>
        <v>0</v>
      </c>
      <c r="F129" s="222">
        <f t="shared" si="2"/>
        <v>0</v>
      </c>
      <c r="G129" s="232">
        <f t="shared" si="2"/>
        <v>0</v>
      </c>
      <c r="H129" s="172">
        <f t="shared" si="2"/>
        <v>0</v>
      </c>
      <c r="I129" s="223"/>
      <c r="J129" s="222"/>
      <c r="K129" s="223">
        <f t="shared" si="3"/>
        <v>0</v>
      </c>
      <c r="L129" s="223"/>
      <c r="M129" s="222"/>
      <c r="N129" s="223">
        <f t="shared" si="4"/>
        <v>0</v>
      </c>
      <c r="O129" s="223"/>
      <c r="P129" s="222"/>
      <c r="Q129" s="223">
        <f t="shared" si="5"/>
        <v>0</v>
      </c>
      <c r="R129" s="223"/>
      <c r="S129" s="222"/>
      <c r="T129" s="223">
        <f t="shared" si="6"/>
        <v>0</v>
      </c>
      <c r="U129" s="223"/>
      <c r="V129" s="222"/>
      <c r="W129" s="223">
        <f t="shared" si="7"/>
        <v>0</v>
      </c>
      <c r="X129" s="223"/>
      <c r="Y129" s="232"/>
      <c r="Z129" s="292">
        <f t="shared" si="8"/>
        <v>0</v>
      </c>
      <c r="AA129" s="243">
        <f t="shared" si="13"/>
        <v>0</v>
      </c>
      <c r="AB129" s="222"/>
      <c r="AC129" s="222">
        <f t="shared" si="9"/>
        <v>0</v>
      </c>
      <c r="AD129" s="232" t="str">
        <f t="shared" si="14"/>
        <v/>
      </c>
      <c r="AE129" s="172">
        <f t="shared" si="15"/>
        <v>0</v>
      </c>
      <c r="AF129" s="223">
        <f t="shared" si="15"/>
        <v>0</v>
      </c>
      <c r="AG129" s="223">
        <f t="shared" si="15"/>
        <v>0</v>
      </c>
      <c r="AH129" s="223">
        <f t="shared" si="15"/>
        <v>0</v>
      </c>
      <c r="AI129" s="523">
        <f t="shared" si="15"/>
        <v>0</v>
      </c>
      <c r="AJ129" s="292">
        <f t="shared" si="15"/>
        <v>0</v>
      </c>
      <c r="AK129" s="253">
        <f t="shared" si="16"/>
        <v>0</v>
      </c>
      <c r="AL129" s="254">
        <f t="shared" si="17"/>
        <v>0</v>
      </c>
      <c r="AM129" s="292">
        <f t="shared" si="18"/>
        <v>0</v>
      </c>
      <c r="AN129" s="292">
        <f t="shared" si="19"/>
        <v>0</v>
      </c>
    </row>
    <row r="130" spans="1:43" ht="23" customHeight="1">
      <c r="A130" s="220" t="str">
        <f ca="1">Rosters!B21</f>
        <v>10</v>
      </c>
      <c r="B130" s="221" t="str">
        <f ca="1">Rosters!C21</f>
        <v>Roboflow</v>
      </c>
      <c r="C130" s="222">
        <f t="shared" si="11"/>
        <v>0</v>
      </c>
      <c r="D130" s="222">
        <f t="shared" si="12"/>
        <v>0</v>
      </c>
      <c r="E130" s="222">
        <f t="shared" si="2"/>
        <v>0</v>
      </c>
      <c r="F130" s="222">
        <f t="shared" si="2"/>
        <v>0</v>
      </c>
      <c r="G130" s="232">
        <f t="shared" si="2"/>
        <v>0</v>
      </c>
      <c r="H130" s="172">
        <f t="shared" si="2"/>
        <v>0</v>
      </c>
      <c r="I130" s="223"/>
      <c r="J130" s="222"/>
      <c r="K130" s="223">
        <f t="shared" si="3"/>
        <v>0</v>
      </c>
      <c r="L130" s="223"/>
      <c r="M130" s="222"/>
      <c r="N130" s="223">
        <f t="shared" si="4"/>
        <v>0</v>
      </c>
      <c r="O130" s="223"/>
      <c r="P130" s="222"/>
      <c r="Q130" s="223">
        <f t="shared" si="5"/>
        <v>0</v>
      </c>
      <c r="R130" s="223"/>
      <c r="S130" s="222"/>
      <c r="T130" s="223">
        <f t="shared" si="6"/>
        <v>0</v>
      </c>
      <c r="U130" s="223"/>
      <c r="V130" s="222"/>
      <c r="W130" s="223">
        <f t="shared" si="7"/>
        <v>0</v>
      </c>
      <c r="X130" s="223"/>
      <c r="Y130" s="232"/>
      <c r="Z130" s="292">
        <f t="shared" si="8"/>
        <v>0</v>
      </c>
      <c r="AA130" s="243">
        <f t="shared" si="13"/>
        <v>0</v>
      </c>
      <c r="AB130" s="222"/>
      <c r="AC130" s="222">
        <f t="shared" si="9"/>
        <v>0</v>
      </c>
      <c r="AD130" s="232" t="str">
        <f t="shared" si="14"/>
        <v/>
      </c>
      <c r="AE130" s="172">
        <f t="shared" si="15"/>
        <v>0</v>
      </c>
      <c r="AF130" s="223">
        <f t="shared" si="15"/>
        <v>0</v>
      </c>
      <c r="AG130" s="223">
        <f t="shared" si="15"/>
        <v>0</v>
      </c>
      <c r="AH130" s="223">
        <f t="shared" si="15"/>
        <v>0</v>
      </c>
      <c r="AI130" s="523">
        <f t="shared" si="15"/>
        <v>0</v>
      </c>
      <c r="AJ130" s="292">
        <f t="shared" si="15"/>
        <v>0</v>
      </c>
      <c r="AK130" s="253">
        <f t="shared" si="16"/>
        <v>0</v>
      </c>
      <c r="AL130" s="254">
        <f t="shared" si="17"/>
        <v>0</v>
      </c>
      <c r="AM130" s="292">
        <f t="shared" si="18"/>
        <v>0</v>
      </c>
      <c r="AN130" s="292">
        <f t="shared" si="19"/>
        <v>0</v>
      </c>
    </row>
    <row r="131" spans="1:43" ht="23" customHeight="1">
      <c r="A131" s="220" t="str">
        <f ca="1">Rosters!B22</f>
        <v>88</v>
      </c>
      <c r="B131" s="221" t="str">
        <f ca="1">Rosters!C22</f>
        <v>She Who Cannot Be Named</v>
      </c>
      <c r="C131" s="222">
        <f t="shared" si="11"/>
        <v>0</v>
      </c>
      <c r="D131" s="222">
        <f t="shared" si="12"/>
        <v>0</v>
      </c>
      <c r="E131" s="222">
        <f t="shared" si="2"/>
        <v>0</v>
      </c>
      <c r="F131" s="222">
        <f t="shared" si="2"/>
        <v>0</v>
      </c>
      <c r="G131" s="232">
        <f t="shared" si="2"/>
        <v>0</v>
      </c>
      <c r="H131" s="172">
        <f t="shared" si="2"/>
        <v>0</v>
      </c>
      <c r="I131" s="223"/>
      <c r="J131" s="222"/>
      <c r="K131" s="223">
        <f t="shared" si="3"/>
        <v>0</v>
      </c>
      <c r="L131" s="223"/>
      <c r="M131" s="222"/>
      <c r="N131" s="223">
        <f t="shared" si="4"/>
        <v>0</v>
      </c>
      <c r="O131" s="223"/>
      <c r="P131" s="222"/>
      <c r="Q131" s="223">
        <f t="shared" si="5"/>
        <v>0</v>
      </c>
      <c r="R131" s="223"/>
      <c r="S131" s="222"/>
      <c r="T131" s="223">
        <f t="shared" si="6"/>
        <v>0</v>
      </c>
      <c r="U131" s="223"/>
      <c r="V131" s="222"/>
      <c r="W131" s="223">
        <f t="shared" si="7"/>
        <v>0</v>
      </c>
      <c r="X131" s="223"/>
      <c r="Y131" s="232"/>
      <c r="Z131" s="292">
        <f t="shared" si="8"/>
        <v>0</v>
      </c>
      <c r="AA131" s="243">
        <f t="shared" si="13"/>
        <v>0</v>
      </c>
      <c r="AB131" s="222"/>
      <c r="AC131" s="222">
        <f t="shared" si="9"/>
        <v>0</v>
      </c>
      <c r="AD131" s="232" t="str">
        <f t="shared" si="14"/>
        <v/>
      </c>
      <c r="AE131" s="172">
        <f t="shared" si="15"/>
        <v>0</v>
      </c>
      <c r="AF131" s="223">
        <f t="shared" si="15"/>
        <v>0</v>
      </c>
      <c r="AG131" s="223">
        <f t="shared" si="15"/>
        <v>0</v>
      </c>
      <c r="AH131" s="223">
        <f t="shared" si="15"/>
        <v>0</v>
      </c>
      <c r="AI131" s="523">
        <f t="shared" si="15"/>
        <v>0</v>
      </c>
      <c r="AJ131" s="292">
        <f t="shared" si="15"/>
        <v>0</v>
      </c>
      <c r="AK131" s="253">
        <f t="shared" si="16"/>
        <v>0</v>
      </c>
      <c r="AL131" s="254">
        <f t="shared" si="17"/>
        <v>0</v>
      </c>
      <c r="AM131" s="292">
        <f t="shared" si="18"/>
        <v>0</v>
      </c>
      <c r="AN131" s="292">
        <f t="shared" si="19"/>
        <v>0</v>
      </c>
    </row>
    <row r="132" spans="1:43" ht="23" customHeight="1">
      <c r="A132" s="220" t="str">
        <f ca="1">Rosters!B23</f>
        <v>45</v>
      </c>
      <c r="B132" s="221" t="str">
        <f ca="1">Rosters!C23</f>
        <v>Tia Juana Pistola</v>
      </c>
      <c r="C132" s="222">
        <f t="shared" si="11"/>
        <v>0</v>
      </c>
      <c r="D132" s="222">
        <f t="shared" si="12"/>
        <v>0</v>
      </c>
      <c r="E132" s="222">
        <f t="shared" si="2"/>
        <v>0</v>
      </c>
      <c r="F132" s="222">
        <f t="shared" si="2"/>
        <v>0</v>
      </c>
      <c r="G132" s="232">
        <f t="shared" si="2"/>
        <v>0</v>
      </c>
      <c r="H132" s="172">
        <f t="shared" si="2"/>
        <v>0</v>
      </c>
      <c r="I132" s="223"/>
      <c r="J132" s="222"/>
      <c r="K132" s="223">
        <f t="shared" si="3"/>
        <v>0</v>
      </c>
      <c r="L132" s="223"/>
      <c r="M132" s="222"/>
      <c r="N132" s="223">
        <f t="shared" si="4"/>
        <v>0</v>
      </c>
      <c r="O132" s="223"/>
      <c r="P132" s="222"/>
      <c r="Q132" s="223">
        <f t="shared" si="5"/>
        <v>0</v>
      </c>
      <c r="R132" s="223"/>
      <c r="S132" s="222"/>
      <c r="T132" s="223">
        <f t="shared" si="6"/>
        <v>0</v>
      </c>
      <c r="U132" s="223"/>
      <c r="V132" s="222"/>
      <c r="W132" s="223">
        <f t="shared" si="7"/>
        <v>0</v>
      </c>
      <c r="X132" s="223"/>
      <c r="Y132" s="232"/>
      <c r="Z132" s="292">
        <f t="shared" si="8"/>
        <v>0</v>
      </c>
      <c r="AA132" s="243">
        <f t="shared" si="13"/>
        <v>0</v>
      </c>
      <c r="AB132" s="222"/>
      <c r="AC132" s="222">
        <f t="shared" si="9"/>
        <v>0</v>
      </c>
      <c r="AD132" s="232" t="str">
        <f t="shared" si="14"/>
        <v/>
      </c>
      <c r="AE132" s="172">
        <f t="shared" si="15"/>
        <v>0</v>
      </c>
      <c r="AF132" s="223">
        <f t="shared" si="15"/>
        <v>0</v>
      </c>
      <c r="AG132" s="223">
        <f t="shared" si="15"/>
        <v>0</v>
      </c>
      <c r="AH132" s="223">
        <f t="shared" si="15"/>
        <v>0</v>
      </c>
      <c r="AI132" s="523">
        <f t="shared" si="15"/>
        <v>0</v>
      </c>
      <c r="AJ132" s="292">
        <f t="shared" si="15"/>
        <v>0</v>
      </c>
      <c r="AK132" s="253">
        <f t="shared" si="16"/>
        <v>0</v>
      </c>
      <c r="AL132" s="254">
        <f t="shared" si="17"/>
        <v>0</v>
      </c>
      <c r="AM132" s="292">
        <f t="shared" si="18"/>
        <v>0</v>
      </c>
      <c r="AN132" s="292">
        <f t="shared" si="19"/>
        <v>0</v>
      </c>
    </row>
    <row r="133" spans="1:43" ht="23" customHeight="1">
      <c r="A133" s="220" t="str">
        <f ca="1">Rosters!B24</f>
        <v>52</v>
      </c>
      <c r="B133" s="221" t="str">
        <f ca="1">Rosters!C24</f>
        <v>Whipity Pow</v>
      </c>
      <c r="C133" s="222">
        <f t="shared" si="11"/>
        <v>0</v>
      </c>
      <c r="D133" s="222">
        <f t="shared" si="12"/>
        <v>0</v>
      </c>
      <c r="E133" s="222">
        <f t="shared" si="2"/>
        <v>0</v>
      </c>
      <c r="F133" s="222">
        <f t="shared" si="2"/>
        <v>0</v>
      </c>
      <c r="G133" s="232">
        <f t="shared" si="2"/>
        <v>0</v>
      </c>
      <c r="H133" s="172">
        <f t="shared" si="2"/>
        <v>0</v>
      </c>
      <c r="I133" s="223"/>
      <c r="J133" s="222"/>
      <c r="K133" s="223">
        <f t="shared" si="3"/>
        <v>0</v>
      </c>
      <c r="L133" s="223"/>
      <c r="M133" s="222"/>
      <c r="N133" s="223">
        <f t="shared" si="4"/>
        <v>0</v>
      </c>
      <c r="O133" s="223"/>
      <c r="P133" s="222"/>
      <c r="Q133" s="223">
        <f t="shared" si="5"/>
        <v>0</v>
      </c>
      <c r="R133" s="223"/>
      <c r="S133" s="222"/>
      <c r="T133" s="223">
        <f t="shared" si="6"/>
        <v>0</v>
      </c>
      <c r="U133" s="223"/>
      <c r="V133" s="222"/>
      <c r="W133" s="223">
        <f t="shared" si="7"/>
        <v>0</v>
      </c>
      <c r="X133" s="223"/>
      <c r="Y133" s="232"/>
      <c r="Z133" s="292">
        <f t="shared" si="8"/>
        <v>0</v>
      </c>
      <c r="AA133" s="243">
        <f t="shared" si="13"/>
        <v>0</v>
      </c>
      <c r="AB133" s="222"/>
      <c r="AC133" s="222">
        <f t="shared" si="9"/>
        <v>0</v>
      </c>
      <c r="AD133" s="232" t="str">
        <f t="shared" si="14"/>
        <v/>
      </c>
      <c r="AE133" s="172">
        <f t="shared" si="15"/>
        <v>0</v>
      </c>
      <c r="AF133" s="223">
        <f t="shared" si="15"/>
        <v>0</v>
      </c>
      <c r="AG133" s="223">
        <f t="shared" si="15"/>
        <v>0</v>
      </c>
      <c r="AH133" s="223">
        <f t="shared" si="15"/>
        <v>0</v>
      </c>
      <c r="AI133" s="523">
        <f t="shared" si="15"/>
        <v>0</v>
      </c>
      <c r="AJ133" s="292">
        <f t="shared" si="15"/>
        <v>0</v>
      </c>
      <c r="AK133" s="253">
        <f t="shared" si="16"/>
        <v>0</v>
      </c>
      <c r="AL133" s="254">
        <f t="shared" si="17"/>
        <v>0</v>
      </c>
      <c r="AM133" s="292">
        <f t="shared" si="18"/>
        <v>0</v>
      </c>
      <c r="AN133" s="292">
        <f t="shared" si="19"/>
        <v>0</v>
      </c>
    </row>
    <row r="134" spans="1:43" ht="23" customHeight="1">
      <c r="A134" s="220" t="str">
        <f ca="1">Rosters!B25</f>
        <v>8</v>
      </c>
      <c r="B134" s="221" t="str">
        <f ca="1">Rosters!C25</f>
        <v>Winona Fighter</v>
      </c>
      <c r="C134" s="222">
        <f t="shared" si="11"/>
        <v>0</v>
      </c>
      <c r="D134" s="222">
        <f t="shared" si="12"/>
        <v>0</v>
      </c>
      <c r="E134" s="222">
        <f t="shared" si="2"/>
        <v>0</v>
      </c>
      <c r="F134" s="222">
        <f t="shared" si="2"/>
        <v>0</v>
      </c>
      <c r="G134" s="232">
        <f t="shared" si="2"/>
        <v>0</v>
      </c>
      <c r="H134" s="172">
        <f t="shared" si="2"/>
        <v>0</v>
      </c>
      <c r="I134" s="223"/>
      <c r="J134" s="222"/>
      <c r="K134" s="223">
        <f>SUMIF($B$3:$B$52,$B134,K$3:K$52)</f>
        <v>0</v>
      </c>
      <c r="L134" s="223"/>
      <c r="M134" s="222"/>
      <c r="N134" s="223">
        <f>SUMIF($B$3:$B$52,$B134,N$3:N$52)</f>
        <v>0</v>
      </c>
      <c r="O134" s="223"/>
      <c r="P134" s="222"/>
      <c r="Q134" s="223">
        <f>SUMIF($B$3:$B$52,$B134,Q$3:Q$52)</f>
        <v>0</v>
      </c>
      <c r="R134" s="223"/>
      <c r="S134" s="222"/>
      <c r="T134" s="223">
        <f>SUMIF($B$3:$B$52,$B134,T$3:T$52)</f>
        <v>0</v>
      </c>
      <c r="U134" s="223"/>
      <c r="V134" s="222"/>
      <c r="W134" s="223">
        <f>SUMIF($B$3:$B$52,$B134,W$3:W$52)</f>
        <v>0</v>
      </c>
      <c r="X134" s="223"/>
      <c r="Y134" s="232"/>
      <c r="Z134" s="292">
        <f>SUMIF($B$3:$B$52,$B134,Z$3:Z$52)</f>
        <v>0</v>
      </c>
      <c r="AA134" s="243">
        <f t="shared" si="13"/>
        <v>0</v>
      </c>
      <c r="AB134" s="222"/>
      <c r="AC134" s="222">
        <f t="shared" si="9"/>
        <v>0</v>
      </c>
      <c r="AD134" s="232" t="str">
        <f t="shared" si="14"/>
        <v/>
      </c>
      <c r="AE134" s="172">
        <f t="shared" si="15"/>
        <v>0</v>
      </c>
      <c r="AF134" s="223">
        <f t="shared" si="15"/>
        <v>0</v>
      </c>
      <c r="AG134" s="223">
        <f t="shared" si="15"/>
        <v>0</v>
      </c>
      <c r="AH134" s="223">
        <f t="shared" si="15"/>
        <v>0</v>
      </c>
      <c r="AI134" s="523">
        <f t="shared" si="15"/>
        <v>0</v>
      </c>
      <c r="AJ134" s="292">
        <f t="shared" si="15"/>
        <v>0</v>
      </c>
      <c r="AK134" s="253">
        <f t="shared" si="16"/>
        <v>0</v>
      </c>
      <c r="AL134" s="254">
        <f t="shared" si="17"/>
        <v>0</v>
      </c>
      <c r="AM134" s="292">
        <f t="shared" si="18"/>
        <v>0</v>
      </c>
      <c r="AN134" s="292">
        <f t="shared" si="19"/>
        <v>0</v>
      </c>
    </row>
    <row r="135" spans="1:43" ht="23" customHeight="1">
      <c r="A135" s="220">
        <f ca="1">Rosters!B26</f>
        <v>0</v>
      </c>
      <c r="B135" s="221">
        <f ca="1">Rosters!C26</f>
        <v>0</v>
      </c>
      <c r="C135" s="222">
        <f t="shared" si="11"/>
        <v>0</v>
      </c>
      <c r="D135" s="222">
        <f t="shared" si="12"/>
        <v>0</v>
      </c>
      <c r="E135" s="222">
        <f t="shared" si="2"/>
        <v>0</v>
      </c>
      <c r="F135" s="222">
        <f t="shared" si="2"/>
        <v>0</v>
      </c>
      <c r="G135" s="232">
        <f t="shared" si="2"/>
        <v>0</v>
      </c>
      <c r="H135" s="172">
        <f t="shared" si="2"/>
        <v>0</v>
      </c>
      <c r="I135" s="223"/>
      <c r="J135" s="222"/>
      <c r="K135" s="223">
        <f t="shared" si="3"/>
        <v>0</v>
      </c>
      <c r="L135" s="223"/>
      <c r="M135" s="222"/>
      <c r="N135" s="223">
        <f t="shared" si="4"/>
        <v>0</v>
      </c>
      <c r="O135" s="223"/>
      <c r="P135" s="222"/>
      <c r="Q135" s="223">
        <f t="shared" si="5"/>
        <v>0</v>
      </c>
      <c r="R135" s="223"/>
      <c r="S135" s="222"/>
      <c r="T135" s="223">
        <f t="shared" si="6"/>
        <v>0</v>
      </c>
      <c r="U135" s="223"/>
      <c r="V135" s="222"/>
      <c r="W135" s="223">
        <f t="shared" si="7"/>
        <v>0</v>
      </c>
      <c r="X135" s="223"/>
      <c r="Y135" s="232"/>
      <c r="Z135" s="292">
        <f t="shared" si="8"/>
        <v>0</v>
      </c>
      <c r="AA135" s="243">
        <f>SUMIF($B$3:$B$52,$B135,AD$3:AD$52)</f>
        <v>0</v>
      </c>
      <c r="AB135" s="222"/>
      <c r="AC135" s="222">
        <f t="shared" si="9"/>
        <v>0</v>
      </c>
      <c r="AD135" s="232" t="str">
        <f>IF(AN135=0,"",Z135/AN135)</f>
        <v/>
      </c>
      <c r="AE135" s="172">
        <f t="shared" si="15"/>
        <v>0</v>
      </c>
      <c r="AF135" s="223">
        <f t="shared" si="15"/>
        <v>0</v>
      </c>
      <c r="AG135" s="223">
        <f t="shared" si="15"/>
        <v>0</v>
      </c>
      <c r="AH135" s="223">
        <f t="shared" si="15"/>
        <v>0</v>
      </c>
      <c r="AI135" s="523">
        <f t="shared" si="15"/>
        <v>0</v>
      </c>
      <c r="AJ135" s="292">
        <f t="shared" si="15"/>
        <v>0</v>
      </c>
      <c r="AK135" s="253">
        <f>IF(AM135=0,0,AJ135/AM135)</f>
        <v>0</v>
      </c>
      <c r="AL135" s="254">
        <f>IF(AM135=0,0,Z135/AM135)</f>
        <v>0</v>
      </c>
      <c r="AM135" s="292">
        <f t="shared" si="18"/>
        <v>0</v>
      </c>
      <c r="AN135" s="292">
        <f t="shared" si="19"/>
        <v>0</v>
      </c>
    </row>
    <row r="136" spans="1:43" ht="23" customHeight="1" thickBot="1">
      <c r="A136" s="224">
        <f ca="1">Rosters!B27</f>
        <v>0</v>
      </c>
      <c r="B136" s="225">
        <f ca="1">Rosters!C27</f>
        <v>0</v>
      </c>
      <c r="C136" s="226">
        <f t="shared" si="11"/>
        <v>0</v>
      </c>
      <c r="D136" s="226">
        <f t="shared" si="12"/>
        <v>0</v>
      </c>
      <c r="E136" s="226">
        <f t="shared" si="2"/>
        <v>0</v>
      </c>
      <c r="F136" s="226">
        <f t="shared" si="2"/>
        <v>0</v>
      </c>
      <c r="G136" s="234">
        <f t="shared" si="2"/>
        <v>0</v>
      </c>
      <c r="H136" s="233">
        <f>SUMIF($B18:$B67,$B136,H$3:H$52)</f>
        <v>0</v>
      </c>
      <c r="I136" s="206"/>
      <c r="J136" s="226"/>
      <c r="K136" s="206">
        <f>SUMIF($B$3:$B$52,$B136,K$3:K$52)</f>
        <v>0</v>
      </c>
      <c r="L136" s="206"/>
      <c r="M136" s="226"/>
      <c r="N136" s="206">
        <f>SUMIF($B$3:$B$52,$B136,N$3:N$52)</f>
        <v>0</v>
      </c>
      <c r="O136" s="206"/>
      <c r="P136" s="226"/>
      <c r="Q136" s="206">
        <f>SUMIF($B$3:$B$52,$B136,Q$3:Q$52)</f>
        <v>0</v>
      </c>
      <c r="R136" s="206"/>
      <c r="S136" s="226"/>
      <c r="T136" s="206">
        <f>SUMIF($B$3:$B$52,$B136,T$3:T$52)</f>
        <v>0</v>
      </c>
      <c r="U136" s="206"/>
      <c r="V136" s="226"/>
      <c r="W136" s="206">
        <f>SUMIF($B$3:$B$52,$B136,W$3:W$52)</f>
        <v>0</v>
      </c>
      <c r="X136" s="206"/>
      <c r="Y136" s="234"/>
      <c r="Z136" s="293">
        <f>SUMIF($B$3:$B$52,$B136,Z$3:Z$52)</f>
        <v>0</v>
      </c>
      <c r="AA136" s="244">
        <f>SUMIF($B$3:$B$52,$B136,AD$3:AD$52)</f>
        <v>0</v>
      </c>
      <c r="AB136" s="226"/>
      <c r="AC136" s="226">
        <f t="shared" si="9"/>
        <v>0</v>
      </c>
      <c r="AD136" s="234" t="str">
        <f>IF(AN136=0,"",Z136/AN136)</f>
        <v/>
      </c>
      <c r="AE136" s="233">
        <f t="shared" si="15"/>
        <v>0</v>
      </c>
      <c r="AF136" s="206">
        <f t="shared" si="15"/>
        <v>0</v>
      </c>
      <c r="AG136" s="206">
        <f t="shared" si="15"/>
        <v>0</v>
      </c>
      <c r="AH136" s="206">
        <f t="shared" si="15"/>
        <v>0</v>
      </c>
      <c r="AI136" s="625">
        <f t="shared" si="15"/>
        <v>0</v>
      </c>
      <c r="AJ136" s="293">
        <f t="shared" si="15"/>
        <v>0</v>
      </c>
      <c r="AK136" s="255">
        <f>IF(AM136=0,0,AJ136/AM136)</f>
        <v>0</v>
      </c>
      <c r="AL136" s="256">
        <f>IF(AM136=0,0,Z136/AM136)</f>
        <v>0</v>
      </c>
      <c r="AM136" s="293">
        <f t="shared" si="18"/>
        <v>0</v>
      </c>
      <c r="AN136" s="293">
        <f t="shared" si="19"/>
        <v>0</v>
      </c>
    </row>
    <row r="137" spans="1:43" ht="13" thickBot="1">
      <c r="AB137" s="1"/>
      <c r="AC137" s="1"/>
    </row>
    <row r="138" spans="1:43" s="7" customFormat="1" ht="37.5" customHeight="1" thickBot="1">
      <c r="A138" s="614"/>
      <c r="B138" s="615" t="str">
        <f ca="1">Rosters!H10</f>
        <v>All Stars</v>
      </c>
      <c r="C138" s="616" t="s">
        <v>455</v>
      </c>
      <c r="D138" s="616" t="s">
        <v>456</v>
      </c>
      <c r="E138" s="616" t="s">
        <v>457</v>
      </c>
      <c r="F138" s="616" t="s">
        <v>372</v>
      </c>
      <c r="G138" s="617" t="s">
        <v>369</v>
      </c>
      <c r="H138" s="613" t="s">
        <v>263</v>
      </c>
      <c r="I138" s="214"/>
      <c r="J138" s="214"/>
      <c r="K138" s="215" t="s">
        <v>264</v>
      </c>
      <c r="L138" s="214"/>
      <c r="M138" s="214"/>
      <c r="N138" s="215" t="s">
        <v>265</v>
      </c>
      <c r="O138" s="214"/>
      <c r="P138" s="214"/>
      <c r="Q138" s="215" t="s">
        <v>266</v>
      </c>
      <c r="R138" s="214"/>
      <c r="S138" s="214"/>
      <c r="T138" s="620" t="s">
        <v>267</v>
      </c>
      <c r="U138" s="616"/>
      <c r="V138" s="616"/>
      <c r="W138" s="620" t="s">
        <v>146</v>
      </c>
      <c r="X138" s="616"/>
      <c r="Y138" s="617"/>
      <c r="Z138" s="624" t="s">
        <v>422</v>
      </c>
      <c r="AA138" s="241" t="s">
        <v>356</v>
      </c>
      <c r="AB138" s="245"/>
      <c r="AC138" s="245" t="s">
        <v>269</v>
      </c>
      <c r="AD138" s="211" t="s">
        <v>270</v>
      </c>
      <c r="AE138" s="626" t="s">
        <v>383</v>
      </c>
      <c r="AF138" s="622" t="s">
        <v>382</v>
      </c>
      <c r="AG138" s="622" t="s">
        <v>381</v>
      </c>
      <c r="AH138" s="622" t="s">
        <v>380</v>
      </c>
      <c r="AI138" s="627" t="s">
        <v>387</v>
      </c>
      <c r="AJ138" s="629" t="s">
        <v>385</v>
      </c>
      <c r="AK138" s="626" t="s">
        <v>436</v>
      </c>
      <c r="AL138" s="623" t="s">
        <v>384</v>
      </c>
      <c r="AM138" s="630" t="s">
        <v>435</v>
      </c>
      <c r="AN138" s="212" t="s">
        <v>220</v>
      </c>
      <c r="AO138" s="257"/>
      <c r="AP138" s="258"/>
      <c r="AQ138" s="258"/>
    </row>
    <row r="139" spans="1:43" ht="23" customHeight="1">
      <c r="A139" s="263" t="str">
        <f ca="1">Rosters!H12</f>
        <v>313</v>
      </c>
      <c r="B139" s="289" t="str">
        <f ca="1">Rosters!I12</f>
        <v>Black Eyed Skeez</v>
      </c>
      <c r="C139" s="218">
        <f t="shared" ref="C139:H139" si="20">SUMIF($B$62:$B$110,$B139,C$62:C$110)</f>
        <v>0</v>
      </c>
      <c r="D139" s="218">
        <f t="shared" si="20"/>
        <v>0</v>
      </c>
      <c r="E139" s="218">
        <f t="shared" si="20"/>
        <v>0</v>
      </c>
      <c r="F139" s="218">
        <f t="shared" si="20"/>
        <v>0</v>
      </c>
      <c r="G139" s="231">
        <f t="shared" si="20"/>
        <v>0</v>
      </c>
      <c r="H139" s="173">
        <f t="shared" si="20"/>
        <v>0</v>
      </c>
      <c r="I139" s="174"/>
      <c r="J139" s="218"/>
      <c r="K139" s="174">
        <f>SUMIF($B$62:$B$110,$B139,K$62:K$110)</f>
        <v>0</v>
      </c>
      <c r="L139" s="174"/>
      <c r="M139" s="218"/>
      <c r="N139" s="174">
        <f>SUMIF($B$62:$B$110,$B139,N$62:N$110)</f>
        <v>0</v>
      </c>
      <c r="O139" s="174"/>
      <c r="P139" s="218"/>
      <c r="Q139" s="174">
        <f>SUMIF($B$62:$B$110,$B139,Q$62:Q$110)</f>
        <v>0</v>
      </c>
      <c r="R139" s="174"/>
      <c r="S139" s="218"/>
      <c r="T139" s="174">
        <f>SUMIF($B$62:$B$110,$B139,T$62:T$110)</f>
        <v>0</v>
      </c>
      <c r="U139" s="174"/>
      <c r="V139" s="218"/>
      <c r="W139" s="174">
        <f>SUMIF($B$62:$B$110,$B139,W$62:W$110)</f>
        <v>0</v>
      </c>
      <c r="X139" s="174"/>
      <c r="Y139" s="231"/>
      <c r="Z139" s="291">
        <f>SUMIF($B$62:$B$110,$B139,Z$62:Z$110)</f>
        <v>0</v>
      </c>
      <c r="AA139" s="242">
        <f>SUMIF($B$62:$B$110,$B139,AD$62:AD$110)</f>
        <v>0</v>
      </c>
      <c r="AB139" s="218"/>
      <c r="AC139" s="218">
        <f t="shared" ref="AC139:AC154" si="21">SUMIF($B$62:$B$110,$B139,$AC$62:$AC$110)</f>
        <v>0</v>
      </c>
      <c r="AD139" s="231" t="str">
        <f>IF(AN139=0,"",Z139/AN139)</f>
        <v/>
      </c>
      <c r="AE139" s="173">
        <f t="shared" ref="AE139:AJ139" si="22">SUMIF($B$62:$B$110,$B139,AE$62:AE$110)</f>
        <v>0</v>
      </c>
      <c r="AF139" s="174">
        <f t="shared" si="22"/>
        <v>0</v>
      </c>
      <c r="AG139" s="174">
        <f t="shared" si="22"/>
        <v>0</v>
      </c>
      <c r="AH139" s="174">
        <f t="shared" si="22"/>
        <v>0</v>
      </c>
      <c r="AI139" s="228">
        <f t="shared" si="22"/>
        <v>0</v>
      </c>
      <c r="AJ139" s="291">
        <f t="shared" si="22"/>
        <v>0</v>
      </c>
      <c r="AK139" s="251">
        <f>IF(AM139=0,0,AJ139/AM139)</f>
        <v>0</v>
      </c>
      <c r="AL139" s="252">
        <f t="shared" ref="AL139:AL152" si="23">IF(AM139=0,0,Z139/AM139)</f>
        <v>0</v>
      </c>
      <c r="AM139" s="291">
        <f>SUMIF($B$62:$B$110,$B139,AM$62:AM$110)</f>
        <v>0</v>
      </c>
      <c r="AN139" s="291">
        <f>COUNTIF($B$62:$B$110,$B139)</f>
        <v>0</v>
      </c>
    </row>
    <row r="140" spans="1:43" ht="23" customHeight="1">
      <c r="A140" s="264" t="str">
        <f ca="1">Rosters!H13</f>
        <v>24/7</v>
      </c>
      <c r="B140" s="288" t="str">
        <f ca="1">Rosters!I13</f>
        <v>boo d. livers</v>
      </c>
      <c r="C140" s="222">
        <f t="shared" ref="C140:G154" si="24">SUMIF($B$62:$B$110,$B140,C$62:C$110)</f>
        <v>0</v>
      </c>
      <c r="D140" s="222">
        <f t="shared" si="24"/>
        <v>0</v>
      </c>
      <c r="E140" s="222">
        <f t="shared" si="24"/>
        <v>0</v>
      </c>
      <c r="F140" s="222">
        <f t="shared" si="24"/>
        <v>0</v>
      </c>
      <c r="G140" s="232">
        <f t="shared" si="24"/>
        <v>0</v>
      </c>
      <c r="H140" s="172">
        <f t="shared" ref="H140:H154" si="25">SUMIF($B$62:$B$110,$B140,H$62:H$110)</f>
        <v>0</v>
      </c>
      <c r="I140" s="223"/>
      <c r="J140" s="222"/>
      <c r="K140" s="223">
        <f t="shared" ref="K140:K154" si="26">SUMIF($B$62:$B$110,$B140,K$62:K$110)</f>
        <v>0</v>
      </c>
      <c r="L140" s="223"/>
      <c r="M140" s="222"/>
      <c r="N140" s="223">
        <f t="shared" ref="N140:N154" si="27">SUMIF($B$62:$B$110,$B140,N$62:N$110)</f>
        <v>0</v>
      </c>
      <c r="O140" s="223"/>
      <c r="P140" s="222"/>
      <c r="Q140" s="223">
        <f t="shared" ref="Q140:Q154" si="28">SUMIF($B$62:$B$110,$B140,Q$62:Q$110)</f>
        <v>0</v>
      </c>
      <c r="R140" s="223"/>
      <c r="S140" s="222"/>
      <c r="T140" s="223">
        <f t="shared" ref="T140:T154" si="29">SUMIF($B$62:$B$110,$B140,T$62:T$110)</f>
        <v>0</v>
      </c>
      <c r="U140" s="223"/>
      <c r="V140" s="222"/>
      <c r="W140" s="223">
        <f t="shared" ref="W140:W154" si="30">SUMIF($B$62:$B$110,$B140,W$62:W$110)</f>
        <v>0</v>
      </c>
      <c r="X140" s="223"/>
      <c r="Y140" s="232"/>
      <c r="Z140" s="292">
        <f t="shared" ref="Z140:Z154" si="31">SUMIF($B$62:$B$110,$B140,Z$62:Z$110)</f>
        <v>0</v>
      </c>
      <c r="AA140" s="243">
        <f t="shared" ref="AA140:AA152" si="32">SUMIF($B$62:$B$110,$B140,AD$62:AD$110)</f>
        <v>0</v>
      </c>
      <c r="AB140" s="222"/>
      <c r="AC140" s="222">
        <f t="shared" si="21"/>
        <v>0</v>
      </c>
      <c r="AD140" s="232" t="str">
        <f t="shared" ref="AD140:AD152" si="33">IF(AN140=0,"",Z140/AN140)</f>
        <v/>
      </c>
      <c r="AE140" s="172">
        <f t="shared" ref="AE140:AI154" si="34">SUMIF($B$62:$B$110,$B140,AE$62:AE$110)</f>
        <v>0</v>
      </c>
      <c r="AF140" s="223">
        <f t="shared" si="34"/>
        <v>0</v>
      </c>
      <c r="AG140" s="223">
        <f t="shared" si="34"/>
        <v>0</v>
      </c>
      <c r="AH140" s="223">
        <f t="shared" si="34"/>
        <v>0</v>
      </c>
      <c r="AI140" s="229">
        <f t="shared" si="34"/>
        <v>0</v>
      </c>
      <c r="AJ140" s="292">
        <f t="shared" ref="AJ140:AJ154" si="35">SUMIF($B$62:$B$110,$B140,AJ$62:AJ$110)</f>
        <v>0</v>
      </c>
      <c r="AK140" s="253">
        <f t="shared" ref="AK140:AK152" si="36">IF(AM140=0,0,AJ140/AM140)</f>
        <v>0</v>
      </c>
      <c r="AL140" s="254">
        <f t="shared" si="23"/>
        <v>0</v>
      </c>
      <c r="AM140" s="292">
        <f t="shared" ref="AM140:AM154" si="37">SUMIF($B$62:$B$110,$B140,AM$62:AM$110)</f>
        <v>0</v>
      </c>
      <c r="AN140" s="292">
        <f t="shared" ref="AN140:AN154" si="38">COUNTIF($B$62:$B$110,$B140)</f>
        <v>0</v>
      </c>
    </row>
    <row r="141" spans="1:43" ht="23" customHeight="1">
      <c r="A141" s="264" t="str">
        <f ca="1">Rosters!H14</f>
        <v>303</v>
      </c>
      <c r="B141" s="288" t="str">
        <f ca="1">Rosters!I14</f>
        <v>Bruisie Siouxxx</v>
      </c>
      <c r="C141" s="222">
        <f t="shared" si="24"/>
        <v>0</v>
      </c>
      <c r="D141" s="222">
        <f t="shared" si="24"/>
        <v>0</v>
      </c>
      <c r="E141" s="222">
        <f t="shared" si="24"/>
        <v>0</v>
      </c>
      <c r="F141" s="222">
        <f t="shared" si="24"/>
        <v>0</v>
      </c>
      <c r="G141" s="232">
        <f t="shared" si="24"/>
        <v>0</v>
      </c>
      <c r="H141" s="172">
        <f t="shared" si="25"/>
        <v>0</v>
      </c>
      <c r="I141" s="223"/>
      <c r="J141" s="222"/>
      <c r="K141" s="223">
        <f t="shared" si="26"/>
        <v>0</v>
      </c>
      <c r="L141" s="223"/>
      <c r="M141" s="222"/>
      <c r="N141" s="223">
        <f t="shared" si="27"/>
        <v>0</v>
      </c>
      <c r="O141" s="223"/>
      <c r="P141" s="222"/>
      <c r="Q141" s="223">
        <f t="shared" si="28"/>
        <v>0</v>
      </c>
      <c r="R141" s="223"/>
      <c r="S141" s="222"/>
      <c r="T141" s="223">
        <f t="shared" si="29"/>
        <v>0</v>
      </c>
      <c r="U141" s="223"/>
      <c r="V141" s="222"/>
      <c r="W141" s="223">
        <f t="shared" si="30"/>
        <v>0</v>
      </c>
      <c r="X141" s="223"/>
      <c r="Y141" s="232"/>
      <c r="Z141" s="292">
        <f t="shared" si="31"/>
        <v>0</v>
      </c>
      <c r="AA141" s="243">
        <f t="shared" si="32"/>
        <v>0</v>
      </c>
      <c r="AB141" s="222"/>
      <c r="AC141" s="222">
        <f t="shared" si="21"/>
        <v>0</v>
      </c>
      <c r="AD141" s="232" t="str">
        <f t="shared" si="33"/>
        <v/>
      </c>
      <c r="AE141" s="172">
        <f t="shared" si="34"/>
        <v>0</v>
      </c>
      <c r="AF141" s="223">
        <f t="shared" si="34"/>
        <v>0</v>
      </c>
      <c r="AG141" s="223">
        <f t="shared" si="34"/>
        <v>0</v>
      </c>
      <c r="AH141" s="223">
        <f t="shared" si="34"/>
        <v>0</v>
      </c>
      <c r="AI141" s="229">
        <f t="shared" si="34"/>
        <v>0</v>
      </c>
      <c r="AJ141" s="292">
        <f t="shared" si="35"/>
        <v>0</v>
      </c>
      <c r="AK141" s="253">
        <f t="shared" si="36"/>
        <v>0</v>
      </c>
      <c r="AL141" s="254">
        <f t="shared" si="23"/>
        <v>0</v>
      </c>
      <c r="AM141" s="292">
        <f t="shared" si="37"/>
        <v>0</v>
      </c>
      <c r="AN141" s="292">
        <f t="shared" si="38"/>
        <v>0</v>
      </c>
    </row>
    <row r="142" spans="1:43" ht="23" customHeight="1">
      <c r="A142" s="264" t="str">
        <f ca="1">Rosters!H15</f>
        <v>33</v>
      </c>
      <c r="B142" s="288" t="str">
        <f ca="1">Rosters!I15</f>
        <v>Cookie Rumble</v>
      </c>
      <c r="C142" s="222">
        <f t="shared" si="24"/>
        <v>0</v>
      </c>
      <c r="D142" s="222">
        <f t="shared" si="24"/>
        <v>0</v>
      </c>
      <c r="E142" s="222">
        <f t="shared" si="24"/>
        <v>0</v>
      </c>
      <c r="F142" s="222">
        <f t="shared" si="24"/>
        <v>0</v>
      </c>
      <c r="G142" s="232">
        <f t="shared" si="24"/>
        <v>0</v>
      </c>
      <c r="H142" s="172">
        <f t="shared" si="25"/>
        <v>0</v>
      </c>
      <c r="I142" s="223"/>
      <c r="J142" s="222"/>
      <c r="K142" s="223">
        <f t="shared" si="26"/>
        <v>0</v>
      </c>
      <c r="L142" s="223"/>
      <c r="M142" s="222"/>
      <c r="N142" s="223">
        <f t="shared" si="27"/>
        <v>0</v>
      </c>
      <c r="O142" s="223"/>
      <c r="P142" s="222"/>
      <c r="Q142" s="223">
        <f t="shared" si="28"/>
        <v>0</v>
      </c>
      <c r="R142" s="223"/>
      <c r="S142" s="222"/>
      <c r="T142" s="223">
        <f t="shared" si="29"/>
        <v>0</v>
      </c>
      <c r="U142" s="223"/>
      <c r="V142" s="222"/>
      <c r="W142" s="223">
        <f t="shared" si="30"/>
        <v>0</v>
      </c>
      <c r="X142" s="223"/>
      <c r="Y142" s="232"/>
      <c r="Z142" s="292">
        <f t="shared" si="31"/>
        <v>0</v>
      </c>
      <c r="AA142" s="243">
        <f t="shared" si="32"/>
        <v>0</v>
      </c>
      <c r="AB142" s="222"/>
      <c r="AC142" s="222">
        <f t="shared" si="21"/>
        <v>0</v>
      </c>
      <c r="AD142" s="232" t="str">
        <f t="shared" si="33"/>
        <v/>
      </c>
      <c r="AE142" s="172">
        <f t="shared" si="34"/>
        <v>0</v>
      </c>
      <c r="AF142" s="223">
        <f t="shared" si="34"/>
        <v>0</v>
      </c>
      <c r="AG142" s="223">
        <f t="shared" si="34"/>
        <v>0</v>
      </c>
      <c r="AH142" s="223">
        <f t="shared" si="34"/>
        <v>0</v>
      </c>
      <c r="AI142" s="229">
        <f t="shared" si="34"/>
        <v>0</v>
      </c>
      <c r="AJ142" s="292">
        <f t="shared" si="35"/>
        <v>0</v>
      </c>
      <c r="AK142" s="253">
        <f t="shared" si="36"/>
        <v>0</v>
      </c>
      <c r="AL142" s="254">
        <f t="shared" si="23"/>
        <v>0</v>
      </c>
      <c r="AM142" s="292">
        <f t="shared" si="37"/>
        <v>0</v>
      </c>
      <c r="AN142" s="292">
        <f t="shared" si="38"/>
        <v>0</v>
      </c>
    </row>
    <row r="143" spans="1:43" ht="23" customHeight="1">
      <c r="A143" s="264" t="str">
        <f ca="1">Rosters!H16</f>
        <v>6</v>
      </c>
      <c r="B143" s="288" t="str">
        <f ca="1">Rosters!I16</f>
        <v>Elle McFearsome</v>
      </c>
      <c r="C143" s="222">
        <f t="shared" si="24"/>
        <v>0</v>
      </c>
      <c r="D143" s="222">
        <f t="shared" si="24"/>
        <v>0</v>
      </c>
      <c r="E143" s="222">
        <f t="shared" si="24"/>
        <v>0</v>
      </c>
      <c r="F143" s="222">
        <f t="shared" si="24"/>
        <v>0</v>
      </c>
      <c r="G143" s="232">
        <f t="shared" si="24"/>
        <v>0</v>
      </c>
      <c r="H143" s="172">
        <f t="shared" si="25"/>
        <v>0</v>
      </c>
      <c r="I143" s="223"/>
      <c r="J143" s="222"/>
      <c r="K143" s="223">
        <f t="shared" si="26"/>
        <v>0</v>
      </c>
      <c r="L143" s="223"/>
      <c r="M143" s="222"/>
      <c r="N143" s="223">
        <f t="shared" si="27"/>
        <v>0</v>
      </c>
      <c r="O143" s="223"/>
      <c r="P143" s="222"/>
      <c r="Q143" s="223">
        <f t="shared" si="28"/>
        <v>0</v>
      </c>
      <c r="R143" s="223"/>
      <c r="S143" s="222"/>
      <c r="T143" s="223">
        <f t="shared" si="29"/>
        <v>0</v>
      </c>
      <c r="U143" s="223"/>
      <c r="V143" s="222"/>
      <c r="W143" s="223">
        <f t="shared" si="30"/>
        <v>0</v>
      </c>
      <c r="X143" s="223"/>
      <c r="Y143" s="232"/>
      <c r="Z143" s="292">
        <f t="shared" si="31"/>
        <v>0</v>
      </c>
      <c r="AA143" s="243">
        <f t="shared" si="32"/>
        <v>0</v>
      </c>
      <c r="AB143" s="222"/>
      <c r="AC143" s="222">
        <f t="shared" si="21"/>
        <v>0</v>
      </c>
      <c r="AD143" s="232" t="str">
        <f t="shared" si="33"/>
        <v/>
      </c>
      <c r="AE143" s="172">
        <f t="shared" si="34"/>
        <v>0</v>
      </c>
      <c r="AF143" s="223">
        <f t="shared" si="34"/>
        <v>0</v>
      </c>
      <c r="AG143" s="223">
        <f t="shared" si="34"/>
        <v>0</v>
      </c>
      <c r="AH143" s="223">
        <f t="shared" si="34"/>
        <v>0</v>
      </c>
      <c r="AI143" s="229">
        <f t="shared" si="34"/>
        <v>0</v>
      </c>
      <c r="AJ143" s="292">
        <f t="shared" si="35"/>
        <v>0</v>
      </c>
      <c r="AK143" s="253">
        <f t="shared" si="36"/>
        <v>0</v>
      </c>
      <c r="AL143" s="254">
        <f t="shared" si="23"/>
        <v>0</v>
      </c>
      <c r="AM143" s="292">
        <f t="shared" si="37"/>
        <v>0</v>
      </c>
      <c r="AN143" s="292">
        <f t="shared" si="38"/>
        <v>0</v>
      </c>
    </row>
    <row r="144" spans="1:43" ht="23" customHeight="1">
      <c r="A144" s="264" t="str">
        <f ca="1">Rosters!H17</f>
        <v>46</v>
      </c>
      <c r="B144" s="288" t="str">
        <f ca="1">Rosters!I17</f>
        <v>Fatal Femme</v>
      </c>
      <c r="C144" s="222">
        <f t="shared" si="24"/>
        <v>0</v>
      </c>
      <c r="D144" s="222">
        <f t="shared" si="24"/>
        <v>0</v>
      </c>
      <c r="E144" s="222">
        <f t="shared" si="24"/>
        <v>0</v>
      </c>
      <c r="F144" s="222">
        <f t="shared" si="24"/>
        <v>0</v>
      </c>
      <c r="G144" s="232">
        <f t="shared" si="24"/>
        <v>0</v>
      </c>
      <c r="H144" s="172">
        <f t="shared" si="25"/>
        <v>0</v>
      </c>
      <c r="I144" s="223"/>
      <c r="J144" s="222"/>
      <c r="K144" s="223">
        <f t="shared" si="26"/>
        <v>0</v>
      </c>
      <c r="L144" s="223"/>
      <c r="M144" s="222"/>
      <c r="N144" s="223">
        <f t="shared" si="27"/>
        <v>0</v>
      </c>
      <c r="O144" s="223"/>
      <c r="P144" s="222"/>
      <c r="Q144" s="223">
        <f t="shared" si="28"/>
        <v>0</v>
      </c>
      <c r="R144" s="223"/>
      <c r="S144" s="222"/>
      <c r="T144" s="223">
        <f t="shared" si="29"/>
        <v>0</v>
      </c>
      <c r="U144" s="223"/>
      <c r="V144" s="222"/>
      <c r="W144" s="223">
        <f t="shared" si="30"/>
        <v>0</v>
      </c>
      <c r="X144" s="223"/>
      <c r="Y144" s="232"/>
      <c r="Z144" s="292">
        <f t="shared" si="31"/>
        <v>0</v>
      </c>
      <c r="AA144" s="243">
        <f t="shared" si="32"/>
        <v>0</v>
      </c>
      <c r="AB144" s="222"/>
      <c r="AC144" s="222">
        <f t="shared" si="21"/>
        <v>0</v>
      </c>
      <c r="AD144" s="232" t="str">
        <f t="shared" si="33"/>
        <v/>
      </c>
      <c r="AE144" s="172">
        <f t="shared" si="34"/>
        <v>0</v>
      </c>
      <c r="AF144" s="223">
        <f t="shared" si="34"/>
        <v>0</v>
      </c>
      <c r="AG144" s="223">
        <f t="shared" si="34"/>
        <v>0</v>
      </c>
      <c r="AH144" s="223">
        <f t="shared" si="34"/>
        <v>0</v>
      </c>
      <c r="AI144" s="229">
        <f t="shared" si="34"/>
        <v>0</v>
      </c>
      <c r="AJ144" s="292">
        <f t="shared" si="35"/>
        <v>0</v>
      </c>
      <c r="AK144" s="253">
        <f t="shared" si="36"/>
        <v>0</v>
      </c>
      <c r="AL144" s="254">
        <f t="shared" si="23"/>
        <v>0</v>
      </c>
      <c r="AM144" s="292">
        <f t="shared" si="37"/>
        <v>0</v>
      </c>
      <c r="AN144" s="292">
        <f t="shared" si="38"/>
        <v>0</v>
      </c>
    </row>
    <row r="145" spans="1:40" ht="23" customHeight="1">
      <c r="A145" s="264" t="str">
        <f ca="1">Rosters!H18</f>
        <v>100%</v>
      </c>
      <c r="B145" s="288" t="str">
        <f ca="1">Rosters!I18</f>
        <v>Polly Fester</v>
      </c>
      <c r="C145" s="222">
        <f t="shared" si="24"/>
        <v>0</v>
      </c>
      <c r="D145" s="222">
        <f t="shared" si="24"/>
        <v>0</v>
      </c>
      <c r="E145" s="222">
        <f t="shared" si="24"/>
        <v>0</v>
      </c>
      <c r="F145" s="222">
        <f t="shared" si="24"/>
        <v>0</v>
      </c>
      <c r="G145" s="232">
        <f t="shared" si="24"/>
        <v>0</v>
      </c>
      <c r="H145" s="172">
        <f t="shared" si="25"/>
        <v>0</v>
      </c>
      <c r="I145" s="223"/>
      <c r="J145" s="222"/>
      <c r="K145" s="223">
        <f t="shared" si="26"/>
        <v>0</v>
      </c>
      <c r="L145" s="223"/>
      <c r="M145" s="222"/>
      <c r="N145" s="223">
        <f t="shared" si="27"/>
        <v>0</v>
      </c>
      <c r="O145" s="223"/>
      <c r="P145" s="222"/>
      <c r="Q145" s="223">
        <f t="shared" si="28"/>
        <v>0</v>
      </c>
      <c r="R145" s="223"/>
      <c r="S145" s="222"/>
      <c r="T145" s="223">
        <f t="shared" si="29"/>
        <v>0</v>
      </c>
      <c r="U145" s="223"/>
      <c r="V145" s="222"/>
      <c r="W145" s="223">
        <f t="shared" si="30"/>
        <v>0</v>
      </c>
      <c r="X145" s="223"/>
      <c r="Y145" s="232"/>
      <c r="Z145" s="292">
        <f t="shared" si="31"/>
        <v>0</v>
      </c>
      <c r="AA145" s="243">
        <f t="shared" si="32"/>
        <v>0</v>
      </c>
      <c r="AB145" s="222"/>
      <c r="AC145" s="222">
        <f t="shared" si="21"/>
        <v>0</v>
      </c>
      <c r="AD145" s="232" t="str">
        <f t="shared" si="33"/>
        <v/>
      </c>
      <c r="AE145" s="172">
        <f t="shared" si="34"/>
        <v>0</v>
      </c>
      <c r="AF145" s="223">
        <f t="shared" si="34"/>
        <v>0</v>
      </c>
      <c r="AG145" s="223">
        <f t="shared" si="34"/>
        <v>0</v>
      </c>
      <c r="AH145" s="223">
        <f t="shared" si="34"/>
        <v>0</v>
      </c>
      <c r="AI145" s="229">
        <f t="shared" si="34"/>
        <v>0</v>
      </c>
      <c r="AJ145" s="292">
        <f t="shared" si="35"/>
        <v>0</v>
      </c>
      <c r="AK145" s="253">
        <f t="shared" si="36"/>
        <v>0</v>
      </c>
      <c r="AL145" s="254">
        <f t="shared" si="23"/>
        <v>0</v>
      </c>
      <c r="AM145" s="292">
        <f t="shared" si="37"/>
        <v>0</v>
      </c>
      <c r="AN145" s="292">
        <f t="shared" si="38"/>
        <v>0</v>
      </c>
    </row>
    <row r="146" spans="1:40" ht="23" customHeight="1">
      <c r="A146" s="264" t="str">
        <f ca="1">Rosters!H19</f>
        <v>2.8</v>
      </c>
      <c r="B146" s="288" t="str">
        <f ca="1">Rosters!I19</f>
        <v>Racer McChaseHer</v>
      </c>
      <c r="C146" s="222">
        <f t="shared" si="24"/>
        <v>0</v>
      </c>
      <c r="D146" s="222">
        <f t="shared" si="24"/>
        <v>0</v>
      </c>
      <c r="E146" s="222">
        <f t="shared" si="24"/>
        <v>0</v>
      </c>
      <c r="F146" s="222">
        <f t="shared" si="24"/>
        <v>0</v>
      </c>
      <c r="G146" s="232">
        <f t="shared" si="24"/>
        <v>0</v>
      </c>
      <c r="H146" s="172">
        <f t="shared" si="25"/>
        <v>0</v>
      </c>
      <c r="I146" s="223"/>
      <c r="J146" s="222"/>
      <c r="K146" s="223">
        <f t="shared" si="26"/>
        <v>0</v>
      </c>
      <c r="L146" s="223"/>
      <c r="M146" s="222"/>
      <c r="N146" s="223">
        <f t="shared" si="27"/>
        <v>0</v>
      </c>
      <c r="O146" s="223"/>
      <c r="P146" s="222"/>
      <c r="Q146" s="223">
        <f t="shared" si="28"/>
        <v>0</v>
      </c>
      <c r="R146" s="223"/>
      <c r="S146" s="222"/>
      <c r="T146" s="223">
        <f t="shared" si="29"/>
        <v>0</v>
      </c>
      <c r="U146" s="223"/>
      <c r="V146" s="222"/>
      <c r="W146" s="223">
        <f t="shared" si="30"/>
        <v>0</v>
      </c>
      <c r="X146" s="223"/>
      <c r="Y146" s="232"/>
      <c r="Z146" s="292">
        <f t="shared" si="31"/>
        <v>0</v>
      </c>
      <c r="AA146" s="243">
        <f t="shared" si="32"/>
        <v>0</v>
      </c>
      <c r="AB146" s="222"/>
      <c r="AC146" s="222">
        <f t="shared" si="21"/>
        <v>0</v>
      </c>
      <c r="AD146" s="232" t="str">
        <f t="shared" si="33"/>
        <v/>
      </c>
      <c r="AE146" s="172">
        <f t="shared" si="34"/>
        <v>0</v>
      </c>
      <c r="AF146" s="223">
        <f t="shared" si="34"/>
        <v>0</v>
      </c>
      <c r="AG146" s="223">
        <f t="shared" si="34"/>
        <v>0</v>
      </c>
      <c r="AH146" s="223">
        <f t="shared" si="34"/>
        <v>0</v>
      </c>
      <c r="AI146" s="229">
        <f t="shared" si="34"/>
        <v>0</v>
      </c>
      <c r="AJ146" s="292">
        <f t="shared" si="35"/>
        <v>0</v>
      </c>
      <c r="AK146" s="253">
        <f t="shared" si="36"/>
        <v>0</v>
      </c>
      <c r="AL146" s="254">
        <f t="shared" si="23"/>
        <v>0</v>
      </c>
      <c r="AM146" s="292">
        <f t="shared" si="37"/>
        <v>0</v>
      </c>
      <c r="AN146" s="292">
        <f t="shared" si="38"/>
        <v>0</v>
      </c>
    </row>
    <row r="147" spans="1:40" ht="23" customHeight="1">
      <c r="A147" s="264" t="str">
        <f ca="1">Rosters!H20</f>
        <v>3</v>
      </c>
      <c r="B147" s="288" t="str">
        <f ca="1">Rosters!I20</f>
        <v>Roxanna Hardplace</v>
      </c>
      <c r="C147" s="222">
        <f t="shared" si="24"/>
        <v>0</v>
      </c>
      <c r="D147" s="222">
        <f t="shared" si="24"/>
        <v>0</v>
      </c>
      <c r="E147" s="222">
        <f t="shared" si="24"/>
        <v>0</v>
      </c>
      <c r="F147" s="222">
        <f t="shared" si="24"/>
        <v>0</v>
      </c>
      <c r="G147" s="232">
        <f t="shared" si="24"/>
        <v>0</v>
      </c>
      <c r="H147" s="172">
        <f t="shared" si="25"/>
        <v>0</v>
      </c>
      <c r="I147" s="223"/>
      <c r="J147" s="222"/>
      <c r="K147" s="223">
        <f t="shared" si="26"/>
        <v>0</v>
      </c>
      <c r="L147" s="223"/>
      <c r="M147" s="222"/>
      <c r="N147" s="223">
        <f t="shared" si="27"/>
        <v>0</v>
      </c>
      <c r="O147" s="223"/>
      <c r="P147" s="222"/>
      <c r="Q147" s="223">
        <f t="shared" si="28"/>
        <v>0</v>
      </c>
      <c r="R147" s="223"/>
      <c r="S147" s="222"/>
      <c r="T147" s="223">
        <f t="shared" si="29"/>
        <v>0</v>
      </c>
      <c r="U147" s="223"/>
      <c r="V147" s="222"/>
      <c r="W147" s="223">
        <f t="shared" si="30"/>
        <v>0</v>
      </c>
      <c r="X147" s="223"/>
      <c r="Y147" s="232"/>
      <c r="Z147" s="292">
        <f t="shared" si="31"/>
        <v>0</v>
      </c>
      <c r="AA147" s="243">
        <f t="shared" si="32"/>
        <v>0</v>
      </c>
      <c r="AB147" s="222"/>
      <c r="AC147" s="222">
        <f t="shared" si="21"/>
        <v>0</v>
      </c>
      <c r="AD147" s="232" t="str">
        <f t="shared" si="33"/>
        <v/>
      </c>
      <c r="AE147" s="172">
        <f t="shared" si="34"/>
        <v>0</v>
      </c>
      <c r="AF147" s="223">
        <f t="shared" si="34"/>
        <v>0</v>
      </c>
      <c r="AG147" s="223">
        <f t="shared" si="34"/>
        <v>0</v>
      </c>
      <c r="AH147" s="223">
        <f t="shared" si="34"/>
        <v>0</v>
      </c>
      <c r="AI147" s="229">
        <f t="shared" si="34"/>
        <v>0</v>
      </c>
      <c r="AJ147" s="292">
        <f t="shared" si="35"/>
        <v>0</v>
      </c>
      <c r="AK147" s="253">
        <f t="shared" si="36"/>
        <v>0</v>
      </c>
      <c r="AL147" s="254">
        <f t="shared" si="23"/>
        <v>0</v>
      </c>
      <c r="AM147" s="292">
        <f t="shared" si="37"/>
        <v>0</v>
      </c>
      <c r="AN147" s="292">
        <f t="shared" si="38"/>
        <v>0</v>
      </c>
    </row>
    <row r="148" spans="1:40" ht="23" customHeight="1">
      <c r="A148" s="264" t="str">
        <f ca="1">Rosters!H21</f>
        <v>989</v>
      </c>
      <c r="B148" s="288" t="str">
        <f ca="1">Rosters!I21</f>
        <v>Sarah Hipel</v>
      </c>
      <c r="C148" s="222">
        <f t="shared" si="24"/>
        <v>0</v>
      </c>
      <c r="D148" s="222">
        <f t="shared" si="24"/>
        <v>0</v>
      </c>
      <c r="E148" s="222">
        <f t="shared" si="24"/>
        <v>0</v>
      </c>
      <c r="F148" s="222">
        <f t="shared" si="24"/>
        <v>0</v>
      </c>
      <c r="G148" s="232">
        <f t="shared" si="24"/>
        <v>0</v>
      </c>
      <c r="H148" s="172">
        <f t="shared" si="25"/>
        <v>0</v>
      </c>
      <c r="I148" s="223"/>
      <c r="J148" s="222"/>
      <c r="K148" s="223">
        <f t="shared" si="26"/>
        <v>0</v>
      </c>
      <c r="L148" s="223"/>
      <c r="M148" s="222"/>
      <c r="N148" s="223">
        <f t="shared" si="27"/>
        <v>0</v>
      </c>
      <c r="O148" s="223"/>
      <c r="P148" s="222"/>
      <c r="Q148" s="223">
        <f t="shared" si="28"/>
        <v>0</v>
      </c>
      <c r="R148" s="223"/>
      <c r="S148" s="222"/>
      <c r="T148" s="223">
        <f t="shared" si="29"/>
        <v>0</v>
      </c>
      <c r="U148" s="223"/>
      <c r="V148" s="222"/>
      <c r="W148" s="223">
        <f t="shared" si="30"/>
        <v>0</v>
      </c>
      <c r="X148" s="223"/>
      <c r="Y148" s="232"/>
      <c r="Z148" s="292">
        <f t="shared" si="31"/>
        <v>0</v>
      </c>
      <c r="AA148" s="243">
        <f t="shared" si="32"/>
        <v>0</v>
      </c>
      <c r="AB148" s="222"/>
      <c r="AC148" s="222">
        <f t="shared" si="21"/>
        <v>0</v>
      </c>
      <c r="AD148" s="232" t="str">
        <f t="shared" si="33"/>
        <v/>
      </c>
      <c r="AE148" s="172">
        <f t="shared" si="34"/>
        <v>0</v>
      </c>
      <c r="AF148" s="223">
        <f t="shared" si="34"/>
        <v>0</v>
      </c>
      <c r="AG148" s="223">
        <f t="shared" si="34"/>
        <v>0</v>
      </c>
      <c r="AH148" s="223">
        <f t="shared" si="34"/>
        <v>0</v>
      </c>
      <c r="AI148" s="229">
        <f t="shared" si="34"/>
        <v>0</v>
      </c>
      <c r="AJ148" s="292">
        <f t="shared" si="35"/>
        <v>0</v>
      </c>
      <c r="AK148" s="253">
        <f t="shared" si="36"/>
        <v>0</v>
      </c>
      <c r="AL148" s="254">
        <f t="shared" si="23"/>
        <v>0</v>
      </c>
      <c r="AM148" s="292">
        <f t="shared" si="37"/>
        <v>0</v>
      </c>
      <c r="AN148" s="292">
        <f t="shared" si="38"/>
        <v>0</v>
      </c>
    </row>
    <row r="149" spans="1:40" ht="23" customHeight="1">
      <c r="A149" s="264" t="str">
        <f ca="1">Rosters!H22</f>
        <v>5</v>
      </c>
      <c r="B149" s="288" t="str">
        <f ca="1">Rosters!I22</f>
        <v>Sista Slit'chya</v>
      </c>
      <c r="C149" s="222">
        <f t="shared" si="24"/>
        <v>0</v>
      </c>
      <c r="D149" s="222">
        <f t="shared" si="24"/>
        <v>0</v>
      </c>
      <c r="E149" s="222">
        <f t="shared" si="24"/>
        <v>0</v>
      </c>
      <c r="F149" s="222">
        <f t="shared" si="24"/>
        <v>0</v>
      </c>
      <c r="G149" s="232">
        <f t="shared" si="24"/>
        <v>0</v>
      </c>
      <c r="H149" s="172">
        <f t="shared" si="25"/>
        <v>0</v>
      </c>
      <c r="I149" s="223"/>
      <c r="J149" s="222"/>
      <c r="K149" s="223">
        <f t="shared" si="26"/>
        <v>0</v>
      </c>
      <c r="L149" s="223"/>
      <c r="M149" s="222"/>
      <c r="N149" s="223">
        <f t="shared" si="27"/>
        <v>0</v>
      </c>
      <c r="O149" s="223"/>
      <c r="P149" s="222"/>
      <c r="Q149" s="223">
        <f t="shared" si="28"/>
        <v>0</v>
      </c>
      <c r="R149" s="223"/>
      <c r="S149" s="222"/>
      <c r="T149" s="223">
        <f t="shared" si="29"/>
        <v>0</v>
      </c>
      <c r="U149" s="223"/>
      <c r="V149" s="222"/>
      <c r="W149" s="223">
        <f t="shared" si="30"/>
        <v>0</v>
      </c>
      <c r="X149" s="223"/>
      <c r="Y149" s="232"/>
      <c r="Z149" s="292">
        <f t="shared" si="31"/>
        <v>0</v>
      </c>
      <c r="AA149" s="243">
        <f t="shared" si="32"/>
        <v>0</v>
      </c>
      <c r="AB149" s="222"/>
      <c r="AC149" s="222">
        <f t="shared" si="21"/>
        <v>0</v>
      </c>
      <c r="AD149" s="232" t="str">
        <f t="shared" si="33"/>
        <v/>
      </c>
      <c r="AE149" s="172">
        <f t="shared" si="34"/>
        <v>0</v>
      </c>
      <c r="AF149" s="223">
        <f t="shared" si="34"/>
        <v>0</v>
      </c>
      <c r="AG149" s="223">
        <f t="shared" si="34"/>
        <v>0</v>
      </c>
      <c r="AH149" s="223">
        <f t="shared" si="34"/>
        <v>0</v>
      </c>
      <c r="AI149" s="229">
        <f t="shared" si="34"/>
        <v>0</v>
      </c>
      <c r="AJ149" s="292">
        <f t="shared" si="35"/>
        <v>0</v>
      </c>
      <c r="AK149" s="253">
        <f t="shared" si="36"/>
        <v>0</v>
      </c>
      <c r="AL149" s="254">
        <f t="shared" si="23"/>
        <v>0</v>
      </c>
      <c r="AM149" s="292">
        <f t="shared" si="37"/>
        <v>0</v>
      </c>
      <c r="AN149" s="292">
        <f t="shared" si="38"/>
        <v>0</v>
      </c>
    </row>
    <row r="150" spans="1:40" ht="23" customHeight="1">
      <c r="A150" s="264" t="str">
        <f ca="1">Rosters!H23</f>
        <v>68</v>
      </c>
      <c r="B150" s="288" t="str">
        <f ca="1">Rosters!I23</f>
        <v>Summers Eve-L</v>
      </c>
      <c r="C150" s="222">
        <f t="shared" si="24"/>
        <v>0</v>
      </c>
      <c r="D150" s="222">
        <f t="shared" si="24"/>
        <v>0</v>
      </c>
      <c r="E150" s="222">
        <f t="shared" si="24"/>
        <v>0</v>
      </c>
      <c r="F150" s="222">
        <f t="shared" si="24"/>
        <v>0</v>
      </c>
      <c r="G150" s="232">
        <f t="shared" si="24"/>
        <v>0</v>
      </c>
      <c r="H150" s="172">
        <f t="shared" si="25"/>
        <v>0</v>
      </c>
      <c r="I150" s="223"/>
      <c r="J150" s="222"/>
      <c r="K150" s="223">
        <f t="shared" si="26"/>
        <v>0</v>
      </c>
      <c r="L150" s="223"/>
      <c r="M150" s="222"/>
      <c r="N150" s="223">
        <f t="shared" si="27"/>
        <v>0</v>
      </c>
      <c r="O150" s="223"/>
      <c r="P150" s="222"/>
      <c r="Q150" s="223">
        <f t="shared" si="28"/>
        <v>0</v>
      </c>
      <c r="R150" s="223"/>
      <c r="S150" s="222"/>
      <c r="T150" s="223">
        <f t="shared" si="29"/>
        <v>0</v>
      </c>
      <c r="U150" s="223"/>
      <c r="V150" s="222"/>
      <c r="W150" s="223">
        <f t="shared" si="30"/>
        <v>0</v>
      </c>
      <c r="X150" s="223"/>
      <c r="Y150" s="232"/>
      <c r="Z150" s="292">
        <f t="shared" si="31"/>
        <v>0</v>
      </c>
      <c r="AA150" s="243">
        <f t="shared" si="32"/>
        <v>0</v>
      </c>
      <c r="AB150" s="222"/>
      <c r="AC150" s="222">
        <f t="shared" si="21"/>
        <v>0</v>
      </c>
      <c r="AD150" s="232" t="str">
        <f t="shared" si="33"/>
        <v/>
      </c>
      <c r="AE150" s="172">
        <f t="shared" si="34"/>
        <v>0</v>
      </c>
      <c r="AF150" s="223">
        <f t="shared" si="34"/>
        <v>0</v>
      </c>
      <c r="AG150" s="223">
        <f t="shared" si="34"/>
        <v>0</v>
      </c>
      <c r="AH150" s="223">
        <f t="shared" si="34"/>
        <v>0</v>
      </c>
      <c r="AI150" s="229">
        <f t="shared" si="34"/>
        <v>0</v>
      </c>
      <c r="AJ150" s="292">
        <f t="shared" si="35"/>
        <v>0</v>
      </c>
      <c r="AK150" s="253">
        <f t="shared" si="36"/>
        <v>0</v>
      </c>
      <c r="AL150" s="254">
        <f t="shared" si="23"/>
        <v>0</v>
      </c>
      <c r="AM150" s="292">
        <f t="shared" si="37"/>
        <v>0</v>
      </c>
      <c r="AN150" s="292">
        <f t="shared" si="38"/>
        <v>0</v>
      </c>
    </row>
    <row r="151" spans="1:40" ht="23" customHeight="1">
      <c r="A151" s="264">
        <f ca="1">Rosters!H24</f>
        <v>0</v>
      </c>
      <c r="B151" s="288">
        <f ca="1">Rosters!I24</f>
        <v>0</v>
      </c>
      <c r="C151" s="222">
        <f t="shared" si="24"/>
        <v>0</v>
      </c>
      <c r="D151" s="222">
        <f t="shared" si="24"/>
        <v>0</v>
      </c>
      <c r="E151" s="222">
        <f t="shared" si="24"/>
        <v>0</v>
      </c>
      <c r="F151" s="222">
        <f t="shared" si="24"/>
        <v>0</v>
      </c>
      <c r="G151" s="232">
        <f t="shared" si="24"/>
        <v>0</v>
      </c>
      <c r="H151" s="172">
        <f t="shared" si="25"/>
        <v>0</v>
      </c>
      <c r="I151" s="223"/>
      <c r="J151" s="222"/>
      <c r="K151" s="223">
        <f t="shared" si="26"/>
        <v>0</v>
      </c>
      <c r="L151" s="223"/>
      <c r="M151" s="222"/>
      <c r="N151" s="223">
        <f t="shared" si="27"/>
        <v>0</v>
      </c>
      <c r="O151" s="223"/>
      <c r="P151" s="222"/>
      <c r="Q151" s="223">
        <f t="shared" si="28"/>
        <v>0</v>
      </c>
      <c r="R151" s="223"/>
      <c r="S151" s="222"/>
      <c r="T151" s="223">
        <f t="shared" si="29"/>
        <v>0</v>
      </c>
      <c r="U151" s="223"/>
      <c r="V151" s="222"/>
      <c r="W151" s="223">
        <f t="shared" si="30"/>
        <v>0</v>
      </c>
      <c r="X151" s="223"/>
      <c r="Y151" s="232"/>
      <c r="Z151" s="292">
        <f t="shared" si="31"/>
        <v>0</v>
      </c>
      <c r="AA151" s="243">
        <f t="shared" si="32"/>
        <v>0</v>
      </c>
      <c r="AB151" s="222"/>
      <c r="AC151" s="222">
        <f t="shared" si="21"/>
        <v>0</v>
      </c>
      <c r="AD151" s="232" t="str">
        <f t="shared" si="33"/>
        <v/>
      </c>
      <c r="AE151" s="172">
        <f t="shared" si="34"/>
        <v>0</v>
      </c>
      <c r="AF151" s="223">
        <f t="shared" si="34"/>
        <v>0</v>
      </c>
      <c r="AG151" s="223">
        <f t="shared" si="34"/>
        <v>0</v>
      </c>
      <c r="AH151" s="223">
        <f t="shared" si="34"/>
        <v>0</v>
      </c>
      <c r="AI151" s="229">
        <f t="shared" si="34"/>
        <v>0</v>
      </c>
      <c r="AJ151" s="292">
        <f t="shared" si="35"/>
        <v>0</v>
      </c>
      <c r="AK151" s="253">
        <f t="shared" si="36"/>
        <v>0</v>
      </c>
      <c r="AL151" s="254">
        <f t="shared" si="23"/>
        <v>0</v>
      </c>
      <c r="AM151" s="292">
        <f t="shared" si="37"/>
        <v>0</v>
      </c>
      <c r="AN151" s="292">
        <f t="shared" si="38"/>
        <v>0</v>
      </c>
    </row>
    <row r="152" spans="1:40" ht="23" customHeight="1">
      <c r="A152" s="264">
        <f ca="1">Rosters!H25</f>
        <v>0</v>
      </c>
      <c r="B152" s="288">
        <f ca="1">Rosters!I25</f>
        <v>0</v>
      </c>
      <c r="C152" s="222">
        <f t="shared" si="24"/>
        <v>0</v>
      </c>
      <c r="D152" s="222">
        <f t="shared" si="24"/>
        <v>0</v>
      </c>
      <c r="E152" s="222">
        <f t="shared" si="24"/>
        <v>0</v>
      </c>
      <c r="F152" s="222">
        <f t="shared" si="24"/>
        <v>0</v>
      </c>
      <c r="G152" s="232">
        <f t="shared" si="24"/>
        <v>0</v>
      </c>
      <c r="H152" s="172">
        <f t="shared" si="25"/>
        <v>0</v>
      </c>
      <c r="I152" s="223"/>
      <c r="J152" s="222"/>
      <c r="K152" s="223">
        <f t="shared" si="26"/>
        <v>0</v>
      </c>
      <c r="L152" s="223"/>
      <c r="M152" s="222"/>
      <c r="N152" s="223">
        <f t="shared" si="27"/>
        <v>0</v>
      </c>
      <c r="O152" s="223"/>
      <c r="P152" s="222"/>
      <c r="Q152" s="223">
        <f t="shared" si="28"/>
        <v>0</v>
      </c>
      <c r="R152" s="223"/>
      <c r="S152" s="222"/>
      <c r="T152" s="223">
        <f t="shared" si="29"/>
        <v>0</v>
      </c>
      <c r="U152" s="223"/>
      <c r="V152" s="222"/>
      <c r="W152" s="223">
        <f t="shared" si="30"/>
        <v>0</v>
      </c>
      <c r="X152" s="223"/>
      <c r="Y152" s="232"/>
      <c r="Z152" s="292">
        <f t="shared" si="31"/>
        <v>0</v>
      </c>
      <c r="AA152" s="243">
        <f t="shared" si="32"/>
        <v>0</v>
      </c>
      <c r="AB152" s="222"/>
      <c r="AC152" s="222">
        <f t="shared" si="21"/>
        <v>0</v>
      </c>
      <c r="AD152" s="232" t="str">
        <f t="shared" si="33"/>
        <v/>
      </c>
      <c r="AE152" s="172">
        <f t="shared" si="34"/>
        <v>0</v>
      </c>
      <c r="AF152" s="223">
        <f t="shared" si="34"/>
        <v>0</v>
      </c>
      <c r="AG152" s="223">
        <f t="shared" si="34"/>
        <v>0</v>
      </c>
      <c r="AH152" s="223">
        <f t="shared" si="34"/>
        <v>0</v>
      </c>
      <c r="AI152" s="229">
        <f t="shared" si="34"/>
        <v>0</v>
      </c>
      <c r="AJ152" s="292">
        <f t="shared" si="35"/>
        <v>0</v>
      </c>
      <c r="AK152" s="253">
        <f t="shared" si="36"/>
        <v>0</v>
      </c>
      <c r="AL152" s="254">
        <f t="shared" si="23"/>
        <v>0</v>
      </c>
      <c r="AM152" s="292">
        <f t="shared" si="37"/>
        <v>0</v>
      </c>
      <c r="AN152" s="292">
        <f t="shared" si="38"/>
        <v>0</v>
      </c>
    </row>
    <row r="153" spans="1:40" ht="23" customHeight="1">
      <c r="A153" s="264">
        <f ca="1">Rosters!H26</f>
        <v>0</v>
      </c>
      <c r="B153" s="288">
        <f ca="1">Rosters!I26</f>
        <v>0</v>
      </c>
      <c r="C153" s="222">
        <f t="shared" si="24"/>
        <v>0</v>
      </c>
      <c r="D153" s="222">
        <f t="shared" si="24"/>
        <v>0</v>
      </c>
      <c r="E153" s="222">
        <f t="shared" si="24"/>
        <v>0</v>
      </c>
      <c r="F153" s="222">
        <f t="shared" si="24"/>
        <v>0</v>
      </c>
      <c r="G153" s="232">
        <f t="shared" si="24"/>
        <v>0</v>
      </c>
      <c r="H153" s="172">
        <f t="shared" si="25"/>
        <v>0</v>
      </c>
      <c r="I153" s="223"/>
      <c r="J153" s="222"/>
      <c r="K153" s="223">
        <f t="shared" si="26"/>
        <v>0</v>
      </c>
      <c r="L153" s="223"/>
      <c r="M153" s="222"/>
      <c r="N153" s="223">
        <f t="shared" si="27"/>
        <v>0</v>
      </c>
      <c r="O153" s="223"/>
      <c r="P153" s="222"/>
      <c r="Q153" s="223">
        <f t="shared" si="28"/>
        <v>0</v>
      </c>
      <c r="R153" s="223"/>
      <c r="S153" s="222"/>
      <c r="T153" s="223">
        <f t="shared" si="29"/>
        <v>0</v>
      </c>
      <c r="U153" s="223"/>
      <c r="V153" s="222"/>
      <c r="W153" s="223">
        <f t="shared" si="30"/>
        <v>0</v>
      </c>
      <c r="X153" s="223"/>
      <c r="Y153" s="232"/>
      <c r="Z153" s="292">
        <f t="shared" si="31"/>
        <v>0</v>
      </c>
      <c r="AA153" s="243">
        <f>SUMIF($B$62:$B$110,$B153,AD$62:AD$110)</f>
        <v>0</v>
      </c>
      <c r="AB153" s="222"/>
      <c r="AC153" s="222">
        <f t="shared" si="21"/>
        <v>0</v>
      </c>
      <c r="AD153" s="232" t="str">
        <f>IF(AN153=0,"",Z153/AN153)</f>
        <v/>
      </c>
      <c r="AE153" s="172">
        <f t="shared" si="34"/>
        <v>0</v>
      </c>
      <c r="AF153" s="223">
        <f t="shared" si="34"/>
        <v>0</v>
      </c>
      <c r="AG153" s="223">
        <f t="shared" si="34"/>
        <v>0</v>
      </c>
      <c r="AH153" s="223">
        <f t="shared" si="34"/>
        <v>0</v>
      </c>
      <c r="AI153" s="229">
        <f t="shared" si="34"/>
        <v>0</v>
      </c>
      <c r="AJ153" s="292">
        <f t="shared" si="35"/>
        <v>0</v>
      </c>
      <c r="AK153" s="253">
        <f>IF(AM153=0,0,AJ153/AM153)</f>
        <v>0</v>
      </c>
      <c r="AL153" s="254">
        <f>IF(AM153=0,0,Z153/AM153)</f>
        <v>0</v>
      </c>
      <c r="AM153" s="292">
        <f t="shared" si="37"/>
        <v>0</v>
      </c>
      <c r="AN153" s="292">
        <f t="shared" si="38"/>
        <v>0</v>
      </c>
    </row>
    <row r="154" spans="1:40" ht="23" customHeight="1" thickBot="1">
      <c r="A154" s="265">
        <f ca="1">Rosters!H27</f>
        <v>0</v>
      </c>
      <c r="B154" s="290">
        <f ca="1">Rosters!I27</f>
        <v>0</v>
      </c>
      <c r="C154" s="226">
        <f t="shared" si="24"/>
        <v>0</v>
      </c>
      <c r="D154" s="226">
        <f t="shared" si="24"/>
        <v>0</v>
      </c>
      <c r="E154" s="226">
        <f t="shared" si="24"/>
        <v>0</v>
      </c>
      <c r="F154" s="226">
        <f t="shared" si="24"/>
        <v>0</v>
      </c>
      <c r="G154" s="234">
        <f t="shared" si="24"/>
        <v>0</v>
      </c>
      <c r="H154" s="233">
        <f t="shared" si="25"/>
        <v>0</v>
      </c>
      <c r="I154" s="206"/>
      <c r="J154" s="226"/>
      <c r="K154" s="206">
        <f t="shared" si="26"/>
        <v>0</v>
      </c>
      <c r="L154" s="206"/>
      <c r="M154" s="226"/>
      <c r="N154" s="206">
        <f t="shared" si="27"/>
        <v>0</v>
      </c>
      <c r="O154" s="206"/>
      <c r="P154" s="226"/>
      <c r="Q154" s="206">
        <f t="shared" si="28"/>
        <v>0</v>
      </c>
      <c r="R154" s="206"/>
      <c r="S154" s="226"/>
      <c r="T154" s="206">
        <f t="shared" si="29"/>
        <v>0</v>
      </c>
      <c r="U154" s="206"/>
      <c r="V154" s="226"/>
      <c r="W154" s="206">
        <f t="shared" si="30"/>
        <v>0</v>
      </c>
      <c r="X154" s="206"/>
      <c r="Y154" s="234"/>
      <c r="Z154" s="293">
        <f t="shared" si="31"/>
        <v>0</v>
      </c>
      <c r="AA154" s="244">
        <f>SUMIF($B$62:$B$110,$B154,AD$62:AD$110)</f>
        <v>0</v>
      </c>
      <c r="AB154" s="226"/>
      <c r="AC154" s="226">
        <f t="shared" si="21"/>
        <v>0</v>
      </c>
      <c r="AD154" s="234" t="str">
        <f>IF(AN154=0,"",Z154/AN154)</f>
        <v/>
      </c>
      <c r="AE154" s="233">
        <f t="shared" si="34"/>
        <v>0</v>
      </c>
      <c r="AF154" s="206">
        <f t="shared" si="34"/>
        <v>0</v>
      </c>
      <c r="AG154" s="206">
        <f t="shared" si="34"/>
        <v>0</v>
      </c>
      <c r="AH154" s="206">
        <f t="shared" si="34"/>
        <v>0</v>
      </c>
      <c r="AI154" s="230">
        <f t="shared" si="34"/>
        <v>0</v>
      </c>
      <c r="AJ154" s="293">
        <f t="shared" si="35"/>
        <v>0</v>
      </c>
      <c r="AK154" s="255">
        <f>IF(AM154=0,0,AJ154/AM154)</f>
        <v>0</v>
      </c>
      <c r="AL154" s="256">
        <f>IF(AM154=0,0,Z154/AM154)</f>
        <v>0</v>
      </c>
      <c r="AM154" s="293">
        <f t="shared" si="37"/>
        <v>0</v>
      </c>
      <c r="AN154" s="293">
        <f t="shared" si="38"/>
        <v>0</v>
      </c>
    </row>
    <row r="155" spans="1:40">
      <c r="Q155" s="1"/>
      <c r="R155" s="1"/>
      <c r="S155" s="1"/>
      <c r="T155" s="1"/>
      <c r="U155" s="1"/>
      <c r="V155" s="1"/>
      <c r="W155" s="1"/>
      <c r="X155" s="1"/>
      <c r="Y155" s="1"/>
      <c r="Z155" s="1"/>
      <c r="AA155" s="1"/>
      <c r="AB155" s="1"/>
      <c r="AC155" s="1"/>
      <c r="AD155" s="1"/>
    </row>
    <row r="156" spans="1:40">
      <c r="Q156" s="1"/>
      <c r="R156" s="1"/>
      <c r="S156" s="1"/>
      <c r="T156" s="1"/>
      <c r="U156" s="1"/>
      <c r="V156" s="1"/>
      <c r="W156" s="1"/>
      <c r="X156" s="1"/>
      <c r="Y156" s="1"/>
      <c r="Z156" s="1"/>
      <c r="AA156" s="1"/>
      <c r="AB156" s="1"/>
      <c r="AC156" s="1"/>
      <c r="AD156" s="1"/>
    </row>
    <row r="157" spans="1:40">
      <c r="Q157" s="1"/>
      <c r="R157" s="1"/>
      <c r="S157" s="1"/>
      <c r="T157" s="1"/>
      <c r="U157" s="1"/>
      <c r="V157" s="1"/>
      <c r="W157" s="1"/>
      <c r="X157" s="1"/>
      <c r="Y157" s="1"/>
      <c r="Z157" s="1"/>
      <c r="AA157" s="1"/>
      <c r="AB157" s="1"/>
      <c r="AC157" s="1"/>
      <c r="AD157" s="1"/>
    </row>
    <row r="158" spans="1:40">
      <c r="Q158" s="1"/>
      <c r="R158" s="1"/>
      <c r="S158" s="1"/>
      <c r="T158" s="1"/>
      <c r="U158" s="1"/>
      <c r="V158" s="1"/>
      <c r="W158" s="1"/>
      <c r="X158" s="1"/>
      <c r="Y158" s="1"/>
      <c r="Z158" s="1"/>
      <c r="AA158" s="1"/>
      <c r="AB158" s="1"/>
      <c r="AC158" s="1"/>
      <c r="AD158" s="1"/>
    </row>
    <row r="159" spans="1:40">
      <c r="Q159" s="1"/>
      <c r="R159" s="1"/>
      <c r="S159" s="1"/>
      <c r="T159" s="1"/>
      <c r="U159" s="1"/>
      <c r="V159" s="1"/>
      <c r="W159" s="1"/>
      <c r="X159" s="1"/>
      <c r="Y159" s="1"/>
      <c r="Z159" s="1"/>
      <c r="AA159" s="1"/>
      <c r="AB159" s="1"/>
      <c r="AC159" s="1"/>
      <c r="AD159" s="1"/>
    </row>
    <row r="160" spans="1:40">
      <c r="Q160" s="1"/>
      <c r="R160" s="1"/>
      <c r="S160" s="1"/>
      <c r="T160" s="1"/>
      <c r="U160" s="1"/>
      <c r="V160" s="1"/>
      <c r="W160" s="1"/>
      <c r="X160" s="1"/>
      <c r="Y160" s="1"/>
      <c r="Z160" s="1"/>
      <c r="AA160" s="1"/>
      <c r="AB160" s="1"/>
      <c r="AC160" s="1"/>
      <c r="AD160" s="1"/>
    </row>
    <row r="161" spans="17:30">
      <c r="Q161" s="1"/>
      <c r="R161" s="1"/>
      <c r="S161" s="1"/>
      <c r="T161" s="1"/>
      <c r="U161" s="1"/>
      <c r="V161" s="1"/>
      <c r="W161" s="1"/>
      <c r="X161" s="1"/>
      <c r="Y161" s="1"/>
      <c r="Z161" s="1"/>
      <c r="AA161" s="1"/>
      <c r="AB161" s="1"/>
      <c r="AC161" s="1"/>
      <c r="AD161" s="1"/>
    </row>
    <row r="162" spans="17:30">
      <c r="Q162" s="1"/>
      <c r="R162" s="1"/>
      <c r="S162" s="1"/>
      <c r="T162" s="1"/>
      <c r="U162" s="1"/>
      <c r="V162" s="1"/>
      <c r="W162" s="1"/>
      <c r="X162" s="1"/>
      <c r="Y162" s="1"/>
      <c r="Z162" s="1"/>
      <c r="AA162" s="1"/>
      <c r="AB162" s="1"/>
      <c r="AC162" s="1"/>
      <c r="AD162" s="1"/>
    </row>
    <row r="163" spans="17:30">
      <c r="Q163" s="1"/>
      <c r="R163" s="1"/>
      <c r="S163" s="1"/>
      <c r="T163" s="1"/>
      <c r="U163" s="1"/>
      <c r="V163" s="1"/>
      <c r="W163" s="1"/>
      <c r="X163" s="1"/>
      <c r="Y163" s="1"/>
      <c r="Z163" s="1"/>
      <c r="AA163" s="1"/>
      <c r="AB163" s="1"/>
      <c r="AC163" s="1"/>
      <c r="AD163" s="1"/>
    </row>
    <row r="164" spans="17:30">
      <c r="Q164" s="1"/>
      <c r="R164" s="1"/>
      <c r="S164" s="1"/>
      <c r="T164" s="1"/>
      <c r="U164" s="1"/>
      <c r="V164" s="1"/>
      <c r="W164" s="1"/>
      <c r="X164" s="1"/>
      <c r="Y164" s="1"/>
      <c r="Z164" s="1"/>
      <c r="AA164" s="1"/>
      <c r="AB164" s="1"/>
      <c r="AC164" s="1"/>
      <c r="AD164" s="1"/>
    </row>
    <row r="165" spans="17:30">
      <c r="Q165" s="1"/>
      <c r="R165" s="1"/>
      <c r="S165" s="1"/>
      <c r="T165" s="1"/>
      <c r="U165" s="1"/>
      <c r="V165" s="1"/>
      <c r="W165" s="1"/>
      <c r="X165" s="1"/>
      <c r="Y165" s="1"/>
      <c r="Z165" s="1"/>
      <c r="AA165" s="1"/>
      <c r="AB165" s="1"/>
      <c r="AC165" s="1"/>
      <c r="AD165" s="1"/>
    </row>
    <row r="166" spans="17:30">
      <c r="Q166" s="1"/>
      <c r="R166" s="1"/>
      <c r="S166" s="1"/>
      <c r="T166" s="1"/>
      <c r="U166" s="1"/>
      <c r="V166" s="1"/>
      <c r="W166" s="1"/>
      <c r="X166" s="1"/>
      <c r="Y166" s="1"/>
      <c r="Z166" s="1"/>
      <c r="AA166" s="1"/>
      <c r="AB166" s="1"/>
      <c r="AC166" s="1"/>
      <c r="AD166" s="1"/>
    </row>
    <row r="167" spans="17:30">
      <c r="Q167" s="1"/>
      <c r="R167" s="1"/>
      <c r="S167" s="1"/>
      <c r="T167" s="1"/>
      <c r="U167" s="1"/>
      <c r="V167" s="1"/>
      <c r="W167" s="1"/>
      <c r="X167" s="1"/>
      <c r="Y167" s="1"/>
      <c r="Z167" s="1"/>
      <c r="AA167" s="1"/>
      <c r="AB167" s="1"/>
      <c r="AC167" s="1"/>
      <c r="AD167" s="1"/>
    </row>
    <row r="168" spans="17:30">
      <c r="Q168" s="1"/>
      <c r="R168" s="1"/>
      <c r="S168" s="1"/>
      <c r="T168" s="1"/>
      <c r="U168" s="1"/>
      <c r="V168" s="1"/>
      <c r="W168" s="1"/>
      <c r="X168" s="1"/>
      <c r="Y168" s="1"/>
      <c r="Z168" s="1"/>
      <c r="AA168" s="1"/>
      <c r="AB168" s="1"/>
      <c r="AC168" s="1"/>
      <c r="AD168" s="1"/>
    </row>
    <row r="169" spans="17:30">
      <c r="Q169" s="1"/>
      <c r="R169" s="1"/>
      <c r="S169" s="1"/>
      <c r="T169" s="1"/>
      <c r="U169" s="1"/>
      <c r="V169" s="1"/>
      <c r="W169" s="1"/>
      <c r="X169" s="1"/>
      <c r="Y169" s="1"/>
      <c r="Z169" s="1"/>
      <c r="AA169" s="1"/>
      <c r="AB169" s="1"/>
      <c r="AC169" s="1"/>
      <c r="AD169" s="1"/>
    </row>
    <row r="170" spans="17:30">
      <c r="Q170" s="1"/>
      <c r="R170" s="1"/>
      <c r="S170" s="1"/>
      <c r="T170" s="1"/>
      <c r="U170" s="1"/>
      <c r="V170" s="1"/>
      <c r="W170" s="1"/>
      <c r="X170" s="1"/>
      <c r="Y170" s="1"/>
      <c r="Z170" s="1"/>
      <c r="AA170" s="1"/>
      <c r="AB170" s="1"/>
      <c r="AC170" s="1"/>
      <c r="AD170" s="1"/>
    </row>
    <row r="171" spans="17:30">
      <c r="Q171" s="1"/>
      <c r="R171" s="1"/>
      <c r="S171" s="1"/>
      <c r="T171" s="1"/>
      <c r="U171" s="1"/>
      <c r="V171" s="1"/>
      <c r="W171" s="1"/>
      <c r="X171" s="1"/>
      <c r="Y171" s="1"/>
      <c r="Z171" s="1"/>
      <c r="AA171" s="1"/>
      <c r="AB171" s="1"/>
      <c r="AC171" s="1"/>
      <c r="AD171" s="1"/>
    </row>
    <row r="172" spans="17:30">
      <c r="Q172" s="1"/>
      <c r="R172" s="1"/>
      <c r="S172" s="1"/>
      <c r="T172" s="1"/>
      <c r="U172" s="1"/>
      <c r="V172" s="1"/>
      <c r="W172" s="1"/>
      <c r="X172" s="1"/>
      <c r="Y172" s="1"/>
      <c r="Z172" s="1"/>
      <c r="AA172" s="1"/>
      <c r="AB172" s="1"/>
      <c r="AC172" s="1"/>
      <c r="AD172" s="1"/>
    </row>
    <row r="173" spans="17:30">
      <c r="Q173" s="1"/>
      <c r="R173" s="1"/>
      <c r="S173" s="1"/>
      <c r="T173" s="1"/>
      <c r="U173" s="1"/>
      <c r="V173" s="1"/>
      <c r="W173" s="1"/>
      <c r="X173" s="1"/>
      <c r="Y173" s="1"/>
      <c r="Z173" s="1"/>
      <c r="AA173" s="1"/>
      <c r="AB173" s="1"/>
      <c r="AC173" s="1"/>
      <c r="AD173" s="1"/>
    </row>
    <row r="174" spans="17:30">
      <c r="Q174" s="1"/>
      <c r="R174" s="1"/>
      <c r="S174" s="1"/>
      <c r="T174" s="1"/>
      <c r="U174" s="1"/>
      <c r="V174" s="1"/>
      <c r="W174" s="1"/>
      <c r="X174" s="1"/>
      <c r="Y174" s="1"/>
      <c r="Z174" s="1"/>
      <c r="AA174" s="1"/>
      <c r="AB174" s="1"/>
      <c r="AC174" s="1"/>
      <c r="AD174" s="1"/>
    </row>
    <row r="175" spans="17:30">
      <c r="Q175" s="1"/>
      <c r="R175" s="1"/>
      <c r="S175" s="1"/>
      <c r="T175" s="1"/>
      <c r="U175" s="1"/>
      <c r="V175" s="1"/>
      <c r="W175" s="1"/>
      <c r="X175" s="1"/>
      <c r="Y175" s="1"/>
      <c r="Z175" s="1"/>
      <c r="AA175" s="1"/>
      <c r="AB175" s="1"/>
      <c r="AC175" s="1"/>
      <c r="AD175" s="1"/>
    </row>
    <row r="176" spans="17:30">
      <c r="Q176" s="1"/>
      <c r="R176" s="1"/>
      <c r="S176" s="1"/>
      <c r="T176" s="1"/>
      <c r="U176" s="1"/>
      <c r="V176" s="1"/>
      <c r="W176" s="1"/>
      <c r="X176" s="1"/>
      <c r="Y176" s="1"/>
      <c r="Z176" s="1"/>
      <c r="AA176" s="1"/>
      <c r="AB176" s="1"/>
      <c r="AC176" s="1"/>
      <c r="AD176" s="1"/>
    </row>
    <row r="177" spans="17:30">
      <c r="Q177" s="1"/>
      <c r="R177" s="1"/>
      <c r="S177" s="1"/>
      <c r="T177" s="1"/>
      <c r="U177" s="1"/>
      <c r="V177" s="1"/>
      <c r="W177" s="1"/>
      <c r="X177" s="1"/>
      <c r="Y177" s="1"/>
      <c r="Z177" s="1"/>
      <c r="AA177" s="1"/>
      <c r="AB177" s="1"/>
      <c r="AC177" s="1"/>
      <c r="AD177" s="1"/>
    </row>
    <row r="178" spans="17:30">
      <c r="Q178" s="1"/>
      <c r="R178" s="1"/>
      <c r="S178" s="1"/>
      <c r="T178" s="1"/>
      <c r="U178" s="1"/>
      <c r="V178" s="1"/>
      <c r="W178" s="1"/>
      <c r="X178" s="1"/>
      <c r="Y178" s="1"/>
      <c r="Z178" s="1"/>
      <c r="AA178" s="1"/>
      <c r="AB178" s="1"/>
      <c r="AC178" s="1"/>
      <c r="AD178" s="1"/>
    </row>
    <row r="179" spans="17:30">
      <c r="Q179" s="1"/>
      <c r="R179" s="1"/>
      <c r="S179" s="1"/>
      <c r="T179" s="1"/>
      <c r="U179" s="1"/>
      <c r="V179" s="1"/>
      <c r="W179" s="1"/>
      <c r="X179" s="1"/>
      <c r="Y179" s="1"/>
      <c r="Z179" s="1"/>
      <c r="AA179" s="1"/>
      <c r="AB179" s="1"/>
      <c r="AC179" s="1"/>
      <c r="AD179" s="1"/>
    </row>
    <row r="180" spans="17:30">
      <c r="Q180" s="1"/>
      <c r="R180" s="1"/>
      <c r="S180" s="1"/>
      <c r="T180" s="1"/>
      <c r="U180" s="1"/>
      <c r="V180" s="1"/>
      <c r="W180" s="1"/>
      <c r="X180" s="1"/>
      <c r="Y180" s="1"/>
      <c r="Z180" s="1"/>
      <c r="AA180" s="1"/>
      <c r="AB180" s="1"/>
      <c r="AC180" s="1"/>
      <c r="AD180" s="1"/>
    </row>
    <row r="181" spans="17:30">
      <c r="Q181" s="1"/>
      <c r="R181" s="1"/>
      <c r="S181" s="1"/>
      <c r="T181" s="1"/>
      <c r="U181" s="1"/>
      <c r="V181" s="1"/>
      <c r="W181" s="1"/>
      <c r="X181" s="1"/>
      <c r="Y181" s="1"/>
      <c r="Z181" s="1"/>
      <c r="AA181" s="1"/>
      <c r="AB181" s="1"/>
      <c r="AC181" s="1"/>
      <c r="AD181" s="1"/>
    </row>
    <row r="182" spans="17:30">
      <c r="Q182" s="1"/>
      <c r="R182" s="1"/>
      <c r="S182" s="1"/>
      <c r="T182" s="1"/>
      <c r="U182" s="1"/>
      <c r="V182" s="1"/>
      <c r="W182" s="1"/>
      <c r="X182" s="1"/>
      <c r="Y182" s="1"/>
      <c r="Z182" s="1"/>
      <c r="AA182" s="1"/>
      <c r="AB182" s="1"/>
      <c r="AC182" s="1"/>
      <c r="AD182" s="1"/>
    </row>
    <row r="183" spans="17:30">
      <c r="Q183" s="1"/>
      <c r="R183" s="1"/>
      <c r="S183" s="1"/>
      <c r="T183" s="1"/>
      <c r="U183" s="1"/>
      <c r="V183" s="1"/>
      <c r="W183" s="1"/>
      <c r="X183" s="1"/>
      <c r="Y183" s="1"/>
      <c r="Z183" s="1"/>
      <c r="AA183" s="1"/>
      <c r="AB183" s="1"/>
      <c r="AC183" s="1"/>
      <c r="AD183" s="1"/>
    </row>
    <row r="184" spans="17:30">
      <c r="Q184" s="1"/>
      <c r="R184" s="1"/>
      <c r="S184" s="1"/>
      <c r="T184" s="1"/>
      <c r="U184" s="1"/>
      <c r="V184" s="1"/>
      <c r="W184" s="1"/>
      <c r="X184" s="1"/>
      <c r="Y184" s="1"/>
      <c r="Z184" s="1"/>
      <c r="AA184" s="1"/>
      <c r="AB184" s="1"/>
      <c r="AC184" s="1"/>
      <c r="AD184" s="1"/>
    </row>
    <row r="185" spans="17:30">
      <c r="Q185" s="1"/>
      <c r="R185" s="1"/>
      <c r="S185" s="1"/>
      <c r="T185" s="1"/>
      <c r="U185" s="1"/>
      <c r="V185" s="1"/>
      <c r="W185" s="1"/>
      <c r="X185" s="1"/>
      <c r="Y185" s="1"/>
      <c r="Z185" s="1"/>
      <c r="AA185" s="1"/>
      <c r="AB185" s="1"/>
      <c r="AC185" s="1"/>
      <c r="AD185" s="1"/>
    </row>
    <row r="186" spans="17:30">
      <c r="Q186" s="1"/>
      <c r="R186" s="1"/>
      <c r="S186" s="1"/>
      <c r="T186" s="1"/>
      <c r="U186" s="1"/>
      <c r="V186" s="1"/>
      <c r="W186" s="1"/>
      <c r="X186" s="1"/>
      <c r="Y186" s="1"/>
      <c r="Z186" s="1"/>
      <c r="AA186" s="1"/>
      <c r="AB186" s="1"/>
      <c r="AC186" s="1"/>
      <c r="AD186" s="1"/>
    </row>
    <row r="187" spans="17:30">
      <c r="Q187" s="1"/>
      <c r="R187" s="1"/>
      <c r="S187" s="1"/>
      <c r="T187" s="1"/>
      <c r="U187" s="1"/>
      <c r="V187" s="1"/>
      <c r="W187" s="1"/>
      <c r="X187" s="1"/>
      <c r="Y187" s="1"/>
      <c r="Z187" s="1"/>
      <c r="AA187" s="1"/>
      <c r="AB187" s="1"/>
      <c r="AC187" s="1"/>
      <c r="AD187" s="1"/>
    </row>
    <row r="188" spans="17:30">
      <c r="Q188" s="1"/>
      <c r="R188" s="1"/>
      <c r="S188" s="1"/>
      <c r="T188" s="1"/>
      <c r="U188" s="1"/>
      <c r="V188" s="1"/>
      <c r="W188" s="1"/>
      <c r="X188" s="1"/>
      <c r="Y188" s="1"/>
      <c r="Z188" s="1"/>
      <c r="AA188" s="1"/>
      <c r="AB188" s="1"/>
      <c r="AC188" s="1"/>
      <c r="AD188" s="1"/>
    </row>
    <row r="189" spans="17:30">
      <c r="Q189" s="1"/>
      <c r="R189" s="1"/>
      <c r="S189" s="1"/>
      <c r="T189" s="1"/>
      <c r="U189" s="1"/>
      <c r="V189" s="1"/>
      <c r="W189" s="1"/>
      <c r="X189" s="1"/>
      <c r="Y189" s="1"/>
      <c r="Z189" s="1"/>
      <c r="AA189" s="1"/>
      <c r="AB189" s="1"/>
      <c r="AC189" s="1"/>
      <c r="AD189" s="1"/>
    </row>
    <row r="190" spans="17:30">
      <c r="Q190" s="1"/>
      <c r="R190" s="1"/>
      <c r="S190" s="1"/>
      <c r="T190" s="1"/>
      <c r="U190" s="1"/>
      <c r="V190" s="1"/>
      <c r="W190" s="1"/>
      <c r="X190" s="1"/>
      <c r="Y190" s="1"/>
      <c r="Z190" s="1"/>
      <c r="AA190" s="1"/>
      <c r="AB190" s="1"/>
      <c r="AC190" s="1"/>
      <c r="AD190" s="1"/>
    </row>
    <row r="191" spans="17:30">
      <c r="Q191" s="1"/>
      <c r="R191" s="1"/>
      <c r="S191" s="1"/>
      <c r="T191" s="1"/>
      <c r="U191" s="1"/>
      <c r="V191" s="1"/>
      <c r="W191" s="1"/>
      <c r="X191" s="1"/>
      <c r="Y191" s="1"/>
      <c r="Z191" s="1"/>
      <c r="AA191" s="1"/>
      <c r="AB191" s="1"/>
      <c r="AC191" s="1"/>
      <c r="AD191" s="1"/>
    </row>
    <row r="192" spans="17:30">
      <c r="Q192" s="1"/>
      <c r="R192" s="1"/>
      <c r="S192" s="1"/>
      <c r="T192" s="1"/>
      <c r="U192" s="1"/>
      <c r="V192" s="1"/>
      <c r="W192" s="1"/>
      <c r="X192" s="1"/>
      <c r="Y192" s="1"/>
      <c r="Z192" s="1"/>
      <c r="AA192" s="1"/>
      <c r="AB192" s="1"/>
      <c r="AC192" s="1"/>
      <c r="AD192" s="1"/>
    </row>
    <row r="193" spans="17:30">
      <c r="Q193" s="1"/>
      <c r="R193" s="1"/>
      <c r="S193" s="1"/>
      <c r="T193" s="1"/>
      <c r="U193" s="1"/>
      <c r="V193" s="1"/>
      <c r="W193" s="1"/>
      <c r="X193" s="1"/>
      <c r="Y193" s="1"/>
      <c r="Z193" s="1"/>
      <c r="AA193" s="1"/>
      <c r="AB193" s="1"/>
      <c r="AC193" s="1"/>
      <c r="AD193" s="1"/>
    </row>
    <row r="194" spans="17:30">
      <c r="Q194" s="1"/>
      <c r="R194" s="1"/>
      <c r="S194" s="1"/>
      <c r="T194" s="1"/>
      <c r="U194" s="1"/>
      <c r="V194" s="1"/>
      <c r="W194" s="1"/>
      <c r="X194" s="1"/>
      <c r="Y194" s="1"/>
      <c r="Z194" s="1"/>
      <c r="AA194" s="1"/>
      <c r="AB194" s="1"/>
      <c r="AC194" s="1"/>
      <c r="AD194" s="1"/>
    </row>
    <row r="195" spans="17:30">
      <c r="Q195" s="1"/>
      <c r="R195" s="1"/>
      <c r="S195" s="1"/>
      <c r="T195" s="1"/>
      <c r="U195" s="1"/>
      <c r="V195" s="1"/>
      <c r="W195" s="1"/>
      <c r="X195" s="1"/>
      <c r="Y195" s="1"/>
      <c r="Z195" s="1"/>
      <c r="AA195" s="1"/>
      <c r="AB195" s="1"/>
      <c r="AC195" s="1"/>
      <c r="AD195" s="1"/>
    </row>
    <row r="196" spans="17:30">
      <c r="Q196" s="1"/>
      <c r="R196" s="1"/>
      <c r="S196" s="1"/>
      <c r="T196" s="1"/>
      <c r="U196" s="1"/>
      <c r="V196" s="1"/>
      <c r="W196" s="1"/>
      <c r="X196" s="1"/>
      <c r="Y196" s="1"/>
      <c r="Z196" s="1"/>
      <c r="AA196" s="1"/>
      <c r="AB196" s="1"/>
      <c r="AC196" s="1"/>
      <c r="AD196" s="1"/>
    </row>
    <row r="197" spans="17:30">
      <c r="Q197" s="1"/>
      <c r="R197" s="1"/>
      <c r="S197" s="1"/>
      <c r="T197" s="1"/>
      <c r="U197" s="1"/>
      <c r="V197" s="1"/>
      <c r="W197" s="1"/>
      <c r="X197" s="1"/>
      <c r="Y197" s="1"/>
      <c r="Z197" s="1"/>
      <c r="AA197" s="1"/>
      <c r="AB197" s="1"/>
      <c r="AC197" s="1"/>
      <c r="AD197" s="1"/>
    </row>
    <row r="198" spans="17:30">
      <c r="Q198" s="1"/>
      <c r="R198" s="1"/>
      <c r="S198" s="1"/>
      <c r="T198" s="1"/>
      <c r="U198" s="1"/>
      <c r="V198" s="1"/>
      <c r="W198" s="1"/>
      <c r="X198" s="1"/>
      <c r="Y198" s="1"/>
      <c r="Z198" s="1"/>
      <c r="AA198" s="1"/>
      <c r="AB198" s="1"/>
      <c r="AC198" s="1"/>
      <c r="AD198" s="1"/>
    </row>
  </sheetData>
  <mergeCells count="1620">
    <mergeCell ref="U1:V1"/>
    <mergeCell ref="Z3:Z4"/>
    <mergeCell ref="AD3:AD4"/>
    <mergeCell ref="B1:F1"/>
    <mergeCell ref="G1:H1"/>
    <mergeCell ref="I1:M1"/>
    <mergeCell ref="H3:H4"/>
    <mergeCell ref="K3:K4"/>
    <mergeCell ref="T3:T4"/>
    <mergeCell ref="W3:W4"/>
    <mergeCell ref="AM5:AM6"/>
    <mergeCell ref="AL27:AL28"/>
    <mergeCell ref="AM27:AM28"/>
    <mergeCell ref="AL11:AL12"/>
    <mergeCell ref="AM11:AM12"/>
    <mergeCell ref="AM13:AM14"/>
    <mergeCell ref="AM7:AM8"/>
    <mergeCell ref="AL13:AL14"/>
    <mergeCell ref="AM17:AM18"/>
    <mergeCell ref="AL19:AL20"/>
    <mergeCell ref="R2:S2"/>
    <mergeCell ref="AP2:AQ2"/>
    <mergeCell ref="E3:E4"/>
    <mergeCell ref="F3:F4"/>
    <mergeCell ref="N3:N4"/>
    <mergeCell ref="O2:P2"/>
    <mergeCell ref="U2:V2"/>
    <mergeCell ref="X2:Y2"/>
    <mergeCell ref="I2:J2"/>
    <mergeCell ref="L2:M2"/>
    <mergeCell ref="AK13:AK14"/>
    <mergeCell ref="AC66:AC67"/>
    <mergeCell ref="AB78:AB79"/>
    <mergeCell ref="AB84:AB85"/>
    <mergeCell ref="AB70:AB71"/>
    <mergeCell ref="AC78:AC79"/>
    <mergeCell ref="AB68:AB69"/>
    <mergeCell ref="AC68:AC69"/>
    <mergeCell ref="AD13:AD14"/>
    <mergeCell ref="AE13:AE14"/>
    <mergeCell ref="AL3:AL4"/>
    <mergeCell ref="AM3:AM4"/>
    <mergeCell ref="AE3:AE4"/>
    <mergeCell ref="AF3:AF4"/>
    <mergeCell ref="AK3:AK4"/>
    <mergeCell ref="AI3:AI4"/>
    <mergeCell ref="AJ3:AJ4"/>
    <mergeCell ref="AG3:AG4"/>
    <mergeCell ref="AN9:AN10"/>
    <mergeCell ref="AP7:AQ8"/>
    <mergeCell ref="AN7:AN8"/>
    <mergeCell ref="AO7:AO8"/>
    <mergeCell ref="AP9:AQ10"/>
    <mergeCell ref="W9:W10"/>
    <mergeCell ref="AP13:AQ14"/>
    <mergeCell ref="AJ9:AJ10"/>
    <mergeCell ref="AK9:AK10"/>
    <mergeCell ref="AM9:AM10"/>
    <mergeCell ref="AO9:AO10"/>
    <mergeCell ref="AL9:AL10"/>
    <mergeCell ref="AN13:AN14"/>
    <mergeCell ref="AN11:AN12"/>
    <mergeCell ref="AO11:AO12"/>
    <mergeCell ref="AP11:AQ12"/>
    <mergeCell ref="AP15:AQ16"/>
    <mergeCell ref="AK15:AK16"/>
    <mergeCell ref="H19:H20"/>
    <mergeCell ref="K19:K20"/>
    <mergeCell ref="N19:N20"/>
    <mergeCell ref="AL15:AL16"/>
    <mergeCell ref="AM15:AM16"/>
    <mergeCell ref="AO15:AO16"/>
    <mergeCell ref="AI15:AI16"/>
    <mergeCell ref="K15:K16"/>
    <mergeCell ref="AP3:AQ4"/>
    <mergeCell ref="AO3:AO4"/>
    <mergeCell ref="AJ5:AJ6"/>
    <mergeCell ref="T5:T6"/>
    <mergeCell ref="W5:W6"/>
    <mergeCell ref="AP5:AQ6"/>
    <mergeCell ref="AO5:AO6"/>
    <mergeCell ref="AH3:AH4"/>
    <mergeCell ref="AN3:AN4"/>
    <mergeCell ref="AA3:AA4"/>
    <mergeCell ref="AJ7:AJ8"/>
    <mergeCell ref="AK7:AK8"/>
    <mergeCell ref="Z5:Z6"/>
    <mergeCell ref="AA5:AA6"/>
    <mergeCell ref="AA7:AA8"/>
    <mergeCell ref="AE7:AE8"/>
    <mergeCell ref="AC7:AC8"/>
    <mergeCell ref="AH7:AH8"/>
    <mergeCell ref="AK5:AK6"/>
    <mergeCell ref="AI7:AI8"/>
    <mergeCell ref="AC3:AC4"/>
    <mergeCell ref="AI5:AI6"/>
    <mergeCell ref="AB5:AB6"/>
    <mergeCell ref="AH5:AH6"/>
    <mergeCell ref="AG5:AG6"/>
    <mergeCell ref="AE5:AE6"/>
    <mergeCell ref="AC5:AC6"/>
    <mergeCell ref="AD5:AD6"/>
    <mergeCell ref="AF5:AF6"/>
    <mergeCell ref="AB3:AB4"/>
    <mergeCell ref="AN5:AN6"/>
    <mergeCell ref="AL5:AL6"/>
    <mergeCell ref="Q3:Q4"/>
    <mergeCell ref="F7:F8"/>
    <mergeCell ref="G7:G8"/>
    <mergeCell ref="T7:T8"/>
    <mergeCell ref="AL7:AL8"/>
    <mergeCell ref="W7:W8"/>
    <mergeCell ref="Z7:Z8"/>
    <mergeCell ref="N5:N6"/>
    <mergeCell ref="G11:G12"/>
    <mergeCell ref="A3:A4"/>
    <mergeCell ref="A5:A6"/>
    <mergeCell ref="B5:B6"/>
    <mergeCell ref="C5:C6"/>
    <mergeCell ref="B3:B4"/>
    <mergeCell ref="C3:C4"/>
    <mergeCell ref="N7:N8"/>
    <mergeCell ref="H7:H8"/>
    <mergeCell ref="H11:H12"/>
    <mergeCell ref="H9:H10"/>
    <mergeCell ref="N11:N12"/>
    <mergeCell ref="E9:E10"/>
    <mergeCell ref="F9:F10"/>
    <mergeCell ref="E11:E12"/>
    <mergeCell ref="G9:G10"/>
    <mergeCell ref="F11:F12"/>
    <mergeCell ref="D3:D4"/>
    <mergeCell ref="G5:G6"/>
    <mergeCell ref="F5:F6"/>
    <mergeCell ref="E7:E8"/>
    <mergeCell ref="D5:D6"/>
    <mergeCell ref="E5:E6"/>
    <mergeCell ref="G3:G4"/>
    <mergeCell ref="H5:H6"/>
    <mergeCell ref="K5:K6"/>
    <mergeCell ref="A7:A8"/>
    <mergeCell ref="B7:B8"/>
    <mergeCell ref="C7:C8"/>
    <mergeCell ref="D7:D8"/>
    <mergeCell ref="AC9:AC10"/>
    <mergeCell ref="AD9:AD10"/>
    <mergeCell ref="B11:B12"/>
    <mergeCell ref="C11:C12"/>
    <mergeCell ref="D11:D12"/>
    <mergeCell ref="A11:A12"/>
    <mergeCell ref="A9:A10"/>
    <mergeCell ref="B9:B10"/>
    <mergeCell ref="C9:C10"/>
    <mergeCell ref="D9:D10"/>
    <mergeCell ref="Q11:Q12"/>
    <mergeCell ref="Z9:Z10"/>
    <mergeCell ref="AK11:AK12"/>
    <mergeCell ref="AA11:AA12"/>
    <mergeCell ref="AE9:AE10"/>
    <mergeCell ref="AI9:AI10"/>
    <mergeCell ref="AH9:AH10"/>
    <mergeCell ref="AF9:AF10"/>
    <mergeCell ref="AG9:AG10"/>
    <mergeCell ref="AB9:AB10"/>
    <mergeCell ref="AG7:AG8"/>
    <mergeCell ref="AD7:AD8"/>
    <mergeCell ref="AA9:AA10"/>
    <mergeCell ref="T9:T10"/>
    <mergeCell ref="Z11:Z12"/>
    <mergeCell ref="K11:K12"/>
    <mergeCell ref="T11:T12"/>
    <mergeCell ref="K9:K10"/>
    <mergeCell ref="N9:N10"/>
    <mergeCell ref="Q9:Q10"/>
    <mergeCell ref="K13:K14"/>
    <mergeCell ref="K7:K8"/>
    <mergeCell ref="AB7:AB8"/>
    <mergeCell ref="AG11:AG12"/>
    <mergeCell ref="AD11:AD12"/>
    <mergeCell ref="AE11:AE12"/>
    <mergeCell ref="AB11:AB12"/>
    <mergeCell ref="AC11:AC12"/>
    <mergeCell ref="AF11:AF12"/>
    <mergeCell ref="AF7:AF8"/>
    <mergeCell ref="Q13:Q14"/>
    <mergeCell ref="N13:N14"/>
    <mergeCell ref="Q5:Q6"/>
    <mergeCell ref="Q7:Q8"/>
    <mergeCell ref="A13:A14"/>
    <mergeCell ref="B13:B14"/>
    <mergeCell ref="C13:C14"/>
    <mergeCell ref="E13:E14"/>
    <mergeCell ref="G13:G14"/>
    <mergeCell ref="H13:H14"/>
    <mergeCell ref="AI13:AI14"/>
    <mergeCell ref="AJ13:AJ14"/>
    <mergeCell ref="AI11:AI12"/>
    <mergeCell ref="W13:W14"/>
    <mergeCell ref="T13:T14"/>
    <mergeCell ref="Z13:Z14"/>
    <mergeCell ref="AA13:AA14"/>
    <mergeCell ref="F13:F14"/>
    <mergeCell ref="D13:D14"/>
    <mergeCell ref="E15:E16"/>
    <mergeCell ref="F15:F16"/>
    <mergeCell ref="W11:W12"/>
    <mergeCell ref="AO13:AO14"/>
    <mergeCell ref="AN15:AN16"/>
    <mergeCell ref="AJ11:AJ12"/>
    <mergeCell ref="AF13:AF14"/>
    <mergeCell ref="AG13:AG14"/>
    <mergeCell ref="AB15:AB16"/>
    <mergeCell ref="AC15:AC16"/>
    <mergeCell ref="AH11:AH12"/>
    <mergeCell ref="AC13:AC14"/>
    <mergeCell ref="AH13:AH14"/>
    <mergeCell ref="AB13:AB14"/>
    <mergeCell ref="AD15:AD16"/>
    <mergeCell ref="AE15:AE16"/>
    <mergeCell ref="AF15:AF16"/>
    <mergeCell ref="AG15:AG16"/>
    <mergeCell ref="AA15:AA16"/>
    <mergeCell ref="A15:A16"/>
    <mergeCell ref="N15:N16"/>
    <mergeCell ref="G15:G16"/>
    <mergeCell ref="H15:H16"/>
    <mergeCell ref="B15:B16"/>
    <mergeCell ref="C15:C16"/>
    <mergeCell ref="D15:D16"/>
    <mergeCell ref="E17:E18"/>
    <mergeCell ref="AJ17:AJ18"/>
    <mergeCell ref="N17:N18"/>
    <mergeCell ref="T17:T18"/>
    <mergeCell ref="Q15:Q16"/>
    <mergeCell ref="AJ15:AJ16"/>
    <mergeCell ref="T15:T16"/>
    <mergeCell ref="W15:W16"/>
    <mergeCell ref="Z15:Z16"/>
    <mergeCell ref="AH15:AH16"/>
    <mergeCell ref="Q17:Q18"/>
    <mergeCell ref="AL17:AL18"/>
    <mergeCell ref="A19:A20"/>
    <mergeCell ref="B19:B20"/>
    <mergeCell ref="C19:C20"/>
    <mergeCell ref="D19:D20"/>
    <mergeCell ref="A17:A18"/>
    <mergeCell ref="B17:B18"/>
    <mergeCell ref="C17:C18"/>
    <mergeCell ref="D17:D18"/>
    <mergeCell ref="W19:W20"/>
    <mergeCell ref="F17:F18"/>
    <mergeCell ref="AH17:AH18"/>
    <mergeCell ref="AI17:AI18"/>
    <mergeCell ref="AF17:AF18"/>
    <mergeCell ref="AB17:AB18"/>
    <mergeCell ref="AE17:AE18"/>
    <mergeCell ref="H17:H18"/>
    <mergeCell ref="K17:K18"/>
    <mergeCell ref="W17:W18"/>
    <mergeCell ref="AK17:AK18"/>
    <mergeCell ref="AG17:AG18"/>
    <mergeCell ref="E19:E20"/>
    <mergeCell ref="F19:F20"/>
    <mergeCell ref="AP19:AQ20"/>
    <mergeCell ref="AO19:AO20"/>
    <mergeCell ref="AG19:AG20"/>
    <mergeCell ref="T19:T20"/>
    <mergeCell ref="AB19:AB20"/>
    <mergeCell ref="AF19:AF20"/>
    <mergeCell ref="AA17:AA18"/>
    <mergeCell ref="AH19:AH20"/>
    <mergeCell ref="AN17:AN18"/>
    <mergeCell ref="AD17:AD18"/>
    <mergeCell ref="AP17:AQ18"/>
    <mergeCell ref="G19:G20"/>
    <mergeCell ref="AO17:AO18"/>
    <mergeCell ref="G17:G18"/>
    <mergeCell ref="Z17:Z18"/>
    <mergeCell ref="AC17:AC18"/>
    <mergeCell ref="Z19:Z20"/>
    <mergeCell ref="AB21:AB22"/>
    <mergeCell ref="AI19:AI20"/>
    <mergeCell ref="AN19:AN20"/>
    <mergeCell ref="AJ19:AJ20"/>
    <mergeCell ref="AK19:AK20"/>
    <mergeCell ref="AM19:AM20"/>
    <mergeCell ref="AA19:AA20"/>
    <mergeCell ref="AC19:AC20"/>
    <mergeCell ref="AD19:AD20"/>
    <mergeCell ref="AN21:AN22"/>
    <mergeCell ref="AO21:AO22"/>
    <mergeCell ref="Q19:Q20"/>
    <mergeCell ref="AD23:AD24"/>
    <mergeCell ref="AE23:AE24"/>
    <mergeCell ref="AC21:AC22"/>
    <mergeCell ref="W21:W22"/>
    <mergeCell ref="Z21:Z22"/>
    <mergeCell ref="AA21:AA22"/>
    <mergeCell ref="AE19:AE20"/>
    <mergeCell ref="AK21:AK22"/>
    <mergeCell ref="AJ21:AJ22"/>
    <mergeCell ref="AM21:AM22"/>
    <mergeCell ref="AD21:AD22"/>
    <mergeCell ref="AP23:AQ24"/>
    <mergeCell ref="AO23:AO24"/>
    <mergeCell ref="AE21:AE22"/>
    <mergeCell ref="AF21:AF22"/>
    <mergeCell ref="AG21:AG22"/>
    <mergeCell ref="AF23:AF24"/>
    <mergeCell ref="D21:D22"/>
    <mergeCell ref="B23:B24"/>
    <mergeCell ref="C23:C24"/>
    <mergeCell ref="AH21:AH22"/>
    <mergeCell ref="AP21:AQ22"/>
    <mergeCell ref="AL23:AL24"/>
    <mergeCell ref="AM23:AM24"/>
    <mergeCell ref="AH23:AH24"/>
    <mergeCell ref="AI21:AI22"/>
    <mergeCell ref="AL21:AL22"/>
    <mergeCell ref="H21:H22"/>
    <mergeCell ref="K21:K22"/>
    <mergeCell ref="N21:N22"/>
    <mergeCell ref="T21:T22"/>
    <mergeCell ref="F21:F22"/>
    <mergeCell ref="A23:A24"/>
    <mergeCell ref="E21:E22"/>
    <mergeCell ref="A21:A22"/>
    <mergeCell ref="B21:B22"/>
    <mergeCell ref="C21:C22"/>
    <mergeCell ref="K23:K24"/>
    <mergeCell ref="N23:N24"/>
    <mergeCell ref="D23:D24"/>
    <mergeCell ref="G23:G24"/>
    <mergeCell ref="H23:H24"/>
    <mergeCell ref="E23:E24"/>
    <mergeCell ref="F23:F24"/>
    <mergeCell ref="G21:G22"/>
    <mergeCell ref="Q21:Q22"/>
    <mergeCell ref="Q23:Q24"/>
    <mergeCell ref="AP25:AQ26"/>
    <mergeCell ref="W25:W26"/>
    <mergeCell ref="AN23:AN24"/>
    <mergeCell ref="AK23:AK24"/>
    <mergeCell ref="AO25:AO26"/>
    <mergeCell ref="AJ25:AJ26"/>
    <mergeCell ref="AH25:AH26"/>
    <mergeCell ref="E25:E26"/>
    <mergeCell ref="K27:K28"/>
    <mergeCell ref="A27:A28"/>
    <mergeCell ref="B27:B28"/>
    <mergeCell ref="C27:C28"/>
    <mergeCell ref="D27:D28"/>
    <mergeCell ref="F27:F28"/>
    <mergeCell ref="T27:T28"/>
    <mergeCell ref="T25:T26"/>
    <mergeCell ref="N25:N26"/>
    <mergeCell ref="G27:G28"/>
    <mergeCell ref="H27:H28"/>
    <mergeCell ref="F25:F26"/>
    <mergeCell ref="T23:T24"/>
    <mergeCell ref="W23:W24"/>
    <mergeCell ref="Z23:Z24"/>
    <mergeCell ref="AJ23:AJ24"/>
    <mergeCell ref="AI23:AI24"/>
    <mergeCell ref="AA23:AA24"/>
    <mergeCell ref="AB23:AB24"/>
    <mergeCell ref="AC23:AC24"/>
    <mergeCell ref="AG23:AG24"/>
    <mergeCell ref="AN25:AN26"/>
    <mergeCell ref="AE25:AE26"/>
    <mergeCell ref="AF25:AF26"/>
    <mergeCell ref="AG25:AG26"/>
    <mergeCell ref="AK25:AK26"/>
    <mergeCell ref="AM25:AM26"/>
    <mergeCell ref="AI25:AI26"/>
    <mergeCell ref="AL25:AL26"/>
    <mergeCell ref="D29:D30"/>
    <mergeCell ref="E29:E30"/>
    <mergeCell ref="A31:A32"/>
    <mergeCell ref="B31:B32"/>
    <mergeCell ref="C31:C32"/>
    <mergeCell ref="A25:A26"/>
    <mergeCell ref="B25:B26"/>
    <mergeCell ref="C25:C26"/>
    <mergeCell ref="D25:D26"/>
    <mergeCell ref="E27:E28"/>
    <mergeCell ref="AD25:AD26"/>
    <mergeCell ref="AA25:AA26"/>
    <mergeCell ref="G25:G26"/>
    <mergeCell ref="H25:H26"/>
    <mergeCell ref="AC25:AC26"/>
    <mergeCell ref="K25:K26"/>
    <mergeCell ref="Z25:Z26"/>
    <mergeCell ref="AB25:AB26"/>
    <mergeCell ref="W27:W28"/>
    <mergeCell ref="Q25:Q26"/>
    <mergeCell ref="AK29:AK30"/>
    <mergeCell ref="AO27:AO28"/>
    <mergeCell ref="AD29:AD30"/>
    <mergeCell ref="AE29:AE30"/>
    <mergeCell ref="AC27:AC28"/>
    <mergeCell ref="Z27:Z28"/>
    <mergeCell ref="AA27:AA28"/>
    <mergeCell ref="AD27:AD28"/>
    <mergeCell ref="N27:N28"/>
    <mergeCell ref="W29:W30"/>
    <mergeCell ref="Z29:Z30"/>
    <mergeCell ref="AL29:AL30"/>
    <mergeCell ref="AE27:AE28"/>
    <mergeCell ref="AF27:AF28"/>
    <mergeCell ref="AG27:AG28"/>
    <mergeCell ref="AK27:AK28"/>
    <mergeCell ref="AH27:AH28"/>
    <mergeCell ref="AB27:AB28"/>
    <mergeCell ref="AI27:AI28"/>
    <mergeCell ref="AN27:AN28"/>
    <mergeCell ref="AO33:AO34"/>
    <mergeCell ref="AP33:AQ34"/>
    <mergeCell ref="AP27:AQ28"/>
    <mergeCell ref="AO29:AO30"/>
    <mergeCell ref="AP29:AQ30"/>
    <mergeCell ref="AJ29:AJ30"/>
    <mergeCell ref="AJ27:AJ28"/>
    <mergeCell ref="AI33:AI34"/>
    <mergeCell ref="AP31:AQ32"/>
    <mergeCell ref="AO31:AO32"/>
    <mergeCell ref="AN31:AN32"/>
    <mergeCell ref="AL33:AL34"/>
    <mergeCell ref="AM33:AM34"/>
    <mergeCell ref="AM31:AM32"/>
    <mergeCell ref="AM29:AM30"/>
    <mergeCell ref="AL31:AL32"/>
    <mergeCell ref="AK31:AK32"/>
    <mergeCell ref="AI31:AI32"/>
    <mergeCell ref="K29:K30"/>
    <mergeCell ref="T29:T30"/>
    <mergeCell ref="N29:N30"/>
    <mergeCell ref="AB31:AB32"/>
    <mergeCell ref="AB29:AB30"/>
    <mergeCell ref="T31:T32"/>
    <mergeCell ref="A33:A34"/>
    <mergeCell ref="AJ31:AJ32"/>
    <mergeCell ref="AH31:AH32"/>
    <mergeCell ref="AC31:AC32"/>
    <mergeCell ref="AN33:AN34"/>
    <mergeCell ref="AJ33:AJ34"/>
    <mergeCell ref="AK33:AK34"/>
    <mergeCell ref="G31:G32"/>
    <mergeCell ref="W31:W32"/>
    <mergeCell ref="AD31:AD32"/>
    <mergeCell ref="D35:D36"/>
    <mergeCell ref="E35:E36"/>
    <mergeCell ref="F35:F36"/>
    <mergeCell ref="B33:B34"/>
    <mergeCell ref="C33:C34"/>
    <mergeCell ref="AN29:AN30"/>
    <mergeCell ref="AG29:AG30"/>
    <mergeCell ref="AE31:AE32"/>
    <mergeCell ref="AF31:AF32"/>
    <mergeCell ref="AG31:AG32"/>
    <mergeCell ref="A35:A36"/>
    <mergeCell ref="B35:B36"/>
    <mergeCell ref="C35:C36"/>
    <mergeCell ref="AC29:AC30"/>
    <mergeCell ref="D33:D34"/>
    <mergeCell ref="E33:E34"/>
    <mergeCell ref="F33:F34"/>
    <mergeCell ref="D31:D32"/>
    <mergeCell ref="E31:E32"/>
    <mergeCell ref="F31:F32"/>
    <mergeCell ref="AH29:AH30"/>
    <mergeCell ref="AI29:AI30"/>
    <mergeCell ref="A29:A30"/>
    <mergeCell ref="B29:B30"/>
    <mergeCell ref="C29:C30"/>
    <mergeCell ref="F29:F30"/>
    <mergeCell ref="AA29:AA30"/>
    <mergeCell ref="G29:G30"/>
    <mergeCell ref="H29:H30"/>
    <mergeCell ref="AF29:AF30"/>
    <mergeCell ref="AH33:AH34"/>
    <mergeCell ref="AH35:AH36"/>
    <mergeCell ref="AE33:AE34"/>
    <mergeCell ref="AA33:AA34"/>
    <mergeCell ref="AG33:AG34"/>
    <mergeCell ref="AB33:AB34"/>
    <mergeCell ref="AC33:AC34"/>
    <mergeCell ref="AF33:AF34"/>
    <mergeCell ref="AD33:AD34"/>
    <mergeCell ref="T33:T34"/>
    <mergeCell ref="W33:W34"/>
    <mergeCell ref="Q33:Q34"/>
    <mergeCell ref="K31:K32"/>
    <mergeCell ref="N31:N32"/>
    <mergeCell ref="AA35:AA36"/>
    <mergeCell ref="AA31:AA32"/>
    <mergeCell ref="Z33:Z34"/>
    <mergeCell ref="Z31:Z32"/>
    <mergeCell ref="N33:N34"/>
    <mergeCell ref="G33:G34"/>
    <mergeCell ref="H33:H34"/>
    <mergeCell ref="K33:K34"/>
    <mergeCell ref="H31:H32"/>
    <mergeCell ref="G35:G36"/>
    <mergeCell ref="H35:H36"/>
    <mergeCell ref="K35:K36"/>
    <mergeCell ref="AP35:AQ36"/>
    <mergeCell ref="W35:W36"/>
    <mergeCell ref="AJ35:AJ36"/>
    <mergeCell ref="AL35:AL36"/>
    <mergeCell ref="AM35:AM36"/>
    <mergeCell ref="AK35:AK36"/>
    <mergeCell ref="Z35:Z36"/>
    <mergeCell ref="AG35:AG36"/>
    <mergeCell ref="K37:K38"/>
    <mergeCell ref="N37:N38"/>
    <mergeCell ref="T37:T38"/>
    <mergeCell ref="W37:W38"/>
    <mergeCell ref="Z37:Z38"/>
    <mergeCell ref="AN35:AN36"/>
    <mergeCell ref="N35:N36"/>
    <mergeCell ref="AP37:AQ38"/>
    <mergeCell ref="AO37:AO38"/>
    <mergeCell ref="AD37:AD38"/>
    <mergeCell ref="AC37:AC38"/>
    <mergeCell ref="AB35:AB36"/>
    <mergeCell ref="AC35:AC36"/>
    <mergeCell ref="AI37:AI38"/>
    <mergeCell ref="AJ37:AJ38"/>
    <mergeCell ref="AB37:AB38"/>
    <mergeCell ref="AO35:AO36"/>
    <mergeCell ref="AK37:AK38"/>
    <mergeCell ref="AI35:AI36"/>
    <mergeCell ref="AD35:AD36"/>
    <mergeCell ref="AE35:AE36"/>
    <mergeCell ref="AH37:AH38"/>
    <mergeCell ref="T35:T36"/>
    <mergeCell ref="AF35:AF36"/>
    <mergeCell ref="AA37:AA38"/>
    <mergeCell ref="AP41:AQ42"/>
    <mergeCell ref="A43:A44"/>
    <mergeCell ref="B43:B44"/>
    <mergeCell ref="C43:C44"/>
    <mergeCell ref="D43:D44"/>
    <mergeCell ref="E43:E44"/>
    <mergeCell ref="F43:F44"/>
    <mergeCell ref="F41:F42"/>
    <mergeCell ref="AL41:AL42"/>
    <mergeCell ref="AJ41:AJ42"/>
    <mergeCell ref="A37:A38"/>
    <mergeCell ref="B37:B38"/>
    <mergeCell ref="C37:C38"/>
    <mergeCell ref="H37:H38"/>
    <mergeCell ref="D37:D38"/>
    <mergeCell ref="G37:G38"/>
    <mergeCell ref="E37:E38"/>
    <mergeCell ref="F37:F38"/>
    <mergeCell ref="AP39:AQ40"/>
    <mergeCell ref="AO39:AO40"/>
    <mergeCell ref="AE37:AE38"/>
    <mergeCell ref="AF37:AF38"/>
    <mergeCell ref="AG37:AG38"/>
    <mergeCell ref="AM39:AM40"/>
    <mergeCell ref="AN39:AN40"/>
    <mergeCell ref="AM37:AM38"/>
    <mergeCell ref="AL37:AL38"/>
    <mergeCell ref="AN37:AN38"/>
    <mergeCell ref="E41:E42"/>
    <mergeCell ref="Q39:Q40"/>
    <mergeCell ref="Z41:Z42"/>
    <mergeCell ref="Z39:Z40"/>
    <mergeCell ref="K39:K40"/>
    <mergeCell ref="N39:N40"/>
    <mergeCell ref="T39:T40"/>
    <mergeCell ref="W39:W40"/>
    <mergeCell ref="G39:G40"/>
    <mergeCell ref="H39:H40"/>
    <mergeCell ref="AB39:AB40"/>
    <mergeCell ref="AC39:AC40"/>
    <mergeCell ref="AA39:AA40"/>
    <mergeCell ref="AB41:AB42"/>
    <mergeCell ref="AA41:AA42"/>
    <mergeCell ref="AL39:AL40"/>
    <mergeCell ref="AH39:AH40"/>
    <mergeCell ref="AJ39:AJ40"/>
    <mergeCell ref="AI39:AI40"/>
    <mergeCell ref="AK39:AK40"/>
    <mergeCell ref="AD39:AD40"/>
    <mergeCell ref="AH41:AH42"/>
    <mergeCell ref="AI41:AI42"/>
    <mergeCell ref="AK41:AK42"/>
    <mergeCell ref="AG41:AG42"/>
    <mergeCell ref="AE39:AE40"/>
    <mergeCell ref="AF39:AF40"/>
    <mergeCell ref="AG39:AG40"/>
    <mergeCell ref="AN43:AN44"/>
    <mergeCell ref="AE41:AE42"/>
    <mergeCell ref="AO41:AO42"/>
    <mergeCell ref="AD41:AD42"/>
    <mergeCell ref="E39:E40"/>
    <mergeCell ref="F39:F40"/>
    <mergeCell ref="Q41:Q42"/>
    <mergeCell ref="K41:K42"/>
    <mergeCell ref="N41:N42"/>
    <mergeCell ref="AC41:AC42"/>
    <mergeCell ref="C41:C42"/>
    <mergeCell ref="D41:D42"/>
    <mergeCell ref="G41:G42"/>
    <mergeCell ref="T41:T42"/>
    <mergeCell ref="W41:W42"/>
    <mergeCell ref="AP43:AQ44"/>
    <mergeCell ref="AJ43:AJ44"/>
    <mergeCell ref="AL43:AL44"/>
    <mergeCell ref="AM43:AM44"/>
    <mergeCell ref="AO43:AO44"/>
    <mergeCell ref="AN41:AN42"/>
    <mergeCell ref="AM41:AM42"/>
    <mergeCell ref="A39:A40"/>
    <mergeCell ref="B39:B40"/>
    <mergeCell ref="C39:C40"/>
    <mergeCell ref="D39:D40"/>
    <mergeCell ref="AF41:AF42"/>
    <mergeCell ref="H41:H42"/>
    <mergeCell ref="A41:A42"/>
    <mergeCell ref="B41:B42"/>
    <mergeCell ref="AP45:AQ46"/>
    <mergeCell ref="E47:E48"/>
    <mergeCell ref="F47:F48"/>
    <mergeCell ref="G47:G48"/>
    <mergeCell ref="H47:H48"/>
    <mergeCell ref="AL45:AL46"/>
    <mergeCell ref="AC45:AC46"/>
    <mergeCell ref="AJ45:AJ46"/>
    <mergeCell ref="AO45:AO46"/>
    <mergeCell ref="AN45:AN46"/>
    <mergeCell ref="AB43:AB44"/>
    <mergeCell ref="AD43:AD44"/>
    <mergeCell ref="AE43:AE44"/>
    <mergeCell ref="AM47:AM48"/>
    <mergeCell ref="AM45:AM46"/>
    <mergeCell ref="AH47:AH48"/>
    <mergeCell ref="AI47:AI48"/>
    <mergeCell ref="AE45:AE46"/>
    <mergeCell ref="AF45:AF46"/>
    <mergeCell ref="AG45:AG46"/>
    <mergeCell ref="T43:T44"/>
    <mergeCell ref="AJ47:AJ48"/>
    <mergeCell ref="AB45:AB46"/>
    <mergeCell ref="T45:T46"/>
    <mergeCell ref="AG43:AG44"/>
    <mergeCell ref="AI43:AI44"/>
    <mergeCell ref="AF43:AF44"/>
    <mergeCell ref="AA45:AA46"/>
    <mergeCell ref="AD45:AD46"/>
    <mergeCell ref="Z45:Z46"/>
    <mergeCell ref="G43:G44"/>
    <mergeCell ref="H43:H44"/>
    <mergeCell ref="K43:K44"/>
    <mergeCell ref="AK43:AK44"/>
    <mergeCell ref="AH43:AH44"/>
    <mergeCell ref="W43:W44"/>
    <mergeCell ref="Z43:Z44"/>
    <mergeCell ref="AC43:AC44"/>
    <mergeCell ref="AA43:AA44"/>
    <mergeCell ref="N43:N44"/>
    <mergeCell ref="H45:H46"/>
    <mergeCell ref="AI45:AI46"/>
    <mergeCell ref="AN47:AN48"/>
    <mergeCell ref="AH45:AH46"/>
    <mergeCell ref="K45:K46"/>
    <mergeCell ref="N45:N46"/>
    <mergeCell ref="W45:W46"/>
    <mergeCell ref="AA47:AA48"/>
    <mergeCell ref="AK45:AK46"/>
    <mergeCell ref="AL47:AL48"/>
    <mergeCell ref="AK47:AK48"/>
    <mergeCell ref="AB47:AB48"/>
    <mergeCell ref="AC47:AC48"/>
    <mergeCell ref="AD47:AD48"/>
    <mergeCell ref="A45:A46"/>
    <mergeCell ref="B45:B46"/>
    <mergeCell ref="C45:C46"/>
    <mergeCell ref="D45:D46"/>
    <mergeCell ref="G45:G46"/>
    <mergeCell ref="AG47:AG48"/>
    <mergeCell ref="A49:A50"/>
    <mergeCell ref="B49:B50"/>
    <mergeCell ref="C49:C50"/>
    <mergeCell ref="D49:D50"/>
    <mergeCell ref="A47:A48"/>
    <mergeCell ref="B47:B48"/>
    <mergeCell ref="C47:C48"/>
    <mergeCell ref="D47:D48"/>
    <mergeCell ref="Z49:Z50"/>
    <mergeCell ref="E45:E46"/>
    <mergeCell ref="F45:F46"/>
    <mergeCell ref="AM49:AM50"/>
    <mergeCell ref="AP47:AQ48"/>
    <mergeCell ref="AD49:AD50"/>
    <mergeCell ref="E49:E50"/>
    <mergeCell ref="G49:G50"/>
    <mergeCell ref="H49:H50"/>
    <mergeCell ref="AF47:AF48"/>
    <mergeCell ref="AN49:AN50"/>
    <mergeCell ref="E51:E52"/>
    <mergeCell ref="F51:F52"/>
    <mergeCell ref="F49:F50"/>
    <mergeCell ref="AE47:AE48"/>
    <mergeCell ref="AE49:AE50"/>
    <mergeCell ref="Z47:Z48"/>
    <mergeCell ref="K47:K48"/>
    <mergeCell ref="N47:N48"/>
    <mergeCell ref="T47:T48"/>
    <mergeCell ref="N51:N52"/>
    <mergeCell ref="T51:T52"/>
    <mergeCell ref="W51:W52"/>
    <mergeCell ref="W47:W48"/>
    <mergeCell ref="T49:T50"/>
    <mergeCell ref="AP51:AQ52"/>
    <mergeCell ref="AL51:AL52"/>
    <mergeCell ref="AM51:AM52"/>
    <mergeCell ref="AI51:AI52"/>
    <mergeCell ref="AO47:AO48"/>
    <mergeCell ref="A51:A52"/>
    <mergeCell ref="B51:B52"/>
    <mergeCell ref="C51:C52"/>
    <mergeCell ref="D51:D52"/>
    <mergeCell ref="K51:K52"/>
    <mergeCell ref="G51:G52"/>
    <mergeCell ref="H51:H52"/>
    <mergeCell ref="N49:N50"/>
    <mergeCell ref="K49:K50"/>
    <mergeCell ref="Q53:Q54"/>
    <mergeCell ref="AJ49:AJ50"/>
    <mergeCell ref="AA49:AA50"/>
    <mergeCell ref="AB51:AB52"/>
    <mergeCell ref="Z51:Z52"/>
    <mergeCell ref="AA51:AA52"/>
    <mergeCell ref="AG49:AG50"/>
    <mergeCell ref="AF49:AF50"/>
    <mergeCell ref="A53:A54"/>
    <mergeCell ref="AH49:AH50"/>
    <mergeCell ref="AB49:AB50"/>
    <mergeCell ref="AC49:AC50"/>
    <mergeCell ref="C53:C54"/>
    <mergeCell ref="D53:D54"/>
    <mergeCell ref="E53:E54"/>
    <mergeCell ref="F53:F54"/>
    <mergeCell ref="W53:W54"/>
    <mergeCell ref="Z53:Z54"/>
    <mergeCell ref="AO49:AO50"/>
    <mergeCell ref="AB106:AB107"/>
    <mergeCell ref="AG62:AG63"/>
    <mergeCell ref="AM56:AM57"/>
    <mergeCell ref="AK56:AK57"/>
    <mergeCell ref="AL56:AL57"/>
    <mergeCell ref="AJ58:AJ59"/>
    <mergeCell ref="AL58:AL59"/>
    <mergeCell ref="AM58:AM59"/>
    <mergeCell ref="AB66:AB67"/>
    <mergeCell ref="W49:W50"/>
    <mergeCell ref="T53:T54"/>
    <mergeCell ref="AH51:AH52"/>
    <mergeCell ref="AN51:AN52"/>
    <mergeCell ref="AE51:AE52"/>
    <mergeCell ref="AF51:AF52"/>
    <mergeCell ref="AG51:AG52"/>
    <mergeCell ref="AC51:AC52"/>
    <mergeCell ref="AD51:AD52"/>
    <mergeCell ref="AI49:AI50"/>
    <mergeCell ref="AK51:AK52"/>
    <mergeCell ref="AJ56:AJ57"/>
    <mergeCell ref="AE55:AO55"/>
    <mergeCell ref="AF56:AF57"/>
    <mergeCell ref="AE56:AE57"/>
    <mergeCell ref="AP53:AQ54"/>
    <mergeCell ref="AO51:AO52"/>
    <mergeCell ref="AP49:AQ50"/>
    <mergeCell ref="AK49:AK50"/>
    <mergeCell ref="AL49:AL50"/>
    <mergeCell ref="AG56:AG57"/>
    <mergeCell ref="AH56:AH57"/>
    <mergeCell ref="AI56:AI57"/>
    <mergeCell ref="AO56:AO57"/>
    <mergeCell ref="AJ51:AJ52"/>
    <mergeCell ref="AN56:AN57"/>
    <mergeCell ref="AE53:AO54"/>
    <mergeCell ref="A64:A65"/>
    <mergeCell ref="A62:A63"/>
    <mergeCell ref="W62:W63"/>
    <mergeCell ref="L61:M61"/>
    <mergeCell ref="O61:P61"/>
    <mergeCell ref="H62:H63"/>
    <mergeCell ref="K62:K63"/>
    <mergeCell ref="B62:B63"/>
    <mergeCell ref="B64:B65"/>
    <mergeCell ref="C62:C63"/>
    <mergeCell ref="H53:H54"/>
    <mergeCell ref="G53:G54"/>
    <mergeCell ref="B53:B54"/>
    <mergeCell ref="U60:V60"/>
    <mergeCell ref="K53:K54"/>
    <mergeCell ref="N53:N54"/>
    <mergeCell ref="B60:F60"/>
    <mergeCell ref="G60:H60"/>
    <mergeCell ref="I60:M60"/>
    <mergeCell ref="AB64:AB65"/>
    <mergeCell ref="AA64:AA65"/>
    <mergeCell ref="U61:V61"/>
    <mergeCell ref="R61:S61"/>
    <mergeCell ref="D62:D63"/>
    <mergeCell ref="G64:G65"/>
    <mergeCell ref="I61:J61"/>
    <mergeCell ref="D64:D65"/>
    <mergeCell ref="E64:E65"/>
    <mergeCell ref="H64:H65"/>
    <mergeCell ref="AO58:AO59"/>
    <mergeCell ref="AI58:AI59"/>
    <mergeCell ref="AF58:AF59"/>
    <mergeCell ref="AN58:AN59"/>
    <mergeCell ref="AA53:AA54"/>
    <mergeCell ref="AD53:AD54"/>
    <mergeCell ref="AC53:AC54"/>
    <mergeCell ref="AD62:AD63"/>
    <mergeCell ref="AE62:AE63"/>
    <mergeCell ref="AC62:AC63"/>
    <mergeCell ref="AB62:AB63"/>
    <mergeCell ref="AH58:AH59"/>
    <mergeCell ref="X61:Y61"/>
    <mergeCell ref="AG58:AG59"/>
    <mergeCell ref="AO62:AO63"/>
    <mergeCell ref="AJ62:AJ63"/>
    <mergeCell ref="AE58:AE59"/>
    <mergeCell ref="AP61:AQ61"/>
    <mergeCell ref="AI62:AI63"/>
    <mergeCell ref="AK62:AK63"/>
    <mergeCell ref="AL62:AL63"/>
    <mergeCell ref="AF62:AF63"/>
    <mergeCell ref="AP62:AQ63"/>
    <mergeCell ref="AN62:AN63"/>
    <mergeCell ref="C64:C65"/>
    <mergeCell ref="N62:N63"/>
    <mergeCell ref="E62:E63"/>
    <mergeCell ref="F62:F63"/>
    <mergeCell ref="T62:T63"/>
    <mergeCell ref="Q64:Q65"/>
    <mergeCell ref="Q62:Q63"/>
    <mergeCell ref="K66:K67"/>
    <mergeCell ref="F66:F67"/>
    <mergeCell ref="G66:G67"/>
    <mergeCell ref="H66:H67"/>
    <mergeCell ref="AM62:AM63"/>
    <mergeCell ref="AK58:AK59"/>
    <mergeCell ref="G62:G63"/>
    <mergeCell ref="AH62:AH63"/>
    <mergeCell ref="Z62:Z63"/>
    <mergeCell ref="AA62:AA63"/>
    <mergeCell ref="K64:K65"/>
    <mergeCell ref="N64:N65"/>
    <mergeCell ref="Z64:Z65"/>
    <mergeCell ref="T64:T65"/>
    <mergeCell ref="B66:B67"/>
    <mergeCell ref="AA66:AA67"/>
    <mergeCell ref="N66:N67"/>
    <mergeCell ref="T66:T67"/>
    <mergeCell ref="D66:D67"/>
    <mergeCell ref="E66:E67"/>
    <mergeCell ref="AP66:AQ67"/>
    <mergeCell ref="AN64:AN65"/>
    <mergeCell ref="AO64:AO65"/>
    <mergeCell ref="AP64:AQ65"/>
    <mergeCell ref="AO66:AO67"/>
    <mergeCell ref="W66:W67"/>
    <mergeCell ref="Z66:Z67"/>
    <mergeCell ref="W64:W65"/>
    <mergeCell ref="AC64:AC65"/>
    <mergeCell ref="AD64:AD65"/>
    <mergeCell ref="AD66:AD67"/>
    <mergeCell ref="AE66:AE67"/>
    <mergeCell ref="AF66:AF67"/>
    <mergeCell ref="AG66:AG67"/>
    <mergeCell ref="AK64:AK65"/>
    <mergeCell ref="AL64:AL65"/>
    <mergeCell ref="AL66:AL67"/>
    <mergeCell ref="AF64:AF65"/>
    <mergeCell ref="AE64:AE65"/>
    <mergeCell ref="C66:C67"/>
    <mergeCell ref="A66:A67"/>
    <mergeCell ref="AM64:AM65"/>
    <mergeCell ref="AH66:AH67"/>
    <mergeCell ref="AI66:AI67"/>
    <mergeCell ref="AG64:AG65"/>
    <mergeCell ref="AH64:AH65"/>
    <mergeCell ref="AJ64:AJ65"/>
    <mergeCell ref="AI64:AI65"/>
    <mergeCell ref="F64:F65"/>
    <mergeCell ref="A70:A71"/>
    <mergeCell ref="B70:B71"/>
    <mergeCell ref="C70:C71"/>
    <mergeCell ref="D70:D71"/>
    <mergeCell ref="E70:E71"/>
    <mergeCell ref="A68:A69"/>
    <mergeCell ref="B68:B69"/>
    <mergeCell ref="C68:C69"/>
    <mergeCell ref="F70:F71"/>
    <mergeCell ref="F68:F69"/>
    <mergeCell ref="G68:G69"/>
    <mergeCell ref="G70:G71"/>
    <mergeCell ref="D68:D69"/>
    <mergeCell ref="E68:E69"/>
    <mergeCell ref="K68:K69"/>
    <mergeCell ref="AO68:AO69"/>
    <mergeCell ref="AM66:AM67"/>
    <mergeCell ref="AN66:AN67"/>
    <mergeCell ref="AJ66:AJ67"/>
    <mergeCell ref="AK66:AK67"/>
    <mergeCell ref="AM68:AM69"/>
    <mergeCell ref="AN68:AN69"/>
    <mergeCell ref="AJ68:AJ69"/>
    <mergeCell ref="AK68:AK69"/>
    <mergeCell ref="AF68:AF69"/>
    <mergeCell ref="AL68:AL69"/>
    <mergeCell ref="AD68:AD69"/>
    <mergeCell ref="AI68:AI69"/>
    <mergeCell ref="AG68:AG69"/>
    <mergeCell ref="AH68:AH69"/>
    <mergeCell ref="AE68:AE69"/>
    <mergeCell ref="AP70:AQ71"/>
    <mergeCell ref="AI70:AI71"/>
    <mergeCell ref="AF70:AF71"/>
    <mergeCell ref="AG70:AG71"/>
    <mergeCell ref="AK70:AK71"/>
    <mergeCell ref="AH70:AH71"/>
    <mergeCell ref="AN70:AN71"/>
    <mergeCell ref="AO70:AO71"/>
    <mergeCell ref="AL70:AL71"/>
    <mergeCell ref="AM70:AM71"/>
    <mergeCell ref="AP68:AQ69"/>
    <mergeCell ref="H70:H71"/>
    <mergeCell ref="K70:K71"/>
    <mergeCell ref="N70:N71"/>
    <mergeCell ref="Z70:Z71"/>
    <mergeCell ref="AJ70:AJ71"/>
    <mergeCell ref="AA70:AA71"/>
    <mergeCell ref="AD70:AD71"/>
    <mergeCell ref="AE70:AE71"/>
    <mergeCell ref="AC70:AC71"/>
    <mergeCell ref="N72:N73"/>
    <mergeCell ref="AD72:AD73"/>
    <mergeCell ref="G74:G75"/>
    <mergeCell ref="H74:H75"/>
    <mergeCell ref="Q72:Q73"/>
    <mergeCell ref="AD74:AD75"/>
    <mergeCell ref="AP72:AQ73"/>
    <mergeCell ref="AP74:AQ75"/>
    <mergeCell ref="AE72:AE73"/>
    <mergeCell ref="AF72:AF73"/>
    <mergeCell ref="AN72:AN73"/>
    <mergeCell ref="AI74:AI75"/>
    <mergeCell ref="AL72:AL73"/>
    <mergeCell ref="AJ72:AJ73"/>
    <mergeCell ref="AK72:AK73"/>
    <mergeCell ref="AJ74:AJ75"/>
    <mergeCell ref="AO74:AO75"/>
    <mergeCell ref="T72:T73"/>
    <mergeCell ref="AG72:AG73"/>
    <mergeCell ref="AH72:AH73"/>
    <mergeCell ref="AI72:AI73"/>
    <mergeCell ref="W72:W73"/>
    <mergeCell ref="Z72:Z73"/>
    <mergeCell ref="AB72:AB73"/>
    <mergeCell ref="AA72:AA73"/>
    <mergeCell ref="C72:C73"/>
    <mergeCell ref="H72:H73"/>
    <mergeCell ref="D72:D73"/>
    <mergeCell ref="E72:E73"/>
    <mergeCell ref="K72:K73"/>
    <mergeCell ref="F72:F73"/>
    <mergeCell ref="G72:G73"/>
    <mergeCell ref="AE74:AE75"/>
    <mergeCell ref="A74:A75"/>
    <mergeCell ref="B74:B75"/>
    <mergeCell ref="C74:C75"/>
    <mergeCell ref="D74:D75"/>
    <mergeCell ref="AO72:AO73"/>
    <mergeCell ref="AM72:AM73"/>
    <mergeCell ref="AC72:AC73"/>
    <mergeCell ref="A72:A73"/>
    <mergeCell ref="B72:B73"/>
    <mergeCell ref="W76:W77"/>
    <mergeCell ref="E74:E75"/>
    <mergeCell ref="F74:F75"/>
    <mergeCell ref="AH74:AH75"/>
    <mergeCell ref="AL74:AL75"/>
    <mergeCell ref="T74:T75"/>
    <mergeCell ref="N74:N75"/>
    <mergeCell ref="K74:K75"/>
    <mergeCell ref="Q74:Q75"/>
    <mergeCell ref="AF74:AF75"/>
    <mergeCell ref="AA76:AA77"/>
    <mergeCell ref="F76:F77"/>
    <mergeCell ref="AD76:AD77"/>
    <mergeCell ref="AE76:AE77"/>
    <mergeCell ref="AM74:AM75"/>
    <mergeCell ref="AL76:AL77"/>
    <mergeCell ref="AM76:AM77"/>
    <mergeCell ref="AK74:AK75"/>
    <mergeCell ref="H76:H77"/>
    <mergeCell ref="K76:K77"/>
    <mergeCell ref="AG76:AG77"/>
    <mergeCell ref="AJ76:AJ77"/>
    <mergeCell ref="N76:N77"/>
    <mergeCell ref="AC74:AC75"/>
    <mergeCell ref="AC76:AC77"/>
    <mergeCell ref="W74:W75"/>
    <mergeCell ref="AB76:AB77"/>
    <mergeCell ref="Z74:Z75"/>
    <mergeCell ref="AA74:AA75"/>
    <mergeCell ref="AB74:AB75"/>
    <mergeCell ref="A76:A77"/>
    <mergeCell ref="B76:B77"/>
    <mergeCell ref="C76:C77"/>
    <mergeCell ref="D76:D77"/>
    <mergeCell ref="AO76:AO77"/>
    <mergeCell ref="AN74:AN75"/>
    <mergeCell ref="AN76:AN77"/>
    <mergeCell ref="AG74:AG75"/>
    <mergeCell ref="AI76:AI77"/>
    <mergeCell ref="AK76:AK77"/>
    <mergeCell ref="G76:G77"/>
    <mergeCell ref="AF78:AF79"/>
    <mergeCell ref="A78:A79"/>
    <mergeCell ref="B78:B79"/>
    <mergeCell ref="C78:C79"/>
    <mergeCell ref="D78:D79"/>
    <mergeCell ref="AD78:AD79"/>
    <mergeCell ref="W78:W79"/>
    <mergeCell ref="E76:E77"/>
    <mergeCell ref="T76:T77"/>
    <mergeCell ref="T78:T79"/>
    <mergeCell ref="E78:E79"/>
    <mergeCell ref="F78:F79"/>
    <mergeCell ref="G78:G79"/>
    <mergeCell ref="H78:H79"/>
    <mergeCell ref="K78:K79"/>
    <mergeCell ref="N78:N79"/>
    <mergeCell ref="Q78:Q79"/>
    <mergeCell ref="AN78:AN79"/>
    <mergeCell ref="AO78:AO79"/>
    <mergeCell ref="AN80:AN81"/>
    <mergeCell ref="AH78:AH79"/>
    <mergeCell ref="AI78:AI79"/>
    <mergeCell ref="AK78:AK79"/>
    <mergeCell ref="AJ78:AJ79"/>
    <mergeCell ref="AM80:AM81"/>
    <mergeCell ref="D80:D81"/>
    <mergeCell ref="E80:E81"/>
    <mergeCell ref="F80:F81"/>
    <mergeCell ref="AH76:AH77"/>
    <mergeCell ref="K80:K81"/>
    <mergeCell ref="N80:N81"/>
    <mergeCell ref="Z76:Z77"/>
    <mergeCell ref="G80:G81"/>
    <mergeCell ref="H80:H81"/>
    <mergeCell ref="AE78:AE79"/>
    <mergeCell ref="AF76:AF77"/>
    <mergeCell ref="AP76:AQ77"/>
    <mergeCell ref="AP78:AQ79"/>
    <mergeCell ref="W80:W81"/>
    <mergeCell ref="Z80:Z81"/>
    <mergeCell ref="AL80:AL81"/>
    <mergeCell ref="AL78:AL79"/>
    <mergeCell ref="AM78:AM79"/>
    <mergeCell ref="Z78:Z79"/>
    <mergeCell ref="AA78:AA79"/>
    <mergeCell ref="AG78:AG79"/>
    <mergeCell ref="AB82:AB83"/>
    <mergeCell ref="AP82:AQ83"/>
    <mergeCell ref="AO82:AO83"/>
    <mergeCell ref="AN82:AN83"/>
    <mergeCell ref="AF82:AF83"/>
    <mergeCell ref="AC82:AC83"/>
    <mergeCell ref="AK82:AK83"/>
    <mergeCell ref="AJ82:AJ83"/>
    <mergeCell ref="AP80:AQ81"/>
    <mergeCell ref="T80:T81"/>
    <mergeCell ref="AO80:AO81"/>
    <mergeCell ref="AB80:AB81"/>
    <mergeCell ref="AC80:AC81"/>
    <mergeCell ref="AH80:AH81"/>
    <mergeCell ref="AJ80:AJ81"/>
    <mergeCell ref="AG80:AG81"/>
    <mergeCell ref="AE80:AE81"/>
    <mergeCell ref="AF80:AF81"/>
    <mergeCell ref="AM84:AM85"/>
    <mergeCell ref="AN84:AN85"/>
    <mergeCell ref="AM82:AM83"/>
    <mergeCell ref="AG82:AG83"/>
    <mergeCell ref="AH82:AH83"/>
    <mergeCell ref="AI82:AI83"/>
    <mergeCell ref="AL84:AL85"/>
    <mergeCell ref="AI84:AI85"/>
    <mergeCell ref="A80:A81"/>
    <mergeCell ref="B80:B81"/>
    <mergeCell ref="C80:C81"/>
    <mergeCell ref="AL82:AL83"/>
    <mergeCell ref="AA80:AA81"/>
    <mergeCell ref="AD80:AD81"/>
    <mergeCell ref="G82:G83"/>
    <mergeCell ref="H82:H83"/>
    <mergeCell ref="AK80:AK81"/>
    <mergeCell ref="AI80:AI81"/>
    <mergeCell ref="AJ84:AJ85"/>
    <mergeCell ref="T82:T83"/>
    <mergeCell ref="A82:A83"/>
    <mergeCell ref="B82:B83"/>
    <mergeCell ref="C82:C83"/>
    <mergeCell ref="D82:D83"/>
    <mergeCell ref="Z82:Z83"/>
    <mergeCell ref="AA82:AA83"/>
    <mergeCell ref="A86:A87"/>
    <mergeCell ref="B86:B87"/>
    <mergeCell ref="C86:C87"/>
    <mergeCell ref="D86:D87"/>
    <mergeCell ref="AK84:AK85"/>
    <mergeCell ref="AD84:AD85"/>
    <mergeCell ref="T84:T85"/>
    <mergeCell ref="W84:W85"/>
    <mergeCell ref="Z84:Z85"/>
    <mergeCell ref="AE84:AE85"/>
    <mergeCell ref="AD82:AD83"/>
    <mergeCell ref="AE82:AE83"/>
    <mergeCell ref="A84:A85"/>
    <mergeCell ref="AC84:AC85"/>
    <mergeCell ref="F84:F85"/>
    <mergeCell ref="W82:W83"/>
    <mergeCell ref="F82:F83"/>
    <mergeCell ref="E82:E83"/>
    <mergeCell ref="K82:K83"/>
    <mergeCell ref="N82:N83"/>
    <mergeCell ref="AP86:AQ87"/>
    <mergeCell ref="AK86:AK87"/>
    <mergeCell ref="AL86:AL87"/>
    <mergeCell ref="AM86:AM87"/>
    <mergeCell ref="AJ86:AJ87"/>
    <mergeCell ref="AH86:AH87"/>
    <mergeCell ref="AI86:AI87"/>
    <mergeCell ref="AA84:AA85"/>
    <mergeCell ref="AO86:AO87"/>
    <mergeCell ref="T86:T87"/>
    <mergeCell ref="W86:W87"/>
    <mergeCell ref="AN86:AN87"/>
    <mergeCell ref="H84:H85"/>
    <mergeCell ref="N86:N87"/>
    <mergeCell ref="N84:N85"/>
    <mergeCell ref="AF84:AF85"/>
    <mergeCell ref="AH84:AH85"/>
    <mergeCell ref="D88:D89"/>
    <mergeCell ref="E88:E89"/>
    <mergeCell ref="F88:F89"/>
    <mergeCell ref="F86:F87"/>
    <mergeCell ref="E86:E87"/>
    <mergeCell ref="AP84:AQ85"/>
    <mergeCell ref="AO84:AO85"/>
    <mergeCell ref="Q86:Q87"/>
    <mergeCell ref="Z86:Z87"/>
    <mergeCell ref="AG84:AG85"/>
    <mergeCell ref="G88:G89"/>
    <mergeCell ref="N88:N89"/>
    <mergeCell ref="H88:H89"/>
    <mergeCell ref="K88:K89"/>
    <mergeCell ref="K86:K87"/>
    <mergeCell ref="G86:G87"/>
    <mergeCell ref="A88:A89"/>
    <mergeCell ref="AA88:AA89"/>
    <mergeCell ref="AA86:AA87"/>
    <mergeCell ref="AF86:AF87"/>
    <mergeCell ref="AG86:AG87"/>
    <mergeCell ref="AB86:AB87"/>
    <mergeCell ref="AD86:AD87"/>
    <mergeCell ref="AE86:AE87"/>
    <mergeCell ref="AC86:AC87"/>
    <mergeCell ref="H86:H87"/>
    <mergeCell ref="AN90:AN91"/>
    <mergeCell ref="AO90:AO91"/>
    <mergeCell ref="A92:A93"/>
    <mergeCell ref="B92:B93"/>
    <mergeCell ref="C92:C93"/>
    <mergeCell ref="B88:B89"/>
    <mergeCell ref="C88:C89"/>
    <mergeCell ref="A90:A91"/>
    <mergeCell ref="B90:B91"/>
    <mergeCell ref="C90:C91"/>
    <mergeCell ref="AP88:AQ89"/>
    <mergeCell ref="AO88:AO89"/>
    <mergeCell ref="AN88:AN89"/>
    <mergeCell ref="AL88:AL89"/>
    <mergeCell ref="AM88:AM89"/>
    <mergeCell ref="N90:N91"/>
    <mergeCell ref="AI90:AI91"/>
    <mergeCell ref="AP90:AQ91"/>
    <mergeCell ref="AL90:AL91"/>
    <mergeCell ref="AM90:AM91"/>
    <mergeCell ref="AK88:AK89"/>
    <mergeCell ref="AE88:AE89"/>
    <mergeCell ref="K90:K91"/>
    <mergeCell ref="N92:N93"/>
    <mergeCell ref="Q88:Q89"/>
    <mergeCell ref="AH92:AH93"/>
    <mergeCell ref="AF90:AF91"/>
    <mergeCell ref="AH90:AH91"/>
    <mergeCell ref="AG90:AG91"/>
    <mergeCell ref="AJ90:AJ91"/>
    <mergeCell ref="AK92:AK93"/>
    <mergeCell ref="AA90:AA91"/>
    <mergeCell ref="AJ92:AJ93"/>
    <mergeCell ref="AL92:AL93"/>
    <mergeCell ref="AC92:AC93"/>
    <mergeCell ref="AI92:AI93"/>
    <mergeCell ref="AB92:AB93"/>
    <mergeCell ref="AK90:AK91"/>
    <mergeCell ref="AD92:AD93"/>
    <mergeCell ref="AE92:AE93"/>
    <mergeCell ref="T88:T89"/>
    <mergeCell ref="AC88:AC89"/>
    <mergeCell ref="AB90:AB91"/>
    <mergeCell ref="AE90:AE91"/>
    <mergeCell ref="T90:T91"/>
    <mergeCell ref="W90:W91"/>
    <mergeCell ref="AC90:AC91"/>
    <mergeCell ref="W88:W89"/>
    <mergeCell ref="Z88:Z89"/>
    <mergeCell ref="AB88:AB89"/>
    <mergeCell ref="Z96:Z97"/>
    <mergeCell ref="W96:W97"/>
    <mergeCell ref="G94:G95"/>
    <mergeCell ref="Q96:Q97"/>
    <mergeCell ref="N96:N97"/>
    <mergeCell ref="K96:K97"/>
    <mergeCell ref="N94:N95"/>
    <mergeCell ref="G96:G97"/>
    <mergeCell ref="H96:H97"/>
    <mergeCell ref="AI88:AI89"/>
    <mergeCell ref="AJ88:AJ89"/>
    <mergeCell ref="AD88:AD89"/>
    <mergeCell ref="AG88:AG89"/>
    <mergeCell ref="AF88:AF89"/>
    <mergeCell ref="AH88:AH89"/>
    <mergeCell ref="AA96:AA97"/>
    <mergeCell ref="AI96:AI97"/>
    <mergeCell ref="AA92:AA93"/>
    <mergeCell ref="AG92:AG93"/>
    <mergeCell ref="AE96:AE97"/>
    <mergeCell ref="AC96:AC97"/>
    <mergeCell ref="AH94:AH95"/>
    <mergeCell ref="AG94:AG95"/>
    <mergeCell ref="AE94:AE95"/>
    <mergeCell ref="AD96:AD97"/>
    <mergeCell ref="AF94:AF95"/>
    <mergeCell ref="Q90:Q91"/>
    <mergeCell ref="Q92:Q93"/>
    <mergeCell ref="T94:T95"/>
    <mergeCell ref="W94:W95"/>
    <mergeCell ref="Z92:Z93"/>
    <mergeCell ref="T92:T93"/>
    <mergeCell ref="W92:W93"/>
    <mergeCell ref="Z94:Z95"/>
    <mergeCell ref="Q94:Q95"/>
    <mergeCell ref="D90:D91"/>
    <mergeCell ref="AF92:AF93"/>
    <mergeCell ref="H90:H91"/>
    <mergeCell ref="E90:E91"/>
    <mergeCell ref="F90:F91"/>
    <mergeCell ref="D92:D93"/>
    <mergeCell ref="E92:E93"/>
    <mergeCell ref="F92:F93"/>
    <mergeCell ref="AB94:AB95"/>
    <mergeCell ref="AC94:AC95"/>
    <mergeCell ref="G92:G93"/>
    <mergeCell ref="K94:K95"/>
    <mergeCell ref="H92:H93"/>
    <mergeCell ref="K92:K93"/>
    <mergeCell ref="A94:A95"/>
    <mergeCell ref="B94:B95"/>
    <mergeCell ref="C94:C95"/>
    <mergeCell ref="D94:D95"/>
    <mergeCell ref="AI94:AI95"/>
    <mergeCell ref="G90:G91"/>
    <mergeCell ref="AD94:AD95"/>
    <mergeCell ref="Z90:Z91"/>
    <mergeCell ref="AA94:AA95"/>
    <mergeCell ref="AD90:AD91"/>
    <mergeCell ref="K100:K101"/>
    <mergeCell ref="D96:D97"/>
    <mergeCell ref="E96:E97"/>
    <mergeCell ref="H94:H95"/>
    <mergeCell ref="D98:D99"/>
    <mergeCell ref="E94:E95"/>
    <mergeCell ref="F96:F97"/>
    <mergeCell ref="F94:F95"/>
    <mergeCell ref="AL98:AL99"/>
    <mergeCell ref="A96:A97"/>
    <mergeCell ref="G102:G103"/>
    <mergeCell ref="H102:H103"/>
    <mergeCell ref="K102:K103"/>
    <mergeCell ref="K98:K99"/>
    <mergeCell ref="A102:A103"/>
    <mergeCell ref="B102:B103"/>
    <mergeCell ref="C102:C103"/>
    <mergeCell ref="D102:D103"/>
    <mergeCell ref="AG96:AG97"/>
    <mergeCell ref="AI98:AI99"/>
    <mergeCell ref="AK96:AK97"/>
    <mergeCell ref="AH96:AH97"/>
    <mergeCell ref="AJ98:AJ99"/>
    <mergeCell ref="AK98:AK99"/>
    <mergeCell ref="AH98:AH99"/>
    <mergeCell ref="AP96:AQ97"/>
    <mergeCell ref="AP98:AQ99"/>
    <mergeCell ref="AO98:AO99"/>
    <mergeCell ref="AM98:AM99"/>
    <mergeCell ref="AN98:AN99"/>
    <mergeCell ref="AM96:AM97"/>
    <mergeCell ref="AM94:AM95"/>
    <mergeCell ref="AK94:AK95"/>
    <mergeCell ref="AO96:AO97"/>
    <mergeCell ref="AJ96:AJ97"/>
    <mergeCell ref="AL96:AL97"/>
    <mergeCell ref="AJ94:AJ95"/>
    <mergeCell ref="N102:N103"/>
    <mergeCell ref="AP92:AQ93"/>
    <mergeCell ref="AN94:AN95"/>
    <mergeCell ref="AO94:AO95"/>
    <mergeCell ref="AP94:AQ95"/>
    <mergeCell ref="AN92:AN93"/>
    <mergeCell ref="AO92:AO93"/>
    <mergeCell ref="AL94:AL95"/>
    <mergeCell ref="AN96:AN97"/>
    <mergeCell ref="AM92:AM93"/>
    <mergeCell ref="AA100:AA101"/>
    <mergeCell ref="G98:G99"/>
    <mergeCell ref="H98:H99"/>
    <mergeCell ref="Z100:Z101"/>
    <mergeCell ref="N100:N101"/>
    <mergeCell ref="T100:T101"/>
    <mergeCell ref="Q98:Q99"/>
    <mergeCell ref="Q100:Q101"/>
    <mergeCell ref="W100:W101"/>
    <mergeCell ref="AA98:AA99"/>
    <mergeCell ref="A98:A99"/>
    <mergeCell ref="C98:C99"/>
    <mergeCell ref="D100:D101"/>
    <mergeCell ref="A100:A101"/>
    <mergeCell ref="B100:B101"/>
    <mergeCell ref="C100:C101"/>
    <mergeCell ref="B98:B99"/>
    <mergeCell ref="AF96:AF97"/>
    <mergeCell ref="AC98:AC99"/>
    <mergeCell ref="B96:B97"/>
    <mergeCell ref="C96:C97"/>
    <mergeCell ref="T96:T97"/>
    <mergeCell ref="AB96:AB97"/>
    <mergeCell ref="AE98:AE99"/>
    <mergeCell ref="Z98:Z99"/>
    <mergeCell ref="T98:T99"/>
    <mergeCell ref="W98:W99"/>
    <mergeCell ref="AI100:AI101"/>
    <mergeCell ref="AD102:AD103"/>
    <mergeCell ref="AC102:AC103"/>
    <mergeCell ref="AG102:AG103"/>
    <mergeCell ref="AI102:AI103"/>
    <mergeCell ref="AD100:AD101"/>
    <mergeCell ref="AE100:AE101"/>
    <mergeCell ref="AF100:AF101"/>
    <mergeCell ref="AH100:AH101"/>
    <mergeCell ref="AG100:AG101"/>
    <mergeCell ref="AB98:AB99"/>
    <mergeCell ref="AC100:AC101"/>
    <mergeCell ref="AD98:AD99"/>
    <mergeCell ref="AG98:AG99"/>
    <mergeCell ref="AB100:AB101"/>
    <mergeCell ref="AF98:AF99"/>
    <mergeCell ref="E102:E103"/>
    <mergeCell ref="F102:F103"/>
    <mergeCell ref="Q102:Q103"/>
    <mergeCell ref="N98:N99"/>
    <mergeCell ref="E98:E99"/>
    <mergeCell ref="F98:F99"/>
    <mergeCell ref="F100:F101"/>
    <mergeCell ref="G100:G101"/>
    <mergeCell ref="E100:E101"/>
    <mergeCell ref="H100:H101"/>
    <mergeCell ref="T102:T103"/>
    <mergeCell ref="AA102:AA103"/>
    <mergeCell ref="AE102:AE103"/>
    <mergeCell ref="W102:W103"/>
    <mergeCell ref="Z102:Z103"/>
    <mergeCell ref="AB102:AB103"/>
    <mergeCell ref="AO100:AO101"/>
    <mergeCell ref="AL100:AL101"/>
    <mergeCell ref="AK100:AK101"/>
    <mergeCell ref="AM100:AM101"/>
    <mergeCell ref="AO102:AO103"/>
    <mergeCell ref="AN100:AN101"/>
    <mergeCell ref="AK102:AK103"/>
    <mergeCell ref="AM104:AM105"/>
    <mergeCell ref="AN104:AN105"/>
    <mergeCell ref="AP100:AQ101"/>
    <mergeCell ref="W106:W107"/>
    <mergeCell ref="Z106:Z107"/>
    <mergeCell ref="AA106:AA107"/>
    <mergeCell ref="AO104:AO105"/>
    <mergeCell ref="AP104:AQ105"/>
    <mergeCell ref="AL102:AL103"/>
    <mergeCell ref="AM102:AM103"/>
    <mergeCell ref="AD106:AD107"/>
    <mergeCell ref="AE106:AE107"/>
    <mergeCell ref="AP106:AQ107"/>
    <mergeCell ref="AN102:AN103"/>
    <mergeCell ref="AC106:AC107"/>
    <mergeCell ref="AH102:AH103"/>
    <mergeCell ref="AF102:AF103"/>
    <mergeCell ref="AP102:AQ103"/>
    <mergeCell ref="AJ102:AJ103"/>
    <mergeCell ref="AD104:AD105"/>
    <mergeCell ref="F106:F107"/>
    <mergeCell ref="B106:B107"/>
    <mergeCell ref="AJ100:AJ101"/>
    <mergeCell ref="AL106:AL107"/>
    <mergeCell ref="T106:T107"/>
    <mergeCell ref="AI104:AI105"/>
    <mergeCell ref="AF106:AF107"/>
    <mergeCell ref="AG106:AG107"/>
    <mergeCell ref="T104:T105"/>
    <mergeCell ref="AG104:AG105"/>
    <mergeCell ref="A108:A109"/>
    <mergeCell ref="B108:B109"/>
    <mergeCell ref="C108:C109"/>
    <mergeCell ref="D108:D109"/>
    <mergeCell ref="A104:A105"/>
    <mergeCell ref="A106:A107"/>
    <mergeCell ref="B104:B105"/>
    <mergeCell ref="C104:C105"/>
    <mergeCell ref="D106:D107"/>
    <mergeCell ref="H106:H107"/>
    <mergeCell ref="C106:C107"/>
    <mergeCell ref="G104:G105"/>
    <mergeCell ref="D104:D105"/>
    <mergeCell ref="H104:H105"/>
    <mergeCell ref="G106:G107"/>
    <mergeCell ref="F104:F105"/>
    <mergeCell ref="E104:E105"/>
    <mergeCell ref="E106:E107"/>
    <mergeCell ref="AP108:AQ109"/>
    <mergeCell ref="AE108:AE109"/>
    <mergeCell ref="AF108:AF109"/>
    <mergeCell ref="AG108:AG109"/>
    <mergeCell ref="AH108:AH109"/>
    <mergeCell ref="AK108:AK109"/>
    <mergeCell ref="AI108:AI109"/>
    <mergeCell ref="AO108:AO109"/>
    <mergeCell ref="AJ108:AJ109"/>
    <mergeCell ref="AM108:AM109"/>
    <mergeCell ref="AA104:AA105"/>
    <mergeCell ref="K104:K105"/>
    <mergeCell ref="N104:N105"/>
    <mergeCell ref="K106:K107"/>
    <mergeCell ref="N106:N107"/>
    <mergeCell ref="Q106:Q107"/>
    <mergeCell ref="Q104:Q105"/>
    <mergeCell ref="W104:W105"/>
    <mergeCell ref="AP112:AQ113"/>
    <mergeCell ref="AD112:AD113"/>
    <mergeCell ref="AE112:AO113"/>
    <mergeCell ref="AM110:AM111"/>
    <mergeCell ref="AN110:AN111"/>
    <mergeCell ref="AL110:AL111"/>
    <mergeCell ref="AI110:AI111"/>
    <mergeCell ref="AP110:AQ111"/>
    <mergeCell ref="AE110:AE111"/>
    <mergeCell ref="E108:E109"/>
    <mergeCell ref="AI117:AI118"/>
    <mergeCell ref="F110:F111"/>
    <mergeCell ref="AE114:AO114"/>
    <mergeCell ref="Z112:Z113"/>
    <mergeCell ref="AE117:AE118"/>
    <mergeCell ref="AO117:AO118"/>
    <mergeCell ref="AM117:AM118"/>
    <mergeCell ref="AH110:AH111"/>
    <mergeCell ref="AK110:AK111"/>
    <mergeCell ref="AN117:AN118"/>
    <mergeCell ref="A110:A111"/>
    <mergeCell ref="B110:B111"/>
    <mergeCell ref="C110:C111"/>
    <mergeCell ref="D110:D111"/>
    <mergeCell ref="AG110:AG111"/>
    <mergeCell ref="AJ110:AJ111"/>
    <mergeCell ref="A114:AA114"/>
    <mergeCell ref="F112:F113"/>
    <mergeCell ref="C112:C113"/>
    <mergeCell ref="K108:K109"/>
    <mergeCell ref="AJ117:AJ118"/>
    <mergeCell ref="AK117:AK118"/>
    <mergeCell ref="AL117:AL118"/>
    <mergeCell ref="T110:T111"/>
    <mergeCell ref="W110:W111"/>
    <mergeCell ref="Q112:Q113"/>
    <mergeCell ref="A118:AA118"/>
    <mergeCell ref="AF110:AF111"/>
    <mergeCell ref="T112:T113"/>
    <mergeCell ref="F108:F109"/>
    <mergeCell ref="G110:G111"/>
    <mergeCell ref="T108:T109"/>
    <mergeCell ref="W108:W109"/>
    <mergeCell ref="G108:G109"/>
    <mergeCell ref="H108:H109"/>
    <mergeCell ref="N108:N109"/>
    <mergeCell ref="H110:H111"/>
    <mergeCell ref="Q110:Q111"/>
    <mergeCell ref="N110:N111"/>
    <mergeCell ref="AL115:AL116"/>
    <mergeCell ref="AC112:AC113"/>
    <mergeCell ref="A115:AA115"/>
    <mergeCell ref="A116:AA116"/>
    <mergeCell ref="A117:AA117"/>
    <mergeCell ref="AE115:AE116"/>
    <mergeCell ref="AG117:AG118"/>
    <mergeCell ref="AH117:AH118"/>
    <mergeCell ref="G112:G113"/>
    <mergeCell ref="K112:K113"/>
    <mergeCell ref="N112:N113"/>
    <mergeCell ref="W112:W113"/>
    <mergeCell ref="AC110:AC111"/>
    <mergeCell ref="AA112:AA113"/>
    <mergeCell ref="D112:D113"/>
    <mergeCell ref="AF117:AF118"/>
    <mergeCell ref="E110:E111"/>
    <mergeCell ref="K110:K111"/>
    <mergeCell ref="E112:E113"/>
    <mergeCell ref="H112:H113"/>
    <mergeCell ref="B112:B113"/>
    <mergeCell ref="A112:A113"/>
    <mergeCell ref="AD108:AD109"/>
    <mergeCell ref="Z110:Z111"/>
    <mergeCell ref="AD110:AD111"/>
    <mergeCell ref="Q108:Q109"/>
    <mergeCell ref="Z108:Z109"/>
    <mergeCell ref="AB108:AB109"/>
    <mergeCell ref="AC108:AC109"/>
    <mergeCell ref="AB110:AB111"/>
    <mergeCell ref="AA108:AA109"/>
    <mergeCell ref="AA110:AA111"/>
    <mergeCell ref="AN115:AN116"/>
    <mergeCell ref="AO115:AO116"/>
    <mergeCell ref="AH115:AH116"/>
    <mergeCell ref="AI115:AI116"/>
    <mergeCell ref="AJ115:AJ116"/>
    <mergeCell ref="AK115:AK116"/>
    <mergeCell ref="AM115:AM116"/>
    <mergeCell ref="AN108:AN109"/>
    <mergeCell ref="AF115:AF116"/>
    <mergeCell ref="AO106:AO107"/>
    <mergeCell ref="AH106:AH107"/>
    <mergeCell ref="AI106:AI107"/>
    <mergeCell ref="AJ106:AJ107"/>
    <mergeCell ref="AM106:AM107"/>
    <mergeCell ref="AN106:AN107"/>
    <mergeCell ref="AK106:AK107"/>
    <mergeCell ref="AG115:AG116"/>
    <mergeCell ref="AO110:AO111"/>
    <mergeCell ref="AL108:AL109"/>
    <mergeCell ref="AE104:AE105"/>
    <mergeCell ref="Z104:Z105"/>
    <mergeCell ref="AF104:AF105"/>
    <mergeCell ref="AB104:AB105"/>
    <mergeCell ref="AC104:AC105"/>
    <mergeCell ref="AH104:AH105"/>
    <mergeCell ref="AL104:AL105"/>
    <mergeCell ref="AJ104:AJ105"/>
    <mergeCell ref="AK104:AK105"/>
    <mergeCell ref="O1:S1"/>
    <mergeCell ref="W1:AA1"/>
    <mergeCell ref="O60:S60"/>
    <mergeCell ref="W60:AA60"/>
    <mergeCell ref="A59:AA59"/>
    <mergeCell ref="A55:AA55"/>
    <mergeCell ref="Q51:Q52"/>
    <mergeCell ref="Q27:Q28"/>
    <mergeCell ref="Q29:Q30"/>
    <mergeCell ref="Q31:Q32"/>
    <mergeCell ref="Q70:Q71"/>
    <mergeCell ref="A56:AA56"/>
    <mergeCell ref="A57:AA57"/>
    <mergeCell ref="A58:AA58"/>
    <mergeCell ref="T70:T71"/>
    <mergeCell ref="N68:N69"/>
    <mergeCell ref="T68:T69"/>
    <mergeCell ref="H68:H69"/>
    <mergeCell ref="W68:W69"/>
    <mergeCell ref="Q68:Q69"/>
    <mergeCell ref="W70:W71"/>
    <mergeCell ref="Z68:Z69"/>
    <mergeCell ref="AA68:AA69"/>
    <mergeCell ref="Q35:Q36"/>
    <mergeCell ref="Q37:Q38"/>
    <mergeCell ref="Q43:Q44"/>
    <mergeCell ref="Q45:Q46"/>
    <mergeCell ref="Q47:Q48"/>
    <mergeCell ref="Q49:Q50"/>
    <mergeCell ref="Q66:Q67"/>
    <mergeCell ref="B84:B85"/>
    <mergeCell ref="C84:C85"/>
    <mergeCell ref="D84:D85"/>
    <mergeCell ref="Q76:Q77"/>
    <mergeCell ref="Q80:Q81"/>
    <mergeCell ref="Q82:Q83"/>
    <mergeCell ref="Q84:Q85"/>
    <mergeCell ref="E84:E85"/>
    <mergeCell ref="K84:K85"/>
    <mergeCell ref="G84:G85"/>
  </mergeCells>
  <phoneticPr fontId="38" type="noConversion"/>
  <printOptions verticalCentered="1"/>
  <pageMargins left="0.75" right="0.25" top="0.25" bottom="0.25" header="0.25" footer="0.25"/>
  <pageSetup scale="69" orientation="landscape" horizontalDpi="4294967292" verticalDpi="4294967292"/>
  <rowBreaks count="1" manualBreakCount="1">
    <brk id="59" max="26" man="1"/>
  </rowBreaks>
  <extLst>
    <ext xmlns:mx="http://schemas.microsoft.com/office/mac/excel/2008/main" uri="http://schemas.microsoft.com/office/mac/excel/2008/main">
      <mx:PLV Mode="0" OnePage="0" WScale="72"/>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DW86"/>
  <sheetViews>
    <sheetView topLeftCell="A37" workbookViewId="0">
      <selection activeCell="A42" sqref="A42:AC82"/>
    </sheetView>
  </sheetViews>
  <sheetFormatPr baseColWidth="10" defaultColWidth="8.83203125" defaultRowHeight="12"/>
  <cols>
    <col min="1" max="1" width="5.6640625" customWidth="1"/>
    <col min="2" max="2" width="19.6640625" customWidth="1"/>
    <col min="3" max="22" width="3.5" customWidth="1"/>
    <col min="23" max="23" width="4.6640625" customWidth="1"/>
    <col min="24" max="28" width="3.5" customWidth="1"/>
    <col min="29" max="29" width="7.5" customWidth="1"/>
    <col min="30" max="41" width="3" style="1" customWidth="1"/>
    <col min="42" max="42" width="5.6640625" style="1" customWidth="1"/>
    <col min="43" max="57" width="3" style="1" customWidth="1"/>
    <col min="58" max="58" width="5.6640625" style="1" customWidth="1"/>
    <col min="59" max="62" width="4.6640625" style="1" customWidth="1"/>
    <col min="63" max="63" width="23.6640625" style="1" customWidth="1"/>
    <col min="64" max="127" width="9.1640625" style="1" customWidth="1"/>
  </cols>
  <sheetData>
    <row r="1" spans="1:127" ht="14" customHeight="1" thickBot="1">
      <c r="A1" s="136" t="s">
        <v>366</v>
      </c>
      <c r="B1" s="1266" t="str">
        <f ca="1">IF(Rosters!B10="","",Rosters!B10)</f>
        <v>5280 Fight Club</v>
      </c>
      <c r="C1" s="1266"/>
      <c r="D1" s="1266"/>
      <c r="E1" s="1266"/>
      <c r="F1" s="1266"/>
      <c r="G1" s="1266"/>
      <c r="H1" s="1503" t="s">
        <v>454</v>
      </c>
      <c r="I1" s="1503"/>
      <c r="J1" s="1503"/>
      <c r="K1" s="1503"/>
      <c r="L1" s="1503"/>
      <c r="M1" s="1182" t="s">
        <v>88</v>
      </c>
      <c r="N1" s="1182"/>
      <c r="O1" s="1182"/>
      <c r="P1" s="1182"/>
      <c r="Q1" s="1182"/>
      <c r="R1" s="1182"/>
      <c r="S1" s="1182"/>
      <c r="T1" s="1182"/>
      <c r="U1" s="1182"/>
      <c r="V1" s="1182"/>
      <c r="W1" s="1182"/>
      <c r="X1" s="1182"/>
      <c r="Y1" s="1182"/>
      <c r="Z1" s="1503" t="s">
        <v>397</v>
      </c>
      <c r="AA1" s="1503"/>
      <c r="AB1" s="1503"/>
      <c r="AC1" s="558">
        <v>1</v>
      </c>
      <c r="AD1" s="1532" t="s">
        <v>412</v>
      </c>
      <c r="AE1" s="1533"/>
      <c r="AF1" s="1533"/>
      <c r="AG1" s="1533"/>
      <c r="AH1" s="1533"/>
      <c r="AI1" s="1533"/>
      <c r="AJ1" s="1533"/>
      <c r="AK1" s="1533"/>
      <c r="AL1" s="1533"/>
      <c r="AM1" s="1533"/>
      <c r="AN1" s="1533"/>
      <c r="AO1" s="1533"/>
      <c r="AP1" s="1534"/>
      <c r="AQ1" s="1514" t="s">
        <v>150</v>
      </c>
      <c r="AR1" s="1515"/>
      <c r="AS1" s="1515"/>
      <c r="AT1" s="1515"/>
      <c r="AU1" s="1515"/>
      <c r="AV1" s="1515"/>
      <c r="AW1" s="1515"/>
      <c r="AX1" s="1515"/>
      <c r="AY1" s="1515"/>
      <c r="AZ1" s="1515"/>
      <c r="BA1" s="1515"/>
      <c r="BB1" s="1515"/>
      <c r="BC1" s="1515"/>
      <c r="BD1" s="1515"/>
      <c r="BE1" s="1515"/>
      <c r="BF1" s="1516"/>
      <c r="BG1" s="1528" t="s">
        <v>240</v>
      </c>
      <c r="BH1" s="1529"/>
      <c r="BI1" s="1530"/>
      <c r="BJ1" s="1531"/>
      <c r="BK1" s="135" t="str">
        <f>B1</f>
        <v>5280 Fight Club</v>
      </c>
    </row>
    <row r="2" spans="1:127" ht="14" customHeight="1" thickBot="1">
      <c r="A2" s="669" t="s">
        <v>348</v>
      </c>
      <c r="B2" s="670" t="s">
        <v>355</v>
      </c>
      <c r="C2" s="1495" t="s">
        <v>358</v>
      </c>
      <c r="D2" s="1496"/>
      <c r="E2" s="1496"/>
      <c r="F2" s="1500"/>
      <c r="G2" s="1492" t="s">
        <v>358</v>
      </c>
      <c r="H2" s="1493"/>
      <c r="I2" s="1493"/>
      <c r="J2" s="1501"/>
      <c r="K2" s="1502" t="s">
        <v>358</v>
      </c>
      <c r="L2" s="1496"/>
      <c r="M2" s="1496"/>
      <c r="N2" s="1500"/>
      <c r="O2" s="1502" t="s">
        <v>358</v>
      </c>
      <c r="P2" s="1496"/>
      <c r="Q2" s="1496"/>
      <c r="R2" s="1500"/>
      <c r="S2" s="1492" t="s">
        <v>358</v>
      </c>
      <c r="T2" s="1493"/>
      <c r="U2" s="1494"/>
      <c r="V2" s="698"/>
      <c r="W2" s="357" t="s">
        <v>357</v>
      </c>
      <c r="X2" s="1495" t="s">
        <v>371</v>
      </c>
      <c r="Y2" s="1496"/>
      <c r="Z2" s="1496"/>
      <c r="AA2" s="1496"/>
      <c r="AB2" s="1496"/>
      <c r="AC2" s="725" t="s">
        <v>164</v>
      </c>
      <c r="AD2" s="350" t="s">
        <v>378</v>
      </c>
      <c r="AE2" s="351" t="s">
        <v>405</v>
      </c>
      <c r="AF2" s="351" t="s">
        <v>406</v>
      </c>
      <c r="AG2" s="351" t="s">
        <v>379</v>
      </c>
      <c r="AH2" s="697" t="s">
        <v>159</v>
      </c>
      <c r="AI2" s="351" t="s">
        <v>407</v>
      </c>
      <c r="AJ2" s="351" t="s">
        <v>408</v>
      </c>
      <c r="AK2" s="351" t="s">
        <v>409</v>
      </c>
      <c r="AL2" s="351" t="s">
        <v>376</v>
      </c>
      <c r="AM2" s="351" t="s">
        <v>410</v>
      </c>
      <c r="AN2" s="351" t="s">
        <v>377</v>
      </c>
      <c r="AO2" s="351" t="s">
        <v>411</v>
      </c>
      <c r="AP2" s="352" t="s">
        <v>392</v>
      </c>
      <c r="AQ2" s="350" t="s">
        <v>378</v>
      </c>
      <c r="AR2" s="351" t="s">
        <v>405</v>
      </c>
      <c r="AS2" s="351" t="s">
        <v>406</v>
      </c>
      <c r="AT2" s="351" t="s">
        <v>379</v>
      </c>
      <c r="AU2" s="697" t="s">
        <v>159</v>
      </c>
      <c r="AV2" s="351" t="s">
        <v>407</v>
      </c>
      <c r="AW2" s="351" t="s">
        <v>408</v>
      </c>
      <c r="AX2" s="351" t="s">
        <v>409</v>
      </c>
      <c r="AY2" s="351" t="s">
        <v>376</v>
      </c>
      <c r="AZ2" s="351" t="s">
        <v>410</v>
      </c>
      <c r="BA2" s="351" t="s">
        <v>377</v>
      </c>
      <c r="BB2" s="351" t="s">
        <v>411</v>
      </c>
      <c r="BC2" s="351" t="s">
        <v>375</v>
      </c>
      <c r="BD2" s="351" t="s">
        <v>147</v>
      </c>
      <c r="BE2" s="351">
        <v>4</v>
      </c>
      <c r="BF2" s="352" t="s">
        <v>392</v>
      </c>
      <c r="BG2" s="350" t="s">
        <v>413</v>
      </c>
      <c r="BH2" s="351" t="s">
        <v>375</v>
      </c>
      <c r="BI2" s="721" t="s">
        <v>147</v>
      </c>
      <c r="BJ2" s="722" t="s">
        <v>161</v>
      </c>
      <c r="BK2" s="354" t="s">
        <v>355</v>
      </c>
    </row>
    <row r="3" spans="1:127" ht="15.75" customHeight="1" thickBot="1">
      <c r="A3" s="1442" t="str">
        <f ca="1">IF(Rosters!B12="","",Rosters!B12)</f>
        <v>13</v>
      </c>
      <c r="B3" s="1444" t="str">
        <f ca="1">IF(Rosters!C12="","",Rosters!C12)</f>
        <v>Anne Shank</v>
      </c>
      <c r="C3" s="20"/>
      <c r="D3" s="21"/>
      <c r="E3" s="21"/>
      <c r="F3" s="30"/>
      <c r="G3" s="20"/>
      <c r="H3" s="21"/>
      <c r="I3" s="21"/>
      <c r="J3" s="30"/>
      <c r="K3" s="44"/>
      <c r="L3" s="21"/>
      <c r="M3" s="21"/>
      <c r="N3" s="43"/>
      <c r="O3" s="20"/>
      <c r="P3" s="21"/>
      <c r="Q3" s="21"/>
      <c r="R3" s="30"/>
      <c r="S3" s="44"/>
      <c r="T3" s="14"/>
      <c r="U3" s="32"/>
      <c r="V3" s="723"/>
      <c r="W3" s="1370">
        <f>COUNT(C4:U4)</f>
        <v>0</v>
      </c>
      <c r="X3" s="20"/>
      <c r="Y3" s="14"/>
      <c r="Z3" s="21"/>
      <c r="AA3" s="21"/>
      <c r="AB3" s="33"/>
      <c r="AC3" s="658"/>
      <c r="AD3" s="233">
        <f>COUNTIF($C3:$V3,"B")</f>
        <v>0</v>
      </c>
      <c r="AE3" s="206">
        <f>COUNTIF($C3:$V3,"E")</f>
        <v>0</v>
      </c>
      <c r="AF3" s="206">
        <f>COUNTIF(C3:V3, "F")</f>
        <v>0</v>
      </c>
      <c r="AG3" s="206">
        <f>COUNTIF(C3:V3,"O")</f>
        <v>0</v>
      </c>
      <c r="AH3" s="206">
        <f>COUNTIF(C3:V3,"L")</f>
        <v>0</v>
      </c>
      <c r="AI3" s="206">
        <f>COUNTIF(C3:V3,"C")</f>
        <v>0</v>
      </c>
      <c r="AJ3" s="206">
        <f>COUNTIF(C3:V3,"M")</f>
        <v>0</v>
      </c>
      <c r="AK3" s="206">
        <f>COUNTIF(C3:V3,"I")</f>
        <v>0</v>
      </c>
      <c r="AL3" s="206">
        <f>COUNTIF(C3:V3,"S")</f>
        <v>0</v>
      </c>
      <c r="AM3" s="206">
        <f>COUNTIF(C3:V3,"X")</f>
        <v>0</v>
      </c>
      <c r="AN3" s="206">
        <f>COUNTIF(C3:V3,"P")</f>
        <v>0</v>
      </c>
      <c r="AO3" s="230">
        <f>COUNTIF(C3:V3,"H")</f>
        <v>0</v>
      </c>
      <c r="AP3" s="1402">
        <f>SUM(AD3:AO3)</f>
        <v>0</v>
      </c>
      <c r="AQ3" s="227">
        <f>COUNTIF(X3:AB3,"B")</f>
        <v>0</v>
      </c>
      <c r="AR3" s="206">
        <f>COUNTIF(X3:AB3,"E")</f>
        <v>0</v>
      </c>
      <c r="AS3" s="206">
        <f>COUNTIF(X3:AB3, "F")</f>
        <v>0</v>
      </c>
      <c r="AT3" s="206">
        <f>COUNTIF(X3:AB3,"O")</f>
        <v>0</v>
      </c>
      <c r="AU3" s="206">
        <f>COUNTIF(X3:AB3,"L")</f>
        <v>0</v>
      </c>
      <c r="AV3" s="206">
        <f>COUNTIF(X3:AB3,"C")</f>
        <v>0</v>
      </c>
      <c r="AW3" s="206">
        <f>COUNTIF(X3:AB3,"M")</f>
        <v>0</v>
      </c>
      <c r="AX3" s="206">
        <f>COUNTIF(X3:AB3,"I")</f>
        <v>0</v>
      </c>
      <c r="AY3" s="206">
        <f>COUNTIF(X3:AB3,"S")</f>
        <v>0</v>
      </c>
      <c r="AZ3" s="206">
        <f>COUNTIF(X3:AB3,"X")</f>
        <v>0</v>
      </c>
      <c r="BA3" s="206">
        <f>COUNTIF(X3:AB3,"P")</f>
        <v>0</v>
      </c>
      <c r="BB3" s="206">
        <f>COUNTIF(X3:AB3,"H")</f>
        <v>0</v>
      </c>
      <c r="BC3" s="206">
        <f>COUNTIF(X3:AB3,"G")</f>
        <v>0</v>
      </c>
      <c r="BD3" s="230">
        <f>COUNTIF(X3:AB3,"N")</f>
        <v>0</v>
      </c>
      <c r="BE3" s="230">
        <f>COUNTIF(X3:AB3, "4")</f>
        <v>0</v>
      </c>
      <c r="BF3" s="1402">
        <f>SUM(AQ3:BE3)</f>
        <v>0</v>
      </c>
      <c r="BG3" s="178" t="str">
        <f>IF(AC3="","",IF(AC3="PM",1))</f>
        <v/>
      </c>
      <c r="BH3" s="179" t="str">
        <f>IF(AC3="","",IF(AC3="G",1))</f>
        <v/>
      </c>
      <c r="BI3" s="180" t="str">
        <f>IF(AC3="","",IF(AC3="N",1))</f>
        <v/>
      </c>
      <c r="BJ3" s="180" t="str">
        <f>IF(AC3="","",IF(AC3="Z",1))</f>
        <v/>
      </c>
      <c r="BK3" s="1491" t="str">
        <f>B3</f>
        <v>Anne Shank</v>
      </c>
    </row>
    <row r="4" spans="1:127" s="8" customFormat="1" ht="15.75" customHeight="1" thickBot="1">
      <c r="A4" s="1443"/>
      <c r="B4" s="1445"/>
      <c r="C4" s="15"/>
      <c r="D4" s="16"/>
      <c r="E4" s="16"/>
      <c r="F4" s="29"/>
      <c r="G4" s="15"/>
      <c r="H4" s="16"/>
      <c r="I4" s="16"/>
      <c r="J4" s="29"/>
      <c r="K4" s="17"/>
      <c r="L4" s="16"/>
      <c r="M4" s="16"/>
      <c r="N4" s="31"/>
      <c r="O4" s="15"/>
      <c r="P4" s="16"/>
      <c r="Q4" s="16"/>
      <c r="R4" s="29"/>
      <c r="S4" s="17"/>
      <c r="T4" s="16"/>
      <c r="U4" s="19"/>
      <c r="V4" s="724"/>
      <c r="W4" s="1371"/>
      <c r="X4" s="15"/>
      <c r="Y4" s="16"/>
      <c r="Z4" s="16"/>
      <c r="AA4" s="16"/>
      <c r="AB4" s="46"/>
      <c r="AC4" s="28"/>
      <c r="AD4" s="350" t="s">
        <v>378</v>
      </c>
      <c r="AE4" s="351" t="s">
        <v>405</v>
      </c>
      <c r="AF4" s="351" t="s">
        <v>406</v>
      </c>
      <c r="AG4" s="351" t="s">
        <v>379</v>
      </c>
      <c r="AH4" s="697" t="s">
        <v>159</v>
      </c>
      <c r="AI4" s="351" t="s">
        <v>407</v>
      </c>
      <c r="AJ4" s="351" t="s">
        <v>408</v>
      </c>
      <c r="AK4" s="351" t="s">
        <v>409</v>
      </c>
      <c r="AL4" s="351" t="s">
        <v>376</v>
      </c>
      <c r="AM4" s="351" t="s">
        <v>410</v>
      </c>
      <c r="AN4" s="351" t="s">
        <v>377</v>
      </c>
      <c r="AO4" s="351" t="s">
        <v>411</v>
      </c>
      <c r="AP4" s="1403"/>
      <c r="AQ4" s="350" t="s">
        <v>378</v>
      </c>
      <c r="AR4" s="351" t="s">
        <v>405</v>
      </c>
      <c r="AS4" s="351" t="s">
        <v>406</v>
      </c>
      <c r="AT4" s="351" t="s">
        <v>379</v>
      </c>
      <c r="AU4" s="697" t="s">
        <v>159</v>
      </c>
      <c r="AV4" s="351" t="s">
        <v>407</v>
      </c>
      <c r="AW4" s="351" t="s">
        <v>408</v>
      </c>
      <c r="AX4" s="351" t="s">
        <v>409</v>
      </c>
      <c r="AY4" s="351" t="s">
        <v>376</v>
      </c>
      <c r="AZ4" s="351" t="s">
        <v>410</v>
      </c>
      <c r="BA4" s="351" t="s">
        <v>377</v>
      </c>
      <c r="BB4" s="351" t="s">
        <v>411</v>
      </c>
      <c r="BC4" s="351" t="s">
        <v>375</v>
      </c>
      <c r="BD4" s="351" t="s">
        <v>147</v>
      </c>
      <c r="BE4" s="351">
        <v>4</v>
      </c>
      <c r="BF4" s="1403"/>
      <c r="BG4" s="350" t="s">
        <v>413</v>
      </c>
      <c r="BH4" s="351" t="s">
        <v>375</v>
      </c>
      <c r="BI4" s="721" t="s">
        <v>147</v>
      </c>
      <c r="BJ4" s="722" t="s">
        <v>161</v>
      </c>
      <c r="BK4" s="1406"/>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row>
    <row r="5" spans="1:127" ht="15.75" customHeight="1" thickBot="1">
      <c r="A5" s="1434" t="str">
        <f ca="1">IF(Rosters!B13="","",Rosters!B13)</f>
        <v xml:space="preserve">57 </v>
      </c>
      <c r="B5" s="1436" t="str">
        <f ca="1">IF(Rosters!C13="","",Rosters!C13)</f>
        <v>Annia LateHer</v>
      </c>
      <c r="C5" s="26" t="s">
        <v>405</v>
      </c>
      <c r="D5" s="27" t="s">
        <v>410</v>
      </c>
      <c r="E5" s="27" t="s">
        <v>377</v>
      </c>
      <c r="F5" s="30"/>
      <c r="G5" s="26"/>
      <c r="H5" s="27"/>
      <c r="I5" s="27"/>
      <c r="J5" s="30"/>
      <c r="K5" s="48"/>
      <c r="L5" s="27"/>
      <c r="M5" s="27"/>
      <c r="N5" s="43"/>
      <c r="O5" s="26"/>
      <c r="P5" s="27"/>
      <c r="Q5" s="27"/>
      <c r="R5" s="30"/>
      <c r="S5" s="48"/>
      <c r="T5" s="22"/>
      <c r="U5" s="49"/>
      <c r="V5" s="723"/>
      <c r="W5" s="1370">
        <f>COUNT(C6:U6)</f>
        <v>3</v>
      </c>
      <c r="X5" s="26" t="s">
        <v>378</v>
      </c>
      <c r="Y5" s="22" t="s">
        <v>378</v>
      </c>
      <c r="Z5" s="27" t="s">
        <v>379</v>
      </c>
      <c r="AA5" s="27"/>
      <c r="AB5" s="47"/>
      <c r="AC5" s="658"/>
      <c r="AD5" s="233">
        <f>COUNTIF($C5:$V5,"B")</f>
        <v>0</v>
      </c>
      <c r="AE5" s="206">
        <f>COUNTIF($C5:$V5,"E")</f>
        <v>1</v>
      </c>
      <c r="AF5" s="206">
        <f>COUNTIF(C5:V5, "F")</f>
        <v>0</v>
      </c>
      <c r="AG5" s="206">
        <f>COUNTIF(C5:V5,"O")</f>
        <v>0</v>
      </c>
      <c r="AH5" s="206">
        <f>COUNTIF(C5:V5,"L")</f>
        <v>0</v>
      </c>
      <c r="AI5" s="206">
        <f>COUNTIF(C5:V5,"C")</f>
        <v>0</v>
      </c>
      <c r="AJ5" s="206">
        <f>COUNTIF(C5:V5,"M")</f>
        <v>0</v>
      </c>
      <c r="AK5" s="206">
        <f>COUNTIF(C5:V5,"I")</f>
        <v>0</v>
      </c>
      <c r="AL5" s="206">
        <f>COUNTIF(C5:V5,"S")</f>
        <v>0</v>
      </c>
      <c r="AM5" s="206">
        <f>COUNTIF(C5:V5,"X")</f>
        <v>1</v>
      </c>
      <c r="AN5" s="206">
        <f>COUNTIF(C5:V5,"P")</f>
        <v>1</v>
      </c>
      <c r="AO5" s="230">
        <f>COUNTIF(C5:V5,"H")</f>
        <v>0</v>
      </c>
      <c r="AP5" s="1402">
        <f>SUM(AD5:AO5)</f>
        <v>3</v>
      </c>
      <c r="AQ5" s="227">
        <f>COUNTIF(X5:AB5,"B")</f>
        <v>2</v>
      </c>
      <c r="AR5" s="206">
        <f>COUNTIF(X5:AB5,"E")</f>
        <v>0</v>
      </c>
      <c r="AS5" s="206">
        <f>COUNTIF(X5:AB5, "F")</f>
        <v>0</v>
      </c>
      <c r="AT5" s="206">
        <f>COUNTIF(X5:AB5,"O")</f>
        <v>1</v>
      </c>
      <c r="AU5" s="206">
        <f>COUNTIF(X5:AB5,"L")</f>
        <v>0</v>
      </c>
      <c r="AV5" s="206">
        <f>COUNTIF(X5:AB5,"C")</f>
        <v>0</v>
      </c>
      <c r="AW5" s="206">
        <f>COUNTIF(X5:AB5,"M")</f>
        <v>0</v>
      </c>
      <c r="AX5" s="206">
        <f>COUNTIF(X5:AB5,"I")</f>
        <v>0</v>
      </c>
      <c r="AY5" s="206">
        <f>COUNTIF(X5:AB5,"S")</f>
        <v>0</v>
      </c>
      <c r="AZ5" s="206">
        <f>COUNTIF(X5:AB5,"X")</f>
        <v>0</v>
      </c>
      <c r="BA5" s="206">
        <f>COUNTIF(X5:AB5,"P")</f>
        <v>0</v>
      </c>
      <c r="BB5" s="206">
        <f>COUNTIF(X5:AB5,"H")</f>
        <v>0</v>
      </c>
      <c r="BC5" s="206">
        <f>COUNTIF(X5:AB5,"G")</f>
        <v>0</v>
      </c>
      <c r="BD5" s="230">
        <f>COUNTIF(X5:AB5,"N")</f>
        <v>0</v>
      </c>
      <c r="BE5" s="230">
        <f>COUNTIF(X5:AB5, "4")</f>
        <v>0</v>
      </c>
      <c r="BF5" s="1402">
        <f>SUM(AQ5:BE5)</f>
        <v>3</v>
      </c>
      <c r="BG5" s="178" t="str">
        <f>IF(AC5="","",IF(AC5="PM",1))</f>
        <v/>
      </c>
      <c r="BH5" s="179" t="str">
        <f>IF(AC5="","",IF(AC5="G",1))</f>
        <v/>
      </c>
      <c r="BI5" s="180" t="str">
        <f>IF(AC5="","",IF(AC5="N",1))</f>
        <v/>
      </c>
      <c r="BJ5" s="180" t="str">
        <f>IF(AC5="","",IF(AC5="Z",1))</f>
        <v/>
      </c>
      <c r="BK5" s="1404" t="str">
        <f>B5</f>
        <v>Annia LateHer</v>
      </c>
    </row>
    <row r="6" spans="1:127" s="8" customFormat="1" ht="15.75" customHeight="1" thickBot="1">
      <c r="A6" s="1435"/>
      <c r="B6" s="1437"/>
      <c r="C6" s="23">
        <v>7</v>
      </c>
      <c r="D6" s="24">
        <v>14</v>
      </c>
      <c r="E6" s="24">
        <v>14</v>
      </c>
      <c r="F6" s="911"/>
      <c r="G6" s="23"/>
      <c r="H6" s="24"/>
      <c r="I6" s="24"/>
      <c r="J6" s="29"/>
      <c r="K6" s="25"/>
      <c r="L6" s="24"/>
      <c r="M6" s="24"/>
      <c r="N6" s="31"/>
      <c r="O6" s="23"/>
      <c r="P6" s="24"/>
      <c r="Q6" s="24"/>
      <c r="R6" s="29"/>
      <c r="S6" s="25"/>
      <c r="T6" s="24"/>
      <c r="U6" s="18"/>
      <c r="V6" s="724"/>
      <c r="W6" s="1371"/>
      <c r="X6" s="23">
        <v>6</v>
      </c>
      <c r="Y6" s="24">
        <v>19</v>
      </c>
      <c r="Z6" s="24">
        <v>21</v>
      </c>
      <c r="AA6" s="208"/>
      <c r="AB6" s="50"/>
      <c r="AC6" s="28"/>
      <c r="AD6" s="350" t="s">
        <v>378</v>
      </c>
      <c r="AE6" s="351" t="s">
        <v>405</v>
      </c>
      <c r="AF6" s="351" t="s">
        <v>406</v>
      </c>
      <c r="AG6" s="351" t="s">
        <v>379</v>
      </c>
      <c r="AH6" s="697" t="s">
        <v>159</v>
      </c>
      <c r="AI6" s="351" t="s">
        <v>407</v>
      </c>
      <c r="AJ6" s="351" t="s">
        <v>408</v>
      </c>
      <c r="AK6" s="351" t="s">
        <v>409</v>
      </c>
      <c r="AL6" s="351" t="s">
        <v>376</v>
      </c>
      <c r="AM6" s="351" t="s">
        <v>410</v>
      </c>
      <c r="AN6" s="351" t="s">
        <v>377</v>
      </c>
      <c r="AO6" s="351" t="s">
        <v>411</v>
      </c>
      <c r="AP6" s="1403"/>
      <c r="AQ6" s="350" t="s">
        <v>378</v>
      </c>
      <c r="AR6" s="351" t="s">
        <v>405</v>
      </c>
      <c r="AS6" s="351" t="s">
        <v>406</v>
      </c>
      <c r="AT6" s="351" t="s">
        <v>379</v>
      </c>
      <c r="AU6" s="697" t="s">
        <v>159</v>
      </c>
      <c r="AV6" s="351" t="s">
        <v>407</v>
      </c>
      <c r="AW6" s="351" t="s">
        <v>408</v>
      </c>
      <c r="AX6" s="351" t="s">
        <v>409</v>
      </c>
      <c r="AY6" s="351" t="s">
        <v>376</v>
      </c>
      <c r="AZ6" s="351" t="s">
        <v>410</v>
      </c>
      <c r="BA6" s="351" t="s">
        <v>377</v>
      </c>
      <c r="BB6" s="351" t="s">
        <v>411</v>
      </c>
      <c r="BC6" s="351" t="s">
        <v>375</v>
      </c>
      <c r="BD6" s="351" t="s">
        <v>147</v>
      </c>
      <c r="BE6" s="351">
        <v>4</v>
      </c>
      <c r="BF6" s="1403"/>
      <c r="BG6" s="350" t="s">
        <v>413</v>
      </c>
      <c r="BH6" s="351" t="s">
        <v>375</v>
      </c>
      <c r="BI6" s="721" t="s">
        <v>147</v>
      </c>
      <c r="BJ6" s="722" t="s">
        <v>161</v>
      </c>
      <c r="BK6" s="1404"/>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row>
    <row r="7" spans="1:127" ht="15.75" customHeight="1" thickBot="1">
      <c r="A7" s="1442" t="str">
        <f ca="1">IF(Rosters!B14="","",Rosters!B14)</f>
        <v>86</v>
      </c>
      <c r="B7" s="1444" t="str">
        <f ca="1">IF(Rosters!C14="","",Rosters!C14)</f>
        <v>Assaultin Pepa</v>
      </c>
      <c r="C7" s="20" t="s">
        <v>407</v>
      </c>
      <c r="D7" s="21" t="s">
        <v>378</v>
      </c>
      <c r="E7" s="21"/>
      <c r="F7" s="30"/>
      <c r="G7" s="20"/>
      <c r="H7" s="21"/>
      <c r="I7" s="21"/>
      <c r="J7" s="30"/>
      <c r="K7" s="44"/>
      <c r="L7" s="21"/>
      <c r="M7" s="21"/>
      <c r="N7" s="43"/>
      <c r="O7" s="20"/>
      <c r="P7" s="21"/>
      <c r="Q7" s="21"/>
      <c r="R7" s="30"/>
      <c r="S7" s="44"/>
      <c r="T7" s="14"/>
      <c r="U7" s="32"/>
      <c r="V7" s="723"/>
      <c r="W7" s="1370">
        <f>COUNT(C8:U8)</f>
        <v>2</v>
      </c>
      <c r="X7" s="20"/>
      <c r="Y7" s="21"/>
      <c r="Z7" s="21"/>
      <c r="AA7" s="21"/>
      <c r="AB7" s="33"/>
      <c r="AC7" s="658"/>
      <c r="AD7" s="233">
        <f>COUNTIF($C7:$V7,"B")</f>
        <v>1</v>
      </c>
      <c r="AE7" s="206">
        <f>COUNTIF($C7:$V7,"E")</f>
        <v>0</v>
      </c>
      <c r="AF7" s="206">
        <f>COUNTIF(C7:V7, "F")</f>
        <v>0</v>
      </c>
      <c r="AG7" s="206">
        <f>COUNTIF(C7:V7,"O")</f>
        <v>0</v>
      </c>
      <c r="AH7" s="206">
        <f>COUNTIF(C7:V7,"L")</f>
        <v>0</v>
      </c>
      <c r="AI7" s="206">
        <f>COUNTIF(C7:V7,"C")</f>
        <v>1</v>
      </c>
      <c r="AJ7" s="206">
        <f>COUNTIF(C7:V7,"M")</f>
        <v>0</v>
      </c>
      <c r="AK7" s="206">
        <f>COUNTIF(C7:V7,"I")</f>
        <v>0</v>
      </c>
      <c r="AL7" s="206">
        <f>COUNTIF(C7:V7,"S")</f>
        <v>0</v>
      </c>
      <c r="AM7" s="206">
        <f>COUNTIF(C7:V7,"X")</f>
        <v>0</v>
      </c>
      <c r="AN7" s="206">
        <f>COUNTIF(C7:V7,"P")</f>
        <v>0</v>
      </c>
      <c r="AO7" s="230">
        <f>COUNTIF(C7:V7,"H")</f>
        <v>0</v>
      </c>
      <c r="AP7" s="1402">
        <f>SUM(AD7:AO7)</f>
        <v>2</v>
      </c>
      <c r="AQ7" s="227">
        <f>COUNTIF(X7:AB7,"B")</f>
        <v>0</v>
      </c>
      <c r="AR7" s="206">
        <f>COUNTIF(X7:AB7,"E")</f>
        <v>0</v>
      </c>
      <c r="AS7" s="206">
        <f>COUNTIF(X7:AB7, "F")</f>
        <v>0</v>
      </c>
      <c r="AT7" s="206">
        <f>COUNTIF(X7:AB7,"O")</f>
        <v>0</v>
      </c>
      <c r="AU7" s="206">
        <f>COUNTIF(X7:AB7,"L")</f>
        <v>0</v>
      </c>
      <c r="AV7" s="206">
        <f>COUNTIF(X7:AB7,"C")</f>
        <v>0</v>
      </c>
      <c r="AW7" s="206">
        <f>COUNTIF(X7:AB7,"M")</f>
        <v>0</v>
      </c>
      <c r="AX7" s="206">
        <f>COUNTIF(X7:AB7,"I")</f>
        <v>0</v>
      </c>
      <c r="AY7" s="206">
        <f>COUNTIF(X7:AB7,"S")</f>
        <v>0</v>
      </c>
      <c r="AZ7" s="206">
        <f>COUNTIF(X7:AB7,"X")</f>
        <v>0</v>
      </c>
      <c r="BA7" s="206">
        <f>COUNTIF(X7:AB7,"P")</f>
        <v>0</v>
      </c>
      <c r="BB7" s="206">
        <f>COUNTIF(X7:AB7,"H")</f>
        <v>0</v>
      </c>
      <c r="BC7" s="206">
        <f>COUNTIF(X7:AB7,"G")</f>
        <v>0</v>
      </c>
      <c r="BD7" s="230">
        <f>COUNTIF(X7:AB7,"N")</f>
        <v>0</v>
      </c>
      <c r="BE7" s="230">
        <f>COUNTIF(X7:AB7, "4")</f>
        <v>0</v>
      </c>
      <c r="BF7" s="1402">
        <f>SUM(AQ7:BE7)</f>
        <v>0</v>
      </c>
      <c r="BG7" s="178" t="str">
        <f>IF(AC7="","",IF(AC7="PM",1))</f>
        <v/>
      </c>
      <c r="BH7" s="179" t="str">
        <f>IF(AC7="","",IF(AC7="G",1))</f>
        <v/>
      </c>
      <c r="BI7" s="180" t="str">
        <f>IF(AC7="","",IF(AC7="N",1))</f>
        <v/>
      </c>
      <c r="BJ7" s="180" t="str">
        <f>IF(AC7="","",IF(AC7="Z",1))</f>
        <v/>
      </c>
      <c r="BK7" s="1406" t="str">
        <f>B7</f>
        <v>Assaultin Pepa</v>
      </c>
    </row>
    <row r="8" spans="1:127" s="8" customFormat="1" ht="15.75" customHeight="1" thickBot="1">
      <c r="A8" s="1443"/>
      <c r="B8" s="1445"/>
      <c r="C8" s="15">
        <v>11</v>
      </c>
      <c r="D8" s="16">
        <v>15</v>
      </c>
      <c r="E8" s="16"/>
      <c r="F8" s="29"/>
      <c r="G8" s="15"/>
      <c r="H8" s="16"/>
      <c r="I8" s="16"/>
      <c r="J8" s="29"/>
      <c r="K8" s="17"/>
      <c r="L8" s="16"/>
      <c r="M8" s="16"/>
      <c r="N8" s="31"/>
      <c r="O8" s="15"/>
      <c r="P8" s="16"/>
      <c r="Q8" s="16"/>
      <c r="R8" s="29"/>
      <c r="S8" s="17"/>
      <c r="T8" s="16"/>
      <c r="U8" s="19"/>
      <c r="V8" s="724"/>
      <c r="W8" s="1371"/>
      <c r="X8" s="15"/>
      <c r="Y8" s="16"/>
      <c r="Z8" s="16"/>
      <c r="AA8" s="16"/>
      <c r="AB8" s="46"/>
      <c r="AC8" s="28"/>
      <c r="AD8" s="350" t="s">
        <v>378</v>
      </c>
      <c r="AE8" s="351" t="s">
        <v>405</v>
      </c>
      <c r="AF8" s="351" t="s">
        <v>406</v>
      </c>
      <c r="AG8" s="351" t="s">
        <v>379</v>
      </c>
      <c r="AH8" s="697" t="s">
        <v>159</v>
      </c>
      <c r="AI8" s="351" t="s">
        <v>407</v>
      </c>
      <c r="AJ8" s="351" t="s">
        <v>408</v>
      </c>
      <c r="AK8" s="351" t="s">
        <v>409</v>
      </c>
      <c r="AL8" s="351" t="s">
        <v>376</v>
      </c>
      <c r="AM8" s="351" t="s">
        <v>410</v>
      </c>
      <c r="AN8" s="351" t="s">
        <v>377</v>
      </c>
      <c r="AO8" s="351" t="s">
        <v>411</v>
      </c>
      <c r="AP8" s="1403"/>
      <c r="AQ8" s="350" t="s">
        <v>378</v>
      </c>
      <c r="AR8" s="351" t="s">
        <v>405</v>
      </c>
      <c r="AS8" s="351" t="s">
        <v>406</v>
      </c>
      <c r="AT8" s="351" t="s">
        <v>379</v>
      </c>
      <c r="AU8" s="697" t="s">
        <v>159</v>
      </c>
      <c r="AV8" s="351" t="s">
        <v>407</v>
      </c>
      <c r="AW8" s="351" t="s">
        <v>408</v>
      </c>
      <c r="AX8" s="351" t="s">
        <v>409</v>
      </c>
      <c r="AY8" s="351" t="s">
        <v>376</v>
      </c>
      <c r="AZ8" s="351" t="s">
        <v>410</v>
      </c>
      <c r="BA8" s="351" t="s">
        <v>377</v>
      </c>
      <c r="BB8" s="351" t="s">
        <v>411</v>
      </c>
      <c r="BC8" s="351" t="s">
        <v>375</v>
      </c>
      <c r="BD8" s="351" t="s">
        <v>147</v>
      </c>
      <c r="BE8" s="351">
        <v>4</v>
      </c>
      <c r="BF8" s="1403"/>
      <c r="BG8" s="350" t="s">
        <v>413</v>
      </c>
      <c r="BH8" s="351" t="s">
        <v>375</v>
      </c>
      <c r="BI8" s="721" t="s">
        <v>147</v>
      </c>
      <c r="BJ8" s="722" t="s">
        <v>161</v>
      </c>
      <c r="BK8" s="1406"/>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row>
    <row r="9" spans="1:127" ht="15.75" customHeight="1" thickBot="1">
      <c r="A9" s="1434" t="str">
        <f ca="1">IF(Rosters!B15="","",Rosters!B15)</f>
        <v>3</v>
      </c>
      <c r="B9" s="1436" t="str">
        <f ca="1">IF(Rosters!C15="","",Rosters!C15)</f>
        <v>Catholic Cruel Girl</v>
      </c>
      <c r="C9" s="26" t="s">
        <v>410</v>
      </c>
      <c r="D9" s="27" t="s">
        <v>409</v>
      </c>
      <c r="E9" s="27" t="s">
        <v>378</v>
      </c>
      <c r="F9" s="30" t="s">
        <v>406</v>
      </c>
      <c r="G9" s="26" t="s">
        <v>410</v>
      </c>
      <c r="H9" s="27"/>
      <c r="I9" s="27"/>
      <c r="J9" s="30"/>
      <c r="K9" s="48"/>
      <c r="L9" s="27"/>
      <c r="M9" s="27"/>
      <c r="N9" s="43"/>
      <c r="O9" s="26"/>
      <c r="P9" s="27"/>
      <c r="Q9" s="27"/>
      <c r="R9" s="30"/>
      <c r="S9" s="48"/>
      <c r="T9" s="22"/>
      <c r="U9" s="49"/>
      <c r="V9" s="723"/>
      <c r="W9" s="1370">
        <f>COUNT(C10:U10)</f>
        <v>5</v>
      </c>
      <c r="X9" s="26">
        <v>4</v>
      </c>
      <c r="Y9" s="22" t="s">
        <v>407</v>
      </c>
      <c r="Z9" s="27"/>
      <c r="AA9" s="27"/>
      <c r="AB9" s="47"/>
      <c r="AC9" s="658"/>
      <c r="AD9" s="233">
        <f>COUNTIF($C9:$V9,"B")</f>
        <v>1</v>
      </c>
      <c r="AE9" s="206">
        <f>COUNTIF($C9:$V9,"E")</f>
        <v>0</v>
      </c>
      <c r="AF9" s="206">
        <f>COUNTIF(C9:V9, "F")</f>
        <v>1</v>
      </c>
      <c r="AG9" s="206">
        <f>COUNTIF(C9:V9,"O")</f>
        <v>0</v>
      </c>
      <c r="AH9" s="206">
        <f>COUNTIF(C9:V9,"L")</f>
        <v>0</v>
      </c>
      <c r="AI9" s="206">
        <f>COUNTIF(C9:V9,"C")</f>
        <v>0</v>
      </c>
      <c r="AJ9" s="206">
        <f>COUNTIF(C9:V9,"M")</f>
        <v>0</v>
      </c>
      <c r="AK9" s="206">
        <f>COUNTIF(C9:V9,"I")</f>
        <v>1</v>
      </c>
      <c r="AL9" s="206">
        <f>COUNTIF(C9:V9,"S")</f>
        <v>0</v>
      </c>
      <c r="AM9" s="206">
        <f>COUNTIF(C9:V9,"X")</f>
        <v>2</v>
      </c>
      <c r="AN9" s="206">
        <f>COUNTIF(C9:V9,"P")</f>
        <v>0</v>
      </c>
      <c r="AO9" s="230">
        <f>COUNTIF(C9:V9,"H")</f>
        <v>0</v>
      </c>
      <c r="AP9" s="1402">
        <f>SUM(AD9:AO9)</f>
        <v>5</v>
      </c>
      <c r="AQ9" s="227">
        <f>COUNTIF(X9:AB9,"B")</f>
        <v>0</v>
      </c>
      <c r="AR9" s="206">
        <f>COUNTIF(X9:AB9,"E")</f>
        <v>0</v>
      </c>
      <c r="AS9" s="206">
        <f>COUNTIF(X9:AB9, "F")</f>
        <v>0</v>
      </c>
      <c r="AT9" s="206">
        <f>COUNTIF(X9:AB9,"O")</f>
        <v>0</v>
      </c>
      <c r="AU9" s="206">
        <f>COUNTIF(X9:AB9,"L")</f>
        <v>0</v>
      </c>
      <c r="AV9" s="206">
        <f>COUNTIF(X9:AB9,"C")</f>
        <v>1</v>
      </c>
      <c r="AW9" s="206">
        <f>COUNTIF(X9:AB9,"M")</f>
        <v>0</v>
      </c>
      <c r="AX9" s="206">
        <f>COUNTIF(X9:AB9,"I")</f>
        <v>0</v>
      </c>
      <c r="AY9" s="206">
        <f>COUNTIF(X9:AB9,"S")</f>
        <v>0</v>
      </c>
      <c r="AZ9" s="206">
        <f>COUNTIF(X9:AB9,"X")</f>
        <v>0</v>
      </c>
      <c r="BA9" s="206">
        <f>COUNTIF(X9:AB9,"P")</f>
        <v>0</v>
      </c>
      <c r="BB9" s="206">
        <f>COUNTIF(X9:AB9,"H")</f>
        <v>0</v>
      </c>
      <c r="BC9" s="206">
        <f>COUNTIF(X9:AB9,"G")</f>
        <v>0</v>
      </c>
      <c r="BD9" s="230">
        <f>COUNTIF(X9:AB9,"N")</f>
        <v>0</v>
      </c>
      <c r="BE9" s="230">
        <f>COUNTIF(X9:AB9, "4")</f>
        <v>1</v>
      </c>
      <c r="BF9" s="1402">
        <f>SUM(AQ9:BE9)</f>
        <v>2</v>
      </c>
      <c r="BG9" s="178" t="str">
        <f>IF(AC9="","",IF(AC9="PM",1))</f>
        <v/>
      </c>
      <c r="BH9" s="179" t="str">
        <f>IF(AC9="","",IF(AC9="G",1))</f>
        <v/>
      </c>
      <c r="BI9" s="180" t="str">
        <f>IF(AC9="","",IF(AC9="N",1))</f>
        <v/>
      </c>
      <c r="BJ9" s="180" t="str">
        <f>IF(AC9="","",IF(AC9="Z",1))</f>
        <v/>
      </c>
      <c r="BK9" s="1404" t="str">
        <f>B9</f>
        <v>Catholic Cruel Girl</v>
      </c>
    </row>
    <row r="10" spans="1:127" s="8" customFormat="1" ht="15.75" customHeight="1" thickBot="1">
      <c r="A10" s="1435"/>
      <c r="B10" s="1437"/>
      <c r="C10" s="23">
        <v>2</v>
      </c>
      <c r="D10" s="24">
        <v>4</v>
      </c>
      <c r="E10" s="24">
        <v>4</v>
      </c>
      <c r="F10" s="29">
        <v>4</v>
      </c>
      <c r="G10" s="23">
        <v>18</v>
      </c>
      <c r="H10" s="24"/>
      <c r="I10" s="24"/>
      <c r="J10" s="29"/>
      <c r="K10" s="25"/>
      <c r="L10" s="24"/>
      <c r="M10" s="24"/>
      <c r="N10" s="31"/>
      <c r="O10" s="23"/>
      <c r="P10" s="24"/>
      <c r="Q10" s="24"/>
      <c r="R10" s="29"/>
      <c r="S10" s="25"/>
      <c r="T10" s="24"/>
      <c r="U10" s="18"/>
      <c r="V10" s="724"/>
      <c r="W10" s="1371"/>
      <c r="X10" s="23">
        <v>5</v>
      </c>
      <c r="Y10" s="24">
        <v>13</v>
      </c>
      <c r="Z10" s="24"/>
      <c r="AA10" s="24"/>
      <c r="AB10" s="50"/>
      <c r="AC10" s="28"/>
      <c r="AD10" s="350" t="s">
        <v>378</v>
      </c>
      <c r="AE10" s="351" t="s">
        <v>405</v>
      </c>
      <c r="AF10" s="351" t="s">
        <v>406</v>
      </c>
      <c r="AG10" s="351" t="s">
        <v>379</v>
      </c>
      <c r="AH10" s="697" t="s">
        <v>159</v>
      </c>
      <c r="AI10" s="351" t="s">
        <v>407</v>
      </c>
      <c r="AJ10" s="351" t="s">
        <v>408</v>
      </c>
      <c r="AK10" s="351" t="s">
        <v>409</v>
      </c>
      <c r="AL10" s="351" t="s">
        <v>376</v>
      </c>
      <c r="AM10" s="351" t="s">
        <v>410</v>
      </c>
      <c r="AN10" s="351" t="s">
        <v>377</v>
      </c>
      <c r="AO10" s="351" t="s">
        <v>411</v>
      </c>
      <c r="AP10" s="1403"/>
      <c r="AQ10" s="350" t="s">
        <v>378</v>
      </c>
      <c r="AR10" s="351" t="s">
        <v>405</v>
      </c>
      <c r="AS10" s="351" t="s">
        <v>406</v>
      </c>
      <c r="AT10" s="351" t="s">
        <v>379</v>
      </c>
      <c r="AU10" s="697" t="s">
        <v>159</v>
      </c>
      <c r="AV10" s="351" t="s">
        <v>407</v>
      </c>
      <c r="AW10" s="351" t="s">
        <v>408</v>
      </c>
      <c r="AX10" s="351" t="s">
        <v>409</v>
      </c>
      <c r="AY10" s="351" t="s">
        <v>376</v>
      </c>
      <c r="AZ10" s="351" t="s">
        <v>410</v>
      </c>
      <c r="BA10" s="351" t="s">
        <v>377</v>
      </c>
      <c r="BB10" s="351" t="s">
        <v>411</v>
      </c>
      <c r="BC10" s="351" t="s">
        <v>375</v>
      </c>
      <c r="BD10" s="351" t="s">
        <v>147</v>
      </c>
      <c r="BE10" s="351">
        <v>4</v>
      </c>
      <c r="BF10" s="1403"/>
      <c r="BG10" s="350" t="s">
        <v>413</v>
      </c>
      <c r="BH10" s="351" t="s">
        <v>375</v>
      </c>
      <c r="BI10" s="721" t="s">
        <v>147</v>
      </c>
      <c r="BJ10" s="722" t="s">
        <v>161</v>
      </c>
      <c r="BK10" s="1404"/>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row>
    <row r="11" spans="1:127" ht="15.75" customHeight="1" thickBot="1">
      <c r="A11" s="1442" t="str">
        <f ca="1">IF(Rosters!B16="","",Rosters!B16)</f>
        <v>27</v>
      </c>
      <c r="B11" s="1444" t="str">
        <f ca="1">IF(Rosters!C16="","",Rosters!C16)</f>
        <v>DeRanged</v>
      </c>
      <c r="C11" s="20" t="s">
        <v>378</v>
      </c>
      <c r="D11" s="21"/>
      <c r="E11" s="21"/>
      <c r="F11" s="30"/>
      <c r="G11" s="20"/>
      <c r="H11" s="21"/>
      <c r="I11" s="21"/>
      <c r="J11" s="30"/>
      <c r="K11" s="44"/>
      <c r="L11" s="21"/>
      <c r="M11" s="21"/>
      <c r="N11" s="43"/>
      <c r="O11" s="20"/>
      <c r="P11" s="21"/>
      <c r="Q11" s="21"/>
      <c r="R11" s="30"/>
      <c r="S11" s="44"/>
      <c r="T11" s="14"/>
      <c r="U11" s="32"/>
      <c r="V11" s="723"/>
      <c r="W11" s="1370">
        <f>COUNT(C12:U12)</f>
        <v>1</v>
      </c>
      <c r="X11" s="20"/>
      <c r="Y11" s="14"/>
      <c r="Z11" s="21"/>
      <c r="AA11" s="21"/>
      <c r="AB11" s="33"/>
      <c r="AC11" s="658"/>
      <c r="AD11" s="233">
        <f>COUNTIF($C11:$V11,"B")</f>
        <v>1</v>
      </c>
      <c r="AE11" s="206">
        <f>COUNTIF($C11:$V11,"E")</f>
        <v>0</v>
      </c>
      <c r="AF11" s="206">
        <f>COUNTIF(C11:V11, "F")</f>
        <v>0</v>
      </c>
      <c r="AG11" s="206">
        <f>COUNTIF(C11:V11,"O")</f>
        <v>0</v>
      </c>
      <c r="AH11" s="206">
        <f>COUNTIF(C11:V11,"L")</f>
        <v>0</v>
      </c>
      <c r="AI11" s="206">
        <f>COUNTIF(C11:V11,"C")</f>
        <v>0</v>
      </c>
      <c r="AJ11" s="206">
        <f>COUNTIF(C11:V11,"M")</f>
        <v>0</v>
      </c>
      <c r="AK11" s="206">
        <f>COUNTIF(C11:V11,"I")</f>
        <v>0</v>
      </c>
      <c r="AL11" s="206">
        <f>COUNTIF(C11:V11,"S")</f>
        <v>0</v>
      </c>
      <c r="AM11" s="206">
        <f>COUNTIF(C11:V11,"X")</f>
        <v>0</v>
      </c>
      <c r="AN11" s="206">
        <f>COUNTIF(C11:V11,"P")</f>
        <v>0</v>
      </c>
      <c r="AO11" s="230">
        <f>COUNTIF(C11:V11,"H")</f>
        <v>0</v>
      </c>
      <c r="AP11" s="1402">
        <f>SUM(AD11:AO11)</f>
        <v>1</v>
      </c>
      <c r="AQ11" s="227">
        <f>COUNTIF(X11:AB11,"B")</f>
        <v>0</v>
      </c>
      <c r="AR11" s="206">
        <f>COUNTIF(X11:AB11,"E")</f>
        <v>0</v>
      </c>
      <c r="AS11" s="206">
        <f>COUNTIF(X11:AB11, "F")</f>
        <v>0</v>
      </c>
      <c r="AT11" s="206">
        <f>COUNTIF(X11:AB11,"O")</f>
        <v>0</v>
      </c>
      <c r="AU11" s="206">
        <f>COUNTIF(X11:AB11,"L")</f>
        <v>0</v>
      </c>
      <c r="AV11" s="206">
        <f>COUNTIF(X11:AB11,"C")</f>
        <v>0</v>
      </c>
      <c r="AW11" s="206">
        <f>COUNTIF(X11:AB11,"M")</f>
        <v>0</v>
      </c>
      <c r="AX11" s="206">
        <f>COUNTIF(X11:AB11,"I")</f>
        <v>0</v>
      </c>
      <c r="AY11" s="206">
        <f>COUNTIF(X11:AB11,"S")</f>
        <v>0</v>
      </c>
      <c r="AZ11" s="206">
        <f>COUNTIF(X11:AB11,"X")</f>
        <v>0</v>
      </c>
      <c r="BA11" s="206">
        <f>COUNTIF(X11:AB11,"P")</f>
        <v>0</v>
      </c>
      <c r="BB11" s="206">
        <f>COUNTIF(X11:AB11,"H")</f>
        <v>0</v>
      </c>
      <c r="BC11" s="206">
        <f>COUNTIF(X11:AB11,"G")</f>
        <v>0</v>
      </c>
      <c r="BD11" s="230">
        <f>COUNTIF(X11:AB11,"N")</f>
        <v>0</v>
      </c>
      <c r="BE11" s="230">
        <f>COUNTIF(X11:AB11, "4")</f>
        <v>0</v>
      </c>
      <c r="BF11" s="1402">
        <f>SUM(AQ11:BE11)</f>
        <v>0</v>
      </c>
      <c r="BG11" s="178" t="str">
        <f>IF(AC11="","",IF(AC11="PM",1))</f>
        <v/>
      </c>
      <c r="BH11" s="179" t="str">
        <f>IF(AC11="","",IF(AC11="G",1))</f>
        <v/>
      </c>
      <c r="BI11" s="180" t="str">
        <f>IF(AC11="","",IF(AC11="N",1))</f>
        <v/>
      </c>
      <c r="BJ11" s="180" t="str">
        <f>IF(AC11="","",IF(AC11="Z",1))</f>
        <v/>
      </c>
      <c r="BK11" s="1406" t="str">
        <f>B11</f>
        <v>DeRanged</v>
      </c>
    </row>
    <row r="12" spans="1:127" s="8" customFormat="1" ht="15.75" customHeight="1" thickBot="1">
      <c r="A12" s="1443"/>
      <c r="B12" s="1445"/>
      <c r="C12" s="15">
        <v>10</v>
      </c>
      <c r="D12" s="16"/>
      <c r="E12" s="16"/>
      <c r="F12" s="29"/>
      <c r="G12" s="15"/>
      <c r="H12" s="16"/>
      <c r="I12" s="16"/>
      <c r="J12" s="29"/>
      <c r="K12" s="17"/>
      <c r="L12" s="16"/>
      <c r="M12" s="16"/>
      <c r="N12" s="31"/>
      <c r="O12" s="15"/>
      <c r="P12" s="16"/>
      <c r="Q12" s="16"/>
      <c r="R12" s="29"/>
      <c r="S12" s="17"/>
      <c r="T12" s="16"/>
      <c r="U12" s="19"/>
      <c r="V12" s="724"/>
      <c r="W12" s="1371"/>
      <c r="X12" s="15"/>
      <c r="Y12" s="16"/>
      <c r="Z12" s="16"/>
      <c r="AA12" s="16"/>
      <c r="AB12" s="46"/>
      <c r="AC12" s="28"/>
      <c r="AD12" s="350" t="s">
        <v>378</v>
      </c>
      <c r="AE12" s="351" t="s">
        <v>405</v>
      </c>
      <c r="AF12" s="351" t="s">
        <v>406</v>
      </c>
      <c r="AG12" s="351" t="s">
        <v>379</v>
      </c>
      <c r="AH12" s="697" t="s">
        <v>159</v>
      </c>
      <c r="AI12" s="351" t="s">
        <v>407</v>
      </c>
      <c r="AJ12" s="351" t="s">
        <v>408</v>
      </c>
      <c r="AK12" s="351" t="s">
        <v>409</v>
      </c>
      <c r="AL12" s="351" t="s">
        <v>376</v>
      </c>
      <c r="AM12" s="351" t="s">
        <v>410</v>
      </c>
      <c r="AN12" s="351" t="s">
        <v>377</v>
      </c>
      <c r="AO12" s="351" t="s">
        <v>411</v>
      </c>
      <c r="AP12" s="1403"/>
      <c r="AQ12" s="350" t="s">
        <v>378</v>
      </c>
      <c r="AR12" s="351" t="s">
        <v>405</v>
      </c>
      <c r="AS12" s="351" t="s">
        <v>406</v>
      </c>
      <c r="AT12" s="351" t="s">
        <v>379</v>
      </c>
      <c r="AU12" s="697" t="s">
        <v>159</v>
      </c>
      <c r="AV12" s="351" t="s">
        <v>407</v>
      </c>
      <c r="AW12" s="351" t="s">
        <v>408</v>
      </c>
      <c r="AX12" s="351" t="s">
        <v>409</v>
      </c>
      <c r="AY12" s="351" t="s">
        <v>376</v>
      </c>
      <c r="AZ12" s="351" t="s">
        <v>410</v>
      </c>
      <c r="BA12" s="351" t="s">
        <v>377</v>
      </c>
      <c r="BB12" s="351" t="s">
        <v>411</v>
      </c>
      <c r="BC12" s="351" t="s">
        <v>375</v>
      </c>
      <c r="BD12" s="351" t="s">
        <v>147</v>
      </c>
      <c r="BE12" s="351">
        <v>4</v>
      </c>
      <c r="BF12" s="1403"/>
      <c r="BG12" s="350" t="s">
        <v>413</v>
      </c>
      <c r="BH12" s="351" t="s">
        <v>375</v>
      </c>
      <c r="BI12" s="721" t="s">
        <v>147</v>
      </c>
      <c r="BJ12" s="722" t="s">
        <v>161</v>
      </c>
      <c r="BK12" s="1406"/>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row>
    <row r="13" spans="1:127" ht="15.75" customHeight="1" thickBot="1">
      <c r="A13" s="1434" t="str">
        <f ca="1">IF(Rosters!B17="","",Rosters!B17)</f>
        <v>1972</v>
      </c>
      <c r="B13" s="1436" t="str">
        <f ca="1">IF(Rosters!C17="","",Rosters!C17)</f>
        <v>Ecko</v>
      </c>
      <c r="C13" s="26" t="s">
        <v>406</v>
      </c>
      <c r="D13" s="27"/>
      <c r="E13" s="27"/>
      <c r="F13" s="30"/>
      <c r="G13" s="26"/>
      <c r="H13" s="27"/>
      <c r="I13" s="27"/>
      <c r="J13" s="30"/>
      <c r="K13" s="48"/>
      <c r="L13" s="27"/>
      <c r="M13" s="27"/>
      <c r="N13" s="43"/>
      <c r="O13" s="26"/>
      <c r="P13" s="27"/>
      <c r="Q13" s="27"/>
      <c r="R13" s="30"/>
      <c r="S13" s="48"/>
      <c r="T13" s="22"/>
      <c r="U13" s="49"/>
      <c r="V13" s="723"/>
      <c r="W13" s="1370">
        <f>COUNT(C14:U14)</f>
        <v>1</v>
      </c>
      <c r="X13" s="26" t="s">
        <v>379</v>
      </c>
      <c r="Y13" s="22" t="s">
        <v>379</v>
      </c>
      <c r="Z13" s="27"/>
      <c r="AA13" s="27"/>
      <c r="AB13" s="47"/>
      <c r="AC13" s="658"/>
      <c r="AD13" s="233">
        <f>COUNTIF($C13:$V13,"B")</f>
        <v>0</v>
      </c>
      <c r="AE13" s="206">
        <f>COUNTIF($C13:$V13,"E")</f>
        <v>0</v>
      </c>
      <c r="AF13" s="206">
        <f>COUNTIF(C13:V13, "F")</f>
        <v>1</v>
      </c>
      <c r="AG13" s="206">
        <f>COUNTIF(C13:V13,"O")</f>
        <v>0</v>
      </c>
      <c r="AH13" s="206">
        <f>COUNTIF(C13:V13,"L")</f>
        <v>0</v>
      </c>
      <c r="AI13" s="206">
        <f>COUNTIF(C13:V13,"C")</f>
        <v>0</v>
      </c>
      <c r="AJ13" s="206">
        <f>COUNTIF(C13:V13,"M")</f>
        <v>0</v>
      </c>
      <c r="AK13" s="206">
        <f>COUNTIF(C13:V13,"I")</f>
        <v>0</v>
      </c>
      <c r="AL13" s="206">
        <f>COUNTIF(C13:V13,"S")</f>
        <v>0</v>
      </c>
      <c r="AM13" s="206">
        <f>COUNTIF(C13:V13,"X")</f>
        <v>0</v>
      </c>
      <c r="AN13" s="206">
        <f>COUNTIF(C13:V13,"P")</f>
        <v>0</v>
      </c>
      <c r="AO13" s="230">
        <f>COUNTIF(C13:V13,"H")</f>
        <v>0</v>
      </c>
      <c r="AP13" s="1402">
        <f>SUM(AD13:AO13)</f>
        <v>1</v>
      </c>
      <c r="AQ13" s="227">
        <f>COUNTIF(X13:AB13,"B")</f>
        <v>0</v>
      </c>
      <c r="AR13" s="206">
        <f>COUNTIF(X13:AB13,"E")</f>
        <v>0</v>
      </c>
      <c r="AS13" s="206">
        <f>COUNTIF(X13:AB13, "F")</f>
        <v>0</v>
      </c>
      <c r="AT13" s="206">
        <f>COUNTIF(X13:AB13,"O")</f>
        <v>2</v>
      </c>
      <c r="AU13" s="206">
        <f>COUNTIF(X13:AB13,"L")</f>
        <v>0</v>
      </c>
      <c r="AV13" s="206">
        <f>COUNTIF(X13:AB13,"C")</f>
        <v>0</v>
      </c>
      <c r="AW13" s="206">
        <f>COUNTIF(X13:AB13,"M")</f>
        <v>0</v>
      </c>
      <c r="AX13" s="206">
        <f>COUNTIF(X13:AB13,"I")</f>
        <v>0</v>
      </c>
      <c r="AY13" s="206">
        <f>COUNTIF(X13:AB13,"S")</f>
        <v>0</v>
      </c>
      <c r="AZ13" s="206">
        <f>COUNTIF(X13:AB13,"X")</f>
        <v>0</v>
      </c>
      <c r="BA13" s="206">
        <f>COUNTIF(X13:AB13,"P")</f>
        <v>0</v>
      </c>
      <c r="BB13" s="206">
        <f>COUNTIF(X13:AB13,"H")</f>
        <v>0</v>
      </c>
      <c r="BC13" s="206">
        <f>COUNTIF(X13:AB13,"G")</f>
        <v>0</v>
      </c>
      <c r="BD13" s="230">
        <f>COUNTIF(X13:AB13,"N")</f>
        <v>0</v>
      </c>
      <c r="BE13" s="230">
        <f>COUNTIF(X13:AB13, "4")</f>
        <v>0</v>
      </c>
      <c r="BF13" s="1402">
        <f>SUM(AQ13:BE13)</f>
        <v>2</v>
      </c>
      <c r="BG13" s="178" t="str">
        <f>IF(AC13="","",IF(AC13="PM",1))</f>
        <v/>
      </c>
      <c r="BH13" s="179" t="str">
        <f>IF(AC13="","",IF(AC13="G",1))</f>
        <v/>
      </c>
      <c r="BI13" s="180" t="str">
        <f>IF(AC13="","",IF(AC13="N",1))</f>
        <v/>
      </c>
      <c r="BJ13" s="180" t="str">
        <f>IF(AC13="","",IF(AC13="Z",1))</f>
        <v/>
      </c>
      <c r="BK13" s="1404" t="str">
        <f>B13</f>
        <v>Ecko</v>
      </c>
    </row>
    <row r="14" spans="1:127" s="8" customFormat="1" ht="15.75" customHeight="1" thickBot="1">
      <c r="A14" s="1435"/>
      <c r="B14" s="1437"/>
      <c r="C14" s="23">
        <v>19</v>
      </c>
      <c r="D14" s="24"/>
      <c r="E14" s="24"/>
      <c r="F14" s="29"/>
      <c r="G14" s="23"/>
      <c r="H14" s="24"/>
      <c r="I14" s="24"/>
      <c r="J14" s="29"/>
      <c r="K14" s="25"/>
      <c r="L14" s="24"/>
      <c r="M14" s="24"/>
      <c r="N14" s="31"/>
      <c r="O14" s="23"/>
      <c r="P14" s="24"/>
      <c r="Q14" s="24"/>
      <c r="R14" s="29"/>
      <c r="S14" s="25"/>
      <c r="T14" s="24"/>
      <c r="U14" s="18"/>
      <c r="V14" s="724"/>
      <c r="W14" s="1371"/>
      <c r="X14" s="23">
        <v>16</v>
      </c>
      <c r="Y14" s="24">
        <v>19</v>
      </c>
      <c r="Z14" s="24"/>
      <c r="AA14" s="24"/>
      <c r="AB14" s="50"/>
      <c r="AC14" s="28"/>
      <c r="AD14" s="350" t="s">
        <v>378</v>
      </c>
      <c r="AE14" s="351" t="s">
        <v>405</v>
      </c>
      <c r="AF14" s="351" t="s">
        <v>406</v>
      </c>
      <c r="AG14" s="351" t="s">
        <v>379</v>
      </c>
      <c r="AH14" s="697" t="s">
        <v>159</v>
      </c>
      <c r="AI14" s="351" t="s">
        <v>407</v>
      </c>
      <c r="AJ14" s="351" t="s">
        <v>408</v>
      </c>
      <c r="AK14" s="351" t="s">
        <v>409</v>
      </c>
      <c r="AL14" s="351" t="s">
        <v>376</v>
      </c>
      <c r="AM14" s="351" t="s">
        <v>410</v>
      </c>
      <c r="AN14" s="351" t="s">
        <v>377</v>
      </c>
      <c r="AO14" s="351" t="s">
        <v>411</v>
      </c>
      <c r="AP14" s="1403"/>
      <c r="AQ14" s="350" t="s">
        <v>378</v>
      </c>
      <c r="AR14" s="351" t="s">
        <v>405</v>
      </c>
      <c r="AS14" s="351" t="s">
        <v>406</v>
      </c>
      <c r="AT14" s="351" t="s">
        <v>379</v>
      </c>
      <c r="AU14" s="697" t="s">
        <v>159</v>
      </c>
      <c r="AV14" s="351" t="s">
        <v>407</v>
      </c>
      <c r="AW14" s="351" t="s">
        <v>408</v>
      </c>
      <c r="AX14" s="351" t="s">
        <v>409</v>
      </c>
      <c r="AY14" s="351" t="s">
        <v>376</v>
      </c>
      <c r="AZ14" s="351" t="s">
        <v>410</v>
      </c>
      <c r="BA14" s="351" t="s">
        <v>377</v>
      </c>
      <c r="BB14" s="351" t="s">
        <v>411</v>
      </c>
      <c r="BC14" s="351" t="s">
        <v>375</v>
      </c>
      <c r="BD14" s="351" t="s">
        <v>147</v>
      </c>
      <c r="BE14" s="351">
        <v>4</v>
      </c>
      <c r="BF14" s="1403"/>
      <c r="BG14" s="350" t="s">
        <v>413</v>
      </c>
      <c r="BH14" s="351" t="s">
        <v>375</v>
      </c>
      <c r="BI14" s="721" t="s">
        <v>147</v>
      </c>
      <c r="BJ14" s="722" t="s">
        <v>161</v>
      </c>
      <c r="BK14" s="1404"/>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row>
    <row r="15" spans="1:127" ht="15.75" customHeight="1" thickBot="1">
      <c r="A15" s="1442" t="str">
        <f ca="1">IF(Rosters!B18="","",Rosters!B18)</f>
        <v>18</v>
      </c>
      <c r="B15" s="1444" t="str">
        <f ca="1">IF(Rosters!C18="","",Rosters!C18)</f>
        <v>Frida Beater</v>
      </c>
      <c r="C15" s="20" t="s">
        <v>411</v>
      </c>
      <c r="D15" s="21" t="s">
        <v>406</v>
      </c>
      <c r="E15" s="21"/>
      <c r="F15" s="30"/>
      <c r="G15" s="20"/>
      <c r="H15" s="21"/>
      <c r="I15" s="21"/>
      <c r="J15" s="30"/>
      <c r="K15" s="44"/>
      <c r="L15" s="21"/>
      <c r="M15" s="21"/>
      <c r="N15" s="43"/>
      <c r="O15" s="20"/>
      <c r="P15" s="21"/>
      <c r="Q15" s="21"/>
      <c r="R15" s="30"/>
      <c r="S15" s="44"/>
      <c r="T15" s="14"/>
      <c r="U15" s="32"/>
      <c r="V15" s="723"/>
      <c r="W15" s="1370">
        <f>COUNT(C16:U16)</f>
        <v>2</v>
      </c>
      <c r="X15" s="20"/>
      <c r="Y15" s="14"/>
      <c r="Z15" s="21"/>
      <c r="AA15" s="21"/>
      <c r="AB15" s="33"/>
      <c r="AC15" s="658"/>
      <c r="AD15" s="233">
        <f>COUNTIF($C15:$V15,"B")</f>
        <v>0</v>
      </c>
      <c r="AE15" s="206">
        <f>COUNTIF($C15:$V15,"E")</f>
        <v>0</v>
      </c>
      <c r="AF15" s="206">
        <f>COUNTIF(C15:V15, "F")</f>
        <v>1</v>
      </c>
      <c r="AG15" s="206">
        <f>COUNTIF(C15:V15,"O")</f>
        <v>0</v>
      </c>
      <c r="AH15" s="206">
        <f>COUNTIF(C15:V15,"L")</f>
        <v>0</v>
      </c>
      <c r="AI15" s="206">
        <f>COUNTIF(C15:V15,"C")</f>
        <v>0</v>
      </c>
      <c r="AJ15" s="206">
        <f>COUNTIF(C15:V15,"M")</f>
        <v>0</v>
      </c>
      <c r="AK15" s="206">
        <f>COUNTIF(C15:V15,"I")</f>
        <v>0</v>
      </c>
      <c r="AL15" s="206">
        <f>COUNTIF(C15:V15,"S")</f>
        <v>0</v>
      </c>
      <c r="AM15" s="206">
        <f>COUNTIF(C15:V15,"X")</f>
        <v>0</v>
      </c>
      <c r="AN15" s="206">
        <f>COUNTIF(C15:V15,"P")</f>
        <v>0</v>
      </c>
      <c r="AO15" s="230">
        <f>COUNTIF(C15:V15,"H")</f>
        <v>1</v>
      </c>
      <c r="AP15" s="1402">
        <f>SUM(AD15:AO15)</f>
        <v>2</v>
      </c>
      <c r="AQ15" s="227">
        <f>COUNTIF(X15:AB15,"B")</f>
        <v>0</v>
      </c>
      <c r="AR15" s="206">
        <f>COUNTIF(X15:AB15,"E")</f>
        <v>0</v>
      </c>
      <c r="AS15" s="206">
        <f>COUNTIF(X15:AB15, "F")</f>
        <v>0</v>
      </c>
      <c r="AT15" s="206">
        <f>COUNTIF(X15:AB15,"O")</f>
        <v>0</v>
      </c>
      <c r="AU15" s="206">
        <f>COUNTIF(X15:AB15,"L")</f>
        <v>0</v>
      </c>
      <c r="AV15" s="206">
        <f>COUNTIF(X15:AB15,"C")</f>
        <v>0</v>
      </c>
      <c r="AW15" s="206">
        <f>COUNTIF(X15:AB15,"M")</f>
        <v>0</v>
      </c>
      <c r="AX15" s="206">
        <f>COUNTIF(X15:AB15,"I")</f>
        <v>0</v>
      </c>
      <c r="AY15" s="206">
        <f>COUNTIF(X15:AB15,"S")</f>
        <v>0</v>
      </c>
      <c r="AZ15" s="206">
        <f>COUNTIF(X15:AB15,"X")</f>
        <v>0</v>
      </c>
      <c r="BA15" s="206">
        <f>COUNTIF(X15:AB15,"P")</f>
        <v>0</v>
      </c>
      <c r="BB15" s="206">
        <f>COUNTIF(X15:AB15,"H")</f>
        <v>0</v>
      </c>
      <c r="BC15" s="206">
        <f>COUNTIF(X15:AB15,"G")</f>
        <v>0</v>
      </c>
      <c r="BD15" s="230">
        <f>COUNTIF(X15:AB15,"N")</f>
        <v>0</v>
      </c>
      <c r="BE15" s="230">
        <f>COUNTIF(X15:AB15, "4")</f>
        <v>0</v>
      </c>
      <c r="BF15" s="1402">
        <f>SUM(AQ15:BE15)</f>
        <v>0</v>
      </c>
      <c r="BG15" s="178" t="str">
        <f>IF(AC15="","",IF(AC15="PM",1))</f>
        <v/>
      </c>
      <c r="BH15" s="179" t="str">
        <f>IF(AC15="","",IF(AC15="G",1))</f>
        <v/>
      </c>
      <c r="BI15" s="180" t="str">
        <f>IF(AC15="","",IF(AC15="N",1))</f>
        <v/>
      </c>
      <c r="BJ15" s="180" t="str">
        <f>IF(AC15="","",IF(AC15="Z",1))</f>
        <v/>
      </c>
      <c r="BK15" s="1406" t="str">
        <f>B15</f>
        <v>Frida Beater</v>
      </c>
    </row>
    <row r="16" spans="1:127" s="8" customFormat="1" ht="15.75" customHeight="1" thickBot="1">
      <c r="A16" s="1443"/>
      <c r="B16" s="1445"/>
      <c r="C16" s="15">
        <v>6</v>
      </c>
      <c r="D16" s="16">
        <v>17</v>
      </c>
      <c r="E16" s="16"/>
      <c r="F16" s="29"/>
      <c r="G16" s="15"/>
      <c r="H16" s="16"/>
      <c r="I16" s="16"/>
      <c r="J16" s="29"/>
      <c r="K16" s="17"/>
      <c r="L16" s="16"/>
      <c r="M16" s="16"/>
      <c r="N16" s="31"/>
      <c r="O16" s="15"/>
      <c r="P16" s="16"/>
      <c r="Q16" s="16"/>
      <c r="R16" s="29"/>
      <c r="S16" s="17"/>
      <c r="T16" s="16"/>
      <c r="U16" s="19"/>
      <c r="V16" s="724"/>
      <c r="W16" s="1371"/>
      <c r="X16" s="15"/>
      <c r="Y16" s="16"/>
      <c r="Z16" s="16"/>
      <c r="AA16" s="16"/>
      <c r="AB16" s="46"/>
      <c r="AC16" s="28"/>
      <c r="AD16" s="350" t="s">
        <v>378</v>
      </c>
      <c r="AE16" s="351" t="s">
        <v>405</v>
      </c>
      <c r="AF16" s="351" t="s">
        <v>406</v>
      </c>
      <c r="AG16" s="351" t="s">
        <v>379</v>
      </c>
      <c r="AH16" s="697" t="s">
        <v>159</v>
      </c>
      <c r="AI16" s="351" t="s">
        <v>407</v>
      </c>
      <c r="AJ16" s="351" t="s">
        <v>408</v>
      </c>
      <c r="AK16" s="351" t="s">
        <v>409</v>
      </c>
      <c r="AL16" s="351" t="s">
        <v>376</v>
      </c>
      <c r="AM16" s="351" t="s">
        <v>410</v>
      </c>
      <c r="AN16" s="351" t="s">
        <v>377</v>
      </c>
      <c r="AO16" s="351" t="s">
        <v>411</v>
      </c>
      <c r="AP16" s="1403"/>
      <c r="AQ16" s="350" t="s">
        <v>378</v>
      </c>
      <c r="AR16" s="351" t="s">
        <v>405</v>
      </c>
      <c r="AS16" s="351" t="s">
        <v>406</v>
      </c>
      <c r="AT16" s="351" t="s">
        <v>379</v>
      </c>
      <c r="AU16" s="697" t="s">
        <v>159</v>
      </c>
      <c r="AV16" s="351" t="s">
        <v>407</v>
      </c>
      <c r="AW16" s="351" t="s">
        <v>408</v>
      </c>
      <c r="AX16" s="351" t="s">
        <v>409</v>
      </c>
      <c r="AY16" s="351" t="s">
        <v>376</v>
      </c>
      <c r="AZ16" s="351" t="s">
        <v>410</v>
      </c>
      <c r="BA16" s="351" t="s">
        <v>377</v>
      </c>
      <c r="BB16" s="351" t="s">
        <v>411</v>
      </c>
      <c r="BC16" s="351" t="s">
        <v>375</v>
      </c>
      <c r="BD16" s="351" t="s">
        <v>147</v>
      </c>
      <c r="BE16" s="351">
        <v>4</v>
      </c>
      <c r="BF16" s="1403"/>
      <c r="BG16" s="350" t="s">
        <v>413</v>
      </c>
      <c r="BH16" s="351" t="s">
        <v>375</v>
      </c>
      <c r="BI16" s="721" t="s">
        <v>147</v>
      </c>
      <c r="BJ16" s="722" t="s">
        <v>161</v>
      </c>
      <c r="BK16" s="1406"/>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row>
    <row r="17" spans="1:127" ht="15.75" customHeight="1" thickBot="1">
      <c r="A17" s="1434" t="str">
        <f ca="1">IF(Rosters!B19="","",Rosters!B19)</f>
        <v>21</v>
      </c>
      <c r="B17" s="1436" t="str">
        <f ca="1">IF(Rosters!C19="","",Rosters!C19)</f>
        <v>Psychobabble</v>
      </c>
      <c r="C17" s="26" t="s">
        <v>406</v>
      </c>
      <c r="D17" s="27" t="s">
        <v>410</v>
      </c>
      <c r="E17" s="27" t="s">
        <v>407</v>
      </c>
      <c r="F17" s="30" t="s">
        <v>410</v>
      </c>
      <c r="G17" s="26" t="s">
        <v>378</v>
      </c>
      <c r="H17" s="27" t="s">
        <v>407</v>
      </c>
      <c r="I17" s="27" t="s">
        <v>379</v>
      </c>
      <c r="J17" s="30" t="s">
        <v>410</v>
      </c>
      <c r="K17" s="48"/>
      <c r="L17" s="27"/>
      <c r="M17" s="27"/>
      <c r="N17" s="43"/>
      <c r="O17" s="26"/>
      <c r="P17" s="27"/>
      <c r="Q17" s="27"/>
      <c r="R17" s="30"/>
      <c r="S17" s="48"/>
      <c r="T17" s="22"/>
      <c r="U17" s="49"/>
      <c r="V17" s="723"/>
      <c r="W17" s="1370">
        <f>COUNT(C18:U18)</f>
        <v>8</v>
      </c>
      <c r="X17" s="26">
        <v>4</v>
      </c>
      <c r="Y17" s="22" t="s">
        <v>379</v>
      </c>
      <c r="Z17" s="27"/>
      <c r="AA17" s="27"/>
      <c r="AB17" s="47"/>
      <c r="AC17" s="658"/>
      <c r="AD17" s="233">
        <f>COUNTIF($C17:$V17,"B")</f>
        <v>1</v>
      </c>
      <c r="AE17" s="206">
        <f>COUNTIF($C17:$V17,"E")</f>
        <v>0</v>
      </c>
      <c r="AF17" s="206">
        <f>COUNTIF(C17:V17, "F")</f>
        <v>1</v>
      </c>
      <c r="AG17" s="206">
        <f>COUNTIF(C17:V17,"O")</f>
        <v>1</v>
      </c>
      <c r="AH17" s="206">
        <f>COUNTIF(C17:V17,"L")</f>
        <v>0</v>
      </c>
      <c r="AI17" s="206">
        <f>COUNTIF(C17:V17,"C")</f>
        <v>2</v>
      </c>
      <c r="AJ17" s="206">
        <f>COUNTIF(C17:V17,"M")</f>
        <v>0</v>
      </c>
      <c r="AK17" s="206">
        <f>COUNTIF(C17:V17,"I")</f>
        <v>0</v>
      </c>
      <c r="AL17" s="206">
        <f>COUNTIF(C17:V17,"S")</f>
        <v>0</v>
      </c>
      <c r="AM17" s="206">
        <f>COUNTIF(C17:V17,"X")</f>
        <v>3</v>
      </c>
      <c r="AN17" s="206">
        <f>COUNTIF(C17:V17,"P")</f>
        <v>0</v>
      </c>
      <c r="AO17" s="230">
        <f>COUNTIF(C17:V17,"H")</f>
        <v>0</v>
      </c>
      <c r="AP17" s="1402">
        <f>SUM(AD17:AO17)</f>
        <v>8</v>
      </c>
      <c r="AQ17" s="227">
        <f>COUNTIF(X17:AB17,"B")</f>
        <v>0</v>
      </c>
      <c r="AR17" s="206">
        <f>COUNTIF(X17:AB17,"E")</f>
        <v>0</v>
      </c>
      <c r="AS17" s="206">
        <f>COUNTIF(X17:AB17, "F")</f>
        <v>0</v>
      </c>
      <c r="AT17" s="206">
        <f>COUNTIF(X17:AB17,"O")</f>
        <v>1</v>
      </c>
      <c r="AU17" s="206">
        <f>COUNTIF(X17:AB17,"L")</f>
        <v>0</v>
      </c>
      <c r="AV17" s="206">
        <f>COUNTIF(X17:AB17,"C")</f>
        <v>0</v>
      </c>
      <c r="AW17" s="206">
        <f>COUNTIF(X17:AB17,"M")</f>
        <v>0</v>
      </c>
      <c r="AX17" s="206">
        <f>COUNTIF(X17:AB17,"I")</f>
        <v>0</v>
      </c>
      <c r="AY17" s="206">
        <f>COUNTIF(X17:AB17,"S")</f>
        <v>0</v>
      </c>
      <c r="AZ17" s="206">
        <f>COUNTIF(X17:AB17,"X")</f>
        <v>0</v>
      </c>
      <c r="BA17" s="206">
        <f>COUNTIF(X17:AB17,"P")</f>
        <v>0</v>
      </c>
      <c r="BB17" s="206">
        <f>COUNTIF(X17:AB17,"H")</f>
        <v>0</v>
      </c>
      <c r="BC17" s="206">
        <f>COUNTIF(X17:AB17,"G")</f>
        <v>0</v>
      </c>
      <c r="BD17" s="230">
        <f>COUNTIF(X17:AB17,"N")</f>
        <v>0</v>
      </c>
      <c r="BE17" s="230">
        <f>COUNTIF(X17:AB17, "4")</f>
        <v>1</v>
      </c>
      <c r="BF17" s="1402">
        <f>SUM(AQ17:BE17)</f>
        <v>2</v>
      </c>
      <c r="BG17" s="178" t="str">
        <f>IF(AC17="","",IF(AC17="PM",1))</f>
        <v/>
      </c>
      <c r="BH17" s="179" t="str">
        <f>IF(AC17="","",IF(AC17="G",1))</f>
        <v/>
      </c>
      <c r="BI17" s="180" t="str">
        <f>IF(AC17="","",IF(AC17="N",1))</f>
        <v/>
      </c>
      <c r="BJ17" s="180" t="str">
        <f>IF(AC17="","",IF(AC17="Z",1))</f>
        <v/>
      </c>
      <c r="BK17" s="1404" t="str">
        <f>B17</f>
        <v>Psychobabble</v>
      </c>
    </row>
    <row r="18" spans="1:127" s="8" customFormat="1" ht="15.75" customHeight="1" thickBot="1">
      <c r="A18" s="1435"/>
      <c r="B18" s="1437"/>
      <c r="C18" s="23">
        <v>1</v>
      </c>
      <c r="D18" s="24">
        <v>5</v>
      </c>
      <c r="E18" s="24">
        <v>7</v>
      </c>
      <c r="F18" s="29">
        <v>14</v>
      </c>
      <c r="G18" s="23">
        <v>16</v>
      </c>
      <c r="H18" s="24">
        <v>17</v>
      </c>
      <c r="I18" s="24">
        <v>19</v>
      </c>
      <c r="J18" s="29">
        <v>19</v>
      </c>
      <c r="K18" s="25"/>
      <c r="L18" s="24"/>
      <c r="M18" s="24"/>
      <c r="N18" s="31"/>
      <c r="O18" s="23"/>
      <c r="P18" s="24"/>
      <c r="Q18" s="24"/>
      <c r="R18" s="29"/>
      <c r="S18" s="25"/>
      <c r="T18" s="24"/>
      <c r="U18" s="18"/>
      <c r="V18" s="724"/>
      <c r="W18" s="1371"/>
      <c r="X18" s="23">
        <v>14</v>
      </c>
      <c r="Y18" s="24">
        <v>16</v>
      </c>
      <c r="Z18" s="24"/>
      <c r="AA18" s="24"/>
      <c r="AB18" s="50"/>
      <c r="AC18" s="28"/>
      <c r="AD18" s="350" t="s">
        <v>378</v>
      </c>
      <c r="AE18" s="351" t="s">
        <v>405</v>
      </c>
      <c r="AF18" s="351" t="s">
        <v>406</v>
      </c>
      <c r="AG18" s="351" t="s">
        <v>379</v>
      </c>
      <c r="AH18" s="697" t="s">
        <v>159</v>
      </c>
      <c r="AI18" s="351" t="s">
        <v>407</v>
      </c>
      <c r="AJ18" s="351" t="s">
        <v>408</v>
      </c>
      <c r="AK18" s="351" t="s">
        <v>409</v>
      </c>
      <c r="AL18" s="351" t="s">
        <v>376</v>
      </c>
      <c r="AM18" s="351" t="s">
        <v>410</v>
      </c>
      <c r="AN18" s="351" t="s">
        <v>377</v>
      </c>
      <c r="AO18" s="351" t="s">
        <v>411</v>
      </c>
      <c r="AP18" s="1403"/>
      <c r="AQ18" s="350" t="s">
        <v>378</v>
      </c>
      <c r="AR18" s="351" t="s">
        <v>405</v>
      </c>
      <c r="AS18" s="351" t="s">
        <v>406</v>
      </c>
      <c r="AT18" s="351" t="s">
        <v>379</v>
      </c>
      <c r="AU18" s="697" t="s">
        <v>159</v>
      </c>
      <c r="AV18" s="351" t="s">
        <v>407</v>
      </c>
      <c r="AW18" s="351" t="s">
        <v>408</v>
      </c>
      <c r="AX18" s="351" t="s">
        <v>409</v>
      </c>
      <c r="AY18" s="351" t="s">
        <v>376</v>
      </c>
      <c r="AZ18" s="351" t="s">
        <v>410</v>
      </c>
      <c r="BA18" s="351" t="s">
        <v>377</v>
      </c>
      <c r="BB18" s="351" t="s">
        <v>411</v>
      </c>
      <c r="BC18" s="351" t="s">
        <v>375</v>
      </c>
      <c r="BD18" s="351" t="s">
        <v>147</v>
      </c>
      <c r="BE18" s="351">
        <v>4</v>
      </c>
      <c r="BF18" s="1403"/>
      <c r="BG18" s="350" t="s">
        <v>413</v>
      </c>
      <c r="BH18" s="351" t="s">
        <v>375</v>
      </c>
      <c r="BI18" s="721" t="s">
        <v>147</v>
      </c>
      <c r="BJ18" s="722" t="s">
        <v>161</v>
      </c>
      <c r="BK18" s="1404"/>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row>
    <row r="19" spans="1:127" ht="15.75" customHeight="1" thickBot="1">
      <c r="A19" s="1442" t="str">
        <f ca="1">IF(Rosters!B20="","",Rosters!B20)</f>
        <v>40</v>
      </c>
      <c r="B19" s="1444" t="str">
        <f ca="1">IF(Rosters!C20="","",Rosters!C20)</f>
        <v>Red Die</v>
      </c>
      <c r="C19" s="20"/>
      <c r="D19" s="21"/>
      <c r="E19" s="21"/>
      <c r="F19" s="30"/>
      <c r="G19" s="20"/>
      <c r="H19" s="21"/>
      <c r="I19" s="21"/>
      <c r="J19" s="30"/>
      <c r="K19" s="44"/>
      <c r="L19" s="21"/>
      <c r="M19" s="21"/>
      <c r="N19" s="43"/>
      <c r="O19" s="20"/>
      <c r="P19" s="21"/>
      <c r="Q19" s="21"/>
      <c r="R19" s="30"/>
      <c r="S19" s="44"/>
      <c r="T19" s="14"/>
      <c r="U19" s="32"/>
      <c r="V19" s="723"/>
      <c r="W19" s="1370">
        <f>COUNT(C20:U20)</f>
        <v>0</v>
      </c>
      <c r="X19" s="20"/>
      <c r="Y19" s="14"/>
      <c r="Z19" s="21"/>
      <c r="AA19" s="21"/>
      <c r="AB19" s="33"/>
      <c r="AC19" s="658"/>
      <c r="AD19" s="233">
        <f>COUNTIF($C19:$V19,"B")</f>
        <v>0</v>
      </c>
      <c r="AE19" s="206">
        <f>COUNTIF($C19:$V19,"E")</f>
        <v>0</v>
      </c>
      <c r="AF19" s="206">
        <f>COUNTIF(C19:V19, "F")</f>
        <v>0</v>
      </c>
      <c r="AG19" s="206">
        <f>COUNTIF(C19:V19,"O")</f>
        <v>0</v>
      </c>
      <c r="AH19" s="206">
        <f>COUNTIF(C19:V19,"L")</f>
        <v>0</v>
      </c>
      <c r="AI19" s="206">
        <f>COUNTIF(C19:V19,"C")</f>
        <v>0</v>
      </c>
      <c r="AJ19" s="206">
        <f>COUNTIF(C19:V19,"M")</f>
        <v>0</v>
      </c>
      <c r="AK19" s="206">
        <f>COUNTIF(C19:V19,"I")</f>
        <v>0</v>
      </c>
      <c r="AL19" s="206">
        <f>COUNTIF(C19:V19,"S")</f>
        <v>0</v>
      </c>
      <c r="AM19" s="206">
        <f>COUNTIF(C19:V19,"X")</f>
        <v>0</v>
      </c>
      <c r="AN19" s="206">
        <f>COUNTIF(C19:V19,"P")</f>
        <v>0</v>
      </c>
      <c r="AO19" s="230">
        <f>COUNTIF(C19:V19,"H")</f>
        <v>0</v>
      </c>
      <c r="AP19" s="1402">
        <f>SUM(AD19:AO19)</f>
        <v>0</v>
      </c>
      <c r="AQ19" s="227">
        <f>COUNTIF(X19:AB19,"B")</f>
        <v>0</v>
      </c>
      <c r="AR19" s="206">
        <f>COUNTIF(X19:AB19,"E")</f>
        <v>0</v>
      </c>
      <c r="AS19" s="206">
        <f>COUNTIF(X19:AB19, "F")</f>
        <v>0</v>
      </c>
      <c r="AT19" s="206">
        <f>COUNTIF(X19:AB19,"O")</f>
        <v>0</v>
      </c>
      <c r="AU19" s="206">
        <f>COUNTIF(X19:AB19,"L")</f>
        <v>0</v>
      </c>
      <c r="AV19" s="206">
        <f>COUNTIF(X19:AB19,"C")</f>
        <v>0</v>
      </c>
      <c r="AW19" s="206">
        <f>COUNTIF(X19:AB19,"M")</f>
        <v>0</v>
      </c>
      <c r="AX19" s="206">
        <f>COUNTIF(X19:AB19,"I")</f>
        <v>0</v>
      </c>
      <c r="AY19" s="206">
        <f>COUNTIF(X19:AB19,"S")</f>
        <v>0</v>
      </c>
      <c r="AZ19" s="206">
        <f>COUNTIF(X19:AB19,"X")</f>
        <v>0</v>
      </c>
      <c r="BA19" s="206">
        <f>COUNTIF(X19:AB19,"P")</f>
        <v>0</v>
      </c>
      <c r="BB19" s="206">
        <f>COUNTIF(X19:AB19,"H")</f>
        <v>0</v>
      </c>
      <c r="BC19" s="206">
        <f>COUNTIF(X19:AB19,"G")</f>
        <v>0</v>
      </c>
      <c r="BD19" s="230">
        <f>COUNTIF(X19:AB19,"N")</f>
        <v>0</v>
      </c>
      <c r="BE19" s="230">
        <f>COUNTIF(X19:AB19, "4")</f>
        <v>0</v>
      </c>
      <c r="BF19" s="1402">
        <f>SUM(AQ19:BE19)</f>
        <v>0</v>
      </c>
      <c r="BG19" s="178" t="str">
        <f>IF(AC19="","",IF(AC19="PM",1))</f>
        <v/>
      </c>
      <c r="BH19" s="179" t="str">
        <f>IF(AC19="","",IF(AC19="G",1))</f>
        <v/>
      </c>
      <c r="BI19" s="180" t="str">
        <f>IF(AC19="","",IF(AC19="N",1))</f>
        <v/>
      </c>
      <c r="BJ19" s="180" t="str">
        <f>IF(AC19="","",IF(AC19="Z",1))</f>
        <v/>
      </c>
      <c r="BK19" s="1406" t="str">
        <f>B19</f>
        <v>Red Die</v>
      </c>
    </row>
    <row r="20" spans="1:127" s="8" customFormat="1" ht="15.75" customHeight="1" thickBot="1">
      <c r="A20" s="1443"/>
      <c r="B20" s="1445"/>
      <c r="C20" s="15"/>
      <c r="D20" s="16"/>
      <c r="E20" s="16"/>
      <c r="F20" s="29"/>
      <c r="G20" s="15"/>
      <c r="H20" s="16"/>
      <c r="I20" s="16"/>
      <c r="J20" s="29"/>
      <c r="K20" s="17"/>
      <c r="L20" s="16"/>
      <c r="M20" s="16"/>
      <c r="N20" s="31"/>
      <c r="O20" s="15"/>
      <c r="P20" s="16"/>
      <c r="Q20" s="16"/>
      <c r="R20" s="29"/>
      <c r="S20" s="17"/>
      <c r="T20" s="16"/>
      <c r="U20" s="19"/>
      <c r="V20" s="724"/>
      <c r="W20" s="1371"/>
      <c r="X20" s="15"/>
      <c r="Y20" s="16"/>
      <c r="Z20" s="16"/>
      <c r="AA20" s="16"/>
      <c r="AB20" s="46"/>
      <c r="AC20" s="28"/>
      <c r="AD20" s="350" t="s">
        <v>378</v>
      </c>
      <c r="AE20" s="351" t="s">
        <v>405</v>
      </c>
      <c r="AF20" s="351" t="s">
        <v>406</v>
      </c>
      <c r="AG20" s="351" t="s">
        <v>379</v>
      </c>
      <c r="AH20" s="697" t="s">
        <v>159</v>
      </c>
      <c r="AI20" s="351" t="s">
        <v>407</v>
      </c>
      <c r="AJ20" s="351" t="s">
        <v>408</v>
      </c>
      <c r="AK20" s="351" t="s">
        <v>409</v>
      </c>
      <c r="AL20" s="351" t="s">
        <v>376</v>
      </c>
      <c r="AM20" s="351" t="s">
        <v>410</v>
      </c>
      <c r="AN20" s="351" t="s">
        <v>377</v>
      </c>
      <c r="AO20" s="351" t="s">
        <v>411</v>
      </c>
      <c r="AP20" s="1403"/>
      <c r="AQ20" s="350" t="s">
        <v>378</v>
      </c>
      <c r="AR20" s="351" t="s">
        <v>405</v>
      </c>
      <c r="AS20" s="351" t="s">
        <v>406</v>
      </c>
      <c r="AT20" s="351" t="s">
        <v>379</v>
      </c>
      <c r="AU20" s="697" t="s">
        <v>159</v>
      </c>
      <c r="AV20" s="351" t="s">
        <v>407</v>
      </c>
      <c r="AW20" s="351" t="s">
        <v>408</v>
      </c>
      <c r="AX20" s="351" t="s">
        <v>409</v>
      </c>
      <c r="AY20" s="351" t="s">
        <v>376</v>
      </c>
      <c r="AZ20" s="351" t="s">
        <v>410</v>
      </c>
      <c r="BA20" s="351" t="s">
        <v>377</v>
      </c>
      <c r="BB20" s="351" t="s">
        <v>411</v>
      </c>
      <c r="BC20" s="351" t="s">
        <v>375</v>
      </c>
      <c r="BD20" s="351" t="s">
        <v>147</v>
      </c>
      <c r="BE20" s="351">
        <v>4</v>
      </c>
      <c r="BF20" s="1403"/>
      <c r="BG20" s="350" t="s">
        <v>413</v>
      </c>
      <c r="BH20" s="351" t="s">
        <v>375</v>
      </c>
      <c r="BI20" s="721" t="s">
        <v>147</v>
      </c>
      <c r="BJ20" s="722" t="s">
        <v>161</v>
      </c>
      <c r="BK20" s="1406"/>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row>
    <row r="21" spans="1:127" ht="15.75" customHeight="1" thickBot="1">
      <c r="A21" s="1434" t="str">
        <f ca="1">IF(Rosters!B21="","",Rosters!B21)</f>
        <v>10</v>
      </c>
      <c r="B21" s="1436" t="str">
        <f ca="1">IF(Rosters!C21="","",Rosters!C21)</f>
        <v>Roboflow</v>
      </c>
      <c r="C21" s="26" t="s">
        <v>405</v>
      </c>
      <c r="D21" s="27"/>
      <c r="E21" s="27"/>
      <c r="F21" s="30"/>
      <c r="G21" s="26"/>
      <c r="H21" s="27"/>
      <c r="I21" s="27"/>
      <c r="J21" s="30"/>
      <c r="K21" s="48"/>
      <c r="L21" s="27"/>
      <c r="M21" s="27"/>
      <c r="N21" s="43"/>
      <c r="O21" s="26"/>
      <c r="P21" s="27"/>
      <c r="Q21" s="27"/>
      <c r="R21" s="30"/>
      <c r="S21" s="48"/>
      <c r="T21" s="22"/>
      <c r="U21" s="49"/>
      <c r="V21" s="723"/>
      <c r="W21" s="1370">
        <f>COUNT(C22:U22)</f>
        <v>1</v>
      </c>
      <c r="X21" s="26"/>
      <c r="Y21" s="22"/>
      <c r="Z21" s="27"/>
      <c r="AA21" s="27"/>
      <c r="AB21" s="47"/>
      <c r="AC21" s="658"/>
      <c r="AD21" s="233">
        <f>COUNTIF($C21:$V21,"B")</f>
        <v>0</v>
      </c>
      <c r="AE21" s="206">
        <f>COUNTIF($C21:$V21,"E")</f>
        <v>1</v>
      </c>
      <c r="AF21" s="206">
        <f>COUNTIF(C21:V21, "F")</f>
        <v>0</v>
      </c>
      <c r="AG21" s="206">
        <f>COUNTIF(C21:V21,"O")</f>
        <v>0</v>
      </c>
      <c r="AH21" s="206">
        <f>COUNTIF(C21:V21,"L")</f>
        <v>0</v>
      </c>
      <c r="AI21" s="206">
        <f>COUNTIF(C21:V21,"C")</f>
        <v>0</v>
      </c>
      <c r="AJ21" s="206">
        <f>COUNTIF(C21:V21,"M")</f>
        <v>0</v>
      </c>
      <c r="AK21" s="206">
        <f>COUNTIF(C21:V21,"I")</f>
        <v>0</v>
      </c>
      <c r="AL21" s="206">
        <f>COUNTIF(C21:V21,"S")</f>
        <v>0</v>
      </c>
      <c r="AM21" s="206">
        <f>COUNTIF(C21:V21,"X")</f>
        <v>0</v>
      </c>
      <c r="AN21" s="206">
        <f>COUNTIF(C21:V21,"P")</f>
        <v>0</v>
      </c>
      <c r="AO21" s="230">
        <f>COUNTIF(C21:V21,"H")</f>
        <v>0</v>
      </c>
      <c r="AP21" s="1402">
        <f>SUM(AD21:AO21)</f>
        <v>1</v>
      </c>
      <c r="AQ21" s="227">
        <f>COUNTIF(X21:AB21,"B")</f>
        <v>0</v>
      </c>
      <c r="AR21" s="206">
        <f>COUNTIF(X21:AB21,"E")</f>
        <v>0</v>
      </c>
      <c r="AS21" s="206">
        <f>COUNTIF(X21:AB21, "F")</f>
        <v>0</v>
      </c>
      <c r="AT21" s="206">
        <f>COUNTIF(X21:AB21,"O")</f>
        <v>0</v>
      </c>
      <c r="AU21" s="206">
        <f>COUNTIF(X21:AB21,"L")</f>
        <v>0</v>
      </c>
      <c r="AV21" s="206">
        <f>COUNTIF(X21:AB21,"C")</f>
        <v>0</v>
      </c>
      <c r="AW21" s="206">
        <f>COUNTIF(X21:AB21,"M")</f>
        <v>0</v>
      </c>
      <c r="AX21" s="206">
        <f>COUNTIF(X21:AB21,"I")</f>
        <v>0</v>
      </c>
      <c r="AY21" s="206">
        <f>COUNTIF(X21:AB21,"S")</f>
        <v>0</v>
      </c>
      <c r="AZ21" s="206">
        <f>COUNTIF(X21:AB21,"X")</f>
        <v>0</v>
      </c>
      <c r="BA21" s="206">
        <f>COUNTIF(X21:AB21,"P")</f>
        <v>0</v>
      </c>
      <c r="BB21" s="206">
        <f>COUNTIF(X21:AB21,"H")</f>
        <v>0</v>
      </c>
      <c r="BC21" s="206">
        <f>COUNTIF(X21:AB21,"G")</f>
        <v>0</v>
      </c>
      <c r="BD21" s="230">
        <f>COUNTIF(X21:AB21,"N")</f>
        <v>0</v>
      </c>
      <c r="BE21" s="230">
        <f>COUNTIF(X21:AB21, "4")</f>
        <v>0</v>
      </c>
      <c r="BF21" s="1402">
        <f>SUM(AQ21:BE21)</f>
        <v>0</v>
      </c>
      <c r="BG21" s="178" t="str">
        <f>IF(AC21="","",IF(AC21="PM",1))</f>
        <v/>
      </c>
      <c r="BH21" s="179" t="str">
        <f>IF(AC21="","",IF(AC21="G",1))</f>
        <v/>
      </c>
      <c r="BI21" s="180" t="str">
        <f>IF(AC21="","",IF(AC21="N",1))</f>
        <v/>
      </c>
      <c r="BJ21" s="180" t="str">
        <f>IF(AC21="","",IF(AC21="Z",1))</f>
        <v/>
      </c>
      <c r="BK21" s="1404" t="str">
        <f>B21</f>
        <v>Roboflow</v>
      </c>
    </row>
    <row r="22" spans="1:127" s="8" customFormat="1" ht="15.75" customHeight="1" thickBot="1">
      <c r="A22" s="1435"/>
      <c r="B22" s="1437"/>
      <c r="C22" s="23">
        <v>11</v>
      </c>
      <c r="D22" s="24"/>
      <c r="E22" s="24"/>
      <c r="F22" s="29"/>
      <c r="G22" s="23"/>
      <c r="H22" s="24"/>
      <c r="I22" s="24"/>
      <c r="J22" s="29"/>
      <c r="K22" s="25"/>
      <c r="L22" s="24"/>
      <c r="M22" s="24"/>
      <c r="N22" s="31"/>
      <c r="O22" s="23"/>
      <c r="P22" s="24"/>
      <c r="Q22" s="24"/>
      <c r="R22" s="29"/>
      <c r="S22" s="25"/>
      <c r="T22" s="24"/>
      <c r="U22" s="18"/>
      <c r="V22" s="724"/>
      <c r="W22" s="1371"/>
      <c r="X22" s="23"/>
      <c r="Y22" s="24"/>
      <c r="Z22" s="24"/>
      <c r="AA22" s="24"/>
      <c r="AB22" s="50"/>
      <c r="AC22" s="28"/>
      <c r="AD22" s="350" t="s">
        <v>378</v>
      </c>
      <c r="AE22" s="351" t="s">
        <v>405</v>
      </c>
      <c r="AF22" s="351" t="s">
        <v>406</v>
      </c>
      <c r="AG22" s="351" t="s">
        <v>379</v>
      </c>
      <c r="AH22" s="697" t="s">
        <v>159</v>
      </c>
      <c r="AI22" s="351" t="s">
        <v>407</v>
      </c>
      <c r="AJ22" s="351" t="s">
        <v>408</v>
      </c>
      <c r="AK22" s="351" t="s">
        <v>409</v>
      </c>
      <c r="AL22" s="351" t="s">
        <v>376</v>
      </c>
      <c r="AM22" s="351" t="s">
        <v>410</v>
      </c>
      <c r="AN22" s="351" t="s">
        <v>377</v>
      </c>
      <c r="AO22" s="351" t="s">
        <v>411</v>
      </c>
      <c r="AP22" s="1403"/>
      <c r="AQ22" s="350" t="s">
        <v>378</v>
      </c>
      <c r="AR22" s="351" t="s">
        <v>405</v>
      </c>
      <c r="AS22" s="351" t="s">
        <v>406</v>
      </c>
      <c r="AT22" s="351" t="s">
        <v>379</v>
      </c>
      <c r="AU22" s="697" t="s">
        <v>159</v>
      </c>
      <c r="AV22" s="351" t="s">
        <v>407</v>
      </c>
      <c r="AW22" s="351" t="s">
        <v>408</v>
      </c>
      <c r="AX22" s="351" t="s">
        <v>409</v>
      </c>
      <c r="AY22" s="351" t="s">
        <v>376</v>
      </c>
      <c r="AZ22" s="351" t="s">
        <v>410</v>
      </c>
      <c r="BA22" s="351" t="s">
        <v>377</v>
      </c>
      <c r="BB22" s="351" t="s">
        <v>411</v>
      </c>
      <c r="BC22" s="351" t="s">
        <v>375</v>
      </c>
      <c r="BD22" s="351" t="s">
        <v>147</v>
      </c>
      <c r="BE22" s="351">
        <v>4</v>
      </c>
      <c r="BF22" s="1403"/>
      <c r="BG22" s="350" t="s">
        <v>413</v>
      </c>
      <c r="BH22" s="351" t="s">
        <v>375</v>
      </c>
      <c r="BI22" s="721" t="s">
        <v>147</v>
      </c>
      <c r="BJ22" s="722" t="s">
        <v>161</v>
      </c>
      <c r="BK22" s="1404"/>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row>
    <row r="23" spans="1:127" ht="15.75" customHeight="1" thickBot="1">
      <c r="A23" s="1442" t="str">
        <f ca="1">IF(Rosters!B22="","",Rosters!B22)</f>
        <v>88</v>
      </c>
      <c r="B23" s="1444" t="str">
        <f ca="1">IF(Rosters!C22="","",Rosters!C22)</f>
        <v>She Who Cannot Be Named</v>
      </c>
      <c r="C23" s="20" t="s">
        <v>410</v>
      </c>
      <c r="D23" s="21" t="s">
        <v>410</v>
      </c>
      <c r="E23" s="21"/>
      <c r="F23" s="30"/>
      <c r="G23" s="20"/>
      <c r="H23" s="21"/>
      <c r="I23" s="21"/>
      <c r="J23" s="30"/>
      <c r="K23" s="44"/>
      <c r="L23" s="21"/>
      <c r="M23" s="21"/>
      <c r="N23" s="43"/>
      <c r="O23" s="20"/>
      <c r="P23" s="21"/>
      <c r="Q23" s="21"/>
      <c r="R23" s="30"/>
      <c r="S23" s="44"/>
      <c r="T23" s="14"/>
      <c r="U23" s="32"/>
      <c r="V23" s="723"/>
      <c r="W23" s="1370">
        <f>COUNT(C24:U24)</f>
        <v>2</v>
      </c>
      <c r="X23" s="20" t="s">
        <v>378</v>
      </c>
      <c r="Y23" s="14"/>
      <c r="Z23" s="21"/>
      <c r="AA23" s="21"/>
      <c r="AB23" s="33"/>
      <c r="AC23" s="658"/>
      <c r="AD23" s="233">
        <f>COUNTIF($C23:$V23,"B")</f>
        <v>0</v>
      </c>
      <c r="AE23" s="206">
        <f>COUNTIF($C23:$V23,"E")</f>
        <v>0</v>
      </c>
      <c r="AF23" s="206">
        <f>COUNTIF(C23:V23, "F")</f>
        <v>0</v>
      </c>
      <c r="AG23" s="206">
        <f>COUNTIF(C23:V23,"O")</f>
        <v>0</v>
      </c>
      <c r="AH23" s="206">
        <f>COUNTIF(C23:V23,"L")</f>
        <v>0</v>
      </c>
      <c r="AI23" s="206">
        <f>COUNTIF(C23:V23,"C")</f>
        <v>0</v>
      </c>
      <c r="AJ23" s="206">
        <f>COUNTIF(C23:V23,"M")</f>
        <v>0</v>
      </c>
      <c r="AK23" s="206">
        <f>COUNTIF(C23:V23,"I")</f>
        <v>0</v>
      </c>
      <c r="AL23" s="206">
        <f>COUNTIF(C23:V23,"S")</f>
        <v>0</v>
      </c>
      <c r="AM23" s="206">
        <f>COUNTIF(C23:V23,"X")</f>
        <v>2</v>
      </c>
      <c r="AN23" s="206">
        <f>COUNTIF(C23:V23,"P")</f>
        <v>0</v>
      </c>
      <c r="AO23" s="230">
        <f>COUNTIF(C23:V23,"H")</f>
        <v>0</v>
      </c>
      <c r="AP23" s="1402">
        <f>SUM(AD23:AO23)</f>
        <v>2</v>
      </c>
      <c r="AQ23" s="227">
        <f>COUNTIF(X23:AB23,"B")</f>
        <v>1</v>
      </c>
      <c r="AR23" s="206">
        <f>COUNTIF(X23:AB23,"E")</f>
        <v>0</v>
      </c>
      <c r="AS23" s="206">
        <f>COUNTIF(X23:AB23, "F")</f>
        <v>0</v>
      </c>
      <c r="AT23" s="206">
        <f>COUNTIF(X23:AB23,"O")</f>
        <v>0</v>
      </c>
      <c r="AU23" s="206">
        <f>COUNTIF(X23:AB23,"L")</f>
        <v>0</v>
      </c>
      <c r="AV23" s="206">
        <f>COUNTIF(X23:AB23,"C")</f>
        <v>0</v>
      </c>
      <c r="AW23" s="206">
        <f>COUNTIF(X23:AB23,"M")</f>
        <v>0</v>
      </c>
      <c r="AX23" s="206">
        <f>COUNTIF(X23:AB23,"I")</f>
        <v>0</v>
      </c>
      <c r="AY23" s="206">
        <f>COUNTIF(X23:AB23,"S")</f>
        <v>0</v>
      </c>
      <c r="AZ23" s="206">
        <f>COUNTIF(X23:AB23,"X")</f>
        <v>0</v>
      </c>
      <c r="BA23" s="206">
        <f>COUNTIF(X23:AB23,"P")</f>
        <v>0</v>
      </c>
      <c r="BB23" s="206">
        <f>COUNTIF(X23:AB23,"H")</f>
        <v>0</v>
      </c>
      <c r="BC23" s="206">
        <f>COUNTIF(X23:AB23,"G")</f>
        <v>0</v>
      </c>
      <c r="BD23" s="230">
        <f>COUNTIF(X23:AB23,"N")</f>
        <v>0</v>
      </c>
      <c r="BE23" s="230">
        <f>COUNTIF(X23:AB23, "4")</f>
        <v>0</v>
      </c>
      <c r="BF23" s="1402">
        <f>SUM(AQ23:BE23)</f>
        <v>1</v>
      </c>
      <c r="BG23" s="178" t="str">
        <f>IF(AC23="","",IF(AC23="PM",1))</f>
        <v/>
      </c>
      <c r="BH23" s="179" t="str">
        <f>IF(AC23="","",IF(AC23="G",1))</f>
        <v/>
      </c>
      <c r="BI23" s="180" t="str">
        <f>IF(AC23="","",IF(AC23="N",1))</f>
        <v/>
      </c>
      <c r="BJ23" s="180" t="str">
        <f>IF(AC23="","",IF(AC23="Z",1))</f>
        <v/>
      </c>
      <c r="BK23" s="1406" t="str">
        <f>B23</f>
        <v>She Who Cannot Be Named</v>
      </c>
    </row>
    <row r="24" spans="1:127" s="8" customFormat="1" ht="15.75" customHeight="1" thickBot="1">
      <c r="A24" s="1443"/>
      <c r="B24" s="1445"/>
      <c r="C24" s="15">
        <v>17</v>
      </c>
      <c r="D24" s="16">
        <v>17</v>
      </c>
      <c r="E24" s="16"/>
      <c r="F24" s="29"/>
      <c r="G24" s="15"/>
      <c r="H24" s="16"/>
      <c r="I24" s="16"/>
      <c r="J24" s="29"/>
      <c r="K24" s="17"/>
      <c r="L24" s="16"/>
      <c r="M24" s="16"/>
      <c r="N24" s="31"/>
      <c r="O24" s="15"/>
      <c r="P24" s="16"/>
      <c r="Q24" s="16"/>
      <c r="R24" s="29"/>
      <c r="S24" s="17"/>
      <c r="T24" s="16"/>
      <c r="U24" s="19"/>
      <c r="V24" s="724"/>
      <c r="W24" s="1371"/>
      <c r="X24" s="15">
        <v>4</v>
      </c>
      <c r="Y24" s="16"/>
      <c r="Z24" s="16"/>
      <c r="AA24" s="16"/>
      <c r="AB24" s="46"/>
      <c r="AC24" s="28"/>
      <c r="AD24" s="350" t="s">
        <v>378</v>
      </c>
      <c r="AE24" s="351" t="s">
        <v>405</v>
      </c>
      <c r="AF24" s="351" t="s">
        <v>406</v>
      </c>
      <c r="AG24" s="351" t="s">
        <v>379</v>
      </c>
      <c r="AH24" s="697" t="s">
        <v>159</v>
      </c>
      <c r="AI24" s="351" t="s">
        <v>407</v>
      </c>
      <c r="AJ24" s="351" t="s">
        <v>408</v>
      </c>
      <c r="AK24" s="351" t="s">
        <v>409</v>
      </c>
      <c r="AL24" s="351" t="s">
        <v>376</v>
      </c>
      <c r="AM24" s="351" t="s">
        <v>410</v>
      </c>
      <c r="AN24" s="351" t="s">
        <v>377</v>
      </c>
      <c r="AO24" s="351" t="s">
        <v>411</v>
      </c>
      <c r="AP24" s="1403"/>
      <c r="AQ24" s="350" t="s">
        <v>378</v>
      </c>
      <c r="AR24" s="351" t="s">
        <v>405</v>
      </c>
      <c r="AS24" s="351" t="s">
        <v>406</v>
      </c>
      <c r="AT24" s="351" t="s">
        <v>379</v>
      </c>
      <c r="AU24" s="697" t="s">
        <v>159</v>
      </c>
      <c r="AV24" s="351" t="s">
        <v>407</v>
      </c>
      <c r="AW24" s="351" t="s">
        <v>408</v>
      </c>
      <c r="AX24" s="351" t="s">
        <v>409</v>
      </c>
      <c r="AY24" s="351" t="s">
        <v>376</v>
      </c>
      <c r="AZ24" s="351" t="s">
        <v>410</v>
      </c>
      <c r="BA24" s="351" t="s">
        <v>377</v>
      </c>
      <c r="BB24" s="351" t="s">
        <v>411</v>
      </c>
      <c r="BC24" s="351" t="s">
        <v>375</v>
      </c>
      <c r="BD24" s="351" t="s">
        <v>147</v>
      </c>
      <c r="BE24" s="351">
        <v>4</v>
      </c>
      <c r="BF24" s="1403"/>
      <c r="BG24" s="350" t="s">
        <v>413</v>
      </c>
      <c r="BH24" s="351" t="s">
        <v>375</v>
      </c>
      <c r="BI24" s="721" t="s">
        <v>147</v>
      </c>
      <c r="BJ24" s="722" t="s">
        <v>161</v>
      </c>
      <c r="BK24" s="1406"/>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row>
    <row r="25" spans="1:127" ht="15.75" customHeight="1" thickBot="1">
      <c r="A25" s="1434" t="str">
        <f ca="1">IF(Rosters!B23="","",Rosters!B23)</f>
        <v>45</v>
      </c>
      <c r="B25" s="1436" t="str">
        <f ca="1">IF(Rosters!C23="","",Rosters!C23)</f>
        <v>Tia Juana Pistola</v>
      </c>
      <c r="C25" s="26"/>
      <c r="D25" s="27"/>
      <c r="E25" s="27"/>
      <c r="F25" s="30"/>
      <c r="G25" s="26"/>
      <c r="H25" s="27"/>
      <c r="I25" s="27"/>
      <c r="J25" s="30"/>
      <c r="K25" s="48"/>
      <c r="L25" s="27"/>
      <c r="M25" s="27"/>
      <c r="N25" s="43"/>
      <c r="O25" s="26"/>
      <c r="P25" s="27"/>
      <c r="Q25" s="27"/>
      <c r="R25" s="30"/>
      <c r="S25" s="48"/>
      <c r="T25" s="22"/>
      <c r="U25" s="49"/>
      <c r="V25" s="723"/>
      <c r="W25" s="1370">
        <f>COUNT(C26:U26)</f>
        <v>0</v>
      </c>
      <c r="X25" s="26"/>
      <c r="Y25" s="22"/>
      <c r="Z25" s="27"/>
      <c r="AA25" s="27"/>
      <c r="AB25" s="47"/>
      <c r="AC25" s="658"/>
      <c r="AD25" s="233">
        <f>COUNTIF($C25:$V25,"B")</f>
        <v>0</v>
      </c>
      <c r="AE25" s="206">
        <f>COUNTIF($C25:$V25,"E")</f>
        <v>0</v>
      </c>
      <c r="AF25" s="206">
        <f>COUNTIF(C25:V25, "F")</f>
        <v>0</v>
      </c>
      <c r="AG25" s="206">
        <f>COUNTIF(C25:V25,"O")</f>
        <v>0</v>
      </c>
      <c r="AH25" s="206">
        <f>COUNTIF(C25:V25,"L")</f>
        <v>0</v>
      </c>
      <c r="AI25" s="206">
        <f>COUNTIF(C25:V25,"C")</f>
        <v>0</v>
      </c>
      <c r="AJ25" s="206">
        <f>COUNTIF(C25:V25,"M")</f>
        <v>0</v>
      </c>
      <c r="AK25" s="206">
        <f>COUNTIF(C25:V25,"I")</f>
        <v>0</v>
      </c>
      <c r="AL25" s="206">
        <f>COUNTIF(C25:V25,"S")</f>
        <v>0</v>
      </c>
      <c r="AM25" s="206">
        <f>COUNTIF(C25:V25,"X")</f>
        <v>0</v>
      </c>
      <c r="AN25" s="206">
        <f>COUNTIF(C25:V25,"P")</f>
        <v>0</v>
      </c>
      <c r="AO25" s="230">
        <f>COUNTIF(C25:V25,"H")</f>
        <v>0</v>
      </c>
      <c r="AP25" s="1402">
        <f>SUM(AD25:AO25)</f>
        <v>0</v>
      </c>
      <c r="AQ25" s="227">
        <f>COUNTIF(X25:AB25,"B")</f>
        <v>0</v>
      </c>
      <c r="AR25" s="206">
        <f>COUNTIF(X25:AB25,"E")</f>
        <v>0</v>
      </c>
      <c r="AS25" s="206">
        <f>COUNTIF(X25:AB25, "F")</f>
        <v>0</v>
      </c>
      <c r="AT25" s="206">
        <f>COUNTIF(X25:AB25,"O")</f>
        <v>0</v>
      </c>
      <c r="AU25" s="206">
        <f>COUNTIF(X25:AB25,"L")</f>
        <v>0</v>
      </c>
      <c r="AV25" s="206">
        <f>COUNTIF(X25:AB25,"C")</f>
        <v>0</v>
      </c>
      <c r="AW25" s="206">
        <f>COUNTIF(X25:AB25,"M")</f>
        <v>0</v>
      </c>
      <c r="AX25" s="206">
        <f>COUNTIF(X25:AB25,"I")</f>
        <v>0</v>
      </c>
      <c r="AY25" s="206">
        <f>COUNTIF(X25:AB25,"S")</f>
        <v>0</v>
      </c>
      <c r="AZ25" s="206">
        <f>COUNTIF(X25:AB25,"X")</f>
        <v>0</v>
      </c>
      <c r="BA25" s="206">
        <f>COUNTIF(X25:AB25,"P")</f>
        <v>0</v>
      </c>
      <c r="BB25" s="206">
        <f>COUNTIF(X25:AB25,"H")</f>
        <v>0</v>
      </c>
      <c r="BC25" s="206">
        <f>COUNTIF(X25:AB25,"G")</f>
        <v>0</v>
      </c>
      <c r="BD25" s="230">
        <f>COUNTIF(X25:AB25,"N")</f>
        <v>0</v>
      </c>
      <c r="BE25" s="230">
        <f>COUNTIF(X25:AB25, "4")</f>
        <v>0</v>
      </c>
      <c r="BF25" s="1402">
        <f>SUM(AQ25:BE25)</f>
        <v>0</v>
      </c>
      <c r="BG25" s="178" t="str">
        <f>IF(AC25="","",IF(AC25="PM",1))</f>
        <v/>
      </c>
      <c r="BH25" s="179" t="str">
        <f>IF(AC25="","",IF(AC25="G",1))</f>
        <v/>
      </c>
      <c r="BI25" s="180" t="str">
        <f>IF(AC25="","",IF(AC25="N",1))</f>
        <v/>
      </c>
      <c r="BJ25" s="180" t="str">
        <f>IF(AC25="","",IF(AC25="Z",1))</f>
        <v/>
      </c>
      <c r="BK25" s="1404" t="str">
        <f>B25</f>
        <v>Tia Juana Pistola</v>
      </c>
    </row>
    <row r="26" spans="1:127" s="8" customFormat="1" ht="15.75" customHeight="1" thickBot="1">
      <c r="A26" s="1435"/>
      <c r="B26" s="1437"/>
      <c r="C26" s="23"/>
      <c r="D26" s="24"/>
      <c r="E26" s="24"/>
      <c r="F26" s="29"/>
      <c r="G26" s="23"/>
      <c r="H26" s="24"/>
      <c r="I26" s="24"/>
      <c r="J26" s="29"/>
      <c r="K26" s="25"/>
      <c r="L26" s="24"/>
      <c r="M26" s="24"/>
      <c r="N26" s="31"/>
      <c r="O26" s="23"/>
      <c r="P26" s="24"/>
      <c r="Q26" s="24"/>
      <c r="R26" s="29"/>
      <c r="S26" s="25"/>
      <c r="T26" s="24"/>
      <c r="U26" s="18"/>
      <c r="V26" s="724"/>
      <c r="W26" s="1371"/>
      <c r="X26" s="23"/>
      <c r="Y26" s="24"/>
      <c r="Z26" s="24"/>
      <c r="AA26" s="24"/>
      <c r="AB26" s="50"/>
      <c r="AC26" s="28"/>
      <c r="AD26" s="350" t="s">
        <v>378</v>
      </c>
      <c r="AE26" s="351" t="s">
        <v>405</v>
      </c>
      <c r="AF26" s="351" t="s">
        <v>406</v>
      </c>
      <c r="AG26" s="351" t="s">
        <v>379</v>
      </c>
      <c r="AH26" s="697" t="s">
        <v>159</v>
      </c>
      <c r="AI26" s="351" t="s">
        <v>407</v>
      </c>
      <c r="AJ26" s="351" t="s">
        <v>408</v>
      </c>
      <c r="AK26" s="351" t="s">
        <v>409</v>
      </c>
      <c r="AL26" s="351" t="s">
        <v>376</v>
      </c>
      <c r="AM26" s="351" t="s">
        <v>410</v>
      </c>
      <c r="AN26" s="351" t="s">
        <v>377</v>
      </c>
      <c r="AO26" s="351" t="s">
        <v>411</v>
      </c>
      <c r="AP26" s="1403"/>
      <c r="AQ26" s="350" t="s">
        <v>378</v>
      </c>
      <c r="AR26" s="351" t="s">
        <v>405</v>
      </c>
      <c r="AS26" s="351" t="s">
        <v>406</v>
      </c>
      <c r="AT26" s="351" t="s">
        <v>379</v>
      </c>
      <c r="AU26" s="697" t="s">
        <v>159</v>
      </c>
      <c r="AV26" s="351" t="s">
        <v>407</v>
      </c>
      <c r="AW26" s="351" t="s">
        <v>408</v>
      </c>
      <c r="AX26" s="351" t="s">
        <v>409</v>
      </c>
      <c r="AY26" s="351" t="s">
        <v>376</v>
      </c>
      <c r="AZ26" s="351" t="s">
        <v>410</v>
      </c>
      <c r="BA26" s="351" t="s">
        <v>377</v>
      </c>
      <c r="BB26" s="351" t="s">
        <v>411</v>
      </c>
      <c r="BC26" s="351" t="s">
        <v>375</v>
      </c>
      <c r="BD26" s="351" t="s">
        <v>147</v>
      </c>
      <c r="BE26" s="351">
        <v>4</v>
      </c>
      <c r="BF26" s="1403"/>
      <c r="BG26" s="350" t="s">
        <v>413</v>
      </c>
      <c r="BH26" s="351" t="s">
        <v>375</v>
      </c>
      <c r="BI26" s="721" t="s">
        <v>147</v>
      </c>
      <c r="BJ26" s="722" t="s">
        <v>161</v>
      </c>
      <c r="BK26" s="1404"/>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row>
    <row r="27" spans="1:127" ht="15.75" customHeight="1" thickBot="1">
      <c r="A27" s="1442" t="str">
        <f ca="1">IF(Rosters!B24="","",Rosters!B24)</f>
        <v>52</v>
      </c>
      <c r="B27" s="1444" t="str">
        <f ca="1">IF(Rosters!C24="","",Rosters!C24)</f>
        <v>Whipity Pow</v>
      </c>
      <c r="C27" s="20" t="s">
        <v>378</v>
      </c>
      <c r="D27" s="21" t="s">
        <v>410</v>
      </c>
      <c r="E27" s="21"/>
      <c r="F27" s="30"/>
      <c r="G27" s="20"/>
      <c r="H27" s="21"/>
      <c r="I27" s="21"/>
      <c r="J27" s="30"/>
      <c r="K27" s="44"/>
      <c r="L27" s="21"/>
      <c r="M27" s="21"/>
      <c r="N27" s="43"/>
      <c r="O27" s="20"/>
      <c r="P27" s="21"/>
      <c r="Q27" s="21"/>
      <c r="R27" s="30"/>
      <c r="S27" s="44"/>
      <c r="T27" s="14"/>
      <c r="U27" s="32"/>
      <c r="V27" s="723"/>
      <c r="W27" s="1370">
        <f>COUNT(C28:U28)</f>
        <v>2</v>
      </c>
      <c r="X27" s="20" t="s">
        <v>410</v>
      </c>
      <c r="Y27" s="14"/>
      <c r="Z27" s="21"/>
      <c r="AA27" s="21"/>
      <c r="AB27" s="33"/>
      <c r="AC27" s="658"/>
      <c r="AD27" s="233">
        <f>COUNTIF($C27:$V27,"B")</f>
        <v>1</v>
      </c>
      <c r="AE27" s="206">
        <f>COUNTIF($C27:$V27,"E")</f>
        <v>0</v>
      </c>
      <c r="AF27" s="206">
        <f>COUNTIF(C27:V27, "F")</f>
        <v>0</v>
      </c>
      <c r="AG27" s="206">
        <f>COUNTIF(C27:V27,"O")</f>
        <v>0</v>
      </c>
      <c r="AH27" s="206">
        <f>COUNTIF(C27:V27,"L")</f>
        <v>0</v>
      </c>
      <c r="AI27" s="206">
        <f>COUNTIF(C27:V27,"C")</f>
        <v>0</v>
      </c>
      <c r="AJ27" s="206">
        <f>COUNTIF(C27:V27,"M")</f>
        <v>0</v>
      </c>
      <c r="AK27" s="206">
        <f>COUNTIF(C27:V27,"I")</f>
        <v>0</v>
      </c>
      <c r="AL27" s="206">
        <f>COUNTIF(C27:V27,"S")</f>
        <v>0</v>
      </c>
      <c r="AM27" s="206">
        <f>COUNTIF(C27:V27,"X")</f>
        <v>1</v>
      </c>
      <c r="AN27" s="206">
        <f>COUNTIF(C27:V27,"P")</f>
        <v>0</v>
      </c>
      <c r="AO27" s="230">
        <f>COUNTIF(C27:V27,"H")</f>
        <v>0</v>
      </c>
      <c r="AP27" s="1402">
        <f>SUM(AD27:AO27)</f>
        <v>2</v>
      </c>
      <c r="AQ27" s="227">
        <f>COUNTIF(X27:AB27,"B")</f>
        <v>0</v>
      </c>
      <c r="AR27" s="206">
        <f>COUNTIF(X27:AB27,"E")</f>
        <v>0</v>
      </c>
      <c r="AS27" s="206">
        <f>COUNTIF(X27:AB27, "F")</f>
        <v>0</v>
      </c>
      <c r="AT27" s="206">
        <f>COUNTIF(X27:AB27,"O")</f>
        <v>0</v>
      </c>
      <c r="AU27" s="206">
        <f>COUNTIF(X27:AB27,"L")</f>
        <v>0</v>
      </c>
      <c r="AV27" s="206">
        <f>COUNTIF(X27:AB27,"C")</f>
        <v>0</v>
      </c>
      <c r="AW27" s="206">
        <f>COUNTIF(X27:AB27,"M")</f>
        <v>0</v>
      </c>
      <c r="AX27" s="206">
        <f>COUNTIF(X27:AB27,"I")</f>
        <v>0</v>
      </c>
      <c r="AY27" s="206">
        <f>COUNTIF(X27:AB27,"S")</f>
        <v>0</v>
      </c>
      <c r="AZ27" s="206">
        <f>COUNTIF(X27:AB27,"X")</f>
        <v>1</v>
      </c>
      <c r="BA27" s="206">
        <f>COUNTIF(X27:AB27,"P")</f>
        <v>0</v>
      </c>
      <c r="BB27" s="206">
        <f>COUNTIF(X27:AB27,"H")</f>
        <v>0</v>
      </c>
      <c r="BC27" s="206">
        <f>COUNTIF(X27:AB27,"G")</f>
        <v>0</v>
      </c>
      <c r="BD27" s="230">
        <f>COUNTIF(X27:AB27,"N")</f>
        <v>0</v>
      </c>
      <c r="BE27" s="230">
        <f>COUNTIF(X27:AB27, "4")</f>
        <v>0</v>
      </c>
      <c r="BF27" s="1402">
        <f>SUM(AQ27:BE27)</f>
        <v>1</v>
      </c>
      <c r="BG27" s="178" t="str">
        <f>IF(AC27="","",IF(AC27="PM",1))</f>
        <v/>
      </c>
      <c r="BH27" s="179" t="str">
        <f>IF(AC27="","",IF(AC27="G",1))</f>
        <v/>
      </c>
      <c r="BI27" s="180" t="str">
        <f>IF(AC27="","",IF(AC27="N",1))</f>
        <v/>
      </c>
      <c r="BJ27" s="180" t="str">
        <f>IF(AC27="","",IF(AC27="Z",1))</f>
        <v/>
      </c>
      <c r="BK27" s="1406" t="str">
        <f>B27</f>
        <v>Whipity Pow</v>
      </c>
    </row>
    <row r="28" spans="1:127" s="8" customFormat="1" ht="15.75" customHeight="1" thickBot="1">
      <c r="A28" s="1443"/>
      <c r="B28" s="1445"/>
      <c r="C28" s="15">
        <v>2</v>
      </c>
      <c r="D28" s="16">
        <v>12</v>
      </c>
      <c r="E28" s="16"/>
      <c r="F28" s="29"/>
      <c r="G28" s="15"/>
      <c r="H28" s="16"/>
      <c r="I28" s="16"/>
      <c r="J28" s="29"/>
      <c r="K28" s="17"/>
      <c r="L28" s="16"/>
      <c r="M28" s="16"/>
      <c r="N28" s="31"/>
      <c r="O28" s="15"/>
      <c r="P28" s="16"/>
      <c r="Q28" s="16"/>
      <c r="R28" s="29"/>
      <c r="S28" s="17"/>
      <c r="T28" s="16"/>
      <c r="U28" s="19"/>
      <c r="V28" s="724"/>
      <c r="W28" s="1371"/>
      <c r="X28" s="15">
        <v>6</v>
      </c>
      <c r="Y28" s="16"/>
      <c r="Z28" s="16"/>
      <c r="AA28" s="16"/>
      <c r="AB28" s="46"/>
      <c r="AC28" s="28"/>
      <c r="AD28" s="350" t="s">
        <v>378</v>
      </c>
      <c r="AE28" s="351" t="s">
        <v>405</v>
      </c>
      <c r="AF28" s="351" t="s">
        <v>406</v>
      </c>
      <c r="AG28" s="351" t="s">
        <v>379</v>
      </c>
      <c r="AH28" s="697" t="s">
        <v>159</v>
      </c>
      <c r="AI28" s="351" t="s">
        <v>407</v>
      </c>
      <c r="AJ28" s="351" t="s">
        <v>408</v>
      </c>
      <c r="AK28" s="351" t="s">
        <v>409</v>
      </c>
      <c r="AL28" s="351" t="s">
        <v>376</v>
      </c>
      <c r="AM28" s="351" t="s">
        <v>410</v>
      </c>
      <c r="AN28" s="351" t="s">
        <v>377</v>
      </c>
      <c r="AO28" s="351" t="s">
        <v>411</v>
      </c>
      <c r="AP28" s="1403"/>
      <c r="AQ28" s="350" t="s">
        <v>378</v>
      </c>
      <c r="AR28" s="351" t="s">
        <v>405</v>
      </c>
      <c r="AS28" s="351" t="s">
        <v>406</v>
      </c>
      <c r="AT28" s="351" t="s">
        <v>379</v>
      </c>
      <c r="AU28" s="697" t="s">
        <v>159</v>
      </c>
      <c r="AV28" s="351" t="s">
        <v>407</v>
      </c>
      <c r="AW28" s="351" t="s">
        <v>408</v>
      </c>
      <c r="AX28" s="351" t="s">
        <v>409</v>
      </c>
      <c r="AY28" s="351" t="s">
        <v>376</v>
      </c>
      <c r="AZ28" s="351" t="s">
        <v>410</v>
      </c>
      <c r="BA28" s="351" t="s">
        <v>377</v>
      </c>
      <c r="BB28" s="351" t="s">
        <v>411</v>
      </c>
      <c r="BC28" s="351" t="s">
        <v>375</v>
      </c>
      <c r="BD28" s="351" t="s">
        <v>147</v>
      </c>
      <c r="BE28" s="351">
        <v>4</v>
      </c>
      <c r="BF28" s="1403"/>
      <c r="BG28" s="350" t="s">
        <v>413</v>
      </c>
      <c r="BH28" s="351" t="s">
        <v>375</v>
      </c>
      <c r="BI28" s="721" t="s">
        <v>147</v>
      </c>
      <c r="BJ28" s="722" t="s">
        <v>161</v>
      </c>
      <c r="BK28" s="1406"/>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row>
    <row r="29" spans="1:127" ht="15.75" customHeight="1" thickBot="1">
      <c r="A29" s="1434" t="str">
        <f ca="1">IF(Rosters!B25="","",Rosters!B25)</f>
        <v>8</v>
      </c>
      <c r="B29" s="1436" t="str">
        <f ca="1">IF(Rosters!C25="","",Rosters!C25)</f>
        <v>Winona Fighter</v>
      </c>
      <c r="C29" s="26" t="s">
        <v>379</v>
      </c>
      <c r="D29" s="27"/>
      <c r="E29" s="27"/>
      <c r="F29" s="30"/>
      <c r="G29" s="26"/>
      <c r="H29" s="27"/>
      <c r="I29" s="27"/>
      <c r="J29" s="30"/>
      <c r="K29" s="48"/>
      <c r="L29" s="27"/>
      <c r="M29" s="27"/>
      <c r="N29" s="43"/>
      <c r="O29" s="26"/>
      <c r="P29" s="27"/>
      <c r="Q29" s="27"/>
      <c r="R29" s="30"/>
      <c r="S29" s="48"/>
      <c r="T29" s="22"/>
      <c r="U29" s="49"/>
      <c r="V29" s="723"/>
      <c r="W29" s="1370">
        <f>COUNT(C30:U30)</f>
        <v>1</v>
      </c>
      <c r="X29" s="26"/>
      <c r="Y29" s="22"/>
      <c r="Z29" s="27"/>
      <c r="AA29" s="27"/>
      <c r="AB29" s="47"/>
      <c r="AC29" s="658"/>
      <c r="AD29" s="233">
        <f>COUNTIF($C29:$V29,"B")</f>
        <v>0</v>
      </c>
      <c r="AE29" s="206">
        <f>COUNTIF($C29:$V29,"E")</f>
        <v>0</v>
      </c>
      <c r="AF29" s="206">
        <f>COUNTIF(C29:V29, "F")</f>
        <v>0</v>
      </c>
      <c r="AG29" s="206">
        <f>COUNTIF(C29:V29,"O")</f>
        <v>1</v>
      </c>
      <c r="AH29" s="206">
        <f>COUNTIF(C29:V29,"L")</f>
        <v>0</v>
      </c>
      <c r="AI29" s="206">
        <f>COUNTIF(C29:V29,"C")</f>
        <v>0</v>
      </c>
      <c r="AJ29" s="206">
        <f>COUNTIF(C29:V29,"M")</f>
        <v>0</v>
      </c>
      <c r="AK29" s="206">
        <f>COUNTIF(C29:V29,"I")</f>
        <v>0</v>
      </c>
      <c r="AL29" s="206">
        <f>COUNTIF(C29:V29,"S")</f>
        <v>0</v>
      </c>
      <c r="AM29" s="206">
        <f>COUNTIF(C29:V29,"X")</f>
        <v>0</v>
      </c>
      <c r="AN29" s="206">
        <f>COUNTIF(C29:V29,"P")</f>
        <v>0</v>
      </c>
      <c r="AO29" s="230">
        <f>COUNTIF(C29:V29,"H")</f>
        <v>0</v>
      </c>
      <c r="AP29" s="1402">
        <f>SUM(AD29:AO29)</f>
        <v>1</v>
      </c>
      <c r="AQ29" s="227">
        <f>COUNTIF(X29:AB29,"B")</f>
        <v>0</v>
      </c>
      <c r="AR29" s="206">
        <f>COUNTIF(X29:AB29,"E")</f>
        <v>0</v>
      </c>
      <c r="AS29" s="206">
        <f>COUNTIF(X29:AB29, "F")</f>
        <v>0</v>
      </c>
      <c r="AT29" s="206">
        <f>COUNTIF(X29:AB29,"O")</f>
        <v>0</v>
      </c>
      <c r="AU29" s="206">
        <f>COUNTIF(X29:AB29,"L")</f>
        <v>0</v>
      </c>
      <c r="AV29" s="206">
        <f>COUNTIF(X29:AB29,"C")</f>
        <v>0</v>
      </c>
      <c r="AW29" s="206">
        <f>COUNTIF(X29:AB29,"M")</f>
        <v>0</v>
      </c>
      <c r="AX29" s="206">
        <f>COUNTIF(X29:AB29,"I")</f>
        <v>0</v>
      </c>
      <c r="AY29" s="206">
        <f>COUNTIF(X29:AB29,"S")</f>
        <v>0</v>
      </c>
      <c r="AZ29" s="206">
        <f>COUNTIF(X29:AB29,"X")</f>
        <v>0</v>
      </c>
      <c r="BA29" s="206">
        <f>COUNTIF(X29:AB29,"P")</f>
        <v>0</v>
      </c>
      <c r="BB29" s="206">
        <f>COUNTIF(X29:AB29,"H")</f>
        <v>0</v>
      </c>
      <c r="BC29" s="206">
        <f>COUNTIF(X29:AB29,"G")</f>
        <v>0</v>
      </c>
      <c r="BD29" s="230">
        <f>COUNTIF(X29:AB29,"N")</f>
        <v>0</v>
      </c>
      <c r="BE29" s="230">
        <f>COUNTIF(X29:AB29, "4")</f>
        <v>0</v>
      </c>
      <c r="BF29" s="1402">
        <f>SUM(AQ29:BE29)</f>
        <v>0</v>
      </c>
      <c r="BG29" s="178" t="str">
        <f>IF(AC29="","",IF(AC29="PM",1))</f>
        <v/>
      </c>
      <c r="BH29" s="179" t="str">
        <f>IF(AC29="","",IF(AC29="G",1))</f>
        <v/>
      </c>
      <c r="BI29" s="180" t="str">
        <f>IF(AC29="","",IF(AC29="N",1))</f>
        <v/>
      </c>
      <c r="BJ29" s="180" t="str">
        <f>IF(AC29="","",IF(AC29="Z",1))</f>
        <v/>
      </c>
      <c r="BK29" s="1404" t="str">
        <f>B29</f>
        <v>Winona Fighter</v>
      </c>
    </row>
    <row r="30" spans="1:127" s="8" customFormat="1" ht="15.75" customHeight="1" thickBot="1">
      <c r="A30" s="1435"/>
      <c r="B30" s="1437"/>
      <c r="C30" s="23">
        <v>12</v>
      </c>
      <c r="D30" s="24"/>
      <c r="E30" s="24"/>
      <c r="F30" s="29"/>
      <c r="G30" s="23"/>
      <c r="H30" s="24"/>
      <c r="I30" s="24"/>
      <c r="J30" s="29"/>
      <c r="K30" s="25"/>
      <c r="L30" s="24"/>
      <c r="M30" s="24"/>
      <c r="N30" s="31"/>
      <c r="O30" s="23"/>
      <c r="P30" s="24"/>
      <c r="Q30" s="24"/>
      <c r="R30" s="29"/>
      <c r="S30" s="25"/>
      <c r="T30" s="24"/>
      <c r="U30" s="18"/>
      <c r="V30" s="724"/>
      <c r="W30" s="1371"/>
      <c r="X30" s="23"/>
      <c r="Y30" s="24"/>
      <c r="Z30" s="24"/>
      <c r="AA30" s="24"/>
      <c r="AB30" s="50"/>
      <c r="AC30" s="28"/>
      <c r="AD30" s="350" t="s">
        <v>378</v>
      </c>
      <c r="AE30" s="351" t="s">
        <v>405</v>
      </c>
      <c r="AF30" s="351" t="s">
        <v>406</v>
      </c>
      <c r="AG30" s="351" t="s">
        <v>379</v>
      </c>
      <c r="AH30" s="697" t="s">
        <v>159</v>
      </c>
      <c r="AI30" s="351" t="s">
        <v>407</v>
      </c>
      <c r="AJ30" s="351" t="s">
        <v>408</v>
      </c>
      <c r="AK30" s="351" t="s">
        <v>409</v>
      </c>
      <c r="AL30" s="351" t="s">
        <v>376</v>
      </c>
      <c r="AM30" s="351" t="s">
        <v>410</v>
      </c>
      <c r="AN30" s="351" t="s">
        <v>377</v>
      </c>
      <c r="AO30" s="351" t="s">
        <v>411</v>
      </c>
      <c r="AP30" s="1440"/>
      <c r="AQ30" s="350" t="s">
        <v>378</v>
      </c>
      <c r="AR30" s="351" t="s">
        <v>405</v>
      </c>
      <c r="AS30" s="351" t="s">
        <v>406</v>
      </c>
      <c r="AT30" s="351" t="s">
        <v>379</v>
      </c>
      <c r="AU30" s="697" t="s">
        <v>159</v>
      </c>
      <c r="AV30" s="351" t="s">
        <v>407</v>
      </c>
      <c r="AW30" s="351" t="s">
        <v>408</v>
      </c>
      <c r="AX30" s="351" t="s">
        <v>409</v>
      </c>
      <c r="AY30" s="351" t="s">
        <v>376</v>
      </c>
      <c r="AZ30" s="351" t="s">
        <v>410</v>
      </c>
      <c r="BA30" s="351" t="s">
        <v>377</v>
      </c>
      <c r="BB30" s="351" t="s">
        <v>411</v>
      </c>
      <c r="BC30" s="351" t="s">
        <v>375</v>
      </c>
      <c r="BD30" s="351" t="s">
        <v>147</v>
      </c>
      <c r="BE30" s="351">
        <v>4</v>
      </c>
      <c r="BF30" s="1441"/>
      <c r="BG30" s="350" t="s">
        <v>413</v>
      </c>
      <c r="BH30" s="351" t="s">
        <v>375</v>
      </c>
      <c r="BI30" s="721" t="s">
        <v>147</v>
      </c>
      <c r="BJ30" s="722" t="s">
        <v>161</v>
      </c>
      <c r="BK30" s="1405"/>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row>
    <row r="31" spans="1:127" ht="15.75" customHeight="1" thickBot="1">
      <c r="A31" s="1442" t="str">
        <f ca="1">IF(Rosters!B26="","",Rosters!B26)</f>
        <v/>
      </c>
      <c r="B31" s="1444" t="str">
        <f ca="1">IF(Rosters!C26="","",Rosters!C26)</f>
        <v/>
      </c>
      <c r="C31" s="20"/>
      <c r="D31" s="21"/>
      <c r="E31" s="21"/>
      <c r="F31" s="30"/>
      <c r="G31" s="20"/>
      <c r="H31" s="21"/>
      <c r="I31" s="21"/>
      <c r="J31" s="30"/>
      <c r="K31" s="44"/>
      <c r="L31" s="21"/>
      <c r="M31" s="21"/>
      <c r="N31" s="43"/>
      <c r="O31" s="20"/>
      <c r="P31" s="21"/>
      <c r="Q31" s="21"/>
      <c r="R31" s="30"/>
      <c r="S31" s="44"/>
      <c r="T31" s="14"/>
      <c r="U31" s="32"/>
      <c r="V31" s="723"/>
      <c r="W31" s="1370">
        <f>COUNT(C32:U32)</f>
        <v>0</v>
      </c>
      <c r="X31" s="20"/>
      <c r="Y31" s="21"/>
      <c r="Z31" s="21"/>
      <c r="AA31" s="21"/>
      <c r="AB31" s="33"/>
      <c r="AC31" s="658"/>
      <c r="AD31" s="233">
        <f>COUNTIF($C31:$V31,"B")</f>
        <v>0</v>
      </c>
      <c r="AE31" s="206">
        <f>COUNTIF($C31:$V31,"E")</f>
        <v>0</v>
      </c>
      <c r="AF31" s="206">
        <f>COUNTIF(C31:V31, "F")</f>
        <v>0</v>
      </c>
      <c r="AG31" s="206">
        <f>COUNTIF(C31:V31,"O")</f>
        <v>0</v>
      </c>
      <c r="AH31" s="206">
        <f>COUNTIF(C31:V31,"L")</f>
        <v>0</v>
      </c>
      <c r="AI31" s="206">
        <f>COUNTIF(C31:V31,"C")</f>
        <v>0</v>
      </c>
      <c r="AJ31" s="206">
        <f>COUNTIF(C31:V31,"M")</f>
        <v>0</v>
      </c>
      <c r="AK31" s="206">
        <f>COUNTIF(C31:V31,"I")</f>
        <v>0</v>
      </c>
      <c r="AL31" s="206">
        <f>COUNTIF(C31:V31,"S")</f>
        <v>0</v>
      </c>
      <c r="AM31" s="206">
        <f>COUNTIF(C31:V31,"X")</f>
        <v>0</v>
      </c>
      <c r="AN31" s="206">
        <f>COUNTIF(C31:V31,"P")</f>
        <v>0</v>
      </c>
      <c r="AO31" s="230">
        <f>COUNTIF(C31:V31,"H")</f>
        <v>0</v>
      </c>
      <c r="AP31" s="1402">
        <f>SUM(AD31:AO31)</f>
        <v>0</v>
      </c>
      <c r="AQ31" s="227">
        <f>COUNTIF(X31:AB31,"B")</f>
        <v>0</v>
      </c>
      <c r="AR31" s="206">
        <f>COUNTIF(X31:AB31,"E")</f>
        <v>0</v>
      </c>
      <c r="AS31" s="206">
        <f>COUNTIF(X31:AB31, "F")</f>
        <v>0</v>
      </c>
      <c r="AT31" s="206">
        <f>COUNTIF(X31:AB31,"O")</f>
        <v>0</v>
      </c>
      <c r="AU31" s="206">
        <f>COUNTIF(X31:AB31,"L")</f>
        <v>0</v>
      </c>
      <c r="AV31" s="206">
        <f>COUNTIF(X31:AB31,"C")</f>
        <v>0</v>
      </c>
      <c r="AW31" s="206">
        <f>COUNTIF(X31:AB31,"M")</f>
        <v>0</v>
      </c>
      <c r="AX31" s="206">
        <f>COUNTIF(X31:AB31,"I")</f>
        <v>0</v>
      </c>
      <c r="AY31" s="206">
        <f>COUNTIF(X31:AB31,"S")</f>
        <v>0</v>
      </c>
      <c r="AZ31" s="206">
        <f>COUNTIF(X31:AB31,"X")</f>
        <v>0</v>
      </c>
      <c r="BA31" s="206">
        <f>COUNTIF(X31:AB31,"P")</f>
        <v>0</v>
      </c>
      <c r="BB31" s="206">
        <f>COUNTIF(X31:AB31,"H")</f>
        <v>0</v>
      </c>
      <c r="BC31" s="206">
        <f>COUNTIF(X31:AB31,"G")</f>
        <v>0</v>
      </c>
      <c r="BD31" s="230">
        <f>COUNTIF(X31:AB31,"N")</f>
        <v>0</v>
      </c>
      <c r="BE31" s="230">
        <f>COUNTIF(X31:AB31, "4")</f>
        <v>0</v>
      </c>
      <c r="BF31" s="1402">
        <f>SUM(AQ31:BE31)</f>
        <v>0</v>
      </c>
      <c r="BG31" s="178" t="str">
        <f>IF(AC31="","",IF(AC31="PM",1))</f>
        <v/>
      </c>
      <c r="BH31" s="179" t="str">
        <f>IF(AC31="","",IF(AC31="G",1))</f>
        <v/>
      </c>
      <c r="BI31" s="180" t="str">
        <f>IF(AC31="","",IF(AC31="N",1))</f>
        <v/>
      </c>
      <c r="BJ31" s="180" t="str">
        <f>IF(AC31="","",IF(AC31="Z",1))</f>
        <v/>
      </c>
      <c r="BK31" s="1406" t="str">
        <f>B31</f>
        <v/>
      </c>
    </row>
    <row r="32" spans="1:127" s="8" customFormat="1" ht="15.75" customHeight="1" thickBot="1">
      <c r="A32" s="1443"/>
      <c r="B32" s="1445"/>
      <c r="C32" s="15"/>
      <c r="D32" s="16"/>
      <c r="E32" s="16"/>
      <c r="F32" s="29"/>
      <c r="G32" s="15"/>
      <c r="H32" s="16"/>
      <c r="I32" s="16"/>
      <c r="J32" s="29"/>
      <c r="K32" s="17"/>
      <c r="L32" s="16"/>
      <c r="M32" s="16"/>
      <c r="N32" s="31"/>
      <c r="O32" s="15"/>
      <c r="P32" s="16"/>
      <c r="Q32" s="16"/>
      <c r="R32" s="29"/>
      <c r="S32" s="17"/>
      <c r="T32" s="16"/>
      <c r="U32" s="19"/>
      <c r="V32" s="724"/>
      <c r="W32" s="1371"/>
      <c r="X32" s="15"/>
      <c r="Y32" s="16"/>
      <c r="Z32" s="16"/>
      <c r="AA32" s="16"/>
      <c r="AB32" s="46"/>
      <c r="AC32" s="28"/>
      <c r="AD32" s="350" t="s">
        <v>378</v>
      </c>
      <c r="AE32" s="351" t="s">
        <v>405</v>
      </c>
      <c r="AF32" s="351" t="s">
        <v>406</v>
      </c>
      <c r="AG32" s="351" t="s">
        <v>379</v>
      </c>
      <c r="AH32" s="697" t="s">
        <v>159</v>
      </c>
      <c r="AI32" s="351" t="s">
        <v>407</v>
      </c>
      <c r="AJ32" s="351" t="s">
        <v>408</v>
      </c>
      <c r="AK32" s="351" t="s">
        <v>409</v>
      </c>
      <c r="AL32" s="351" t="s">
        <v>376</v>
      </c>
      <c r="AM32" s="351" t="s">
        <v>410</v>
      </c>
      <c r="AN32" s="351" t="s">
        <v>377</v>
      </c>
      <c r="AO32" s="351" t="s">
        <v>411</v>
      </c>
      <c r="AP32" s="1403"/>
      <c r="AQ32" s="350" t="s">
        <v>378</v>
      </c>
      <c r="AR32" s="351" t="s">
        <v>405</v>
      </c>
      <c r="AS32" s="351" t="s">
        <v>406</v>
      </c>
      <c r="AT32" s="351" t="s">
        <v>379</v>
      </c>
      <c r="AU32" s="697" t="s">
        <v>159</v>
      </c>
      <c r="AV32" s="351" t="s">
        <v>407</v>
      </c>
      <c r="AW32" s="351" t="s">
        <v>408</v>
      </c>
      <c r="AX32" s="351" t="s">
        <v>409</v>
      </c>
      <c r="AY32" s="351" t="s">
        <v>376</v>
      </c>
      <c r="AZ32" s="351" t="s">
        <v>410</v>
      </c>
      <c r="BA32" s="351" t="s">
        <v>377</v>
      </c>
      <c r="BB32" s="351" t="s">
        <v>411</v>
      </c>
      <c r="BC32" s="351" t="s">
        <v>375</v>
      </c>
      <c r="BD32" s="351" t="s">
        <v>147</v>
      </c>
      <c r="BE32" s="351">
        <v>4</v>
      </c>
      <c r="BF32" s="1403"/>
      <c r="BG32" s="350" t="s">
        <v>413</v>
      </c>
      <c r="BH32" s="351" t="s">
        <v>375</v>
      </c>
      <c r="BI32" s="721" t="s">
        <v>147</v>
      </c>
      <c r="BJ32" s="722" t="s">
        <v>161</v>
      </c>
      <c r="BK32" s="1406"/>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row>
    <row r="33" spans="1:127" ht="15.75" customHeight="1" thickBot="1">
      <c r="A33" s="1434" t="str">
        <f ca="1">IF(Rosters!B27="","",Rosters!B27)</f>
        <v/>
      </c>
      <c r="B33" s="1436" t="str">
        <f ca="1">IF(Rosters!C29="","",Rosters!C29)</f>
        <v/>
      </c>
      <c r="C33" s="26"/>
      <c r="D33" s="27"/>
      <c r="E33" s="27"/>
      <c r="F33" s="30"/>
      <c r="G33" s="26"/>
      <c r="H33" s="27"/>
      <c r="I33" s="27"/>
      <c r="J33" s="30"/>
      <c r="K33" s="48"/>
      <c r="L33" s="27"/>
      <c r="M33" s="27"/>
      <c r="N33" s="43"/>
      <c r="O33" s="26"/>
      <c r="P33" s="27"/>
      <c r="Q33" s="27"/>
      <c r="R33" s="30"/>
      <c r="S33" s="48"/>
      <c r="T33" s="22"/>
      <c r="U33" s="49"/>
      <c r="V33" s="723"/>
      <c r="W33" s="1370">
        <f>COUNT(C34:U34)</f>
        <v>0</v>
      </c>
      <c r="X33" s="26"/>
      <c r="Y33" s="22"/>
      <c r="Z33" s="27"/>
      <c r="AA33" s="27"/>
      <c r="AB33" s="47"/>
      <c r="AC33" s="658"/>
      <c r="AD33" s="233">
        <f>COUNTIF($C33:$V33,"B")</f>
        <v>0</v>
      </c>
      <c r="AE33" s="206">
        <f>COUNTIF($C33:$V33,"E")</f>
        <v>0</v>
      </c>
      <c r="AF33" s="206">
        <f>COUNTIF(C33:V33, "F")</f>
        <v>0</v>
      </c>
      <c r="AG33" s="206">
        <f>COUNTIF(C33:V33,"O")</f>
        <v>0</v>
      </c>
      <c r="AH33" s="206">
        <f>COUNTIF(C33:V33,"L")</f>
        <v>0</v>
      </c>
      <c r="AI33" s="206">
        <f>COUNTIF(C33:V33,"C")</f>
        <v>0</v>
      </c>
      <c r="AJ33" s="206">
        <f>COUNTIF(C33:V33,"M")</f>
        <v>0</v>
      </c>
      <c r="AK33" s="206">
        <f>COUNTIF(C33:V33,"I")</f>
        <v>0</v>
      </c>
      <c r="AL33" s="206">
        <f>COUNTIF(C33:V33,"S")</f>
        <v>0</v>
      </c>
      <c r="AM33" s="206">
        <f>COUNTIF(C33:V33,"X")</f>
        <v>0</v>
      </c>
      <c r="AN33" s="206">
        <f>COUNTIF(C33:V33,"P")</f>
        <v>0</v>
      </c>
      <c r="AO33" s="230">
        <f>COUNTIF(C33:V33,"H")</f>
        <v>0</v>
      </c>
      <c r="AP33" s="1402">
        <f>SUM(AD33:AO33)</f>
        <v>0</v>
      </c>
      <c r="AQ33" s="227">
        <f>COUNTIF(X33:AB33,"B")</f>
        <v>0</v>
      </c>
      <c r="AR33" s="206">
        <f>COUNTIF(X33:AB33,"E")</f>
        <v>0</v>
      </c>
      <c r="AS33" s="206">
        <f>COUNTIF(X33:AB33, "F")</f>
        <v>0</v>
      </c>
      <c r="AT33" s="206">
        <f>COUNTIF(X33:AB33,"O")</f>
        <v>0</v>
      </c>
      <c r="AU33" s="206">
        <f>COUNTIF(X33:AB33,"L")</f>
        <v>0</v>
      </c>
      <c r="AV33" s="206">
        <f>COUNTIF(X33:AB33,"C")</f>
        <v>0</v>
      </c>
      <c r="AW33" s="206">
        <f>COUNTIF(X33:AB33,"M")</f>
        <v>0</v>
      </c>
      <c r="AX33" s="206">
        <f>COUNTIF(X33:AB33,"I")</f>
        <v>0</v>
      </c>
      <c r="AY33" s="206">
        <f>COUNTIF(X33:AB33,"S")</f>
        <v>0</v>
      </c>
      <c r="AZ33" s="206">
        <f>COUNTIF(X33:AB33,"X")</f>
        <v>0</v>
      </c>
      <c r="BA33" s="206">
        <f>COUNTIF(X33:AB33,"P")</f>
        <v>0</v>
      </c>
      <c r="BB33" s="206">
        <f>COUNTIF(X33:AB33,"H")</f>
        <v>0</v>
      </c>
      <c r="BC33" s="206">
        <f>COUNTIF(X33:AB33,"G")</f>
        <v>0</v>
      </c>
      <c r="BD33" s="230">
        <f>COUNTIF(X33:AB33,"N")</f>
        <v>0</v>
      </c>
      <c r="BE33" s="230">
        <f>COUNTIF(X33:AB33, "4")</f>
        <v>0</v>
      </c>
      <c r="BF33" s="1402">
        <f>SUM(AQ33:BE33)</f>
        <v>0</v>
      </c>
      <c r="BG33" s="178" t="str">
        <f>IF(AC33="","",IF(AC33="PM",1))</f>
        <v/>
      </c>
      <c r="BH33" s="179" t="str">
        <f>IF(AC33="","",IF(AC33="G",1))</f>
        <v/>
      </c>
      <c r="BI33" s="180" t="str">
        <f>IF(AC33="","",IF(AC33="N",1))</f>
        <v/>
      </c>
      <c r="BJ33" s="180" t="str">
        <f>IF(AC33="","",IF(AC33="Z",1))</f>
        <v/>
      </c>
      <c r="BK33" s="1404" t="str">
        <f>B33</f>
        <v/>
      </c>
    </row>
    <row r="34" spans="1:127" s="8" customFormat="1" ht="15.75" customHeight="1" thickBot="1">
      <c r="A34" s="1435"/>
      <c r="B34" s="1437"/>
      <c r="C34" s="23"/>
      <c r="D34" s="24"/>
      <c r="E34" s="24"/>
      <c r="F34" s="29"/>
      <c r="G34" s="23"/>
      <c r="H34" s="24"/>
      <c r="I34" s="24"/>
      <c r="J34" s="29"/>
      <c r="K34" s="25"/>
      <c r="L34" s="24"/>
      <c r="M34" s="24"/>
      <c r="N34" s="31"/>
      <c r="O34" s="23"/>
      <c r="P34" s="24"/>
      <c r="Q34" s="24"/>
      <c r="R34" s="29"/>
      <c r="S34" s="25"/>
      <c r="T34" s="24"/>
      <c r="U34" s="18"/>
      <c r="V34" s="724"/>
      <c r="W34" s="1371"/>
      <c r="X34" s="23"/>
      <c r="Y34" s="24"/>
      <c r="Z34" s="24"/>
      <c r="AA34" s="24"/>
      <c r="AB34" s="50"/>
      <c r="AC34" s="28"/>
      <c r="AD34" s="657">
        <f t="shared" ref="AD34:AO34" si="0">SUM(AD33,AD31,AD29,AD27,AD25,AD23,AD21,AD19,AD17,AD15,AD13,AD11,AD9,AD7,AD5,AD3)</f>
        <v>5</v>
      </c>
      <c r="AE34" s="563">
        <f t="shared" si="0"/>
        <v>2</v>
      </c>
      <c r="AF34" s="563">
        <f t="shared" si="0"/>
        <v>4</v>
      </c>
      <c r="AG34" s="563">
        <f t="shared" si="0"/>
        <v>2</v>
      </c>
      <c r="AH34" s="563">
        <f t="shared" si="0"/>
        <v>0</v>
      </c>
      <c r="AI34" s="563">
        <f t="shared" si="0"/>
        <v>3</v>
      </c>
      <c r="AJ34" s="563">
        <f t="shared" si="0"/>
        <v>0</v>
      </c>
      <c r="AK34" s="563">
        <f t="shared" si="0"/>
        <v>1</v>
      </c>
      <c r="AL34" s="563">
        <f t="shared" si="0"/>
        <v>0</v>
      </c>
      <c r="AM34" s="563">
        <f t="shared" si="0"/>
        <v>9</v>
      </c>
      <c r="AN34" s="563">
        <f t="shared" si="0"/>
        <v>1</v>
      </c>
      <c r="AO34" s="654">
        <f t="shared" si="0"/>
        <v>1</v>
      </c>
      <c r="AP34" s="1403"/>
      <c r="AQ34" s="657">
        <f t="shared" ref="AQ34:BE34" si="1">SUM(AQ33,AQ31,AQ29,AQ27,AQ25,AQ23,AQ21,AQ19,AQ17,AQ15,AQ13,AQ11,AQ9,AQ7,AQ5,AQ3)</f>
        <v>3</v>
      </c>
      <c r="AR34" s="563">
        <f t="shared" si="1"/>
        <v>0</v>
      </c>
      <c r="AS34" s="563">
        <f t="shared" si="1"/>
        <v>0</v>
      </c>
      <c r="AT34" s="563">
        <f t="shared" si="1"/>
        <v>4</v>
      </c>
      <c r="AU34" s="563">
        <f t="shared" si="1"/>
        <v>0</v>
      </c>
      <c r="AV34" s="563">
        <f t="shared" si="1"/>
        <v>1</v>
      </c>
      <c r="AW34" s="563">
        <f t="shared" si="1"/>
        <v>0</v>
      </c>
      <c r="AX34" s="563">
        <f t="shared" si="1"/>
        <v>0</v>
      </c>
      <c r="AY34" s="563">
        <f t="shared" si="1"/>
        <v>0</v>
      </c>
      <c r="AZ34" s="563">
        <f t="shared" si="1"/>
        <v>1</v>
      </c>
      <c r="BA34" s="563">
        <f t="shared" si="1"/>
        <v>0</v>
      </c>
      <c r="BB34" s="563">
        <f t="shared" si="1"/>
        <v>0</v>
      </c>
      <c r="BC34" s="563">
        <f t="shared" si="1"/>
        <v>0</v>
      </c>
      <c r="BD34" s="563">
        <f t="shared" si="1"/>
        <v>0</v>
      </c>
      <c r="BE34" s="654">
        <f t="shared" si="1"/>
        <v>2</v>
      </c>
      <c r="BF34" s="1403"/>
      <c r="BG34" s="1400"/>
      <c r="BH34" s="1401"/>
      <c r="BI34" s="1401"/>
      <c r="BJ34" s="1401"/>
      <c r="BK34" s="1405"/>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row>
    <row r="35" spans="1:127" s="1" customFormat="1" ht="13.5" customHeight="1" thickBot="1">
      <c r="A35" s="1520" t="s">
        <v>414</v>
      </c>
      <c r="B35" s="1457"/>
      <c r="C35" s="1457"/>
      <c r="D35" s="1457"/>
      <c r="E35" s="1457"/>
      <c r="F35" s="1457"/>
      <c r="G35" s="1457"/>
      <c r="H35" s="1457"/>
      <c r="I35" s="1457"/>
      <c r="J35" s="1457"/>
      <c r="K35" s="1457"/>
      <c r="L35" s="1457"/>
      <c r="M35" s="1457"/>
      <c r="N35" s="1457"/>
      <c r="O35" s="1457"/>
      <c r="P35" s="1457"/>
      <c r="Q35" s="1457"/>
      <c r="R35" s="1457"/>
      <c r="S35" s="1457"/>
      <c r="T35" s="1457"/>
      <c r="U35" s="1457"/>
      <c r="V35" s="1457"/>
      <c r="W35" s="1457"/>
      <c r="X35" s="1457"/>
      <c r="Y35" s="1457"/>
      <c r="Z35" s="1457"/>
      <c r="AA35" s="1457"/>
      <c r="AB35" s="1457"/>
      <c r="AC35" s="1458"/>
      <c r="AD35" s="1521"/>
      <c r="AE35" s="1522"/>
      <c r="AF35" s="1522"/>
      <c r="AG35" s="1522"/>
      <c r="AH35" s="1522"/>
      <c r="AI35" s="1522"/>
      <c r="AJ35" s="1522"/>
      <c r="AK35" s="1522"/>
      <c r="AL35" s="1522"/>
      <c r="AM35" s="1522"/>
      <c r="AN35" s="1522"/>
      <c r="AO35" s="1522"/>
      <c r="AP35" s="1523"/>
      <c r="AQ35" s="1522"/>
      <c r="AR35" s="1522"/>
      <c r="AS35" s="1522"/>
      <c r="AT35" s="1522"/>
      <c r="AU35" s="1522"/>
      <c r="AV35" s="1522"/>
      <c r="AW35" s="1522"/>
      <c r="AX35" s="1522"/>
      <c r="AY35" s="1522"/>
      <c r="AZ35" s="1522"/>
      <c r="BA35" s="1522"/>
      <c r="BB35" s="1522"/>
      <c r="BC35" s="1522"/>
      <c r="BD35" s="1522"/>
      <c r="BE35" s="1522"/>
      <c r="BF35" s="1523"/>
      <c r="BG35" s="1524"/>
      <c r="BH35" s="1524"/>
      <c r="BI35" s="1524"/>
      <c r="BJ35" s="1524"/>
      <c r="BK35" s="1525"/>
    </row>
    <row r="36" spans="1:127" ht="12.75" customHeight="1" thickBot="1">
      <c r="A36" s="1464" t="s">
        <v>160</v>
      </c>
      <c r="B36" s="1465"/>
      <c r="C36" s="1465"/>
      <c r="D36" s="1465"/>
      <c r="E36" s="1465"/>
      <c r="F36" s="1465"/>
      <c r="G36" s="1465"/>
      <c r="H36" s="1465"/>
      <c r="I36" s="1465"/>
      <c r="J36" s="1465"/>
      <c r="K36" s="1465"/>
      <c r="L36" s="1465"/>
      <c r="M36" s="1465"/>
      <c r="N36" s="1465"/>
      <c r="O36" s="1465"/>
      <c r="P36" s="1465"/>
      <c r="Q36" s="1465"/>
      <c r="R36" s="1465"/>
      <c r="S36" s="1465"/>
      <c r="T36" s="1465"/>
      <c r="U36" s="1465"/>
      <c r="V36" s="1465"/>
      <c r="W36" s="1465"/>
      <c r="X36" s="1465"/>
      <c r="Y36" s="1465"/>
      <c r="Z36" s="1465"/>
      <c r="AA36" s="1465"/>
      <c r="AB36" s="1465"/>
      <c r="AC36" s="1466"/>
      <c r="AD36" s="655" t="s">
        <v>242</v>
      </c>
      <c r="AE36" s="656"/>
      <c r="AF36" s="656"/>
      <c r="AG36" s="656"/>
      <c r="AH36" s="656"/>
      <c r="AI36" s="656"/>
      <c r="AJ36" s="656"/>
      <c r="AK36" s="656"/>
      <c r="AL36" s="656"/>
      <c r="AM36" s="656"/>
      <c r="AN36" s="656"/>
      <c r="AO36" s="656"/>
      <c r="AP36" s="1526">
        <f>SUM(AP3:AP33)</f>
        <v>28</v>
      </c>
      <c r="AQ36" s="1398" t="s">
        <v>243</v>
      </c>
      <c r="AR36" s="1399"/>
      <c r="AS36" s="1399"/>
      <c r="AT36" s="1399"/>
      <c r="AU36" s="1399"/>
      <c r="AV36" s="1399"/>
      <c r="AW36" s="1399"/>
      <c r="AX36" s="1399"/>
      <c r="AY36" s="1399"/>
      <c r="AZ36" s="1399"/>
      <c r="BA36" s="1399"/>
      <c r="BB36" s="1399"/>
      <c r="BC36" s="1399"/>
      <c r="BD36" s="1399"/>
      <c r="BE36" s="1399"/>
      <c r="BF36" s="1393">
        <f>SUM(BF3:BF30)-SUM(BE3,BE5,BE7,BE9,BE11,BE13,BE15,BE17,BE19,BE21,BE23,BE25,BE27,BE29,BE31,BE33)</f>
        <v>9</v>
      </c>
      <c r="BG36" s="1389" t="s">
        <v>241</v>
      </c>
      <c r="BH36" s="1389"/>
      <c r="BI36" s="1389"/>
      <c r="BJ36" s="1389"/>
      <c r="BK36" s="1390"/>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row>
    <row r="37" spans="1:127" ht="12.75" customHeight="1" thickBot="1">
      <c r="A37" s="1407" t="s">
        <v>163</v>
      </c>
      <c r="B37" s="1408"/>
      <c r="C37" s="1408"/>
      <c r="D37" s="1408"/>
      <c r="E37" s="1408"/>
      <c r="F37" s="1408"/>
      <c r="G37" s="1408"/>
      <c r="H37" s="1408"/>
      <c r="I37" s="1408"/>
      <c r="J37" s="1408"/>
      <c r="K37" s="1408"/>
      <c r="L37" s="1408"/>
      <c r="M37" s="1408"/>
      <c r="N37" s="1408"/>
      <c r="O37" s="1408"/>
      <c r="P37" s="1408"/>
      <c r="Q37" s="1408"/>
      <c r="R37" s="1408"/>
      <c r="S37" s="1408"/>
      <c r="T37" s="1408"/>
      <c r="U37" s="1408"/>
      <c r="V37" s="1408"/>
      <c r="W37" s="1408"/>
      <c r="X37" s="1408"/>
      <c r="Y37" s="1408"/>
      <c r="Z37" s="1408"/>
      <c r="AA37" s="1408"/>
      <c r="AB37" s="1408"/>
      <c r="AC37" s="1409"/>
      <c r="AD37" s="1395" t="s">
        <v>244</v>
      </c>
      <c r="AE37" s="1519"/>
      <c r="AF37" s="1519"/>
      <c r="AG37" s="1519"/>
      <c r="AH37" s="1519"/>
      <c r="AI37" s="1519"/>
      <c r="AJ37" s="1519"/>
      <c r="AK37" s="1519"/>
      <c r="AL37" s="1519"/>
      <c r="AM37" s="1518"/>
      <c r="AN37" s="1481">
        <f>IF(AP36+AP77=0,0,AP36/(AP36+AP77))</f>
        <v>0.52830188679245282</v>
      </c>
      <c r="AO37" s="1519"/>
      <c r="AP37" s="1527"/>
      <c r="AQ37" s="1395" t="s">
        <v>246</v>
      </c>
      <c r="AR37" s="1396"/>
      <c r="AS37" s="1396"/>
      <c r="AT37" s="1396"/>
      <c r="AU37" s="1396"/>
      <c r="AV37" s="1396"/>
      <c r="AW37" s="1396"/>
      <c r="AX37" s="1396"/>
      <c r="AY37" s="1396"/>
      <c r="AZ37" s="1396"/>
      <c r="BA37" s="1396"/>
      <c r="BB37" s="1396"/>
      <c r="BC37" s="1397"/>
      <c r="BD37" s="1481">
        <f>IF(BF36+BF77=0,0,BF36/(BF36+BF77))</f>
        <v>0.45</v>
      </c>
      <c r="BE37" s="1482"/>
      <c r="BF37" s="1394"/>
      <c r="BG37" s="53" t="s">
        <v>419</v>
      </c>
      <c r="BH37" s="53" t="s">
        <v>347</v>
      </c>
      <c r="BI37" s="53"/>
      <c r="BJ37" s="1391" t="s">
        <v>420</v>
      </c>
      <c r="BK37" s="1392"/>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row>
    <row r="38" spans="1:127" ht="12.75" customHeight="1">
      <c r="A38" s="1176" t="s">
        <v>167</v>
      </c>
      <c r="B38" s="1177"/>
      <c r="C38" s="1177"/>
      <c r="D38" s="1177"/>
      <c r="E38" s="1177"/>
      <c r="F38" s="1177"/>
      <c r="G38" s="1177"/>
      <c r="H38" s="1177"/>
      <c r="I38" s="1177"/>
      <c r="J38" s="1177"/>
      <c r="K38" s="1177"/>
      <c r="L38" s="1177"/>
      <c r="M38" s="1177"/>
      <c r="N38" s="1177"/>
      <c r="O38" s="1177"/>
      <c r="P38" s="1177"/>
      <c r="Q38" s="1177"/>
      <c r="R38" s="1177"/>
      <c r="S38" s="1177"/>
      <c r="T38" s="1177"/>
      <c r="U38" s="1177"/>
      <c r="V38" s="1177"/>
      <c r="W38" s="1177"/>
      <c r="X38" s="1177"/>
      <c r="Y38" s="1177"/>
      <c r="Z38" s="1177"/>
      <c r="AA38" s="1177"/>
      <c r="AB38" s="1177"/>
      <c r="AC38" s="1178"/>
      <c r="AD38" s="1453" t="s">
        <v>416</v>
      </c>
      <c r="AE38" s="1454"/>
      <c r="AF38" s="1454"/>
      <c r="AG38" s="1454"/>
      <c r="AH38" s="1454"/>
      <c r="AI38" s="1454"/>
      <c r="AJ38" s="1454"/>
      <c r="AK38" s="1454"/>
      <c r="AL38" s="1454"/>
      <c r="AM38" s="1454"/>
      <c r="AN38" s="1454"/>
      <c r="AO38" s="1454"/>
      <c r="AP38" s="1504">
        <f ca="1">IF('Score P.1'!A53=0,0,AP36/'Score P.1'!A53)</f>
        <v>1.4</v>
      </c>
      <c r="AQ38" s="1475" t="s">
        <v>418</v>
      </c>
      <c r="AR38" s="1454"/>
      <c r="AS38" s="1454"/>
      <c r="AT38" s="1454"/>
      <c r="AU38" s="1454"/>
      <c r="AV38" s="1454"/>
      <c r="AW38" s="1454"/>
      <c r="AX38" s="1454"/>
      <c r="AY38" s="1454"/>
      <c r="AZ38" s="1454"/>
      <c r="BA38" s="1454"/>
      <c r="BB38" s="1454"/>
      <c r="BC38" s="1454"/>
      <c r="BD38" s="1454"/>
      <c r="BE38" s="1454"/>
      <c r="BF38" s="1394">
        <f>SUM(BF3:BF30)</f>
        <v>11</v>
      </c>
      <c r="BG38" s="183"/>
      <c r="BH38" s="45"/>
      <c r="BI38" s="45"/>
      <c r="BJ38" s="1483"/>
      <c r="BK38" s="1484"/>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row>
    <row r="39" spans="1:127" s="51" customFormat="1" ht="12.75" customHeight="1">
      <c r="A39" s="1412" t="s">
        <v>415</v>
      </c>
      <c r="B39" s="1413"/>
      <c r="C39" s="1413"/>
      <c r="D39" s="1413"/>
      <c r="E39" s="1413"/>
      <c r="F39" s="1413"/>
      <c r="G39" s="1413"/>
      <c r="H39" s="1413"/>
      <c r="I39" s="1413"/>
      <c r="J39" s="1413"/>
      <c r="K39" s="1413"/>
      <c r="L39" s="1413"/>
      <c r="M39" s="1413"/>
      <c r="N39" s="1413"/>
      <c r="O39" s="1413"/>
      <c r="P39" s="1413"/>
      <c r="Q39" s="1413"/>
      <c r="R39" s="1413"/>
      <c r="S39" s="1413"/>
      <c r="T39" s="1413"/>
      <c r="U39" s="1413"/>
      <c r="V39" s="1413"/>
      <c r="W39" s="1413"/>
      <c r="X39" s="1413"/>
      <c r="Y39" s="1413"/>
      <c r="Z39" s="1413"/>
      <c r="AA39" s="1413"/>
      <c r="AB39" s="1413"/>
      <c r="AC39" s="1414"/>
      <c r="AD39" s="1476" t="s">
        <v>245</v>
      </c>
      <c r="AE39" s="1519"/>
      <c r="AF39" s="1519"/>
      <c r="AG39" s="1519"/>
      <c r="AH39" s="1519"/>
      <c r="AI39" s="1519"/>
      <c r="AJ39" s="1519"/>
      <c r="AK39" s="1519"/>
      <c r="AL39" s="1519"/>
      <c r="AM39" s="1518"/>
      <c r="AN39" s="1517">
        <f>AP38-AP79</f>
        <v>0.14999999999999991</v>
      </c>
      <c r="AO39" s="1518"/>
      <c r="AP39" s="1504"/>
      <c r="AQ39" s="1476" t="s">
        <v>247</v>
      </c>
      <c r="AR39" s="1477"/>
      <c r="AS39" s="1477"/>
      <c r="AT39" s="1477"/>
      <c r="AU39" s="1477"/>
      <c r="AV39" s="1477"/>
      <c r="AW39" s="1477"/>
      <c r="AX39" s="1477"/>
      <c r="AY39" s="1477"/>
      <c r="AZ39" s="1477"/>
      <c r="BA39" s="1477"/>
      <c r="BB39" s="1477"/>
      <c r="BC39" s="1478"/>
      <c r="BD39" s="1468">
        <f>IF(BF38+BF79=0,0,BF38/(BF38+BF79))</f>
        <v>0.45833333333333331</v>
      </c>
      <c r="BE39" s="1469"/>
      <c r="BF39" s="1394"/>
      <c r="BG39" s="184"/>
      <c r="BH39" s="54"/>
      <c r="BI39" s="54"/>
      <c r="BJ39" s="1473"/>
      <c r="BK39" s="1474"/>
    </row>
    <row r="40" spans="1:127" s="51" customFormat="1" ht="12.75" customHeight="1">
      <c r="A40" s="1412" t="s">
        <v>166</v>
      </c>
      <c r="B40" s="1413"/>
      <c r="C40" s="1413"/>
      <c r="D40" s="1413"/>
      <c r="E40" s="1413"/>
      <c r="F40" s="1413"/>
      <c r="G40" s="1413"/>
      <c r="H40" s="1413"/>
      <c r="I40" s="1413"/>
      <c r="J40" s="1413"/>
      <c r="K40" s="1413"/>
      <c r="L40" s="1413"/>
      <c r="M40" s="1413"/>
      <c r="N40" s="1413"/>
      <c r="O40" s="1413"/>
      <c r="P40" s="1413"/>
      <c r="Q40" s="1413"/>
      <c r="R40" s="1413"/>
      <c r="S40" s="1413"/>
      <c r="T40" s="1413"/>
      <c r="U40" s="1413"/>
      <c r="V40" s="1413"/>
      <c r="W40" s="1413"/>
      <c r="X40" s="1413"/>
      <c r="Y40" s="1413"/>
      <c r="Z40" s="1413"/>
      <c r="AA40" s="1413"/>
      <c r="AB40" s="1413"/>
      <c r="AC40" s="1414"/>
      <c r="AD40" s="1453" t="s">
        <v>417</v>
      </c>
      <c r="AE40" s="1454"/>
      <c r="AF40" s="1454"/>
      <c r="AG40" s="1454"/>
      <c r="AH40" s="1454"/>
      <c r="AI40" s="1454"/>
      <c r="AJ40" s="1454"/>
      <c r="AK40" s="1454"/>
      <c r="AL40" s="1454"/>
      <c r="AM40" s="1454"/>
      <c r="AN40" s="1454"/>
      <c r="AO40" s="1454"/>
      <c r="AP40" s="1504">
        <f ca="1">IF('Score P.1'!A53=0,0,BF36/'Score P.1'!A53)</f>
        <v>0.45</v>
      </c>
      <c r="AQ40" s="1475" t="s">
        <v>249</v>
      </c>
      <c r="AR40" s="1454"/>
      <c r="AS40" s="1454"/>
      <c r="AT40" s="1454"/>
      <c r="AU40" s="1454"/>
      <c r="AV40" s="1454"/>
      <c r="AW40" s="1454"/>
      <c r="AX40" s="1454"/>
      <c r="AY40" s="1454"/>
      <c r="AZ40" s="1454"/>
      <c r="BA40" s="1454"/>
      <c r="BB40" s="1454"/>
      <c r="BC40" s="1454"/>
      <c r="BD40" s="1454"/>
      <c r="BE40" s="1454"/>
      <c r="BF40" s="1394">
        <f>AP36+BF38</f>
        <v>39</v>
      </c>
      <c r="BG40" s="184"/>
      <c r="BH40" s="54"/>
      <c r="BI40" s="54"/>
      <c r="BJ40" s="1473"/>
      <c r="BK40" s="1474"/>
    </row>
    <row r="41" spans="1:127" s="51" customFormat="1" ht="12.75" customHeight="1" thickBot="1">
      <c r="A41" s="1448" t="s">
        <v>165</v>
      </c>
      <c r="B41" s="1449"/>
      <c r="C41" s="1449"/>
      <c r="D41" s="1449"/>
      <c r="E41" s="1449"/>
      <c r="F41" s="1449"/>
      <c r="G41" s="1449"/>
      <c r="H41" s="1449"/>
      <c r="I41" s="1449"/>
      <c r="J41" s="1449"/>
      <c r="K41" s="1449"/>
      <c r="L41" s="1449"/>
      <c r="M41" s="1449"/>
      <c r="N41" s="1449"/>
      <c r="O41" s="1449"/>
      <c r="P41" s="1449"/>
      <c r="Q41" s="1449"/>
      <c r="R41" s="1449"/>
      <c r="S41" s="1449"/>
      <c r="T41" s="1449"/>
      <c r="U41" s="1449"/>
      <c r="V41" s="1449"/>
      <c r="W41" s="1449"/>
      <c r="X41" s="1449"/>
      <c r="Y41" s="1449"/>
      <c r="Z41" s="1449"/>
      <c r="AA41" s="1449"/>
      <c r="AB41" s="1449"/>
      <c r="AC41" s="1450"/>
      <c r="AD41" s="1485" t="s">
        <v>245</v>
      </c>
      <c r="AE41" s="1506"/>
      <c r="AF41" s="1506"/>
      <c r="AG41" s="1506"/>
      <c r="AH41" s="1506"/>
      <c r="AI41" s="1506"/>
      <c r="AJ41" s="1506"/>
      <c r="AK41" s="1506"/>
      <c r="AL41" s="1506"/>
      <c r="AM41" s="1507"/>
      <c r="AN41" s="1508">
        <f>AP40-AP81</f>
        <v>-0.10000000000000003</v>
      </c>
      <c r="AO41" s="1509"/>
      <c r="AP41" s="1505"/>
      <c r="AQ41" s="1485" t="s">
        <v>250</v>
      </c>
      <c r="AR41" s="1486"/>
      <c r="AS41" s="1486"/>
      <c r="AT41" s="1486"/>
      <c r="AU41" s="1486"/>
      <c r="AV41" s="1486"/>
      <c r="AW41" s="1486"/>
      <c r="AX41" s="1486"/>
      <c r="AY41" s="1486"/>
      <c r="AZ41" s="1486"/>
      <c r="BA41" s="1486"/>
      <c r="BB41" s="1486"/>
      <c r="BC41" s="1487"/>
      <c r="BD41" s="1488">
        <f>IF(BF81+BF40=0,0,BF40/(BF81+BF40))</f>
        <v>0.50649350649350644</v>
      </c>
      <c r="BE41" s="1489"/>
      <c r="BF41" s="1472"/>
      <c r="BG41" s="185"/>
      <c r="BH41" s="55"/>
      <c r="BI41" s="55"/>
      <c r="BJ41" s="1470"/>
      <c r="BK41" s="1471"/>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row>
    <row r="42" spans="1:127" ht="14" customHeight="1" thickBot="1">
      <c r="A42" s="136" t="s">
        <v>366</v>
      </c>
      <c r="B42" s="1266" t="str">
        <f ca="1">IF(Rosters!H10="","",Rosters!H10)</f>
        <v>All Stars</v>
      </c>
      <c r="C42" s="1266"/>
      <c r="D42" s="1266"/>
      <c r="E42" s="1266"/>
      <c r="F42" s="1266"/>
      <c r="G42" s="1266"/>
      <c r="H42" s="1503" t="s">
        <v>454</v>
      </c>
      <c r="I42" s="1503"/>
      <c r="J42" s="1503"/>
      <c r="K42" s="1503"/>
      <c r="L42" s="1503"/>
      <c r="M42" s="1182" t="s">
        <v>88</v>
      </c>
      <c r="N42" s="1182"/>
      <c r="O42" s="1182"/>
      <c r="P42" s="1182"/>
      <c r="Q42" s="1182"/>
      <c r="R42" s="1182"/>
      <c r="S42" s="1182"/>
      <c r="T42" s="1182"/>
      <c r="U42" s="1182"/>
      <c r="V42" s="1182"/>
      <c r="W42" s="1182"/>
      <c r="X42" s="1182"/>
      <c r="Y42" s="1182"/>
      <c r="Z42" s="1503" t="s">
        <v>397</v>
      </c>
      <c r="AA42" s="1503"/>
      <c r="AB42" s="1503"/>
      <c r="AC42" s="558">
        <f>AC1</f>
        <v>1</v>
      </c>
      <c r="AD42" s="1497" t="s">
        <v>412</v>
      </c>
      <c r="AE42" s="1498"/>
      <c r="AF42" s="1498"/>
      <c r="AG42" s="1498"/>
      <c r="AH42" s="1498"/>
      <c r="AI42" s="1498"/>
      <c r="AJ42" s="1498"/>
      <c r="AK42" s="1498"/>
      <c r="AL42" s="1498"/>
      <c r="AM42" s="1498"/>
      <c r="AN42" s="1498"/>
      <c r="AO42" s="1498"/>
      <c r="AP42" s="1499"/>
      <c r="AQ42" s="1514" t="s">
        <v>150</v>
      </c>
      <c r="AR42" s="1515"/>
      <c r="AS42" s="1515"/>
      <c r="AT42" s="1515"/>
      <c r="AU42" s="1515"/>
      <c r="AV42" s="1515"/>
      <c r="AW42" s="1515"/>
      <c r="AX42" s="1515"/>
      <c r="AY42" s="1515"/>
      <c r="AZ42" s="1515"/>
      <c r="BA42" s="1515"/>
      <c r="BB42" s="1515"/>
      <c r="BC42" s="1515"/>
      <c r="BD42" s="1515"/>
      <c r="BE42" s="1515"/>
      <c r="BF42" s="1516"/>
      <c r="BG42" s="1510" t="s">
        <v>240</v>
      </c>
      <c r="BH42" s="1511"/>
      <c r="BI42" s="1512"/>
      <c r="BJ42" s="1513"/>
      <c r="BK42" s="137" t="str">
        <f>B42</f>
        <v>All Stars</v>
      </c>
    </row>
    <row r="43" spans="1:127" ht="14" customHeight="1" thickBot="1">
      <c r="A43" s="355" t="s">
        <v>348</v>
      </c>
      <c r="B43" s="356" t="s">
        <v>355</v>
      </c>
      <c r="C43" s="1495" t="s">
        <v>358</v>
      </c>
      <c r="D43" s="1496"/>
      <c r="E43" s="1496"/>
      <c r="F43" s="1500"/>
      <c r="G43" s="1492" t="s">
        <v>358</v>
      </c>
      <c r="H43" s="1493"/>
      <c r="I43" s="1493"/>
      <c r="J43" s="1501"/>
      <c r="K43" s="1502" t="s">
        <v>358</v>
      </c>
      <c r="L43" s="1496"/>
      <c r="M43" s="1496"/>
      <c r="N43" s="1500"/>
      <c r="O43" s="1502" t="s">
        <v>358</v>
      </c>
      <c r="P43" s="1496"/>
      <c r="Q43" s="1496"/>
      <c r="R43" s="1500"/>
      <c r="S43" s="1492" t="s">
        <v>358</v>
      </c>
      <c r="T43" s="1493"/>
      <c r="U43" s="1494"/>
      <c r="V43" s="698"/>
      <c r="W43" s="357" t="s">
        <v>357</v>
      </c>
      <c r="X43" s="1495" t="s">
        <v>371</v>
      </c>
      <c r="Y43" s="1496"/>
      <c r="Z43" s="1496"/>
      <c r="AA43" s="1496"/>
      <c r="AB43" s="1496"/>
      <c r="AC43" s="725" t="s">
        <v>164</v>
      </c>
      <c r="AD43" s="350" t="s">
        <v>378</v>
      </c>
      <c r="AE43" s="351" t="s">
        <v>405</v>
      </c>
      <c r="AF43" s="351" t="s">
        <v>406</v>
      </c>
      <c r="AG43" s="351" t="s">
        <v>379</v>
      </c>
      <c r="AH43" s="697" t="s">
        <v>159</v>
      </c>
      <c r="AI43" s="351" t="s">
        <v>407</v>
      </c>
      <c r="AJ43" s="351" t="s">
        <v>408</v>
      </c>
      <c r="AK43" s="351" t="s">
        <v>409</v>
      </c>
      <c r="AL43" s="351" t="s">
        <v>376</v>
      </c>
      <c r="AM43" s="351" t="s">
        <v>410</v>
      </c>
      <c r="AN43" s="351" t="s">
        <v>377</v>
      </c>
      <c r="AO43" s="351" t="s">
        <v>411</v>
      </c>
      <c r="AP43" s="358" t="s">
        <v>392</v>
      </c>
      <c r="AQ43" s="350" t="s">
        <v>378</v>
      </c>
      <c r="AR43" s="351" t="s">
        <v>405</v>
      </c>
      <c r="AS43" s="351" t="s">
        <v>406</v>
      </c>
      <c r="AT43" s="351" t="s">
        <v>379</v>
      </c>
      <c r="AU43" s="697" t="s">
        <v>159</v>
      </c>
      <c r="AV43" s="351" t="s">
        <v>407</v>
      </c>
      <c r="AW43" s="351" t="s">
        <v>408</v>
      </c>
      <c r="AX43" s="351" t="s">
        <v>409</v>
      </c>
      <c r="AY43" s="351" t="s">
        <v>376</v>
      </c>
      <c r="AZ43" s="351" t="s">
        <v>410</v>
      </c>
      <c r="BA43" s="351" t="s">
        <v>377</v>
      </c>
      <c r="BB43" s="351" t="s">
        <v>411</v>
      </c>
      <c r="BC43" s="351" t="s">
        <v>375</v>
      </c>
      <c r="BD43" s="351" t="s">
        <v>147</v>
      </c>
      <c r="BE43" s="351">
        <v>4</v>
      </c>
      <c r="BF43" s="358" t="s">
        <v>392</v>
      </c>
      <c r="BG43" s="359" t="s">
        <v>413</v>
      </c>
      <c r="BH43" s="360" t="s">
        <v>375</v>
      </c>
      <c r="BI43" s="719" t="s">
        <v>147</v>
      </c>
      <c r="BJ43" s="720" t="s">
        <v>161</v>
      </c>
      <c r="BK43" s="353" t="s">
        <v>355</v>
      </c>
    </row>
    <row r="44" spans="1:127" ht="15.75" customHeight="1" thickBot="1">
      <c r="A44" s="1431" t="str">
        <f ca="1">IF(Rosters!H12="","",Rosters!H12)</f>
        <v>313</v>
      </c>
      <c r="B44" s="1432" t="str">
        <f ca="1">IF(Rosters!I12="","",Rosters!I12)</f>
        <v>Black Eyed Skeez</v>
      </c>
      <c r="C44" s="44" t="s">
        <v>379</v>
      </c>
      <c r="D44" s="21"/>
      <c r="E44" s="21"/>
      <c r="F44" s="30"/>
      <c r="G44" s="20"/>
      <c r="H44" s="21"/>
      <c r="I44" s="21"/>
      <c r="J44" s="30"/>
      <c r="K44" s="44"/>
      <c r="L44" s="21"/>
      <c r="M44" s="21"/>
      <c r="N44" s="43"/>
      <c r="O44" s="20"/>
      <c r="P44" s="21"/>
      <c r="Q44" s="21"/>
      <c r="R44" s="30"/>
      <c r="S44" s="44"/>
      <c r="T44" s="14"/>
      <c r="U44" s="32"/>
      <c r="V44" s="723"/>
      <c r="W44" s="1370">
        <f>COUNT(C45:U45)</f>
        <v>1</v>
      </c>
      <c r="X44" s="20" t="s">
        <v>159</v>
      </c>
      <c r="Y44" s="14"/>
      <c r="Z44" s="21"/>
      <c r="AA44" s="21"/>
      <c r="AB44" s="33"/>
      <c r="AC44" s="658"/>
      <c r="AD44" s="233">
        <f>COUNTIF($C44:$V44,"B")</f>
        <v>0</v>
      </c>
      <c r="AE44" s="206">
        <f>COUNTIF($C44:$V44,"E")</f>
        <v>0</v>
      </c>
      <c r="AF44" s="206">
        <f>COUNTIF(C44:V44, "F")</f>
        <v>0</v>
      </c>
      <c r="AG44" s="206">
        <f>COUNTIF(C44:V44,"O")</f>
        <v>1</v>
      </c>
      <c r="AH44" s="206">
        <f>COUNTIF(C44:V44,"L")</f>
        <v>0</v>
      </c>
      <c r="AI44" s="206">
        <f>COUNTIF(C44:V44,"C")</f>
        <v>0</v>
      </c>
      <c r="AJ44" s="206">
        <f>COUNTIF(C44:V44,"M")</f>
        <v>0</v>
      </c>
      <c r="AK44" s="206">
        <f>COUNTIF(C44:V44,"I")</f>
        <v>0</v>
      </c>
      <c r="AL44" s="206">
        <f>COUNTIF(C44:V44,"S")</f>
        <v>0</v>
      </c>
      <c r="AM44" s="206">
        <f>COUNTIF(C44:V44,"X")</f>
        <v>0</v>
      </c>
      <c r="AN44" s="206">
        <f>COUNTIF(C44:V44,"P")</f>
        <v>0</v>
      </c>
      <c r="AO44" s="230">
        <f>COUNTIF(C44:V44,"H")</f>
        <v>0</v>
      </c>
      <c r="AP44" s="1402">
        <f>SUM(AD44:AO44)</f>
        <v>1</v>
      </c>
      <c r="AQ44" s="227">
        <f>COUNTIF(X44:AB44,"B")</f>
        <v>0</v>
      </c>
      <c r="AR44" s="206">
        <f>COUNTIF(X44:AB44,"E")</f>
        <v>0</v>
      </c>
      <c r="AS44" s="206">
        <f>COUNTIF(X44:AB44, "F")</f>
        <v>0</v>
      </c>
      <c r="AT44" s="206">
        <f>COUNTIF(X44:AB44,"O")</f>
        <v>0</v>
      </c>
      <c r="AU44" s="206">
        <f>COUNTIF(X44:AB44,"L")</f>
        <v>1</v>
      </c>
      <c r="AV44" s="206">
        <f>COUNTIF(X44:AB44,"C")</f>
        <v>0</v>
      </c>
      <c r="AW44" s="206">
        <f>COUNTIF(X44:AB44,"M")</f>
        <v>0</v>
      </c>
      <c r="AX44" s="206">
        <f>COUNTIF(X44:AB44,"I")</f>
        <v>0</v>
      </c>
      <c r="AY44" s="206">
        <f>COUNTIF(X44:AB44,"S")</f>
        <v>0</v>
      </c>
      <c r="AZ44" s="206">
        <f>COUNTIF(X44:AB44,"X")</f>
        <v>0</v>
      </c>
      <c r="BA44" s="206">
        <f>COUNTIF(X44:AB44,"P")</f>
        <v>0</v>
      </c>
      <c r="BB44" s="206">
        <f>COUNTIF(X44:AB44,"H")</f>
        <v>0</v>
      </c>
      <c r="BC44" s="206">
        <f>COUNTIF(X44:AB44,"G")</f>
        <v>0</v>
      </c>
      <c r="BD44" s="230">
        <f>COUNTIF(X44:AB44,"N")</f>
        <v>0</v>
      </c>
      <c r="BE44" s="230">
        <f>COUNTIF(X44:AB44, "4")</f>
        <v>0</v>
      </c>
      <c r="BF44" s="1402">
        <f>SUM(AQ44:BE44)</f>
        <v>1</v>
      </c>
      <c r="BG44" s="178" t="str">
        <f>IF(AC44="","",IF(AC44="PM",1))</f>
        <v/>
      </c>
      <c r="BH44" s="179" t="str">
        <f>IF(AC44="","",IF(AC44="G",1))</f>
        <v/>
      </c>
      <c r="BI44" s="180" t="str">
        <f>IF(AC44="","",IF(AC44="N",1))</f>
        <v/>
      </c>
      <c r="BJ44" s="180" t="str">
        <f>IF(AC44="","",IF(AC44="Z",1))</f>
        <v/>
      </c>
      <c r="BK44" s="1491" t="str">
        <f>B44</f>
        <v>Black Eyed Skeez</v>
      </c>
    </row>
    <row r="45" spans="1:127" s="8" customFormat="1" ht="15.75" customHeight="1" thickBot="1">
      <c r="A45" s="1430"/>
      <c r="B45" s="1433"/>
      <c r="C45" s="17">
        <v>9</v>
      </c>
      <c r="D45" s="16"/>
      <c r="E45" s="16"/>
      <c r="F45" s="29"/>
      <c r="G45" s="15"/>
      <c r="H45" s="16"/>
      <c r="I45" s="16"/>
      <c r="J45" s="29"/>
      <c r="K45" s="17"/>
      <c r="L45" s="16"/>
      <c r="M45" s="16"/>
      <c r="N45" s="31"/>
      <c r="O45" s="15"/>
      <c r="P45" s="16"/>
      <c r="Q45" s="16"/>
      <c r="R45" s="29"/>
      <c r="S45" s="17"/>
      <c r="T45" s="16"/>
      <c r="U45" s="19"/>
      <c r="V45" s="724"/>
      <c r="W45" s="1371"/>
      <c r="X45" s="15">
        <v>13</v>
      </c>
      <c r="Y45" s="16"/>
      <c r="Z45" s="16"/>
      <c r="AA45" s="16"/>
      <c r="AB45" s="46"/>
      <c r="AC45" s="28"/>
      <c r="AD45" s="350" t="s">
        <v>378</v>
      </c>
      <c r="AE45" s="351" t="s">
        <v>405</v>
      </c>
      <c r="AF45" s="351" t="s">
        <v>406</v>
      </c>
      <c r="AG45" s="351" t="s">
        <v>379</v>
      </c>
      <c r="AH45" s="697" t="s">
        <v>159</v>
      </c>
      <c r="AI45" s="351" t="s">
        <v>407</v>
      </c>
      <c r="AJ45" s="351" t="s">
        <v>408</v>
      </c>
      <c r="AK45" s="351" t="s">
        <v>409</v>
      </c>
      <c r="AL45" s="351" t="s">
        <v>376</v>
      </c>
      <c r="AM45" s="351" t="s">
        <v>410</v>
      </c>
      <c r="AN45" s="351" t="s">
        <v>377</v>
      </c>
      <c r="AO45" s="351" t="s">
        <v>411</v>
      </c>
      <c r="AP45" s="1403"/>
      <c r="AQ45" s="350" t="s">
        <v>378</v>
      </c>
      <c r="AR45" s="351" t="s">
        <v>405</v>
      </c>
      <c r="AS45" s="351" t="s">
        <v>406</v>
      </c>
      <c r="AT45" s="351" t="s">
        <v>379</v>
      </c>
      <c r="AU45" s="697" t="s">
        <v>159</v>
      </c>
      <c r="AV45" s="351" t="s">
        <v>407</v>
      </c>
      <c r="AW45" s="351" t="s">
        <v>408</v>
      </c>
      <c r="AX45" s="351" t="s">
        <v>409</v>
      </c>
      <c r="AY45" s="351" t="s">
        <v>376</v>
      </c>
      <c r="AZ45" s="351" t="s">
        <v>410</v>
      </c>
      <c r="BA45" s="351" t="s">
        <v>377</v>
      </c>
      <c r="BB45" s="351" t="s">
        <v>411</v>
      </c>
      <c r="BC45" s="351" t="s">
        <v>375</v>
      </c>
      <c r="BD45" s="351" t="s">
        <v>147</v>
      </c>
      <c r="BE45" s="351">
        <v>4</v>
      </c>
      <c r="BF45" s="1403"/>
      <c r="BG45" s="359" t="s">
        <v>413</v>
      </c>
      <c r="BH45" s="360" t="s">
        <v>375</v>
      </c>
      <c r="BI45" s="719" t="s">
        <v>147</v>
      </c>
      <c r="BJ45" s="720" t="s">
        <v>161</v>
      </c>
      <c r="BK45" s="1406"/>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row>
    <row r="46" spans="1:127" ht="15.75" customHeight="1" thickBot="1">
      <c r="A46" s="1421" t="str">
        <f ca="1">IF(Rosters!H13="","",Rosters!H13)</f>
        <v>24/7</v>
      </c>
      <c r="B46" s="1423" t="str">
        <f ca="1">IF(Rosters!I13="","",Rosters!I13)</f>
        <v>boo d. livers</v>
      </c>
      <c r="C46" s="48"/>
      <c r="D46" s="27"/>
      <c r="E46" s="27"/>
      <c r="F46" s="30"/>
      <c r="G46" s="26"/>
      <c r="H46" s="27"/>
      <c r="I46" s="27"/>
      <c r="J46" s="30"/>
      <c r="K46" s="48"/>
      <c r="L46" s="27"/>
      <c r="M46" s="27"/>
      <c r="N46" s="43"/>
      <c r="O46" s="26"/>
      <c r="P46" s="27"/>
      <c r="Q46" s="27"/>
      <c r="R46" s="30"/>
      <c r="S46" s="48"/>
      <c r="T46" s="22"/>
      <c r="U46" s="49"/>
      <c r="V46" s="723"/>
      <c r="W46" s="1370">
        <f>COUNT(C47:U47)</f>
        <v>0</v>
      </c>
      <c r="X46" s="26"/>
      <c r="Y46" s="22"/>
      <c r="Z46" s="27"/>
      <c r="AA46" s="27"/>
      <c r="AB46" s="47"/>
      <c r="AC46" s="658"/>
      <c r="AD46" s="233">
        <f>COUNTIF($C46:$V46,"B")</f>
        <v>0</v>
      </c>
      <c r="AE46" s="206">
        <f>COUNTIF($C46:$V46,"E")</f>
        <v>0</v>
      </c>
      <c r="AF46" s="206">
        <f>COUNTIF(C46:V46, "F")</f>
        <v>0</v>
      </c>
      <c r="AG46" s="206">
        <f>COUNTIF(C46:V46,"O")</f>
        <v>0</v>
      </c>
      <c r="AH46" s="206">
        <f>COUNTIF(C46:V46,"L")</f>
        <v>0</v>
      </c>
      <c r="AI46" s="206">
        <f>COUNTIF(C46:V46,"C")</f>
        <v>0</v>
      </c>
      <c r="AJ46" s="206">
        <f>COUNTIF(C46:V46,"M")</f>
        <v>0</v>
      </c>
      <c r="AK46" s="206">
        <f>COUNTIF(C46:V46,"I")</f>
        <v>0</v>
      </c>
      <c r="AL46" s="206">
        <f>COUNTIF(C46:V46,"S")</f>
        <v>0</v>
      </c>
      <c r="AM46" s="206">
        <f>COUNTIF(C46:V46,"X")</f>
        <v>0</v>
      </c>
      <c r="AN46" s="206">
        <f>COUNTIF(C46:V46,"P")</f>
        <v>0</v>
      </c>
      <c r="AO46" s="230">
        <f>COUNTIF(C46:V46,"H")</f>
        <v>0</v>
      </c>
      <c r="AP46" s="1402">
        <f>SUM(AD46:AO46)</f>
        <v>0</v>
      </c>
      <c r="AQ46" s="227">
        <f>COUNTIF(X46:AB46,"B")</f>
        <v>0</v>
      </c>
      <c r="AR46" s="206">
        <f>COUNTIF(X46:AB46,"E")</f>
        <v>0</v>
      </c>
      <c r="AS46" s="206">
        <f>COUNTIF(X46:AB46, "F")</f>
        <v>0</v>
      </c>
      <c r="AT46" s="206">
        <f>COUNTIF(X46:AB46,"O")</f>
        <v>0</v>
      </c>
      <c r="AU46" s="206">
        <f>COUNTIF(X46:AB46,"L")</f>
        <v>0</v>
      </c>
      <c r="AV46" s="206">
        <f>COUNTIF(X46:AB46,"C")</f>
        <v>0</v>
      </c>
      <c r="AW46" s="206">
        <f>COUNTIF(X46:AB46,"M")</f>
        <v>0</v>
      </c>
      <c r="AX46" s="206">
        <f>COUNTIF(X46:AB46,"I")</f>
        <v>0</v>
      </c>
      <c r="AY46" s="206">
        <f>COUNTIF(X46:AB46,"S")</f>
        <v>0</v>
      </c>
      <c r="AZ46" s="206">
        <f>COUNTIF(X46:AB46,"X")</f>
        <v>0</v>
      </c>
      <c r="BA46" s="206">
        <f>COUNTIF(X46:AB46,"P")</f>
        <v>0</v>
      </c>
      <c r="BB46" s="206">
        <f>COUNTIF(X46:AB46,"H")</f>
        <v>0</v>
      </c>
      <c r="BC46" s="206">
        <f>COUNTIF(X46:AB46,"G")</f>
        <v>0</v>
      </c>
      <c r="BD46" s="230">
        <f>COUNTIF(X46:AB46,"N")</f>
        <v>0</v>
      </c>
      <c r="BE46" s="230">
        <f>COUNTIF(X46:AB46, "4")</f>
        <v>0</v>
      </c>
      <c r="BF46" s="1402">
        <f>SUM(AQ46:BE46)</f>
        <v>0</v>
      </c>
      <c r="BG46" s="178" t="str">
        <f>IF(AC46="","",IF(AC46="PM",1))</f>
        <v/>
      </c>
      <c r="BH46" s="179" t="str">
        <f>IF(AC46="","",IF(AC46="G",1))</f>
        <v/>
      </c>
      <c r="BI46" s="180" t="str">
        <f>IF(AC46="","",IF(AC46="N",1))</f>
        <v/>
      </c>
      <c r="BJ46" s="180" t="str">
        <f>IF(AC46="","",IF(AC46="Z",1))</f>
        <v/>
      </c>
      <c r="BK46" s="1404" t="str">
        <f>B46</f>
        <v>boo d. livers</v>
      </c>
    </row>
    <row r="47" spans="1:127" s="8" customFormat="1" ht="15.75" customHeight="1" thickBot="1">
      <c r="A47" s="1422"/>
      <c r="B47" s="1424"/>
      <c r="C47" s="25"/>
      <c r="D47" s="24"/>
      <c r="E47" s="24"/>
      <c r="F47" s="29"/>
      <c r="G47" s="23"/>
      <c r="H47" s="24"/>
      <c r="I47" s="24"/>
      <c r="J47" s="29"/>
      <c r="K47" s="25"/>
      <c r="L47" s="24"/>
      <c r="M47" s="24"/>
      <c r="N47" s="31"/>
      <c r="O47" s="23"/>
      <c r="P47" s="24"/>
      <c r="Q47" s="24"/>
      <c r="R47" s="29"/>
      <c r="S47" s="25"/>
      <c r="T47" s="24"/>
      <c r="U47" s="18"/>
      <c r="V47" s="724"/>
      <c r="W47" s="1371"/>
      <c r="X47" s="23"/>
      <c r="Y47" s="24"/>
      <c r="Z47" s="24"/>
      <c r="AA47" s="24"/>
      <c r="AB47" s="50"/>
      <c r="AC47" s="28"/>
      <c r="AD47" s="350" t="s">
        <v>378</v>
      </c>
      <c r="AE47" s="351" t="s">
        <v>405</v>
      </c>
      <c r="AF47" s="351" t="s">
        <v>406</v>
      </c>
      <c r="AG47" s="351" t="s">
        <v>379</v>
      </c>
      <c r="AH47" s="697" t="s">
        <v>159</v>
      </c>
      <c r="AI47" s="351" t="s">
        <v>407</v>
      </c>
      <c r="AJ47" s="351" t="s">
        <v>408</v>
      </c>
      <c r="AK47" s="351" t="s">
        <v>409</v>
      </c>
      <c r="AL47" s="351" t="s">
        <v>376</v>
      </c>
      <c r="AM47" s="351" t="s">
        <v>410</v>
      </c>
      <c r="AN47" s="351" t="s">
        <v>377</v>
      </c>
      <c r="AO47" s="351" t="s">
        <v>411</v>
      </c>
      <c r="AP47" s="1403"/>
      <c r="AQ47" s="350" t="s">
        <v>378</v>
      </c>
      <c r="AR47" s="351" t="s">
        <v>405</v>
      </c>
      <c r="AS47" s="351" t="s">
        <v>406</v>
      </c>
      <c r="AT47" s="351" t="s">
        <v>379</v>
      </c>
      <c r="AU47" s="697" t="s">
        <v>159</v>
      </c>
      <c r="AV47" s="351" t="s">
        <v>407</v>
      </c>
      <c r="AW47" s="351" t="s">
        <v>408</v>
      </c>
      <c r="AX47" s="351" t="s">
        <v>409</v>
      </c>
      <c r="AY47" s="351" t="s">
        <v>376</v>
      </c>
      <c r="AZ47" s="351" t="s">
        <v>410</v>
      </c>
      <c r="BA47" s="351" t="s">
        <v>377</v>
      </c>
      <c r="BB47" s="351" t="s">
        <v>411</v>
      </c>
      <c r="BC47" s="351" t="s">
        <v>375</v>
      </c>
      <c r="BD47" s="351" t="s">
        <v>147</v>
      </c>
      <c r="BE47" s="351">
        <v>4</v>
      </c>
      <c r="BF47" s="1403"/>
      <c r="BG47" s="359" t="s">
        <v>413</v>
      </c>
      <c r="BH47" s="360" t="s">
        <v>375</v>
      </c>
      <c r="BI47" s="719" t="s">
        <v>147</v>
      </c>
      <c r="BJ47" s="720" t="s">
        <v>161</v>
      </c>
      <c r="BK47" s="1404"/>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row>
    <row r="48" spans="1:127" ht="15.75" customHeight="1" thickBot="1">
      <c r="A48" s="1429" t="str">
        <f ca="1">IF(Rosters!H14="","",Rosters!H14)</f>
        <v>303</v>
      </c>
      <c r="B48" s="1427" t="str">
        <f ca="1">IF(Rosters!I14="","",Rosters!I14)</f>
        <v>Bruisie Siouxxx</v>
      </c>
      <c r="C48" s="44"/>
      <c r="D48" s="21"/>
      <c r="E48" s="21"/>
      <c r="F48" s="30"/>
      <c r="G48" s="20"/>
      <c r="H48" s="21"/>
      <c r="I48" s="21"/>
      <c r="J48" s="30"/>
      <c r="K48" s="44"/>
      <c r="L48" s="21"/>
      <c r="M48" s="21"/>
      <c r="N48" s="43"/>
      <c r="O48" s="20"/>
      <c r="P48" s="21"/>
      <c r="Q48" s="21"/>
      <c r="R48" s="30"/>
      <c r="S48" s="44"/>
      <c r="T48" s="14"/>
      <c r="U48" s="32"/>
      <c r="V48" s="723"/>
      <c r="W48" s="1370">
        <f>COUNT(C49:U49)</f>
        <v>0</v>
      </c>
      <c r="X48" s="20" t="s">
        <v>407</v>
      </c>
      <c r="Y48" s="14"/>
      <c r="Z48" s="21"/>
      <c r="AA48" s="21"/>
      <c r="AB48" s="33"/>
      <c r="AC48" s="658"/>
      <c r="AD48" s="233">
        <f>COUNTIF($C48:$V48,"B")</f>
        <v>0</v>
      </c>
      <c r="AE48" s="206">
        <f>COUNTIF($C48:$V48,"E")</f>
        <v>0</v>
      </c>
      <c r="AF48" s="206">
        <f>COUNTIF(C48:V48, "F")</f>
        <v>0</v>
      </c>
      <c r="AG48" s="206">
        <f>COUNTIF(C48:V48,"O")</f>
        <v>0</v>
      </c>
      <c r="AH48" s="206">
        <f>COUNTIF(C48:V48,"L")</f>
        <v>0</v>
      </c>
      <c r="AI48" s="206">
        <f>COUNTIF(C48:V48,"C")</f>
        <v>0</v>
      </c>
      <c r="AJ48" s="206">
        <f>COUNTIF(C48:V48,"M")</f>
        <v>0</v>
      </c>
      <c r="AK48" s="206">
        <f>COUNTIF(C48:V48,"I")</f>
        <v>0</v>
      </c>
      <c r="AL48" s="206">
        <f>COUNTIF(C48:V48,"S")</f>
        <v>0</v>
      </c>
      <c r="AM48" s="206">
        <f>COUNTIF(C48:V48,"X")</f>
        <v>0</v>
      </c>
      <c r="AN48" s="206">
        <f>COUNTIF(C48:V48,"P")</f>
        <v>0</v>
      </c>
      <c r="AO48" s="230">
        <f>COUNTIF(C48:V48,"H")</f>
        <v>0</v>
      </c>
      <c r="AP48" s="1402">
        <f>SUM(AD48:AO48)</f>
        <v>0</v>
      </c>
      <c r="AQ48" s="227">
        <f>COUNTIF(X48:AB48,"B")</f>
        <v>0</v>
      </c>
      <c r="AR48" s="206">
        <f>COUNTIF(X48:AB48,"E")</f>
        <v>0</v>
      </c>
      <c r="AS48" s="206">
        <f>COUNTIF(X48:AB48, "F")</f>
        <v>0</v>
      </c>
      <c r="AT48" s="206">
        <f>COUNTIF(X48:AB48,"O")</f>
        <v>0</v>
      </c>
      <c r="AU48" s="206">
        <f>COUNTIF(X48:AB48,"L")</f>
        <v>0</v>
      </c>
      <c r="AV48" s="206">
        <f>COUNTIF(X48:AB48,"C")</f>
        <v>1</v>
      </c>
      <c r="AW48" s="206">
        <f>COUNTIF(X48:AB48,"M")</f>
        <v>0</v>
      </c>
      <c r="AX48" s="206">
        <f>COUNTIF(X48:AB48,"I")</f>
        <v>0</v>
      </c>
      <c r="AY48" s="206">
        <f>COUNTIF(X48:AB48,"S")</f>
        <v>0</v>
      </c>
      <c r="AZ48" s="206">
        <f>COUNTIF(X48:AB48,"X")</f>
        <v>0</v>
      </c>
      <c r="BA48" s="206">
        <f>COUNTIF(X48:AB48,"P")</f>
        <v>0</v>
      </c>
      <c r="BB48" s="206">
        <f>COUNTIF(X48:AB48,"H")</f>
        <v>0</v>
      </c>
      <c r="BC48" s="206">
        <f>COUNTIF(X48:AB48,"G")</f>
        <v>0</v>
      </c>
      <c r="BD48" s="230">
        <f>COUNTIF(X48:AB48,"N")</f>
        <v>0</v>
      </c>
      <c r="BE48" s="230">
        <f>COUNTIF(X48:AB48, "4")</f>
        <v>0</v>
      </c>
      <c r="BF48" s="1402">
        <f>SUM(AQ48:BE48)</f>
        <v>1</v>
      </c>
      <c r="BG48" s="178" t="str">
        <f>IF(AC48="","",IF(AC48="PM",1))</f>
        <v/>
      </c>
      <c r="BH48" s="179" t="str">
        <f>IF(AC48="","",IF(AC48="G",1))</f>
        <v/>
      </c>
      <c r="BI48" s="180" t="str">
        <f>IF(AC48="","",IF(AC48="N",1))</f>
        <v/>
      </c>
      <c r="BJ48" s="180" t="str">
        <f>IF(AC48="","",IF(AC48="Z",1))</f>
        <v/>
      </c>
      <c r="BK48" s="1406" t="str">
        <f>B48</f>
        <v>Bruisie Siouxxx</v>
      </c>
    </row>
    <row r="49" spans="1:127" s="8" customFormat="1" ht="15.75" customHeight="1" thickBot="1">
      <c r="A49" s="1430"/>
      <c r="B49" s="1428"/>
      <c r="C49" s="17"/>
      <c r="D49" s="16"/>
      <c r="E49" s="16"/>
      <c r="F49" s="29"/>
      <c r="G49" s="15"/>
      <c r="H49" s="16"/>
      <c r="I49" s="16"/>
      <c r="J49" s="29"/>
      <c r="K49" s="17"/>
      <c r="L49" s="16"/>
      <c r="M49" s="16"/>
      <c r="N49" s="31"/>
      <c r="O49" s="15"/>
      <c r="P49" s="16"/>
      <c r="Q49" s="16"/>
      <c r="R49" s="29"/>
      <c r="S49" s="17"/>
      <c r="T49" s="16"/>
      <c r="U49" s="19"/>
      <c r="V49" s="724"/>
      <c r="W49" s="1371"/>
      <c r="X49" s="15">
        <v>10</v>
      </c>
      <c r="Y49" s="16"/>
      <c r="Z49" s="16"/>
      <c r="AA49" s="16"/>
      <c r="AB49" s="46"/>
      <c r="AC49" s="28"/>
      <c r="AD49" s="350" t="s">
        <v>378</v>
      </c>
      <c r="AE49" s="351" t="s">
        <v>405</v>
      </c>
      <c r="AF49" s="351" t="s">
        <v>406</v>
      </c>
      <c r="AG49" s="351" t="s">
        <v>379</v>
      </c>
      <c r="AH49" s="697" t="s">
        <v>159</v>
      </c>
      <c r="AI49" s="351" t="s">
        <v>407</v>
      </c>
      <c r="AJ49" s="351" t="s">
        <v>408</v>
      </c>
      <c r="AK49" s="351" t="s">
        <v>409</v>
      </c>
      <c r="AL49" s="351" t="s">
        <v>376</v>
      </c>
      <c r="AM49" s="351" t="s">
        <v>410</v>
      </c>
      <c r="AN49" s="351" t="s">
        <v>377</v>
      </c>
      <c r="AO49" s="351" t="s">
        <v>411</v>
      </c>
      <c r="AP49" s="1403"/>
      <c r="AQ49" s="350" t="s">
        <v>378</v>
      </c>
      <c r="AR49" s="351" t="s">
        <v>405</v>
      </c>
      <c r="AS49" s="351" t="s">
        <v>406</v>
      </c>
      <c r="AT49" s="351" t="s">
        <v>379</v>
      </c>
      <c r="AU49" s="697" t="s">
        <v>159</v>
      </c>
      <c r="AV49" s="351" t="s">
        <v>407</v>
      </c>
      <c r="AW49" s="351" t="s">
        <v>408</v>
      </c>
      <c r="AX49" s="351" t="s">
        <v>409</v>
      </c>
      <c r="AY49" s="351" t="s">
        <v>376</v>
      </c>
      <c r="AZ49" s="351" t="s">
        <v>410</v>
      </c>
      <c r="BA49" s="351" t="s">
        <v>377</v>
      </c>
      <c r="BB49" s="351" t="s">
        <v>411</v>
      </c>
      <c r="BC49" s="351" t="s">
        <v>375</v>
      </c>
      <c r="BD49" s="351" t="s">
        <v>147</v>
      </c>
      <c r="BE49" s="351">
        <v>4</v>
      </c>
      <c r="BF49" s="1403"/>
      <c r="BG49" s="359" t="s">
        <v>413</v>
      </c>
      <c r="BH49" s="360" t="s">
        <v>375</v>
      </c>
      <c r="BI49" s="719" t="s">
        <v>147</v>
      </c>
      <c r="BJ49" s="720" t="s">
        <v>161</v>
      </c>
      <c r="BK49" s="1406"/>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row>
    <row r="50" spans="1:127" ht="15.75" customHeight="1" thickBot="1">
      <c r="A50" s="1421" t="str">
        <f ca="1">IF(Rosters!H15="","",Rosters!H15)</f>
        <v>33</v>
      </c>
      <c r="B50" s="1423" t="str">
        <f ca="1">IF(Rosters!I15="","",Rosters!I15)</f>
        <v>Cookie Rumble</v>
      </c>
      <c r="C50" s="48" t="s">
        <v>405</v>
      </c>
      <c r="D50" s="27" t="s">
        <v>159</v>
      </c>
      <c r="E50" s="27" t="s">
        <v>379</v>
      </c>
      <c r="F50" s="30"/>
      <c r="G50" s="26"/>
      <c r="H50" s="27"/>
      <c r="I50" s="27"/>
      <c r="J50" s="30"/>
      <c r="K50" s="48"/>
      <c r="L50" s="27"/>
      <c r="M50" s="27"/>
      <c r="N50" s="43"/>
      <c r="O50" s="26"/>
      <c r="P50" s="27"/>
      <c r="Q50" s="27"/>
      <c r="R50" s="30"/>
      <c r="S50" s="48"/>
      <c r="T50" s="22"/>
      <c r="U50" s="49"/>
      <c r="V50" s="723"/>
      <c r="W50" s="1370">
        <f>COUNT(C51:U51)</f>
        <v>3</v>
      </c>
      <c r="X50" s="26" t="s">
        <v>379</v>
      </c>
      <c r="Y50" s="22"/>
      <c r="Z50" s="27"/>
      <c r="AA50" s="27"/>
      <c r="AB50" s="47"/>
      <c r="AC50" s="658"/>
      <c r="AD50" s="233">
        <f>COUNTIF($C50:$V50,"B")</f>
        <v>0</v>
      </c>
      <c r="AE50" s="206">
        <f>COUNTIF($C50:$V50,"E")</f>
        <v>1</v>
      </c>
      <c r="AF50" s="206">
        <f>COUNTIF(C50:V50, "F")</f>
        <v>0</v>
      </c>
      <c r="AG50" s="206">
        <f>COUNTIF(C50:V50,"O")</f>
        <v>1</v>
      </c>
      <c r="AH50" s="206">
        <f>COUNTIF(C50:V50,"L")</f>
        <v>1</v>
      </c>
      <c r="AI50" s="206">
        <f>COUNTIF(C50:V50,"C")</f>
        <v>0</v>
      </c>
      <c r="AJ50" s="206">
        <f>COUNTIF(C50:V50,"M")</f>
        <v>0</v>
      </c>
      <c r="AK50" s="206">
        <f>COUNTIF(C50:V50,"I")</f>
        <v>0</v>
      </c>
      <c r="AL50" s="206">
        <f>COUNTIF(C50:V50,"S")</f>
        <v>0</v>
      </c>
      <c r="AM50" s="206">
        <f>COUNTIF(C50:V50,"X")</f>
        <v>0</v>
      </c>
      <c r="AN50" s="206">
        <f>COUNTIF(C50:V50,"P")</f>
        <v>0</v>
      </c>
      <c r="AO50" s="230">
        <f>COUNTIF(C50:V50,"H")</f>
        <v>0</v>
      </c>
      <c r="AP50" s="1402">
        <f>SUM(AD50:AO50)</f>
        <v>3</v>
      </c>
      <c r="AQ50" s="227">
        <f>COUNTIF(X50:AB50,"B")</f>
        <v>0</v>
      </c>
      <c r="AR50" s="206">
        <f>COUNTIF(X50:AB50,"E")</f>
        <v>0</v>
      </c>
      <c r="AS50" s="206">
        <f>COUNTIF(X50:AB50, "F")</f>
        <v>0</v>
      </c>
      <c r="AT50" s="206">
        <f>COUNTIF(X50:AB50,"O")</f>
        <v>1</v>
      </c>
      <c r="AU50" s="206">
        <f>COUNTIF(X50:AB50,"L")</f>
        <v>0</v>
      </c>
      <c r="AV50" s="206">
        <f>COUNTIF(X50:AB50,"C")</f>
        <v>0</v>
      </c>
      <c r="AW50" s="206">
        <f>COUNTIF(X50:AB50,"M")</f>
        <v>0</v>
      </c>
      <c r="AX50" s="206">
        <f>COUNTIF(X50:AB50,"I")</f>
        <v>0</v>
      </c>
      <c r="AY50" s="206">
        <f>COUNTIF(X50:AB50,"S")</f>
        <v>0</v>
      </c>
      <c r="AZ50" s="206">
        <f>COUNTIF(X50:AB50,"X")</f>
        <v>0</v>
      </c>
      <c r="BA50" s="206">
        <f>COUNTIF(X50:AB50,"P")</f>
        <v>0</v>
      </c>
      <c r="BB50" s="206">
        <f>COUNTIF(X50:AB50,"H")</f>
        <v>0</v>
      </c>
      <c r="BC50" s="206">
        <f>COUNTIF(X50:AB50,"G")</f>
        <v>0</v>
      </c>
      <c r="BD50" s="230">
        <f>COUNTIF(X50:AB50,"N")</f>
        <v>0</v>
      </c>
      <c r="BE50" s="230">
        <f>COUNTIF(X50:AB50, "4")</f>
        <v>0</v>
      </c>
      <c r="BF50" s="1402">
        <f>SUM(AQ50:BE50)</f>
        <v>1</v>
      </c>
      <c r="BG50" s="178" t="str">
        <f>IF(AC50="","",IF(AC50="PM",1))</f>
        <v/>
      </c>
      <c r="BH50" s="179" t="str">
        <f>IF(AC50="","",IF(AC50="G",1))</f>
        <v/>
      </c>
      <c r="BI50" s="180" t="str">
        <f>IF(AC50="","",IF(AC50="N",1))</f>
        <v/>
      </c>
      <c r="BJ50" s="180" t="str">
        <f>IF(AC50="","",IF(AC50="Z",1))</f>
        <v/>
      </c>
      <c r="BK50" s="1404" t="str">
        <f>B50</f>
        <v>Cookie Rumble</v>
      </c>
    </row>
    <row r="51" spans="1:127" s="8" customFormat="1" ht="15.75" customHeight="1" thickBot="1">
      <c r="A51" s="1422"/>
      <c r="B51" s="1424"/>
      <c r="C51" s="25">
        <v>6</v>
      </c>
      <c r="D51" s="24">
        <v>8</v>
      </c>
      <c r="E51" s="24">
        <v>14</v>
      </c>
      <c r="F51" s="29"/>
      <c r="G51" s="23"/>
      <c r="H51" s="24"/>
      <c r="I51" s="24"/>
      <c r="J51" s="29"/>
      <c r="K51" s="25"/>
      <c r="L51" s="24"/>
      <c r="M51" s="24"/>
      <c r="N51" s="31"/>
      <c r="O51" s="23"/>
      <c r="P51" s="24"/>
      <c r="Q51" s="24"/>
      <c r="R51" s="29"/>
      <c r="S51" s="25"/>
      <c r="T51" s="24"/>
      <c r="U51" s="18"/>
      <c r="V51" s="724"/>
      <c r="W51" s="1371"/>
      <c r="X51" s="23">
        <v>6</v>
      </c>
      <c r="Y51" s="24"/>
      <c r="Z51" s="24"/>
      <c r="AA51" s="24"/>
      <c r="AB51" s="50"/>
      <c r="AC51" s="28"/>
      <c r="AD51" s="350" t="s">
        <v>378</v>
      </c>
      <c r="AE51" s="351" t="s">
        <v>405</v>
      </c>
      <c r="AF51" s="351" t="s">
        <v>406</v>
      </c>
      <c r="AG51" s="351" t="s">
        <v>379</v>
      </c>
      <c r="AH51" s="697" t="s">
        <v>159</v>
      </c>
      <c r="AI51" s="351" t="s">
        <v>407</v>
      </c>
      <c r="AJ51" s="351" t="s">
        <v>408</v>
      </c>
      <c r="AK51" s="351" t="s">
        <v>409</v>
      </c>
      <c r="AL51" s="351" t="s">
        <v>376</v>
      </c>
      <c r="AM51" s="351" t="s">
        <v>410</v>
      </c>
      <c r="AN51" s="351" t="s">
        <v>377</v>
      </c>
      <c r="AO51" s="351" t="s">
        <v>411</v>
      </c>
      <c r="AP51" s="1403"/>
      <c r="AQ51" s="350" t="s">
        <v>378</v>
      </c>
      <c r="AR51" s="351" t="s">
        <v>405</v>
      </c>
      <c r="AS51" s="351" t="s">
        <v>406</v>
      </c>
      <c r="AT51" s="351" t="s">
        <v>379</v>
      </c>
      <c r="AU51" s="697" t="s">
        <v>159</v>
      </c>
      <c r="AV51" s="351" t="s">
        <v>407</v>
      </c>
      <c r="AW51" s="351" t="s">
        <v>408</v>
      </c>
      <c r="AX51" s="351" t="s">
        <v>409</v>
      </c>
      <c r="AY51" s="351" t="s">
        <v>376</v>
      </c>
      <c r="AZ51" s="351" t="s">
        <v>410</v>
      </c>
      <c r="BA51" s="351" t="s">
        <v>377</v>
      </c>
      <c r="BB51" s="351" t="s">
        <v>411</v>
      </c>
      <c r="BC51" s="351" t="s">
        <v>375</v>
      </c>
      <c r="BD51" s="351" t="s">
        <v>147</v>
      </c>
      <c r="BE51" s="351">
        <v>4</v>
      </c>
      <c r="BF51" s="1403"/>
      <c r="BG51" s="359" t="s">
        <v>413</v>
      </c>
      <c r="BH51" s="360" t="s">
        <v>375</v>
      </c>
      <c r="BI51" s="719" t="s">
        <v>147</v>
      </c>
      <c r="BJ51" s="720" t="s">
        <v>161</v>
      </c>
      <c r="BK51" s="1404"/>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row>
    <row r="52" spans="1:127" ht="15.75" customHeight="1" thickBot="1">
      <c r="A52" s="1429" t="str">
        <f ca="1">IF(Rosters!H16="","",Rosters!H16)</f>
        <v>6</v>
      </c>
      <c r="B52" s="1427" t="str">
        <f ca="1">IF(Rosters!I16="","",Rosters!I16)</f>
        <v>Elle McFearsome</v>
      </c>
      <c r="C52" s="44" t="s">
        <v>406</v>
      </c>
      <c r="D52" s="21"/>
      <c r="E52" s="21"/>
      <c r="F52" s="30"/>
      <c r="G52" s="20"/>
      <c r="H52" s="21"/>
      <c r="I52" s="21"/>
      <c r="J52" s="30"/>
      <c r="K52" s="44"/>
      <c r="L52" s="21"/>
      <c r="M52" s="21"/>
      <c r="N52" s="43"/>
      <c r="O52" s="20"/>
      <c r="P52" s="21"/>
      <c r="Q52" s="21"/>
      <c r="R52" s="30"/>
      <c r="S52" s="44"/>
      <c r="T52" s="14"/>
      <c r="U52" s="32"/>
      <c r="V52" s="723"/>
      <c r="W52" s="1370">
        <f>COUNT(C53:U53)</f>
        <v>1</v>
      </c>
      <c r="X52" s="20" t="s">
        <v>159</v>
      </c>
      <c r="Y52" s="14"/>
      <c r="Z52" s="21"/>
      <c r="AA52" s="21"/>
      <c r="AB52" s="33"/>
      <c r="AC52" s="658"/>
      <c r="AD52" s="233">
        <f>COUNTIF($C52:$V52,"B")</f>
        <v>0</v>
      </c>
      <c r="AE52" s="206">
        <f>COUNTIF($C52:$V52,"E")</f>
        <v>0</v>
      </c>
      <c r="AF52" s="206">
        <f>COUNTIF(C52:V52, "F")</f>
        <v>1</v>
      </c>
      <c r="AG52" s="206">
        <f>COUNTIF(C52:V52,"O")</f>
        <v>0</v>
      </c>
      <c r="AH52" s="206">
        <f>COUNTIF(C52:V52,"L")</f>
        <v>0</v>
      </c>
      <c r="AI52" s="206">
        <f>COUNTIF(C52:V52,"C")</f>
        <v>0</v>
      </c>
      <c r="AJ52" s="206">
        <f>COUNTIF(C52:V52,"M")</f>
        <v>0</v>
      </c>
      <c r="AK52" s="206">
        <f>COUNTIF(C52:V52,"I")</f>
        <v>0</v>
      </c>
      <c r="AL52" s="206">
        <f>COUNTIF(C52:V52,"S")</f>
        <v>0</v>
      </c>
      <c r="AM52" s="206">
        <f>COUNTIF(C52:V52,"X")</f>
        <v>0</v>
      </c>
      <c r="AN52" s="206">
        <f>COUNTIF(C52:V52,"P")</f>
        <v>0</v>
      </c>
      <c r="AO52" s="230">
        <f>COUNTIF(C52:V52,"H")</f>
        <v>0</v>
      </c>
      <c r="AP52" s="1402">
        <f>SUM(AD52:AO52)</f>
        <v>1</v>
      </c>
      <c r="AQ52" s="227">
        <f>COUNTIF(X52:AB52,"B")</f>
        <v>0</v>
      </c>
      <c r="AR52" s="206">
        <f>COUNTIF(X52:AB52,"E")</f>
        <v>0</v>
      </c>
      <c r="AS52" s="206">
        <f>COUNTIF(X52:AB52, "F")</f>
        <v>0</v>
      </c>
      <c r="AT52" s="206">
        <f>COUNTIF(X52:AB52,"O")</f>
        <v>0</v>
      </c>
      <c r="AU52" s="206">
        <f>COUNTIF(X52:AB52,"L")</f>
        <v>1</v>
      </c>
      <c r="AV52" s="206">
        <f>COUNTIF(X52:AB52,"C")</f>
        <v>0</v>
      </c>
      <c r="AW52" s="206">
        <f>COUNTIF(X52:AB52,"M")</f>
        <v>0</v>
      </c>
      <c r="AX52" s="206">
        <f>COUNTIF(X52:AB52,"I")</f>
        <v>0</v>
      </c>
      <c r="AY52" s="206">
        <f>COUNTIF(X52:AB52,"S")</f>
        <v>0</v>
      </c>
      <c r="AZ52" s="206">
        <f>COUNTIF(X52:AB52,"X")</f>
        <v>0</v>
      </c>
      <c r="BA52" s="206">
        <f>COUNTIF(X52:AB52,"P")</f>
        <v>0</v>
      </c>
      <c r="BB52" s="206">
        <f>COUNTIF(X52:AB52,"H")</f>
        <v>0</v>
      </c>
      <c r="BC52" s="206">
        <f>COUNTIF(X52:AB52,"G")</f>
        <v>0</v>
      </c>
      <c r="BD52" s="230">
        <f>COUNTIF(X52:AB52,"N")</f>
        <v>0</v>
      </c>
      <c r="BE52" s="230">
        <f>COUNTIF(X52:AB52, "4")</f>
        <v>0</v>
      </c>
      <c r="BF52" s="1402">
        <f>SUM(AQ52:BE52)</f>
        <v>1</v>
      </c>
      <c r="BG52" s="178" t="str">
        <f>IF(AC52="","",IF(AC52="PM",1))</f>
        <v/>
      </c>
      <c r="BH52" s="179" t="str">
        <f>IF(AC52="","",IF(AC52="G",1))</f>
        <v/>
      </c>
      <c r="BI52" s="180" t="str">
        <f>IF(AC52="","",IF(AC52="N",1))</f>
        <v/>
      </c>
      <c r="BJ52" s="180" t="str">
        <f>IF(AC52="","",IF(AC52="Z",1))</f>
        <v/>
      </c>
      <c r="BK52" s="1406" t="str">
        <f>B52</f>
        <v>Elle McFearsome</v>
      </c>
    </row>
    <row r="53" spans="1:127" s="8" customFormat="1" ht="15.75" customHeight="1" thickBot="1">
      <c r="A53" s="1430"/>
      <c r="B53" s="1428"/>
      <c r="C53" s="17">
        <v>6</v>
      </c>
      <c r="D53" s="16"/>
      <c r="E53" s="16"/>
      <c r="F53" s="29"/>
      <c r="G53" s="15"/>
      <c r="H53" s="16"/>
      <c r="I53" s="16"/>
      <c r="J53" s="29"/>
      <c r="K53" s="17"/>
      <c r="L53" s="16"/>
      <c r="M53" s="16"/>
      <c r="N53" s="31"/>
      <c r="O53" s="15"/>
      <c r="P53" s="16"/>
      <c r="Q53" s="16"/>
      <c r="R53" s="29"/>
      <c r="S53" s="17"/>
      <c r="T53" s="16"/>
      <c r="U53" s="19"/>
      <c r="V53" s="724"/>
      <c r="W53" s="1371"/>
      <c r="X53" s="15">
        <v>6</v>
      </c>
      <c r="Y53" s="16"/>
      <c r="Z53" s="16"/>
      <c r="AA53" s="16"/>
      <c r="AB53" s="46"/>
      <c r="AC53" s="28"/>
      <c r="AD53" s="350" t="s">
        <v>378</v>
      </c>
      <c r="AE53" s="351" t="s">
        <v>405</v>
      </c>
      <c r="AF53" s="351" t="s">
        <v>406</v>
      </c>
      <c r="AG53" s="351" t="s">
        <v>379</v>
      </c>
      <c r="AH53" s="697" t="s">
        <v>159</v>
      </c>
      <c r="AI53" s="351" t="s">
        <v>407</v>
      </c>
      <c r="AJ53" s="351" t="s">
        <v>408</v>
      </c>
      <c r="AK53" s="351" t="s">
        <v>409</v>
      </c>
      <c r="AL53" s="351" t="s">
        <v>376</v>
      </c>
      <c r="AM53" s="351" t="s">
        <v>410</v>
      </c>
      <c r="AN53" s="351" t="s">
        <v>377</v>
      </c>
      <c r="AO53" s="351" t="s">
        <v>411</v>
      </c>
      <c r="AP53" s="1403"/>
      <c r="AQ53" s="350" t="s">
        <v>378</v>
      </c>
      <c r="AR53" s="351" t="s">
        <v>405</v>
      </c>
      <c r="AS53" s="351" t="s">
        <v>406</v>
      </c>
      <c r="AT53" s="351" t="s">
        <v>379</v>
      </c>
      <c r="AU53" s="697" t="s">
        <v>159</v>
      </c>
      <c r="AV53" s="351" t="s">
        <v>407</v>
      </c>
      <c r="AW53" s="351" t="s">
        <v>408</v>
      </c>
      <c r="AX53" s="351" t="s">
        <v>409</v>
      </c>
      <c r="AY53" s="351" t="s">
        <v>376</v>
      </c>
      <c r="AZ53" s="351" t="s">
        <v>410</v>
      </c>
      <c r="BA53" s="351" t="s">
        <v>377</v>
      </c>
      <c r="BB53" s="351" t="s">
        <v>411</v>
      </c>
      <c r="BC53" s="351" t="s">
        <v>375</v>
      </c>
      <c r="BD53" s="351" t="s">
        <v>147</v>
      </c>
      <c r="BE53" s="351">
        <v>4</v>
      </c>
      <c r="BF53" s="1403"/>
      <c r="BG53" s="359" t="s">
        <v>413</v>
      </c>
      <c r="BH53" s="360" t="s">
        <v>375</v>
      </c>
      <c r="BI53" s="719" t="s">
        <v>147</v>
      </c>
      <c r="BJ53" s="720" t="s">
        <v>161</v>
      </c>
      <c r="BK53" s="1406"/>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row>
    <row r="54" spans="1:127" ht="15.75" customHeight="1" thickBot="1">
      <c r="A54" s="1421" t="str">
        <f ca="1">IF(Rosters!H17="","",Rosters!H17)</f>
        <v>46</v>
      </c>
      <c r="B54" s="1423" t="str">
        <f ca="1">IF(Rosters!I17="","",Rosters!I17)</f>
        <v>Fatal Femme</v>
      </c>
      <c r="C54" s="48" t="s">
        <v>379</v>
      </c>
      <c r="D54" s="27" t="s">
        <v>378</v>
      </c>
      <c r="E54" s="27" t="s">
        <v>407</v>
      </c>
      <c r="F54" s="30" t="s">
        <v>159</v>
      </c>
      <c r="G54" s="26" t="s">
        <v>379</v>
      </c>
      <c r="H54" s="27"/>
      <c r="I54" s="27"/>
      <c r="J54" s="30"/>
      <c r="K54" s="48"/>
      <c r="L54" s="27"/>
      <c r="M54" s="27"/>
      <c r="N54" s="43"/>
      <c r="O54" s="26"/>
      <c r="P54" s="27"/>
      <c r="Q54" s="27"/>
      <c r="R54" s="30"/>
      <c r="S54" s="48"/>
      <c r="T54" s="22"/>
      <c r="U54" s="49"/>
      <c r="V54" s="723"/>
      <c r="W54" s="1370">
        <f>COUNT(C55:U55)</f>
        <v>5</v>
      </c>
      <c r="X54" s="26">
        <v>4</v>
      </c>
      <c r="Y54" s="22" t="s">
        <v>379</v>
      </c>
      <c r="Z54" s="27"/>
      <c r="AA54" s="27"/>
      <c r="AB54" s="47"/>
      <c r="AC54" s="658"/>
      <c r="AD54" s="233">
        <f>COUNTIF($C54:$V54,"B")</f>
        <v>1</v>
      </c>
      <c r="AE54" s="206">
        <f>COUNTIF($C54:$V54,"E")</f>
        <v>0</v>
      </c>
      <c r="AF54" s="206">
        <f>COUNTIF(C54:V54, "F")</f>
        <v>0</v>
      </c>
      <c r="AG54" s="206">
        <f>COUNTIF(C54:V54,"O")</f>
        <v>2</v>
      </c>
      <c r="AH54" s="206">
        <f>COUNTIF(C54:V54,"L")</f>
        <v>1</v>
      </c>
      <c r="AI54" s="206">
        <f>COUNTIF(C54:V54,"C")</f>
        <v>1</v>
      </c>
      <c r="AJ54" s="206">
        <f>COUNTIF(C54:V54,"M")</f>
        <v>0</v>
      </c>
      <c r="AK54" s="206">
        <f>COUNTIF(C54:V54,"I")</f>
        <v>0</v>
      </c>
      <c r="AL54" s="206">
        <f>COUNTIF(C54:V54,"S")</f>
        <v>0</v>
      </c>
      <c r="AM54" s="206">
        <f>COUNTIF(C54:V54,"X")</f>
        <v>0</v>
      </c>
      <c r="AN54" s="206">
        <f>COUNTIF(C54:V54,"P")</f>
        <v>0</v>
      </c>
      <c r="AO54" s="230">
        <f>COUNTIF(C54:V54,"H")</f>
        <v>0</v>
      </c>
      <c r="AP54" s="1402">
        <f>SUM(AD54:AO54)</f>
        <v>5</v>
      </c>
      <c r="AQ54" s="227">
        <f>COUNTIF(X54:AB54,"B")</f>
        <v>0</v>
      </c>
      <c r="AR54" s="206">
        <f>COUNTIF(X54:AB54,"E")</f>
        <v>0</v>
      </c>
      <c r="AS54" s="206">
        <f>COUNTIF(X54:AB54, "F")</f>
        <v>0</v>
      </c>
      <c r="AT54" s="206">
        <f>COUNTIF(X54:AB54,"O")</f>
        <v>1</v>
      </c>
      <c r="AU54" s="206">
        <f>COUNTIF(X54:AB54,"L")</f>
        <v>0</v>
      </c>
      <c r="AV54" s="206">
        <f>COUNTIF(X54:AB54,"C")</f>
        <v>0</v>
      </c>
      <c r="AW54" s="206">
        <f>COUNTIF(X54:AB54,"M")</f>
        <v>0</v>
      </c>
      <c r="AX54" s="206">
        <f>COUNTIF(X54:AB54,"I")</f>
        <v>0</v>
      </c>
      <c r="AY54" s="206">
        <f>COUNTIF(X54:AB54,"S")</f>
        <v>0</v>
      </c>
      <c r="AZ54" s="206">
        <f>COUNTIF(X54:AB54,"X")</f>
        <v>0</v>
      </c>
      <c r="BA54" s="206">
        <f>COUNTIF(X54:AB54,"P")</f>
        <v>0</v>
      </c>
      <c r="BB54" s="206">
        <f>COUNTIF(X54:AB54,"H")</f>
        <v>0</v>
      </c>
      <c r="BC54" s="206">
        <f>COUNTIF(X54:AB54,"G")</f>
        <v>0</v>
      </c>
      <c r="BD54" s="230">
        <f>COUNTIF(X54:AB54,"N")</f>
        <v>0</v>
      </c>
      <c r="BE54" s="230">
        <f>COUNTIF(X54:AB54, "4")</f>
        <v>1</v>
      </c>
      <c r="BF54" s="1402">
        <f>SUM(AQ54:BE54)</f>
        <v>2</v>
      </c>
      <c r="BG54" s="178" t="str">
        <f>IF(AC54="","",IF(AC54="PM",1))</f>
        <v/>
      </c>
      <c r="BH54" s="179" t="str">
        <f>IF(AC54="","",IF(AC54="G",1))</f>
        <v/>
      </c>
      <c r="BI54" s="180" t="str">
        <f>IF(AC54="","",IF(AC54="N",1))</f>
        <v/>
      </c>
      <c r="BJ54" s="180" t="str">
        <f>IF(AC54="","",IF(AC54="Z",1))</f>
        <v/>
      </c>
      <c r="BK54" s="1404" t="str">
        <f>B54</f>
        <v>Fatal Femme</v>
      </c>
    </row>
    <row r="55" spans="1:127" s="8" customFormat="1" ht="15.75" customHeight="1" thickBot="1">
      <c r="A55" s="1422"/>
      <c r="B55" s="1424"/>
      <c r="C55" s="25">
        <v>7</v>
      </c>
      <c r="D55" s="24">
        <v>7</v>
      </c>
      <c r="E55" s="24">
        <v>8</v>
      </c>
      <c r="F55" s="29">
        <v>15</v>
      </c>
      <c r="G55" s="23">
        <v>19</v>
      </c>
      <c r="H55" s="24"/>
      <c r="I55" s="24"/>
      <c r="J55" s="29"/>
      <c r="K55" s="25"/>
      <c r="L55" s="24"/>
      <c r="M55" s="24"/>
      <c r="N55" s="31"/>
      <c r="O55" s="23"/>
      <c r="P55" s="24"/>
      <c r="Q55" s="24"/>
      <c r="R55" s="29"/>
      <c r="S55" s="25"/>
      <c r="T55" s="24"/>
      <c r="U55" s="18"/>
      <c r="V55" s="724"/>
      <c r="W55" s="1371"/>
      <c r="X55" s="23">
        <v>16</v>
      </c>
      <c r="Y55" s="24">
        <v>21</v>
      </c>
      <c r="Z55" s="24"/>
      <c r="AA55" s="24"/>
      <c r="AB55" s="50"/>
      <c r="AC55" s="28"/>
      <c r="AD55" s="350" t="s">
        <v>378</v>
      </c>
      <c r="AE55" s="351" t="s">
        <v>405</v>
      </c>
      <c r="AF55" s="351" t="s">
        <v>406</v>
      </c>
      <c r="AG55" s="351" t="s">
        <v>379</v>
      </c>
      <c r="AH55" s="697" t="s">
        <v>159</v>
      </c>
      <c r="AI55" s="351" t="s">
        <v>407</v>
      </c>
      <c r="AJ55" s="351" t="s">
        <v>408</v>
      </c>
      <c r="AK55" s="351" t="s">
        <v>409</v>
      </c>
      <c r="AL55" s="351" t="s">
        <v>376</v>
      </c>
      <c r="AM55" s="351" t="s">
        <v>410</v>
      </c>
      <c r="AN55" s="351" t="s">
        <v>377</v>
      </c>
      <c r="AO55" s="351" t="s">
        <v>411</v>
      </c>
      <c r="AP55" s="1403"/>
      <c r="AQ55" s="350" t="s">
        <v>378</v>
      </c>
      <c r="AR55" s="351" t="s">
        <v>405</v>
      </c>
      <c r="AS55" s="351" t="s">
        <v>406</v>
      </c>
      <c r="AT55" s="351" t="s">
        <v>379</v>
      </c>
      <c r="AU55" s="697" t="s">
        <v>159</v>
      </c>
      <c r="AV55" s="351" t="s">
        <v>407</v>
      </c>
      <c r="AW55" s="351" t="s">
        <v>408</v>
      </c>
      <c r="AX55" s="351" t="s">
        <v>409</v>
      </c>
      <c r="AY55" s="351" t="s">
        <v>376</v>
      </c>
      <c r="AZ55" s="351" t="s">
        <v>410</v>
      </c>
      <c r="BA55" s="351" t="s">
        <v>377</v>
      </c>
      <c r="BB55" s="351" t="s">
        <v>411</v>
      </c>
      <c r="BC55" s="351" t="s">
        <v>375</v>
      </c>
      <c r="BD55" s="351" t="s">
        <v>147</v>
      </c>
      <c r="BE55" s="351">
        <v>4</v>
      </c>
      <c r="BF55" s="1403"/>
      <c r="BG55" s="359" t="s">
        <v>413</v>
      </c>
      <c r="BH55" s="360" t="s">
        <v>375</v>
      </c>
      <c r="BI55" s="719" t="s">
        <v>147</v>
      </c>
      <c r="BJ55" s="720" t="s">
        <v>161</v>
      </c>
      <c r="BK55" s="1404"/>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row>
    <row r="56" spans="1:127" ht="15.75" customHeight="1" thickBot="1">
      <c r="A56" s="1429" t="str">
        <f ca="1">IF(Rosters!H18="","",Rosters!H18)</f>
        <v>100%</v>
      </c>
      <c r="B56" s="1427" t="str">
        <f ca="1">IF(Rosters!I18="","",Rosters!I18)</f>
        <v>Polly Fester</v>
      </c>
      <c r="C56" s="44"/>
      <c r="D56" s="21"/>
      <c r="E56" s="21"/>
      <c r="F56" s="30"/>
      <c r="G56" s="20"/>
      <c r="H56" s="21"/>
      <c r="I56" s="21"/>
      <c r="J56" s="30"/>
      <c r="K56" s="44"/>
      <c r="L56" s="21"/>
      <c r="M56" s="21"/>
      <c r="N56" s="43"/>
      <c r="O56" s="20"/>
      <c r="P56" s="21"/>
      <c r="Q56" s="21"/>
      <c r="R56" s="30"/>
      <c r="S56" s="44"/>
      <c r="T56" s="14"/>
      <c r="U56" s="32"/>
      <c r="V56" s="723"/>
      <c r="W56" s="1370">
        <f>COUNT(C57:U57)</f>
        <v>0</v>
      </c>
      <c r="X56" s="20" t="s">
        <v>410</v>
      </c>
      <c r="Y56" s="14"/>
      <c r="Z56" s="21"/>
      <c r="AA56" s="21"/>
      <c r="AB56" s="33"/>
      <c r="AC56" s="658"/>
      <c r="AD56" s="233">
        <f>COUNTIF($C56:$V56,"B")</f>
        <v>0</v>
      </c>
      <c r="AE56" s="206">
        <f>COUNTIF($C56:$V56,"E")</f>
        <v>0</v>
      </c>
      <c r="AF56" s="206">
        <f>COUNTIF(C56:V56, "F")</f>
        <v>0</v>
      </c>
      <c r="AG56" s="206">
        <f>COUNTIF(C56:V56,"O")</f>
        <v>0</v>
      </c>
      <c r="AH56" s="206">
        <f>COUNTIF(C56:V56,"L")</f>
        <v>0</v>
      </c>
      <c r="AI56" s="206">
        <f>COUNTIF(C56:V56,"C")</f>
        <v>0</v>
      </c>
      <c r="AJ56" s="206">
        <f>COUNTIF(C56:V56,"M")</f>
        <v>0</v>
      </c>
      <c r="AK56" s="206">
        <f>COUNTIF(C56:V56,"I")</f>
        <v>0</v>
      </c>
      <c r="AL56" s="206">
        <f>COUNTIF(C56:V56,"S")</f>
        <v>0</v>
      </c>
      <c r="AM56" s="206">
        <f>COUNTIF(C56:V56,"X")</f>
        <v>0</v>
      </c>
      <c r="AN56" s="206">
        <f>COUNTIF(C56:V56,"P")</f>
        <v>0</v>
      </c>
      <c r="AO56" s="230">
        <f>COUNTIF(C56:V56,"H")</f>
        <v>0</v>
      </c>
      <c r="AP56" s="1402">
        <f>SUM(AD56:AO56)</f>
        <v>0</v>
      </c>
      <c r="AQ56" s="227">
        <f>COUNTIF(X56:AB56,"B")</f>
        <v>0</v>
      </c>
      <c r="AR56" s="206">
        <f>COUNTIF(X56:AB56,"E")</f>
        <v>0</v>
      </c>
      <c r="AS56" s="206">
        <f>COUNTIF(X56:AB56, "F")</f>
        <v>0</v>
      </c>
      <c r="AT56" s="206">
        <f>COUNTIF(X56:AB56,"O")</f>
        <v>0</v>
      </c>
      <c r="AU56" s="206">
        <f>COUNTIF(X56:AB56,"L")</f>
        <v>0</v>
      </c>
      <c r="AV56" s="206">
        <f>COUNTIF(X56:AB56,"C")</f>
        <v>0</v>
      </c>
      <c r="AW56" s="206">
        <f>COUNTIF(X56:AB56,"M")</f>
        <v>0</v>
      </c>
      <c r="AX56" s="206">
        <f>COUNTIF(X56:AB56,"I")</f>
        <v>0</v>
      </c>
      <c r="AY56" s="206">
        <f>COUNTIF(X56:AB56,"S")</f>
        <v>0</v>
      </c>
      <c r="AZ56" s="206">
        <f>COUNTIF(X56:AB56,"X")</f>
        <v>1</v>
      </c>
      <c r="BA56" s="206">
        <f>COUNTIF(X56:AB56,"P")</f>
        <v>0</v>
      </c>
      <c r="BB56" s="206">
        <f>COUNTIF(X56:AB56,"H")</f>
        <v>0</v>
      </c>
      <c r="BC56" s="206">
        <f>COUNTIF(X56:AB56,"G")</f>
        <v>0</v>
      </c>
      <c r="BD56" s="230">
        <f>COUNTIF(X56:AB56,"N")</f>
        <v>0</v>
      </c>
      <c r="BE56" s="230">
        <f>COUNTIF(X56:AB56, "4")</f>
        <v>0</v>
      </c>
      <c r="BF56" s="1402">
        <f>SUM(AQ56:BE56)</f>
        <v>1</v>
      </c>
      <c r="BG56" s="178" t="str">
        <f>IF(AC56="","",IF(AC56="PM",1))</f>
        <v/>
      </c>
      <c r="BH56" s="179" t="str">
        <f>IF(AC56="","",IF(AC56="G",1))</f>
        <v/>
      </c>
      <c r="BI56" s="180" t="str">
        <f>IF(AC56="","",IF(AC56="N",1))</f>
        <v/>
      </c>
      <c r="BJ56" s="180" t="str">
        <f>IF(AC56="","",IF(AC56="Z",1))</f>
        <v/>
      </c>
      <c r="BK56" s="1406" t="str">
        <f>B56</f>
        <v>Polly Fester</v>
      </c>
    </row>
    <row r="57" spans="1:127" s="8" customFormat="1" ht="15.75" customHeight="1" thickBot="1">
      <c r="A57" s="1430"/>
      <c r="B57" s="1428"/>
      <c r="C57" s="17"/>
      <c r="D57" s="16"/>
      <c r="E57" s="16"/>
      <c r="F57" s="29"/>
      <c r="G57" s="15"/>
      <c r="H57" s="16"/>
      <c r="I57" s="16"/>
      <c r="J57" s="29"/>
      <c r="K57" s="17"/>
      <c r="L57" s="16"/>
      <c r="M57" s="16"/>
      <c r="N57" s="31"/>
      <c r="O57" s="15"/>
      <c r="P57" s="16"/>
      <c r="Q57" s="16"/>
      <c r="R57" s="29"/>
      <c r="S57" s="17"/>
      <c r="T57" s="16"/>
      <c r="U57" s="19"/>
      <c r="V57" s="724"/>
      <c r="W57" s="1371"/>
      <c r="X57" s="15">
        <v>19</v>
      </c>
      <c r="Y57" s="16"/>
      <c r="Z57" s="16"/>
      <c r="AA57" s="16"/>
      <c r="AB57" s="46"/>
      <c r="AC57" s="28"/>
      <c r="AD57" s="350" t="s">
        <v>378</v>
      </c>
      <c r="AE57" s="351" t="s">
        <v>405</v>
      </c>
      <c r="AF57" s="351" t="s">
        <v>406</v>
      </c>
      <c r="AG57" s="351" t="s">
        <v>379</v>
      </c>
      <c r="AH57" s="697" t="s">
        <v>159</v>
      </c>
      <c r="AI57" s="351" t="s">
        <v>407</v>
      </c>
      <c r="AJ57" s="351" t="s">
        <v>408</v>
      </c>
      <c r="AK57" s="351" t="s">
        <v>409</v>
      </c>
      <c r="AL57" s="351" t="s">
        <v>376</v>
      </c>
      <c r="AM57" s="351" t="s">
        <v>410</v>
      </c>
      <c r="AN57" s="351" t="s">
        <v>377</v>
      </c>
      <c r="AO57" s="351" t="s">
        <v>411</v>
      </c>
      <c r="AP57" s="1403"/>
      <c r="AQ57" s="350" t="s">
        <v>378</v>
      </c>
      <c r="AR57" s="351" t="s">
        <v>405</v>
      </c>
      <c r="AS57" s="351" t="s">
        <v>406</v>
      </c>
      <c r="AT57" s="351" t="s">
        <v>379</v>
      </c>
      <c r="AU57" s="697" t="s">
        <v>159</v>
      </c>
      <c r="AV57" s="351" t="s">
        <v>407</v>
      </c>
      <c r="AW57" s="351" t="s">
        <v>408</v>
      </c>
      <c r="AX57" s="351" t="s">
        <v>409</v>
      </c>
      <c r="AY57" s="351" t="s">
        <v>376</v>
      </c>
      <c r="AZ57" s="351" t="s">
        <v>410</v>
      </c>
      <c r="BA57" s="351" t="s">
        <v>377</v>
      </c>
      <c r="BB57" s="351" t="s">
        <v>411</v>
      </c>
      <c r="BC57" s="351" t="s">
        <v>375</v>
      </c>
      <c r="BD57" s="351" t="s">
        <v>147</v>
      </c>
      <c r="BE57" s="351">
        <v>4</v>
      </c>
      <c r="BF57" s="1403"/>
      <c r="BG57" s="359" t="s">
        <v>413</v>
      </c>
      <c r="BH57" s="360" t="s">
        <v>375</v>
      </c>
      <c r="BI57" s="719" t="s">
        <v>147</v>
      </c>
      <c r="BJ57" s="720" t="s">
        <v>161</v>
      </c>
      <c r="BK57" s="1406"/>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row>
    <row r="58" spans="1:127" ht="15.75" customHeight="1" thickBot="1">
      <c r="A58" s="1421" t="str">
        <f ca="1">IF(Rosters!H19="","",Rosters!H19)</f>
        <v>2.8</v>
      </c>
      <c r="B58" s="1423" t="str">
        <f ca="1">IF(Rosters!I19="","",Rosters!I19)</f>
        <v>Racer McChaseHer</v>
      </c>
      <c r="C58" s="48" t="s">
        <v>410</v>
      </c>
      <c r="D58" s="27" t="s">
        <v>410</v>
      </c>
      <c r="E58" s="27" t="s">
        <v>406</v>
      </c>
      <c r="F58" s="30" t="s">
        <v>379</v>
      </c>
      <c r="G58" s="26" t="s">
        <v>409</v>
      </c>
      <c r="H58" s="27"/>
      <c r="I58" s="27"/>
      <c r="J58" s="30"/>
      <c r="K58" s="48"/>
      <c r="L58" s="27"/>
      <c r="M58" s="27"/>
      <c r="N58" s="43"/>
      <c r="O58" s="26"/>
      <c r="P58" s="27"/>
      <c r="Q58" s="27"/>
      <c r="R58" s="30"/>
      <c r="S58" s="48"/>
      <c r="T58" s="22"/>
      <c r="U58" s="49"/>
      <c r="V58" s="723"/>
      <c r="W58" s="1370">
        <f>COUNT(C59:U59)</f>
        <v>5</v>
      </c>
      <c r="X58" s="26" t="s">
        <v>407</v>
      </c>
      <c r="Y58" s="22" t="s">
        <v>159</v>
      </c>
      <c r="Z58" s="27"/>
      <c r="AA58" s="27"/>
      <c r="AB58" s="47"/>
      <c r="AC58" s="658"/>
      <c r="AD58" s="233">
        <f>COUNTIF($C58:$V58,"B")</f>
        <v>0</v>
      </c>
      <c r="AE58" s="206">
        <f>COUNTIF($C58:$V58,"E")</f>
        <v>0</v>
      </c>
      <c r="AF58" s="206">
        <f>COUNTIF(C58:V58, "F")</f>
        <v>1</v>
      </c>
      <c r="AG58" s="206">
        <f>COUNTIF(C58:V58,"O")</f>
        <v>1</v>
      </c>
      <c r="AH58" s="206">
        <f>COUNTIF(C58:V58,"L")</f>
        <v>0</v>
      </c>
      <c r="AI58" s="206">
        <f>COUNTIF(C58:V58,"C")</f>
        <v>0</v>
      </c>
      <c r="AJ58" s="206">
        <f>COUNTIF(C58:V58,"M")</f>
        <v>0</v>
      </c>
      <c r="AK58" s="206">
        <f>COUNTIF(C58:V58,"I")</f>
        <v>1</v>
      </c>
      <c r="AL58" s="206">
        <f>COUNTIF(C58:V58,"S")</f>
        <v>0</v>
      </c>
      <c r="AM58" s="206">
        <f>COUNTIF(C58:V58,"X")</f>
        <v>2</v>
      </c>
      <c r="AN58" s="206">
        <f>COUNTIF(C58:V58,"P")</f>
        <v>0</v>
      </c>
      <c r="AO58" s="230">
        <f>COUNTIF(C58:V58,"H")</f>
        <v>0</v>
      </c>
      <c r="AP58" s="1402">
        <f>SUM(AD58:AO58)</f>
        <v>5</v>
      </c>
      <c r="AQ58" s="227">
        <f>COUNTIF(X58:AB58,"B")</f>
        <v>0</v>
      </c>
      <c r="AR58" s="206">
        <f>COUNTIF(X58:AB58,"E")</f>
        <v>0</v>
      </c>
      <c r="AS58" s="206">
        <f>COUNTIF(X58:AB58, "F")</f>
        <v>0</v>
      </c>
      <c r="AT58" s="206">
        <f>COUNTIF(X58:AB58,"O")</f>
        <v>0</v>
      </c>
      <c r="AU58" s="206">
        <f>COUNTIF(X58:AB58,"L")</f>
        <v>1</v>
      </c>
      <c r="AV58" s="206">
        <f>COUNTIF(X58:AB58,"C")</f>
        <v>1</v>
      </c>
      <c r="AW58" s="206">
        <f>COUNTIF(X58:AB58,"M")</f>
        <v>0</v>
      </c>
      <c r="AX58" s="206">
        <f>COUNTIF(X58:AB58,"I")</f>
        <v>0</v>
      </c>
      <c r="AY58" s="206">
        <f>COUNTIF(X58:AB58,"S")</f>
        <v>0</v>
      </c>
      <c r="AZ58" s="206">
        <f>COUNTIF(X58:AB58,"X")</f>
        <v>0</v>
      </c>
      <c r="BA58" s="206">
        <f>COUNTIF(X58:AB58,"P")</f>
        <v>0</v>
      </c>
      <c r="BB58" s="206">
        <f>COUNTIF(X58:AB58,"H")</f>
        <v>0</v>
      </c>
      <c r="BC58" s="206">
        <f>COUNTIF(X58:AB58,"G")</f>
        <v>0</v>
      </c>
      <c r="BD58" s="230">
        <f>COUNTIF(X58:AB58,"N")</f>
        <v>0</v>
      </c>
      <c r="BE58" s="230">
        <f>COUNTIF(X58:AB58, "4")</f>
        <v>0</v>
      </c>
      <c r="BF58" s="1402">
        <f>SUM(AQ58:BE58)</f>
        <v>2</v>
      </c>
      <c r="BG58" s="178" t="str">
        <f>IF(AC58="","",IF(AC58="PM",1))</f>
        <v/>
      </c>
      <c r="BH58" s="179" t="str">
        <f>IF(AC58="","",IF(AC58="G",1))</f>
        <v/>
      </c>
      <c r="BI58" s="180" t="str">
        <f>IF(AC58="","",IF(AC58="N",1))</f>
        <v/>
      </c>
      <c r="BJ58" s="180" t="str">
        <f>IF(AC58="","",IF(AC58="Z",1))</f>
        <v/>
      </c>
      <c r="BK58" s="1404" t="str">
        <f>B58</f>
        <v>Racer McChaseHer</v>
      </c>
    </row>
    <row r="59" spans="1:127" s="8" customFormat="1" ht="15.75" customHeight="1" thickBot="1">
      <c r="A59" s="1422"/>
      <c r="B59" s="1424"/>
      <c r="C59" s="404">
        <v>5</v>
      </c>
      <c r="D59" s="24">
        <v>5</v>
      </c>
      <c r="E59" s="24">
        <v>9</v>
      </c>
      <c r="F59" s="29">
        <v>19</v>
      </c>
      <c r="G59" s="23">
        <v>19</v>
      </c>
      <c r="H59" s="24"/>
      <c r="I59" s="24"/>
      <c r="J59" s="29"/>
      <c r="K59" s="25"/>
      <c r="L59" s="24"/>
      <c r="M59" s="24"/>
      <c r="N59" s="31"/>
      <c r="O59" s="23"/>
      <c r="P59" s="24"/>
      <c r="Q59" s="24"/>
      <c r="R59" s="29"/>
      <c r="S59" s="25"/>
      <c r="T59" s="24"/>
      <c r="U59" s="18"/>
      <c r="V59" s="724"/>
      <c r="W59" s="1371"/>
      <c r="X59" s="23">
        <v>7</v>
      </c>
      <c r="Y59" s="24">
        <v>15</v>
      </c>
      <c r="Z59" s="24"/>
      <c r="AA59" s="24"/>
      <c r="AB59" s="50"/>
      <c r="AC59" s="28"/>
      <c r="AD59" s="350" t="s">
        <v>378</v>
      </c>
      <c r="AE59" s="351" t="s">
        <v>405</v>
      </c>
      <c r="AF59" s="351" t="s">
        <v>406</v>
      </c>
      <c r="AG59" s="351" t="s">
        <v>379</v>
      </c>
      <c r="AH59" s="697" t="s">
        <v>159</v>
      </c>
      <c r="AI59" s="351" t="s">
        <v>407</v>
      </c>
      <c r="AJ59" s="351" t="s">
        <v>408</v>
      </c>
      <c r="AK59" s="351" t="s">
        <v>409</v>
      </c>
      <c r="AL59" s="351" t="s">
        <v>376</v>
      </c>
      <c r="AM59" s="351" t="s">
        <v>410</v>
      </c>
      <c r="AN59" s="351" t="s">
        <v>377</v>
      </c>
      <c r="AO59" s="351" t="s">
        <v>411</v>
      </c>
      <c r="AP59" s="1403"/>
      <c r="AQ59" s="350" t="s">
        <v>378</v>
      </c>
      <c r="AR59" s="351" t="s">
        <v>405</v>
      </c>
      <c r="AS59" s="351" t="s">
        <v>406</v>
      </c>
      <c r="AT59" s="351" t="s">
        <v>379</v>
      </c>
      <c r="AU59" s="697" t="s">
        <v>159</v>
      </c>
      <c r="AV59" s="351" t="s">
        <v>407</v>
      </c>
      <c r="AW59" s="351" t="s">
        <v>408</v>
      </c>
      <c r="AX59" s="351" t="s">
        <v>409</v>
      </c>
      <c r="AY59" s="351" t="s">
        <v>376</v>
      </c>
      <c r="AZ59" s="351" t="s">
        <v>410</v>
      </c>
      <c r="BA59" s="351" t="s">
        <v>377</v>
      </c>
      <c r="BB59" s="351" t="s">
        <v>411</v>
      </c>
      <c r="BC59" s="351" t="s">
        <v>375</v>
      </c>
      <c r="BD59" s="351" t="s">
        <v>147</v>
      </c>
      <c r="BE59" s="351">
        <v>4</v>
      </c>
      <c r="BF59" s="1403"/>
      <c r="BG59" s="359" t="s">
        <v>413</v>
      </c>
      <c r="BH59" s="360" t="s">
        <v>375</v>
      </c>
      <c r="BI59" s="719" t="s">
        <v>147</v>
      </c>
      <c r="BJ59" s="720" t="s">
        <v>161</v>
      </c>
      <c r="BK59" s="1404"/>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row>
    <row r="60" spans="1:127" ht="15.75" customHeight="1" thickBot="1">
      <c r="A60" s="1425" t="str">
        <f ca="1">IF(Rosters!H20="","",Rosters!H20)</f>
        <v>3</v>
      </c>
      <c r="B60" s="1417" t="str">
        <f ca="1">IF(Rosters!I20="","",Rosters!I20)</f>
        <v>Roxanna Hardplace</v>
      </c>
      <c r="C60" s="44" t="s">
        <v>379</v>
      </c>
      <c r="D60" s="21" t="s">
        <v>405</v>
      </c>
      <c r="E60" s="21" t="s">
        <v>410</v>
      </c>
      <c r="F60" s="30"/>
      <c r="G60" s="20"/>
      <c r="H60" s="21"/>
      <c r="I60" s="21"/>
      <c r="J60" s="30"/>
      <c r="K60" s="44"/>
      <c r="L60" s="21"/>
      <c r="M60" s="21"/>
      <c r="N60" s="43"/>
      <c r="O60" s="20"/>
      <c r="P60" s="21"/>
      <c r="Q60" s="21"/>
      <c r="R60" s="30"/>
      <c r="S60" s="44"/>
      <c r="T60" s="14"/>
      <c r="U60" s="32"/>
      <c r="V60" s="723"/>
      <c r="W60" s="1370">
        <f>COUNT(C61:U61)</f>
        <v>3</v>
      </c>
      <c r="X60" s="20"/>
      <c r="Y60" s="14"/>
      <c r="Z60" s="21"/>
      <c r="AA60" s="21"/>
      <c r="AB60" s="33"/>
      <c r="AC60" s="658"/>
      <c r="AD60" s="233">
        <f>COUNTIF($C60:$V60,"B")</f>
        <v>0</v>
      </c>
      <c r="AE60" s="206">
        <f>COUNTIF($C60:$V60,"E")</f>
        <v>1</v>
      </c>
      <c r="AF60" s="206">
        <f>COUNTIF(C60:V60, "F")</f>
        <v>0</v>
      </c>
      <c r="AG60" s="206">
        <f>COUNTIF(C60:V60,"O")</f>
        <v>1</v>
      </c>
      <c r="AH60" s="206">
        <f>COUNTIF(C60:V60,"L")</f>
        <v>0</v>
      </c>
      <c r="AI60" s="206">
        <f>COUNTIF(C60:V60,"C")</f>
        <v>0</v>
      </c>
      <c r="AJ60" s="206">
        <f>COUNTIF(C60:V60,"M")</f>
        <v>0</v>
      </c>
      <c r="AK60" s="206">
        <f>COUNTIF(C60:V60,"I")</f>
        <v>0</v>
      </c>
      <c r="AL60" s="206">
        <f>COUNTIF(C60:V60,"S")</f>
        <v>0</v>
      </c>
      <c r="AM60" s="206">
        <f>COUNTIF(C60:V60,"X")</f>
        <v>1</v>
      </c>
      <c r="AN60" s="206">
        <f>COUNTIF(C60:V60,"P")</f>
        <v>0</v>
      </c>
      <c r="AO60" s="230">
        <f>COUNTIF(C60:V60,"H")</f>
        <v>0</v>
      </c>
      <c r="AP60" s="1402">
        <f>SUM(AD60:AO60)</f>
        <v>3</v>
      </c>
      <c r="AQ60" s="227">
        <f>COUNTIF(X60:AB60,"B")</f>
        <v>0</v>
      </c>
      <c r="AR60" s="206">
        <f>COUNTIF(X60:AB60,"E")</f>
        <v>0</v>
      </c>
      <c r="AS60" s="206">
        <f>COUNTIF(X60:AB60, "F")</f>
        <v>0</v>
      </c>
      <c r="AT60" s="206">
        <f>COUNTIF(X60:AB60,"O")</f>
        <v>0</v>
      </c>
      <c r="AU60" s="206">
        <f>COUNTIF(X60:AB60,"L")</f>
        <v>0</v>
      </c>
      <c r="AV60" s="206">
        <f>COUNTIF(X60:AB60,"C")</f>
        <v>0</v>
      </c>
      <c r="AW60" s="206">
        <f>COUNTIF(X60:AB60,"M")</f>
        <v>0</v>
      </c>
      <c r="AX60" s="206">
        <f>COUNTIF(X60:AB60,"I")</f>
        <v>0</v>
      </c>
      <c r="AY60" s="206">
        <f>COUNTIF(X60:AB60,"S")</f>
        <v>0</v>
      </c>
      <c r="AZ60" s="206">
        <f>COUNTIF(X60:AB60,"X")</f>
        <v>0</v>
      </c>
      <c r="BA60" s="206">
        <f>COUNTIF(X60:AB60,"P")</f>
        <v>0</v>
      </c>
      <c r="BB60" s="206">
        <f>COUNTIF(X60:AB60,"H")</f>
        <v>0</v>
      </c>
      <c r="BC60" s="206">
        <f>COUNTIF(X60:AB60,"G")</f>
        <v>0</v>
      </c>
      <c r="BD60" s="230">
        <f>COUNTIF(X60:AB60,"N")</f>
        <v>0</v>
      </c>
      <c r="BE60" s="230">
        <f>COUNTIF(X60:AB60, "4")</f>
        <v>0</v>
      </c>
      <c r="BF60" s="1402">
        <f>SUM(AQ60:BE60)</f>
        <v>0</v>
      </c>
      <c r="BG60" s="178" t="str">
        <f>IF(AC60="","",IF(AC60="PM",1))</f>
        <v/>
      </c>
      <c r="BH60" s="179" t="str">
        <f>IF(AC60="","",IF(AC60="G",1))</f>
        <v/>
      </c>
      <c r="BI60" s="180" t="str">
        <f>IF(AC60="","",IF(AC60="N",1))</f>
        <v/>
      </c>
      <c r="BJ60" s="180" t="str">
        <f>IF(AC60="","",IF(AC60="Z",1))</f>
        <v/>
      </c>
      <c r="BK60" s="1406" t="str">
        <f>B60</f>
        <v>Roxanna Hardplace</v>
      </c>
    </row>
    <row r="61" spans="1:127" s="8" customFormat="1" ht="15.75" customHeight="1" thickBot="1">
      <c r="A61" s="1426"/>
      <c r="B61" s="1418"/>
      <c r="C61" s="17">
        <v>11</v>
      </c>
      <c r="D61" s="16">
        <v>14</v>
      </c>
      <c r="E61" s="16">
        <v>17</v>
      </c>
      <c r="F61" s="29"/>
      <c r="G61" s="15"/>
      <c r="H61" s="16"/>
      <c r="I61" s="16"/>
      <c r="J61" s="29"/>
      <c r="K61" s="17"/>
      <c r="L61" s="16"/>
      <c r="M61" s="16"/>
      <c r="N61" s="31"/>
      <c r="O61" s="15"/>
      <c r="P61" s="16"/>
      <c r="Q61" s="16"/>
      <c r="R61" s="29"/>
      <c r="S61" s="17"/>
      <c r="T61" s="16"/>
      <c r="U61" s="19"/>
      <c r="V61" s="724"/>
      <c r="W61" s="1371"/>
      <c r="X61" s="15"/>
      <c r="Y61" s="16"/>
      <c r="Z61" s="16"/>
      <c r="AA61" s="16"/>
      <c r="AB61" s="46"/>
      <c r="AC61" s="28"/>
      <c r="AD61" s="350" t="s">
        <v>378</v>
      </c>
      <c r="AE61" s="351" t="s">
        <v>405</v>
      </c>
      <c r="AF61" s="351" t="s">
        <v>406</v>
      </c>
      <c r="AG61" s="351" t="s">
        <v>379</v>
      </c>
      <c r="AH61" s="697" t="s">
        <v>159</v>
      </c>
      <c r="AI61" s="351" t="s">
        <v>407</v>
      </c>
      <c r="AJ61" s="351" t="s">
        <v>408</v>
      </c>
      <c r="AK61" s="351" t="s">
        <v>409</v>
      </c>
      <c r="AL61" s="351" t="s">
        <v>376</v>
      </c>
      <c r="AM61" s="351" t="s">
        <v>410</v>
      </c>
      <c r="AN61" s="351" t="s">
        <v>377</v>
      </c>
      <c r="AO61" s="351" t="s">
        <v>411</v>
      </c>
      <c r="AP61" s="1403"/>
      <c r="AQ61" s="350" t="s">
        <v>378</v>
      </c>
      <c r="AR61" s="351" t="s">
        <v>405</v>
      </c>
      <c r="AS61" s="351" t="s">
        <v>406</v>
      </c>
      <c r="AT61" s="351" t="s">
        <v>379</v>
      </c>
      <c r="AU61" s="697" t="s">
        <v>159</v>
      </c>
      <c r="AV61" s="351" t="s">
        <v>407</v>
      </c>
      <c r="AW61" s="351" t="s">
        <v>408</v>
      </c>
      <c r="AX61" s="351" t="s">
        <v>409</v>
      </c>
      <c r="AY61" s="351" t="s">
        <v>376</v>
      </c>
      <c r="AZ61" s="351" t="s">
        <v>410</v>
      </c>
      <c r="BA61" s="351" t="s">
        <v>377</v>
      </c>
      <c r="BB61" s="351" t="s">
        <v>411</v>
      </c>
      <c r="BC61" s="351" t="s">
        <v>375</v>
      </c>
      <c r="BD61" s="351" t="s">
        <v>147</v>
      </c>
      <c r="BE61" s="351">
        <v>4</v>
      </c>
      <c r="BF61" s="1403"/>
      <c r="BG61" s="359" t="s">
        <v>413</v>
      </c>
      <c r="BH61" s="360" t="s">
        <v>375</v>
      </c>
      <c r="BI61" s="719" t="s">
        <v>147</v>
      </c>
      <c r="BJ61" s="720" t="s">
        <v>161</v>
      </c>
      <c r="BK61" s="1406"/>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row>
    <row r="62" spans="1:127" ht="15.75" customHeight="1" thickBot="1">
      <c r="A62" s="1446" t="str">
        <f ca="1">IF(Rosters!H21="","",Rosters!H21)</f>
        <v>989</v>
      </c>
      <c r="B62" s="1438" t="str">
        <f ca="1">IF(Rosters!I21="","",Rosters!I21)</f>
        <v>Sarah Hipel</v>
      </c>
      <c r="C62" s="48" t="s">
        <v>407</v>
      </c>
      <c r="D62" s="27" t="s">
        <v>406</v>
      </c>
      <c r="E62" s="27" t="s">
        <v>410</v>
      </c>
      <c r="F62" s="30"/>
      <c r="G62" s="26"/>
      <c r="H62" s="27"/>
      <c r="I62" s="27"/>
      <c r="J62" s="30"/>
      <c r="K62" s="48"/>
      <c r="L62" s="27"/>
      <c r="M62" s="27"/>
      <c r="N62" s="43"/>
      <c r="O62" s="26"/>
      <c r="P62" s="27"/>
      <c r="Q62" s="27"/>
      <c r="R62" s="30"/>
      <c r="S62" s="48"/>
      <c r="T62" s="22"/>
      <c r="U62" s="49"/>
      <c r="V62" s="723"/>
      <c r="W62" s="1370">
        <f>COUNT(C63:U63)</f>
        <v>3</v>
      </c>
      <c r="X62" s="26" t="s">
        <v>410</v>
      </c>
      <c r="Y62" s="22"/>
      <c r="Z62" s="27"/>
      <c r="AA62" s="27"/>
      <c r="AB62" s="47"/>
      <c r="AC62" s="658"/>
      <c r="AD62" s="233">
        <f>COUNTIF($C62:$V62,"B")</f>
        <v>0</v>
      </c>
      <c r="AE62" s="206">
        <f>COUNTIF($C62:$V62,"E")</f>
        <v>0</v>
      </c>
      <c r="AF62" s="206">
        <f>COUNTIF(C62:V62, "F")</f>
        <v>1</v>
      </c>
      <c r="AG62" s="206">
        <f>COUNTIF(C62:V62,"O")</f>
        <v>0</v>
      </c>
      <c r="AH62" s="206">
        <f>COUNTIF(C62:V62,"L")</f>
        <v>0</v>
      </c>
      <c r="AI62" s="206">
        <f>COUNTIF(C62:V62,"C")</f>
        <v>1</v>
      </c>
      <c r="AJ62" s="206">
        <f>COUNTIF(C62:V62,"M")</f>
        <v>0</v>
      </c>
      <c r="AK62" s="206">
        <f>COUNTIF(C62:V62,"I")</f>
        <v>0</v>
      </c>
      <c r="AL62" s="206">
        <f>COUNTIF(C62:V62,"S")</f>
        <v>0</v>
      </c>
      <c r="AM62" s="206">
        <f>COUNTIF(C62:V62,"X")</f>
        <v>1</v>
      </c>
      <c r="AN62" s="206">
        <f>COUNTIF(C62:V62,"P")</f>
        <v>0</v>
      </c>
      <c r="AO62" s="230">
        <f>COUNTIF(C62:V62,"H")</f>
        <v>0</v>
      </c>
      <c r="AP62" s="1402">
        <f>SUM(AD62:AO62)</f>
        <v>3</v>
      </c>
      <c r="AQ62" s="227">
        <f>COUNTIF(X62:AB62,"B")</f>
        <v>0</v>
      </c>
      <c r="AR62" s="206">
        <f>COUNTIF(X62:AB62,"E")</f>
        <v>0</v>
      </c>
      <c r="AS62" s="206">
        <f>COUNTIF(X62:AB62, "F")</f>
        <v>0</v>
      </c>
      <c r="AT62" s="206">
        <f>COUNTIF(X62:AB62,"O")</f>
        <v>0</v>
      </c>
      <c r="AU62" s="206">
        <f>COUNTIF(X62:AB62,"L")</f>
        <v>0</v>
      </c>
      <c r="AV62" s="206">
        <f>COUNTIF(X62:AB62,"C")</f>
        <v>0</v>
      </c>
      <c r="AW62" s="206">
        <f>COUNTIF(X62:AB62,"M")</f>
        <v>0</v>
      </c>
      <c r="AX62" s="206">
        <f>COUNTIF(X62:AB62,"I")</f>
        <v>0</v>
      </c>
      <c r="AY62" s="206">
        <f>COUNTIF(X62:AB62,"S")</f>
        <v>0</v>
      </c>
      <c r="AZ62" s="206">
        <f>COUNTIF(X62:AB62,"X")</f>
        <v>1</v>
      </c>
      <c r="BA62" s="206">
        <f>COUNTIF(X62:AB62,"P")</f>
        <v>0</v>
      </c>
      <c r="BB62" s="206">
        <f>COUNTIF(X62:AB62,"H")</f>
        <v>0</v>
      </c>
      <c r="BC62" s="206">
        <f>COUNTIF(X62:AB62,"G")</f>
        <v>0</v>
      </c>
      <c r="BD62" s="230">
        <f>COUNTIF(X62:AB62,"N")</f>
        <v>0</v>
      </c>
      <c r="BE62" s="230">
        <f>COUNTIF(X62:AB62, "4")</f>
        <v>0</v>
      </c>
      <c r="BF62" s="1402">
        <f>SUM(AQ62:BE62)</f>
        <v>1</v>
      </c>
      <c r="BG62" s="178" t="str">
        <f>IF(AC62="","",IF(AC62="PM",1))</f>
        <v/>
      </c>
      <c r="BH62" s="179" t="str">
        <f>IF(AC62="","",IF(AC62="G",1))</f>
        <v/>
      </c>
      <c r="BI62" s="180" t="str">
        <f>IF(AC62="","",IF(AC62="N",1))</f>
        <v/>
      </c>
      <c r="BJ62" s="180" t="str">
        <f>IF(AC62="","",IF(AC62="Z",1))</f>
        <v/>
      </c>
      <c r="BK62" s="1404" t="str">
        <f>B62</f>
        <v>Sarah Hipel</v>
      </c>
    </row>
    <row r="63" spans="1:127" s="8" customFormat="1" ht="15.75" customHeight="1" thickBot="1">
      <c r="A63" s="1447"/>
      <c r="B63" s="1439"/>
      <c r="C63" s="25">
        <v>6</v>
      </c>
      <c r="D63" s="24">
        <v>9</v>
      </c>
      <c r="E63" s="24">
        <v>17</v>
      </c>
      <c r="F63" s="29"/>
      <c r="G63" s="23"/>
      <c r="H63" s="24"/>
      <c r="I63" s="24"/>
      <c r="J63" s="29"/>
      <c r="K63" s="25"/>
      <c r="L63" s="24"/>
      <c r="M63" s="24"/>
      <c r="N63" s="31"/>
      <c r="O63" s="23"/>
      <c r="P63" s="24"/>
      <c r="Q63" s="24"/>
      <c r="R63" s="29"/>
      <c r="S63" s="25"/>
      <c r="T63" s="24"/>
      <c r="U63" s="18"/>
      <c r="V63" s="724"/>
      <c r="W63" s="1371"/>
      <c r="X63" s="23">
        <v>5</v>
      </c>
      <c r="Y63" s="24"/>
      <c r="Z63" s="24"/>
      <c r="AA63" s="24"/>
      <c r="AB63" s="50"/>
      <c r="AC63" s="28"/>
      <c r="AD63" s="350" t="s">
        <v>378</v>
      </c>
      <c r="AE63" s="351" t="s">
        <v>405</v>
      </c>
      <c r="AF63" s="351" t="s">
        <v>406</v>
      </c>
      <c r="AG63" s="351" t="s">
        <v>379</v>
      </c>
      <c r="AH63" s="697" t="s">
        <v>159</v>
      </c>
      <c r="AI63" s="351" t="s">
        <v>407</v>
      </c>
      <c r="AJ63" s="351" t="s">
        <v>408</v>
      </c>
      <c r="AK63" s="351" t="s">
        <v>409</v>
      </c>
      <c r="AL63" s="351" t="s">
        <v>376</v>
      </c>
      <c r="AM63" s="351" t="s">
        <v>410</v>
      </c>
      <c r="AN63" s="351" t="s">
        <v>377</v>
      </c>
      <c r="AO63" s="351" t="s">
        <v>411</v>
      </c>
      <c r="AP63" s="1403"/>
      <c r="AQ63" s="350" t="s">
        <v>378</v>
      </c>
      <c r="AR63" s="351" t="s">
        <v>405</v>
      </c>
      <c r="AS63" s="351" t="s">
        <v>406</v>
      </c>
      <c r="AT63" s="351" t="s">
        <v>379</v>
      </c>
      <c r="AU63" s="697" t="s">
        <v>159</v>
      </c>
      <c r="AV63" s="351" t="s">
        <v>407</v>
      </c>
      <c r="AW63" s="351" t="s">
        <v>408</v>
      </c>
      <c r="AX63" s="351" t="s">
        <v>409</v>
      </c>
      <c r="AY63" s="351" t="s">
        <v>376</v>
      </c>
      <c r="AZ63" s="351" t="s">
        <v>410</v>
      </c>
      <c r="BA63" s="351" t="s">
        <v>377</v>
      </c>
      <c r="BB63" s="351" t="s">
        <v>411</v>
      </c>
      <c r="BC63" s="351" t="s">
        <v>375</v>
      </c>
      <c r="BD63" s="351" t="s">
        <v>147</v>
      </c>
      <c r="BE63" s="351">
        <v>4</v>
      </c>
      <c r="BF63" s="1403"/>
      <c r="BG63" s="359" t="s">
        <v>413</v>
      </c>
      <c r="BH63" s="360" t="s">
        <v>375</v>
      </c>
      <c r="BI63" s="719" t="s">
        <v>147</v>
      </c>
      <c r="BJ63" s="720" t="s">
        <v>161</v>
      </c>
      <c r="BK63" s="1404"/>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row>
    <row r="64" spans="1:127" ht="15.75" customHeight="1" thickBot="1">
      <c r="A64" s="1415" t="str">
        <f ca="1">IF(Rosters!H22="","",Rosters!H22)</f>
        <v>5</v>
      </c>
      <c r="B64" s="1417" t="str">
        <f ca="1">IF(Rosters!I22="","",Rosters!I22)</f>
        <v>Sista Slit'chya</v>
      </c>
      <c r="C64" s="44"/>
      <c r="D64" s="21"/>
      <c r="E64" s="21"/>
      <c r="F64" s="30"/>
      <c r="G64" s="20"/>
      <c r="H64" s="21"/>
      <c r="I64" s="21"/>
      <c r="J64" s="30"/>
      <c r="K64" s="44"/>
      <c r="L64" s="21"/>
      <c r="M64" s="21"/>
      <c r="N64" s="43"/>
      <c r="O64" s="20"/>
      <c r="P64" s="21"/>
      <c r="Q64" s="21"/>
      <c r="R64" s="30"/>
      <c r="S64" s="44"/>
      <c r="T64" s="14"/>
      <c r="U64" s="32"/>
      <c r="V64" s="723"/>
      <c r="W64" s="1370">
        <f>COUNT(C65:U65)</f>
        <v>0</v>
      </c>
      <c r="X64" s="20" t="s">
        <v>410</v>
      </c>
      <c r="Y64" s="14"/>
      <c r="Z64" s="21"/>
      <c r="AA64" s="21"/>
      <c r="AB64" s="33"/>
      <c r="AC64" s="658"/>
      <c r="AD64" s="233">
        <f>COUNTIF($C64:$V64,"B")</f>
        <v>0</v>
      </c>
      <c r="AE64" s="206">
        <f>COUNTIF($C64:$V64,"E")</f>
        <v>0</v>
      </c>
      <c r="AF64" s="206">
        <f>COUNTIF(C64:V64, "F")</f>
        <v>0</v>
      </c>
      <c r="AG64" s="206">
        <f>COUNTIF(C64:V64,"O")</f>
        <v>0</v>
      </c>
      <c r="AH64" s="206">
        <f>COUNTIF(C64:V64,"L")</f>
        <v>0</v>
      </c>
      <c r="AI64" s="206">
        <f>COUNTIF(C64:V64,"C")</f>
        <v>0</v>
      </c>
      <c r="AJ64" s="206">
        <f>COUNTIF(C64:V64,"M")</f>
        <v>0</v>
      </c>
      <c r="AK64" s="206">
        <f>COUNTIF(C64:V64,"I")</f>
        <v>0</v>
      </c>
      <c r="AL64" s="206">
        <f>COUNTIF(C64:V64,"S")</f>
        <v>0</v>
      </c>
      <c r="AM64" s="206">
        <f>COUNTIF(C64:V64,"X")</f>
        <v>0</v>
      </c>
      <c r="AN64" s="206">
        <f>COUNTIF(C64:V64,"P")</f>
        <v>0</v>
      </c>
      <c r="AO64" s="230">
        <f>COUNTIF(C64:V64,"H")</f>
        <v>0</v>
      </c>
      <c r="AP64" s="1402">
        <f>SUM(AD64:AO64)</f>
        <v>0</v>
      </c>
      <c r="AQ64" s="227">
        <f>COUNTIF(X64:AB64,"B")</f>
        <v>0</v>
      </c>
      <c r="AR64" s="206">
        <f>COUNTIF(X64:AB64,"E")</f>
        <v>0</v>
      </c>
      <c r="AS64" s="206">
        <f>COUNTIF(X64:AB64, "F")</f>
        <v>0</v>
      </c>
      <c r="AT64" s="206">
        <f>COUNTIF(X64:AB64,"O")</f>
        <v>0</v>
      </c>
      <c r="AU64" s="206">
        <f>COUNTIF(X64:AB64,"L")</f>
        <v>0</v>
      </c>
      <c r="AV64" s="206">
        <f>COUNTIF(X64:AB64,"C")</f>
        <v>0</v>
      </c>
      <c r="AW64" s="206">
        <f>COUNTIF(X64:AB64,"M")</f>
        <v>0</v>
      </c>
      <c r="AX64" s="206">
        <f>COUNTIF(X64:AB64,"I")</f>
        <v>0</v>
      </c>
      <c r="AY64" s="206">
        <f>COUNTIF(X64:AB64,"S")</f>
        <v>0</v>
      </c>
      <c r="AZ64" s="206">
        <f>COUNTIF(X64:AB64,"X")</f>
        <v>1</v>
      </c>
      <c r="BA64" s="206">
        <f>COUNTIF(X64:AB64,"P")</f>
        <v>0</v>
      </c>
      <c r="BB64" s="206">
        <f>COUNTIF(X64:AB64,"H")</f>
        <v>0</v>
      </c>
      <c r="BC64" s="206">
        <f>COUNTIF(X64:AB64,"G")</f>
        <v>0</v>
      </c>
      <c r="BD64" s="230">
        <f>COUNTIF(X64:AB64,"N")</f>
        <v>0</v>
      </c>
      <c r="BE64" s="230">
        <f>COUNTIF(X64:AB64, "4")</f>
        <v>0</v>
      </c>
      <c r="BF64" s="1402">
        <f>SUM(AQ64:BE64)</f>
        <v>1</v>
      </c>
      <c r="BG64" s="178" t="str">
        <f>IF(AC64="","",IF(AC64="PM",1))</f>
        <v/>
      </c>
      <c r="BH64" s="179" t="str">
        <f>IF(AC64="","",IF(AC64="G",1))</f>
        <v/>
      </c>
      <c r="BI64" s="180" t="str">
        <f>IF(AC64="","",IF(AC64="N",1))</f>
        <v/>
      </c>
      <c r="BJ64" s="180" t="str">
        <f>IF(AC64="","",IF(AC64="Z",1))</f>
        <v/>
      </c>
      <c r="BK64" s="1406" t="str">
        <f>B64</f>
        <v>Sista Slit'chya</v>
      </c>
    </row>
    <row r="65" spans="1:127" s="8" customFormat="1" ht="15.75" customHeight="1" thickBot="1">
      <c r="A65" s="1416"/>
      <c r="B65" s="1418"/>
      <c r="C65" s="17"/>
      <c r="D65" s="16"/>
      <c r="E65" s="16"/>
      <c r="F65" s="29"/>
      <c r="G65" s="15"/>
      <c r="H65" s="16"/>
      <c r="I65" s="16"/>
      <c r="J65" s="29"/>
      <c r="K65" s="17"/>
      <c r="L65" s="16"/>
      <c r="M65" s="16"/>
      <c r="N65" s="31"/>
      <c r="O65" s="15"/>
      <c r="P65" s="16"/>
      <c r="Q65" s="16"/>
      <c r="R65" s="29"/>
      <c r="S65" s="17"/>
      <c r="T65" s="16"/>
      <c r="U65" s="19"/>
      <c r="V65" s="724"/>
      <c r="W65" s="1371"/>
      <c r="X65" s="15">
        <v>6</v>
      </c>
      <c r="Y65" s="16"/>
      <c r="Z65" s="16"/>
      <c r="AA65" s="16"/>
      <c r="AB65" s="46"/>
      <c r="AC65" s="28"/>
      <c r="AD65" s="350" t="s">
        <v>378</v>
      </c>
      <c r="AE65" s="351" t="s">
        <v>405</v>
      </c>
      <c r="AF65" s="351" t="s">
        <v>406</v>
      </c>
      <c r="AG65" s="351" t="s">
        <v>379</v>
      </c>
      <c r="AH65" s="697" t="s">
        <v>159</v>
      </c>
      <c r="AI65" s="351" t="s">
        <v>407</v>
      </c>
      <c r="AJ65" s="351" t="s">
        <v>408</v>
      </c>
      <c r="AK65" s="351" t="s">
        <v>409</v>
      </c>
      <c r="AL65" s="351" t="s">
        <v>376</v>
      </c>
      <c r="AM65" s="351" t="s">
        <v>410</v>
      </c>
      <c r="AN65" s="351" t="s">
        <v>377</v>
      </c>
      <c r="AO65" s="351" t="s">
        <v>411</v>
      </c>
      <c r="AP65" s="1403"/>
      <c r="AQ65" s="350" t="s">
        <v>378</v>
      </c>
      <c r="AR65" s="351" t="s">
        <v>405</v>
      </c>
      <c r="AS65" s="351" t="s">
        <v>406</v>
      </c>
      <c r="AT65" s="351" t="s">
        <v>379</v>
      </c>
      <c r="AU65" s="697" t="s">
        <v>159</v>
      </c>
      <c r="AV65" s="351" t="s">
        <v>407</v>
      </c>
      <c r="AW65" s="351" t="s">
        <v>408</v>
      </c>
      <c r="AX65" s="351" t="s">
        <v>409</v>
      </c>
      <c r="AY65" s="351" t="s">
        <v>376</v>
      </c>
      <c r="AZ65" s="351" t="s">
        <v>410</v>
      </c>
      <c r="BA65" s="351" t="s">
        <v>377</v>
      </c>
      <c r="BB65" s="351" t="s">
        <v>411</v>
      </c>
      <c r="BC65" s="351" t="s">
        <v>375</v>
      </c>
      <c r="BD65" s="351" t="s">
        <v>147</v>
      </c>
      <c r="BE65" s="351">
        <v>4</v>
      </c>
      <c r="BF65" s="1403"/>
      <c r="BG65" s="359" t="s">
        <v>413</v>
      </c>
      <c r="BH65" s="360" t="s">
        <v>375</v>
      </c>
      <c r="BI65" s="719" t="s">
        <v>147</v>
      </c>
      <c r="BJ65" s="720" t="s">
        <v>161</v>
      </c>
      <c r="BK65" s="1406"/>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row>
    <row r="66" spans="1:127" ht="15.75" customHeight="1" thickBot="1">
      <c r="A66" s="1446" t="str">
        <f ca="1">IF(Rosters!H23="","",Rosters!H23)</f>
        <v>68</v>
      </c>
      <c r="B66" s="1438" t="str">
        <f ca="1">IF(Rosters!I23="","",Rosters!I23)</f>
        <v>Summers Eve-L</v>
      </c>
      <c r="C66" s="48" t="s">
        <v>407</v>
      </c>
      <c r="D66" s="27" t="s">
        <v>409</v>
      </c>
      <c r="E66" s="27" t="s">
        <v>409</v>
      </c>
      <c r="F66" s="30" t="s">
        <v>407</v>
      </c>
      <c r="G66" s="26"/>
      <c r="H66" s="27"/>
      <c r="I66" s="27"/>
      <c r="J66" s="30"/>
      <c r="K66" s="48"/>
      <c r="L66" s="27"/>
      <c r="M66" s="27"/>
      <c r="N66" s="43"/>
      <c r="O66" s="26"/>
      <c r="P66" s="27"/>
      <c r="Q66" s="27"/>
      <c r="R66" s="30"/>
      <c r="S66" s="48"/>
      <c r="T66" s="22"/>
      <c r="U66" s="49"/>
      <c r="V66" s="723"/>
      <c r="W66" s="1370">
        <f>COUNT(C67:U67)</f>
        <v>4</v>
      </c>
      <c r="X66" s="26">
        <v>4</v>
      </c>
      <c r="Y66" s="22" t="s">
        <v>410</v>
      </c>
      <c r="Z66" s="27"/>
      <c r="AA66" s="27"/>
      <c r="AB66" s="47"/>
      <c r="AC66" s="658"/>
      <c r="AD66" s="233">
        <f>COUNTIF($C66:$V66,"B")</f>
        <v>0</v>
      </c>
      <c r="AE66" s="206">
        <f>COUNTIF($C66:$V66,"E")</f>
        <v>0</v>
      </c>
      <c r="AF66" s="206">
        <f>COUNTIF(C66:V66, "F")</f>
        <v>0</v>
      </c>
      <c r="AG66" s="206">
        <f>COUNTIF(C66:V66,"O")</f>
        <v>0</v>
      </c>
      <c r="AH66" s="206">
        <f>COUNTIF(C66:V66,"L")</f>
        <v>0</v>
      </c>
      <c r="AI66" s="206">
        <f>COUNTIF(C66:V66,"C")</f>
        <v>2</v>
      </c>
      <c r="AJ66" s="206">
        <f>COUNTIF(C66:V66,"M")</f>
        <v>0</v>
      </c>
      <c r="AK66" s="206">
        <f>COUNTIF(C66:V66,"I")</f>
        <v>2</v>
      </c>
      <c r="AL66" s="206">
        <f>COUNTIF(C66:V66,"S")</f>
        <v>0</v>
      </c>
      <c r="AM66" s="206">
        <f>COUNTIF(C66:V66,"X")</f>
        <v>0</v>
      </c>
      <c r="AN66" s="206">
        <f>COUNTIF(C66:V66,"P")</f>
        <v>0</v>
      </c>
      <c r="AO66" s="230">
        <f>COUNTIF(C66:V66,"H")</f>
        <v>0</v>
      </c>
      <c r="AP66" s="1402">
        <f>SUM(AD66:AO66)</f>
        <v>4</v>
      </c>
      <c r="AQ66" s="227">
        <f>COUNTIF(X66:AB66,"B")</f>
        <v>0</v>
      </c>
      <c r="AR66" s="206">
        <f>COUNTIF(X66:AB66,"E")</f>
        <v>0</v>
      </c>
      <c r="AS66" s="206">
        <f>COUNTIF(X66:AB66, "F")</f>
        <v>0</v>
      </c>
      <c r="AT66" s="206">
        <f>COUNTIF(X66:AB66,"O")</f>
        <v>0</v>
      </c>
      <c r="AU66" s="206">
        <f>COUNTIF(X66:AB66,"L")</f>
        <v>0</v>
      </c>
      <c r="AV66" s="206">
        <f>COUNTIF(X66:AB66,"C")</f>
        <v>0</v>
      </c>
      <c r="AW66" s="206">
        <f>COUNTIF(X66:AB66,"M")</f>
        <v>0</v>
      </c>
      <c r="AX66" s="206">
        <f>COUNTIF(X66:AB66,"I")</f>
        <v>0</v>
      </c>
      <c r="AY66" s="206">
        <f>COUNTIF(X66:AB66,"S")</f>
        <v>0</v>
      </c>
      <c r="AZ66" s="206">
        <f>COUNTIF(X66:AB66,"X")</f>
        <v>1</v>
      </c>
      <c r="BA66" s="206">
        <f>COUNTIF(X66:AB66,"P")</f>
        <v>0</v>
      </c>
      <c r="BB66" s="206">
        <f>COUNTIF(X66:AB66,"H")</f>
        <v>0</v>
      </c>
      <c r="BC66" s="206">
        <f>COUNTIF(X66:AB66,"G")</f>
        <v>0</v>
      </c>
      <c r="BD66" s="230">
        <f>COUNTIF(X66:AB66,"N")</f>
        <v>0</v>
      </c>
      <c r="BE66" s="230">
        <f>COUNTIF(X66:AB66, "4")</f>
        <v>1</v>
      </c>
      <c r="BF66" s="1402">
        <f>SUM(AQ66:BE66)</f>
        <v>2</v>
      </c>
      <c r="BG66" s="178" t="str">
        <f>IF(AC66="","",IF(AC66="PM",1))</f>
        <v/>
      </c>
      <c r="BH66" s="179" t="str">
        <f>IF(AC66="","",IF(AC66="G",1))</f>
        <v/>
      </c>
      <c r="BI66" s="180" t="str">
        <f>IF(AC66="","",IF(AC66="N",1))</f>
        <v/>
      </c>
      <c r="BJ66" s="180" t="str">
        <f>IF(AC66="","",IF(AC66="Z",1))</f>
        <v/>
      </c>
      <c r="BK66" s="1404" t="str">
        <f>B66</f>
        <v>Summers Eve-L</v>
      </c>
    </row>
    <row r="67" spans="1:127" s="8" customFormat="1" ht="15.75" customHeight="1" thickBot="1">
      <c r="A67" s="1447"/>
      <c r="B67" s="1439"/>
      <c r="C67" s="25">
        <v>1</v>
      </c>
      <c r="D67" s="24">
        <v>5</v>
      </c>
      <c r="E67" s="24">
        <v>9</v>
      </c>
      <c r="F67" s="29">
        <v>9</v>
      </c>
      <c r="G67" s="23"/>
      <c r="H67" s="24"/>
      <c r="I67" s="24"/>
      <c r="J67" s="29"/>
      <c r="K67" s="25"/>
      <c r="L67" s="24"/>
      <c r="M67" s="24"/>
      <c r="N67" s="31"/>
      <c r="O67" s="23"/>
      <c r="P67" s="24"/>
      <c r="Q67" s="24"/>
      <c r="R67" s="29"/>
      <c r="S67" s="25"/>
      <c r="T67" s="24"/>
      <c r="U67" s="18"/>
      <c r="V67" s="724"/>
      <c r="W67" s="1371"/>
      <c r="X67" s="23">
        <v>9</v>
      </c>
      <c r="Y67" s="24">
        <v>17</v>
      </c>
      <c r="Z67" s="24"/>
      <c r="AA67" s="24"/>
      <c r="AB67" s="50"/>
      <c r="AC67" s="28"/>
      <c r="AD67" s="350" t="s">
        <v>378</v>
      </c>
      <c r="AE67" s="351" t="s">
        <v>405</v>
      </c>
      <c r="AF67" s="351" t="s">
        <v>406</v>
      </c>
      <c r="AG67" s="351" t="s">
        <v>379</v>
      </c>
      <c r="AH67" s="697" t="s">
        <v>159</v>
      </c>
      <c r="AI67" s="351" t="s">
        <v>407</v>
      </c>
      <c r="AJ67" s="351" t="s">
        <v>408</v>
      </c>
      <c r="AK67" s="351" t="s">
        <v>409</v>
      </c>
      <c r="AL67" s="351" t="s">
        <v>376</v>
      </c>
      <c r="AM67" s="351" t="s">
        <v>410</v>
      </c>
      <c r="AN67" s="351" t="s">
        <v>377</v>
      </c>
      <c r="AO67" s="351" t="s">
        <v>411</v>
      </c>
      <c r="AP67" s="1403"/>
      <c r="AQ67" s="350" t="s">
        <v>378</v>
      </c>
      <c r="AR67" s="351" t="s">
        <v>405</v>
      </c>
      <c r="AS67" s="351" t="s">
        <v>406</v>
      </c>
      <c r="AT67" s="351" t="s">
        <v>379</v>
      </c>
      <c r="AU67" s="697" t="s">
        <v>159</v>
      </c>
      <c r="AV67" s="351" t="s">
        <v>407</v>
      </c>
      <c r="AW67" s="351" t="s">
        <v>408</v>
      </c>
      <c r="AX67" s="351" t="s">
        <v>409</v>
      </c>
      <c r="AY67" s="351" t="s">
        <v>376</v>
      </c>
      <c r="AZ67" s="351" t="s">
        <v>410</v>
      </c>
      <c r="BA67" s="351" t="s">
        <v>377</v>
      </c>
      <c r="BB67" s="351" t="s">
        <v>411</v>
      </c>
      <c r="BC67" s="351" t="s">
        <v>375</v>
      </c>
      <c r="BD67" s="351" t="s">
        <v>147</v>
      </c>
      <c r="BE67" s="351">
        <v>4</v>
      </c>
      <c r="BF67" s="1403"/>
      <c r="BG67" s="359" t="s">
        <v>413</v>
      </c>
      <c r="BH67" s="360" t="s">
        <v>375</v>
      </c>
      <c r="BI67" s="719" t="s">
        <v>147</v>
      </c>
      <c r="BJ67" s="720" t="s">
        <v>161</v>
      </c>
      <c r="BK67" s="1404"/>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row>
    <row r="68" spans="1:127" ht="15.75" customHeight="1" thickBot="1">
      <c r="A68" s="1415" t="str">
        <f ca="1">IF(Rosters!H24="","",Rosters!H24)</f>
        <v/>
      </c>
      <c r="B68" s="1417" t="str">
        <f ca="1">IF(Rosters!I24="","",Rosters!I24)</f>
        <v/>
      </c>
      <c r="C68" s="44"/>
      <c r="D68" s="21"/>
      <c r="E68" s="21"/>
      <c r="F68" s="30"/>
      <c r="G68" s="20"/>
      <c r="H68" s="21"/>
      <c r="I68" s="21"/>
      <c r="J68" s="30"/>
      <c r="K68" s="44"/>
      <c r="L68" s="21"/>
      <c r="M68" s="21"/>
      <c r="N68" s="43"/>
      <c r="O68" s="20"/>
      <c r="P68" s="21"/>
      <c r="Q68" s="21"/>
      <c r="R68" s="30"/>
      <c r="S68" s="44"/>
      <c r="T68" s="14"/>
      <c r="U68" s="32"/>
      <c r="V68" s="723"/>
      <c r="W68" s="1370">
        <f>COUNT(C69:U69)</f>
        <v>0</v>
      </c>
      <c r="X68" s="20"/>
      <c r="Y68" s="14"/>
      <c r="Z68" s="21"/>
      <c r="AA68" s="21"/>
      <c r="AB68" s="33"/>
      <c r="AC68" s="658"/>
      <c r="AD68" s="233">
        <f>COUNTIF($C68:$V68,"B")</f>
        <v>0</v>
      </c>
      <c r="AE68" s="206">
        <f>COUNTIF($C68:$V68,"E")</f>
        <v>0</v>
      </c>
      <c r="AF68" s="206">
        <f>COUNTIF(C68:V68, "F")</f>
        <v>0</v>
      </c>
      <c r="AG68" s="206">
        <f>COUNTIF(C68:V68,"O")</f>
        <v>0</v>
      </c>
      <c r="AH68" s="206">
        <f>COUNTIF(C68:V68,"L")</f>
        <v>0</v>
      </c>
      <c r="AI68" s="206">
        <f>COUNTIF(C68:V68,"C")</f>
        <v>0</v>
      </c>
      <c r="AJ68" s="206">
        <f>COUNTIF(C68:V68,"M")</f>
        <v>0</v>
      </c>
      <c r="AK68" s="206">
        <f>COUNTIF(C68:V68,"I")</f>
        <v>0</v>
      </c>
      <c r="AL68" s="206">
        <f>COUNTIF(C68:V68,"S")</f>
        <v>0</v>
      </c>
      <c r="AM68" s="206">
        <f>COUNTIF(C68:V68,"X")</f>
        <v>0</v>
      </c>
      <c r="AN68" s="206">
        <f>COUNTIF(C68:V68,"P")</f>
        <v>0</v>
      </c>
      <c r="AO68" s="230">
        <f>COUNTIF(C68:V68,"H")</f>
        <v>0</v>
      </c>
      <c r="AP68" s="1402">
        <f>SUM(AD68:AO68)</f>
        <v>0</v>
      </c>
      <c r="AQ68" s="227">
        <f>COUNTIF(X68:AB68,"B")</f>
        <v>0</v>
      </c>
      <c r="AR68" s="206">
        <f>COUNTIF(X68:AB68,"E")</f>
        <v>0</v>
      </c>
      <c r="AS68" s="206">
        <f>COUNTIF(X68:AB68, "F")</f>
        <v>0</v>
      </c>
      <c r="AT68" s="206">
        <f>COUNTIF(X68:AB68,"O")</f>
        <v>0</v>
      </c>
      <c r="AU68" s="206">
        <f>COUNTIF(X68:AB68,"L")</f>
        <v>0</v>
      </c>
      <c r="AV68" s="206">
        <f>COUNTIF(X68:AB68,"C")</f>
        <v>0</v>
      </c>
      <c r="AW68" s="206">
        <f>COUNTIF(X68:AB68,"M")</f>
        <v>0</v>
      </c>
      <c r="AX68" s="206">
        <f>COUNTIF(X68:AB68,"I")</f>
        <v>0</v>
      </c>
      <c r="AY68" s="206">
        <f>COUNTIF(X68:AB68,"S")</f>
        <v>0</v>
      </c>
      <c r="AZ68" s="206">
        <f>COUNTIF(X68:AB68,"X")</f>
        <v>0</v>
      </c>
      <c r="BA68" s="206">
        <f>COUNTIF(X68:AB68,"P")</f>
        <v>0</v>
      </c>
      <c r="BB68" s="206">
        <f>COUNTIF(X68:AB68,"H")</f>
        <v>0</v>
      </c>
      <c r="BC68" s="206">
        <f>COUNTIF(X68:AB68,"G")</f>
        <v>0</v>
      </c>
      <c r="BD68" s="230">
        <f>COUNTIF(X68:AB68,"N")</f>
        <v>0</v>
      </c>
      <c r="BE68" s="230">
        <f>COUNTIF(X68:AB68, "4")</f>
        <v>0</v>
      </c>
      <c r="BF68" s="1402">
        <f>SUM(AQ68:BE68)</f>
        <v>0</v>
      </c>
      <c r="BG68" s="178" t="str">
        <f>IF(AC68="","",IF(AC68="PM",1))</f>
        <v/>
      </c>
      <c r="BH68" s="179" t="str">
        <f>IF(AC68="","",IF(AC68="G",1))</f>
        <v/>
      </c>
      <c r="BI68" s="180" t="str">
        <f>IF(AC68="","",IF(AC68="N",1))</f>
        <v/>
      </c>
      <c r="BJ68" s="180" t="str">
        <f>IF(AC68="","",IF(AC68="Z",1))</f>
        <v/>
      </c>
      <c r="BK68" s="1406" t="str">
        <f>B68</f>
        <v/>
      </c>
    </row>
    <row r="69" spans="1:127" s="8" customFormat="1" ht="15.75" customHeight="1" thickBot="1">
      <c r="A69" s="1416"/>
      <c r="B69" s="1418"/>
      <c r="C69" s="17"/>
      <c r="D69" s="16"/>
      <c r="E69" s="16"/>
      <c r="F69" s="29"/>
      <c r="G69" s="15"/>
      <c r="H69" s="16"/>
      <c r="I69" s="16"/>
      <c r="J69" s="29"/>
      <c r="K69" s="17"/>
      <c r="L69" s="16"/>
      <c r="M69" s="16"/>
      <c r="N69" s="31"/>
      <c r="O69" s="15"/>
      <c r="P69" s="16"/>
      <c r="Q69" s="16"/>
      <c r="R69" s="29"/>
      <c r="S69" s="17"/>
      <c r="T69" s="16"/>
      <c r="U69" s="19"/>
      <c r="V69" s="724"/>
      <c r="W69" s="1371"/>
      <c r="X69" s="15"/>
      <c r="Y69" s="16"/>
      <c r="Z69" s="16"/>
      <c r="AA69" s="16"/>
      <c r="AB69" s="46"/>
      <c r="AC69" s="28"/>
      <c r="AD69" s="350" t="s">
        <v>378</v>
      </c>
      <c r="AE69" s="351" t="s">
        <v>405</v>
      </c>
      <c r="AF69" s="351" t="s">
        <v>406</v>
      </c>
      <c r="AG69" s="351" t="s">
        <v>379</v>
      </c>
      <c r="AH69" s="697" t="s">
        <v>159</v>
      </c>
      <c r="AI69" s="351" t="s">
        <v>407</v>
      </c>
      <c r="AJ69" s="351" t="s">
        <v>408</v>
      </c>
      <c r="AK69" s="351" t="s">
        <v>409</v>
      </c>
      <c r="AL69" s="351" t="s">
        <v>376</v>
      </c>
      <c r="AM69" s="351" t="s">
        <v>410</v>
      </c>
      <c r="AN69" s="351" t="s">
        <v>377</v>
      </c>
      <c r="AO69" s="351" t="s">
        <v>411</v>
      </c>
      <c r="AP69" s="1403"/>
      <c r="AQ69" s="350" t="s">
        <v>378</v>
      </c>
      <c r="AR69" s="351" t="s">
        <v>405</v>
      </c>
      <c r="AS69" s="351" t="s">
        <v>406</v>
      </c>
      <c r="AT69" s="351" t="s">
        <v>379</v>
      </c>
      <c r="AU69" s="697" t="s">
        <v>159</v>
      </c>
      <c r="AV69" s="351" t="s">
        <v>407</v>
      </c>
      <c r="AW69" s="351" t="s">
        <v>408</v>
      </c>
      <c r="AX69" s="351" t="s">
        <v>409</v>
      </c>
      <c r="AY69" s="351" t="s">
        <v>376</v>
      </c>
      <c r="AZ69" s="351" t="s">
        <v>410</v>
      </c>
      <c r="BA69" s="351" t="s">
        <v>377</v>
      </c>
      <c r="BB69" s="351" t="s">
        <v>411</v>
      </c>
      <c r="BC69" s="351" t="s">
        <v>375</v>
      </c>
      <c r="BD69" s="351" t="s">
        <v>147</v>
      </c>
      <c r="BE69" s="351">
        <v>4</v>
      </c>
      <c r="BF69" s="1403"/>
      <c r="BG69" s="359" t="s">
        <v>413</v>
      </c>
      <c r="BH69" s="360" t="s">
        <v>375</v>
      </c>
      <c r="BI69" s="719" t="s">
        <v>147</v>
      </c>
      <c r="BJ69" s="720" t="s">
        <v>161</v>
      </c>
      <c r="BK69" s="1406"/>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row>
    <row r="70" spans="1:127" ht="15.75" customHeight="1" thickBot="1">
      <c r="A70" s="1419" t="str">
        <f ca="1">IF(Rosters!H25="","",Rosters!H25)</f>
        <v/>
      </c>
      <c r="B70" s="1438" t="str">
        <f ca="1">IF(Rosters!I25="","",Rosters!I25)</f>
        <v/>
      </c>
      <c r="C70" s="48"/>
      <c r="D70" s="27"/>
      <c r="E70" s="27"/>
      <c r="F70" s="30"/>
      <c r="G70" s="26"/>
      <c r="H70" s="27"/>
      <c r="I70" s="27"/>
      <c r="J70" s="30"/>
      <c r="K70" s="48"/>
      <c r="L70" s="27"/>
      <c r="M70" s="27"/>
      <c r="N70" s="43"/>
      <c r="O70" s="26"/>
      <c r="P70" s="27"/>
      <c r="Q70" s="27"/>
      <c r="R70" s="30"/>
      <c r="S70" s="48"/>
      <c r="T70" s="22"/>
      <c r="U70" s="49"/>
      <c r="V70" s="723"/>
      <c r="W70" s="1370">
        <f>COUNT(C71:U71)</f>
        <v>0</v>
      </c>
      <c r="X70" s="26"/>
      <c r="Y70" s="22"/>
      <c r="Z70" s="27"/>
      <c r="AA70" s="27"/>
      <c r="AB70" s="47"/>
      <c r="AC70" s="658"/>
      <c r="AD70" s="233">
        <f>COUNTIF($C70:$V70,"B")</f>
        <v>0</v>
      </c>
      <c r="AE70" s="206">
        <f>COUNTIF($C70:$V70,"E")</f>
        <v>0</v>
      </c>
      <c r="AF70" s="206">
        <f>COUNTIF(C70:V70, "F")</f>
        <v>0</v>
      </c>
      <c r="AG70" s="206">
        <f>COUNTIF(C70:V70,"O")</f>
        <v>0</v>
      </c>
      <c r="AH70" s="206">
        <f>COUNTIF(C70:V70,"L")</f>
        <v>0</v>
      </c>
      <c r="AI70" s="206">
        <f>COUNTIF(C70:V70,"C")</f>
        <v>0</v>
      </c>
      <c r="AJ70" s="206">
        <f>COUNTIF(C70:V70,"M")</f>
        <v>0</v>
      </c>
      <c r="AK70" s="206">
        <f>COUNTIF(C70:V70,"I")</f>
        <v>0</v>
      </c>
      <c r="AL70" s="206">
        <f>COUNTIF(C70:V70,"S")</f>
        <v>0</v>
      </c>
      <c r="AM70" s="206">
        <f>COUNTIF(C70:V70,"X")</f>
        <v>0</v>
      </c>
      <c r="AN70" s="206">
        <f>COUNTIF(C70:V70,"P")</f>
        <v>0</v>
      </c>
      <c r="AO70" s="230">
        <f>COUNTIF(C70:V70,"H")</f>
        <v>0</v>
      </c>
      <c r="AP70" s="1402">
        <f>SUM(AD70:AO70)</f>
        <v>0</v>
      </c>
      <c r="AQ70" s="227">
        <f>COUNTIF(X70:AB70,"B")</f>
        <v>0</v>
      </c>
      <c r="AR70" s="206">
        <f>COUNTIF(X70:AB70,"E")</f>
        <v>0</v>
      </c>
      <c r="AS70" s="206">
        <f>COUNTIF(X70:AB70, "F")</f>
        <v>0</v>
      </c>
      <c r="AT70" s="206">
        <f>COUNTIF(X70:AB70,"O")</f>
        <v>0</v>
      </c>
      <c r="AU70" s="206">
        <f>COUNTIF(X70:AB70,"L")</f>
        <v>0</v>
      </c>
      <c r="AV70" s="206">
        <f>COUNTIF(X70:AB70,"C")</f>
        <v>0</v>
      </c>
      <c r="AW70" s="206">
        <f>COUNTIF(X70:AB70,"M")</f>
        <v>0</v>
      </c>
      <c r="AX70" s="206">
        <f>COUNTIF(X70:AB70,"I")</f>
        <v>0</v>
      </c>
      <c r="AY70" s="206">
        <f>COUNTIF(X70:AB70,"S")</f>
        <v>0</v>
      </c>
      <c r="AZ70" s="206">
        <f>COUNTIF(X70:AB70,"X")</f>
        <v>0</v>
      </c>
      <c r="BA70" s="206">
        <f>COUNTIF(X70:AB70,"P")</f>
        <v>0</v>
      </c>
      <c r="BB70" s="206">
        <f>COUNTIF(X70:AB70,"H")</f>
        <v>0</v>
      </c>
      <c r="BC70" s="206">
        <f>COUNTIF(X70:AB70,"G")</f>
        <v>0</v>
      </c>
      <c r="BD70" s="230">
        <f>COUNTIF(X70:AB70,"N")</f>
        <v>0</v>
      </c>
      <c r="BE70" s="230">
        <f>COUNTIF(X70:AB70, "4")</f>
        <v>0</v>
      </c>
      <c r="BF70" s="1402">
        <f>SUM(AQ70:BE70)</f>
        <v>0</v>
      </c>
      <c r="BG70" s="178" t="str">
        <f>IF(AC70="","",IF(AC70="PM",1))</f>
        <v/>
      </c>
      <c r="BH70" s="179" t="str">
        <f>IF(AC70="","",IF(AC70="G",1))</f>
        <v/>
      </c>
      <c r="BI70" s="180" t="str">
        <f>IF(AC70="","",IF(AC70="N",1))</f>
        <v/>
      </c>
      <c r="BJ70" s="180" t="str">
        <f>IF(AC70="","",IF(AC70="Z",1))</f>
        <v/>
      </c>
      <c r="BK70" s="1404" t="str">
        <f>B70</f>
        <v/>
      </c>
    </row>
    <row r="71" spans="1:127" s="8" customFormat="1" ht="15.75" customHeight="1" thickBot="1">
      <c r="A71" s="1420"/>
      <c r="B71" s="1439"/>
      <c r="C71" s="25"/>
      <c r="D71" s="24"/>
      <c r="E71" s="24"/>
      <c r="F71" s="29"/>
      <c r="G71" s="23"/>
      <c r="H71" s="24"/>
      <c r="I71" s="24"/>
      <c r="J71" s="29"/>
      <c r="K71" s="25"/>
      <c r="L71" s="24"/>
      <c r="M71" s="24"/>
      <c r="N71" s="31"/>
      <c r="O71" s="23"/>
      <c r="P71" s="24"/>
      <c r="Q71" s="24"/>
      <c r="R71" s="29"/>
      <c r="S71" s="25"/>
      <c r="T71" s="24"/>
      <c r="U71" s="18"/>
      <c r="V71" s="724"/>
      <c r="W71" s="1371"/>
      <c r="X71" s="23"/>
      <c r="Y71" s="24"/>
      <c r="Z71" s="24"/>
      <c r="AA71" s="24"/>
      <c r="AB71" s="50"/>
      <c r="AC71" s="28"/>
      <c r="AD71" s="350" t="s">
        <v>378</v>
      </c>
      <c r="AE71" s="351" t="s">
        <v>405</v>
      </c>
      <c r="AF71" s="351" t="s">
        <v>406</v>
      </c>
      <c r="AG71" s="351" t="s">
        <v>379</v>
      </c>
      <c r="AH71" s="697" t="s">
        <v>159</v>
      </c>
      <c r="AI71" s="351" t="s">
        <v>407</v>
      </c>
      <c r="AJ71" s="351" t="s">
        <v>408</v>
      </c>
      <c r="AK71" s="351" t="s">
        <v>409</v>
      </c>
      <c r="AL71" s="351" t="s">
        <v>376</v>
      </c>
      <c r="AM71" s="351" t="s">
        <v>410</v>
      </c>
      <c r="AN71" s="351" t="s">
        <v>377</v>
      </c>
      <c r="AO71" s="351" t="s">
        <v>411</v>
      </c>
      <c r="AP71" s="1440"/>
      <c r="AQ71" s="350" t="s">
        <v>378</v>
      </c>
      <c r="AR71" s="351" t="s">
        <v>405</v>
      </c>
      <c r="AS71" s="351" t="s">
        <v>406</v>
      </c>
      <c r="AT71" s="351" t="s">
        <v>379</v>
      </c>
      <c r="AU71" s="697" t="s">
        <v>159</v>
      </c>
      <c r="AV71" s="351" t="s">
        <v>407</v>
      </c>
      <c r="AW71" s="351" t="s">
        <v>408</v>
      </c>
      <c r="AX71" s="351" t="s">
        <v>409</v>
      </c>
      <c r="AY71" s="351" t="s">
        <v>376</v>
      </c>
      <c r="AZ71" s="351" t="s">
        <v>410</v>
      </c>
      <c r="BA71" s="351" t="s">
        <v>377</v>
      </c>
      <c r="BB71" s="351" t="s">
        <v>411</v>
      </c>
      <c r="BC71" s="351" t="s">
        <v>375</v>
      </c>
      <c r="BD71" s="351" t="s">
        <v>147</v>
      </c>
      <c r="BE71" s="351">
        <v>4</v>
      </c>
      <c r="BF71" s="1441"/>
      <c r="BG71" s="359" t="s">
        <v>413</v>
      </c>
      <c r="BH71" s="360" t="s">
        <v>375</v>
      </c>
      <c r="BI71" s="719" t="s">
        <v>147</v>
      </c>
      <c r="BJ71" s="720" t="s">
        <v>161</v>
      </c>
      <c r="BK71" s="1405"/>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row>
    <row r="72" spans="1:127" ht="15.75" customHeight="1" thickBot="1">
      <c r="A72" s="1415" t="str">
        <f ca="1">IF(Rosters!H26="","",Rosters!H26)</f>
        <v/>
      </c>
      <c r="B72" s="1417" t="str">
        <f ca="1">IF(Rosters!I26="","",Rosters!I26)</f>
        <v/>
      </c>
      <c r="C72" s="44"/>
      <c r="D72" s="21"/>
      <c r="E72" s="21"/>
      <c r="F72" s="30"/>
      <c r="G72" s="20"/>
      <c r="H72" s="21"/>
      <c r="I72" s="21"/>
      <c r="J72" s="30"/>
      <c r="K72" s="44"/>
      <c r="L72" s="21"/>
      <c r="M72" s="21"/>
      <c r="N72" s="43"/>
      <c r="O72" s="20"/>
      <c r="P72" s="21"/>
      <c r="Q72" s="21"/>
      <c r="R72" s="30"/>
      <c r="S72" s="44"/>
      <c r="T72" s="14"/>
      <c r="U72" s="32"/>
      <c r="V72" s="723"/>
      <c r="W72" s="1370">
        <f>COUNT(C73:U73)</f>
        <v>0</v>
      </c>
      <c r="X72" s="20"/>
      <c r="Y72" s="14"/>
      <c r="Z72" s="21"/>
      <c r="AA72" s="21"/>
      <c r="AB72" s="33"/>
      <c r="AC72" s="658"/>
      <c r="AD72" s="233">
        <f>COUNTIF($C72:$V72,"B")</f>
        <v>0</v>
      </c>
      <c r="AE72" s="206">
        <f>COUNTIF($C72:$V72,"E")</f>
        <v>0</v>
      </c>
      <c r="AF72" s="206">
        <f>COUNTIF(C72:V72, "F")</f>
        <v>0</v>
      </c>
      <c r="AG72" s="206">
        <f>COUNTIF(C72:V72,"O")</f>
        <v>0</v>
      </c>
      <c r="AH72" s="206">
        <f>COUNTIF(C72:V72,"L")</f>
        <v>0</v>
      </c>
      <c r="AI72" s="206">
        <f>COUNTIF(C72:V72,"C")</f>
        <v>0</v>
      </c>
      <c r="AJ72" s="206">
        <f>COUNTIF(C72:V72,"M")</f>
        <v>0</v>
      </c>
      <c r="AK72" s="206">
        <f>COUNTIF(C72:V72,"I")</f>
        <v>0</v>
      </c>
      <c r="AL72" s="206">
        <f>COUNTIF(C72:V72,"S")</f>
        <v>0</v>
      </c>
      <c r="AM72" s="206">
        <f>COUNTIF(C72:V72,"X")</f>
        <v>0</v>
      </c>
      <c r="AN72" s="206">
        <f>COUNTIF(C72:V72,"P")</f>
        <v>0</v>
      </c>
      <c r="AO72" s="230">
        <f>COUNTIF(C72:V72,"H")</f>
        <v>0</v>
      </c>
      <c r="AP72" s="1402">
        <f>SUM(AD72:AO72)</f>
        <v>0</v>
      </c>
      <c r="AQ72" s="227">
        <f>COUNTIF(X72:AB72,"B")</f>
        <v>0</v>
      </c>
      <c r="AR72" s="206">
        <f>COUNTIF(X72:AB72,"E")</f>
        <v>0</v>
      </c>
      <c r="AS72" s="206">
        <f>COUNTIF(X72:AB72, "F")</f>
        <v>0</v>
      </c>
      <c r="AT72" s="206">
        <f>COUNTIF(X72:AB72,"O")</f>
        <v>0</v>
      </c>
      <c r="AU72" s="206">
        <f>COUNTIF(X72:AB72,"L")</f>
        <v>0</v>
      </c>
      <c r="AV72" s="206">
        <f>COUNTIF(X72:AB72,"C")</f>
        <v>0</v>
      </c>
      <c r="AW72" s="206">
        <f>COUNTIF(X72:AB72,"M")</f>
        <v>0</v>
      </c>
      <c r="AX72" s="206">
        <f>COUNTIF(X72:AB72,"I")</f>
        <v>0</v>
      </c>
      <c r="AY72" s="206">
        <f>COUNTIF(X72:AB72,"S")</f>
        <v>0</v>
      </c>
      <c r="AZ72" s="206">
        <f>COUNTIF(X72:AB72,"X")</f>
        <v>0</v>
      </c>
      <c r="BA72" s="206">
        <f>COUNTIF(X72:AB72,"P")</f>
        <v>0</v>
      </c>
      <c r="BB72" s="206">
        <f>COUNTIF(X72:AB72,"H")</f>
        <v>0</v>
      </c>
      <c r="BC72" s="206">
        <f>COUNTIF(X72:AB72,"G")</f>
        <v>0</v>
      </c>
      <c r="BD72" s="230">
        <f>COUNTIF(X72:AB72,"N")</f>
        <v>0</v>
      </c>
      <c r="BE72" s="230">
        <f>COUNTIF(X72:AB72, "4")</f>
        <v>0</v>
      </c>
      <c r="BF72" s="1402">
        <f>SUM(AQ72:BE72)</f>
        <v>0</v>
      </c>
      <c r="BG72" s="178" t="str">
        <f>IF(AC72="","",IF(AC72="PM",1))</f>
        <v/>
      </c>
      <c r="BH72" s="179" t="str">
        <f>IF(AC72="","",IF(AC72="G",1))</f>
        <v/>
      </c>
      <c r="BI72" s="180" t="str">
        <f>IF(AC72="","",IF(AC72="N",1))</f>
        <v/>
      </c>
      <c r="BJ72" s="180" t="str">
        <f>IF(AC72="","",IF(AC72="Z",1))</f>
        <v/>
      </c>
      <c r="BK72" s="1406" t="str">
        <f>B72</f>
        <v/>
      </c>
    </row>
    <row r="73" spans="1:127" s="8" customFormat="1" ht="15.75" customHeight="1" thickBot="1">
      <c r="A73" s="1416"/>
      <c r="B73" s="1418"/>
      <c r="C73" s="17"/>
      <c r="D73" s="16"/>
      <c r="E73" s="16"/>
      <c r="F73" s="29"/>
      <c r="G73" s="15"/>
      <c r="H73" s="16"/>
      <c r="I73" s="16"/>
      <c r="J73" s="29"/>
      <c r="K73" s="17"/>
      <c r="L73" s="16"/>
      <c r="M73" s="16"/>
      <c r="N73" s="31"/>
      <c r="O73" s="15"/>
      <c r="P73" s="16"/>
      <c r="Q73" s="16"/>
      <c r="R73" s="29"/>
      <c r="S73" s="17"/>
      <c r="T73" s="16"/>
      <c r="U73" s="19"/>
      <c r="V73" s="724"/>
      <c r="W73" s="1371"/>
      <c r="X73" s="15"/>
      <c r="Y73" s="16"/>
      <c r="Z73" s="16"/>
      <c r="AA73" s="16"/>
      <c r="AB73" s="46"/>
      <c r="AC73" s="28"/>
      <c r="AD73" s="350" t="s">
        <v>378</v>
      </c>
      <c r="AE73" s="351" t="s">
        <v>405</v>
      </c>
      <c r="AF73" s="351" t="s">
        <v>406</v>
      </c>
      <c r="AG73" s="351" t="s">
        <v>379</v>
      </c>
      <c r="AH73" s="697" t="s">
        <v>159</v>
      </c>
      <c r="AI73" s="351" t="s">
        <v>407</v>
      </c>
      <c r="AJ73" s="351" t="s">
        <v>408</v>
      </c>
      <c r="AK73" s="351" t="s">
        <v>409</v>
      </c>
      <c r="AL73" s="351" t="s">
        <v>376</v>
      </c>
      <c r="AM73" s="351" t="s">
        <v>410</v>
      </c>
      <c r="AN73" s="351" t="s">
        <v>377</v>
      </c>
      <c r="AO73" s="351" t="s">
        <v>411</v>
      </c>
      <c r="AP73" s="1403"/>
      <c r="AQ73" s="350" t="s">
        <v>378</v>
      </c>
      <c r="AR73" s="351" t="s">
        <v>405</v>
      </c>
      <c r="AS73" s="351" t="s">
        <v>406</v>
      </c>
      <c r="AT73" s="351" t="s">
        <v>379</v>
      </c>
      <c r="AU73" s="697" t="s">
        <v>159</v>
      </c>
      <c r="AV73" s="351" t="s">
        <v>407</v>
      </c>
      <c r="AW73" s="351" t="s">
        <v>408</v>
      </c>
      <c r="AX73" s="351" t="s">
        <v>409</v>
      </c>
      <c r="AY73" s="351" t="s">
        <v>376</v>
      </c>
      <c r="AZ73" s="351" t="s">
        <v>410</v>
      </c>
      <c r="BA73" s="351" t="s">
        <v>377</v>
      </c>
      <c r="BB73" s="351" t="s">
        <v>411</v>
      </c>
      <c r="BC73" s="351" t="s">
        <v>375</v>
      </c>
      <c r="BD73" s="351" t="s">
        <v>147</v>
      </c>
      <c r="BE73" s="351">
        <v>4</v>
      </c>
      <c r="BF73" s="1403"/>
      <c r="BG73" s="359" t="s">
        <v>413</v>
      </c>
      <c r="BH73" s="360" t="s">
        <v>375</v>
      </c>
      <c r="BI73" s="719" t="s">
        <v>147</v>
      </c>
      <c r="BJ73" s="720" t="s">
        <v>161</v>
      </c>
      <c r="BK73" s="1406"/>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row>
    <row r="74" spans="1:127" ht="15.75" customHeight="1" thickBot="1">
      <c r="A74" s="1419" t="str">
        <f ca="1">IF(Rosters!H27="","",Rosters!H27)</f>
        <v/>
      </c>
      <c r="B74" s="1438" t="str">
        <f ca="1">IF(Rosters!I27="","",Rosters!I27)</f>
        <v/>
      </c>
      <c r="C74" s="48"/>
      <c r="D74" s="27"/>
      <c r="E74" s="27"/>
      <c r="F74" s="30"/>
      <c r="G74" s="26"/>
      <c r="H74" s="27"/>
      <c r="I74" s="27"/>
      <c r="J74" s="30"/>
      <c r="K74" s="48"/>
      <c r="L74" s="27"/>
      <c r="M74" s="27"/>
      <c r="N74" s="43"/>
      <c r="O74" s="26"/>
      <c r="P74" s="27"/>
      <c r="Q74" s="27"/>
      <c r="R74" s="30"/>
      <c r="S74" s="48"/>
      <c r="T74" s="22"/>
      <c r="U74" s="49"/>
      <c r="V74" s="723"/>
      <c r="W74" s="1370">
        <f>COUNT(C75:U75)</f>
        <v>0</v>
      </c>
      <c r="X74" s="26"/>
      <c r="Y74" s="22"/>
      <c r="Z74" s="27"/>
      <c r="AA74" s="27"/>
      <c r="AB74" s="47"/>
      <c r="AC74" s="658"/>
      <c r="AD74" s="233">
        <f>COUNTIF($C74:$V74,"B")</f>
        <v>0</v>
      </c>
      <c r="AE74" s="206">
        <f>COUNTIF($C74:$V74,"E")</f>
        <v>0</v>
      </c>
      <c r="AF74" s="206">
        <f>COUNTIF(C74:V74, "F")</f>
        <v>0</v>
      </c>
      <c r="AG74" s="206">
        <f>COUNTIF(C74:V74,"O")</f>
        <v>0</v>
      </c>
      <c r="AH74" s="206">
        <f>COUNTIF(C74:V74,"L")</f>
        <v>0</v>
      </c>
      <c r="AI74" s="206">
        <f>COUNTIF(C74:V74,"C")</f>
        <v>0</v>
      </c>
      <c r="AJ74" s="206">
        <f>COUNTIF(C74:V74,"M")</f>
        <v>0</v>
      </c>
      <c r="AK74" s="206">
        <f>COUNTIF(C74:V74,"I")</f>
        <v>0</v>
      </c>
      <c r="AL74" s="206">
        <f>COUNTIF(C74:V74,"S")</f>
        <v>0</v>
      </c>
      <c r="AM74" s="206">
        <f>COUNTIF(C74:V74,"X")</f>
        <v>0</v>
      </c>
      <c r="AN74" s="206">
        <f>COUNTIF(C74:V74,"P")</f>
        <v>0</v>
      </c>
      <c r="AO74" s="230">
        <f>COUNTIF(C74:V74,"H")</f>
        <v>0</v>
      </c>
      <c r="AP74" s="1402">
        <f>SUM(AD74:AO74)</f>
        <v>0</v>
      </c>
      <c r="AQ74" s="227">
        <f>COUNTIF(X74:AB74,"B")</f>
        <v>0</v>
      </c>
      <c r="AR74" s="206">
        <f>COUNTIF(X74:AB74,"E")</f>
        <v>0</v>
      </c>
      <c r="AS74" s="206">
        <f>COUNTIF(X74:AB74, "F")</f>
        <v>0</v>
      </c>
      <c r="AT74" s="206">
        <f>COUNTIF(X74:AB74,"O")</f>
        <v>0</v>
      </c>
      <c r="AU74" s="206">
        <f>COUNTIF(X74:AB74,"L")</f>
        <v>0</v>
      </c>
      <c r="AV74" s="206">
        <f>COUNTIF(X74:AB74,"C")</f>
        <v>0</v>
      </c>
      <c r="AW74" s="206">
        <f>COUNTIF(X74:AB74,"M")</f>
        <v>0</v>
      </c>
      <c r="AX74" s="206">
        <f>COUNTIF(X74:AB74,"I")</f>
        <v>0</v>
      </c>
      <c r="AY74" s="206">
        <f>COUNTIF(X74:AB74,"S")</f>
        <v>0</v>
      </c>
      <c r="AZ74" s="206">
        <f>COUNTIF(X74:AB74,"X")</f>
        <v>0</v>
      </c>
      <c r="BA74" s="206">
        <f>COUNTIF(X74:AB74,"P")</f>
        <v>0</v>
      </c>
      <c r="BB74" s="206">
        <f>COUNTIF(X74:AB74,"H")</f>
        <v>0</v>
      </c>
      <c r="BC74" s="206">
        <f>COUNTIF(X74:AB74,"G")</f>
        <v>0</v>
      </c>
      <c r="BD74" s="230">
        <f>COUNTIF(X74:AB74,"N")</f>
        <v>0</v>
      </c>
      <c r="BE74" s="230">
        <f>COUNTIF(X74:AB74, "4")</f>
        <v>0</v>
      </c>
      <c r="BF74" s="1402">
        <f>SUM(AQ74:BE74)</f>
        <v>0</v>
      </c>
      <c r="BG74" s="178" t="str">
        <f>IF(AC74="","",IF(AC74="PM",1))</f>
        <v/>
      </c>
      <c r="BH74" s="179" t="str">
        <f>IF(AC74="","",IF(AC74="G",1))</f>
        <v/>
      </c>
      <c r="BI74" s="180" t="str">
        <f>IF(AC74="","",IF(AC74="N",1))</f>
        <v/>
      </c>
      <c r="BJ74" s="180" t="str">
        <f>IF(AC74="","",IF(AC74="Z",1))</f>
        <v/>
      </c>
      <c r="BK74" s="1404" t="str">
        <f>B74</f>
        <v/>
      </c>
    </row>
    <row r="75" spans="1:127" s="8" customFormat="1" ht="15.75" customHeight="1" thickBot="1">
      <c r="A75" s="1420"/>
      <c r="B75" s="1439"/>
      <c r="C75" s="25"/>
      <c r="D75" s="24"/>
      <c r="E75" s="24"/>
      <c r="F75" s="29"/>
      <c r="G75" s="23"/>
      <c r="H75" s="24"/>
      <c r="I75" s="24"/>
      <c r="J75" s="29"/>
      <c r="K75" s="25"/>
      <c r="L75" s="24"/>
      <c r="M75" s="24"/>
      <c r="N75" s="31"/>
      <c r="O75" s="23"/>
      <c r="P75" s="24"/>
      <c r="Q75" s="24"/>
      <c r="R75" s="29"/>
      <c r="S75" s="25"/>
      <c r="T75" s="24"/>
      <c r="U75" s="18"/>
      <c r="V75" s="724"/>
      <c r="W75" s="1371"/>
      <c r="X75" s="23"/>
      <c r="Y75" s="24"/>
      <c r="Z75" s="24"/>
      <c r="AA75" s="24"/>
      <c r="AB75" s="50"/>
      <c r="AC75" s="28"/>
      <c r="AD75" s="562">
        <f t="shared" ref="AD75:AO75" si="2">SUM(AD74,AD72,AD70,AD68,AD66,AD64,AD62,AD60,AD58,AD56,AD54,AD52,AD50,AD48,AD46,AD44)</f>
        <v>1</v>
      </c>
      <c r="AE75" s="563">
        <f t="shared" si="2"/>
        <v>2</v>
      </c>
      <c r="AF75" s="563">
        <f t="shared" si="2"/>
        <v>3</v>
      </c>
      <c r="AG75" s="563">
        <f t="shared" si="2"/>
        <v>6</v>
      </c>
      <c r="AH75" s="563">
        <f t="shared" si="2"/>
        <v>2</v>
      </c>
      <c r="AI75" s="563">
        <f t="shared" si="2"/>
        <v>4</v>
      </c>
      <c r="AJ75" s="563">
        <f t="shared" si="2"/>
        <v>0</v>
      </c>
      <c r="AK75" s="563">
        <f t="shared" si="2"/>
        <v>3</v>
      </c>
      <c r="AL75" s="563">
        <f t="shared" si="2"/>
        <v>0</v>
      </c>
      <c r="AM75" s="563">
        <f t="shared" si="2"/>
        <v>4</v>
      </c>
      <c r="AN75" s="563">
        <f t="shared" si="2"/>
        <v>0</v>
      </c>
      <c r="AO75" s="654">
        <f t="shared" si="2"/>
        <v>0</v>
      </c>
      <c r="AP75" s="1403"/>
      <c r="AQ75" s="657">
        <f t="shared" ref="AQ75:AX75" si="3">SUM(AQ74,AQ72,AQ70,AQ68,AQ66,AQ64,AQ62,AQ60,AQ58,AQ56,AQ54,AQ52,AQ50,AQ48,AQ46,AQ44)</f>
        <v>0</v>
      </c>
      <c r="AR75" s="563">
        <f t="shared" si="3"/>
        <v>0</v>
      </c>
      <c r="AS75" s="563">
        <f t="shared" si="3"/>
        <v>0</v>
      </c>
      <c r="AT75" s="563">
        <f t="shared" si="3"/>
        <v>2</v>
      </c>
      <c r="AU75" s="563">
        <f t="shared" si="3"/>
        <v>3</v>
      </c>
      <c r="AV75" s="563">
        <f t="shared" si="3"/>
        <v>2</v>
      </c>
      <c r="AW75" s="563">
        <f t="shared" si="3"/>
        <v>0</v>
      </c>
      <c r="AX75" s="563">
        <f t="shared" si="3"/>
        <v>0</v>
      </c>
      <c r="AY75" s="563">
        <f t="shared" ref="AY75:BE75" si="4">SUM(AY74,AY72,AY70,AY68,AY66,AY64,AY62,AY60,AY58,AY56,AY54,AY52,AY50,AY48,AY46,AY44)</f>
        <v>0</v>
      </c>
      <c r="AZ75" s="563">
        <f t="shared" si="4"/>
        <v>4</v>
      </c>
      <c r="BA75" s="563">
        <f t="shared" si="4"/>
        <v>0</v>
      </c>
      <c r="BB75" s="563">
        <f t="shared" si="4"/>
        <v>0</v>
      </c>
      <c r="BC75" s="563">
        <f t="shared" si="4"/>
        <v>0</v>
      </c>
      <c r="BD75" s="563">
        <f t="shared" si="4"/>
        <v>0</v>
      </c>
      <c r="BE75" s="654">
        <f t="shared" si="4"/>
        <v>2</v>
      </c>
      <c r="BF75" s="1403"/>
      <c r="BG75" s="1400"/>
      <c r="BH75" s="1401"/>
      <c r="BI75" s="1401"/>
      <c r="BJ75" s="1401"/>
      <c r="BK75" s="1405"/>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row>
    <row r="76" spans="1:127" s="1" customFormat="1" ht="14" customHeight="1" thickBot="1">
      <c r="A76" s="1455" t="s">
        <v>414</v>
      </c>
      <c r="B76" s="1456"/>
      <c r="C76" s="1457"/>
      <c r="D76" s="1457"/>
      <c r="E76" s="1457"/>
      <c r="F76" s="1457"/>
      <c r="G76" s="1457"/>
      <c r="H76" s="1457"/>
      <c r="I76" s="1457"/>
      <c r="J76" s="1457"/>
      <c r="K76" s="1457"/>
      <c r="L76" s="1457"/>
      <c r="M76" s="1457"/>
      <c r="N76" s="1457"/>
      <c r="O76" s="1457"/>
      <c r="P76" s="1457"/>
      <c r="Q76" s="1457"/>
      <c r="R76" s="1457"/>
      <c r="S76" s="1457"/>
      <c r="T76" s="1457"/>
      <c r="U76" s="1457"/>
      <c r="V76" s="1457"/>
      <c r="W76" s="1457"/>
      <c r="X76" s="1457"/>
      <c r="Y76" s="1457"/>
      <c r="Z76" s="1457"/>
      <c r="AA76" s="1457"/>
      <c r="AB76" s="1457"/>
      <c r="AC76" s="1458"/>
      <c r="AD76" s="181"/>
      <c r="AE76" s="182"/>
      <c r="AF76" s="182"/>
      <c r="AG76" s="182"/>
      <c r="AH76" s="182"/>
      <c r="AI76" s="182"/>
      <c r="AJ76" s="182"/>
      <c r="AK76" s="182"/>
      <c r="AL76" s="182"/>
      <c r="AM76" s="182"/>
      <c r="AN76" s="182"/>
      <c r="AO76" s="182"/>
      <c r="AP76" s="182"/>
      <c r="AQ76" s="182"/>
      <c r="AR76" s="182"/>
      <c r="AS76" s="182"/>
      <c r="AT76" s="182"/>
      <c r="AU76" s="182"/>
      <c r="AV76" s="182"/>
      <c r="AW76" s="182"/>
      <c r="AX76" s="182"/>
      <c r="AY76" s="182"/>
      <c r="AZ76" s="182"/>
      <c r="BA76" s="182"/>
      <c r="BB76" s="182"/>
      <c r="BC76" s="182"/>
      <c r="BD76" s="182"/>
      <c r="BE76" s="182"/>
      <c r="BF76" s="182"/>
      <c r="BG76" s="175"/>
      <c r="BH76" s="175"/>
      <c r="BI76" s="175"/>
      <c r="BJ76" s="175"/>
      <c r="BK76" s="176"/>
    </row>
    <row r="77" spans="1:127" ht="12.75" customHeight="1" thickBot="1">
      <c r="A77" s="1464" t="s">
        <v>160</v>
      </c>
      <c r="B77" s="1465"/>
      <c r="C77" s="1465"/>
      <c r="D77" s="1465"/>
      <c r="E77" s="1465"/>
      <c r="F77" s="1465"/>
      <c r="G77" s="1465"/>
      <c r="H77" s="1465"/>
      <c r="I77" s="1465"/>
      <c r="J77" s="1465"/>
      <c r="K77" s="1465"/>
      <c r="L77" s="1465"/>
      <c r="M77" s="1465"/>
      <c r="N77" s="1465"/>
      <c r="O77" s="1465"/>
      <c r="P77" s="1465"/>
      <c r="Q77" s="1465"/>
      <c r="R77" s="1465"/>
      <c r="S77" s="1465"/>
      <c r="T77" s="1465"/>
      <c r="U77" s="1465"/>
      <c r="V77" s="1465"/>
      <c r="W77" s="1465"/>
      <c r="X77" s="1465"/>
      <c r="Y77" s="1465"/>
      <c r="Z77" s="1465"/>
      <c r="AA77" s="1465"/>
      <c r="AB77" s="1465"/>
      <c r="AC77" s="1466"/>
      <c r="AD77" s="1467" t="s">
        <v>248</v>
      </c>
      <c r="AE77" s="1399"/>
      <c r="AF77" s="1399"/>
      <c r="AG77" s="1399"/>
      <c r="AH77" s="1399"/>
      <c r="AI77" s="1399"/>
      <c r="AJ77" s="1399"/>
      <c r="AK77" s="1399"/>
      <c r="AL77" s="1399"/>
      <c r="AM77" s="1399"/>
      <c r="AN77" s="1399"/>
      <c r="AO77" s="1399"/>
      <c r="AP77" s="1393">
        <f>SUM(AP44:AP74)</f>
        <v>25</v>
      </c>
      <c r="AQ77" s="1398" t="s">
        <v>243</v>
      </c>
      <c r="AR77" s="1399"/>
      <c r="AS77" s="1399"/>
      <c r="AT77" s="1399"/>
      <c r="AU77" s="1399"/>
      <c r="AV77" s="1399"/>
      <c r="AW77" s="1399"/>
      <c r="AX77" s="1399"/>
      <c r="AY77" s="1399"/>
      <c r="AZ77" s="1399"/>
      <c r="BA77" s="1399"/>
      <c r="BB77" s="1399"/>
      <c r="BC77" s="1399"/>
      <c r="BD77" s="1399"/>
      <c r="BE77" s="1399"/>
      <c r="BF77" s="1393">
        <f>SUM(BF44:BF71)-SUM(BE44,BE46,BE48,BE50,BE52,BE54,BE56,BE58,BE60,BE62,BE64,BE66,BE68,BE70,BE72,BE74)</f>
        <v>11</v>
      </c>
      <c r="BG77" s="1389" t="s">
        <v>241</v>
      </c>
      <c r="BH77" s="1389"/>
      <c r="BI77" s="1389"/>
      <c r="BJ77" s="1389"/>
      <c r="BK77" s="1390"/>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row>
    <row r="78" spans="1:127" ht="12.75" customHeight="1" thickBot="1">
      <c r="A78" s="1407" t="s">
        <v>163</v>
      </c>
      <c r="B78" s="1408"/>
      <c r="C78" s="1408"/>
      <c r="D78" s="1408"/>
      <c r="E78" s="1408"/>
      <c r="F78" s="1408"/>
      <c r="G78" s="1408"/>
      <c r="H78" s="1408"/>
      <c r="I78" s="1408"/>
      <c r="J78" s="1408"/>
      <c r="K78" s="1408"/>
      <c r="L78" s="1408"/>
      <c r="M78" s="1408"/>
      <c r="N78" s="1408"/>
      <c r="O78" s="1408"/>
      <c r="P78" s="1408"/>
      <c r="Q78" s="1408"/>
      <c r="R78" s="1408"/>
      <c r="S78" s="1408"/>
      <c r="T78" s="1408"/>
      <c r="U78" s="1408"/>
      <c r="V78" s="1408"/>
      <c r="W78" s="1408"/>
      <c r="X78" s="1408"/>
      <c r="Y78" s="1408"/>
      <c r="Z78" s="1408"/>
      <c r="AA78" s="1408"/>
      <c r="AB78" s="1408"/>
      <c r="AC78" s="1409"/>
      <c r="AD78" s="1462" t="s">
        <v>244</v>
      </c>
      <c r="AE78" s="1463"/>
      <c r="AF78" s="1463"/>
      <c r="AG78" s="1463"/>
      <c r="AH78" s="1463"/>
      <c r="AI78" s="1463"/>
      <c r="AJ78" s="1463"/>
      <c r="AK78" s="1463"/>
      <c r="AL78" s="1463"/>
      <c r="AM78" s="1463"/>
      <c r="AN78" s="1490">
        <f>IF((AP77+AP36)=0,0,AP77/(AP77+AP36))</f>
        <v>0.47169811320754718</v>
      </c>
      <c r="AO78" s="1490"/>
      <c r="AP78" s="1394"/>
      <c r="AQ78" s="1395" t="s">
        <v>246</v>
      </c>
      <c r="AR78" s="1396"/>
      <c r="AS78" s="1396"/>
      <c r="AT78" s="1396"/>
      <c r="AU78" s="1396"/>
      <c r="AV78" s="1396"/>
      <c r="AW78" s="1396"/>
      <c r="AX78" s="1396"/>
      <c r="AY78" s="1396"/>
      <c r="AZ78" s="1396"/>
      <c r="BA78" s="1396"/>
      <c r="BB78" s="1396"/>
      <c r="BC78" s="1397"/>
      <c r="BD78" s="1481">
        <f>IF(BF77+BF36=0,0,BF77/(BF77+BF36))</f>
        <v>0.55000000000000004</v>
      </c>
      <c r="BE78" s="1482"/>
      <c r="BF78" s="1394"/>
      <c r="BG78" s="53" t="s">
        <v>419</v>
      </c>
      <c r="BH78" s="53" t="s">
        <v>347</v>
      </c>
      <c r="BI78" s="53"/>
      <c r="BJ78" s="1391" t="s">
        <v>420</v>
      </c>
      <c r="BK78" s="1392"/>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row>
    <row r="79" spans="1:127" ht="12.75" customHeight="1">
      <c r="A79" s="1176" t="s">
        <v>167</v>
      </c>
      <c r="B79" s="1177"/>
      <c r="C79" s="1177"/>
      <c r="D79" s="1177"/>
      <c r="E79" s="1177"/>
      <c r="F79" s="1177"/>
      <c r="G79" s="1177"/>
      <c r="H79" s="1177"/>
      <c r="I79" s="1177"/>
      <c r="J79" s="1177"/>
      <c r="K79" s="1177"/>
      <c r="L79" s="1177"/>
      <c r="M79" s="1177"/>
      <c r="N79" s="1177"/>
      <c r="O79" s="1177"/>
      <c r="P79" s="1177"/>
      <c r="Q79" s="1177"/>
      <c r="R79" s="1177"/>
      <c r="S79" s="1177"/>
      <c r="T79" s="1177"/>
      <c r="U79" s="1177"/>
      <c r="V79" s="1177"/>
      <c r="W79" s="1177"/>
      <c r="X79" s="1177"/>
      <c r="Y79" s="1177"/>
      <c r="Z79" s="1177"/>
      <c r="AA79" s="1177"/>
      <c r="AB79" s="1177"/>
      <c r="AC79" s="1178"/>
      <c r="AD79" s="1453" t="s">
        <v>416</v>
      </c>
      <c r="AE79" s="1454"/>
      <c r="AF79" s="1454"/>
      <c r="AG79" s="1454"/>
      <c r="AH79" s="1454"/>
      <c r="AI79" s="1454"/>
      <c r="AJ79" s="1454"/>
      <c r="AK79" s="1454"/>
      <c r="AL79" s="1454"/>
      <c r="AM79" s="1454"/>
      <c r="AN79" s="1454"/>
      <c r="AO79" s="1454"/>
      <c r="AP79" s="1479">
        <f ca="1">IF('Score P.1'!A112=0,0,AP77/'Score P.1'!A112)</f>
        <v>1.25</v>
      </c>
      <c r="AQ79" s="1475" t="s">
        <v>418</v>
      </c>
      <c r="AR79" s="1454"/>
      <c r="AS79" s="1454"/>
      <c r="AT79" s="1454"/>
      <c r="AU79" s="1454"/>
      <c r="AV79" s="1454"/>
      <c r="AW79" s="1454"/>
      <c r="AX79" s="1454"/>
      <c r="AY79" s="1454"/>
      <c r="AZ79" s="1454"/>
      <c r="BA79" s="1454"/>
      <c r="BB79" s="1454"/>
      <c r="BC79" s="1454"/>
      <c r="BD79" s="1454"/>
      <c r="BE79" s="1454"/>
      <c r="BF79" s="1394">
        <f>SUM(BF44:BF71)</f>
        <v>13</v>
      </c>
      <c r="BG79" s="183"/>
      <c r="BH79" s="45"/>
      <c r="BI79" s="45"/>
      <c r="BJ79" s="1483"/>
      <c r="BK79" s="1484"/>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row>
    <row r="80" spans="1:127" s="51" customFormat="1" ht="12.75" customHeight="1">
      <c r="A80" s="1412" t="s">
        <v>415</v>
      </c>
      <c r="B80" s="1413"/>
      <c r="C80" s="1413"/>
      <c r="D80" s="1413"/>
      <c r="E80" s="1413"/>
      <c r="F80" s="1413"/>
      <c r="G80" s="1413"/>
      <c r="H80" s="1413"/>
      <c r="I80" s="1413"/>
      <c r="J80" s="1413"/>
      <c r="K80" s="1413"/>
      <c r="L80" s="1413"/>
      <c r="M80" s="1413"/>
      <c r="N80" s="1413"/>
      <c r="O80" s="1413"/>
      <c r="P80" s="1413"/>
      <c r="Q80" s="1413"/>
      <c r="R80" s="1413"/>
      <c r="S80" s="1413"/>
      <c r="T80" s="1413"/>
      <c r="U80" s="1413"/>
      <c r="V80" s="1413"/>
      <c r="W80" s="1413"/>
      <c r="X80" s="1413"/>
      <c r="Y80" s="1413"/>
      <c r="Z80" s="1413"/>
      <c r="AA80" s="1413"/>
      <c r="AB80" s="1413"/>
      <c r="AC80" s="1414"/>
      <c r="AD80" s="1410" t="s">
        <v>245</v>
      </c>
      <c r="AE80" s="1411"/>
      <c r="AF80" s="1411"/>
      <c r="AG80" s="1411"/>
      <c r="AH80" s="1411"/>
      <c r="AI80" s="1411"/>
      <c r="AJ80" s="1411"/>
      <c r="AK80" s="1411"/>
      <c r="AL80" s="1411"/>
      <c r="AM80" s="1411"/>
      <c r="AN80" s="1451">
        <f>AP79-AP38</f>
        <v>-0.14999999999999991</v>
      </c>
      <c r="AO80" s="1452"/>
      <c r="AP80" s="1479"/>
      <c r="AQ80" s="1476" t="s">
        <v>247</v>
      </c>
      <c r="AR80" s="1477"/>
      <c r="AS80" s="1477"/>
      <c r="AT80" s="1477"/>
      <c r="AU80" s="1477"/>
      <c r="AV80" s="1477"/>
      <c r="AW80" s="1477"/>
      <c r="AX80" s="1477"/>
      <c r="AY80" s="1477"/>
      <c r="AZ80" s="1477"/>
      <c r="BA80" s="1477"/>
      <c r="BB80" s="1477"/>
      <c r="BC80" s="1478"/>
      <c r="BD80" s="1468">
        <f>IF(BF79+BF38=0,0,BF79/(BF79+BF38))</f>
        <v>0.54166666666666663</v>
      </c>
      <c r="BE80" s="1469"/>
      <c r="BF80" s="1394"/>
      <c r="BG80" s="184"/>
      <c r="BH80" s="54"/>
      <c r="BI80" s="54"/>
      <c r="BJ80" s="1473"/>
      <c r="BK80" s="1474"/>
    </row>
    <row r="81" spans="1:127" s="51" customFormat="1" ht="12.75" customHeight="1">
      <c r="A81" s="1412" t="s">
        <v>166</v>
      </c>
      <c r="B81" s="1413"/>
      <c r="C81" s="1413"/>
      <c r="D81" s="1413"/>
      <c r="E81" s="1413"/>
      <c r="F81" s="1413"/>
      <c r="G81" s="1413"/>
      <c r="H81" s="1413"/>
      <c r="I81" s="1413"/>
      <c r="J81" s="1413"/>
      <c r="K81" s="1413"/>
      <c r="L81" s="1413"/>
      <c r="M81" s="1413"/>
      <c r="N81" s="1413"/>
      <c r="O81" s="1413"/>
      <c r="P81" s="1413"/>
      <c r="Q81" s="1413"/>
      <c r="R81" s="1413"/>
      <c r="S81" s="1413"/>
      <c r="T81" s="1413"/>
      <c r="U81" s="1413"/>
      <c r="V81" s="1413"/>
      <c r="W81" s="1413"/>
      <c r="X81" s="1413"/>
      <c r="Y81" s="1413"/>
      <c r="Z81" s="1413"/>
      <c r="AA81" s="1413"/>
      <c r="AB81" s="1413"/>
      <c r="AC81" s="1414"/>
      <c r="AD81" s="1453" t="s">
        <v>417</v>
      </c>
      <c r="AE81" s="1454"/>
      <c r="AF81" s="1454"/>
      <c r="AG81" s="1454"/>
      <c r="AH81" s="1454"/>
      <c r="AI81" s="1454"/>
      <c r="AJ81" s="1454"/>
      <c r="AK81" s="1454"/>
      <c r="AL81" s="1454"/>
      <c r="AM81" s="1454"/>
      <c r="AN81" s="1454"/>
      <c r="AO81" s="1454"/>
      <c r="AP81" s="1479">
        <f ca="1">IF('Score P.1'!A112=0,0,BF77/'Score P.1'!A112)</f>
        <v>0.55000000000000004</v>
      </c>
      <c r="AQ81" s="1475" t="s">
        <v>249</v>
      </c>
      <c r="AR81" s="1454"/>
      <c r="AS81" s="1454"/>
      <c r="AT81" s="1454"/>
      <c r="AU81" s="1454"/>
      <c r="AV81" s="1454"/>
      <c r="AW81" s="1454"/>
      <c r="AX81" s="1454"/>
      <c r="AY81" s="1454"/>
      <c r="AZ81" s="1454"/>
      <c r="BA81" s="1454"/>
      <c r="BB81" s="1454"/>
      <c r="BC81" s="1454"/>
      <c r="BD81" s="1454"/>
      <c r="BE81" s="1454"/>
      <c r="BF81" s="1394">
        <f>AP77+BF79</f>
        <v>38</v>
      </c>
      <c r="BG81" s="184"/>
      <c r="BH81" s="54"/>
      <c r="BI81" s="54"/>
      <c r="BJ81" s="1473"/>
      <c r="BK81" s="1474"/>
    </row>
    <row r="82" spans="1:127" s="51" customFormat="1" ht="12.75" customHeight="1" thickBot="1">
      <c r="A82" s="1448" t="s">
        <v>165</v>
      </c>
      <c r="B82" s="1449"/>
      <c r="C82" s="1449"/>
      <c r="D82" s="1449"/>
      <c r="E82" s="1449"/>
      <c r="F82" s="1449"/>
      <c r="G82" s="1449"/>
      <c r="H82" s="1449"/>
      <c r="I82" s="1449"/>
      <c r="J82" s="1449"/>
      <c r="K82" s="1449"/>
      <c r="L82" s="1449"/>
      <c r="M82" s="1449"/>
      <c r="N82" s="1449"/>
      <c r="O82" s="1449"/>
      <c r="P82" s="1449"/>
      <c r="Q82" s="1449"/>
      <c r="R82" s="1449"/>
      <c r="S82" s="1449"/>
      <c r="T82" s="1449"/>
      <c r="U82" s="1449"/>
      <c r="V82" s="1449"/>
      <c r="W82" s="1449"/>
      <c r="X82" s="1449"/>
      <c r="Y82" s="1449"/>
      <c r="Z82" s="1449"/>
      <c r="AA82" s="1449"/>
      <c r="AB82" s="1449"/>
      <c r="AC82" s="1450"/>
      <c r="AD82" s="1459" t="s">
        <v>245</v>
      </c>
      <c r="AE82" s="1460"/>
      <c r="AF82" s="1460"/>
      <c r="AG82" s="1460"/>
      <c r="AH82" s="1460"/>
      <c r="AI82" s="1460"/>
      <c r="AJ82" s="1460"/>
      <c r="AK82" s="1460"/>
      <c r="AL82" s="1460"/>
      <c r="AM82" s="1460"/>
      <c r="AN82" s="1461">
        <f>AP81-AP40</f>
        <v>0.10000000000000003</v>
      </c>
      <c r="AO82" s="1461"/>
      <c r="AP82" s="1480"/>
      <c r="AQ82" s="1485" t="s">
        <v>250</v>
      </c>
      <c r="AR82" s="1486"/>
      <c r="AS82" s="1486"/>
      <c r="AT82" s="1486"/>
      <c r="AU82" s="1486"/>
      <c r="AV82" s="1486"/>
      <c r="AW82" s="1486"/>
      <c r="AX82" s="1486"/>
      <c r="AY82" s="1486"/>
      <c r="AZ82" s="1486"/>
      <c r="BA82" s="1486"/>
      <c r="BB82" s="1486"/>
      <c r="BC82" s="1487"/>
      <c r="BD82" s="1488">
        <f>IF(BF81+BF40=0,0,BF81/(BF81+BF40))</f>
        <v>0.4935064935064935</v>
      </c>
      <c r="BE82" s="1489"/>
      <c r="BF82" s="1472"/>
      <c r="BG82" s="185"/>
      <c r="BH82" s="55"/>
      <c r="BI82" s="55"/>
      <c r="BJ82" s="1470"/>
      <c r="BK82" s="1471"/>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row>
    <row r="83" spans="1:127">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127">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127">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127">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sheetData>
  <mergeCells count="294">
    <mergeCell ref="BG1:BJ1"/>
    <mergeCell ref="AQ1:BF1"/>
    <mergeCell ref="AP5:AP6"/>
    <mergeCell ref="BF27:BF28"/>
    <mergeCell ref="BF3:BF4"/>
    <mergeCell ref="AD1:AP1"/>
    <mergeCell ref="BF13:BF14"/>
    <mergeCell ref="AP11:AP12"/>
    <mergeCell ref="AP19:AP20"/>
    <mergeCell ref="BF23:BF24"/>
    <mergeCell ref="B1:G1"/>
    <mergeCell ref="H1:L1"/>
    <mergeCell ref="M1:Y1"/>
    <mergeCell ref="Z1:AB1"/>
    <mergeCell ref="W7:W8"/>
    <mergeCell ref="W9:W10"/>
    <mergeCell ref="B27:B28"/>
    <mergeCell ref="W27:W28"/>
    <mergeCell ref="AP27:AP28"/>
    <mergeCell ref="BF25:BF26"/>
    <mergeCell ref="W17:W18"/>
    <mergeCell ref="X2:AB2"/>
    <mergeCell ref="W13:W14"/>
    <mergeCell ref="A7:A8"/>
    <mergeCell ref="B7:B8"/>
    <mergeCell ref="A5:A6"/>
    <mergeCell ref="A3:A4"/>
    <mergeCell ref="B3:B4"/>
    <mergeCell ref="B5:B6"/>
    <mergeCell ref="AP7:AP8"/>
    <mergeCell ref="C2:F2"/>
    <mergeCell ref="G2:J2"/>
    <mergeCell ref="K2:N2"/>
    <mergeCell ref="W5:W6"/>
    <mergeCell ref="O2:R2"/>
    <mergeCell ref="W3:W4"/>
    <mergeCell ref="AP3:AP4"/>
    <mergeCell ref="S2:U2"/>
    <mergeCell ref="BK9:BK10"/>
    <mergeCell ref="BK5:BK6"/>
    <mergeCell ref="BK3:BK4"/>
    <mergeCell ref="BF9:BF10"/>
    <mergeCell ref="BK7:BK8"/>
    <mergeCell ref="BF7:BF8"/>
    <mergeCell ref="BF5:BF6"/>
    <mergeCell ref="BK13:BK14"/>
    <mergeCell ref="BK11:BK12"/>
    <mergeCell ref="BF11:BF12"/>
    <mergeCell ref="A11:A12"/>
    <mergeCell ref="B11:B12"/>
    <mergeCell ref="A13:A14"/>
    <mergeCell ref="B13:B14"/>
    <mergeCell ref="AP13:AP14"/>
    <mergeCell ref="W11:W12"/>
    <mergeCell ref="A15:A16"/>
    <mergeCell ref="B15:B16"/>
    <mergeCell ref="W15:W16"/>
    <mergeCell ref="AP9:AP10"/>
    <mergeCell ref="A9:A10"/>
    <mergeCell ref="B9:B10"/>
    <mergeCell ref="BK15:BK16"/>
    <mergeCell ref="AP15:AP16"/>
    <mergeCell ref="BF15:BF16"/>
    <mergeCell ref="A25:A26"/>
    <mergeCell ref="B25:B26"/>
    <mergeCell ref="W25:W26"/>
    <mergeCell ref="AP25:AP26"/>
    <mergeCell ref="BK23:BK24"/>
    <mergeCell ref="AP21:AP22"/>
    <mergeCell ref="BK19:BK20"/>
    <mergeCell ref="B17:B18"/>
    <mergeCell ref="BK21:BK22"/>
    <mergeCell ref="AP23:AP24"/>
    <mergeCell ref="BF21:BF22"/>
    <mergeCell ref="A19:A20"/>
    <mergeCell ref="A23:A24"/>
    <mergeCell ref="B23:B24"/>
    <mergeCell ref="W23:W24"/>
    <mergeCell ref="AN37:AO37"/>
    <mergeCell ref="BK17:BK18"/>
    <mergeCell ref="A21:A22"/>
    <mergeCell ref="B21:B22"/>
    <mergeCell ref="BF19:BF20"/>
    <mergeCell ref="B19:B20"/>
    <mergeCell ref="W19:W20"/>
    <mergeCell ref="AP17:AP18"/>
    <mergeCell ref="BF17:BF18"/>
    <mergeCell ref="A17:A18"/>
    <mergeCell ref="BD37:BE37"/>
    <mergeCell ref="BK27:BK28"/>
    <mergeCell ref="A27:A28"/>
    <mergeCell ref="W21:W22"/>
    <mergeCell ref="A37:AC37"/>
    <mergeCell ref="BJ37:BK37"/>
    <mergeCell ref="A36:AC36"/>
    <mergeCell ref="AP36:AP37"/>
    <mergeCell ref="AQ36:BE36"/>
    <mergeCell ref="AD37:AM37"/>
    <mergeCell ref="A29:A30"/>
    <mergeCell ref="B29:B30"/>
    <mergeCell ref="BF29:BF30"/>
    <mergeCell ref="W29:W30"/>
    <mergeCell ref="AP29:AP30"/>
    <mergeCell ref="BG36:BK36"/>
    <mergeCell ref="BF36:BF37"/>
    <mergeCell ref="AQ37:BC37"/>
    <mergeCell ref="A35:AC35"/>
    <mergeCell ref="AD35:BK35"/>
    <mergeCell ref="BK25:BK26"/>
    <mergeCell ref="BJ38:BK38"/>
    <mergeCell ref="A39:AC39"/>
    <mergeCell ref="BJ39:BK39"/>
    <mergeCell ref="AN39:AO39"/>
    <mergeCell ref="A38:AC38"/>
    <mergeCell ref="AD38:AO38"/>
    <mergeCell ref="AP38:AP39"/>
    <mergeCell ref="AD39:AM39"/>
    <mergeCell ref="BK29:BK30"/>
    <mergeCell ref="AQ38:BE38"/>
    <mergeCell ref="BF38:BF39"/>
    <mergeCell ref="AQ39:BC39"/>
    <mergeCell ref="BG42:BJ42"/>
    <mergeCell ref="BF40:BF41"/>
    <mergeCell ref="BJ40:BK40"/>
    <mergeCell ref="BJ41:BK41"/>
    <mergeCell ref="AQ42:BF42"/>
    <mergeCell ref="BD39:BE39"/>
    <mergeCell ref="AQ40:BE40"/>
    <mergeCell ref="BD41:BE41"/>
    <mergeCell ref="Z42:AB42"/>
    <mergeCell ref="A40:AC40"/>
    <mergeCell ref="AD40:AO40"/>
    <mergeCell ref="AP40:AP41"/>
    <mergeCell ref="A41:AC41"/>
    <mergeCell ref="AD41:AM41"/>
    <mergeCell ref="AN41:AO41"/>
    <mergeCell ref="AQ41:BC41"/>
    <mergeCell ref="S43:U43"/>
    <mergeCell ref="X43:AB43"/>
    <mergeCell ref="AD42:AP42"/>
    <mergeCell ref="C43:F43"/>
    <mergeCell ref="G43:J43"/>
    <mergeCell ref="K43:N43"/>
    <mergeCell ref="O43:R43"/>
    <mergeCell ref="B42:G42"/>
    <mergeCell ref="H42:L42"/>
    <mergeCell ref="M42:Y42"/>
    <mergeCell ref="BK50:BK51"/>
    <mergeCell ref="W48:W49"/>
    <mergeCell ref="AP48:AP49"/>
    <mergeCell ref="W50:W51"/>
    <mergeCell ref="W46:W47"/>
    <mergeCell ref="AP50:AP51"/>
    <mergeCell ref="BF44:BF45"/>
    <mergeCell ref="BK48:BK49"/>
    <mergeCell ref="BK46:BK47"/>
    <mergeCell ref="BK44:BK45"/>
    <mergeCell ref="BF48:BF49"/>
    <mergeCell ref="AP46:AP47"/>
    <mergeCell ref="BF46:BF47"/>
    <mergeCell ref="BF52:BF53"/>
    <mergeCell ref="W54:W55"/>
    <mergeCell ref="AP54:AP55"/>
    <mergeCell ref="BF56:BF57"/>
    <mergeCell ref="W56:W57"/>
    <mergeCell ref="AP56:AP57"/>
    <mergeCell ref="AP62:AP63"/>
    <mergeCell ref="AN78:AO78"/>
    <mergeCell ref="AP66:AP67"/>
    <mergeCell ref="A50:A51"/>
    <mergeCell ref="B50:B51"/>
    <mergeCell ref="A52:A53"/>
    <mergeCell ref="B52:B53"/>
    <mergeCell ref="W52:W53"/>
    <mergeCell ref="AP52:AP53"/>
    <mergeCell ref="A58:A59"/>
    <mergeCell ref="AP81:AP82"/>
    <mergeCell ref="BJ80:BK80"/>
    <mergeCell ref="AP79:AP80"/>
    <mergeCell ref="BF64:BF65"/>
    <mergeCell ref="BD78:BE78"/>
    <mergeCell ref="AQ79:BE79"/>
    <mergeCell ref="BF79:BF80"/>
    <mergeCell ref="BJ79:BK79"/>
    <mergeCell ref="AQ82:BC82"/>
    <mergeCell ref="BD82:BE82"/>
    <mergeCell ref="BD80:BE80"/>
    <mergeCell ref="BJ82:BK82"/>
    <mergeCell ref="BF81:BF82"/>
    <mergeCell ref="BJ81:BK81"/>
    <mergeCell ref="AQ81:BE81"/>
    <mergeCell ref="AQ80:BC80"/>
    <mergeCell ref="A82:AC82"/>
    <mergeCell ref="AN80:AO80"/>
    <mergeCell ref="AD81:AO81"/>
    <mergeCell ref="A76:AC76"/>
    <mergeCell ref="AD79:AO79"/>
    <mergeCell ref="AD82:AM82"/>
    <mergeCell ref="AN82:AO82"/>
    <mergeCell ref="AD78:AM78"/>
    <mergeCell ref="A77:AC77"/>
    <mergeCell ref="AD77:AO77"/>
    <mergeCell ref="A81:AC81"/>
    <mergeCell ref="A31:A32"/>
    <mergeCell ref="B31:B32"/>
    <mergeCell ref="W31:W32"/>
    <mergeCell ref="B70:B71"/>
    <mergeCell ref="B66:B67"/>
    <mergeCell ref="A66:A67"/>
    <mergeCell ref="A62:A63"/>
    <mergeCell ref="B62:B63"/>
    <mergeCell ref="A79:AC79"/>
    <mergeCell ref="AP31:AP32"/>
    <mergeCell ref="BK33:BK34"/>
    <mergeCell ref="BG34:BJ34"/>
    <mergeCell ref="W33:W34"/>
    <mergeCell ref="BF31:BF32"/>
    <mergeCell ref="BK31:BK32"/>
    <mergeCell ref="BF33:BF34"/>
    <mergeCell ref="BK66:BK67"/>
    <mergeCell ref="BK58:BK59"/>
    <mergeCell ref="BF60:BF61"/>
    <mergeCell ref="BF58:BF59"/>
    <mergeCell ref="BF68:BF69"/>
    <mergeCell ref="AP70:AP71"/>
    <mergeCell ref="BF70:BF71"/>
    <mergeCell ref="AP58:AP59"/>
    <mergeCell ref="AP60:AP61"/>
    <mergeCell ref="AP64:AP65"/>
    <mergeCell ref="BK52:BK53"/>
    <mergeCell ref="BK62:BK63"/>
    <mergeCell ref="BF62:BF63"/>
    <mergeCell ref="A74:A75"/>
    <mergeCell ref="B74:B75"/>
    <mergeCell ref="W74:W75"/>
    <mergeCell ref="AP74:AP75"/>
    <mergeCell ref="A64:A65"/>
    <mergeCell ref="B64:B65"/>
    <mergeCell ref="BK60:BK61"/>
    <mergeCell ref="A44:A45"/>
    <mergeCell ref="B44:B45"/>
    <mergeCell ref="BK56:BK57"/>
    <mergeCell ref="AP33:AP34"/>
    <mergeCell ref="A33:A34"/>
    <mergeCell ref="B33:B34"/>
    <mergeCell ref="A54:A55"/>
    <mergeCell ref="B54:B55"/>
    <mergeCell ref="BF54:BF55"/>
    <mergeCell ref="BF50:BF51"/>
    <mergeCell ref="A46:A47"/>
    <mergeCell ref="B46:B47"/>
    <mergeCell ref="A60:A61"/>
    <mergeCell ref="B60:B61"/>
    <mergeCell ref="B56:B57"/>
    <mergeCell ref="B58:B59"/>
    <mergeCell ref="A48:A49"/>
    <mergeCell ref="B48:B49"/>
    <mergeCell ref="A56:A57"/>
    <mergeCell ref="AP72:AP73"/>
    <mergeCell ref="W44:W45"/>
    <mergeCell ref="AP44:AP45"/>
    <mergeCell ref="AP68:AP69"/>
    <mergeCell ref="W66:W67"/>
    <mergeCell ref="W64:W65"/>
    <mergeCell ref="W60:W61"/>
    <mergeCell ref="W62:W63"/>
    <mergeCell ref="W58:W59"/>
    <mergeCell ref="W72:W73"/>
    <mergeCell ref="A78:AC78"/>
    <mergeCell ref="AD80:AM80"/>
    <mergeCell ref="A80:AC80"/>
    <mergeCell ref="A68:A69"/>
    <mergeCell ref="B68:B69"/>
    <mergeCell ref="A72:A73"/>
    <mergeCell ref="B72:B73"/>
    <mergeCell ref="A70:A71"/>
    <mergeCell ref="W70:W71"/>
    <mergeCell ref="W68:W69"/>
    <mergeCell ref="BG75:BJ75"/>
    <mergeCell ref="BF74:BF75"/>
    <mergeCell ref="BK74:BK75"/>
    <mergeCell ref="BF72:BF73"/>
    <mergeCell ref="BK72:BK73"/>
    <mergeCell ref="BK54:BK55"/>
    <mergeCell ref="BK64:BK65"/>
    <mergeCell ref="BK70:BK71"/>
    <mergeCell ref="BK68:BK69"/>
    <mergeCell ref="BF66:BF67"/>
    <mergeCell ref="BG77:BK77"/>
    <mergeCell ref="BJ78:BK78"/>
    <mergeCell ref="AP77:AP78"/>
    <mergeCell ref="BF77:BF78"/>
    <mergeCell ref="AQ78:BC78"/>
    <mergeCell ref="AQ77:BE77"/>
  </mergeCells>
  <phoneticPr fontId="38" type="noConversion"/>
  <printOptions verticalCentered="1"/>
  <pageMargins left="0.75" right="0.25" top="0.25" bottom="0.25" header="0.25" footer="0.25"/>
  <pageSetup scale="92" orientation="landscape" horizontalDpi="4294967292" verticalDpi="4294967292"/>
  <rowBreaks count="1" manualBreakCount="1">
    <brk id="41" max="27" man="1"/>
  </rowBreaks>
  <legacyDrawing r:id="rId1"/>
  <extLst>
    <ext xmlns:mx="http://schemas.microsoft.com/office/mac/excel/2008/main" uri="http://schemas.microsoft.com/office/mac/excel/2008/main">
      <mx:PLV Mode="0" OnePage="0" WScale="89"/>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DW86"/>
  <sheetViews>
    <sheetView workbookViewId="0">
      <selection sqref="A1:AC41"/>
    </sheetView>
  </sheetViews>
  <sheetFormatPr baseColWidth="10" defaultColWidth="8.83203125" defaultRowHeight="12"/>
  <cols>
    <col min="1" max="1" width="5.6640625" customWidth="1"/>
    <col min="2" max="2" width="18.6640625" customWidth="1"/>
    <col min="3" max="22" width="3.5" customWidth="1"/>
    <col min="23" max="23" width="4.6640625" customWidth="1"/>
    <col min="24" max="27" width="3.5" customWidth="1"/>
    <col min="28" max="28" width="3.6640625" customWidth="1"/>
    <col min="29" max="29" width="6.6640625" customWidth="1"/>
    <col min="30" max="41" width="3" style="1" customWidth="1"/>
    <col min="42" max="42" width="5.6640625" style="1" customWidth="1"/>
    <col min="43" max="57" width="3" style="1" customWidth="1"/>
    <col min="58" max="58" width="5.6640625" style="1" customWidth="1"/>
    <col min="59" max="62" width="4.6640625" style="1" customWidth="1"/>
    <col min="63" max="63" width="20.6640625" style="1" customWidth="1"/>
    <col min="64" max="127" width="9.1640625" style="1" customWidth="1"/>
  </cols>
  <sheetData>
    <row r="1" spans="1:127" ht="14" customHeight="1" thickBot="1">
      <c r="A1" s="136" t="s">
        <v>366</v>
      </c>
      <c r="B1" s="1266" t="str">
        <f ca="1">IF(Rosters!B10="","",Rosters!B10)</f>
        <v>5280 Fight Club</v>
      </c>
      <c r="C1" s="1266"/>
      <c r="D1" s="1266"/>
      <c r="E1" s="1266"/>
      <c r="F1" s="1266"/>
      <c r="G1" s="1266"/>
      <c r="H1" s="1503" t="s">
        <v>454</v>
      </c>
      <c r="I1" s="1503"/>
      <c r="J1" s="1503"/>
      <c r="K1" s="1503"/>
      <c r="L1" s="1503"/>
      <c r="M1" s="1182" t="str">
        <f ca="1">'Team Pen 1'!M1:Y1</f>
        <v>Bake</v>
      </c>
      <c r="N1" s="1182"/>
      <c r="O1" s="1182"/>
      <c r="P1" s="1182"/>
      <c r="Q1" s="1182"/>
      <c r="R1" s="1182"/>
      <c r="S1" s="1182"/>
      <c r="T1" s="1182"/>
      <c r="U1" s="1182"/>
      <c r="V1" s="1182"/>
      <c r="W1" s="1182"/>
      <c r="X1" s="1182"/>
      <c r="Y1" s="1182"/>
      <c r="Z1" s="1503" t="s">
        <v>397</v>
      </c>
      <c r="AA1" s="1503"/>
      <c r="AB1" s="1503"/>
      <c r="AC1" s="558">
        <v>2</v>
      </c>
      <c r="AD1" s="1532" t="s">
        <v>412</v>
      </c>
      <c r="AE1" s="1533"/>
      <c r="AF1" s="1533"/>
      <c r="AG1" s="1533"/>
      <c r="AH1" s="1533"/>
      <c r="AI1" s="1533"/>
      <c r="AJ1" s="1533"/>
      <c r="AK1" s="1533"/>
      <c r="AL1" s="1533"/>
      <c r="AM1" s="1533"/>
      <c r="AN1" s="1533"/>
      <c r="AO1" s="1533"/>
      <c r="AP1" s="1534"/>
      <c r="AQ1" s="1514" t="s">
        <v>150</v>
      </c>
      <c r="AR1" s="1515"/>
      <c r="AS1" s="1515"/>
      <c r="AT1" s="1515"/>
      <c r="AU1" s="1515"/>
      <c r="AV1" s="1515"/>
      <c r="AW1" s="1515"/>
      <c r="AX1" s="1515"/>
      <c r="AY1" s="1515"/>
      <c r="AZ1" s="1515"/>
      <c r="BA1" s="1515"/>
      <c r="BB1" s="1515"/>
      <c r="BC1" s="1515"/>
      <c r="BD1" s="1515"/>
      <c r="BE1" s="1515"/>
      <c r="BF1" s="1516"/>
      <c r="BG1" s="1132" t="s">
        <v>240</v>
      </c>
      <c r="BH1" s="1563"/>
      <c r="BI1" s="1563"/>
      <c r="BJ1" s="1564"/>
      <c r="BK1" s="138" t="str">
        <f>B1</f>
        <v>5280 Fight Club</v>
      </c>
    </row>
    <row r="2" spans="1:127" ht="14" customHeight="1" thickBot="1">
      <c r="A2" s="347" t="s">
        <v>348</v>
      </c>
      <c r="B2" s="348" t="s">
        <v>355</v>
      </c>
      <c r="C2" s="1561" t="s">
        <v>358</v>
      </c>
      <c r="D2" s="1556"/>
      <c r="E2" s="1556"/>
      <c r="F2" s="1557"/>
      <c r="G2" s="1558" t="s">
        <v>358</v>
      </c>
      <c r="H2" s="1559"/>
      <c r="I2" s="1559"/>
      <c r="J2" s="1562"/>
      <c r="K2" s="1555" t="s">
        <v>358</v>
      </c>
      <c r="L2" s="1556"/>
      <c r="M2" s="1556"/>
      <c r="N2" s="1557"/>
      <c r="O2" s="1555" t="s">
        <v>358</v>
      </c>
      <c r="P2" s="1556"/>
      <c r="Q2" s="1556"/>
      <c r="R2" s="1557"/>
      <c r="S2" s="1558" t="s">
        <v>358</v>
      </c>
      <c r="T2" s="1559"/>
      <c r="U2" s="1560"/>
      <c r="V2" s="699"/>
      <c r="W2" s="349" t="s">
        <v>357</v>
      </c>
      <c r="X2" s="1561" t="s">
        <v>371</v>
      </c>
      <c r="Y2" s="1556"/>
      <c r="Z2" s="1556"/>
      <c r="AA2" s="1556"/>
      <c r="AB2" s="1556"/>
      <c r="AC2" s="726" t="s">
        <v>164</v>
      </c>
      <c r="AD2" s="350" t="s">
        <v>378</v>
      </c>
      <c r="AE2" s="351" t="s">
        <v>405</v>
      </c>
      <c r="AF2" s="351" t="s">
        <v>406</v>
      </c>
      <c r="AG2" s="351" t="s">
        <v>379</v>
      </c>
      <c r="AH2" s="697" t="s">
        <v>159</v>
      </c>
      <c r="AI2" s="351" t="s">
        <v>407</v>
      </c>
      <c r="AJ2" s="351" t="s">
        <v>408</v>
      </c>
      <c r="AK2" s="351" t="s">
        <v>409</v>
      </c>
      <c r="AL2" s="351" t="s">
        <v>376</v>
      </c>
      <c r="AM2" s="351" t="s">
        <v>410</v>
      </c>
      <c r="AN2" s="351" t="s">
        <v>377</v>
      </c>
      <c r="AO2" s="351" t="s">
        <v>411</v>
      </c>
      <c r="AP2" s="352" t="s">
        <v>392</v>
      </c>
      <c r="AQ2" s="350" t="s">
        <v>378</v>
      </c>
      <c r="AR2" s="351" t="s">
        <v>405</v>
      </c>
      <c r="AS2" s="351" t="s">
        <v>406</v>
      </c>
      <c r="AT2" s="351" t="s">
        <v>379</v>
      </c>
      <c r="AU2" s="697" t="s">
        <v>159</v>
      </c>
      <c r="AV2" s="351" t="s">
        <v>407</v>
      </c>
      <c r="AW2" s="351" t="s">
        <v>408</v>
      </c>
      <c r="AX2" s="351" t="s">
        <v>409</v>
      </c>
      <c r="AY2" s="351" t="s">
        <v>376</v>
      </c>
      <c r="AZ2" s="351" t="s">
        <v>410</v>
      </c>
      <c r="BA2" s="351" t="s">
        <v>377</v>
      </c>
      <c r="BB2" s="351" t="s">
        <v>411</v>
      </c>
      <c r="BC2" s="351" t="s">
        <v>375</v>
      </c>
      <c r="BD2" s="351" t="s">
        <v>147</v>
      </c>
      <c r="BE2" s="351">
        <v>4</v>
      </c>
      <c r="BF2" s="352" t="s">
        <v>392</v>
      </c>
      <c r="BG2" s="350" t="s">
        <v>413</v>
      </c>
      <c r="BH2" s="351" t="s">
        <v>375</v>
      </c>
      <c r="BI2" s="721" t="s">
        <v>147</v>
      </c>
      <c r="BJ2" s="722" t="s">
        <v>161</v>
      </c>
      <c r="BK2" s="353" t="s">
        <v>355</v>
      </c>
    </row>
    <row r="3" spans="1:127" ht="15.75" customHeight="1" thickBot="1">
      <c r="A3" s="1442" t="str">
        <f ca="1">IF(Rosters!B12="","",Rosters!B12)</f>
        <v>13</v>
      </c>
      <c r="B3" s="1444" t="str">
        <f ca="1">IF(Rosters!C12="","",Rosters!C12)</f>
        <v>Anne Shank</v>
      </c>
      <c r="C3" s="20"/>
      <c r="D3" s="21"/>
      <c r="E3" s="21"/>
      <c r="F3" s="30"/>
      <c r="G3" s="20"/>
      <c r="H3" s="21"/>
      <c r="I3" s="21"/>
      <c r="J3" s="30"/>
      <c r="K3" s="44"/>
      <c r="L3" s="21"/>
      <c r="M3" s="21"/>
      <c r="N3" s="43"/>
      <c r="O3" s="20"/>
      <c r="P3" s="21"/>
      <c r="Q3" s="21"/>
      <c r="R3" s="30"/>
      <c r="S3" s="44"/>
      <c r="T3" s="14"/>
      <c r="U3" s="32"/>
      <c r="V3" s="723"/>
      <c r="W3" s="1370" t="str">
        <f>IF(COUNT(C4:U4)=0,"",COUNT(C4:U4))</f>
        <v/>
      </c>
      <c r="X3" s="20" t="s">
        <v>379</v>
      </c>
      <c r="Y3" s="14"/>
      <c r="Z3" s="21"/>
      <c r="AA3" s="21"/>
      <c r="AB3" s="33"/>
      <c r="AC3" s="658"/>
      <c r="AD3" s="233">
        <f>COUNTIF($C3:$V3,"B")</f>
        <v>0</v>
      </c>
      <c r="AE3" s="206">
        <f>COUNTIF($C3:$V3,"E")</f>
        <v>0</v>
      </c>
      <c r="AF3" s="206">
        <f>COUNTIF(C3:V3, "F")</f>
        <v>0</v>
      </c>
      <c r="AG3" s="206">
        <f>COUNTIF(C3:V3,"O")</f>
        <v>0</v>
      </c>
      <c r="AH3" s="206">
        <f>COUNTIF(C3:V3,"L")</f>
        <v>0</v>
      </c>
      <c r="AI3" s="206">
        <f>COUNTIF(C3:V3,"C")</f>
        <v>0</v>
      </c>
      <c r="AJ3" s="206">
        <f>COUNTIF(C3:V3,"M")</f>
        <v>0</v>
      </c>
      <c r="AK3" s="206">
        <f>COUNTIF(C3:V3,"I")</f>
        <v>0</v>
      </c>
      <c r="AL3" s="206">
        <f>COUNTIF(C3:V3,"S")</f>
        <v>0</v>
      </c>
      <c r="AM3" s="206">
        <f>COUNTIF(C3:V3,"X")</f>
        <v>0</v>
      </c>
      <c r="AN3" s="206">
        <f>COUNTIF(C3:V3,"P")</f>
        <v>0</v>
      </c>
      <c r="AO3" s="230">
        <f>COUNTIF(C3:V3,"H")</f>
        <v>0</v>
      </c>
      <c r="AP3" s="1402">
        <f>SUM(AD3:AO3)</f>
        <v>0</v>
      </c>
      <c r="AQ3" s="227">
        <f>COUNTIF(X3:AB3,"B")</f>
        <v>0</v>
      </c>
      <c r="AR3" s="206">
        <f>COUNTIF(X3:AB3,"E")</f>
        <v>0</v>
      </c>
      <c r="AS3" s="206">
        <f>COUNTIF(X3:AB3, "F")</f>
        <v>0</v>
      </c>
      <c r="AT3" s="206">
        <f>COUNTIF(X3:AB3,"O")</f>
        <v>1</v>
      </c>
      <c r="AU3" s="206">
        <f>COUNTIF(X3:AB3,"L")</f>
        <v>0</v>
      </c>
      <c r="AV3" s="206">
        <f>COUNTIF(X3:AB3,"C")</f>
        <v>0</v>
      </c>
      <c r="AW3" s="206">
        <f>COUNTIF(X3:AB3,"M")</f>
        <v>0</v>
      </c>
      <c r="AX3" s="206">
        <f>COUNTIF(X3:AB3,"I")</f>
        <v>0</v>
      </c>
      <c r="AY3" s="206">
        <f>COUNTIF(X3:AB3,"S")</f>
        <v>0</v>
      </c>
      <c r="AZ3" s="206">
        <f>COUNTIF(X3:AB3,"X")</f>
        <v>0</v>
      </c>
      <c r="BA3" s="206">
        <f>COUNTIF(X3:AB3,"P")</f>
        <v>0</v>
      </c>
      <c r="BB3" s="206">
        <f>COUNTIF(X3:AB3,"H")</f>
        <v>0</v>
      </c>
      <c r="BC3" s="206">
        <f>COUNTIF(X3:AB3,"G")</f>
        <v>0</v>
      </c>
      <c r="BD3" s="206">
        <f>COUNTIF(Y3:AB3,"N")</f>
        <v>0</v>
      </c>
      <c r="BE3" s="230">
        <f>COUNTIF(X3:AB3, "4")</f>
        <v>0</v>
      </c>
      <c r="BF3" s="1402">
        <f>SUM(AQ3:BE3)</f>
        <v>1</v>
      </c>
      <c r="BG3" s="178" t="str">
        <f>IF(AC3="","",IF(AC3="PM",1))</f>
        <v/>
      </c>
      <c r="BH3" s="179" t="str">
        <f>IF(AC3="","",IF(AC3="G",1))</f>
        <v/>
      </c>
      <c r="BI3" s="180" t="str">
        <f>IF(AC3="","",IF(AC3="N",1))</f>
        <v/>
      </c>
      <c r="BJ3" s="180" t="str">
        <f>IF(AC3="","",IF(AC3="Z",1))</f>
        <v/>
      </c>
      <c r="BK3" s="1491" t="str">
        <f>B3</f>
        <v>Anne Shank</v>
      </c>
    </row>
    <row r="4" spans="1:127" s="8" customFormat="1" ht="15.75" customHeight="1" thickBot="1">
      <c r="A4" s="1443"/>
      <c r="B4" s="1445"/>
      <c r="C4" s="15"/>
      <c r="D4" s="16"/>
      <c r="E4" s="16"/>
      <c r="F4" s="29"/>
      <c r="G4" s="15"/>
      <c r="H4" s="16"/>
      <c r="I4" s="16"/>
      <c r="J4" s="29"/>
      <c r="K4" s="17"/>
      <c r="L4" s="16"/>
      <c r="M4" s="16"/>
      <c r="N4" s="31"/>
      <c r="O4" s="15"/>
      <c r="P4" s="16"/>
      <c r="Q4" s="16"/>
      <c r="R4" s="29"/>
      <c r="S4" s="17"/>
      <c r="T4" s="16"/>
      <c r="U4" s="19"/>
      <c r="V4" s="724"/>
      <c r="W4" s="1371"/>
      <c r="X4" s="15">
        <v>12</v>
      </c>
      <c r="Y4" s="16"/>
      <c r="Z4" s="16"/>
      <c r="AA4" s="16"/>
      <c r="AB4" s="46"/>
      <c r="AC4" s="28"/>
      <c r="AD4" s="350" t="s">
        <v>378</v>
      </c>
      <c r="AE4" s="351" t="s">
        <v>405</v>
      </c>
      <c r="AF4" s="351" t="s">
        <v>406</v>
      </c>
      <c r="AG4" s="351" t="s">
        <v>379</v>
      </c>
      <c r="AH4" s="697" t="s">
        <v>159</v>
      </c>
      <c r="AI4" s="351" t="s">
        <v>407</v>
      </c>
      <c r="AJ4" s="351" t="s">
        <v>408</v>
      </c>
      <c r="AK4" s="351" t="s">
        <v>409</v>
      </c>
      <c r="AL4" s="351" t="s">
        <v>376</v>
      </c>
      <c r="AM4" s="351" t="s">
        <v>410</v>
      </c>
      <c r="AN4" s="351" t="s">
        <v>377</v>
      </c>
      <c r="AO4" s="351" t="s">
        <v>411</v>
      </c>
      <c r="AP4" s="1403"/>
      <c r="AQ4" s="350" t="s">
        <v>378</v>
      </c>
      <c r="AR4" s="351" t="s">
        <v>405</v>
      </c>
      <c r="AS4" s="351" t="s">
        <v>406</v>
      </c>
      <c r="AT4" s="351" t="s">
        <v>379</v>
      </c>
      <c r="AU4" s="697" t="s">
        <v>159</v>
      </c>
      <c r="AV4" s="351" t="s">
        <v>407</v>
      </c>
      <c r="AW4" s="351" t="s">
        <v>408</v>
      </c>
      <c r="AX4" s="351" t="s">
        <v>409</v>
      </c>
      <c r="AY4" s="351" t="s">
        <v>376</v>
      </c>
      <c r="AZ4" s="351" t="s">
        <v>410</v>
      </c>
      <c r="BA4" s="351" t="s">
        <v>377</v>
      </c>
      <c r="BB4" s="351" t="s">
        <v>411</v>
      </c>
      <c r="BC4" s="351" t="s">
        <v>375</v>
      </c>
      <c r="BD4" s="351" t="s">
        <v>147</v>
      </c>
      <c r="BE4" s="351">
        <v>4</v>
      </c>
      <c r="BF4" s="1403"/>
      <c r="BG4" s="350" t="s">
        <v>413</v>
      </c>
      <c r="BH4" s="351" t="s">
        <v>375</v>
      </c>
      <c r="BI4" s="721" t="s">
        <v>147</v>
      </c>
      <c r="BJ4" s="722" t="s">
        <v>161</v>
      </c>
      <c r="BK4" s="1406"/>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row>
    <row r="5" spans="1:127" ht="15.75" customHeight="1" thickBot="1">
      <c r="A5" s="1434" t="str">
        <f ca="1">IF(Rosters!B13="","",Rosters!B13)</f>
        <v xml:space="preserve">57 </v>
      </c>
      <c r="B5" s="1436" t="str">
        <f ca="1">IF(Rosters!C13="","",Rosters!C13)</f>
        <v>Annia LateHer</v>
      </c>
      <c r="C5" s="26"/>
      <c r="D5" s="27"/>
      <c r="E5" s="27"/>
      <c r="F5" s="30" t="s">
        <v>410</v>
      </c>
      <c r="G5" s="26" t="s">
        <v>379</v>
      </c>
      <c r="H5" s="27"/>
      <c r="I5" s="27"/>
      <c r="J5" s="30"/>
      <c r="K5" s="48"/>
      <c r="L5" s="27"/>
      <c r="M5" s="27"/>
      <c r="N5" s="43"/>
      <c r="O5" s="26"/>
      <c r="P5" s="27"/>
      <c r="Q5" s="27"/>
      <c r="R5" s="30"/>
      <c r="S5" s="48"/>
      <c r="T5" s="22"/>
      <c r="U5" s="49"/>
      <c r="V5" s="723"/>
      <c r="W5" s="1370">
        <f>IF(COUNT(C6:U6)=0,"",COUNT(C6:U6))</f>
        <v>2</v>
      </c>
      <c r="X5" s="26" t="s">
        <v>379</v>
      </c>
      <c r="Y5" s="22" t="s">
        <v>379</v>
      </c>
      <c r="Z5" s="27"/>
      <c r="AA5" s="27"/>
      <c r="AB5" s="47"/>
      <c r="AC5" s="658"/>
      <c r="AD5" s="233">
        <f>COUNTIF($C5:$V5,"B")</f>
        <v>0</v>
      </c>
      <c r="AE5" s="206">
        <f>COUNTIF($C5:$V5,"E")</f>
        <v>0</v>
      </c>
      <c r="AF5" s="206">
        <f>COUNTIF(C5:V5, "F")</f>
        <v>0</v>
      </c>
      <c r="AG5" s="206">
        <f>COUNTIF(C5:V5,"O")</f>
        <v>1</v>
      </c>
      <c r="AH5" s="206">
        <f>COUNTIF(C5:V5,"L")</f>
        <v>0</v>
      </c>
      <c r="AI5" s="206">
        <f>COUNTIF(C5:V5,"C")</f>
        <v>0</v>
      </c>
      <c r="AJ5" s="206">
        <f>COUNTIF(C5:V5,"M")</f>
        <v>0</v>
      </c>
      <c r="AK5" s="206">
        <f>COUNTIF(C5:V5,"I")</f>
        <v>0</v>
      </c>
      <c r="AL5" s="206">
        <f>COUNTIF(C5:V5,"S")</f>
        <v>0</v>
      </c>
      <c r="AM5" s="206">
        <f>COUNTIF(C5:V5,"X")</f>
        <v>1</v>
      </c>
      <c r="AN5" s="206">
        <f>COUNTIF(C5:V5,"P")</f>
        <v>0</v>
      </c>
      <c r="AO5" s="230">
        <f>COUNTIF(C5:V5,"H")</f>
        <v>0</v>
      </c>
      <c r="AP5" s="1402">
        <f>SUM(AD5:AO5)</f>
        <v>2</v>
      </c>
      <c r="AQ5" s="227">
        <f>COUNTIF(X5:AB5,"B")</f>
        <v>0</v>
      </c>
      <c r="AR5" s="206">
        <f>COUNTIF(X5:AB5,"E")</f>
        <v>0</v>
      </c>
      <c r="AS5" s="206">
        <f>COUNTIF(X5:AB5, "F")</f>
        <v>0</v>
      </c>
      <c r="AT5" s="206">
        <f>COUNTIF(X5:AB5,"O")</f>
        <v>2</v>
      </c>
      <c r="AU5" s="206">
        <f>COUNTIF(X5:AB5,"L")</f>
        <v>0</v>
      </c>
      <c r="AV5" s="206">
        <f>COUNTIF(X5:AB5,"C")</f>
        <v>0</v>
      </c>
      <c r="AW5" s="206">
        <f>COUNTIF(X5:AB5,"M")</f>
        <v>0</v>
      </c>
      <c r="AX5" s="206">
        <f>COUNTIF(X5:AB5,"I")</f>
        <v>0</v>
      </c>
      <c r="AY5" s="206">
        <f>COUNTIF(X5:AB5,"S")</f>
        <v>0</v>
      </c>
      <c r="AZ5" s="206">
        <f>COUNTIF(X5:AB5,"X")</f>
        <v>0</v>
      </c>
      <c r="BA5" s="206">
        <f>COUNTIF(X5:AB5,"P")</f>
        <v>0</v>
      </c>
      <c r="BB5" s="206">
        <f>COUNTIF(X5:AB5,"H")</f>
        <v>0</v>
      </c>
      <c r="BC5" s="206">
        <f>COUNTIF(X5:AB5,"G")</f>
        <v>0</v>
      </c>
      <c r="BD5" s="206">
        <f>COUNTIF(Y5:AB5,"N")</f>
        <v>0</v>
      </c>
      <c r="BE5" s="230">
        <f>COUNTIF(X5:AB5, "4")</f>
        <v>0</v>
      </c>
      <c r="BF5" s="1402">
        <f>SUM(AQ5:BE5)</f>
        <v>2</v>
      </c>
      <c r="BG5" s="178" t="str">
        <f>IF(AC5="","",IF(AC5="PM",1))</f>
        <v/>
      </c>
      <c r="BH5" s="179" t="str">
        <f>IF(AC5="","",IF(AC5="G",1))</f>
        <v/>
      </c>
      <c r="BI5" s="180" t="str">
        <f>IF(AC5="","",IF(AC5="N",1))</f>
        <v/>
      </c>
      <c r="BJ5" s="180" t="str">
        <f>IF(AC5="","",IF(AC5="Z",1))</f>
        <v/>
      </c>
      <c r="BK5" s="1404" t="str">
        <f>B5</f>
        <v>Annia LateHer</v>
      </c>
    </row>
    <row r="6" spans="1:127" s="8" customFormat="1" ht="15.75" customHeight="1" thickBot="1">
      <c r="A6" s="1435"/>
      <c r="B6" s="1437"/>
      <c r="C6" s="23"/>
      <c r="D6" s="24"/>
      <c r="E6" s="24"/>
      <c r="F6" s="29">
        <v>18</v>
      </c>
      <c r="G6" s="23">
        <v>20</v>
      </c>
      <c r="H6" s="24"/>
      <c r="I6" s="24"/>
      <c r="J6" s="29"/>
      <c r="K6" s="25"/>
      <c r="L6" s="24"/>
      <c r="M6" s="24"/>
      <c r="N6" s="31"/>
      <c r="O6" s="23"/>
      <c r="P6" s="24"/>
      <c r="Q6" s="24"/>
      <c r="R6" s="29"/>
      <c r="S6" s="25"/>
      <c r="T6" s="24"/>
      <c r="U6" s="18"/>
      <c r="V6" s="724"/>
      <c r="W6" s="1371"/>
      <c r="X6" s="23">
        <v>7</v>
      </c>
      <c r="Y6" s="24">
        <v>9</v>
      </c>
      <c r="Z6" s="24"/>
      <c r="AA6" s="24"/>
      <c r="AB6" s="50"/>
      <c r="AC6" s="28"/>
      <c r="AD6" s="350" t="s">
        <v>378</v>
      </c>
      <c r="AE6" s="351" t="s">
        <v>405</v>
      </c>
      <c r="AF6" s="351" t="s">
        <v>406</v>
      </c>
      <c r="AG6" s="351" t="s">
        <v>379</v>
      </c>
      <c r="AH6" s="697" t="s">
        <v>159</v>
      </c>
      <c r="AI6" s="351" t="s">
        <v>407</v>
      </c>
      <c r="AJ6" s="351" t="s">
        <v>408</v>
      </c>
      <c r="AK6" s="351" t="s">
        <v>409</v>
      </c>
      <c r="AL6" s="351" t="s">
        <v>376</v>
      </c>
      <c r="AM6" s="351" t="s">
        <v>410</v>
      </c>
      <c r="AN6" s="351" t="s">
        <v>377</v>
      </c>
      <c r="AO6" s="351" t="s">
        <v>411</v>
      </c>
      <c r="AP6" s="1403"/>
      <c r="AQ6" s="350" t="s">
        <v>378</v>
      </c>
      <c r="AR6" s="351" t="s">
        <v>405</v>
      </c>
      <c r="AS6" s="351" t="s">
        <v>406</v>
      </c>
      <c r="AT6" s="351" t="s">
        <v>379</v>
      </c>
      <c r="AU6" s="697" t="s">
        <v>159</v>
      </c>
      <c r="AV6" s="351" t="s">
        <v>407</v>
      </c>
      <c r="AW6" s="351" t="s">
        <v>408</v>
      </c>
      <c r="AX6" s="351" t="s">
        <v>409</v>
      </c>
      <c r="AY6" s="351" t="s">
        <v>376</v>
      </c>
      <c r="AZ6" s="351" t="s">
        <v>410</v>
      </c>
      <c r="BA6" s="351" t="s">
        <v>377</v>
      </c>
      <c r="BB6" s="351" t="s">
        <v>411</v>
      </c>
      <c r="BC6" s="351" t="s">
        <v>375</v>
      </c>
      <c r="BD6" s="351" t="s">
        <v>147</v>
      </c>
      <c r="BE6" s="351">
        <v>4</v>
      </c>
      <c r="BF6" s="1403"/>
      <c r="BG6" s="350" t="s">
        <v>413</v>
      </c>
      <c r="BH6" s="351" t="s">
        <v>375</v>
      </c>
      <c r="BI6" s="721" t="s">
        <v>147</v>
      </c>
      <c r="BJ6" s="722" t="s">
        <v>161</v>
      </c>
      <c r="BK6" s="1404"/>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row>
    <row r="7" spans="1:127" ht="15.75" customHeight="1" thickBot="1">
      <c r="A7" s="1442" t="str">
        <f ca="1">IF(Rosters!B14="","",Rosters!B14)</f>
        <v>86</v>
      </c>
      <c r="B7" s="1444" t="str">
        <f ca="1">IF(Rosters!C14="","",Rosters!C14)</f>
        <v>Assaultin Pepa</v>
      </c>
      <c r="C7" s="20"/>
      <c r="D7" s="21"/>
      <c r="E7" s="21" t="s">
        <v>406</v>
      </c>
      <c r="F7" s="30" t="s">
        <v>408</v>
      </c>
      <c r="G7" s="20"/>
      <c r="H7" s="21"/>
      <c r="I7" s="21"/>
      <c r="J7" s="30"/>
      <c r="K7" s="44"/>
      <c r="L7" s="21"/>
      <c r="M7" s="21"/>
      <c r="N7" s="43"/>
      <c r="O7" s="20"/>
      <c r="P7" s="21"/>
      <c r="Q7" s="21"/>
      <c r="R7" s="30"/>
      <c r="S7" s="44"/>
      <c r="T7" s="14"/>
      <c r="U7" s="32"/>
      <c r="V7" s="723"/>
      <c r="W7" s="1370">
        <f>IF(COUNT(C8:U8)=0,"",COUNT(C8:U8))</f>
        <v>2</v>
      </c>
      <c r="X7" s="20" t="s">
        <v>379</v>
      </c>
      <c r="Y7" s="14" t="s">
        <v>409</v>
      </c>
      <c r="Z7" s="21"/>
      <c r="AA7" s="21"/>
      <c r="AB7" s="33"/>
      <c r="AC7" s="658"/>
      <c r="AD7" s="233">
        <f>COUNTIF($C7:$V7,"B")</f>
        <v>0</v>
      </c>
      <c r="AE7" s="206">
        <f>COUNTIF($C7:$V7,"E")</f>
        <v>0</v>
      </c>
      <c r="AF7" s="206">
        <f>COUNTIF(C7:V7, "F")</f>
        <v>1</v>
      </c>
      <c r="AG7" s="206">
        <f>COUNTIF(C7:V7,"O")</f>
        <v>0</v>
      </c>
      <c r="AH7" s="206">
        <f>COUNTIF(C7:V7,"L")</f>
        <v>0</v>
      </c>
      <c r="AI7" s="206">
        <f>COUNTIF(C7:V7,"C")</f>
        <v>0</v>
      </c>
      <c r="AJ7" s="206">
        <f>COUNTIF(C7:V7,"M")</f>
        <v>1</v>
      </c>
      <c r="AK7" s="206">
        <f>COUNTIF(C7:V7,"I")</f>
        <v>0</v>
      </c>
      <c r="AL7" s="206">
        <f>COUNTIF(C7:V7,"S")</f>
        <v>0</v>
      </c>
      <c r="AM7" s="206">
        <f>COUNTIF(C7:V7,"X")</f>
        <v>0</v>
      </c>
      <c r="AN7" s="206">
        <f>COUNTIF(C7:V7,"P")</f>
        <v>0</v>
      </c>
      <c r="AO7" s="230">
        <f>COUNTIF(C7:V7,"H")</f>
        <v>0</v>
      </c>
      <c r="AP7" s="1402">
        <f>SUM(AD7:AO7)</f>
        <v>2</v>
      </c>
      <c r="AQ7" s="227">
        <f>COUNTIF(X7:AB7,"B")</f>
        <v>0</v>
      </c>
      <c r="AR7" s="206">
        <f>COUNTIF(X7:AB7,"E")</f>
        <v>0</v>
      </c>
      <c r="AS7" s="206">
        <f>COUNTIF(X7:AB7, "F")</f>
        <v>0</v>
      </c>
      <c r="AT7" s="206">
        <f>COUNTIF(X7:AB7,"O")</f>
        <v>1</v>
      </c>
      <c r="AU7" s="206">
        <f>COUNTIF(X7:AB7,"L")</f>
        <v>0</v>
      </c>
      <c r="AV7" s="206">
        <f>COUNTIF(X7:AB7,"C")</f>
        <v>0</v>
      </c>
      <c r="AW7" s="206">
        <f>COUNTIF(X7:AB7,"M")</f>
        <v>0</v>
      </c>
      <c r="AX7" s="206">
        <f>COUNTIF(X7:AB7,"I")</f>
        <v>1</v>
      </c>
      <c r="AY7" s="206">
        <f>COUNTIF(X7:AB7,"S")</f>
        <v>0</v>
      </c>
      <c r="AZ7" s="206">
        <f>COUNTIF(X7:AB7,"X")</f>
        <v>0</v>
      </c>
      <c r="BA7" s="206">
        <f>COUNTIF(X7:AB7,"P")</f>
        <v>0</v>
      </c>
      <c r="BB7" s="206">
        <f>COUNTIF(X7:AB7,"H")</f>
        <v>0</v>
      </c>
      <c r="BC7" s="206">
        <f>COUNTIF(X7:AB7,"G")</f>
        <v>0</v>
      </c>
      <c r="BD7" s="206">
        <f>COUNTIF(Y7:AB7,"N")</f>
        <v>0</v>
      </c>
      <c r="BE7" s="230">
        <f>COUNTIF(X7:AB7, "4")</f>
        <v>0</v>
      </c>
      <c r="BF7" s="1402">
        <f>SUM(AQ7:BE7)</f>
        <v>2</v>
      </c>
      <c r="BG7" s="178" t="str">
        <f>IF(AC7="","",IF(AC7="PM",1))</f>
        <v/>
      </c>
      <c r="BH7" s="179" t="str">
        <f>IF(AC7="","",IF(AC7="G",1))</f>
        <v/>
      </c>
      <c r="BI7" s="180" t="str">
        <f>IF(AC7="","",IF(AC7="N",1))</f>
        <v/>
      </c>
      <c r="BJ7" s="180" t="str">
        <f>IF(AC7="","",IF(AC7="Z",1))</f>
        <v/>
      </c>
      <c r="BK7" s="1406" t="str">
        <f>B7</f>
        <v>Assaultin Pepa</v>
      </c>
    </row>
    <row r="8" spans="1:127" s="8" customFormat="1" ht="15.75" customHeight="1" thickBot="1">
      <c r="A8" s="1443"/>
      <c r="B8" s="1445"/>
      <c r="C8" s="15"/>
      <c r="D8" s="16"/>
      <c r="E8" s="16">
        <v>12</v>
      </c>
      <c r="F8" s="29">
        <v>20</v>
      </c>
      <c r="G8" s="15"/>
      <c r="H8" s="16"/>
      <c r="I8" s="16"/>
      <c r="J8" s="29"/>
      <c r="K8" s="17"/>
      <c r="L8" s="16"/>
      <c r="M8" s="16"/>
      <c r="N8" s="31"/>
      <c r="O8" s="15"/>
      <c r="P8" s="16"/>
      <c r="Q8" s="16"/>
      <c r="R8" s="29"/>
      <c r="S8" s="17"/>
      <c r="T8" s="16"/>
      <c r="U8" s="19"/>
      <c r="V8" s="724"/>
      <c r="W8" s="1371"/>
      <c r="X8" s="15">
        <v>12</v>
      </c>
      <c r="Y8" s="16">
        <v>14</v>
      </c>
      <c r="Z8" s="16"/>
      <c r="AA8" s="16"/>
      <c r="AB8" s="46"/>
      <c r="AC8" s="28"/>
      <c r="AD8" s="350" t="s">
        <v>378</v>
      </c>
      <c r="AE8" s="351" t="s">
        <v>405</v>
      </c>
      <c r="AF8" s="351" t="s">
        <v>406</v>
      </c>
      <c r="AG8" s="351" t="s">
        <v>379</v>
      </c>
      <c r="AH8" s="697" t="s">
        <v>159</v>
      </c>
      <c r="AI8" s="351" t="s">
        <v>407</v>
      </c>
      <c r="AJ8" s="351" t="s">
        <v>408</v>
      </c>
      <c r="AK8" s="351" t="s">
        <v>409</v>
      </c>
      <c r="AL8" s="351" t="s">
        <v>376</v>
      </c>
      <c r="AM8" s="351" t="s">
        <v>410</v>
      </c>
      <c r="AN8" s="351" t="s">
        <v>377</v>
      </c>
      <c r="AO8" s="351" t="s">
        <v>411</v>
      </c>
      <c r="AP8" s="1403"/>
      <c r="AQ8" s="350" t="s">
        <v>378</v>
      </c>
      <c r="AR8" s="351" t="s">
        <v>405</v>
      </c>
      <c r="AS8" s="351" t="s">
        <v>406</v>
      </c>
      <c r="AT8" s="351" t="s">
        <v>379</v>
      </c>
      <c r="AU8" s="697" t="s">
        <v>159</v>
      </c>
      <c r="AV8" s="351" t="s">
        <v>407</v>
      </c>
      <c r="AW8" s="351" t="s">
        <v>408</v>
      </c>
      <c r="AX8" s="351" t="s">
        <v>409</v>
      </c>
      <c r="AY8" s="351" t="s">
        <v>376</v>
      </c>
      <c r="AZ8" s="351" t="s">
        <v>410</v>
      </c>
      <c r="BA8" s="351" t="s">
        <v>377</v>
      </c>
      <c r="BB8" s="351" t="s">
        <v>411</v>
      </c>
      <c r="BC8" s="351" t="s">
        <v>375</v>
      </c>
      <c r="BD8" s="351" t="s">
        <v>147</v>
      </c>
      <c r="BE8" s="351">
        <v>4</v>
      </c>
      <c r="BF8" s="1403"/>
      <c r="BG8" s="350" t="s">
        <v>413</v>
      </c>
      <c r="BH8" s="351" t="s">
        <v>375</v>
      </c>
      <c r="BI8" s="721" t="s">
        <v>147</v>
      </c>
      <c r="BJ8" s="722" t="s">
        <v>161</v>
      </c>
      <c r="BK8" s="1406"/>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row>
    <row r="9" spans="1:127" ht="15.75" customHeight="1" thickBot="1">
      <c r="A9" s="1434" t="str">
        <f ca="1">IF(Rosters!B15="","",Rosters!B15)</f>
        <v>3</v>
      </c>
      <c r="B9" s="1436" t="str">
        <f ca="1">IF(Rosters!C15="","",Rosters!C15)</f>
        <v>Catholic Cruel Girl</v>
      </c>
      <c r="C9" s="26"/>
      <c r="D9" s="27" t="s">
        <v>379</v>
      </c>
      <c r="E9" s="27" t="s">
        <v>378</v>
      </c>
      <c r="F9" s="30"/>
      <c r="G9" s="26"/>
      <c r="H9" s="27"/>
      <c r="I9" s="27"/>
      <c r="J9" s="30"/>
      <c r="K9" s="48"/>
      <c r="L9" s="27"/>
      <c r="M9" s="27"/>
      <c r="N9" s="43"/>
      <c r="O9" s="26"/>
      <c r="P9" s="27"/>
      <c r="Q9" s="27"/>
      <c r="R9" s="30"/>
      <c r="S9" s="48"/>
      <c r="T9" s="22"/>
      <c r="U9" s="49"/>
      <c r="V9" s="723"/>
      <c r="W9" s="1370">
        <f>IF(COUNT(C10:U10)=0,"",COUNT(C10:U10))</f>
        <v>2</v>
      </c>
      <c r="X9" s="26">
        <v>4</v>
      </c>
      <c r="Y9" s="27" t="s">
        <v>159</v>
      </c>
      <c r="Z9" s="27"/>
      <c r="AA9" s="27"/>
      <c r="AB9" s="47"/>
      <c r="AC9" s="658"/>
      <c r="AD9" s="233">
        <f>COUNTIF($C9:$V9,"B")</f>
        <v>1</v>
      </c>
      <c r="AE9" s="206">
        <f>COUNTIF($C9:$V9,"E")</f>
        <v>0</v>
      </c>
      <c r="AF9" s="206">
        <f>COUNTIF(C9:V9, "F")</f>
        <v>0</v>
      </c>
      <c r="AG9" s="206">
        <f>COUNTIF(C9:V9,"O")</f>
        <v>1</v>
      </c>
      <c r="AH9" s="206">
        <f>COUNTIF(C9:V9,"L")</f>
        <v>0</v>
      </c>
      <c r="AI9" s="206">
        <f>COUNTIF(C9:V9,"C")</f>
        <v>0</v>
      </c>
      <c r="AJ9" s="206">
        <f>COUNTIF(C9:V9,"M")</f>
        <v>0</v>
      </c>
      <c r="AK9" s="206">
        <f>COUNTIF(C9:V9,"I")</f>
        <v>0</v>
      </c>
      <c r="AL9" s="206">
        <f>COUNTIF(C9:V9,"S")</f>
        <v>0</v>
      </c>
      <c r="AM9" s="206">
        <f>COUNTIF(C9:V9,"X")</f>
        <v>0</v>
      </c>
      <c r="AN9" s="206">
        <f>COUNTIF(C9:V9,"P")</f>
        <v>0</v>
      </c>
      <c r="AO9" s="230">
        <f>COUNTIF(C9:V9,"H")</f>
        <v>0</v>
      </c>
      <c r="AP9" s="1402">
        <f>SUM(AD9:AO9)</f>
        <v>2</v>
      </c>
      <c r="AQ9" s="227">
        <f>COUNTIF(X9:AB9,"B")</f>
        <v>0</v>
      </c>
      <c r="AR9" s="206">
        <f>COUNTIF(X9:AB9,"E")</f>
        <v>0</v>
      </c>
      <c r="AS9" s="206">
        <f>COUNTIF(X9:AB9, "F")</f>
        <v>0</v>
      </c>
      <c r="AT9" s="206">
        <f>COUNTIF(X9:AB9,"O")</f>
        <v>0</v>
      </c>
      <c r="AU9" s="206">
        <f>COUNTIF(X9:AB9,"L")</f>
        <v>1</v>
      </c>
      <c r="AV9" s="206">
        <f>COUNTIF(X9:AB9,"C")</f>
        <v>0</v>
      </c>
      <c r="AW9" s="206">
        <f>COUNTIF(X9:AB9,"M")</f>
        <v>0</v>
      </c>
      <c r="AX9" s="206">
        <f>COUNTIF(X9:AB9,"I")</f>
        <v>0</v>
      </c>
      <c r="AY9" s="206">
        <f>COUNTIF(X9:AB9,"S")</f>
        <v>0</v>
      </c>
      <c r="AZ9" s="206">
        <f>COUNTIF(X9:AB9,"X")</f>
        <v>0</v>
      </c>
      <c r="BA9" s="206">
        <f>COUNTIF(X9:AB9,"P")</f>
        <v>0</v>
      </c>
      <c r="BB9" s="206">
        <f>COUNTIF(X9:AB9,"H")</f>
        <v>0</v>
      </c>
      <c r="BC9" s="206">
        <f>COUNTIF(X9:AB9,"G")</f>
        <v>0</v>
      </c>
      <c r="BD9" s="206">
        <f>COUNTIF(Y9:AB9,"N")</f>
        <v>0</v>
      </c>
      <c r="BE9" s="230">
        <f>COUNTIF(X9:AB9, "4")</f>
        <v>1</v>
      </c>
      <c r="BF9" s="1402">
        <f>SUM(AQ9:BE9)</f>
        <v>2</v>
      </c>
      <c r="BG9" s="178" t="str">
        <f>IF(AC9="","",IF(AC9="PM",1))</f>
        <v/>
      </c>
      <c r="BH9" s="179" t="str">
        <f>IF(AC9="","",IF(AC9="G",1))</f>
        <v/>
      </c>
      <c r="BI9" s="180" t="str">
        <f>IF(AC9="","",IF(AC9="N",1))</f>
        <v/>
      </c>
      <c r="BJ9" s="180" t="str">
        <f>IF(AC9="","",IF(AC9="Z",1))</f>
        <v/>
      </c>
      <c r="BK9" s="1404" t="str">
        <f>B9</f>
        <v>Catholic Cruel Girl</v>
      </c>
    </row>
    <row r="10" spans="1:127" s="8" customFormat="1" ht="15.75" customHeight="1" thickBot="1">
      <c r="A10" s="1435"/>
      <c r="B10" s="1437"/>
      <c r="C10" s="23"/>
      <c r="D10" s="24">
        <v>2</v>
      </c>
      <c r="E10" s="24">
        <v>2</v>
      </c>
      <c r="F10" s="29"/>
      <c r="G10" s="23"/>
      <c r="H10" s="24"/>
      <c r="I10" s="24"/>
      <c r="J10" s="29"/>
      <c r="K10" s="25"/>
      <c r="L10" s="24"/>
      <c r="M10" s="24"/>
      <c r="N10" s="31"/>
      <c r="O10" s="23"/>
      <c r="P10" s="24"/>
      <c r="Q10" s="24"/>
      <c r="R10" s="29"/>
      <c r="S10" s="25"/>
      <c r="T10" s="24"/>
      <c r="U10" s="18"/>
      <c r="V10" s="724"/>
      <c r="W10" s="1371"/>
      <c r="X10" s="23">
        <v>5</v>
      </c>
      <c r="Y10" s="24">
        <v>9</v>
      </c>
      <c r="Z10" s="24"/>
      <c r="AA10" s="24"/>
      <c r="AB10" s="50"/>
      <c r="AC10" s="28"/>
      <c r="AD10" s="350" t="s">
        <v>378</v>
      </c>
      <c r="AE10" s="351" t="s">
        <v>405</v>
      </c>
      <c r="AF10" s="351" t="s">
        <v>406</v>
      </c>
      <c r="AG10" s="351" t="s">
        <v>379</v>
      </c>
      <c r="AH10" s="697" t="s">
        <v>159</v>
      </c>
      <c r="AI10" s="351" t="s">
        <v>407</v>
      </c>
      <c r="AJ10" s="351" t="s">
        <v>408</v>
      </c>
      <c r="AK10" s="351" t="s">
        <v>409</v>
      </c>
      <c r="AL10" s="351" t="s">
        <v>376</v>
      </c>
      <c r="AM10" s="351" t="s">
        <v>410</v>
      </c>
      <c r="AN10" s="351" t="s">
        <v>377</v>
      </c>
      <c r="AO10" s="351" t="s">
        <v>411</v>
      </c>
      <c r="AP10" s="1403"/>
      <c r="AQ10" s="350" t="s">
        <v>378</v>
      </c>
      <c r="AR10" s="351" t="s">
        <v>405</v>
      </c>
      <c r="AS10" s="351" t="s">
        <v>406</v>
      </c>
      <c r="AT10" s="351" t="s">
        <v>379</v>
      </c>
      <c r="AU10" s="697" t="s">
        <v>159</v>
      </c>
      <c r="AV10" s="351" t="s">
        <v>407</v>
      </c>
      <c r="AW10" s="351" t="s">
        <v>408</v>
      </c>
      <c r="AX10" s="351" t="s">
        <v>409</v>
      </c>
      <c r="AY10" s="351" t="s">
        <v>376</v>
      </c>
      <c r="AZ10" s="351" t="s">
        <v>410</v>
      </c>
      <c r="BA10" s="351" t="s">
        <v>377</v>
      </c>
      <c r="BB10" s="351" t="s">
        <v>411</v>
      </c>
      <c r="BC10" s="351" t="s">
        <v>375</v>
      </c>
      <c r="BD10" s="351" t="s">
        <v>147</v>
      </c>
      <c r="BE10" s="351">
        <v>4</v>
      </c>
      <c r="BF10" s="1403"/>
      <c r="BG10" s="350" t="s">
        <v>413</v>
      </c>
      <c r="BH10" s="351" t="s">
        <v>375</v>
      </c>
      <c r="BI10" s="721" t="s">
        <v>147</v>
      </c>
      <c r="BJ10" s="722" t="s">
        <v>161</v>
      </c>
      <c r="BK10" s="1404"/>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row>
    <row r="11" spans="1:127" ht="15.75" customHeight="1" thickBot="1">
      <c r="A11" s="1442" t="str">
        <f ca="1">IF(Rosters!B16="","",Rosters!B16)</f>
        <v>27</v>
      </c>
      <c r="B11" s="1444" t="str">
        <f ca="1">IF(Rosters!C16="","",Rosters!C16)</f>
        <v>DeRanged</v>
      </c>
      <c r="C11" s="20"/>
      <c r="D11" s="21" t="s">
        <v>406</v>
      </c>
      <c r="E11" s="21" t="s">
        <v>379</v>
      </c>
      <c r="F11" s="30" t="s">
        <v>409</v>
      </c>
      <c r="G11" s="20" t="s">
        <v>410</v>
      </c>
      <c r="H11" s="21"/>
      <c r="I11" s="21"/>
      <c r="J11" s="30"/>
      <c r="K11" s="44"/>
      <c r="L11" s="21"/>
      <c r="M11" s="21"/>
      <c r="N11" s="43"/>
      <c r="O11" s="20"/>
      <c r="P11" s="21"/>
      <c r="Q11" s="21"/>
      <c r="R11" s="30"/>
      <c r="S11" s="44"/>
      <c r="T11" s="14"/>
      <c r="U11" s="32"/>
      <c r="V11" s="723"/>
      <c r="W11" s="1370">
        <f>IF(COUNT(C12:U12)=0,"",COUNT(C12:U12))</f>
        <v>4</v>
      </c>
      <c r="X11" s="20">
        <v>4</v>
      </c>
      <c r="Y11" s="21"/>
      <c r="Z11" s="21"/>
      <c r="AA11" s="21"/>
      <c r="AB11" s="33"/>
      <c r="AC11" s="658"/>
      <c r="AD11" s="233">
        <f>COUNTIF($C11:$V11,"B")</f>
        <v>0</v>
      </c>
      <c r="AE11" s="206">
        <f>COUNTIF($C11:$V11,"E")</f>
        <v>0</v>
      </c>
      <c r="AF11" s="206">
        <f>COUNTIF(C11:V11, "F")</f>
        <v>1</v>
      </c>
      <c r="AG11" s="206">
        <f>COUNTIF(C11:V11,"O")</f>
        <v>1</v>
      </c>
      <c r="AH11" s="206">
        <f>COUNTIF(C11:V11,"L")</f>
        <v>0</v>
      </c>
      <c r="AI11" s="206">
        <f>COUNTIF(C11:V11,"C")</f>
        <v>0</v>
      </c>
      <c r="AJ11" s="206">
        <f>COUNTIF(C11:V11,"M")</f>
        <v>0</v>
      </c>
      <c r="AK11" s="206">
        <f>COUNTIF(C11:V11,"I")</f>
        <v>1</v>
      </c>
      <c r="AL11" s="206">
        <f>COUNTIF(C11:V11,"S")</f>
        <v>0</v>
      </c>
      <c r="AM11" s="206">
        <f>COUNTIF(C11:V11,"X")</f>
        <v>1</v>
      </c>
      <c r="AN11" s="206">
        <f>COUNTIF(C11:V11,"P")</f>
        <v>0</v>
      </c>
      <c r="AO11" s="230">
        <f>COUNTIF(C11:V11,"H")</f>
        <v>0</v>
      </c>
      <c r="AP11" s="1402">
        <f>SUM(AD11:AO11)</f>
        <v>4</v>
      </c>
      <c r="AQ11" s="227">
        <f>COUNTIF(X11:AB11,"B")</f>
        <v>0</v>
      </c>
      <c r="AR11" s="206">
        <f>COUNTIF(X11:AB11,"E")</f>
        <v>0</v>
      </c>
      <c r="AS11" s="206">
        <f>COUNTIF(X11:AB11, "F")</f>
        <v>0</v>
      </c>
      <c r="AT11" s="206">
        <f>COUNTIF(X11:AB11,"O")</f>
        <v>0</v>
      </c>
      <c r="AU11" s="206">
        <f>COUNTIF(X11:AB11,"L")</f>
        <v>0</v>
      </c>
      <c r="AV11" s="206">
        <f>COUNTIF(X11:AB11,"C")</f>
        <v>0</v>
      </c>
      <c r="AW11" s="206">
        <f>COUNTIF(X11:AB11,"M")</f>
        <v>0</v>
      </c>
      <c r="AX11" s="206">
        <f>COUNTIF(X11:AB11,"I")</f>
        <v>0</v>
      </c>
      <c r="AY11" s="206">
        <f>COUNTIF(X11:AB11,"S")</f>
        <v>0</v>
      </c>
      <c r="AZ11" s="206">
        <f>COUNTIF(X11:AB11,"X")</f>
        <v>0</v>
      </c>
      <c r="BA11" s="206">
        <f>COUNTIF(X11:AB11,"P")</f>
        <v>0</v>
      </c>
      <c r="BB11" s="206">
        <f>COUNTIF(X11:AB11,"H")</f>
        <v>0</v>
      </c>
      <c r="BC11" s="206">
        <f>COUNTIF(X11:AB11,"G")</f>
        <v>0</v>
      </c>
      <c r="BD11" s="206">
        <f>COUNTIF(Y11:AB11,"N")</f>
        <v>0</v>
      </c>
      <c r="BE11" s="230">
        <f>COUNTIF(X11:AB11, "4")</f>
        <v>1</v>
      </c>
      <c r="BF11" s="1402">
        <f>SUM(AQ11:BE11)</f>
        <v>1</v>
      </c>
      <c r="BG11" s="178" t="str">
        <f>IF(AC11="","",IF(AC11="PM",1))</f>
        <v/>
      </c>
      <c r="BH11" s="179" t="str">
        <f>IF(AC11="","",IF(AC11="G",1))</f>
        <v/>
      </c>
      <c r="BI11" s="180" t="str">
        <f>IF(AC11="","",IF(AC11="N",1))</f>
        <v/>
      </c>
      <c r="BJ11" s="180" t="str">
        <f>IF(AC11="","",IF(AC11="Z",1))</f>
        <v/>
      </c>
      <c r="BK11" s="1406" t="str">
        <f>B11</f>
        <v>DeRanged</v>
      </c>
    </row>
    <row r="12" spans="1:127" s="8" customFormat="1" ht="15.75" customHeight="1" thickBot="1">
      <c r="A12" s="1443"/>
      <c r="B12" s="1445"/>
      <c r="C12" s="15"/>
      <c r="D12" s="16">
        <v>3</v>
      </c>
      <c r="E12" s="16">
        <v>3</v>
      </c>
      <c r="F12" s="29">
        <v>6</v>
      </c>
      <c r="G12" s="15">
        <v>11</v>
      </c>
      <c r="H12" s="16"/>
      <c r="I12" s="16"/>
      <c r="J12" s="29"/>
      <c r="K12" s="17"/>
      <c r="L12" s="16"/>
      <c r="M12" s="16"/>
      <c r="N12" s="31"/>
      <c r="O12" s="15"/>
      <c r="P12" s="16"/>
      <c r="Q12" s="16"/>
      <c r="R12" s="29"/>
      <c r="S12" s="17"/>
      <c r="T12" s="16"/>
      <c r="U12" s="19"/>
      <c r="V12" s="724"/>
      <c r="W12" s="1371"/>
      <c r="X12" s="15">
        <v>6</v>
      </c>
      <c r="Y12" s="16"/>
      <c r="Z12" s="16"/>
      <c r="AA12" s="16"/>
      <c r="AB12" s="46"/>
      <c r="AC12" s="28"/>
      <c r="AD12" s="350" t="s">
        <v>378</v>
      </c>
      <c r="AE12" s="351" t="s">
        <v>405</v>
      </c>
      <c r="AF12" s="351" t="s">
        <v>406</v>
      </c>
      <c r="AG12" s="351" t="s">
        <v>379</v>
      </c>
      <c r="AH12" s="697" t="s">
        <v>159</v>
      </c>
      <c r="AI12" s="351" t="s">
        <v>407</v>
      </c>
      <c r="AJ12" s="351" t="s">
        <v>408</v>
      </c>
      <c r="AK12" s="351" t="s">
        <v>409</v>
      </c>
      <c r="AL12" s="351" t="s">
        <v>376</v>
      </c>
      <c r="AM12" s="351" t="s">
        <v>410</v>
      </c>
      <c r="AN12" s="351" t="s">
        <v>377</v>
      </c>
      <c r="AO12" s="351" t="s">
        <v>411</v>
      </c>
      <c r="AP12" s="1403"/>
      <c r="AQ12" s="350" t="s">
        <v>378</v>
      </c>
      <c r="AR12" s="351" t="s">
        <v>405</v>
      </c>
      <c r="AS12" s="351" t="s">
        <v>406</v>
      </c>
      <c r="AT12" s="351" t="s">
        <v>379</v>
      </c>
      <c r="AU12" s="697" t="s">
        <v>159</v>
      </c>
      <c r="AV12" s="351" t="s">
        <v>407</v>
      </c>
      <c r="AW12" s="351" t="s">
        <v>408</v>
      </c>
      <c r="AX12" s="351" t="s">
        <v>409</v>
      </c>
      <c r="AY12" s="351" t="s">
        <v>376</v>
      </c>
      <c r="AZ12" s="351" t="s">
        <v>410</v>
      </c>
      <c r="BA12" s="351" t="s">
        <v>377</v>
      </c>
      <c r="BB12" s="351" t="s">
        <v>411</v>
      </c>
      <c r="BC12" s="351" t="s">
        <v>375</v>
      </c>
      <c r="BD12" s="351" t="s">
        <v>147</v>
      </c>
      <c r="BE12" s="351">
        <v>4</v>
      </c>
      <c r="BF12" s="1403"/>
      <c r="BG12" s="350" t="s">
        <v>413</v>
      </c>
      <c r="BH12" s="351" t="s">
        <v>375</v>
      </c>
      <c r="BI12" s="721" t="s">
        <v>147</v>
      </c>
      <c r="BJ12" s="722" t="s">
        <v>161</v>
      </c>
      <c r="BK12" s="1406"/>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row>
    <row r="13" spans="1:127" ht="15.75" customHeight="1" thickBot="1">
      <c r="A13" s="1434" t="str">
        <f ca="1">IF(Rosters!B17="","",Rosters!B17)</f>
        <v>1972</v>
      </c>
      <c r="B13" s="1436" t="str">
        <f ca="1">IF(Rosters!C17="","",Rosters!C17)</f>
        <v>Ecko</v>
      </c>
      <c r="C13" s="26"/>
      <c r="D13" s="27" t="s">
        <v>405</v>
      </c>
      <c r="E13" s="27" t="s">
        <v>159</v>
      </c>
      <c r="F13" s="30" t="s">
        <v>405</v>
      </c>
      <c r="G13" s="26"/>
      <c r="H13" s="27"/>
      <c r="I13" s="27"/>
      <c r="J13" s="30"/>
      <c r="K13" s="48"/>
      <c r="L13" s="27"/>
      <c r="M13" s="27"/>
      <c r="N13" s="43"/>
      <c r="O13" s="26"/>
      <c r="P13" s="27"/>
      <c r="Q13" s="27"/>
      <c r="R13" s="30"/>
      <c r="S13" s="48"/>
      <c r="T13" s="22"/>
      <c r="U13" s="49"/>
      <c r="V13" s="723"/>
      <c r="W13" s="1370">
        <f>IF(COUNT(C14:U14)=0,"",COUNT(C14:U14))</f>
        <v>3</v>
      </c>
      <c r="X13" s="26" t="s">
        <v>379</v>
      </c>
      <c r="Y13" s="27" t="s">
        <v>405</v>
      </c>
      <c r="Z13" s="27">
        <v>4</v>
      </c>
      <c r="AA13" s="27" t="s">
        <v>409</v>
      </c>
      <c r="AB13" s="47"/>
      <c r="AC13" s="658"/>
      <c r="AD13" s="233">
        <f>COUNTIF($C13:$V13,"B")</f>
        <v>0</v>
      </c>
      <c r="AE13" s="206">
        <f>COUNTIF($C13:$V13,"E")</f>
        <v>2</v>
      </c>
      <c r="AF13" s="206">
        <f>COUNTIF(C13:V13, "F")</f>
        <v>0</v>
      </c>
      <c r="AG13" s="206">
        <f>COUNTIF(C13:V13,"O")</f>
        <v>0</v>
      </c>
      <c r="AH13" s="206">
        <f>COUNTIF(C13:V13,"L")</f>
        <v>1</v>
      </c>
      <c r="AI13" s="206">
        <f>COUNTIF(C13:V13,"C")</f>
        <v>0</v>
      </c>
      <c r="AJ13" s="206">
        <f>COUNTIF(C13:V13,"M")</f>
        <v>0</v>
      </c>
      <c r="AK13" s="206">
        <f>COUNTIF(C13:V13,"I")</f>
        <v>0</v>
      </c>
      <c r="AL13" s="206">
        <f>COUNTIF(C13:V13,"S")</f>
        <v>0</v>
      </c>
      <c r="AM13" s="206">
        <f>COUNTIF(C13:V13,"X")</f>
        <v>0</v>
      </c>
      <c r="AN13" s="206">
        <f>COUNTIF(C13:V13,"P")</f>
        <v>0</v>
      </c>
      <c r="AO13" s="230">
        <f>COUNTIF(C13:V13,"H")</f>
        <v>0</v>
      </c>
      <c r="AP13" s="1402">
        <f>SUM(AD13:AO13)</f>
        <v>3</v>
      </c>
      <c r="AQ13" s="227">
        <f>COUNTIF(X13:AB13,"B")</f>
        <v>0</v>
      </c>
      <c r="AR13" s="206">
        <f>COUNTIF(X13:AB13,"E")</f>
        <v>1</v>
      </c>
      <c r="AS13" s="206">
        <f>COUNTIF(X13:AB13, "F")</f>
        <v>0</v>
      </c>
      <c r="AT13" s="206">
        <f>COUNTIF(X13:AB13,"O")</f>
        <v>1</v>
      </c>
      <c r="AU13" s="206">
        <f>COUNTIF(X13:AB13,"L")</f>
        <v>0</v>
      </c>
      <c r="AV13" s="206">
        <f>COUNTIF(X13:AB13,"C")</f>
        <v>0</v>
      </c>
      <c r="AW13" s="206">
        <f>COUNTIF(X13:AB13,"M")</f>
        <v>0</v>
      </c>
      <c r="AX13" s="206">
        <f>COUNTIF(X13:AB13,"I")</f>
        <v>1</v>
      </c>
      <c r="AY13" s="206">
        <f>COUNTIF(X13:AB13,"S")</f>
        <v>0</v>
      </c>
      <c r="AZ13" s="206">
        <f>COUNTIF(X13:AB13,"X")</f>
        <v>0</v>
      </c>
      <c r="BA13" s="206">
        <f>COUNTIF(X13:AB13,"P")</f>
        <v>0</v>
      </c>
      <c r="BB13" s="206">
        <f>COUNTIF(X13:AB13,"H")</f>
        <v>0</v>
      </c>
      <c r="BC13" s="206">
        <f>COUNTIF(X13:AB13,"G")</f>
        <v>0</v>
      </c>
      <c r="BD13" s="206">
        <f>COUNTIF(Y13:AB13,"N")</f>
        <v>0</v>
      </c>
      <c r="BE13" s="230">
        <f>COUNTIF(X13:AB13, "4")</f>
        <v>1</v>
      </c>
      <c r="BF13" s="1402">
        <f>SUM(AQ13:BE13)</f>
        <v>4</v>
      </c>
      <c r="BG13" s="178" t="str">
        <f>IF(AC13="","",IF(AC13="PM",1))</f>
        <v/>
      </c>
      <c r="BH13" s="179" t="str">
        <f>IF(AC13="","",IF(AC13="G",1))</f>
        <v/>
      </c>
      <c r="BI13" s="180" t="str">
        <f>IF(AC13="","",IF(AC13="N",1))</f>
        <v/>
      </c>
      <c r="BJ13" s="180" t="str">
        <f>IF(AC13="","",IF(AC13="Z",1))</f>
        <v/>
      </c>
      <c r="BK13" s="1404" t="str">
        <f>B13</f>
        <v>Ecko</v>
      </c>
    </row>
    <row r="14" spans="1:127" s="8" customFormat="1" ht="15.75" customHeight="1" thickBot="1">
      <c r="A14" s="1435"/>
      <c r="B14" s="1437"/>
      <c r="C14" s="23"/>
      <c r="D14" s="24">
        <v>13</v>
      </c>
      <c r="E14" s="24">
        <v>18</v>
      </c>
      <c r="F14" s="29">
        <v>20</v>
      </c>
      <c r="G14" s="23"/>
      <c r="H14" s="24"/>
      <c r="I14" s="24"/>
      <c r="J14" s="29"/>
      <c r="K14" s="25"/>
      <c r="L14" s="24"/>
      <c r="M14" s="24"/>
      <c r="N14" s="31"/>
      <c r="O14" s="23"/>
      <c r="P14" s="24"/>
      <c r="Q14" s="24"/>
      <c r="R14" s="29"/>
      <c r="S14" s="25"/>
      <c r="T14" s="24"/>
      <c r="U14" s="18"/>
      <c r="V14" s="724"/>
      <c r="W14" s="1371"/>
      <c r="X14" s="23">
        <v>6</v>
      </c>
      <c r="Y14" s="24">
        <v>17</v>
      </c>
      <c r="Z14" s="24">
        <v>21</v>
      </c>
      <c r="AA14" s="24">
        <v>21</v>
      </c>
      <c r="AB14" s="50"/>
      <c r="AC14" s="28"/>
      <c r="AD14" s="350" t="s">
        <v>378</v>
      </c>
      <c r="AE14" s="351" t="s">
        <v>405</v>
      </c>
      <c r="AF14" s="351" t="s">
        <v>406</v>
      </c>
      <c r="AG14" s="351" t="s">
        <v>379</v>
      </c>
      <c r="AH14" s="697" t="s">
        <v>159</v>
      </c>
      <c r="AI14" s="351" t="s">
        <v>407</v>
      </c>
      <c r="AJ14" s="351" t="s">
        <v>408</v>
      </c>
      <c r="AK14" s="351" t="s">
        <v>409</v>
      </c>
      <c r="AL14" s="351" t="s">
        <v>376</v>
      </c>
      <c r="AM14" s="351" t="s">
        <v>410</v>
      </c>
      <c r="AN14" s="351" t="s">
        <v>377</v>
      </c>
      <c r="AO14" s="351" t="s">
        <v>411</v>
      </c>
      <c r="AP14" s="1403"/>
      <c r="AQ14" s="350" t="s">
        <v>378</v>
      </c>
      <c r="AR14" s="351" t="s">
        <v>405</v>
      </c>
      <c r="AS14" s="351" t="s">
        <v>406</v>
      </c>
      <c r="AT14" s="351" t="s">
        <v>379</v>
      </c>
      <c r="AU14" s="697" t="s">
        <v>159</v>
      </c>
      <c r="AV14" s="351" t="s">
        <v>407</v>
      </c>
      <c r="AW14" s="351" t="s">
        <v>408</v>
      </c>
      <c r="AX14" s="351" t="s">
        <v>409</v>
      </c>
      <c r="AY14" s="351" t="s">
        <v>376</v>
      </c>
      <c r="AZ14" s="351" t="s">
        <v>410</v>
      </c>
      <c r="BA14" s="351" t="s">
        <v>377</v>
      </c>
      <c r="BB14" s="351" t="s">
        <v>411</v>
      </c>
      <c r="BC14" s="351" t="s">
        <v>375</v>
      </c>
      <c r="BD14" s="351" t="s">
        <v>147</v>
      </c>
      <c r="BE14" s="351">
        <v>4</v>
      </c>
      <c r="BF14" s="1403"/>
      <c r="BG14" s="350" t="s">
        <v>413</v>
      </c>
      <c r="BH14" s="351" t="s">
        <v>375</v>
      </c>
      <c r="BI14" s="721" t="s">
        <v>147</v>
      </c>
      <c r="BJ14" s="722" t="s">
        <v>161</v>
      </c>
      <c r="BK14" s="1404"/>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row>
    <row r="15" spans="1:127" ht="15.75" customHeight="1" thickBot="1">
      <c r="A15" s="1442" t="str">
        <f ca="1">IF(Rosters!B18="","",Rosters!B18)</f>
        <v>18</v>
      </c>
      <c r="B15" s="1444" t="str">
        <f ca="1">IF(Rosters!C18="","",Rosters!C18)</f>
        <v>Frida Beater</v>
      </c>
      <c r="C15" s="20"/>
      <c r="D15" s="21"/>
      <c r="E15" s="21" t="s">
        <v>379</v>
      </c>
      <c r="F15" s="30" t="s">
        <v>409</v>
      </c>
      <c r="G15" s="20" t="s">
        <v>411</v>
      </c>
      <c r="H15" s="21" t="s">
        <v>410</v>
      </c>
      <c r="I15" s="21"/>
      <c r="J15" s="30"/>
      <c r="K15" s="44"/>
      <c r="L15" s="21"/>
      <c r="M15" s="21"/>
      <c r="N15" s="43"/>
      <c r="O15" s="20"/>
      <c r="P15" s="21"/>
      <c r="Q15" s="21"/>
      <c r="R15" s="30"/>
      <c r="S15" s="44"/>
      <c r="T15" s="14"/>
      <c r="U15" s="32"/>
      <c r="V15" s="723"/>
      <c r="W15" s="1370">
        <f>IF(COUNT(C16:U16)=0,"",COUNT(C16:U16))</f>
        <v>4</v>
      </c>
      <c r="X15" s="20">
        <v>4</v>
      </c>
      <c r="Y15" s="14"/>
      <c r="Z15" s="21"/>
      <c r="AA15" s="21"/>
      <c r="AB15" s="33"/>
      <c r="AC15" s="658"/>
      <c r="AD15" s="233">
        <f>COUNTIF($C15:$V15,"B")</f>
        <v>0</v>
      </c>
      <c r="AE15" s="206">
        <f>COUNTIF($C15:$V15,"E")</f>
        <v>0</v>
      </c>
      <c r="AF15" s="206">
        <f>COUNTIF(C15:V15, "F")</f>
        <v>0</v>
      </c>
      <c r="AG15" s="206">
        <f>COUNTIF(C15:V15,"O")</f>
        <v>1</v>
      </c>
      <c r="AH15" s="206">
        <f>COUNTIF(C15:V15,"L")</f>
        <v>0</v>
      </c>
      <c r="AI15" s="206">
        <f>COUNTIF(C15:V15,"C")</f>
        <v>0</v>
      </c>
      <c r="AJ15" s="206">
        <f>COUNTIF(C15:V15,"M")</f>
        <v>0</v>
      </c>
      <c r="AK15" s="206">
        <f>COUNTIF(C15:V15,"I")</f>
        <v>1</v>
      </c>
      <c r="AL15" s="206">
        <f>COUNTIF(C15:V15,"S")</f>
        <v>0</v>
      </c>
      <c r="AM15" s="206">
        <f>COUNTIF(C15:V15,"X")</f>
        <v>1</v>
      </c>
      <c r="AN15" s="206">
        <f>COUNTIF(C15:V15,"P")</f>
        <v>0</v>
      </c>
      <c r="AO15" s="230">
        <f>COUNTIF(C15:V15,"H")</f>
        <v>1</v>
      </c>
      <c r="AP15" s="1402">
        <f>SUM(AD15:AO15)</f>
        <v>4</v>
      </c>
      <c r="AQ15" s="227">
        <f>COUNTIF(X15:AB15,"B")</f>
        <v>0</v>
      </c>
      <c r="AR15" s="206">
        <f>COUNTIF(X15:AB15,"E")</f>
        <v>0</v>
      </c>
      <c r="AS15" s="206">
        <f>COUNTIF(X15:AB15, "F")</f>
        <v>0</v>
      </c>
      <c r="AT15" s="206">
        <f>COUNTIF(X15:AB15,"O")</f>
        <v>0</v>
      </c>
      <c r="AU15" s="206">
        <f>COUNTIF(X15:AB15,"L")</f>
        <v>0</v>
      </c>
      <c r="AV15" s="206">
        <f>COUNTIF(X15:AB15,"C")</f>
        <v>0</v>
      </c>
      <c r="AW15" s="206">
        <f>COUNTIF(X15:AB15,"M")</f>
        <v>0</v>
      </c>
      <c r="AX15" s="206">
        <f>COUNTIF(X15:AB15,"I")</f>
        <v>0</v>
      </c>
      <c r="AY15" s="206">
        <f>COUNTIF(X15:AB15,"S")</f>
        <v>0</v>
      </c>
      <c r="AZ15" s="206">
        <f>COUNTIF(X15:AB15,"X")</f>
        <v>0</v>
      </c>
      <c r="BA15" s="206">
        <f>COUNTIF(X15:AB15,"P")</f>
        <v>0</v>
      </c>
      <c r="BB15" s="206">
        <f>COUNTIF(X15:AB15,"H")</f>
        <v>0</v>
      </c>
      <c r="BC15" s="206">
        <f>COUNTIF(X15:AB15,"G")</f>
        <v>0</v>
      </c>
      <c r="BD15" s="206">
        <f>COUNTIF(Y15:AB15,"N")</f>
        <v>0</v>
      </c>
      <c r="BE15" s="230">
        <f>COUNTIF(X15:AB15, "4")</f>
        <v>1</v>
      </c>
      <c r="BF15" s="1402">
        <f>SUM(AQ15:BE15)</f>
        <v>1</v>
      </c>
      <c r="BG15" s="178" t="str">
        <f>IF(AC15="","",IF(AC15="PM",1))</f>
        <v/>
      </c>
      <c r="BH15" s="179" t="str">
        <f>IF(AC15="","",IF(AC15="G",1))</f>
        <v/>
      </c>
      <c r="BI15" s="180" t="str">
        <f>IF(AC15="","",IF(AC15="N",1))</f>
        <v/>
      </c>
      <c r="BJ15" s="180" t="str">
        <f>IF(AC15="","",IF(AC15="Z",1))</f>
        <v/>
      </c>
      <c r="BK15" s="1406" t="str">
        <f>B15</f>
        <v>Frida Beater</v>
      </c>
    </row>
    <row r="16" spans="1:127" s="8" customFormat="1" ht="15.75" customHeight="1" thickBot="1">
      <c r="A16" s="1443"/>
      <c r="B16" s="1445"/>
      <c r="C16" s="15"/>
      <c r="D16" s="16"/>
      <c r="E16" s="16">
        <v>1</v>
      </c>
      <c r="F16" s="29">
        <v>4</v>
      </c>
      <c r="G16" s="15">
        <v>6</v>
      </c>
      <c r="H16" s="16">
        <v>17</v>
      </c>
      <c r="I16" s="16"/>
      <c r="J16" s="29"/>
      <c r="K16" s="17"/>
      <c r="L16" s="16"/>
      <c r="M16" s="16"/>
      <c r="N16" s="31"/>
      <c r="O16" s="15"/>
      <c r="P16" s="16"/>
      <c r="Q16" s="16"/>
      <c r="R16" s="29"/>
      <c r="S16" s="17"/>
      <c r="T16" s="16"/>
      <c r="U16" s="19"/>
      <c r="V16" s="724"/>
      <c r="W16" s="1371"/>
      <c r="X16" s="15">
        <v>4</v>
      </c>
      <c r="Y16" s="16"/>
      <c r="Z16" s="16"/>
      <c r="AA16" s="16"/>
      <c r="AB16" s="46"/>
      <c r="AC16" s="28"/>
      <c r="AD16" s="350" t="s">
        <v>378</v>
      </c>
      <c r="AE16" s="351" t="s">
        <v>405</v>
      </c>
      <c r="AF16" s="351" t="s">
        <v>406</v>
      </c>
      <c r="AG16" s="351" t="s">
        <v>379</v>
      </c>
      <c r="AH16" s="697" t="s">
        <v>159</v>
      </c>
      <c r="AI16" s="351" t="s">
        <v>407</v>
      </c>
      <c r="AJ16" s="351" t="s">
        <v>408</v>
      </c>
      <c r="AK16" s="351" t="s">
        <v>409</v>
      </c>
      <c r="AL16" s="351" t="s">
        <v>376</v>
      </c>
      <c r="AM16" s="351" t="s">
        <v>410</v>
      </c>
      <c r="AN16" s="351" t="s">
        <v>377</v>
      </c>
      <c r="AO16" s="351" t="s">
        <v>411</v>
      </c>
      <c r="AP16" s="1403"/>
      <c r="AQ16" s="350" t="s">
        <v>378</v>
      </c>
      <c r="AR16" s="351" t="s">
        <v>405</v>
      </c>
      <c r="AS16" s="351" t="s">
        <v>406</v>
      </c>
      <c r="AT16" s="351" t="s">
        <v>379</v>
      </c>
      <c r="AU16" s="697" t="s">
        <v>159</v>
      </c>
      <c r="AV16" s="351" t="s">
        <v>407</v>
      </c>
      <c r="AW16" s="351" t="s">
        <v>408</v>
      </c>
      <c r="AX16" s="351" t="s">
        <v>409</v>
      </c>
      <c r="AY16" s="351" t="s">
        <v>376</v>
      </c>
      <c r="AZ16" s="351" t="s">
        <v>410</v>
      </c>
      <c r="BA16" s="351" t="s">
        <v>377</v>
      </c>
      <c r="BB16" s="351" t="s">
        <v>411</v>
      </c>
      <c r="BC16" s="351" t="s">
        <v>375</v>
      </c>
      <c r="BD16" s="351" t="s">
        <v>147</v>
      </c>
      <c r="BE16" s="351">
        <v>4</v>
      </c>
      <c r="BF16" s="1403"/>
      <c r="BG16" s="350" t="s">
        <v>413</v>
      </c>
      <c r="BH16" s="351" t="s">
        <v>375</v>
      </c>
      <c r="BI16" s="721" t="s">
        <v>147</v>
      </c>
      <c r="BJ16" s="722" t="s">
        <v>161</v>
      </c>
      <c r="BK16" s="1406"/>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row>
    <row r="17" spans="1:127" ht="15.75" customHeight="1" thickBot="1">
      <c r="A17" s="1434" t="str">
        <f ca="1">IF(Rosters!B19="","",Rosters!B19)</f>
        <v>21</v>
      </c>
      <c r="B17" s="1436" t="str">
        <f ca="1">IF(Rosters!C19="","",Rosters!C19)</f>
        <v>Psychobabble</v>
      </c>
      <c r="C17" s="26" t="s">
        <v>410</v>
      </c>
      <c r="D17" s="27" t="s">
        <v>410</v>
      </c>
      <c r="E17" s="27" t="s">
        <v>411</v>
      </c>
      <c r="F17" s="30" t="s">
        <v>410</v>
      </c>
      <c r="G17" s="26" t="s">
        <v>409</v>
      </c>
      <c r="H17" s="27"/>
      <c r="I17" s="27"/>
      <c r="J17" s="30"/>
      <c r="K17" s="48"/>
      <c r="L17" s="27"/>
      <c r="M17" s="27"/>
      <c r="N17" s="43"/>
      <c r="O17" s="26"/>
      <c r="P17" s="27"/>
      <c r="Q17" s="27"/>
      <c r="R17" s="30"/>
      <c r="S17" s="48"/>
      <c r="T17" s="22"/>
      <c r="U17" s="49"/>
      <c r="V17" s="723"/>
      <c r="W17" s="1370">
        <f>IF(COUNT(C18:U18)=0,"",COUNT(C18:U18))</f>
        <v>5</v>
      </c>
      <c r="X17" s="26"/>
      <c r="Y17" s="22"/>
      <c r="Z17" s="27"/>
      <c r="AA17" s="27"/>
      <c r="AB17" s="47"/>
      <c r="AC17" s="658"/>
      <c r="AD17" s="233">
        <f>COUNTIF($C17:$V17,"B")</f>
        <v>0</v>
      </c>
      <c r="AE17" s="206">
        <f>COUNTIF($C17:$V17,"E")</f>
        <v>0</v>
      </c>
      <c r="AF17" s="206">
        <f>COUNTIF(C17:V17, "F")</f>
        <v>0</v>
      </c>
      <c r="AG17" s="206">
        <f>COUNTIF(C17:V17,"O")</f>
        <v>0</v>
      </c>
      <c r="AH17" s="206">
        <f>COUNTIF(C17:V17,"L")</f>
        <v>0</v>
      </c>
      <c r="AI17" s="206">
        <f>COUNTIF(C17:V17,"C")</f>
        <v>0</v>
      </c>
      <c r="AJ17" s="206">
        <f>COUNTIF(C17:V17,"M")</f>
        <v>0</v>
      </c>
      <c r="AK17" s="206">
        <f>COUNTIF(C17:V17,"I")</f>
        <v>1</v>
      </c>
      <c r="AL17" s="206">
        <f>COUNTIF(C17:V17,"S")</f>
        <v>0</v>
      </c>
      <c r="AM17" s="206">
        <f>COUNTIF(C17:V17,"X")</f>
        <v>3</v>
      </c>
      <c r="AN17" s="206">
        <f>COUNTIF(C17:V17,"P")</f>
        <v>0</v>
      </c>
      <c r="AO17" s="230">
        <f>COUNTIF(C17:V17,"H")</f>
        <v>1</v>
      </c>
      <c r="AP17" s="1402">
        <f>SUM(AD17:AO17)</f>
        <v>5</v>
      </c>
      <c r="AQ17" s="227">
        <f>COUNTIF(X17:AB17,"B")</f>
        <v>0</v>
      </c>
      <c r="AR17" s="206">
        <f>COUNTIF(X17:AB17,"E")</f>
        <v>0</v>
      </c>
      <c r="AS17" s="206">
        <f>COUNTIF(X17:AB17, "F")</f>
        <v>0</v>
      </c>
      <c r="AT17" s="206">
        <f>COUNTIF(X17:AB17,"O")</f>
        <v>0</v>
      </c>
      <c r="AU17" s="206">
        <f>COUNTIF(X17:AB17,"L")</f>
        <v>0</v>
      </c>
      <c r="AV17" s="206">
        <f>COUNTIF(X17:AB17,"C")</f>
        <v>0</v>
      </c>
      <c r="AW17" s="206">
        <f>COUNTIF(X17:AB17,"M")</f>
        <v>0</v>
      </c>
      <c r="AX17" s="206">
        <f>COUNTIF(X17:AB17,"I")</f>
        <v>0</v>
      </c>
      <c r="AY17" s="206">
        <f>COUNTIF(X17:AB17,"S")</f>
        <v>0</v>
      </c>
      <c r="AZ17" s="206">
        <f>COUNTIF(X17:AB17,"X")</f>
        <v>0</v>
      </c>
      <c r="BA17" s="206">
        <f>COUNTIF(X17:AB17,"P")</f>
        <v>0</v>
      </c>
      <c r="BB17" s="206">
        <f>COUNTIF(X17:AB17,"H")</f>
        <v>0</v>
      </c>
      <c r="BC17" s="206">
        <f>COUNTIF(X17:AB17,"G")</f>
        <v>0</v>
      </c>
      <c r="BD17" s="206">
        <f>COUNTIF(Y17:AB17,"N")</f>
        <v>0</v>
      </c>
      <c r="BE17" s="230">
        <f>COUNTIF(X17:AB17, "4")</f>
        <v>0</v>
      </c>
      <c r="BF17" s="1402">
        <f>SUM(AQ17:BE17)</f>
        <v>0</v>
      </c>
      <c r="BG17" s="178" t="str">
        <f>IF(AC17="","",IF(AC17="PM",1))</f>
        <v/>
      </c>
      <c r="BH17" s="179" t="str">
        <f>IF(AC17="","",IF(AC17="G",1))</f>
        <v/>
      </c>
      <c r="BI17" s="180" t="str">
        <f>IF(AC17="","",IF(AC17="N",1))</f>
        <v/>
      </c>
      <c r="BJ17" s="180" t="str">
        <f>IF(AC17="","",IF(AC17="Z",1))</f>
        <v/>
      </c>
      <c r="BK17" s="1404" t="str">
        <f>B17</f>
        <v>Psychobabble</v>
      </c>
    </row>
    <row r="18" spans="1:127" s="8" customFormat="1" ht="15.75" customHeight="1" thickBot="1">
      <c r="A18" s="1435"/>
      <c r="B18" s="1437"/>
      <c r="C18" s="23">
        <v>6</v>
      </c>
      <c r="D18" s="24">
        <v>12</v>
      </c>
      <c r="E18" s="24">
        <v>17</v>
      </c>
      <c r="F18" s="29">
        <v>19</v>
      </c>
      <c r="G18" s="23">
        <v>21</v>
      </c>
      <c r="H18" s="24"/>
      <c r="I18" s="24"/>
      <c r="J18" s="29"/>
      <c r="K18" s="25"/>
      <c r="L18" s="24"/>
      <c r="M18" s="24"/>
      <c r="N18" s="31"/>
      <c r="O18" s="23"/>
      <c r="P18" s="24"/>
      <c r="Q18" s="24"/>
      <c r="R18" s="29"/>
      <c r="S18" s="25"/>
      <c r="T18" s="24"/>
      <c r="U18" s="18"/>
      <c r="V18" s="724"/>
      <c r="W18" s="1371"/>
      <c r="X18" s="23"/>
      <c r="Y18" s="24"/>
      <c r="Z18" s="24"/>
      <c r="AA18" s="24"/>
      <c r="AB18" s="50"/>
      <c r="AC18" s="28"/>
      <c r="AD18" s="350" t="s">
        <v>378</v>
      </c>
      <c r="AE18" s="351" t="s">
        <v>405</v>
      </c>
      <c r="AF18" s="351" t="s">
        <v>406</v>
      </c>
      <c r="AG18" s="351" t="s">
        <v>379</v>
      </c>
      <c r="AH18" s="697" t="s">
        <v>159</v>
      </c>
      <c r="AI18" s="351" t="s">
        <v>407</v>
      </c>
      <c r="AJ18" s="351" t="s">
        <v>408</v>
      </c>
      <c r="AK18" s="351" t="s">
        <v>409</v>
      </c>
      <c r="AL18" s="351" t="s">
        <v>376</v>
      </c>
      <c r="AM18" s="351" t="s">
        <v>410</v>
      </c>
      <c r="AN18" s="351" t="s">
        <v>377</v>
      </c>
      <c r="AO18" s="351" t="s">
        <v>411</v>
      </c>
      <c r="AP18" s="1403"/>
      <c r="AQ18" s="350" t="s">
        <v>378</v>
      </c>
      <c r="AR18" s="351" t="s">
        <v>405</v>
      </c>
      <c r="AS18" s="351" t="s">
        <v>406</v>
      </c>
      <c r="AT18" s="351" t="s">
        <v>379</v>
      </c>
      <c r="AU18" s="697" t="s">
        <v>159</v>
      </c>
      <c r="AV18" s="351" t="s">
        <v>407</v>
      </c>
      <c r="AW18" s="351" t="s">
        <v>408</v>
      </c>
      <c r="AX18" s="351" t="s">
        <v>409</v>
      </c>
      <c r="AY18" s="351" t="s">
        <v>376</v>
      </c>
      <c r="AZ18" s="351" t="s">
        <v>410</v>
      </c>
      <c r="BA18" s="351" t="s">
        <v>377</v>
      </c>
      <c r="BB18" s="351" t="s">
        <v>411</v>
      </c>
      <c r="BC18" s="351" t="s">
        <v>375</v>
      </c>
      <c r="BD18" s="351" t="s">
        <v>147</v>
      </c>
      <c r="BE18" s="351">
        <v>4</v>
      </c>
      <c r="BF18" s="1403"/>
      <c r="BG18" s="350" t="s">
        <v>413</v>
      </c>
      <c r="BH18" s="351" t="s">
        <v>375</v>
      </c>
      <c r="BI18" s="721" t="s">
        <v>147</v>
      </c>
      <c r="BJ18" s="722" t="s">
        <v>161</v>
      </c>
      <c r="BK18" s="1404"/>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row>
    <row r="19" spans="1:127" ht="15.75" customHeight="1" thickBot="1">
      <c r="A19" s="1442" t="str">
        <f ca="1">IF(Rosters!B20="","",Rosters!B20)</f>
        <v>40</v>
      </c>
      <c r="B19" s="1444" t="str">
        <f ca="1">IF(Rosters!C20="","",Rosters!C20)</f>
        <v>Red Die</v>
      </c>
      <c r="C19" s="20"/>
      <c r="D19" s="21"/>
      <c r="E19" s="21"/>
      <c r="F19" s="30"/>
      <c r="G19" s="20"/>
      <c r="H19" s="21"/>
      <c r="I19" s="21"/>
      <c r="J19" s="30"/>
      <c r="K19" s="44"/>
      <c r="L19" s="21"/>
      <c r="M19" s="21"/>
      <c r="N19" s="43"/>
      <c r="O19" s="20"/>
      <c r="P19" s="21"/>
      <c r="Q19" s="21"/>
      <c r="R19" s="30"/>
      <c r="S19" s="44"/>
      <c r="T19" s="14"/>
      <c r="U19" s="32"/>
      <c r="V19" s="723"/>
      <c r="W19" s="1370" t="str">
        <f>IF(COUNT(C20:U20)=0,"",COUNT(C20:U20))</f>
        <v/>
      </c>
      <c r="X19" s="20"/>
      <c r="Y19" s="14"/>
      <c r="Z19" s="21"/>
      <c r="AA19" s="21"/>
      <c r="AB19" s="33"/>
      <c r="AC19" s="658"/>
      <c r="AD19" s="233">
        <f>COUNTIF($C19:$V19,"B")</f>
        <v>0</v>
      </c>
      <c r="AE19" s="206">
        <f>COUNTIF($C19:$V19,"E")</f>
        <v>0</v>
      </c>
      <c r="AF19" s="206">
        <f>COUNTIF(C19:V19, "F")</f>
        <v>0</v>
      </c>
      <c r="AG19" s="206">
        <f>COUNTIF(C19:V19,"O")</f>
        <v>0</v>
      </c>
      <c r="AH19" s="206">
        <f>COUNTIF(C19:V19,"L")</f>
        <v>0</v>
      </c>
      <c r="AI19" s="206">
        <f>COUNTIF(C19:V19,"C")</f>
        <v>0</v>
      </c>
      <c r="AJ19" s="206">
        <f>COUNTIF(C19:V19,"M")</f>
        <v>0</v>
      </c>
      <c r="AK19" s="206">
        <f>COUNTIF(C19:V19,"I")</f>
        <v>0</v>
      </c>
      <c r="AL19" s="206">
        <f>COUNTIF(C19:V19,"S")</f>
        <v>0</v>
      </c>
      <c r="AM19" s="206">
        <f>COUNTIF(C19:V19,"X")</f>
        <v>0</v>
      </c>
      <c r="AN19" s="206">
        <f>COUNTIF(C19:V19,"P")</f>
        <v>0</v>
      </c>
      <c r="AO19" s="230">
        <f>COUNTIF(C19:V19,"H")</f>
        <v>0</v>
      </c>
      <c r="AP19" s="1402">
        <f>SUM(AD19:AO19)</f>
        <v>0</v>
      </c>
      <c r="AQ19" s="227">
        <f>COUNTIF(X19:AB19,"B")</f>
        <v>0</v>
      </c>
      <c r="AR19" s="206">
        <f>COUNTIF(X19:AB19,"E")</f>
        <v>0</v>
      </c>
      <c r="AS19" s="206">
        <f>COUNTIF(X19:AB19, "F")</f>
        <v>0</v>
      </c>
      <c r="AT19" s="206">
        <f>COUNTIF(X19:AB19,"O")</f>
        <v>0</v>
      </c>
      <c r="AU19" s="206">
        <f>COUNTIF(X19:AB19,"L")</f>
        <v>0</v>
      </c>
      <c r="AV19" s="206">
        <f>COUNTIF(X19:AB19,"C")</f>
        <v>0</v>
      </c>
      <c r="AW19" s="206">
        <f>COUNTIF(X19:AB19,"M")</f>
        <v>0</v>
      </c>
      <c r="AX19" s="206">
        <f>COUNTIF(X19:AB19,"I")</f>
        <v>0</v>
      </c>
      <c r="AY19" s="206">
        <f>COUNTIF(X19:AB19,"S")</f>
        <v>0</v>
      </c>
      <c r="AZ19" s="206">
        <f>COUNTIF(X19:AB19,"X")</f>
        <v>0</v>
      </c>
      <c r="BA19" s="206">
        <f>COUNTIF(X19:AB19,"P")</f>
        <v>0</v>
      </c>
      <c r="BB19" s="206">
        <f>COUNTIF(X19:AB19,"H")</f>
        <v>0</v>
      </c>
      <c r="BC19" s="206">
        <f>COUNTIF(X19:AB19,"G")</f>
        <v>0</v>
      </c>
      <c r="BD19" s="206">
        <f>COUNTIF(Y19:AB19,"N")</f>
        <v>0</v>
      </c>
      <c r="BE19" s="230">
        <f>COUNTIF(X19:AB19, "4")</f>
        <v>0</v>
      </c>
      <c r="BF19" s="1402">
        <f>SUM(AQ19:BE19)</f>
        <v>0</v>
      </c>
      <c r="BG19" s="178" t="str">
        <f>IF(AC19="","",IF(AC19="PM",1))</f>
        <v/>
      </c>
      <c r="BH19" s="179" t="str">
        <f>IF(AC19="","",IF(AC19="G",1))</f>
        <v/>
      </c>
      <c r="BI19" s="180" t="str">
        <f>IF(AC19="","",IF(AC19="N",1))</f>
        <v/>
      </c>
      <c r="BJ19" s="180" t="str">
        <f>IF(AC19="","",IF(AC19="Z",1))</f>
        <v/>
      </c>
      <c r="BK19" s="1406" t="str">
        <f>B19</f>
        <v>Red Die</v>
      </c>
    </row>
    <row r="20" spans="1:127" s="8" customFormat="1" ht="15.75" customHeight="1" thickBot="1">
      <c r="A20" s="1443"/>
      <c r="B20" s="1445"/>
      <c r="C20" s="15"/>
      <c r="D20" s="16"/>
      <c r="E20" s="16"/>
      <c r="F20" s="29"/>
      <c r="G20" s="15"/>
      <c r="H20" s="16"/>
      <c r="I20" s="16"/>
      <c r="J20" s="29"/>
      <c r="K20" s="17"/>
      <c r="L20" s="16"/>
      <c r="M20" s="16"/>
      <c r="N20" s="31"/>
      <c r="O20" s="15"/>
      <c r="P20" s="16"/>
      <c r="Q20" s="16"/>
      <c r="R20" s="29"/>
      <c r="S20" s="17"/>
      <c r="T20" s="16"/>
      <c r="U20" s="19"/>
      <c r="V20" s="724"/>
      <c r="W20" s="1371"/>
      <c r="X20" s="15"/>
      <c r="Y20" s="16"/>
      <c r="Z20" s="16"/>
      <c r="AA20" s="16"/>
      <c r="AB20" s="46"/>
      <c r="AC20" s="28"/>
      <c r="AD20" s="350" t="s">
        <v>378</v>
      </c>
      <c r="AE20" s="351" t="s">
        <v>405</v>
      </c>
      <c r="AF20" s="351" t="s">
        <v>406</v>
      </c>
      <c r="AG20" s="351" t="s">
        <v>379</v>
      </c>
      <c r="AH20" s="697" t="s">
        <v>159</v>
      </c>
      <c r="AI20" s="351" t="s">
        <v>407</v>
      </c>
      <c r="AJ20" s="351" t="s">
        <v>408</v>
      </c>
      <c r="AK20" s="351" t="s">
        <v>409</v>
      </c>
      <c r="AL20" s="351" t="s">
        <v>376</v>
      </c>
      <c r="AM20" s="351" t="s">
        <v>410</v>
      </c>
      <c r="AN20" s="351" t="s">
        <v>377</v>
      </c>
      <c r="AO20" s="351" t="s">
        <v>411</v>
      </c>
      <c r="AP20" s="1403"/>
      <c r="AQ20" s="350" t="s">
        <v>378</v>
      </c>
      <c r="AR20" s="351" t="s">
        <v>405</v>
      </c>
      <c r="AS20" s="351" t="s">
        <v>406</v>
      </c>
      <c r="AT20" s="351" t="s">
        <v>379</v>
      </c>
      <c r="AU20" s="697" t="s">
        <v>159</v>
      </c>
      <c r="AV20" s="351" t="s">
        <v>407</v>
      </c>
      <c r="AW20" s="351" t="s">
        <v>408</v>
      </c>
      <c r="AX20" s="351" t="s">
        <v>409</v>
      </c>
      <c r="AY20" s="351" t="s">
        <v>376</v>
      </c>
      <c r="AZ20" s="351" t="s">
        <v>410</v>
      </c>
      <c r="BA20" s="351" t="s">
        <v>377</v>
      </c>
      <c r="BB20" s="351" t="s">
        <v>411</v>
      </c>
      <c r="BC20" s="351" t="s">
        <v>375</v>
      </c>
      <c r="BD20" s="351" t="s">
        <v>147</v>
      </c>
      <c r="BE20" s="351">
        <v>4</v>
      </c>
      <c r="BF20" s="1403"/>
      <c r="BG20" s="350" t="s">
        <v>413</v>
      </c>
      <c r="BH20" s="351" t="s">
        <v>375</v>
      </c>
      <c r="BI20" s="721" t="s">
        <v>147</v>
      </c>
      <c r="BJ20" s="722" t="s">
        <v>161</v>
      </c>
      <c r="BK20" s="1406"/>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row>
    <row r="21" spans="1:127" ht="15.75" customHeight="1" thickBot="1">
      <c r="A21" s="1434" t="str">
        <f ca="1">IF(Rosters!B21="","",Rosters!B21)</f>
        <v>10</v>
      </c>
      <c r="B21" s="1436" t="str">
        <f ca="1">IF(Rosters!C21="","",Rosters!C21)</f>
        <v>Roboflow</v>
      </c>
      <c r="C21" s="26"/>
      <c r="D21" s="27" t="s">
        <v>379</v>
      </c>
      <c r="E21" s="27" t="s">
        <v>378</v>
      </c>
      <c r="F21" s="30" t="s">
        <v>406</v>
      </c>
      <c r="G21" s="26" t="s">
        <v>378</v>
      </c>
      <c r="H21" s="27"/>
      <c r="I21" s="27"/>
      <c r="J21" s="30"/>
      <c r="K21" s="48"/>
      <c r="L21" s="27"/>
      <c r="M21" s="27"/>
      <c r="N21" s="43"/>
      <c r="O21" s="26"/>
      <c r="P21" s="27"/>
      <c r="Q21" s="27"/>
      <c r="R21" s="30"/>
      <c r="S21" s="48"/>
      <c r="T21" s="22"/>
      <c r="U21" s="49"/>
      <c r="V21" s="723"/>
      <c r="W21" s="1370">
        <f>IF(COUNT(C22:U22)=0,"",COUNT(C22:U22))</f>
        <v>4</v>
      </c>
      <c r="X21" s="26" t="s">
        <v>379</v>
      </c>
      <c r="Y21" s="22" t="s">
        <v>406</v>
      </c>
      <c r="Z21" s="27">
        <v>4</v>
      </c>
      <c r="AA21" s="27"/>
      <c r="AB21" s="47"/>
      <c r="AC21" s="658"/>
      <c r="AD21" s="233">
        <f>COUNTIF($C21:$V21,"B")</f>
        <v>2</v>
      </c>
      <c r="AE21" s="206">
        <f>COUNTIF($C21:$V21,"E")</f>
        <v>0</v>
      </c>
      <c r="AF21" s="206">
        <f>COUNTIF(C21:V21, "F")</f>
        <v>1</v>
      </c>
      <c r="AG21" s="206">
        <f>COUNTIF(C21:V21,"O")</f>
        <v>1</v>
      </c>
      <c r="AH21" s="206">
        <f>COUNTIF(C21:V21,"L")</f>
        <v>0</v>
      </c>
      <c r="AI21" s="206">
        <f>COUNTIF(C21:V21,"C")</f>
        <v>0</v>
      </c>
      <c r="AJ21" s="206">
        <f>COUNTIF(C21:V21,"M")</f>
        <v>0</v>
      </c>
      <c r="AK21" s="206">
        <f>COUNTIF(C21:V21,"I")</f>
        <v>0</v>
      </c>
      <c r="AL21" s="206">
        <f>COUNTIF(C21:V21,"S")</f>
        <v>0</v>
      </c>
      <c r="AM21" s="206">
        <f>COUNTIF(C21:V21,"X")</f>
        <v>0</v>
      </c>
      <c r="AN21" s="206">
        <f>COUNTIF(C21:V21,"P")</f>
        <v>0</v>
      </c>
      <c r="AO21" s="230">
        <f>COUNTIF(C21:V21,"H")</f>
        <v>0</v>
      </c>
      <c r="AP21" s="1402">
        <f>SUM(AD21:AO21)</f>
        <v>4</v>
      </c>
      <c r="AQ21" s="227">
        <f>COUNTIF(X21:AB21,"B")</f>
        <v>0</v>
      </c>
      <c r="AR21" s="206">
        <f>COUNTIF(X21:AB21,"E")</f>
        <v>0</v>
      </c>
      <c r="AS21" s="206">
        <f>COUNTIF(X21:AB21, "F")</f>
        <v>1</v>
      </c>
      <c r="AT21" s="206">
        <f>COUNTIF(X21:AB21,"O")</f>
        <v>1</v>
      </c>
      <c r="AU21" s="206">
        <f>COUNTIF(X21:AB21,"L")</f>
        <v>0</v>
      </c>
      <c r="AV21" s="206">
        <f>COUNTIF(X21:AB21,"C")</f>
        <v>0</v>
      </c>
      <c r="AW21" s="206">
        <f>COUNTIF(X21:AB21,"M")</f>
        <v>0</v>
      </c>
      <c r="AX21" s="206">
        <f>COUNTIF(X21:AB21,"I")</f>
        <v>0</v>
      </c>
      <c r="AY21" s="206">
        <f>COUNTIF(X21:AB21,"S")</f>
        <v>0</v>
      </c>
      <c r="AZ21" s="206">
        <f>COUNTIF(X21:AB21,"X")</f>
        <v>0</v>
      </c>
      <c r="BA21" s="206">
        <f>COUNTIF(X21:AB21,"P")</f>
        <v>0</v>
      </c>
      <c r="BB21" s="206">
        <f>COUNTIF(X21:AB21,"H")</f>
        <v>0</v>
      </c>
      <c r="BC21" s="206">
        <f>COUNTIF(X21:AB21,"G")</f>
        <v>0</v>
      </c>
      <c r="BD21" s="206">
        <f>COUNTIF(Y21:AB21,"N")</f>
        <v>0</v>
      </c>
      <c r="BE21" s="230">
        <f>COUNTIF(X21:AB21, "4")</f>
        <v>1</v>
      </c>
      <c r="BF21" s="1402">
        <f>SUM(AQ21:BE21)</f>
        <v>3</v>
      </c>
      <c r="BG21" s="178" t="str">
        <f>IF(AC21="","",IF(AC21="PM",1))</f>
        <v/>
      </c>
      <c r="BH21" s="179" t="str">
        <f>IF(AC21="","",IF(AC21="G",1))</f>
        <v/>
      </c>
      <c r="BI21" s="180" t="str">
        <f>IF(AC21="","",IF(AC21="N",1))</f>
        <v/>
      </c>
      <c r="BJ21" s="180" t="str">
        <f>IF(AC21="","",IF(AC21="Z",1))</f>
        <v/>
      </c>
      <c r="BK21" s="1404" t="str">
        <f>B21</f>
        <v>Roboflow</v>
      </c>
    </row>
    <row r="22" spans="1:127" s="8" customFormat="1" ht="15.75" customHeight="1" thickBot="1">
      <c r="A22" s="1435"/>
      <c r="B22" s="1437"/>
      <c r="C22" s="23"/>
      <c r="D22" s="24">
        <v>10</v>
      </c>
      <c r="E22" s="24">
        <v>12</v>
      </c>
      <c r="F22" s="29">
        <v>13</v>
      </c>
      <c r="G22" s="23">
        <v>14</v>
      </c>
      <c r="H22" s="24"/>
      <c r="I22" s="24"/>
      <c r="J22" s="29"/>
      <c r="K22" s="25"/>
      <c r="L22" s="24"/>
      <c r="M22" s="24"/>
      <c r="N22" s="31"/>
      <c r="O22" s="23"/>
      <c r="P22" s="24"/>
      <c r="Q22" s="24"/>
      <c r="R22" s="29"/>
      <c r="S22" s="25"/>
      <c r="T22" s="24"/>
      <c r="U22" s="18"/>
      <c r="V22" s="724"/>
      <c r="W22" s="1371"/>
      <c r="X22" s="23">
        <v>2</v>
      </c>
      <c r="Y22" s="24">
        <v>12</v>
      </c>
      <c r="Z22" s="24">
        <v>13</v>
      </c>
      <c r="AA22" s="24"/>
      <c r="AB22" s="50"/>
      <c r="AC22" s="28"/>
      <c r="AD22" s="350" t="s">
        <v>378</v>
      </c>
      <c r="AE22" s="351" t="s">
        <v>405</v>
      </c>
      <c r="AF22" s="351" t="s">
        <v>406</v>
      </c>
      <c r="AG22" s="351" t="s">
        <v>379</v>
      </c>
      <c r="AH22" s="697" t="s">
        <v>159</v>
      </c>
      <c r="AI22" s="351" t="s">
        <v>407</v>
      </c>
      <c r="AJ22" s="351" t="s">
        <v>408</v>
      </c>
      <c r="AK22" s="351" t="s">
        <v>409</v>
      </c>
      <c r="AL22" s="351" t="s">
        <v>376</v>
      </c>
      <c r="AM22" s="351" t="s">
        <v>410</v>
      </c>
      <c r="AN22" s="351" t="s">
        <v>377</v>
      </c>
      <c r="AO22" s="351" t="s">
        <v>411</v>
      </c>
      <c r="AP22" s="1403"/>
      <c r="AQ22" s="350" t="s">
        <v>378</v>
      </c>
      <c r="AR22" s="351" t="s">
        <v>405</v>
      </c>
      <c r="AS22" s="351" t="s">
        <v>406</v>
      </c>
      <c r="AT22" s="351" t="s">
        <v>379</v>
      </c>
      <c r="AU22" s="697" t="s">
        <v>159</v>
      </c>
      <c r="AV22" s="351" t="s">
        <v>407</v>
      </c>
      <c r="AW22" s="351" t="s">
        <v>408</v>
      </c>
      <c r="AX22" s="351" t="s">
        <v>409</v>
      </c>
      <c r="AY22" s="351" t="s">
        <v>376</v>
      </c>
      <c r="AZ22" s="351" t="s">
        <v>410</v>
      </c>
      <c r="BA22" s="351" t="s">
        <v>377</v>
      </c>
      <c r="BB22" s="351" t="s">
        <v>411</v>
      </c>
      <c r="BC22" s="351" t="s">
        <v>375</v>
      </c>
      <c r="BD22" s="351" t="s">
        <v>147</v>
      </c>
      <c r="BE22" s="351">
        <v>4</v>
      </c>
      <c r="BF22" s="1403"/>
      <c r="BG22" s="350" t="s">
        <v>413</v>
      </c>
      <c r="BH22" s="351" t="s">
        <v>375</v>
      </c>
      <c r="BI22" s="721" t="s">
        <v>147</v>
      </c>
      <c r="BJ22" s="722" t="s">
        <v>161</v>
      </c>
      <c r="BK22" s="1404"/>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row>
    <row r="23" spans="1:127" ht="15.75" customHeight="1" thickBot="1">
      <c r="A23" s="1442" t="str">
        <f ca="1">IF(Rosters!B22="","",Rosters!B22)</f>
        <v>88</v>
      </c>
      <c r="B23" s="1444" t="str">
        <f ca="1">IF(Rosters!C22="","",Rosters!C22)</f>
        <v>She Who Cannot Be Named</v>
      </c>
      <c r="C23" s="20"/>
      <c r="D23" s="21"/>
      <c r="E23" s="21"/>
      <c r="F23" s="30"/>
      <c r="G23" s="20"/>
      <c r="H23" s="21"/>
      <c r="I23" s="21"/>
      <c r="J23" s="30"/>
      <c r="K23" s="44"/>
      <c r="L23" s="21"/>
      <c r="M23" s="21"/>
      <c r="N23" s="43"/>
      <c r="O23" s="20"/>
      <c r="P23" s="21"/>
      <c r="Q23" s="21"/>
      <c r="R23" s="30"/>
      <c r="S23" s="44"/>
      <c r="T23" s="14"/>
      <c r="U23" s="32"/>
      <c r="V23" s="723"/>
      <c r="W23" s="1370" t="str">
        <f>IF(COUNT(C24:U24)=0,"",COUNT(C24:U24))</f>
        <v/>
      </c>
      <c r="X23" s="20"/>
      <c r="Y23" s="14"/>
      <c r="Z23" s="21"/>
      <c r="AA23" s="21"/>
      <c r="AB23" s="33"/>
      <c r="AC23" s="658"/>
      <c r="AD23" s="233">
        <f>COUNTIF($C23:$V23,"B")</f>
        <v>0</v>
      </c>
      <c r="AE23" s="206">
        <f>COUNTIF($C23:$V23,"E")</f>
        <v>0</v>
      </c>
      <c r="AF23" s="206">
        <f>COUNTIF(C23:V23, "F")</f>
        <v>0</v>
      </c>
      <c r="AG23" s="206">
        <f>COUNTIF(C23:V23,"O")</f>
        <v>0</v>
      </c>
      <c r="AH23" s="206">
        <f>COUNTIF(C23:V23,"L")</f>
        <v>0</v>
      </c>
      <c r="AI23" s="206">
        <f>COUNTIF(C23:V23,"C")</f>
        <v>0</v>
      </c>
      <c r="AJ23" s="206">
        <f>COUNTIF(C23:V23,"M")</f>
        <v>0</v>
      </c>
      <c r="AK23" s="206">
        <f>COUNTIF(C23:V23,"I")</f>
        <v>0</v>
      </c>
      <c r="AL23" s="206">
        <f>COUNTIF(C23:V23,"S")</f>
        <v>0</v>
      </c>
      <c r="AM23" s="206">
        <f>COUNTIF(C23:V23,"X")</f>
        <v>0</v>
      </c>
      <c r="AN23" s="206">
        <f>COUNTIF(C23:V23,"P")</f>
        <v>0</v>
      </c>
      <c r="AO23" s="230">
        <f>COUNTIF(C23:V23,"H")</f>
        <v>0</v>
      </c>
      <c r="AP23" s="1402">
        <f>SUM(AD23:AO23)</f>
        <v>0</v>
      </c>
      <c r="AQ23" s="227">
        <f>COUNTIF(X23:AB23,"B")</f>
        <v>0</v>
      </c>
      <c r="AR23" s="206">
        <f>COUNTIF(X23:AB23,"E")</f>
        <v>0</v>
      </c>
      <c r="AS23" s="206">
        <f>COUNTIF(X23:AB23, "F")</f>
        <v>0</v>
      </c>
      <c r="AT23" s="206">
        <f>COUNTIF(X23:AB23,"O")</f>
        <v>0</v>
      </c>
      <c r="AU23" s="206">
        <f>COUNTIF(X23:AB23,"L")</f>
        <v>0</v>
      </c>
      <c r="AV23" s="206">
        <f>COUNTIF(X23:AB23,"C")</f>
        <v>0</v>
      </c>
      <c r="AW23" s="206">
        <f>COUNTIF(X23:AB23,"M")</f>
        <v>0</v>
      </c>
      <c r="AX23" s="206">
        <f>COUNTIF(X23:AB23,"I")</f>
        <v>0</v>
      </c>
      <c r="AY23" s="206">
        <f>COUNTIF(X23:AB23,"S")</f>
        <v>0</v>
      </c>
      <c r="AZ23" s="206">
        <f>COUNTIF(X23:AB23,"X")</f>
        <v>0</v>
      </c>
      <c r="BA23" s="206">
        <f>COUNTIF(X23:AB23,"P")</f>
        <v>0</v>
      </c>
      <c r="BB23" s="206">
        <f>COUNTIF(X23:AB23,"H")</f>
        <v>0</v>
      </c>
      <c r="BC23" s="206">
        <f>COUNTIF(X23:AB23,"G")</f>
        <v>0</v>
      </c>
      <c r="BD23" s="206">
        <f>COUNTIF(Y23:AB23,"N")</f>
        <v>0</v>
      </c>
      <c r="BE23" s="230">
        <f>COUNTIF(X23:AB23, "4")</f>
        <v>0</v>
      </c>
      <c r="BF23" s="1402">
        <f>SUM(AQ23:BE23)</f>
        <v>0</v>
      </c>
      <c r="BG23" s="178" t="str">
        <f>IF(AC23="","",IF(AC23="PM",1))</f>
        <v/>
      </c>
      <c r="BH23" s="179" t="str">
        <f>IF(AC23="","",IF(AC23="G",1))</f>
        <v/>
      </c>
      <c r="BI23" s="180" t="str">
        <f>IF(AC23="","",IF(AC23="N",1))</f>
        <v/>
      </c>
      <c r="BJ23" s="180" t="str">
        <f>IF(AC23="","",IF(AC23="Z",1))</f>
        <v/>
      </c>
      <c r="BK23" s="1406" t="str">
        <f>B23</f>
        <v>She Who Cannot Be Named</v>
      </c>
    </row>
    <row r="24" spans="1:127" s="8" customFormat="1" ht="15.75" customHeight="1" thickBot="1">
      <c r="A24" s="1443"/>
      <c r="B24" s="1445"/>
      <c r="C24" s="15"/>
      <c r="D24" s="16"/>
      <c r="E24" s="16"/>
      <c r="F24" s="29"/>
      <c r="G24" s="15"/>
      <c r="H24" s="16"/>
      <c r="I24" s="16"/>
      <c r="J24" s="29"/>
      <c r="K24" s="17"/>
      <c r="L24" s="16"/>
      <c r="M24" s="16"/>
      <c r="N24" s="31"/>
      <c r="O24" s="15"/>
      <c r="P24" s="16"/>
      <c r="Q24" s="16"/>
      <c r="R24" s="29"/>
      <c r="S24" s="17"/>
      <c r="T24" s="16"/>
      <c r="U24" s="19"/>
      <c r="V24" s="724"/>
      <c r="W24" s="1371"/>
      <c r="X24" s="15"/>
      <c r="Y24" s="16"/>
      <c r="Z24" s="16"/>
      <c r="AA24" s="16"/>
      <c r="AB24" s="46"/>
      <c r="AC24" s="28"/>
      <c r="AD24" s="350" t="s">
        <v>378</v>
      </c>
      <c r="AE24" s="351" t="s">
        <v>405</v>
      </c>
      <c r="AF24" s="351" t="s">
        <v>406</v>
      </c>
      <c r="AG24" s="351" t="s">
        <v>379</v>
      </c>
      <c r="AH24" s="697" t="s">
        <v>159</v>
      </c>
      <c r="AI24" s="351" t="s">
        <v>407</v>
      </c>
      <c r="AJ24" s="351" t="s">
        <v>408</v>
      </c>
      <c r="AK24" s="351" t="s">
        <v>409</v>
      </c>
      <c r="AL24" s="351" t="s">
        <v>376</v>
      </c>
      <c r="AM24" s="351" t="s">
        <v>410</v>
      </c>
      <c r="AN24" s="351" t="s">
        <v>377</v>
      </c>
      <c r="AO24" s="351" t="s">
        <v>411</v>
      </c>
      <c r="AP24" s="1403"/>
      <c r="AQ24" s="350" t="s">
        <v>378</v>
      </c>
      <c r="AR24" s="351" t="s">
        <v>405</v>
      </c>
      <c r="AS24" s="351" t="s">
        <v>406</v>
      </c>
      <c r="AT24" s="351" t="s">
        <v>379</v>
      </c>
      <c r="AU24" s="697" t="s">
        <v>159</v>
      </c>
      <c r="AV24" s="351" t="s">
        <v>407</v>
      </c>
      <c r="AW24" s="351" t="s">
        <v>408</v>
      </c>
      <c r="AX24" s="351" t="s">
        <v>409</v>
      </c>
      <c r="AY24" s="351" t="s">
        <v>376</v>
      </c>
      <c r="AZ24" s="351" t="s">
        <v>410</v>
      </c>
      <c r="BA24" s="351" t="s">
        <v>377</v>
      </c>
      <c r="BB24" s="351" t="s">
        <v>411</v>
      </c>
      <c r="BC24" s="351" t="s">
        <v>375</v>
      </c>
      <c r="BD24" s="351" t="s">
        <v>147</v>
      </c>
      <c r="BE24" s="351">
        <v>4</v>
      </c>
      <c r="BF24" s="1403"/>
      <c r="BG24" s="350" t="s">
        <v>413</v>
      </c>
      <c r="BH24" s="351" t="s">
        <v>375</v>
      </c>
      <c r="BI24" s="721" t="s">
        <v>147</v>
      </c>
      <c r="BJ24" s="722" t="s">
        <v>161</v>
      </c>
      <c r="BK24" s="1406"/>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row>
    <row r="25" spans="1:127" ht="15.75" customHeight="1" thickBot="1">
      <c r="A25" s="1434" t="str">
        <f ca="1">IF(Rosters!B23="","",Rosters!B23)</f>
        <v>45</v>
      </c>
      <c r="B25" s="1436" t="str">
        <f ca="1">IF(Rosters!C23="","",Rosters!C23)</f>
        <v>Tia Juana Pistola</v>
      </c>
      <c r="C25" s="26" t="s">
        <v>410</v>
      </c>
      <c r="D25" s="27"/>
      <c r="E25" s="27"/>
      <c r="F25" s="30"/>
      <c r="G25" s="26"/>
      <c r="H25" s="27"/>
      <c r="I25" s="27"/>
      <c r="J25" s="30"/>
      <c r="K25" s="48"/>
      <c r="L25" s="27"/>
      <c r="M25" s="27"/>
      <c r="N25" s="43"/>
      <c r="O25" s="26"/>
      <c r="P25" s="27"/>
      <c r="Q25" s="27"/>
      <c r="R25" s="30"/>
      <c r="S25" s="48"/>
      <c r="T25" s="22"/>
      <c r="U25" s="49"/>
      <c r="V25" s="723"/>
      <c r="W25" s="1370">
        <f>IF(COUNT(C26:U26)=0,"",COUNT(C26:U26))</f>
        <v>1</v>
      </c>
      <c r="X25" s="26" t="s">
        <v>379</v>
      </c>
      <c r="Y25" s="22"/>
      <c r="Z25" s="27"/>
      <c r="AA25" s="27"/>
      <c r="AB25" s="47"/>
      <c r="AC25" s="658"/>
      <c r="AD25" s="233">
        <f>COUNTIF($C25:$V25,"B")</f>
        <v>0</v>
      </c>
      <c r="AE25" s="206">
        <f>COUNTIF($C25:$V25,"E")</f>
        <v>0</v>
      </c>
      <c r="AF25" s="206">
        <f>COUNTIF(C25:V25, "F")</f>
        <v>0</v>
      </c>
      <c r="AG25" s="206">
        <f>COUNTIF(C25:V25,"O")</f>
        <v>0</v>
      </c>
      <c r="AH25" s="206">
        <f>COUNTIF(C25:V25,"L")</f>
        <v>0</v>
      </c>
      <c r="AI25" s="206">
        <f>COUNTIF(C25:V25,"C")</f>
        <v>0</v>
      </c>
      <c r="AJ25" s="206">
        <f>COUNTIF(C25:V25,"M")</f>
        <v>0</v>
      </c>
      <c r="AK25" s="206">
        <f>COUNTIF(C25:V25,"I")</f>
        <v>0</v>
      </c>
      <c r="AL25" s="206">
        <f>COUNTIF(C25:V25,"S")</f>
        <v>0</v>
      </c>
      <c r="AM25" s="206">
        <f>COUNTIF(C25:V25,"X")</f>
        <v>1</v>
      </c>
      <c r="AN25" s="206">
        <f>COUNTIF(C25:V25,"P")</f>
        <v>0</v>
      </c>
      <c r="AO25" s="230">
        <f>COUNTIF(C25:V25,"H")</f>
        <v>0</v>
      </c>
      <c r="AP25" s="1402">
        <f>SUM(AD25:AO25)</f>
        <v>1</v>
      </c>
      <c r="AQ25" s="227">
        <f>COUNTIF(X25:AB25,"B")</f>
        <v>0</v>
      </c>
      <c r="AR25" s="206">
        <f>COUNTIF(X25:AB25,"E")</f>
        <v>0</v>
      </c>
      <c r="AS25" s="206">
        <f>COUNTIF(X25:AB25, "F")</f>
        <v>0</v>
      </c>
      <c r="AT25" s="206">
        <f>COUNTIF(X25:AB25,"O")</f>
        <v>1</v>
      </c>
      <c r="AU25" s="206">
        <f>COUNTIF(X25:AB25,"L")</f>
        <v>0</v>
      </c>
      <c r="AV25" s="206">
        <f>COUNTIF(X25:AB25,"C")</f>
        <v>0</v>
      </c>
      <c r="AW25" s="206">
        <f>COUNTIF(X25:AB25,"M")</f>
        <v>0</v>
      </c>
      <c r="AX25" s="206">
        <f>COUNTIF(X25:AB25,"I")</f>
        <v>0</v>
      </c>
      <c r="AY25" s="206">
        <f>COUNTIF(X25:AB25,"S")</f>
        <v>0</v>
      </c>
      <c r="AZ25" s="206">
        <f>COUNTIF(X25:AB25,"X")</f>
        <v>0</v>
      </c>
      <c r="BA25" s="206">
        <f>COUNTIF(X25:AB25,"P")</f>
        <v>0</v>
      </c>
      <c r="BB25" s="206">
        <f>COUNTIF(X25:AB25,"H")</f>
        <v>0</v>
      </c>
      <c r="BC25" s="206">
        <f>COUNTIF(X25:AB25,"G")</f>
        <v>0</v>
      </c>
      <c r="BD25" s="206">
        <f>COUNTIF(Y25:AB25,"N")</f>
        <v>0</v>
      </c>
      <c r="BE25" s="230">
        <f>COUNTIF(X25:AB25, "4")</f>
        <v>0</v>
      </c>
      <c r="BF25" s="1402">
        <f>SUM(AQ25:BE25)</f>
        <v>1</v>
      </c>
      <c r="BG25" s="178" t="str">
        <f>IF(AC25="","",IF(AC25="PM",1))</f>
        <v/>
      </c>
      <c r="BH25" s="179" t="str">
        <f>IF(AC25="","",IF(AC25="G",1))</f>
        <v/>
      </c>
      <c r="BI25" s="180" t="str">
        <f>IF(AC25="","",IF(AC25="N",1))</f>
        <v/>
      </c>
      <c r="BJ25" s="180" t="str">
        <f>IF(AC25="","",IF(AC25="Z",1))</f>
        <v/>
      </c>
      <c r="BK25" s="1404" t="str">
        <f>B25</f>
        <v>Tia Juana Pistola</v>
      </c>
    </row>
    <row r="26" spans="1:127" s="8" customFormat="1" ht="15.75" customHeight="1" thickBot="1">
      <c r="A26" s="1435"/>
      <c r="B26" s="1437"/>
      <c r="C26" s="23">
        <v>21</v>
      </c>
      <c r="D26" s="24"/>
      <c r="E26" s="24"/>
      <c r="F26" s="29"/>
      <c r="G26" s="23"/>
      <c r="H26" s="24"/>
      <c r="I26" s="24"/>
      <c r="J26" s="29"/>
      <c r="K26" s="25"/>
      <c r="L26" s="24"/>
      <c r="M26" s="24"/>
      <c r="N26" s="31"/>
      <c r="O26" s="23"/>
      <c r="P26" s="24"/>
      <c r="Q26" s="24"/>
      <c r="R26" s="29"/>
      <c r="S26" s="25"/>
      <c r="T26" s="24"/>
      <c r="U26" s="18"/>
      <c r="V26" s="724"/>
      <c r="W26" s="1371"/>
      <c r="X26" s="23">
        <v>12</v>
      </c>
      <c r="Y26" s="24"/>
      <c r="Z26" s="24"/>
      <c r="AA26" s="24"/>
      <c r="AB26" s="50"/>
      <c r="AC26" s="28"/>
      <c r="AD26" s="350" t="s">
        <v>378</v>
      </c>
      <c r="AE26" s="351" t="s">
        <v>405</v>
      </c>
      <c r="AF26" s="351" t="s">
        <v>406</v>
      </c>
      <c r="AG26" s="351" t="s">
        <v>379</v>
      </c>
      <c r="AH26" s="697" t="s">
        <v>159</v>
      </c>
      <c r="AI26" s="351" t="s">
        <v>407</v>
      </c>
      <c r="AJ26" s="351" t="s">
        <v>408</v>
      </c>
      <c r="AK26" s="351" t="s">
        <v>409</v>
      </c>
      <c r="AL26" s="351" t="s">
        <v>376</v>
      </c>
      <c r="AM26" s="351" t="s">
        <v>410</v>
      </c>
      <c r="AN26" s="351" t="s">
        <v>377</v>
      </c>
      <c r="AO26" s="351" t="s">
        <v>411</v>
      </c>
      <c r="AP26" s="1403"/>
      <c r="AQ26" s="350" t="s">
        <v>378</v>
      </c>
      <c r="AR26" s="351" t="s">
        <v>405</v>
      </c>
      <c r="AS26" s="351" t="s">
        <v>406</v>
      </c>
      <c r="AT26" s="351" t="s">
        <v>379</v>
      </c>
      <c r="AU26" s="697" t="s">
        <v>159</v>
      </c>
      <c r="AV26" s="351" t="s">
        <v>407</v>
      </c>
      <c r="AW26" s="351" t="s">
        <v>408</v>
      </c>
      <c r="AX26" s="351" t="s">
        <v>409</v>
      </c>
      <c r="AY26" s="351" t="s">
        <v>376</v>
      </c>
      <c r="AZ26" s="351" t="s">
        <v>410</v>
      </c>
      <c r="BA26" s="351" t="s">
        <v>377</v>
      </c>
      <c r="BB26" s="351" t="s">
        <v>411</v>
      </c>
      <c r="BC26" s="351" t="s">
        <v>375</v>
      </c>
      <c r="BD26" s="351" t="s">
        <v>147</v>
      </c>
      <c r="BE26" s="351">
        <v>4</v>
      </c>
      <c r="BF26" s="1403"/>
      <c r="BG26" s="350" t="s">
        <v>413</v>
      </c>
      <c r="BH26" s="351" t="s">
        <v>375</v>
      </c>
      <c r="BI26" s="721" t="s">
        <v>147</v>
      </c>
      <c r="BJ26" s="722" t="s">
        <v>161</v>
      </c>
      <c r="BK26" s="1404"/>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row>
    <row r="27" spans="1:127" ht="15.75" customHeight="1" thickBot="1">
      <c r="A27" s="1442" t="str">
        <f ca="1">IF(Rosters!B24="","",Rosters!B24)</f>
        <v>52</v>
      </c>
      <c r="B27" s="1444" t="str">
        <f ca="1">IF(Rosters!C24="","",Rosters!C24)</f>
        <v>Whipity Pow</v>
      </c>
      <c r="C27" s="20"/>
      <c r="D27" s="21"/>
      <c r="E27" s="21" t="s">
        <v>159</v>
      </c>
      <c r="F27" s="30"/>
      <c r="G27" s="20"/>
      <c r="H27" s="21"/>
      <c r="I27" s="21"/>
      <c r="J27" s="30"/>
      <c r="K27" s="44"/>
      <c r="L27" s="21"/>
      <c r="M27" s="21"/>
      <c r="N27" s="43"/>
      <c r="O27" s="20"/>
      <c r="P27" s="21"/>
      <c r="Q27" s="21"/>
      <c r="R27" s="30"/>
      <c r="S27" s="44"/>
      <c r="T27" s="14"/>
      <c r="U27" s="32"/>
      <c r="V27" s="723"/>
      <c r="W27" s="1370">
        <f>IF(COUNT(C28:U28)=0,"",COUNT(C28:U28))</f>
        <v>1</v>
      </c>
      <c r="X27" s="20"/>
      <c r="Y27" s="14"/>
      <c r="Z27" s="21"/>
      <c r="AA27" s="21"/>
      <c r="AB27" s="33"/>
      <c r="AC27" s="658"/>
      <c r="AD27" s="233">
        <f>COUNTIF($C27:$V27,"B")</f>
        <v>0</v>
      </c>
      <c r="AE27" s="206">
        <f>COUNTIF($C27:$V27,"E")</f>
        <v>0</v>
      </c>
      <c r="AF27" s="206">
        <f>COUNTIF(C27:V27, "F")</f>
        <v>0</v>
      </c>
      <c r="AG27" s="206">
        <f>COUNTIF(C27:V27,"O")</f>
        <v>0</v>
      </c>
      <c r="AH27" s="206">
        <f>COUNTIF(C27:V27,"L")</f>
        <v>1</v>
      </c>
      <c r="AI27" s="206">
        <f>COUNTIF(C27:V27,"C")</f>
        <v>0</v>
      </c>
      <c r="AJ27" s="206">
        <f>COUNTIF(C27:V27,"M")</f>
        <v>0</v>
      </c>
      <c r="AK27" s="206">
        <f>COUNTIF(C27:V27,"I")</f>
        <v>0</v>
      </c>
      <c r="AL27" s="206">
        <f>COUNTIF(C27:V27,"S")</f>
        <v>0</v>
      </c>
      <c r="AM27" s="206">
        <f>COUNTIF(C27:V27,"X")</f>
        <v>0</v>
      </c>
      <c r="AN27" s="206">
        <f>COUNTIF(C27:V27,"P")</f>
        <v>0</v>
      </c>
      <c r="AO27" s="230">
        <f>COUNTIF(C27:V27,"H")</f>
        <v>0</v>
      </c>
      <c r="AP27" s="1402">
        <f>SUM(AD27:AO27)</f>
        <v>1</v>
      </c>
      <c r="AQ27" s="227">
        <f>COUNTIF(X27:AB27,"B")</f>
        <v>0</v>
      </c>
      <c r="AR27" s="206">
        <f>COUNTIF(X27:AB27,"E")</f>
        <v>0</v>
      </c>
      <c r="AS27" s="206">
        <f>COUNTIF(X27:AB27, "F")</f>
        <v>0</v>
      </c>
      <c r="AT27" s="206">
        <f>COUNTIF(X27:AB27,"O")</f>
        <v>0</v>
      </c>
      <c r="AU27" s="206">
        <f>COUNTIF(X27:AB27,"L")</f>
        <v>0</v>
      </c>
      <c r="AV27" s="206">
        <f>COUNTIF(X27:AB27,"C")</f>
        <v>0</v>
      </c>
      <c r="AW27" s="206">
        <f>COUNTIF(X27:AB27,"M")</f>
        <v>0</v>
      </c>
      <c r="AX27" s="206">
        <f>COUNTIF(X27:AB27,"I")</f>
        <v>0</v>
      </c>
      <c r="AY27" s="206">
        <f>COUNTIF(X27:AB27,"S")</f>
        <v>0</v>
      </c>
      <c r="AZ27" s="206">
        <f>COUNTIF(X27:AB27,"X")</f>
        <v>0</v>
      </c>
      <c r="BA27" s="206">
        <f>COUNTIF(X27:AB27,"P")</f>
        <v>0</v>
      </c>
      <c r="BB27" s="206">
        <f>COUNTIF(X27:AB27,"H")</f>
        <v>0</v>
      </c>
      <c r="BC27" s="206">
        <f>COUNTIF(X27:AB27,"G")</f>
        <v>0</v>
      </c>
      <c r="BD27" s="206">
        <f>COUNTIF(Y27:AB27,"N")</f>
        <v>0</v>
      </c>
      <c r="BE27" s="230">
        <f>COUNTIF(X27:AB27, "4")</f>
        <v>0</v>
      </c>
      <c r="BF27" s="1402">
        <f>SUM(AQ27:BE27)</f>
        <v>0</v>
      </c>
      <c r="BG27" s="178" t="str">
        <f>IF(AC27="","",IF(AC27="PM",1))</f>
        <v/>
      </c>
      <c r="BH27" s="179" t="str">
        <f>IF(AC27="","",IF(AC27="G",1))</f>
        <v/>
      </c>
      <c r="BI27" s="180" t="str">
        <f>IF(AC27="","",IF(AC27="N",1))</f>
        <v/>
      </c>
      <c r="BJ27" s="180" t="str">
        <f>IF(AC27="","",IF(AC27="Z",1))</f>
        <v/>
      </c>
      <c r="BK27" s="1406" t="str">
        <f>B27</f>
        <v>Whipity Pow</v>
      </c>
    </row>
    <row r="28" spans="1:127" s="8" customFormat="1" ht="15.75" customHeight="1" thickBot="1">
      <c r="A28" s="1443"/>
      <c r="B28" s="1445"/>
      <c r="C28" s="15"/>
      <c r="D28" s="16"/>
      <c r="E28" s="16">
        <v>15</v>
      </c>
      <c r="F28" s="29"/>
      <c r="G28" s="15"/>
      <c r="H28" s="16"/>
      <c r="I28" s="16"/>
      <c r="J28" s="29"/>
      <c r="K28" s="17"/>
      <c r="L28" s="16"/>
      <c r="M28" s="16"/>
      <c r="N28" s="31"/>
      <c r="O28" s="15"/>
      <c r="P28" s="16"/>
      <c r="Q28" s="16"/>
      <c r="R28" s="29"/>
      <c r="S28" s="17"/>
      <c r="T28" s="16"/>
      <c r="U28" s="19"/>
      <c r="V28" s="724"/>
      <c r="W28" s="1371"/>
      <c r="X28" s="15"/>
      <c r="Y28" s="16"/>
      <c r="Z28" s="16"/>
      <c r="AA28" s="16"/>
      <c r="AB28" s="46"/>
      <c r="AC28" s="28"/>
      <c r="AD28" s="350" t="s">
        <v>378</v>
      </c>
      <c r="AE28" s="351" t="s">
        <v>405</v>
      </c>
      <c r="AF28" s="351" t="s">
        <v>406</v>
      </c>
      <c r="AG28" s="351" t="s">
        <v>379</v>
      </c>
      <c r="AH28" s="697" t="s">
        <v>159</v>
      </c>
      <c r="AI28" s="351" t="s">
        <v>407</v>
      </c>
      <c r="AJ28" s="351" t="s">
        <v>408</v>
      </c>
      <c r="AK28" s="351" t="s">
        <v>409</v>
      </c>
      <c r="AL28" s="351" t="s">
        <v>376</v>
      </c>
      <c r="AM28" s="351" t="s">
        <v>410</v>
      </c>
      <c r="AN28" s="351" t="s">
        <v>377</v>
      </c>
      <c r="AO28" s="351" t="s">
        <v>411</v>
      </c>
      <c r="AP28" s="1403"/>
      <c r="AQ28" s="350" t="s">
        <v>378</v>
      </c>
      <c r="AR28" s="351" t="s">
        <v>405</v>
      </c>
      <c r="AS28" s="351" t="s">
        <v>406</v>
      </c>
      <c r="AT28" s="351" t="s">
        <v>379</v>
      </c>
      <c r="AU28" s="697" t="s">
        <v>159</v>
      </c>
      <c r="AV28" s="351" t="s">
        <v>407</v>
      </c>
      <c r="AW28" s="351" t="s">
        <v>408</v>
      </c>
      <c r="AX28" s="351" t="s">
        <v>409</v>
      </c>
      <c r="AY28" s="351" t="s">
        <v>376</v>
      </c>
      <c r="AZ28" s="351" t="s">
        <v>410</v>
      </c>
      <c r="BA28" s="351" t="s">
        <v>377</v>
      </c>
      <c r="BB28" s="351" t="s">
        <v>411</v>
      </c>
      <c r="BC28" s="351" t="s">
        <v>375</v>
      </c>
      <c r="BD28" s="351" t="s">
        <v>147</v>
      </c>
      <c r="BE28" s="351">
        <v>4</v>
      </c>
      <c r="BF28" s="1403"/>
      <c r="BG28" s="350" t="s">
        <v>413</v>
      </c>
      <c r="BH28" s="351" t="s">
        <v>375</v>
      </c>
      <c r="BI28" s="721" t="s">
        <v>147</v>
      </c>
      <c r="BJ28" s="722" t="s">
        <v>161</v>
      </c>
      <c r="BK28" s="1406"/>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row>
    <row r="29" spans="1:127" ht="15.75" customHeight="1" thickBot="1">
      <c r="A29" s="1434" t="str">
        <f ca="1">IF(Rosters!B25="","",Rosters!B25)</f>
        <v>8</v>
      </c>
      <c r="B29" s="1436" t="str">
        <f ca="1">IF(Rosters!C25="","",Rosters!C25)</f>
        <v>Winona Fighter</v>
      </c>
      <c r="C29" s="26"/>
      <c r="D29" s="27"/>
      <c r="E29" s="27"/>
      <c r="F29" s="30"/>
      <c r="G29" s="26"/>
      <c r="H29" s="27"/>
      <c r="I29" s="27"/>
      <c r="J29" s="30"/>
      <c r="K29" s="48"/>
      <c r="L29" s="27"/>
      <c r="M29" s="27"/>
      <c r="N29" s="43"/>
      <c r="O29" s="26"/>
      <c r="P29" s="27"/>
      <c r="Q29" s="27"/>
      <c r="R29" s="30"/>
      <c r="S29" s="48"/>
      <c r="T29" s="22"/>
      <c r="U29" s="49"/>
      <c r="V29" s="723"/>
      <c r="W29" s="1370" t="str">
        <f>IF(COUNT(C30:U30)=0,"",COUNT(C30:U30))</f>
        <v/>
      </c>
      <c r="X29" s="26"/>
      <c r="Y29" s="22"/>
      <c r="Z29" s="27"/>
      <c r="AA29" s="27"/>
      <c r="AB29" s="47"/>
      <c r="AC29" s="658"/>
      <c r="AD29" s="233">
        <f>COUNTIF($C29:$V29,"B")</f>
        <v>0</v>
      </c>
      <c r="AE29" s="206">
        <f>COUNTIF($C29:$V29,"E")</f>
        <v>0</v>
      </c>
      <c r="AF29" s="206">
        <f>COUNTIF(C29:V29, "F")</f>
        <v>0</v>
      </c>
      <c r="AG29" s="206">
        <f>COUNTIF(C29:V29,"O")</f>
        <v>0</v>
      </c>
      <c r="AH29" s="206">
        <f>COUNTIF(C29:V29,"L")</f>
        <v>0</v>
      </c>
      <c r="AI29" s="206">
        <f>COUNTIF(C29:V29,"C")</f>
        <v>0</v>
      </c>
      <c r="AJ29" s="206">
        <f>COUNTIF(C29:V29,"M")</f>
        <v>0</v>
      </c>
      <c r="AK29" s="206">
        <f>COUNTIF(C29:V29,"I")</f>
        <v>0</v>
      </c>
      <c r="AL29" s="206">
        <f>COUNTIF(C29:V29,"S")</f>
        <v>0</v>
      </c>
      <c r="AM29" s="206">
        <f>COUNTIF(C29:V29,"X")</f>
        <v>0</v>
      </c>
      <c r="AN29" s="206">
        <f>COUNTIF(C29:V29,"P")</f>
        <v>0</v>
      </c>
      <c r="AO29" s="230">
        <f>COUNTIF(C29:V29,"H")</f>
        <v>0</v>
      </c>
      <c r="AP29" s="1402">
        <f>SUM(AD29:AO29)</f>
        <v>0</v>
      </c>
      <c r="AQ29" s="227">
        <f>COUNTIF(X29:AB29,"B")</f>
        <v>0</v>
      </c>
      <c r="AR29" s="206">
        <f>COUNTIF(X29:AB29,"E")</f>
        <v>0</v>
      </c>
      <c r="AS29" s="206">
        <f>COUNTIF(X29:AB29, "F")</f>
        <v>0</v>
      </c>
      <c r="AT29" s="206">
        <f>COUNTIF(X29:AB29,"O")</f>
        <v>0</v>
      </c>
      <c r="AU29" s="206">
        <f>COUNTIF(X29:AB29,"L")</f>
        <v>0</v>
      </c>
      <c r="AV29" s="206">
        <f>COUNTIF(X29:AB29,"C")</f>
        <v>0</v>
      </c>
      <c r="AW29" s="206">
        <f>COUNTIF(X29:AB29,"M")</f>
        <v>0</v>
      </c>
      <c r="AX29" s="206">
        <f>COUNTIF(X29:AB29,"I")</f>
        <v>0</v>
      </c>
      <c r="AY29" s="206">
        <f>COUNTIF(X29:AB29,"S")</f>
        <v>0</v>
      </c>
      <c r="AZ29" s="206">
        <f>COUNTIF(X29:AB29,"X")</f>
        <v>0</v>
      </c>
      <c r="BA29" s="206">
        <f>COUNTIF(X29:AB29,"P")</f>
        <v>0</v>
      </c>
      <c r="BB29" s="206">
        <f>COUNTIF(X29:AB29,"H")</f>
        <v>0</v>
      </c>
      <c r="BC29" s="206">
        <f>COUNTIF(X29:AB29,"G")</f>
        <v>0</v>
      </c>
      <c r="BD29" s="206">
        <f>COUNTIF(Y29:AB29,"N")</f>
        <v>0</v>
      </c>
      <c r="BE29" s="230">
        <f>COUNTIF(X29:AB29, "4")</f>
        <v>0</v>
      </c>
      <c r="BF29" s="1402">
        <f>SUM(AQ29:BE29)</f>
        <v>0</v>
      </c>
      <c r="BG29" s="178" t="str">
        <f>IF(AC29="","",IF(AC29="PM",1))</f>
        <v/>
      </c>
      <c r="BH29" s="179" t="str">
        <f>IF(AC29="","",IF(AC29="G",1))</f>
        <v/>
      </c>
      <c r="BI29" s="180" t="str">
        <f>IF(AC29="","",IF(AC29="N",1))</f>
        <v/>
      </c>
      <c r="BJ29" s="180" t="str">
        <f>IF(AC29="","",IF(AC29="Z",1))</f>
        <v/>
      </c>
      <c r="BK29" s="1404" t="str">
        <f>B29</f>
        <v>Winona Fighter</v>
      </c>
    </row>
    <row r="30" spans="1:127" s="8" customFormat="1" ht="15.75" customHeight="1" thickBot="1">
      <c r="A30" s="1435"/>
      <c r="B30" s="1437"/>
      <c r="C30" s="23"/>
      <c r="D30" s="24"/>
      <c r="E30" s="24"/>
      <c r="F30" s="29"/>
      <c r="G30" s="23"/>
      <c r="H30" s="24"/>
      <c r="I30" s="24"/>
      <c r="J30" s="29"/>
      <c r="K30" s="25"/>
      <c r="L30" s="24"/>
      <c r="M30" s="24"/>
      <c r="N30" s="31"/>
      <c r="O30" s="23"/>
      <c r="P30" s="24"/>
      <c r="Q30" s="24"/>
      <c r="R30" s="29"/>
      <c r="S30" s="25"/>
      <c r="T30" s="24"/>
      <c r="U30" s="18"/>
      <c r="V30" s="724"/>
      <c r="W30" s="1371"/>
      <c r="X30" s="23"/>
      <c r="Y30" s="24"/>
      <c r="Z30" s="24"/>
      <c r="AA30" s="24"/>
      <c r="AB30" s="50"/>
      <c r="AC30" s="28"/>
      <c r="AD30" s="350" t="s">
        <v>378</v>
      </c>
      <c r="AE30" s="351" t="s">
        <v>405</v>
      </c>
      <c r="AF30" s="351" t="s">
        <v>406</v>
      </c>
      <c r="AG30" s="351" t="s">
        <v>379</v>
      </c>
      <c r="AH30" s="697" t="s">
        <v>159</v>
      </c>
      <c r="AI30" s="351" t="s">
        <v>407</v>
      </c>
      <c r="AJ30" s="351" t="s">
        <v>408</v>
      </c>
      <c r="AK30" s="351" t="s">
        <v>409</v>
      </c>
      <c r="AL30" s="351" t="s">
        <v>376</v>
      </c>
      <c r="AM30" s="351" t="s">
        <v>410</v>
      </c>
      <c r="AN30" s="351" t="s">
        <v>377</v>
      </c>
      <c r="AO30" s="351" t="s">
        <v>411</v>
      </c>
      <c r="AP30" s="1440"/>
      <c r="AQ30" s="350" t="s">
        <v>378</v>
      </c>
      <c r="AR30" s="351" t="s">
        <v>405</v>
      </c>
      <c r="AS30" s="351" t="s">
        <v>406</v>
      </c>
      <c r="AT30" s="351" t="s">
        <v>379</v>
      </c>
      <c r="AU30" s="697" t="s">
        <v>159</v>
      </c>
      <c r="AV30" s="351" t="s">
        <v>407</v>
      </c>
      <c r="AW30" s="351" t="s">
        <v>408</v>
      </c>
      <c r="AX30" s="351" t="s">
        <v>409</v>
      </c>
      <c r="AY30" s="351" t="s">
        <v>376</v>
      </c>
      <c r="AZ30" s="351" t="s">
        <v>410</v>
      </c>
      <c r="BA30" s="351" t="s">
        <v>377</v>
      </c>
      <c r="BB30" s="351" t="s">
        <v>411</v>
      </c>
      <c r="BC30" s="351" t="s">
        <v>375</v>
      </c>
      <c r="BD30" s="351" t="s">
        <v>147</v>
      </c>
      <c r="BE30" s="351">
        <v>4</v>
      </c>
      <c r="BF30" s="1441"/>
      <c r="BG30" s="350" t="s">
        <v>413</v>
      </c>
      <c r="BH30" s="351" t="s">
        <v>375</v>
      </c>
      <c r="BI30" s="721" t="s">
        <v>147</v>
      </c>
      <c r="BJ30" s="722" t="s">
        <v>161</v>
      </c>
      <c r="BK30" s="1405"/>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row>
    <row r="31" spans="1:127" ht="15.75" customHeight="1" thickBot="1">
      <c r="A31" s="1442" t="str">
        <f ca="1">IF(Rosters!B26="","",Rosters!B26)</f>
        <v/>
      </c>
      <c r="B31" s="1444" t="str">
        <f ca="1">IF(Rosters!C26="","",Rosters!C26)</f>
        <v/>
      </c>
      <c r="C31" s="20"/>
      <c r="D31" s="21"/>
      <c r="E31" s="21"/>
      <c r="F31" s="30"/>
      <c r="G31" s="20"/>
      <c r="H31" s="21"/>
      <c r="I31" s="21"/>
      <c r="J31" s="30"/>
      <c r="K31" s="44"/>
      <c r="L31" s="21"/>
      <c r="M31" s="21"/>
      <c r="N31" s="43"/>
      <c r="O31" s="20"/>
      <c r="P31" s="21"/>
      <c r="Q31" s="21"/>
      <c r="R31" s="30"/>
      <c r="S31" s="44"/>
      <c r="T31" s="14"/>
      <c r="U31" s="32"/>
      <c r="V31" s="723"/>
      <c r="W31" s="1370" t="str">
        <f>IF(COUNT(C32:U32)=0,"",COUNT(C32:U32))</f>
        <v/>
      </c>
      <c r="X31" s="20"/>
      <c r="Y31" s="14"/>
      <c r="Z31" s="21"/>
      <c r="AA31" s="21"/>
      <c r="AB31" s="33"/>
      <c r="AC31" s="658"/>
      <c r="AD31" s="233">
        <f>COUNTIF($C31:$V31,"B")</f>
        <v>0</v>
      </c>
      <c r="AE31" s="206">
        <f>COUNTIF($C31:$V31,"E")</f>
        <v>0</v>
      </c>
      <c r="AF31" s="206">
        <f>COUNTIF(C31:V31, "F")</f>
        <v>0</v>
      </c>
      <c r="AG31" s="206">
        <f>COUNTIF(C31:V31,"O")</f>
        <v>0</v>
      </c>
      <c r="AH31" s="206">
        <f>COUNTIF(C31:V31,"L")</f>
        <v>0</v>
      </c>
      <c r="AI31" s="206">
        <f>COUNTIF(C31:V31,"C")</f>
        <v>0</v>
      </c>
      <c r="AJ31" s="206">
        <f>COUNTIF(C31:V31,"M")</f>
        <v>0</v>
      </c>
      <c r="AK31" s="206">
        <f>COUNTIF(C31:V31,"I")</f>
        <v>0</v>
      </c>
      <c r="AL31" s="206">
        <f>COUNTIF(C31:V31,"S")</f>
        <v>0</v>
      </c>
      <c r="AM31" s="206">
        <f>COUNTIF(C31:V31,"X")</f>
        <v>0</v>
      </c>
      <c r="AN31" s="206">
        <f>COUNTIF(C31:V31,"P")</f>
        <v>0</v>
      </c>
      <c r="AO31" s="230">
        <f>COUNTIF(C31:V31,"H")</f>
        <v>0</v>
      </c>
      <c r="AP31" s="1402">
        <f>SUM(AD31:AO31)</f>
        <v>0</v>
      </c>
      <c r="AQ31" s="227">
        <f>COUNTIF(X31:AB31,"B")</f>
        <v>0</v>
      </c>
      <c r="AR31" s="206">
        <f>COUNTIF(X31:AB31,"E")</f>
        <v>0</v>
      </c>
      <c r="AS31" s="206">
        <f>COUNTIF(X31:AB31, "F")</f>
        <v>0</v>
      </c>
      <c r="AT31" s="206">
        <f>COUNTIF(X31:AB31,"O")</f>
        <v>0</v>
      </c>
      <c r="AU31" s="206">
        <f>COUNTIF(X31:AB31,"L")</f>
        <v>0</v>
      </c>
      <c r="AV31" s="206">
        <f>COUNTIF(X31:AB31,"C")</f>
        <v>0</v>
      </c>
      <c r="AW31" s="206">
        <f>COUNTIF(X31:AB31,"M")</f>
        <v>0</v>
      </c>
      <c r="AX31" s="206">
        <f>COUNTIF(X31:AB31,"I")</f>
        <v>0</v>
      </c>
      <c r="AY31" s="206">
        <f>COUNTIF(X31:AB31,"S")</f>
        <v>0</v>
      </c>
      <c r="AZ31" s="206">
        <f>COUNTIF(X31:AB31,"X")</f>
        <v>0</v>
      </c>
      <c r="BA31" s="206">
        <f>COUNTIF(X31:AB31,"P")</f>
        <v>0</v>
      </c>
      <c r="BB31" s="206">
        <f>COUNTIF(X31:AB31,"H")</f>
        <v>0</v>
      </c>
      <c r="BC31" s="206">
        <f>COUNTIF(X31:AB31,"G")</f>
        <v>0</v>
      </c>
      <c r="BD31" s="206">
        <f>COUNTIF(Y31:AB31,"N")</f>
        <v>0</v>
      </c>
      <c r="BE31" s="230">
        <f>COUNTIF(X31:AB31, "4")</f>
        <v>0</v>
      </c>
      <c r="BF31" s="1402">
        <f>SUM(AQ31:BE31)</f>
        <v>0</v>
      </c>
      <c r="BG31" s="178" t="str">
        <f>IF(AC31="","",IF(AC31="PM",1))</f>
        <v/>
      </c>
      <c r="BH31" s="179" t="str">
        <f>IF(AC31="","",IF(AC31="G",1))</f>
        <v/>
      </c>
      <c r="BI31" s="180" t="str">
        <f>IF(AC31="","",IF(AC31="N",1))</f>
        <v/>
      </c>
      <c r="BJ31" s="180" t="str">
        <f>IF(AC31="","",IF(AC31="Z",1))</f>
        <v/>
      </c>
      <c r="BK31" s="1406" t="str">
        <f>B31</f>
        <v/>
      </c>
    </row>
    <row r="32" spans="1:127" s="8" customFormat="1" ht="15.75" customHeight="1" thickBot="1">
      <c r="A32" s="1443"/>
      <c r="B32" s="1445"/>
      <c r="C32" s="15"/>
      <c r="D32" s="16"/>
      <c r="E32" s="16"/>
      <c r="F32" s="29"/>
      <c r="G32" s="15"/>
      <c r="H32" s="16"/>
      <c r="I32" s="16"/>
      <c r="J32" s="29"/>
      <c r="K32" s="17"/>
      <c r="L32" s="16"/>
      <c r="M32" s="16"/>
      <c r="N32" s="31"/>
      <c r="O32" s="15"/>
      <c r="P32" s="16"/>
      <c r="Q32" s="16"/>
      <c r="R32" s="29"/>
      <c r="S32" s="17"/>
      <c r="T32" s="16"/>
      <c r="U32" s="19"/>
      <c r="V32" s="724"/>
      <c r="W32" s="1371"/>
      <c r="X32" s="15"/>
      <c r="Y32" s="16"/>
      <c r="Z32" s="16"/>
      <c r="AA32" s="16"/>
      <c r="AB32" s="46"/>
      <c r="AC32" s="28"/>
      <c r="AD32" s="350" t="s">
        <v>378</v>
      </c>
      <c r="AE32" s="351" t="s">
        <v>405</v>
      </c>
      <c r="AF32" s="351" t="s">
        <v>406</v>
      </c>
      <c r="AG32" s="351" t="s">
        <v>379</v>
      </c>
      <c r="AH32" s="697" t="s">
        <v>159</v>
      </c>
      <c r="AI32" s="351" t="s">
        <v>407</v>
      </c>
      <c r="AJ32" s="351" t="s">
        <v>408</v>
      </c>
      <c r="AK32" s="351" t="s">
        <v>409</v>
      </c>
      <c r="AL32" s="351" t="s">
        <v>376</v>
      </c>
      <c r="AM32" s="351" t="s">
        <v>410</v>
      </c>
      <c r="AN32" s="351" t="s">
        <v>377</v>
      </c>
      <c r="AO32" s="351" t="s">
        <v>411</v>
      </c>
      <c r="AP32" s="1403"/>
      <c r="AQ32" s="350" t="s">
        <v>378</v>
      </c>
      <c r="AR32" s="351" t="s">
        <v>405</v>
      </c>
      <c r="AS32" s="351" t="s">
        <v>406</v>
      </c>
      <c r="AT32" s="351" t="s">
        <v>379</v>
      </c>
      <c r="AU32" s="697" t="s">
        <v>159</v>
      </c>
      <c r="AV32" s="351" t="s">
        <v>407</v>
      </c>
      <c r="AW32" s="351" t="s">
        <v>408</v>
      </c>
      <c r="AX32" s="351" t="s">
        <v>409</v>
      </c>
      <c r="AY32" s="351" t="s">
        <v>376</v>
      </c>
      <c r="AZ32" s="351" t="s">
        <v>410</v>
      </c>
      <c r="BA32" s="351" t="s">
        <v>377</v>
      </c>
      <c r="BB32" s="351" t="s">
        <v>411</v>
      </c>
      <c r="BC32" s="351" t="s">
        <v>375</v>
      </c>
      <c r="BD32" s="351" t="s">
        <v>147</v>
      </c>
      <c r="BE32" s="351">
        <v>4</v>
      </c>
      <c r="BF32" s="1403"/>
      <c r="BG32" s="350" t="s">
        <v>413</v>
      </c>
      <c r="BH32" s="351" t="s">
        <v>375</v>
      </c>
      <c r="BI32" s="721" t="s">
        <v>147</v>
      </c>
      <c r="BJ32" s="722" t="s">
        <v>161</v>
      </c>
      <c r="BK32" s="1406"/>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row>
    <row r="33" spans="1:127" ht="15.75" customHeight="1" thickBot="1">
      <c r="A33" s="1434" t="str">
        <f ca="1">IF(Rosters!B27="","",Rosters!B27)</f>
        <v/>
      </c>
      <c r="B33" s="1436" t="str">
        <f ca="1">IF(Rosters!C27="","",Rosters!C27)</f>
        <v/>
      </c>
      <c r="C33" s="26"/>
      <c r="D33" s="27"/>
      <c r="E33" s="27"/>
      <c r="F33" s="30"/>
      <c r="G33" s="26"/>
      <c r="H33" s="27"/>
      <c r="I33" s="27"/>
      <c r="J33" s="30"/>
      <c r="K33" s="48"/>
      <c r="L33" s="27"/>
      <c r="M33" s="27"/>
      <c r="N33" s="43"/>
      <c r="O33" s="26"/>
      <c r="P33" s="27"/>
      <c r="Q33" s="27"/>
      <c r="R33" s="30"/>
      <c r="S33" s="48"/>
      <c r="T33" s="22"/>
      <c r="U33" s="49"/>
      <c r="V33" s="723"/>
      <c r="W33" s="1370" t="str">
        <f>IF(COUNT(C34:U34)=0,"",COUNT(C34:U34))</f>
        <v/>
      </c>
      <c r="X33" s="26"/>
      <c r="Y33" s="22"/>
      <c r="Z33" s="27"/>
      <c r="AA33" s="27"/>
      <c r="AB33" s="47"/>
      <c r="AC33" s="658"/>
      <c r="AD33" s="233">
        <f>COUNTIF($C33:$V33,"B")</f>
        <v>0</v>
      </c>
      <c r="AE33" s="206">
        <f>COUNTIF($C33:$V33,"E")</f>
        <v>0</v>
      </c>
      <c r="AF33" s="206">
        <f>COUNTIF(C33:V33, "F")</f>
        <v>0</v>
      </c>
      <c r="AG33" s="206">
        <f>COUNTIF(C33:V33,"O")</f>
        <v>0</v>
      </c>
      <c r="AH33" s="206">
        <f>COUNTIF(C33:V33,"L")</f>
        <v>0</v>
      </c>
      <c r="AI33" s="206">
        <f>COUNTIF(C33:V33,"C")</f>
        <v>0</v>
      </c>
      <c r="AJ33" s="206">
        <f>COUNTIF(C33:V33,"M")</f>
        <v>0</v>
      </c>
      <c r="AK33" s="206">
        <f>COUNTIF(C33:V33,"I")</f>
        <v>0</v>
      </c>
      <c r="AL33" s="206">
        <f>COUNTIF(C33:V33,"S")</f>
        <v>0</v>
      </c>
      <c r="AM33" s="206">
        <f>COUNTIF(C33:V33,"X")</f>
        <v>0</v>
      </c>
      <c r="AN33" s="206">
        <f>COUNTIF(C33:V33,"P")</f>
        <v>0</v>
      </c>
      <c r="AO33" s="230">
        <f>COUNTIF(C33:V33,"H")</f>
        <v>0</v>
      </c>
      <c r="AP33" s="1402">
        <f>SUM(AD33:AO33)</f>
        <v>0</v>
      </c>
      <c r="AQ33" s="227">
        <f>COUNTIF(X33:AB33,"B")</f>
        <v>0</v>
      </c>
      <c r="AR33" s="206">
        <f>COUNTIF(X33:AB33,"E")</f>
        <v>0</v>
      </c>
      <c r="AS33" s="206">
        <f>COUNTIF(X33:AB33, "F")</f>
        <v>0</v>
      </c>
      <c r="AT33" s="206">
        <f>COUNTIF(X33:AB33,"O")</f>
        <v>0</v>
      </c>
      <c r="AU33" s="206">
        <f>COUNTIF(X33:AB33,"L")</f>
        <v>0</v>
      </c>
      <c r="AV33" s="206">
        <f>COUNTIF(X33:AB33,"C")</f>
        <v>0</v>
      </c>
      <c r="AW33" s="206">
        <f>COUNTIF(X33:AB33,"M")</f>
        <v>0</v>
      </c>
      <c r="AX33" s="206">
        <f>COUNTIF(X33:AB33,"I")</f>
        <v>0</v>
      </c>
      <c r="AY33" s="206">
        <f>COUNTIF(X33:AB33,"S")</f>
        <v>0</v>
      </c>
      <c r="AZ33" s="206">
        <f>COUNTIF(X33:AB33,"X")</f>
        <v>0</v>
      </c>
      <c r="BA33" s="206">
        <f>COUNTIF(X33:AB33,"P")</f>
        <v>0</v>
      </c>
      <c r="BB33" s="206">
        <f>COUNTIF(X33:AB33,"H")</f>
        <v>0</v>
      </c>
      <c r="BC33" s="206">
        <f>COUNTIF(X33:AB33,"G")</f>
        <v>0</v>
      </c>
      <c r="BD33" s="206">
        <f>COUNTIF(Y33:AB33,"N")</f>
        <v>0</v>
      </c>
      <c r="BE33" s="230">
        <f>COUNTIF(X33:AB33, "4")</f>
        <v>0</v>
      </c>
      <c r="BF33" s="1402">
        <f>SUM(AQ33:BE33)</f>
        <v>0</v>
      </c>
      <c r="BG33" s="178" t="str">
        <f>IF(AC33="","",IF(AC33="PM",1))</f>
        <v/>
      </c>
      <c r="BH33" s="179" t="str">
        <f>IF(AC33="","",IF(AC33="G",1))</f>
        <v/>
      </c>
      <c r="BI33" s="180" t="str">
        <f>IF(AC33="","",IF(AC33="N",1))</f>
        <v/>
      </c>
      <c r="BJ33" s="180" t="str">
        <f>IF(AC33="","",IF(AC33="Z",1))</f>
        <v/>
      </c>
      <c r="BK33" s="1404" t="str">
        <f>B33</f>
        <v/>
      </c>
    </row>
    <row r="34" spans="1:127" s="8" customFormat="1" ht="15.75" customHeight="1" thickBot="1">
      <c r="A34" s="1435"/>
      <c r="B34" s="1437"/>
      <c r="C34" s="23"/>
      <c r="D34" s="24"/>
      <c r="E34" s="24"/>
      <c r="F34" s="29"/>
      <c r="G34" s="23"/>
      <c r="H34" s="24"/>
      <c r="I34" s="24"/>
      <c r="J34" s="29"/>
      <c r="K34" s="25"/>
      <c r="L34" s="24"/>
      <c r="M34" s="24"/>
      <c r="N34" s="31"/>
      <c r="O34" s="23"/>
      <c r="P34" s="24"/>
      <c r="Q34" s="24"/>
      <c r="R34" s="29"/>
      <c r="S34" s="25"/>
      <c r="T34" s="24"/>
      <c r="U34" s="18"/>
      <c r="V34" s="724"/>
      <c r="W34" s="1371"/>
      <c r="X34" s="23"/>
      <c r="Y34" s="24"/>
      <c r="Z34" s="24"/>
      <c r="AA34" s="24"/>
      <c r="AB34" s="50"/>
      <c r="AC34" s="28"/>
      <c r="AD34" s="657">
        <f t="shared" ref="AD34:AN34" si="0">SUM(AD33,AD31,AD29,AD27,AD25,AD23,AD21,AD19,AD17,AD15,AD13,AD11,AD9,AD7,AD5,AD3)</f>
        <v>3</v>
      </c>
      <c r="AE34" s="563">
        <f t="shared" si="0"/>
        <v>2</v>
      </c>
      <c r="AF34" s="563">
        <f t="shared" si="0"/>
        <v>3</v>
      </c>
      <c r="AG34" s="563">
        <f t="shared" si="0"/>
        <v>5</v>
      </c>
      <c r="AH34" s="563">
        <f t="shared" si="0"/>
        <v>2</v>
      </c>
      <c r="AI34" s="563">
        <f t="shared" si="0"/>
        <v>0</v>
      </c>
      <c r="AJ34" s="563">
        <f t="shared" si="0"/>
        <v>1</v>
      </c>
      <c r="AK34" s="563">
        <f t="shared" si="0"/>
        <v>3</v>
      </c>
      <c r="AL34" s="563">
        <f t="shared" si="0"/>
        <v>0</v>
      </c>
      <c r="AM34" s="563">
        <f t="shared" si="0"/>
        <v>7</v>
      </c>
      <c r="AN34" s="563">
        <f t="shared" si="0"/>
        <v>0</v>
      </c>
      <c r="AO34" s="654">
        <f>SUM(AO33,AO31,AO29,AO27,AO25,AO23,AO21,AO19,AO17,AO15,AO13,AO11,AO9,AO7,AO5,AO3)</f>
        <v>2</v>
      </c>
      <c r="AP34" s="1403"/>
      <c r="AQ34" s="657">
        <f t="shared" ref="AQ34:BB34" si="1">SUM(AQ33,AQ31,AQ29,AQ27,AQ25,AQ23,AQ21,AQ19,AQ17,AQ15,AQ13,AQ11,AQ9,AQ7,AQ5,AQ3)</f>
        <v>0</v>
      </c>
      <c r="AR34" s="563">
        <f t="shared" si="1"/>
        <v>1</v>
      </c>
      <c r="AS34" s="563">
        <f t="shared" si="1"/>
        <v>1</v>
      </c>
      <c r="AT34" s="563">
        <f t="shared" si="1"/>
        <v>7</v>
      </c>
      <c r="AU34" s="563">
        <f t="shared" si="1"/>
        <v>1</v>
      </c>
      <c r="AV34" s="563">
        <f t="shared" si="1"/>
        <v>0</v>
      </c>
      <c r="AW34" s="563">
        <f t="shared" si="1"/>
        <v>0</v>
      </c>
      <c r="AX34" s="563">
        <f t="shared" si="1"/>
        <v>2</v>
      </c>
      <c r="AY34" s="563">
        <f t="shared" si="1"/>
        <v>0</v>
      </c>
      <c r="AZ34" s="563">
        <f t="shared" si="1"/>
        <v>0</v>
      </c>
      <c r="BA34" s="563">
        <f t="shared" si="1"/>
        <v>0</v>
      </c>
      <c r="BB34" s="563">
        <f t="shared" si="1"/>
        <v>0</v>
      </c>
      <c r="BC34" s="563">
        <f>SUM(BC33,BC31,BC29,BC27,BC25,BC23,BC21,BC19,BC17,BC15,BC13,BC11,BC9,BC7,BC5,BC3)</f>
        <v>0</v>
      </c>
      <c r="BD34" s="563">
        <f>SUM(BD33,BD31,BD29,BD27,BD25,BD23,BD21,BD19,BD17,BD15,BD13,BD11,BD9,BD7,BD5,BD3)</f>
        <v>0</v>
      </c>
      <c r="BE34" s="654">
        <f>SUM(BE33,BE31,BE29,BE27,BE25,BE23,BE21,BE19,BE17,BE15,BE13,BE11,BE9,BE7,BE5,BE3)</f>
        <v>5</v>
      </c>
      <c r="BF34" s="1403"/>
      <c r="BG34" s="1549"/>
      <c r="BH34" s="1550"/>
      <c r="BI34" s="1550"/>
      <c r="BJ34" s="1551"/>
      <c r="BK34" s="1405"/>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row>
    <row r="35" spans="1:127" s="1" customFormat="1" ht="14" customHeight="1" thickBot="1">
      <c r="A35" s="1520" t="s">
        <v>414</v>
      </c>
      <c r="B35" s="1457"/>
      <c r="C35" s="1457"/>
      <c r="D35" s="1457"/>
      <c r="E35" s="1457"/>
      <c r="F35" s="1457"/>
      <c r="G35" s="1457"/>
      <c r="H35" s="1457"/>
      <c r="I35" s="1457"/>
      <c r="J35" s="1457"/>
      <c r="K35" s="1457"/>
      <c r="L35" s="1457"/>
      <c r="M35" s="1457"/>
      <c r="N35" s="1457"/>
      <c r="O35" s="1457"/>
      <c r="P35" s="1457"/>
      <c r="Q35" s="1457"/>
      <c r="R35" s="1457"/>
      <c r="S35" s="1457"/>
      <c r="T35" s="1457"/>
      <c r="U35" s="1457"/>
      <c r="V35" s="1457"/>
      <c r="W35" s="1457"/>
      <c r="X35" s="1457"/>
      <c r="Y35" s="1457"/>
      <c r="Z35" s="1457"/>
      <c r="AA35" s="1457"/>
      <c r="AB35" s="1457"/>
      <c r="AC35" s="1458"/>
      <c r="AD35" s="1521"/>
      <c r="AE35" s="1522"/>
      <c r="AF35" s="1522"/>
      <c r="AG35" s="1522"/>
      <c r="AH35" s="1522"/>
      <c r="AI35" s="1522"/>
      <c r="AJ35" s="1522"/>
      <c r="AK35" s="1522"/>
      <c r="AL35" s="1522"/>
      <c r="AM35" s="1522"/>
      <c r="AN35" s="1522"/>
      <c r="AO35" s="1522"/>
      <c r="AP35" s="1523"/>
      <c r="AQ35" s="1522"/>
      <c r="AR35" s="1522"/>
      <c r="AS35" s="1522"/>
      <c r="AT35" s="1522"/>
      <c r="AU35" s="1522"/>
      <c r="AV35" s="1522"/>
      <c r="AW35" s="1522"/>
      <c r="AX35" s="1522"/>
      <c r="AY35" s="1522"/>
      <c r="AZ35" s="1522"/>
      <c r="BA35" s="1522"/>
      <c r="BB35" s="1522"/>
      <c r="BC35" s="1522"/>
      <c r="BD35" s="1522"/>
      <c r="BE35" s="1522"/>
      <c r="BF35" s="1523"/>
      <c r="BG35" s="1524"/>
      <c r="BH35" s="1524"/>
      <c r="BI35" s="1524"/>
      <c r="BJ35" s="1524"/>
      <c r="BK35" s="1525"/>
    </row>
    <row r="36" spans="1:127" ht="12.75" customHeight="1" thickBot="1">
      <c r="A36" s="1464" t="s">
        <v>160</v>
      </c>
      <c r="B36" s="1465"/>
      <c r="C36" s="1465"/>
      <c r="D36" s="1465"/>
      <c r="E36" s="1465"/>
      <c r="F36" s="1465"/>
      <c r="G36" s="1465"/>
      <c r="H36" s="1465"/>
      <c r="I36" s="1465"/>
      <c r="J36" s="1465"/>
      <c r="K36" s="1465"/>
      <c r="L36" s="1465"/>
      <c r="M36" s="1465"/>
      <c r="N36" s="1465"/>
      <c r="O36" s="1465"/>
      <c r="P36" s="1465"/>
      <c r="Q36" s="1465"/>
      <c r="R36" s="1465"/>
      <c r="S36" s="1465"/>
      <c r="T36" s="1465"/>
      <c r="U36" s="1465"/>
      <c r="V36" s="1465"/>
      <c r="W36" s="1465"/>
      <c r="X36" s="1465"/>
      <c r="Y36" s="1465"/>
      <c r="Z36" s="1465"/>
      <c r="AA36" s="1465"/>
      <c r="AB36" s="1465"/>
      <c r="AC36" s="1466"/>
      <c r="AD36" s="1467" t="s">
        <v>242</v>
      </c>
      <c r="AE36" s="1399"/>
      <c r="AF36" s="1399"/>
      <c r="AG36" s="1399"/>
      <c r="AH36" s="1399"/>
      <c r="AI36" s="1399"/>
      <c r="AJ36" s="1399"/>
      <c r="AK36" s="1399"/>
      <c r="AL36" s="1399"/>
      <c r="AM36" s="1399"/>
      <c r="AN36" s="1399"/>
      <c r="AO36" s="1399"/>
      <c r="AP36" s="1393">
        <f>SUM(AP3:AP34)</f>
        <v>28</v>
      </c>
      <c r="AQ36" s="1398" t="s">
        <v>243</v>
      </c>
      <c r="AR36" s="1399"/>
      <c r="AS36" s="1399"/>
      <c r="AT36" s="1399"/>
      <c r="AU36" s="1399"/>
      <c r="AV36" s="1399"/>
      <c r="AW36" s="1399"/>
      <c r="AX36" s="1399"/>
      <c r="AY36" s="1399"/>
      <c r="AZ36" s="1399"/>
      <c r="BA36" s="1399"/>
      <c r="BB36" s="1399"/>
      <c r="BC36" s="1399"/>
      <c r="BD36" s="1399"/>
      <c r="BE36" s="1399"/>
      <c r="BF36" s="1393">
        <f>SUM(BF3:BF34)-BE34</f>
        <v>12</v>
      </c>
      <c r="BG36" s="1389" t="s">
        <v>241</v>
      </c>
      <c r="BH36" s="1389"/>
      <c r="BI36" s="1389"/>
      <c r="BJ36" s="1389"/>
      <c r="BK36" s="1390"/>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row>
    <row r="37" spans="1:127" ht="12.75" customHeight="1" thickBot="1">
      <c r="A37" s="1407" t="s">
        <v>163</v>
      </c>
      <c r="B37" s="1408"/>
      <c r="C37" s="1408"/>
      <c r="D37" s="1408"/>
      <c r="E37" s="1408"/>
      <c r="F37" s="1408"/>
      <c r="G37" s="1408"/>
      <c r="H37" s="1408"/>
      <c r="I37" s="1408"/>
      <c r="J37" s="1408"/>
      <c r="K37" s="1408"/>
      <c r="L37" s="1408"/>
      <c r="M37" s="1408"/>
      <c r="N37" s="1408"/>
      <c r="O37" s="1408"/>
      <c r="P37" s="1408"/>
      <c r="Q37" s="1408"/>
      <c r="R37" s="1408"/>
      <c r="S37" s="1408"/>
      <c r="T37" s="1408"/>
      <c r="U37" s="1408"/>
      <c r="V37" s="1408"/>
      <c r="W37" s="1408"/>
      <c r="X37" s="1408"/>
      <c r="Y37" s="1408"/>
      <c r="Z37" s="1408"/>
      <c r="AA37" s="1408"/>
      <c r="AB37" s="1408"/>
      <c r="AC37" s="1409"/>
      <c r="AD37" s="1462" t="s">
        <v>244</v>
      </c>
      <c r="AE37" s="1463"/>
      <c r="AF37" s="1463"/>
      <c r="AG37" s="1463"/>
      <c r="AH37" s="1463"/>
      <c r="AI37" s="1463"/>
      <c r="AJ37" s="1463"/>
      <c r="AK37" s="1463"/>
      <c r="AL37" s="1463"/>
      <c r="AM37" s="1463"/>
      <c r="AN37" s="1490">
        <f>IF(AP36+AP77=0,0,AP36/(AP36+AP77))</f>
        <v>0.46666666666666667</v>
      </c>
      <c r="AO37" s="1490"/>
      <c r="AP37" s="1394"/>
      <c r="AQ37" s="1395" t="s">
        <v>246</v>
      </c>
      <c r="AR37" s="1396"/>
      <c r="AS37" s="1396"/>
      <c r="AT37" s="1396"/>
      <c r="AU37" s="1396"/>
      <c r="AV37" s="1396"/>
      <c r="AW37" s="1396"/>
      <c r="AX37" s="1396"/>
      <c r="AY37" s="1396"/>
      <c r="AZ37" s="1396"/>
      <c r="BA37" s="1396"/>
      <c r="BB37" s="1396"/>
      <c r="BC37" s="1397"/>
      <c r="BD37" s="1481">
        <f>IF(BF36+BF77=0,0,BF36/(BF36+BF77))</f>
        <v>0.46153846153846156</v>
      </c>
      <c r="BE37" s="1482"/>
      <c r="BF37" s="1394"/>
      <c r="BG37" s="53" t="s">
        <v>419</v>
      </c>
      <c r="BH37" s="53" t="s">
        <v>347</v>
      </c>
      <c r="BI37" s="53"/>
      <c r="BJ37" s="1391" t="s">
        <v>420</v>
      </c>
      <c r="BK37" s="1392"/>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row>
    <row r="38" spans="1:127" ht="12.75" customHeight="1">
      <c r="A38" s="1176" t="s">
        <v>167</v>
      </c>
      <c r="B38" s="1177"/>
      <c r="C38" s="1177"/>
      <c r="D38" s="1177"/>
      <c r="E38" s="1177"/>
      <c r="F38" s="1177"/>
      <c r="G38" s="1177"/>
      <c r="H38" s="1177"/>
      <c r="I38" s="1177"/>
      <c r="J38" s="1177"/>
      <c r="K38" s="1177"/>
      <c r="L38" s="1177"/>
      <c r="M38" s="1177"/>
      <c r="N38" s="1177"/>
      <c r="O38" s="1177"/>
      <c r="P38" s="1177"/>
      <c r="Q38" s="1177"/>
      <c r="R38" s="1177"/>
      <c r="S38" s="1177"/>
      <c r="T38" s="1177"/>
      <c r="U38" s="1177"/>
      <c r="V38" s="1177"/>
      <c r="W38" s="1177"/>
      <c r="X38" s="1177"/>
      <c r="Y38" s="1177"/>
      <c r="Z38" s="1177"/>
      <c r="AA38" s="1177"/>
      <c r="AB38" s="1177"/>
      <c r="AC38" s="1178"/>
      <c r="AD38" s="1453" t="s">
        <v>416</v>
      </c>
      <c r="AE38" s="1454"/>
      <c r="AF38" s="1454"/>
      <c r="AG38" s="1454"/>
      <c r="AH38" s="1454"/>
      <c r="AI38" s="1454"/>
      <c r="AJ38" s="1454"/>
      <c r="AK38" s="1454"/>
      <c r="AL38" s="1454"/>
      <c r="AM38" s="1454"/>
      <c r="AN38" s="1454"/>
      <c r="AO38" s="1454"/>
      <c r="AP38" s="1479">
        <f ca="1">IF('Score P.2'!A53=0,0,AP36/'Score P.2'!A53)</f>
        <v>1.4736842105263157</v>
      </c>
      <c r="AQ38" s="1475" t="s">
        <v>418</v>
      </c>
      <c r="AR38" s="1454"/>
      <c r="AS38" s="1454"/>
      <c r="AT38" s="1454"/>
      <c r="AU38" s="1454"/>
      <c r="AV38" s="1454"/>
      <c r="AW38" s="1454"/>
      <c r="AX38" s="1454"/>
      <c r="AY38" s="1454"/>
      <c r="AZ38" s="1454"/>
      <c r="BA38" s="1454"/>
      <c r="BB38" s="1454"/>
      <c r="BC38" s="1454"/>
      <c r="BD38" s="1454"/>
      <c r="BE38" s="1454"/>
      <c r="BF38" s="1394">
        <f>SUM(BF3:BF34)</f>
        <v>17</v>
      </c>
      <c r="BG38" s="183"/>
      <c r="BH38" s="45"/>
      <c r="BI38" s="45"/>
      <c r="BJ38" s="1483"/>
      <c r="BK38" s="1484"/>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row>
    <row r="39" spans="1:127" s="51" customFormat="1" ht="12.75" customHeight="1">
      <c r="A39" s="1412" t="s">
        <v>415</v>
      </c>
      <c r="B39" s="1413"/>
      <c r="C39" s="1413"/>
      <c r="D39" s="1413"/>
      <c r="E39" s="1413"/>
      <c r="F39" s="1413"/>
      <c r="G39" s="1413"/>
      <c r="H39" s="1413"/>
      <c r="I39" s="1413"/>
      <c r="J39" s="1413"/>
      <c r="K39" s="1413"/>
      <c r="L39" s="1413"/>
      <c r="M39" s="1413"/>
      <c r="N39" s="1413"/>
      <c r="O39" s="1413"/>
      <c r="P39" s="1413"/>
      <c r="Q39" s="1413"/>
      <c r="R39" s="1413"/>
      <c r="S39" s="1413"/>
      <c r="T39" s="1413"/>
      <c r="U39" s="1413"/>
      <c r="V39" s="1413"/>
      <c r="W39" s="1413"/>
      <c r="X39" s="1413"/>
      <c r="Y39" s="1413"/>
      <c r="Z39" s="1413"/>
      <c r="AA39" s="1413"/>
      <c r="AB39" s="1413"/>
      <c r="AC39" s="1414"/>
      <c r="AD39" s="1410" t="s">
        <v>245</v>
      </c>
      <c r="AE39" s="1411"/>
      <c r="AF39" s="1411"/>
      <c r="AG39" s="1411"/>
      <c r="AH39" s="1411"/>
      <c r="AI39" s="1411"/>
      <c r="AJ39" s="1411"/>
      <c r="AK39" s="1411"/>
      <c r="AL39" s="1411"/>
      <c r="AM39" s="1411"/>
      <c r="AN39" s="1451">
        <f>AP38-AP79</f>
        <v>-0.21052631578947367</v>
      </c>
      <c r="AO39" s="1452"/>
      <c r="AP39" s="1479"/>
      <c r="AQ39" s="1476" t="s">
        <v>247</v>
      </c>
      <c r="AR39" s="1477"/>
      <c r="AS39" s="1477"/>
      <c r="AT39" s="1477"/>
      <c r="AU39" s="1477"/>
      <c r="AV39" s="1477"/>
      <c r="AW39" s="1477"/>
      <c r="AX39" s="1477"/>
      <c r="AY39" s="1477"/>
      <c r="AZ39" s="1477"/>
      <c r="BA39" s="1477"/>
      <c r="BB39" s="1477"/>
      <c r="BC39" s="1478"/>
      <c r="BD39" s="1468">
        <f>IF(BF38+BF79=0,0,BF38/(BF38+BF79))</f>
        <v>0.45945945945945948</v>
      </c>
      <c r="BE39" s="1469"/>
      <c r="BF39" s="1394"/>
      <c r="BG39" s="184"/>
      <c r="BH39" s="54"/>
      <c r="BI39" s="54"/>
      <c r="BJ39" s="1473"/>
      <c r="BK39" s="1474"/>
    </row>
    <row r="40" spans="1:127" s="51" customFormat="1" ht="12.75" customHeight="1">
      <c r="A40" s="1412" t="s">
        <v>166</v>
      </c>
      <c r="B40" s="1413"/>
      <c r="C40" s="1413"/>
      <c r="D40" s="1413"/>
      <c r="E40" s="1413"/>
      <c r="F40" s="1413"/>
      <c r="G40" s="1413"/>
      <c r="H40" s="1413"/>
      <c r="I40" s="1413"/>
      <c r="J40" s="1413"/>
      <c r="K40" s="1413"/>
      <c r="L40" s="1413"/>
      <c r="M40" s="1413"/>
      <c r="N40" s="1413"/>
      <c r="O40" s="1413"/>
      <c r="P40" s="1413"/>
      <c r="Q40" s="1413"/>
      <c r="R40" s="1413"/>
      <c r="S40" s="1413"/>
      <c r="T40" s="1413"/>
      <c r="U40" s="1413"/>
      <c r="V40" s="1413"/>
      <c r="W40" s="1413"/>
      <c r="X40" s="1413"/>
      <c r="Y40" s="1413"/>
      <c r="Z40" s="1413"/>
      <c r="AA40" s="1413"/>
      <c r="AB40" s="1413"/>
      <c r="AC40" s="1414"/>
      <c r="AD40" s="1453" t="s">
        <v>417</v>
      </c>
      <c r="AE40" s="1454"/>
      <c r="AF40" s="1454"/>
      <c r="AG40" s="1454"/>
      <c r="AH40" s="1454"/>
      <c r="AI40" s="1454"/>
      <c r="AJ40" s="1454"/>
      <c r="AK40" s="1454"/>
      <c r="AL40" s="1454"/>
      <c r="AM40" s="1454"/>
      <c r="AN40" s="1454"/>
      <c r="AO40" s="1454"/>
      <c r="AP40" s="1479">
        <f ca="1">IF('Score P.2'!A53=0,0,BF36/'Score P.2'!A53)</f>
        <v>0.63157894736842102</v>
      </c>
      <c r="AQ40" s="1475" t="s">
        <v>249</v>
      </c>
      <c r="AR40" s="1454"/>
      <c r="AS40" s="1454"/>
      <c r="AT40" s="1454"/>
      <c r="AU40" s="1454"/>
      <c r="AV40" s="1454"/>
      <c r="AW40" s="1454"/>
      <c r="AX40" s="1454"/>
      <c r="AY40" s="1454"/>
      <c r="AZ40" s="1454"/>
      <c r="BA40" s="1454"/>
      <c r="BB40" s="1454"/>
      <c r="BC40" s="1454"/>
      <c r="BD40" s="1454"/>
      <c r="BE40" s="1454"/>
      <c r="BF40" s="1394">
        <f>AP36+BF38</f>
        <v>45</v>
      </c>
      <c r="BG40" s="184"/>
      <c r="BH40" s="54"/>
      <c r="BI40" s="54"/>
      <c r="BJ40" s="1473"/>
      <c r="BK40" s="1474"/>
    </row>
    <row r="41" spans="1:127" s="51" customFormat="1" ht="12.75" customHeight="1" thickBot="1">
      <c r="A41" s="1448" t="s">
        <v>165</v>
      </c>
      <c r="B41" s="1449"/>
      <c r="C41" s="1449"/>
      <c r="D41" s="1449"/>
      <c r="E41" s="1449"/>
      <c r="F41" s="1449"/>
      <c r="G41" s="1449"/>
      <c r="H41" s="1449"/>
      <c r="I41" s="1449"/>
      <c r="J41" s="1449"/>
      <c r="K41" s="1449"/>
      <c r="L41" s="1449"/>
      <c r="M41" s="1449"/>
      <c r="N41" s="1449"/>
      <c r="O41" s="1449"/>
      <c r="P41" s="1449"/>
      <c r="Q41" s="1449"/>
      <c r="R41" s="1449"/>
      <c r="S41" s="1449"/>
      <c r="T41" s="1449"/>
      <c r="U41" s="1449"/>
      <c r="V41" s="1449"/>
      <c r="W41" s="1449"/>
      <c r="X41" s="1449"/>
      <c r="Y41" s="1449"/>
      <c r="Z41" s="1449"/>
      <c r="AA41" s="1449"/>
      <c r="AB41" s="1449"/>
      <c r="AC41" s="1450"/>
      <c r="AD41" s="1459" t="s">
        <v>245</v>
      </c>
      <c r="AE41" s="1460"/>
      <c r="AF41" s="1460"/>
      <c r="AG41" s="1460"/>
      <c r="AH41" s="1460"/>
      <c r="AI41" s="1460"/>
      <c r="AJ41" s="1460"/>
      <c r="AK41" s="1460"/>
      <c r="AL41" s="1460"/>
      <c r="AM41" s="1460"/>
      <c r="AN41" s="1461">
        <f>AP40-AP81</f>
        <v>-0.10526315789473684</v>
      </c>
      <c r="AO41" s="1461"/>
      <c r="AP41" s="1480"/>
      <c r="AQ41" s="1485" t="s">
        <v>250</v>
      </c>
      <c r="AR41" s="1486"/>
      <c r="AS41" s="1486"/>
      <c r="AT41" s="1486"/>
      <c r="AU41" s="1486"/>
      <c r="AV41" s="1486"/>
      <c r="AW41" s="1486"/>
      <c r="AX41" s="1486"/>
      <c r="AY41" s="1486"/>
      <c r="AZ41" s="1486"/>
      <c r="BA41" s="1486"/>
      <c r="BB41" s="1486"/>
      <c r="BC41" s="1487"/>
      <c r="BD41" s="1488">
        <f>IF(BF81+BF40=0,0,BF40/(BF81+BF40))</f>
        <v>0.46391752577319589</v>
      </c>
      <c r="BE41" s="1489"/>
      <c r="BF41" s="1472"/>
      <c r="BG41" s="185"/>
      <c r="BH41" s="55"/>
      <c r="BI41" s="55"/>
      <c r="BJ41" s="1470"/>
      <c r="BK41" s="1471"/>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row>
    <row r="42" spans="1:127" ht="14" customHeight="1" thickBot="1">
      <c r="A42" s="136" t="s">
        <v>366</v>
      </c>
      <c r="B42" s="1266" t="str">
        <f ca="1">IF(Rosters!H10="","",Rosters!H10)</f>
        <v>All Stars</v>
      </c>
      <c r="C42" s="1266"/>
      <c r="D42" s="1266"/>
      <c r="E42" s="1266"/>
      <c r="F42" s="1266"/>
      <c r="G42" s="1266"/>
      <c r="H42" s="1503" t="s">
        <v>454</v>
      </c>
      <c r="I42" s="1503"/>
      <c r="J42" s="1503"/>
      <c r="K42" s="1503"/>
      <c r="L42" s="1503"/>
      <c r="M42" s="1182" t="str">
        <f ca="1">'Team Pen 1'!M42:Y42</f>
        <v>Bake</v>
      </c>
      <c r="N42" s="1182"/>
      <c r="O42" s="1182"/>
      <c r="P42" s="1182"/>
      <c r="Q42" s="1182"/>
      <c r="R42" s="1182"/>
      <c r="S42" s="1182"/>
      <c r="T42" s="1182"/>
      <c r="U42" s="1182"/>
      <c r="V42" s="1182"/>
      <c r="W42" s="1182"/>
      <c r="X42" s="1182"/>
      <c r="Y42" s="1182"/>
      <c r="Z42" s="1503" t="s">
        <v>397</v>
      </c>
      <c r="AA42" s="1503"/>
      <c r="AB42" s="1503"/>
      <c r="AC42" s="558">
        <f>AC1</f>
        <v>2</v>
      </c>
      <c r="AD42" s="1532" t="s">
        <v>412</v>
      </c>
      <c r="AE42" s="1533"/>
      <c r="AF42" s="1533"/>
      <c r="AG42" s="1533"/>
      <c r="AH42" s="1533"/>
      <c r="AI42" s="1533"/>
      <c r="AJ42" s="1533"/>
      <c r="AK42" s="1533"/>
      <c r="AL42" s="1533"/>
      <c r="AM42" s="1533"/>
      <c r="AN42" s="1533"/>
      <c r="AO42" s="1533"/>
      <c r="AP42" s="1534"/>
      <c r="AQ42" s="1514" t="s">
        <v>150</v>
      </c>
      <c r="AR42" s="1515"/>
      <c r="AS42" s="1515"/>
      <c r="AT42" s="1515"/>
      <c r="AU42" s="1515"/>
      <c r="AV42" s="1515"/>
      <c r="AW42" s="1515"/>
      <c r="AX42" s="1515"/>
      <c r="AY42" s="1515"/>
      <c r="AZ42" s="1515"/>
      <c r="BA42" s="1515"/>
      <c r="BB42" s="1515"/>
      <c r="BC42" s="1515"/>
      <c r="BD42" s="1515"/>
      <c r="BE42" s="1515"/>
      <c r="BF42" s="1516"/>
      <c r="BG42" s="1528" t="s">
        <v>240</v>
      </c>
      <c r="BH42" s="1529"/>
      <c r="BI42" s="1530"/>
      <c r="BJ42" s="1531"/>
      <c r="BK42" s="138" t="str">
        <f>B42</f>
        <v>All Stars</v>
      </c>
    </row>
    <row r="43" spans="1:127" ht="14" customHeight="1" thickBot="1">
      <c r="A43" s="347" t="s">
        <v>348</v>
      </c>
      <c r="B43" s="348" t="s">
        <v>355</v>
      </c>
      <c r="C43" s="1561" t="s">
        <v>358</v>
      </c>
      <c r="D43" s="1556"/>
      <c r="E43" s="1556"/>
      <c r="F43" s="1557"/>
      <c r="G43" s="1558" t="s">
        <v>358</v>
      </c>
      <c r="H43" s="1559"/>
      <c r="I43" s="1559"/>
      <c r="J43" s="1562"/>
      <c r="K43" s="1555" t="s">
        <v>358</v>
      </c>
      <c r="L43" s="1556"/>
      <c r="M43" s="1556"/>
      <c r="N43" s="1557"/>
      <c r="O43" s="1555" t="s">
        <v>358</v>
      </c>
      <c r="P43" s="1556"/>
      <c r="Q43" s="1556"/>
      <c r="R43" s="1557"/>
      <c r="S43" s="1558" t="s">
        <v>358</v>
      </c>
      <c r="T43" s="1559"/>
      <c r="U43" s="1560"/>
      <c r="V43" s="699"/>
      <c r="W43" s="349" t="s">
        <v>357</v>
      </c>
      <c r="X43" s="1561" t="s">
        <v>371</v>
      </c>
      <c r="Y43" s="1556"/>
      <c r="Z43" s="1556"/>
      <c r="AA43" s="1556"/>
      <c r="AB43" s="1556"/>
      <c r="AC43" s="726" t="s">
        <v>164</v>
      </c>
      <c r="AD43" s="350" t="s">
        <v>378</v>
      </c>
      <c r="AE43" s="351" t="s">
        <v>405</v>
      </c>
      <c r="AF43" s="351" t="s">
        <v>406</v>
      </c>
      <c r="AG43" s="351" t="s">
        <v>379</v>
      </c>
      <c r="AH43" s="697" t="s">
        <v>159</v>
      </c>
      <c r="AI43" s="351" t="s">
        <v>407</v>
      </c>
      <c r="AJ43" s="351" t="s">
        <v>408</v>
      </c>
      <c r="AK43" s="351" t="s">
        <v>409</v>
      </c>
      <c r="AL43" s="351" t="s">
        <v>376</v>
      </c>
      <c r="AM43" s="351" t="s">
        <v>410</v>
      </c>
      <c r="AN43" s="351" t="s">
        <v>377</v>
      </c>
      <c r="AO43" s="351" t="s">
        <v>411</v>
      </c>
      <c r="AP43" s="352" t="s">
        <v>392</v>
      </c>
      <c r="AQ43" s="350" t="s">
        <v>378</v>
      </c>
      <c r="AR43" s="351" t="s">
        <v>405</v>
      </c>
      <c r="AS43" s="351" t="s">
        <v>406</v>
      </c>
      <c r="AT43" s="351" t="s">
        <v>379</v>
      </c>
      <c r="AU43" s="697" t="s">
        <v>159</v>
      </c>
      <c r="AV43" s="351" t="s">
        <v>407</v>
      </c>
      <c r="AW43" s="351" t="s">
        <v>408</v>
      </c>
      <c r="AX43" s="351" t="s">
        <v>409</v>
      </c>
      <c r="AY43" s="351" t="s">
        <v>376</v>
      </c>
      <c r="AZ43" s="351" t="s">
        <v>410</v>
      </c>
      <c r="BA43" s="351" t="s">
        <v>377</v>
      </c>
      <c r="BB43" s="351" t="s">
        <v>411</v>
      </c>
      <c r="BC43" s="351" t="s">
        <v>375</v>
      </c>
      <c r="BD43" s="351" t="s">
        <v>147</v>
      </c>
      <c r="BE43" s="351">
        <v>4</v>
      </c>
      <c r="BF43" s="352" t="s">
        <v>392</v>
      </c>
      <c r="BG43" s="350" t="s">
        <v>413</v>
      </c>
      <c r="BH43" s="351" t="s">
        <v>375</v>
      </c>
      <c r="BI43" s="721" t="s">
        <v>147</v>
      </c>
      <c r="BJ43" s="722" t="s">
        <v>161</v>
      </c>
      <c r="BK43" s="353" t="s">
        <v>355</v>
      </c>
    </row>
    <row r="44" spans="1:127" ht="15.75" customHeight="1" thickBot="1">
      <c r="A44" s="1431" t="str">
        <f ca="1">IF(Rosters!H12="","",Rosters!H12)</f>
        <v>313</v>
      </c>
      <c r="B44" s="1554" t="str">
        <f ca="1">IF(Rosters!I12="","",Rosters!I12)</f>
        <v>Black Eyed Skeez</v>
      </c>
      <c r="C44" s="20"/>
      <c r="D44" s="21" t="s">
        <v>406</v>
      </c>
      <c r="E44" s="21" t="s">
        <v>159</v>
      </c>
      <c r="F44" s="30"/>
      <c r="G44" s="20"/>
      <c r="H44" s="21"/>
      <c r="I44" s="21"/>
      <c r="J44" s="30"/>
      <c r="K44" s="44"/>
      <c r="L44" s="21"/>
      <c r="M44" s="21"/>
      <c r="N44" s="43"/>
      <c r="O44" s="20"/>
      <c r="P44" s="21"/>
      <c r="Q44" s="21"/>
      <c r="R44" s="30"/>
      <c r="S44" s="44"/>
      <c r="T44" s="14"/>
      <c r="U44" s="32"/>
      <c r="V44" s="723"/>
      <c r="W44" s="1370">
        <f>IF(COUNT(C45:U45)=0,"",COUNT(C45:U45))</f>
        <v>2</v>
      </c>
      <c r="X44" s="20" t="s">
        <v>379</v>
      </c>
      <c r="Y44" s="14"/>
      <c r="Z44" s="21"/>
      <c r="AA44" s="21"/>
      <c r="AB44" s="33"/>
      <c r="AC44" s="658"/>
      <c r="AD44" s="233">
        <f>COUNTIF($C44:$V44,"B")</f>
        <v>0</v>
      </c>
      <c r="AE44" s="206">
        <f>COUNTIF($C44:$V44,"E")</f>
        <v>0</v>
      </c>
      <c r="AF44" s="206">
        <f>COUNTIF(C44:V44, "F")</f>
        <v>1</v>
      </c>
      <c r="AG44" s="206">
        <f>COUNTIF(C44:V44,"O")</f>
        <v>0</v>
      </c>
      <c r="AH44" s="206">
        <f>COUNTIF(C44:V44,"L")</f>
        <v>1</v>
      </c>
      <c r="AI44" s="206">
        <f>COUNTIF(C44:V44,"C")</f>
        <v>0</v>
      </c>
      <c r="AJ44" s="206">
        <f>COUNTIF(C44:V44,"M")</f>
        <v>0</v>
      </c>
      <c r="AK44" s="206">
        <f>COUNTIF(C44:V44,"I")</f>
        <v>0</v>
      </c>
      <c r="AL44" s="206">
        <f>COUNTIF(C44:V44,"S")</f>
        <v>0</v>
      </c>
      <c r="AM44" s="206">
        <f>COUNTIF(C44:V44,"X")</f>
        <v>0</v>
      </c>
      <c r="AN44" s="206">
        <f>COUNTIF(C44:V44,"P")</f>
        <v>0</v>
      </c>
      <c r="AO44" s="230">
        <f>COUNTIF(C44:V44,"H")</f>
        <v>0</v>
      </c>
      <c r="AP44" s="1402">
        <f>SUM(AD44:AO44)</f>
        <v>2</v>
      </c>
      <c r="AQ44" s="227">
        <f>COUNTIF(X44:AB44,"B")</f>
        <v>0</v>
      </c>
      <c r="AR44" s="206">
        <f>COUNTIF(X44:AB44,"E")</f>
        <v>0</v>
      </c>
      <c r="AS44" s="206">
        <f>COUNTIF(X44:AB44, "F")</f>
        <v>0</v>
      </c>
      <c r="AT44" s="206">
        <f>COUNTIF(X44:AB44,"O")</f>
        <v>1</v>
      </c>
      <c r="AU44" s="206">
        <f>COUNTIF(X44:AB44,"L")</f>
        <v>0</v>
      </c>
      <c r="AV44" s="206">
        <f>COUNTIF(X44:AB44,"C")</f>
        <v>0</v>
      </c>
      <c r="AW44" s="206">
        <f>COUNTIF(X44:AB44,"M")</f>
        <v>0</v>
      </c>
      <c r="AX44" s="206">
        <f>COUNTIF(X44:AB44,"I")</f>
        <v>0</v>
      </c>
      <c r="AY44" s="206">
        <f>COUNTIF(X44:AB44,"S")</f>
        <v>0</v>
      </c>
      <c r="AZ44" s="206">
        <f>COUNTIF(X44:AB44,"X")</f>
        <v>0</v>
      </c>
      <c r="BA44" s="206">
        <f>COUNTIF(X44:AB44,"P")</f>
        <v>0</v>
      </c>
      <c r="BB44" s="206">
        <f>COUNTIF(X44:AB44,"H")</f>
        <v>0</v>
      </c>
      <c r="BC44" s="206">
        <f>COUNTIF(X44:AB44,"G")</f>
        <v>0</v>
      </c>
      <c r="BD44" s="206">
        <f>COUNTIF(Y44:AB44,"N")</f>
        <v>0</v>
      </c>
      <c r="BE44" s="230">
        <f>COUNTIF(X44:AB44, "4")</f>
        <v>0</v>
      </c>
      <c r="BF44" s="1402">
        <f>SUM(AQ44:BE44)</f>
        <v>1</v>
      </c>
      <c r="BG44" s="178" t="str">
        <f>IF(AC44="","",IF(AC44="PM",1))</f>
        <v/>
      </c>
      <c r="BH44" s="179" t="str">
        <f>IF(AC44="","",IF(AC44="G",1))</f>
        <v/>
      </c>
      <c r="BI44" s="180" t="str">
        <f>IF(AC44="","",IF(AC44="N",1))</f>
        <v/>
      </c>
      <c r="BJ44" s="180" t="str">
        <f>IF(AC44="","",IF(AC44="Z",1))</f>
        <v/>
      </c>
      <c r="BK44" s="1491" t="str">
        <f>B44</f>
        <v>Black Eyed Skeez</v>
      </c>
    </row>
    <row r="45" spans="1:127" s="8" customFormat="1" ht="15.75" customHeight="1" thickBot="1">
      <c r="A45" s="1430"/>
      <c r="B45" s="1548"/>
      <c r="C45" s="15"/>
      <c r="D45" s="16">
        <v>10</v>
      </c>
      <c r="E45" s="16">
        <v>13</v>
      </c>
      <c r="F45" s="29"/>
      <c r="G45" s="15"/>
      <c r="H45" s="16"/>
      <c r="I45" s="16"/>
      <c r="J45" s="29"/>
      <c r="K45" s="17"/>
      <c r="L45" s="16"/>
      <c r="M45" s="16"/>
      <c r="N45" s="31"/>
      <c r="O45" s="15"/>
      <c r="P45" s="16"/>
      <c r="Q45" s="16"/>
      <c r="R45" s="29"/>
      <c r="S45" s="17"/>
      <c r="T45" s="16"/>
      <c r="U45" s="19"/>
      <c r="V45" s="724"/>
      <c r="W45" s="1371"/>
      <c r="X45" s="15">
        <v>9</v>
      </c>
      <c r="Y45" s="16"/>
      <c r="Z45" s="16"/>
      <c r="AA45" s="16"/>
      <c r="AB45" s="46"/>
      <c r="AC45" s="28"/>
      <c r="AD45" s="350" t="s">
        <v>378</v>
      </c>
      <c r="AE45" s="351" t="s">
        <v>405</v>
      </c>
      <c r="AF45" s="351" t="s">
        <v>406</v>
      </c>
      <c r="AG45" s="351" t="s">
        <v>379</v>
      </c>
      <c r="AH45" s="697" t="s">
        <v>159</v>
      </c>
      <c r="AI45" s="351" t="s">
        <v>407</v>
      </c>
      <c r="AJ45" s="351" t="s">
        <v>408</v>
      </c>
      <c r="AK45" s="351" t="s">
        <v>409</v>
      </c>
      <c r="AL45" s="351" t="s">
        <v>376</v>
      </c>
      <c r="AM45" s="351" t="s">
        <v>410</v>
      </c>
      <c r="AN45" s="351" t="s">
        <v>377</v>
      </c>
      <c r="AO45" s="351" t="s">
        <v>411</v>
      </c>
      <c r="AP45" s="1403"/>
      <c r="AQ45" s="350" t="s">
        <v>378</v>
      </c>
      <c r="AR45" s="351" t="s">
        <v>405</v>
      </c>
      <c r="AS45" s="351" t="s">
        <v>406</v>
      </c>
      <c r="AT45" s="351" t="s">
        <v>379</v>
      </c>
      <c r="AU45" s="697" t="s">
        <v>159</v>
      </c>
      <c r="AV45" s="351" t="s">
        <v>407</v>
      </c>
      <c r="AW45" s="351" t="s">
        <v>408</v>
      </c>
      <c r="AX45" s="351" t="s">
        <v>409</v>
      </c>
      <c r="AY45" s="351" t="s">
        <v>376</v>
      </c>
      <c r="AZ45" s="351" t="s">
        <v>410</v>
      </c>
      <c r="BA45" s="351" t="s">
        <v>377</v>
      </c>
      <c r="BB45" s="351" t="s">
        <v>411</v>
      </c>
      <c r="BC45" s="351" t="s">
        <v>375</v>
      </c>
      <c r="BD45" s="351" t="s">
        <v>147</v>
      </c>
      <c r="BE45" s="351">
        <v>4</v>
      </c>
      <c r="BF45" s="1403"/>
      <c r="BG45" s="350" t="s">
        <v>413</v>
      </c>
      <c r="BH45" s="351" t="s">
        <v>375</v>
      </c>
      <c r="BI45" s="721" t="s">
        <v>147</v>
      </c>
      <c r="BJ45" s="722" t="s">
        <v>161</v>
      </c>
      <c r="BK45" s="1406"/>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row>
    <row r="46" spans="1:127" ht="15.75" customHeight="1" thickBot="1">
      <c r="A46" s="1421" t="str">
        <f ca="1">IF(Rosters!H13="","",Rosters!H13)</f>
        <v>24/7</v>
      </c>
      <c r="B46" s="1543" t="str">
        <f ca="1">IF(Rosters!I13="","",Rosters!I13)</f>
        <v>boo d. livers</v>
      </c>
      <c r="C46" s="26"/>
      <c r="D46" s="27"/>
      <c r="E46" s="27"/>
      <c r="F46" s="30"/>
      <c r="G46" s="26"/>
      <c r="H46" s="27"/>
      <c r="I46" s="27"/>
      <c r="J46" s="30"/>
      <c r="K46" s="48"/>
      <c r="L46" s="27"/>
      <c r="M46" s="27"/>
      <c r="N46" s="43"/>
      <c r="O46" s="26"/>
      <c r="P46" s="27"/>
      <c r="Q46" s="27"/>
      <c r="R46" s="30"/>
      <c r="S46" s="48"/>
      <c r="T46" s="22"/>
      <c r="U46" s="49"/>
      <c r="V46" s="723"/>
      <c r="W46" s="1370" t="str">
        <f>IF(COUNT(C47:U47)=0,"",COUNT(C47:U47))</f>
        <v/>
      </c>
      <c r="X46" s="26"/>
      <c r="Y46" s="22"/>
      <c r="Z46" s="27"/>
      <c r="AA46" s="27"/>
      <c r="AB46" s="47"/>
      <c r="AC46" s="658"/>
      <c r="AD46" s="233">
        <f>COUNTIF($C46:$V46,"B")</f>
        <v>0</v>
      </c>
      <c r="AE46" s="206">
        <f>COUNTIF($C46:$V46,"E")</f>
        <v>0</v>
      </c>
      <c r="AF46" s="206">
        <f>COUNTIF(C46:V46, "F")</f>
        <v>0</v>
      </c>
      <c r="AG46" s="206">
        <f>COUNTIF(C46:V46,"O")</f>
        <v>0</v>
      </c>
      <c r="AH46" s="206">
        <f>COUNTIF(C46:V46,"L")</f>
        <v>0</v>
      </c>
      <c r="AI46" s="206">
        <f>COUNTIF(C46:V46,"C")</f>
        <v>0</v>
      </c>
      <c r="AJ46" s="206">
        <f>COUNTIF(C46:V46,"M")</f>
        <v>0</v>
      </c>
      <c r="AK46" s="206">
        <f>COUNTIF(C46:V46,"I")</f>
        <v>0</v>
      </c>
      <c r="AL46" s="206">
        <f>COUNTIF(C46:V46,"S")</f>
        <v>0</v>
      </c>
      <c r="AM46" s="206">
        <f>COUNTIF(C46:V46,"X")</f>
        <v>0</v>
      </c>
      <c r="AN46" s="206">
        <f>COUNTIF(C46:V46,"P")</f>
        <v>0</v>
      </c>
      <c r="AO46" s="230">
        <f>COUNTIF(C46:V46,"H")</f>
        <v>0</v>
      </c>
      <c r="AP46" s="1402">
        <f>SUM(AD46:AO46)</f>
        <v>0</v>
      </c>
      <c r="AQ46" s="227">
        <f>COUNTIF(X46:AB46,"B")</f>
        <v>0</v>
      </c>
      <c r="AR46" s="206">
        <f>COUNTIF(X46:AB46,"E")</f>
        <v>0</v>
      </c>
      <c r="AS46" s="206">
        <f>COUNTIF(X46:AB46, "F")</f>
        <v>0</v>
      </c>
      <c r="AT46" s="206">
        <f>COUNTIF(X46:AB46,"O")</f>
        <v>0</v>
      </c>
      <c r="AU46" s="206">
        <f>COUNTIF(X46:AB46,"L")</f>
        <v>0</v>
      </c>
      <c r="AV46" s="206">
        <f>COUNTIF(X46:AB46,"C")</f>
        <v>0</v>
      </c>
      <c r="AW46" s="206">
        <f>COUNTIF(X46:AB46,"M")</f>
        <v>0</v>
      </c>
      <c r="AX46" s="206">
        <f>COUNTIF(X46:AB46,"I")</f>
        <v>0</v>
      </c>
      <c r="AY46" s="206">
        <f>COUNTIF(X46:AB46,"S")</f>
        <v>0</v>
      </c>
      <c r="AZ46" s="206">
        <f>COUNTIF(X46:AB46,"X")</f>
        <v>0</v>
      </c>
      <c r="BA46" s="206">
        <f>COUNTIF(X46:AB46,"P")</f>
        <v>0</v>
      </c>
      <c r="BB46" s="206">
        <f>COUNTIF(X46:AB46,"H")</f>
        <v>0</v>
      </c>
      <c r="BC46" s="206">
        <f>COUNTIF(X46:AB46,"G")</f>
        <v>0</v>
      </c>
      <c r="BD46" s="206">
        <f>COUNTIF(Y46:AB46,"N")</f>
        <v>0</v>
      </c>
      <c r="BE46" s="230">
        <f>COUNTIF(X46:AB46, "4")</f>
        <v>0</v>
      </c>
      <c r="BF46" s="1402">
        <f>SUM(AQ46:BE46)</f>
        <v>0</v>
      </c>
      <c r="BG46" s="178" t="str">
        <f>IF(AC46="","",IF(AC46="PM",1))</f>
        <v/>
      </c>
      <c r="BH46" s="179" t="str">
        <f>IF(AC46="","",IF(AC46="G",1))</f>
        <v/>
      </c>
      <c r="BI46" s="180" t="str">
        <f>IF(AC46="","",IF(AC46="N",1))</f>
        <v/>
      </c>
      <c r="BJ46" s="180" t="str">
        <f>IF(AC46="","",IF(AC46="Z",1))</f>
        <v/>
      </c>
      <c r="BK46" s="1404" t="str">
        <f>B46</f>
        <v>boo d. livers</v>
      </c>
    </row>
    <row r="47" spans="1:127" s="8" customFormat="1" ht="15.75" customHeight="1" thickBot="1">
      <c r="A47" s="1422"/>
      <c r="B47" s="1544"/>
      <c r="C47" s="23"/>
      <c r="D47" s="24"/>
      <c r="E47" s="24"/>
      <c r="F47" s="29"/>
      <c r="G47" s="23"/>
      <c r="H47" s="24"/>
      <c r="I47" s="24"/>
      <c r="J47" s="29"/>
      <c r="K47" s="25"/>
      <c r="L47" s="24"/>
      <c r="M47" s="24"/>
      <c r="N47" s="31"/>
      <c r="O47" s="23"/>
      <c r="P47" s="24"/>
      <c r="Q47" s="24"/>
      <c r="R47" s="29"/>
      <c r="S47" s="25"/>
      <c r="T47" s="24"/>
      <c r="U47" s="18"/>
      <c r="V47" s="724"/>
      <c r="W47" s="1371"/>
      <c r="X47" s="23"/>
      <c r="Y47" s="24"/>
      <c r="Z47" s="24"/>
      <c r="AA47" s="24"/>
      <c r="AB47" s="50"/>
      <c r="AC47" s="28"/>
      <c r="AD47" s="350" t="s">
        <v>378</v>
      </c>
      <c r="AE47" s="351" t="s">
        <v>405</v>
      </c>
      <c r="AF47" s="351" t="s">
        <v>406</v>
      </c>
      <c r="AG47" s="351" t="s">
        <v>379</v>
      </c>
      <c r="AH47" s="697" t="s">
        <v>159</v>
      </c>
      <c r="AI47" s="351" t="s">
        <v>407</v>
      </c>
      <c r="AJ47" s="351" t="s">
        <v>408</v>
      </c>
      <c r="AK47" s="351" t="s">
        <v>409</v>
      </c>
      <c r="AL47" s="351" t="s">
        <v>376</v>
      </c>
      <c r="AM47" s="351" t="s">
        <v>410</v>
      </c>
      <c r="AN47" s="351" t="s">
        <v>377</v>
      </c>
      <c r="AO47" s="351" t="s">
        <v>411</v>
      </c>
      <c r="AP47" s="1403"/>
      <c r="AQ47" s="350" t="s">
        <v>378</v>
      </c>
      <c r="AR47" s="351" t="s">
        <v>405</v>
      </c>
      <c r="AS47" s="351" t="s">
        <v>406</v>
      </c>
      <c r="AT47" s="351" t="s">
        <v>379</v>
      </c>
      <c r="AU47" s="697" t="s">
        <v>159</v>
      </c>
      <c r="AV47" s="351" t="s">
        <v>407</v>
      </c>
      <c r="AW47" s="351" t="s">
        <v>408</v>
      </c>
      <c r="AX47" s="351" t="s">
        <v>409</v>
      </c>
      <c r="AY47" s="351" t="s">
        <v>376</v>
      </c>
      <c r="AZ47" s="351" t="s">
        <v>410</v>
      </c>
      <c r="BA47" s="351" t="s">
        <v>377</v>
      </c>
      <c r="BB47" s="351" t="s">
        <v>411</v>
      </c>
      <c r="BC47" s="351" t="s">
        <v>375</v>
      </c>
      <c r="BD47" s="351" t="s">
        <v>147</v>
      </c>
      <c r="BE47" s="351">
        <v>4</v>
      </c>
      <c r="BF47" s="1403"/>
      <c r="BG47" s="350" t="s">
        <v>413</v>
      </c>
      <c r="BH47" s="351" t="s">
        <v>375</v>
      </c>
      <c r="BI47" s="721" t="s">
        <v>147</v>
      </c>
      <c r="BJ47" s="722" t="s">
        <v>161</v>
      </c>
      <c r="BK47" s="1404"/>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row>
    <row r="48" spans="1:127" ht="15.75" customHeight="1" thickBot="1">
      <c r="A48" s="1429" t="str">
        <f ca="1">IF(Rosters!H14="","",Rosters!H14)</f>
        <v>303</v>
      </c>
      <c r="B48" s="1547" t="str">
        <f ca="1">IF(Rosters!I14="","",Rosters!I14)</f>
        <v>Bruisie Siouxxx</v>
      </c>
      <c r="C48" s="20" t="s">
        <v>410</v>
      </c>
      <c r="D48" s="21" t="s">
        <v>378</v>
      </c>
      <c r="E48" s="21"/>
      <c r="F48" s="30"/>
      <c r="G48" s="20"/>
      <c r="H48" s="21"/>
      <c r="I48" s="21"/>
      <c r="J48" s="30"/>
      <c r="K48" s="20"/>
      <c r="L48" s="21"/>
      <c r="M48" s="21"/>
      <c r="N48" s="43"/>
      <c r="O48" s="20"/>
      <c r="P48" s="21"/>
      <c r="Q48" s="21"/>
      <c r="R48" s="30"/>
      <c r="S48" s="44"/>
      <c r="T48" s="14"/>
      <c r="U48" s="32"/>
      <c r="V48" s="723"/>
      <c r="W48" s="1370">
        <f>IF(COUNT(C49:U49)=0,"",COUNT(C49:U49))</f>
        <v>2</v>
      </c>
      <c r="X48" s="20" t="s">
        <v>159</v>
      </c>
      <c r="Y48" s="14" t="s">
        <v>379</v>
      </c>
      <c r="Z48" s="21" t="s">
        <v>379</v>
      </c>
      <c r="AA48" s="21"/>
      <c r="AB48" s="33"/>
      <c r="AC48" s="658"/>
      <c r="AD48" s="233">
        <f>COUNTIF($C48:$V48,"B")</f>
        <v>1</v>
      </c>
      <c r="AE48" s="206">
        <f>COUNTIF($C48:$V48,"E")</f>
        <v>0</v>
      </c>
      <c r="AF48" s="206">
        <f>COUNTIF(C48:V48, "F")</f>
        <v>0</v>
      </c>
      <c r="AG48" s="206">
        <f>COUNTIF(C48:V48,"O")</f>
        <v>0</v>
      </c>
      <c r="AH48" s="206">
        <f>COUNTIF(C48:V48,"L")</f>
        <v>0</v>
      </c>
      <c r="AI48" s="206">
        <f>COUNTIF(C48:V48,"C")</f>
        <v>0</v>
      </c>
      <c r="AJ48" s="206">
        <f>COUNTIF(C48:V48,"M")</f>
        <v>0</v>
      </c>
      <c r="AK48" s="206">
        <f>COUNTIF(C48:V48,"I")</f>
        <v>0</v>
      </c>
      <c r="AL48" s="206">
        <f>COUNTIF(C48:V48,"S")</f>
        <v>0</v>
      </c>
      <c r="AM48" s="206">
        <f>COUNTIF(C48:V48,"X")</f>
        <v>1</v>
      </c>
      <c r="AN48" s="206">
        <f>COUNTIF(C48:V48,"P")</f>
        <v>0</v>
      </c>
      <c r="AO48" s="230">
        <f>COUNTIF(C48:V48,"H")</f>
        <v>0</v>
      </c>
      <c r="AP48" s="1402">
        <f>SUM(AD48:AO48)</f>
        <v>2</v>
      </c>
      <c r="AQ48" s="227">
        <f>COUNTIF(X48:AB48,"B")</f>
        <v>0</v>
      </c>
      <c r="AR48" s="206">
        <f>COUNTIF(X48:AB48,"E")</f>
        <v>0</v>
      </c>
      <c r="AS48" s="206">
        <f>COUNTIF(X48:AB48, "F")</f>
        <v>0</v>
      </c>
      <c r="AT48" s="206">
        <f>COUNTIF(X48:AB48,"O")</f>
        <v>2</v>
      </c>
      <c r="AU48" s="206">
        <f>COUNTIF(X48:AB48,"L")</f>
        <v>1</v>
      </c>
      <c r="AV48" s="206">
        <f>COUNTIF(X48:AB48,"C")</f>
        <v>0</v>
      </c>
      <c r="AW48" s="206">
        <f>COUNTIF(X48:AB48,"M")</f>
        <v>0</v>
      </c>
      <c r="AX48" s="206">
        <f>COUNTIF(X48:AB48,"I")</f>
        <v>0</v>
      </c>
      <c r="AY48" s="206">
        <f>COUNTIF(X48:AB48,"S")</f>
        <v>0</v>
      </c>
      <c r="AZ48" s="206">
        <f>COUNTIF(X48:AB48,"X")</f>
        <v>0</v>
      </c>
      <c r="BA48" s="206">
        <f>COUNTIF(X48:AB48,"P")</f>
        <v>0</v>
      </c>
      <c r="BB48" s="206">
        <f>COUNTIF(X48:AB48,"H")</f>
        <v>0</v>
      </c>
      <c r="BC48" s="206">
        <f>COUNTIF(X48:AB48,"G")</f>
        <v>0</v>
      </c>
      <c r="BD48" s="206">
        <f>COUNTIF(Y48:AB48,"N")</f>
        <v>0</v>
      </c>
      <c r="BE48" s="230">
        <f>COUNTIF(X48:AB48, "4")</f>
        <v>0</v>
      </c>
      <c r="BF48" s="1402">
        <f>SUM(AQ48:BE48)</f>
        <v>3</v>
      </c>
      <c r="BG48" s="178" t="str">
        <f>IF(AC48="","",IF(AC48="PM",1))</f>
        <v/>
      </c>
      <c r="BH48" s="179" t="str">
        <f>IF(AC48="","",IF(AC48="G",1))</f>
        <v/>
      </c>
      <c r="BI48" s="180" t="str">
        <f>IF(AC48="","",IF(AC48="N",1))</f>
        <v/>
      </c>
      <c r="BJ48" s="180" t="str">
        <f>IF(AC48="","",IF(AC48="Z",1))</f>
        <v/>
      </c>
      <c r="BK48" s="1406" t="str">
        <f>B48</f>
        <v>Bruisie Siouxxx</v>
      </c>
    </row>
    <row r="49" spans="1:127" s="8" customFormat="1" ht="15.75" customHeight="1" thickBot="1">
      <c r="A49" s="1430"/>
      <c r="B49" s="1548"/>
      <c r="C49" s="15">
        <v>5</v>
      </c>
      <c r="D49" s="16">
        <v>5</v>
      </c>
      <c r="E49" s="16"/>
      <c r="F49" s="29"/>
      <c r="G49" s="15"/>
      <c r="H49" s="16"/>
      <c r="I49" s="16"/>
      <c r="J49" s="29"/>
      <c r="K49" s="15"/>
      <c r="L49" s="16"/>
      <c r="M49" s="16"/>
      <c r="N49" s="31"/>
      <c r="O49" s="15"/>
      <c r="P49" s="16"/>
      <c r="Q49" s="16"/>
      <c r="R49" s="29"/>
      <c r="S49" s="17"/>
      <c r="T49" s="16"/>
      <c r="U49" s="19"/>
      <c r="V49" s="724"/>
      <c r="W49" s="1371"/>
      <c r="X49" s="15">
        <v>7</v>
      </c>
      <c r="Y49" s="16">
        <v>11</v>
      </c>
      <c r="Z49" s="16">
        <v>17</v>
      </c>
      <c r="AA49" s="16"/>
      <c r="AB49" s="46"/>
      <c r="AC49" s="28"/>
      <c r="AD49" s="350" t="s">
        <v>378</v>
      </c>
      <c r="AE49" s="351" t="s">
        <v>405</v>
      </c>
      <c r="AF49" s="351" t="s">
        <v>406</v>
      </c>
      <c r="AG49" s="351" t="s">
        <v>379</v>
      </c>
      <c r="AH49" s="697" t="s">
        <v>159</v>
      </c>
      <c r="AI49" s="351" t="s">
        <v>407</v>
      </c>
      <c r="AJ49" s="351" t="s">
        <v>408</v>
      </c>
      <c r="AK49" s="351" t="s">
        <v>409</v>
      </c>
      <c r="AL49" s="351" t="s">
        <v>376</v>
      </c>
      <c r="AM49" s="351" t="s">
        <v>410</v>
      </c>
      <c r="AN49" s="351" t="s">
        <v>377</v>
      </c>
      <c r="AO49" s="351" t="s">
        <v>411</v>
      </c>
      <c r="AP49" s="1403"/>
      <c r="AQ49" s="350" t="s">
        <v>378</v>
      </c>
      <c r="AR49" s="351" t="s">
        <v>405</v>
      </c>
      <c r="AS49" s="351" t="s">
        <v>406</v>
      </c>
      <c r="AT49" s="351" t="s">
        <v>379</v>
      </c>
      <c r="AU49" s="697" t="s">
        <v>159</v>
      </c>
      <c r="AV49" s="351" t="s">
        <v>407</v>
      </c>
      <c r="AW49" s="351" t="s">
        <v>408</v>
      </c>
      <c r="AX49" s="351" t="s">
        <v>409</v>
      </c>
      <c r="AY49" s="351" t="s">
        <v>376</v>
      </c>
      <c r="AZ49" s="351" t="s">
        <v>410</v>
      </c>
      <c r="BA49" s="351" t="s">
        <v>377</v>
      </c>
      <c r="BB49" s="351" t="s">
        <v>411</v>
      </c>
      <c r="BC49" s="351" t="s">
        <v>375</v>
      </c>
      <c r="BD49" s="351" t="s">
        <v>147</v>
      </c>
      <c r="BE49" s="351">
        <v>4</v>
      </c>
      <c r="BF49" s="1403"/>
      <c r="BG49" s="350" t="s">
        <v>413</v>
      </c>
      <c r="BH49" s="351" t="s">
        <v>375</v>
      </c>
      <c r="BI49" s="721" t="s">
        <v>147</v>
      </c>
      <c r="BJ49" s="722" t="s">
        <v>161</v>
      </c>
      <c r="BK49" s="1406"/>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row>
    <row r="50" spans="1:127" ht="15.75" customHeight="1" thickBot="1">
      <c r="A50" s="1421" t="str">
        <f ca="1">IF(Rosters!H15="","",Rosters!H15)</f>
        <v>33</v>
      </c>
      <c r="B50" s="1543" t="str">
        <f ca="1">IF(Rosters!I15="","",Rosters!I15)</f>
        <v>Cookie Rumble</v>
      </c>
      <c r="C50" s="26"/>
      <c r="D50" s="27"/>
      <c r="E50" s="27"/>
      <c r="F50" s="30" t="s">
        <v>378</v>
      </c>
      <c r="G50" s="26" t="s">
        <v>378</v>
      </c>
      <c r="H50" s="27" t="s">
        <v>410</v>
      </c>
      <c r="I50" s="27" t="s">
        <v>406</v>
      </c>
      <c r="J50" s="30" t="s">
        <v>406</v>
      </c>
      <c r="K50" s="26" t="s">
        <v>406</v>
      </c>
      <c r="L50" s="27"/>
      <c r="M50" s="27"/>
      <c r="N50" s="43"/>
      <c r="O50" s="26"/>
      <c r="P50" s="27"/>
      <c r="Q50" s="27"/>
      <c r="R50" s="30"/>
      <c r="S50" s="48"/>
      <c r="T50" s="22"/>
      <c r="U50" s="49"/>
      <c r="V50" s="723"/>
      <c r="W50" s="1370">
        <f>IF(COUNT(C51:U51)=0,"",COUNT(C51:U51))</f>
        <v>6</v>
      </c>
      <c r="X50" s="26">
        <v>4</v>
      </c>
      <c r="Y50" s="22"/>
      <c r="Z50" s="27"/>
      <c r="AA50" s="27"/>
      <c r="AB50" s="47"/>
      <c r="AC50" s="658"/>
      <c r="AD50" s="233">
        <f>COUNTIF($C50:$V50,"B")</f>
        <v>2</v>
      </c>
      <c r="AE50" s="206">
        <f>COUNTIF($C50:$V50,"E")</f>
        <v>0</v>
      </c>
      <c r="AF50" s="206">
        <f>COUNTIF(C50:V50, "F")</f>
        <v>3</v>
      </c>
      <c r="AG50" s="206">
        <f>COUNTIF(C50:V50,"O")</f>
        <v>0</v>
      </c>
      <c r="AH50" s="206">
        <f>COUNTIF(C50:V50,"L")</f>
        <v>0</v>
      </c>
      <c r="AI50" s="206">
        <f>COUNTIF(C50:V50,"C")</f>
        <v>0</v>
      </c>
      <c r="AJ50" s="206">
        <f>COUNTIF(C50:V50,"M")</f>
        <v>0</v>
      </c>
      <c r="AK50" s="206">
        <f>COUNTIF(C50:V50,"I")</f>
        <v>0</v>
      </c>
      <c r="AL50" s="206">
        <f>COUNTIF(C50:V50,"S")</f>
        <v>0</v>
      </c>
      <c r="AM50" s="206">
        <f>COUNTIF(C50:V50,"X")</f>
        <v>1</v>
      </c>
      <c r="AN50" s="206">
        <f>COUNTIF(C50:V50,"P")</f>
        <v>0</v>
      </c>
      <c r="AO50" s="230">
        <f>COUNTIF(C50:V50,"H")</f>
        <v>0</v>
      </c>
      <c r="AP50" s="1402">
        <f>SUM(AD50:AO50)</f>
        <v>6</v>
      </c>
      <c r="AQ50" s="227">
        <f>COUNTIF(X50:AB50,"B")</f>
        <v>0</v>
      </c>
      <c r="AR50" s="206">
        <f>COUNTIF(X50:AB50,"E")</f>
        <v>0</v>
      </c>
      <c r="AS50" s="206">
        <f>COUNTIF(X50:AB50, "F")</f>
        <v>0</v>
      </c>
      <c r="AT50" s="206">
        <f>COUNTIF(X50:AB50,"O")</f>
        <v>0</v>
      </c>
      <c r="AU50" s="206">
        <f>COUNTIF(X50:AB50,"L")</f>
        <v>0</v>
      </c>
      <c r="AV50" s="206">
        <f>COUNTIF(X50:AB50,"C")</f>
        <v>0</v>
      </c>
      <c r="AW50" s="206">
        <f>COUNTIF(X50:AB50,"M")</f>
        <v>0</v>
      </c>
      <c r="AX50" s="206">
        <f>COUNTIF(X50:AB50,"I")</f>
        <v>0</v>
      </c>
      <c r="AY50" s="206">
        <f>COUNTIF(X50:AB50,"S")</f>
        <v>0</v>
      </c>
      <c r="AZ50" s="206">
        <f>COUNTIF(X50:AB50,"X")</f>
        <v>0</v>
      </c>
      <c r="BA50" s="206">
        <f>COUNTIF(X50:AB50,"P")</f>
        <v>0</v>
      </c>
      <c r="BB50" s="206">
        <f>COUNTIF(X50:AB50,"H")</f>
        <v>0</v>
      </c>
      <c r="BC50" s="206">
        <f>COUNTIF(X50:AB50,"G")</f>
        <v>0</v>
      </c>
      <c r="BD50" s="206">
        <f>COUNTIF(Y50:AB50,"N")</f>
        <v>0</v>
      </c>
      <c r="BE50" s="230">
        <f>COUNTIF(X50:AB50, "4")</f>
        <v>1</v>
      </c>
      <c r="BF50" s="1402">
        <f>SUM(AQ50:BE50)</f>
        <v>1</v>
      </c>
      <c r="BG50" s="178" t="str">
        <f>IF(AC50="","",IF(AC50="PM",1))</f>
        <v/>
      </c>
      <c r="BH50" s="179" t="str">
        <f>IF(AC50="","",IF(AC50="G",1))</f>
        <v/>
      </c>
      <c r="BI50" s="180" t="str">
        <f>IF(AC50="","",IF(AC50="N",1))</f>
        <v/>
      </c>
      <c r="BJ50" s="180" t="str">
        <f>IF(AC50="","",IF(AC50="Z",1))</f>
        <v/>
      </c>
      <c r="BK50" s="1404" t="str">
        <f>B50</f>
        <v>Cookie Rumble</v>
      </c>
    </row>
    <row r="51" spans="1:127" s="8" customFormat="1" ht="15.75" customHeight="1" thickBot="1">
      <c r="A51" s="1422"/>
      <c r="B51" s="1544"/>
      <c r="C51" s="23"/>
      <c r="D51" s="24"/>
      <c r="E51" s="24"/>
      <c r="F51" s="29">
        <v>4</v>
      </c>
      <c r="G51" s="23">
        <v>6</v>
      </c>
      <c r="H51" s="24">
        <v>6</v>
      </c>
      <c r="I51" s="24">
        <v>9</v>
      </c>
      <c r="J51" s="29">
        <v>9</v>
      </c>
      <c r="K51" s="23">
        <v>18</v>
      </c>
      <c r="L51" s="24"/>
      <c r="M51" s="24"/>
      <c r="N51" s="31"/>
      <c r="O51" s="23"/>
      <c r="P51" s="24"/>
      <c r="Q51" s="24"/>
      <c r="R51" s="29"/>
      <c r="S51" s="25"/>
      <c r="T51" s="24"/>
      <c r="U51" s="18"/>
      <c r="V51" s="724"/>
      <c r="W51" s="1371"/>
      <c r="X51" s="23">
        <v>5</v>
      </c>
      <c r="Y51" s="24"/>
      <c r="Z51" s="24"/>
      <c r="AA51" s="24"/>
      <c r="AB51" s="50"/>
      <c r="AC51" s="28"/>
      <c r="AD51" s="350" t="s">
        <v>378</v>
      </c>
      <c r="AE51" s="351" t="s">
        <v>405</v>
      </c>
      <c r="AF51" s="351" t="s">
        <v>406</v>
      </c>
      <c r="AG51" s="351" t="s">
        <v>379</v>
      </c>
      <c r="AH51" s="697" t="s">
        <v>159</v>
      </c>
      <c r="AI51" s="351" t="s">
        <v>407</v>
      </c>
      <c r="AJ51" s="351" t="s">
        <v>408</v>
      </c>
      <c r="AK51" s="351" t="s">
        <v>409</v>
      </c>
      <c r="AL51" s="351" t="s">
        <v>376</v>
      </c>
      <c r="AM51" s="351" t="s">
        <v>410</v>
      </c>
      <c r="AN51" s="351" t="s">
        <v>377</v>
      </c>
      <c r="AO51" s="351" t="s">
        <v>411</v>
      </c>
      <c r="AP51" s="1403"/>
      <c r="AQ51" s="350" t="s">
        <v>378</v>
      </c>
      <c r="AR51" s="351" t="s">
        <v>405</v>
      </c>
      <c r="AS51" s="351" t="s">
        <v>406</v>
      </c>
      <c r="AT51" s="351" t="s">
        <v>379</v>
      </c>
      <c r="AU51" s="697" t="s">
        <v>159</v>
      </c>
      <c r="AV51" s="351" t="s">
        <v>407</v>
      </c>
      <c r="AW51" s="351" t="s">
        <v>408</v>
      </c>
      <c r="AX51" s="351" t="s">
        <v>409</v>
      </c>
      <c r="AY51" s="351" t="s">
        <v>376</v>
      </c>
      <c r="AZ51" s="351" t="s">
        <v>410</v>
      </c>
      <c r="BA51" s="351" t="s">
        <v>377</v>
      </c>
      <c r="BB51" s="351" t="s">
        <v>411</v>
      </c>
      <c r="BC51" s="351" t="s">
        <v>375</v>
      </c>
      <c r="BD51" s="351" t="s">
        <v>147</v>
      </c>
      <c r="BE51" s="351">
        <v>4</v>
      </c>
      <c r="BF51" s="1403"/>
      <c r="BG51" s="350" t="s">
        <v>413</v>
      </c>
      <c r="BH51" s="351" t="s">
        <v>375</v>
      </c>
      <c r="BI51" s="721" t="s">
        <v>147</v>
      </c>
      <c r="BJ51" s="722" t="s">
        <v>161</v>
      </c>
      <c r="BK51" s="1404"/>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row>
    <row r="52" spans="1:127" ht="15.75" customHeight="1" thickBot="1">
      <c r="A52" s="1429" t="str">
        <f ca="1">IF(Rosters!H16="","",Rosters!H16)</f>
        <v>6</v>
      </c>
      <c r="B52" s="1547" t="str">
        <f ca="1">IF(Rosters!I16="","",Rosters!I16)</f>
        <v>Elle McFearsome</v>
      </c>
      <c r="C52" s="20"/>
      <c r="D52" s="21"/>
      <c r="E52" s="21"/>
      <c r="F52" s="30"/>
      <c r="G52" s="20"/>
      <c r="H52" s="21"/>
      <c r="I52" s="21"/>
      <c r="J52" s="30"/>
      <c r="K52" s="20"/>
      <c r="L52" s="21"/>
      <c r="M52" s="21"/>
      <c r="N52" s="43"/>
      <c r="O52" s="20"/>
      <c r="P52" s="21"/>
      <c r="Q52" s="21"/>
      <c r="R52" s="30"/>
      <c r="S52" s="44"/>
      <c r="T52" s="14"/>
      <c r="U52" s="32"/>
      <c r="V52" s="723"/>
      <c r="W52" s="1370" t="str">
        <f>IF(COUNT(C53:U53)=0,"",COUNT(C53:U53))</f>
        <v/>
      </c>
      <c r="X52" s="20" t="s">
        <v>405</v>
      </c>
      <c r="Y52" s="14" t="s">
        <v>379</v>
      </c>
      <c r="Z52" s="21"/>
      <c r="AA52" s="21"/>
      <c r="AB52" s="33"/>
      <c r="AC52" s="658"/>
      <c r="AD52" s="233">
        <f>COUNTIF($C52:$V52,"B")</f>
        <v>0</v>
      </c>
      <c r="AE52" s="206">
        <f>COUNTIF($C52:$V52,"E")</f>
        <v>0</v>
      </c>
      <c r="AF52" s="206">
        <f>COUNTIF(C52:V52, "F")</f>
        <v>0</v>
      </c>
      <c r="AG52" s="206">
        <f>COUNTIF(C52:V52,"O")</f>
        <v>0</v>
      </c>
      <c r="AH52" s="206">
        <f>COUNTIF(C52:V52,"L")</f>
        <v>0</v>
      </c>
      <c r="AI52" s="206">
        <f>COUNTIF(C52:V52,"C")</f>
        <v>0</v>
      </c>
      <c r="AJ52" s="206">
        <f>COUNTIF(C52:V52,"M")</f>
        <v>0</v>
      </c>
      <c r="AK52" s="206">
        <f>COUNTIF(C52:V52,"I")</f>
        <v>0</v>
      </c>
      <c r="AL52" s="206">
        <f>COUNTIF(C52:V52,"S")</f>
        <v>0</v>
      </c>
      <c r="AM52" s="206">
        <f>COUNTIF(C52:V52,"X")</f>
        <v>0</v>
      </c>
      <c r="AN52" s="206">
        <f>COUNTIF(C52:V52,"P")</f>
        <v>0</v>
      </c>
      <c r="AO52" s="230">
        <f>COUNTIF(C52:V52,"H")</f>
        <v>0</v>
      </c>
      <c r="AP52" s="1402">
        <f>SUM(AD52:AO52)</f>
        <v>0</v>
      </c>
      <c r="AQ52" s="227">
        <f>COUNTIF(X52:AB52,"B")</f>
        <v>0</v>
      </c>
      <c r="AR52" s="206">
        <f>COUNTIF(X52:AB52,"E")</f>
        <v>1</v>
      </c>
      <c r="AS52" s="206">
        <f>COUNTIF(X52:AB52, "F")</f>
        <v>0</v>
      </c>
      <c r="AT52" s="206">
        <f>COUNTIF(X52:AB52,"O")</f>
        <v>1</v>
      </c>
      <c r="AU52" s="206">
        <f>COUNTIF(X52:AB52,"L")</f>
        <v>0</v>
      </c>
      <c r="AV52" s="206">
        <f>COUNTIF(X52:AB52,"C")</f>
        <v>0</v>
      </c>
      <c r="AW52" s="206">
        <f>COUNTIF(X52:AB52,"M")</f>
        <v>0</v>
      </c>
      <c r="AX52" s="206">
        <f>COUNTIF(X52:AB52,"I")</f>
        <v>0</v>
      </c>
      <c r="AY52" s="206">
        <f>COUNTIF(X52:AB52,"S")</f>
        <v>0</v>
      </c>
      <c r="AZ52" s="206">
        <f>COUNTIF(X52:AB52,"X")</f>
        <v>0</v>
      </c>
      <c r="BA52" s="206">
        <f>COUNTIF(X52:AB52,"P")</f>
        <v>0</v>
      </c>
      <c r="BB52" s="206">
        <f>COUNTIF(X52:AB52,"H")</f>
        <v>0</v>
      </c>
      <c r="BC52" s="206">
        <f>COUNTIF(X52:AB52,"G")</f>
        <v>0</v>
      </c>
      <c r="BD52" s="206">
        <f>COUNTIF(Y52:AB52,"N")</f>
        <v>0</v>
      </c>
      <c r="BE52" s="230">
        <f>COUNTIF(X52:AB52, "4")</f>
        <v>0</v>
      </c>
      <c r="BF52" s="1402">
        <f>SUM(AQ52:BE52)</f>
        <v>2</v>
      </c>
      <c r="BG52" s="178" t="str">
        <f>IF(AC52="","",IF(AC52="PM",1))</f>
        <v/>
      </c>
      <c r="BH52" s="179" t="str">
        <f>IF(AC52="","",IF(AC52="G",1))</f>
        <v/>
      </c>
      <c r="BI52" s="180" t="str">
        <f>IF(AC52="","",IF(AC52="N",1))</f>
        <v/>
      </c>
      <c r="BJ52" s="180" t="str">
        <f>IF(AC52="","",IF(AC52="Z",1))</f>
        <v/>
      </c>
      <c r="BK52" s="1406" t="str">
        <f>B52</f>
        <v>Elle McFearsome</v>
      </c>
    </row>
    <row r="53" spans="1:127" s="8" customFormat="1" ht="15.75" customHeight="1" thickBot="1">
      <c r="A53" s="1430"/>
      <c r="B53" s="1548"/>
      <c r="C53" s="15"/>
      <c r="D53" s="16"/>
      <c r="E53" s="16"/>
      <c r="F53" s="29"/>
      <c r="G53" s="15"/>
      <c r="H53" s="16"/>
      <c r="I53" s="16"/>
      <c r="J53" s="29"/>
      <c r="K53" s="15"/>
      <c r="L53" s="16"/>
      <c r="M53" s="16"/>
      <c r="N53" s="31"/>
      <c r="O53" s="15"/>
      <c r="P53" s="16"/>
      <c r="Q53" s="16"/>
      <c r="R53" s="29"/>
      <c r="S53" s="17"/>
      <c r="T53" s="16"/>
      <c r="U53" s="19"/>
      <c r="V53" s="724"/>
      <c r="W53" s="1371"/>
      <c r="X53" s="15">
        <v>9</v>
      </c>
      <c r="Y53" s="16">
        <v>20</v>
      </c>
      <c r="Z53" s="16"/>
      <c r="AA53" s="16"/>
      <c r="AB53" s="46"/>
      <c r="AC53" s="28"/>
      <c r="AD53" s="350" t="s">
        <v>378</v>
      </c>
      <c r="AE53" s="351" t="s">
        <v>405</v>
      </c>
      <c r="AF53" s="351" t="s">
        <v>406</v>
      </c>
      <c r="AG53" s="351" t="s">
        <v>379</v>
      </c>
      <c r="AH53" s="697" t="s">
        <v>159</v>
      </c>
      <c r="AI53" s="351" t="s">
        <v>407</v>
      </c>
      <c r="AJ53" s="351" t="s">
        <v>408</v>
      </c>
      <c r="AK53" s="351" t="s">
        <v>409</v>
      </c>
      <c r="AL53" s="351" t="s">
        <v>376</v>
      </c>
      <c r="AM53" s="351" t="s">
        <v>410</v>
      </c>
      <c r="AN53" s="351" t="s">
        <v>377</v>
      </c>
      <c r="AO53" s="351" t="s">
        <v>411</v>
      </c>
      <c r="AP53" s="1403"/>
      <c r="AQ53" s="350" t="s">
        <v>378</v>
      </c>
      <c r="AR53" s="351" t="s">
        <v>405</v>
      </c>
      <c r="AS53" s="351" t="s">
        <v>406</v>
      </c>
      <c r="AT53" s="351" t="s">
        <v>379</v>
      </c>
      <c r="AU53" s="697" t="s">
        <v>159</v>
      </c>
      <c r="AV53" s="351" t="s">
        <v>407</v>
      </c>
      <c r="AW53" s="351" t="s">
        <v>408</v>
      </c>
      <c r="AX53" s="351" t="s">
        <v>409</v>
      </c>
      <c r="AY53" s="351" t="s">
        <v>376</v>
      </c>
      <c r="AZ53" s="351" t="s">
        <v>410</v>
      </c>
      <c r="BA53" s="351" t="s">
        <v>377</v>
      </c>
      <c r="BB53" s="351" t="s">
        <v>411</v>
      </c>
      <c r="BC53" s="351" t="s">
        <v>375</v>
      </c>
      <c r="BD53" s="351" t="s">
        <v>147</v>
      </c>
      <c r="BE53" s="351">
        <v>4</v>
      </c>
      <c r="BF53" s="1403"/>
      <c r="BG53" s="350" t="s">
        <v>413</v>
      </c>
      <c r="BH53" s="351" t="s">
        <v>375</v>
      </c>
      <c r="BI53" s="721" t="s">
        <v>147</v>
      </c>
      <c r="BJ53" s="722" t="s">
        <v>161</v>
      </c>
      <c r="BK53" s="1406"/>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row>
    <row r="54" spans="1:127" ht="15.75" customHeight="1" thickBot="1">
      <c r="A54" s="1421" t="str">
        <f ca="1">IF(Rosters!H17="","",Rosters!H17)</f>
        <v>46</v>
      </c>
      <c r="B54" s="1543" t="str">
        <f ca="1">IF(Rosters!I17="","",Rosters!I17)</f>
        <v>Fatal Femme</v>
      </c>
      <c r="C54" s="26"/>
      <c r="D54" s="27" t="s">
        <v>379</v>
      </c>
      <c r="E54" s="27"/>
      <c r="F54" s="30"/>
      <c r="G54" s="26"/>
      <c r="H54" s="27"/>
      <c r="I54" s="27"/>
      <c r="J54" s="30"/>
      <c r="K54" s="48"/>
      <c r="L54" s="27"/>
      <c r="M54" s="27"/>
      <c r="N54" s="43"/>
      <c r="O54" s="26"/>
      <c r="P54" s="27"/>
      <c r="Q54" s="27"/>
      <c r="R54" s="30"/>
      <c r="S54" s="48"/>
      <c r="T54" s="22"/>
      <c r="U54" s="49"/>
      <c r="V54" s="723"/>
      <c r="W54" s="1370">
        <f>IF(COUNT(C55:U55)=0,"",COUNT(C55:U55))</f>
        <v>1</v>
      </c>
      <c r="X54" s="26" t="s">
        <v>379</v>
      </c>
      <c r="Y54" s="22" t="s">
        <v>378</v>
      </c>
      <c r="Z54" s="27"/>
      <c r="AA54" s="27"/>
      <c r="AB54" s="47"/>
      <c r="AC54" s="658"/>
      <c r="AD54" s="233">
        <f>COUNTIF($C54:$V54,"B")</f>
        <v>0</v>
      </c>
      <c r="AE54" s="206">
        <f>COUNTIF($C54:$V54,"E")</f>
        <v>0</v>
      </c>
      <c r="AF54" s="206">
        <f>COUNTIF(C54:V54, "F")</f>
        <v>0</v>
      </c>
      <c r="AG54" s="206">
        <f>COUNTIF(C54:V54,"O")</f>
        <v>1</v>
      </c>
      <c r="AH54" s="206">
        <f>COUNTIF(C54:V54,"L")</f>
        <v>0</v>
      </c>
      <c r="AI54" s="206">
        <f>COUNTIF(C54:V54,"C")</f>
        <v>0</v>
      </c>
      <c r="AJ54" s="206">
        <f>COUNTIF(C54:V54,"M")</f>
        <v>0</v>
      </c>
      <c r="AK54" s="206">
        <f>COUNTIF(C54:V54,"I")</f>
        <v>0</v>
      </c>
      <c r="AL54" s="206">
        <f>COUNTIF(C54:V54,"S")</f>
        <v>0</v>
      </c>
      <c r="AM54" s="206">
        <f>COUNTIF(C54:V54,"X")</f>
        <v>0</v>
      </c>
      <c r="AN54" s="206">
        <f>COUNTIF(C54:V54,"P")</f>
        <v>0</v>
      </c>
      <c r="AO54" s="230">
        <f>COUNTIF(C54:V54,"H")</f>
        <v>0</v>
      </c>
      <c r="AP54" s="1402">
        <f>SUM(AD54:AO54)</f>
        <v>1</v>
      </c>
      <c r="AQ54" s="227">
        <f>COUNTIF(X54:AB54,"B")</f>
        <v>1</v>
      </c>
      <c r="AR54" s="206">
        <f>COUNTIF(X54:AB54,"E")</f>
        <v>0</v>
      </c>
      <c r="AS54" s="206">
        <f>COUNTIF(X54:AB54, "F")</f>
        <v>0</v>
      </c>
      <c r="AT54" s="206">
        <f>COUNTIF(X54:AB54,"O")</f>
        <v>1</v>
      </c>
      <c r="AU54" s="206">
        <f>COUNTIF(X54:AB54,"L")</f>
        <v>0</v>
      </c>
      <c r="AV54" s="206">
        <f>COUNTIF(X54:AB54,"C")</f>
        <v>0</v>
      </c>
      <c r="AW54" s="206">
        <f>COUNTIF(X54:AB54,"M")</f>
        <v>0</v>
      </c>
      <c r="AX54" s="206">
        <f>COUNTIF(X54:AB54,"I")</f>
        <v>0</v>
      </c>
      <c r="AY54" s="206">
        <f>COUNTIF(X54:AB54,"S")</f>
        <v>0</v>
      </c>
      <c r="AZ54" s="206">
        <f>COUNTIF(X54:AB54,"X")</f>
        <v>0</v>
      </c>
      <c r="BA54" s="206">
        <f>COUNTIF(X54:AB54,"P")</f>
        <v>0</v>
      </c>
      <c r="BB54" s="206">
        <f>COUNTIF(X54:AB54,"H")</f>
        <v>0</v>
      </c>
      <c r="BC54" s="206">
        <f>COUNTIF(X54:AB54,"G")</f>
        <v>0</v>
      </c>
      <c r="BD54" s="206">
        <f>COUNTIF(Y54:AB54,"N")</f>
        <v>0</v>
      </c>
      <c r="BE54" s="230">
        <f>COUNTIF(X54:AB54, "4")</f>
        <v>0</v>
      </c>
      <c r="BF54" s="1402">
        <f>SUM(AQ54:BE54)</f>
        <v>2</v>
      </c>
      <c r="BG54" s="178" t="str">
        <f>IF(AC54="","",IF(AC54="PM",1))</f>
        <v/>
      </c>
      <c r="BH54" s="179" t="str">
        <f>IF(AC54="","",IF(AC54="G",1))</f>
        <v/>
      </c>
      <c r="BI54" s="180" t="str">
        <f>IF(AC54="","",IF(AC54="N",1))</f>
        <v/>
      </c>
      <c r="BJ54" s="180" t="str">
        <f>IF(AC54="","",IF(AC54="Z",1))</f>
        <v/>
      </c>
      <c r="BK54" s="1404" t="str">
        <f>B54</f>
        <v>Fatal Femme</v>
      </c>
    </row>
    <row r="55" spans="1:127" s="8" customFormat="1" ht="15.75" customHeight="1" thickBot="1">
      <c r="A55" s="1422"/>
      <c r="B55" s="1544"/>
      <c r="C55" s="23"/>
      <c r="D55" s="24">
        <v>12</v>
      </c>
      <c r="E55" s="24"/>
      <c r="F55" s="209"/>
      <c r="G55" s="23"/>
      <c r="H55" s="24"/>
      <c r="I55" s="24"/>
      <c r="J55" s="29"/>
      <c r="K55" s="25"/>
      <c r="L55" s="24"/>
      <c r="M55" s="24"/>
      <c r="N55" s="31"/>
      <c r="O55" s="23"/>
      <c r="P55" s="24"/>
      <c r="Q55" s="24"/>
      <c r="R55" s="29"/>
      <c r="S55" s="25"/>
      <c r="T55" s="24"/>
      <c r="U55" s="18"/>
      <c r="V55" s="724"/>
      <c r="W55" s="1371"/>
      <c r="X55" s="23">
        <v>10</v>
      </c>
      <c r="Y55" s="24">
        <v>11</v>
      </c>
      <c r="Z55" s="24"/>
      <c r="AA55" s="24"/>
      <c r="AB55" s="50"/>
      <c r="AC55" s="28"/>
      <c r="AD55" s="350" t="s">
        <v>378</v>
      </c>
      <c r="AE55" s="351" t="s">
        <v>405</v>
      </c>
      <c r="AF55" s="351" t="s">
        <v>406</v>
      </c>
      <c r="AG55" s="351" t="s">
        <v>379</v>
      </c>
      <c r="AH55" s="697" t="s">
        <v>159</v>
      </c>
      <c r="AI55" s="351" t="s">
        <v>407</v>
      </c>
      <c r="AJ55" s="351" t="s">
        <v>408</v>
      </c>
      <c r="AK55" s="351" t="s">
        <v>409</v>
      </c>
      <c r="AL55" s="351" t="s">
        <v>376</v>
      </c>
      <c r="AM55" s="351" t="s">
        <v>410</v>
      </c>
      <c r="AN55" s="351" t="s">
        <v>377</v>
      </c>
      <c r="AO55" s="351" t="s">
        <v>411</v>
      </c>
      <c r="AP55" s="1403"/>
      <c r="AQ55" s="350" t="s">
        <v>378</v>
      </c>
      <c r="AR55" s="351" t="s">
        <v>405</v>
      </c>
      <c r="AS55" s="351" t="s">
        <v>406</v>
      </c>
      <c r="AT55" s="351" t="s">
        <v>379</v>
      </c>
      <c r="AU55" s="697" t="s">
        <v>159</v>
      </c>
      <c r="AV55" s="351" t="s">
        <v>407</v>
      </c>
      <c r="AW55" s="351" t="s">
        <v>408</v>
      </c>
      <c r="AX55" s="351" t="s">
        <v>409</v>
      </c>
      <c r="AY55" s="351" t="s">
        <v>376</v>
      </c>
      <c r="AZ55" s="351" t="s">
        <v>410</v>
      </c>
      <c r="BA55" s="351" t="s">
        <v>377</v>
      </c>
      <c r="BB55" s="351" t="s">
        <v>411</v>
      </c>
      <c r="BC55" s="351" t="s">
        <v>375</v>
      </c>
      <c r="BD55" s="351" t="s">
        <v>147</v>
      </c>
      <c r="BE55" s="351">
        <v>4</v>
      </c>
      <c r="BF55" s="1403"/>
      <c r="BG55" s="350" t="s">
        <v>413</v>
      </c>
      <c r="BH55" s="351" t="s">
        <v>375</v>
      </c>
      <c r="BI55" s="721" t="s">
        <v>147</v>
      </c>
      <c r="BJ55" s="722" t="s">
        <v>161</v>
      </c>
      <c r="BK55" s="1404"/>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row>
    <row r="56" spans="1:127" ht="15.75" customHeight="1" thickBot="1">
      <c r="A56" s="1429" t="str">
        <f ca="1">IF(Rosters!H18="","",Rosters!H18)</f>
        <v>100%</v>
      </c>
      <c r="B56" s="1547" t="str">
        <f ca="1">IF(Rosters!I18="","",Rosters!I18)</f>
        <v>Polly Fester</v>
      </c>
      <c r="C56" s="20"/>
      <c r="D56" s="21"/>
      <c r="E56" s="21"/>
      <c r="F56" s="30"/>
      <c r="G56" s="20"/>
      <c r="H56" s="21"/>
      <c r="I56" s="21"/>
      <c r="J56" s="30"/>
      <c r="K56" s="44"/>
      <c r="L56" s="21"/>
      <c r="M56" s="21"/>
      <c r="N56" s="43"/>
      <c r="O56" s="20"/>
      <c r="P56" s="21"/>
      <c r="Q56" s="21"/>
      <c r="R56" s="30"/>
      <c r="S56" s="44"/>
      <c r="T56" s="14"/>
      <c r="U56" s="32"/>
      <c r="V56" s="723"/>
      <c r="W56" s="1370" t="str">
        <f>IF(COUNT(C57:U57)=0,"",COUNT(C57:U57))</f>
        <v/>
      </c>
      <c r="X56" s="20"/>
      <c r="Y56" s="14"/>
      <c r="Z56" s="21"/>
      <c r="AA56" s="21"/>
      <c r="AB56" s="33"/>
      <c r="AC56" s="658"/>
      <c r="AD56" s="233">
        <f>COUNTIF($C56:$V56,"B")</f>
        <v>0</v>
      </c>
      <c r="AE56" s="206">
        <f>COUNTIF($C56:$V56,"E")</f>
        <v>0</v>
      </c>
      <c r="AF56" s="206">
        <f>COUNTIF(C56:V56, "F")</f>
        <v>0</v>
      </c>
      <c r="AG56" s="206">
        <f>COUNTIF(C56:V56,"O")</f>
        <v>0</v>
      </c>
      <c r="AH56" s="206">
        <f>COUNTIF(C56:V56,"L")</f>
        <v>0</v>
      </c>
      <c r="AI56" s="206">
        <f>COUNTIF(C56:V56,"C")</f>
        <v>0</v>
      </c>
      <c r="AJ56" s="206">
        <f>COUNTIF(C56:V56,"M")</f>
        <v>0</v>
      </c>
      <c r="AK56" s="206">
        <f>COUNTIF(C56:V56,"I")</f>
        <v>0</v>
      </c>
      <c r="AL56" s="206">
        <f>COUNTIF(C56:V56,"S")</f>
        <v>0</v>
      </c>
      <c r="AM56" s="206">
        <f>COUNTIF(C56:V56,"X")</f>
        <v>0</v>
      </c>
      <c r="AN56" s="206">
        <f>COUNTIF(C56:V56,"P")</f>
        <v>0</v>
      </c>
      <c r="AO56" s="230">
        <f>COUNTIF(C56:V56,"H")</f>
        <v>0</v>
      </c>
      <c r="AP56" s="1402">
        <f>SUM(AD56:AO56)</f>
        <v>0</v>
      </c>
      <c r="AQ56" s="227">
        <f>COUNTIF(X56:AB56,"B")</f>
        <v>0</v>
      </c>
      <c r="AR56" s="206">
        <f>COUNTIF(X56:AB56,"E")</f>
        <v>0</v>
      </c>
      <c r="AS56" s="206">
        <f>COUNTIF(X56:AB56, "F")</f>
        <v>0</v>
      </c>
      <c r="AT56" s="206">
        <f>COUNTIF(X56:AB56,"O")</f>
        <v>0</v>
      </c>
      <c r="AU56" s="206">
        <f>COUNTIF(X56:AB56,"L")</f>
        <v>0</v>
      </c>
      <c r="AV56" s="206">
        <f>COUNTIF(X56:AB56,"C")</f>
        <v>0</v>
      </c>
      <c r="AW56" s="206">
        <f>COUNTIF(X56:AB56,"M")</f>
        <v>0</v>
      </c>
      <c r="AX56" s="206">
        <f>COUNTIF(X56:AB56,"I")</f>
        <v>0</v>
      </c>
      <c r="AY56" s="206">
        <f>COUNTIF(X56:AB56,"S")</f>
        <v>0</v>
      </c>
      <c r="AZ56" s="206">
        <f>COUNTIF(X56:AB56,"X")</f>
        <v>0</v>
      </c>
      <c r="BA56" s="206">
        <f>COUNTIF(X56:AB56,"P")</f>
        <v>0</v>
      </c>
      <c r="BB56" s="206">
        <f>COUNTIF(X56:AB56,"H")</f>
        <v>0</v>
      </c>
      <c r="BC56" s="206">
        <f>COUNTIF(X56:AB56,"G")</f>
        <v>0</v>
      </c>
      <c r="BD56" s="206">
        <f>COUNTIF(Y56:AB56,"N")</f>
        <v>0</v>
      </c>
      <c r="BE56" s="230">
        <f>COUNTIF(X56:AB56, "4")</f>
        <v>0</v>
      </c>
      <c r="BF56" s="1402">
        <f>SUM(AQ56:BE56)</f>
        <v>0</v>
      </c>
      <c r="BG56" s="178" t="str">
        <f>IF(AC56="","",IF(AC56="PM",1))</f>
        <v/>
      </c>
      <c r="BH56" s="179" t="str">
        <f>IF(AC56="","",IF(AC56="G",1))</f>
        <v/>
      </c>
      <c r="BI56" s="180" t="str">
        <f>IF(AC56="","",IF(AC56="N",1))</f>
        <v/>
      </c>
      <c r="BJ56" s="180" t="str">
        <f>IF(AC56="","",IF(AC56="Z",1))</f>
        <v/>
      </c>
      <c r="BK56" s="1406" t="str">
        <f>B56</f>
        <v>Polly Fester</v>
      </c>
    </row>
    <row r="57" spans="1:127" s="8" customFormat="1" ht="15.75" customHeight="1" thickBot="1">
      <c r="A57" s="1430"/>
      <c r="B57" s="1548"/>
      <c r="C57" s="15"/>
      <c r="D57" s="16"/>
      <c r="E57" s="16"/>
      <c r="F57" s="29"/>
      <c r="G57" s="15"/>
      <c r="H57" s="16"/>
      <c r="I57" s="16"/>
      <c r="J57" s="29"/>
      <c r="K57" s="17"/>
      <c r="L57" s="16"/>
      <c r="M57" s="16"/>
      <c r="N57" s="31"/>
      <c r="O57" s="15"/>
      <c r="P57" s="16"/>
      <c r="Q57" s="16"/>
      <c r="R57" s="29"/>
      <c r="S57" s="17"/>
      <c r="T57" s="16"/>
      <c r="U57" s="19"/>
      <c r="V57" s="724"/>
      <c r="W57" s="1371"/>
      <c r="X57" s="15"/>
      <c r="Y57" s="16"/>
      <c r="Z57" s="16"/>
      <c r="AA57" s="16"/>
      <c r="AB57" s="46"/>
      <c r="AC57" s="28"/>
      <c r="AD57" s="350" t="s">
        <v>378</v>
      </c>
      <c r="AE57" s="351" t="s">
        <v>405</v>
      </c>
      <c r="AF57" s="351" t="s">
        <v>406</v>
      </c>
      <c r="AG57" s="351" t="s">
        <v>379</v>
      </c>
      <c r="AH57" s="697" t="s">
        <v>159</v>
      </c>
      <c r="AI57" s="351" t="s">
        <v>407</v>
      </c>
      <c r="AJ57" s="351" t="s">
        <v>408</v>
      </c>
      <c r="AK57" s="351" t="s">
        <v>409</v>
      </c>
      <c r="AL57" s="351" t="s">
        <v>376</v>
      </c>
      <c r="AM57" s="351" t="s">
        <v>410</v>
      </c>
      <c r="AN57" s="351" t="s">
        <v>377</v>
      </c>
      <c r="AO57" s="351" t="s">
        <v>411</v>
      </c>
      <c r="AP57" s="1403"/>
      <c r="AQ57" s="350" t="s">
        <v>378</v>
      </c>
      <c r="AR57" s="351" t="s">
        <v>405</v>
      </c>
      <c r="AS57" s="351" t="s">
        <v>406</v>
      </c>
      <c r="AT57" s="351" t="s">
        <v>379</v>
      </c>
      <c r="AU57" s="697" t="s">
        <v>159</v>
      </c>
      <c r="AV57" s="351" t="s">
        <v>407</v>
      </c>
      <c r="AW57" s="351" t="s">
        <v>408</v>
      </c>
      <c r="AX57" s="351" t="s">
        <v>409</v>
      </c>
      <c r="AY57" s="351" t="s">
        <v>376</v>
      </c>
      <c r="AZ57" s="351" t="s">
        <v>410</v>
      </c>
      <c r="BA57" s="351" t="s">
        <v>377</v>
      </c>
      <c r="BB57" s="351" t="s">
        <v>411</v>
      </c>
      <c r="BC57" s="351" t="s">
        <v>375</v>
      </c>
      <c r="BD57" s="351" t="s">
        <v>147</v>
      </c>
      <c r="BE57" s="351">
        <v>4</v>
      </c>
      <c r="BF57" s="1403"/>
      <c r="BG57" s="350" t="s">
        <v>413</v>
      </c>
      <c r="BH57" s="351" t="s">
        <v>375</v>
      </c>
      <c r="BI57" s="721" t="s">
        <v>147</v>
      </c>
      <c r="BJ57" s="722" t="s">
        <v>161</v>
      </c>
      <c r="BK57" s="1406"/>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row>
    <row r="58" spans="1:127" ht="15.75" customHeight="1" thickBot="1">
      <c r="A58" s="1421" t="str">
        <f ca="1">IF(Rosters!H19="","",Rosters!H19)</f>
        <v>2.8</v>
      </c>
      <c r="B58" s="1543" t="str">
        <f ca="1">IF(Rosters!I19="","",Rosters!I19)</f>
        <v>Racer McChaseHer</v>
      </c>
      <c r="C58" s="26"/>
      <c r="D58" s="27" t="s">
        <v>379</v>
      </c>
      <c r="E58" s="27" t="s">
        <v>378</v>
      </c>
      <c r="F58" s="30" t="s">
        <v>378</v>
      </c>
      <c r="G58" s="26" t="s">
        <v>410</v>
      </c>
      <c r="H58" s="27"/>
      <c r="I58" s="27"/>
      <c r="J58" s="30"/>
      <c r="K58" s="48"/>
      <c r="L58" s="27"/>
      <c r="M58" s="27"/>
      <c r="N58" s="43"/>
      <c r="O58" s="26"/>
      <c r="P58" s="27"/>
      <c r="Q58" s="27"/>
      <c r="R58" s="30"/>
      <c r="S58" s="48"/>
      <c r="T58" s="22"/>
      <c r="U58" s="49"/>
      <c r="V58" s="723"/>
      <c r="W58" s="1370">
        <f>IF(COUNT(C59:U59)=0,"",COUNT(C59:U59))</f>
        <v>4</v>
      </c>
      <c r="X58" s="26">
        <v>4</v>
      </c>
      <c r="Y58" s="22"/>
      <c r="Z58" s="27"/>
      <c r="AA58" s="27"/>
      <c r="AB58" s="47"/>
      <c r="AC58" s="658"/>
      <c r="AD58" s="233">
        <f>COUNTIF($C58:$V58,"B")</f>
        <v>2</v>
      </c>
      <c r="AE58" s="206">
        <f>COUNTIF($C58:$V58,"E")</f>
        <v>0</v>
      </c>
      <c r="AF58" s="206">
        <f>COUNTIF(C58:V58, "F")</f>
        <v>0</v>
      </c>
      <c r="AG58" s="206">
        <f>COUNTIF(C58:V58,"O")</f>
        <v>1</v>
      </c>
      <c r="AH58" s="206">
        <f>COUNTIF(C58:V58,"L")</f>
        <v>0</v>
      </c>
      <c r="AI58" s="206">
        <f>COUNTIF(C58:V58,"C")</f>
        <v>0</v>
      </c>
      <c r="AJ58" s="206">
        <f>COUNTIF(C58:V58,"M")</f>
        <v>0</v>
      </c>
      <c r="AK58" s="206">
        <f>COUNTIF(C58:V58,"I")</f>
        <v>0</v>
      </c>
      <c r="AL58" s="206">
        <f>COUNTIF(C58:V58,"S")</f>
        <v>0</v>
      </c>
      <c r="AM58" s="206">
        <f>COUNTIF(C58:V58,"X")</f>
        <v>1</v>
      </c>
      <c r="AN58" s="206">
        <f>COUNTIF(C58:V58,"P")</f>
        <v>0</v>
      </c>
      <c r="AO58" s="230">
        <f>COUNTIF(C58:V58,"H")</f>
        <v>0</v>
      </c>
      <c r="AP58" s="1402">
        <f>SUM(AD58:AO58)</f>
        <v>4</v>
      </c>
      <c r="AQ58" s="227">
        <f>COUNTIF(X58:AB58,"B")</f>
        <v>0</v>
      </c>
      <c r="AR58" s="206">
        <f>COUNTIF(X58:AB58,"E")</f>
        <v>0</v>
      </c>
      <c r="AS58" s="206">
        <f>COUNTIF(X58:AB58, "F")</f>
        <v>0</v>
      </c>
      <c r="AT58" s="206">
        <f>COUNTIF(X58:AB58,"O")</f>
        <v>0</v>
      </c>
      <c r="AU58" s="206">
        <f>COUNTIF(X58:AB58,"L")</f>
        <v>0</v>
      </c>
      <c r="AV58" s="206">
        <f>COUNTIF(X58:AB58,"C")</f>
        <v>0</v>
      </c>
      <c r="AW58" s="206">
        <f>COUNTIF(X58:AB58,"M")</f>
        <v>0</v>
      </c>
      <c r="AX58" s="206">
        <f>COUNTIF(X58:AB58,"I")</f>
        <v>0</v>
      </c>
      <c r="AY58" s="206">
        <f>COUNTIF(X58:AB58,"S")</f>
        <v>0</v>
      </c>
      <c r="AZ58" s="206">
        <f>COUNTIF(X58:AB58,"X")</f>
        <v>0</v>
      </c>
      <c r="BA58" s="206">
        <f>COUNTIF(X58:AB58,"P")</f>
        <v>0</v>
      </c>
      <c r="BB58" s="206">
        <f>COUNTIF(X58:AB58,"H")</f>
        <v>0</v>
      </c>
      <c r="BC58" s="206">
        <f>COUNTIF(X58:AB58,"G")</f>
        <v>0</v>
      </c>
      <c r="BD58" s="206">
        <f>COUNTIF(Y58:AB58,"N")</f>
        <v>0</v>
      </c>
      <c r="BE58" s="230">
        <f>COUNTIF(X58:AB58, "4")</f>
        <v>1</v>
      </c>
      <c r="BF58" s="1402">
        <f>SUM(AQ58:BE58)</f>
        <v>1</v>
      </c>
      <c r="BG58" s="178" t="str">
        <f>IF(AC58="","",IF(AC58="PM",1))</f>
        <v/>
      </c>
      <c r="BH58" s="179" t="str">
        <f>IF(AC58="","",IF(AC58="G",1))</f>
        <v/>
      </c>
      <c r="BI58" s="180" t="str">
        <f>IF(AC58="","",IF(AC58="N",1))</f>
        <v/>
      </c>
      <c r="BJ58" s="180" t="str">
        <f>IF(AC58="","",IF(AC58="Z",1))</f>
        <v/>
      </c>
      <c r="BK58" s="1404" t="str">
        <f>B58</f>
        <v>Racer McChaseHer</v>
      </c>
    </row>
    <row r="59" spans="1:127" s="8" customFormat="1" ht="15.75" customHeight="1" thickBot="1">
      <c r="A59" s="1422"/>
      <c r="B59" s="1544"/>
      <c r="C59" s="23"/>
      <c r="D59" s="24">
        <v>15</v>
      </c>
      <c r="E59" s="24">
        <v>20</v>
      </c>
      <c r="F59" s="29">
        <v>20</v>
      </c>
      <c r="G59" s="23">
        <v>20</v>
      </c>
      <c r="H59" s="24"/>
      <c r="I59" s="24"/>
      <c r="J59" s="29"/>
      <c r="K59" s="25"/>
      <c r="L59" s="24"/>
      <c r="M59" s="24"/>
      <c r="N59" s="31"/>
      <c r="O59" s="23"/>
      <c r="P59" s="24"/>
      <c r="Q59" s="24"/>
      <c r="R59" s="29"/>
      <c r="S59" s="25"/>
      <c r="T59" s="24"/>
      <c r="U59" s="18"/>
      <c r="V59" s="724"/>
      <c r="W59" s="1371"/>
      <c r="X59" s="23">
        <v>20</v>
      </c>
      <c r="Y59" s="24"/>
      <c r="Z59" s="24"/>
      <c r="AA59" s="24"/>
      <c r="AB59" s="50"/>
      <c r="AC59" s="28"/>
      <c r="AD59" s="350" t="s">
        <v>378</v>
      </c>
      <c r="AE59" s="351" t="s">
        <v>405</v>
      </c>
      <c r="AF59" s="351" t="s">
        <v>406</v>
      </c>
      <c r="AG59" s="351" t="s">
        <v>379</v>
      </c>
      <c r="AH59" s="697" t="s">
        <v>159</v>
      </c>
      <c r="AI59" s="351" t="s">
        <v>407</v>
      </c>
      <c r="AJ59" s="351" t="s">
        <v>408</v>
      </c>
      <c r="AK59" s="351" t="s">
        <v>409</v>
      </c>
      <c r="AL59" s="351" t="s">
        <v>376</v>
      </c>
      <c r="AM59" s="351" t="s">
        <v>410</v>
      </c>
      <c r="AN59" s="351" t="s">
        <v>377</v>
      </c>
      <c r="AO59" s="351" t="s">
        <v>411</v>
      </c>
      <c r="AP59" s="1403"/>
      <c r="AQ59" s="350" t="s">
        <v>378</v>
      </c>
      <c r="AR59" s="351" t="s">
        <v>405</v>
      </c>
      <c r="AS59" s="351" t="s">
        <v>406</v>
      </c>
      <c r="AT59" s="351" t="s">
        <v>379</v>
      </c>
      <c r="AU59" s="697" t="s">
        <v>159</v>
      </c>
      <c r="AV59" s="351" t="s">
        <v>407</v>
      </c>
      <c r="AW59" s="351" t="s">
        <v>408</v>
      </c>
      <c r="AX59" s="351" t="s">
        <v>409</v>
      </c>
      <c r="AY59" s="351" t="s">
        <v>376</v>
      </c>
      <c r="AZ59" s="351" t="s">
        <v>410</v>
      </c>
      <c r="BA59" s="351" t="s">
        <v>377</v>
      </c>
      <c r="BB59" s="351" t="s">
        <v>411</v>
      </c>
      <c r="BC59" s="351" t="s">
        <v>375</v>
      </c>
      <c r="BD59" s="351" t="s">
        <v>147</v>
      </c>
      <c r="BE59" s="351">
        <v>4</v>
      </c>
      <c r="BF59" s="1403"/>
      <c r="BG59" s="350" t="s">
        <v>413</v>
      </c>
      <c r="BH59" s="351" t="s">
        <v>375</v>
      </c>
      <c r="BI59" s="721" t="s">
        <v>147</v>
      </c>
      <c r="BJ59" s="722" t="s">
        <v>161</v>
      </c>
      <c r="BK59" s="1404"/>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row>
    <row r="60" spans="1:127" ht="15.75" customHeight="1" thickBot="1">
      <c r="A60" s="1545" t="str">
        <f ca="1">IF(Rosters!H20="","",Rosters!H20)</f>
        <v>3</v>
      </c>
      <c r="B60" s="1539" t="str">
        <f ca="1">IF(Rosters!I20="","",Rosters!I20)</f>
        <v>Roxanna Hardplace</v>
      </c>
      <c r="C60" s="20"/>
      <c r="D60" s="21"/>
      <c r="E60" s="21"/>
      <c r="F60" s="30" t="s">
        <v>406</v>
      </c>
      <c r="G60" s="20" t="s">
        <v>379</v>
      </c>
      <c r="H60" s="21" t="s">
        <v>378</v>
      </c>
      <c r="I60" s="21" t="s">
        <v>405</v>
      </c>
      <c r="J60" s="30"/>
      <c r="K60" s="44"/>
      <c r="L60" s="21"/>
      <c r="M60" s="21"/>
      <c r="N60" s="43"/>
      <c r="O60" s="20"/>
      <c r="P60" s="21"/>
      <c r="Q60" s="21"/>
      <c r="R60" s="30"/>
      <c r="S60" s="44"/>
      <c r="T60" s="14"/>
      <c r="U60" s="32"/>
      <c r="V60" s="723"/>
      <c r="W60" s="1370">
        <f>IF(COUNT(C61:U61)=0,"",COUNT(C61:U61))</f>
        <v>4</v>
      </c>
      <c r="X60" s="20">
        <v>4</v>
      </c>
      <c r="Y60" s="14" t="s">
        <v>409</v>
      </c>
      <c r="Z60" s="21"/>
      <c r="AA60" s="21"/>
      <c r="AB60" s="33"/>
      <c r="AC60" s="658"/>
      <c r="AD60" s="233">
        <f>COUNTIF($C60:$V60,"B")</f>
        <v>1</v>
      </c>
      <c r="AE60" s="206">
        <f>COUNTIF($C60:$V60,"E")</f>
        <v>1</v>
      </c>
      <c r="AF60" s="206">
        <f>COUNTIF(C60:V60, "F")</f>
        <v>1</v>
      </c>
      <c r="AG60" s="206">
        <f>COUNTIF(C60:V60,"O")</f>
        <v>1</v>
      </c>
      <c r="AH60" s="206">
        <f>COUNTIF(C60:V60,"L")</f>
        <v>0</v>
      </c>
      <c r="AI60" s="206">
        <f>COUNTIF(C60:V60,"C")</f>
        <v>0</v>
      </c>
      <c r="AJ60" s="206">
        <f>COUNTIF(C60:V60,"M")</f>
        <v>0</v>
      </c>
      <c r="AK60" s="206">
        <f>COUNTIF(C60:V60,"I")</f>
        <v>0</v>
      </c>
      <c r="AL60" s="206">
        <f>COUNTIF(C60:V60,"S")</f>
        <v>0</v>
      </c>
      <c r="AM60" s="206">
        <f>COUNTIF(C60:V60,"X")</f>
        <v>0</v>
      </c>
      <c r="AN60" s="206">
        <f>COUNTIF(C60:V60,"P")</f>
        <v>0</v>
      </c>
      <c r="AO60" s="230">
        <f>COUNTIF(C60:V60,"H")</f>
        <v>0</v>
      </c>
      <c r="AP60" s="1402">
        <f>SUM(AD60:AO60)</f>
        <v>4</v>
      </c>
      <c r="AQ60" s="227">
        <f>COUNTIF(X60:AB60,"B")</f>
        <v>0</v>
      </c>
      <c r="AR60" s="206">
        <f>COUNTIF(X60:AB60,"E")</f>
        <v>0</v>
      </c>
      <c r="AS60" s="206">
        <f>COUNTIF(X60:AB60, "F")</f>
        <v>0</v>
      </c>
      <c r="AT60" s="206">
        <f>COUNTIF(X60:AB60,"O")</f>
        <v>0</v>
      </c>
      <c r="AU60" s="206">
        <f>COUNTIF(X60:AB60,"L")</f>
        <v>0</v>
      </c>
      <c r="AV60" s="206">
        <f>COUNTIF(X60:AB60,"C")</f>
        <v>0</v>
      </c>
      <c r="AW60" s="206">
        <f>COUNTIF(X60:AB60,"M")</f>
        <v>0</v>
      </c>
      <c r="AX60" s="206">
        <f>COUNTIF(X60:AB60,"I")</f>
        <v>1</v>
      </c>
      <c r="AY60" s="206">
        <f>COUNTIF(X60:AB60,"S")</f>
        <v>0</v>
      </c>
      <c r="AZ60" s="206">
        <f>COUNTIF(X60:AB60,"X")</f>
        <v>0</v>
      </c>
      <c r="BA60" s="206">
        <f>COUNTIF(X60:AB60,"P")</f>
        <v>0</v>
      </c>
      <c r="BB60" s="206">
        <f>COUNTIF(X60:AB60,"H")</f>
        <v>0</v>
      </c>
      <c r="BC60" s="206">
        <f>COUNTIF(X60:AB60,"G")</f>
        <v>0</v>
      </c>
      <c r="BD60" s="206">
        <f>COUNTIF(Y60:AB60,"N")</f>
        <v>0</v>
      </c>
      <c r="BE60" s="230">
        <f>COUNTIF(X60:AB60, "4")</f>
        <v>1</v>
      </c>
      <c r="BF60" s="1402">
        <f>SUM(AQ60:BE60)</f>
        <v>2</v>
      </c>
      <c r="BG60" s="178" t="str">
        <f>IF(AC60="","",IF(AC60="PM",1))</f>
        <v/>
      </c>
      <c r="BH60" s="179" t="str">
        <f>IF(AC60="","",IF(AC60="G",1))</f>
        <v/>
      </c>
      <c r="BI60" s="180" t="str">
        <f>IF(AC60="","",IF(AC60="N",1))</f>
        <v/>
      </c>
      <c r="BJ60" s="180" t="str">
        <f>IF(AC60="","",IF(AC60="Z",1))</f>
        <v/>
      </c>
      <c r="BK60" s="1535" t="str">
        <f>B60</f>
        <v>Roxanna Hardplace</v>
      </c>
    </row>
    <row r="61" spans="1:127" s="8" customFormat="1" ht="15.75" customHeight="1" thickBot="1">
      <c r="A61" s="1546"/>
      <c r="B61" s="1540"/>
      <c r="C61" s="15"/>
      <c r="D61" s="16"/>
      <c r="E61" s="16"/>
      <c r="F61" s="29">
        <v>3</v>
      </c>
      <c r="G61" s="15">
        <v>5</v>
      </c>
      <c r="H61" s="16">
        <v>12</v>
      </c>
      <c r="I61" s="16">
        <v>16</v>
      </c>
      <c r="J61" s="29"/>
      <c r="K61" s="17"/>
      <c r="L61" s="16"/>
      <c r="M61" s="16"/>
      <c r="N61" s="31"/>
      <c r="O61" s="15"/>
      <c r="P61" s="16"/>
      <c r="Q61" s="16"/>
      <c r="R61" s="29"/>
      <c r="S61" s="17"/>
      <c r="T61" s="16"/>
      <c r="U61" s="19"/>
      <c r="V61" s="724"/>
      <c r="W61" s="1371"/>
      <c r="X61" s="15">
        <v>3</v>
      </c>
      <c r="Y61" s="16">
        <v>11</v>
      </c>
      <c r="Z61" s="16"/>
      <c r="AA61" s="405"/>
      <c r="AB61" s="46"/>
      <c r="AC61" s="28"/>
      <c r="AD61" s="350" t="s">
        <v>378</v>
      </c>
      <c r="AE61" s="351" t="s">
        <v>405</v>
      </c>
      <c r="AF61" s="351" t="s">
        <v>406</v>
      </c>
      <c r="AG61" s="351" t="s">
        <v>379</v>
      </c>
      <c r="AH61" s="697" t="s">
        <v>159</v>
      </c>
      <c r="AI61" s="351" t="s">
        <v>407</v>
      </c>
      <c r="AJ61" s="351" t="s">
        <v>408</v>
      </c>
      <c r="AK61" s="351" t="s">
        <v>409</v>
      </c>
      <c r="AL61" s="351" t="s">
        <v>376</v>
      </c>
      <c r="AM61" s="351" t="s">
        <v>410</v>
      </c>
      <c r="AN61" s="351" t="s">
        <v>377</v>
      </c>
      <c r="AO61" s="351" t="s">
        <v>411</v>
      </c>
      <c r="AP61" s="1403"/>
      <c r="AQ61" s="350" t="s">
        <v>378</v>
      </c>
      <c r="AR61" s="351" t="s">
        <v>405</v>
      </c>
      <c r="AS61" s="351" t="s">
        <v>406</v>
      </c>
      <c r="AT61" s="351" t="s">
        <v>379</v>
      </c>
      <c r="AU61" s="697" t="s">
        <v>159</v>
      </c>
      <c r="AV61" s="351" t="s">
        <v>407</v>
      </c>
      <c r="AW61" s="351" t="s">
        <v>408</v>
      </c>
      <c r="AX61" s="351" t="s">
        <v>409</v>
      </c>
      <c r="AY61" s="351" t="s">
        <v>376</v>
      </c>
      <c r="AZ61" s="351" t="s">
        <v>410</v>
      </c>
      <c r="BA61" s="351" t="s">
        <v>377</v>
      </c>
      <c r="BB61" s="351" t="s">
        <v>411</v>
      </c>
      <c r="BC61" s="351" t="s">
        <v>375</v>
      </c>
      <c r="BD61" s="351" t="s">
        <v>147</v>
      </c>
      <c r="BE61" s="351">
        <v>4</v>
      </c>
      <c r="BF61" s="1403"/>
      <c r="BG61" s="350" t="s">
        <v>413</v>
      </c>
      <c r="BH61" s="351" t="s">
        <v>375</v>
      </c>
      <c r="BI61" s="721" t="s">
        <v>147</v>
      </c>
      <c r="BJ61" s="722" t="s">
        <v>161</v>
      </c>
      <c r="BK61" s="1535"/>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row>
    <row r="62" spans="1:127" ht="15.75" customHeight="1" thickBot="1">
      <c r="A62" s="1536" t="str">
        <f ca="1">IF(Rosters!H21="","",Rosters!H21)</f>
        <v>989</v>
      </c>
      <c r="B62" s="1541" t="str">
        <f ca="1">IF(Rosters!I21="","",Rosters!I21)</f>
        <v>Sarah Hipel</v>
      </c>
      <c r="C62" s="26"/>
      <c r="D62" s="27"/>
      <c r="E62" s="27"/>
      <c r="F62" s="30" t="s">
        <v>409</v>
      </c>
      <c r="G62" s="26" t="s">
        <v>406</v>
      </c>
      <c r="H62" s="27" t="s">
        <v>379</v>
      </c>
      <c r="I62" s="27" t="s">
        <v>410</v>
      </c>
      <c r="J62" s="30" t="s">
        <v>410</v>
      </c>
      <c r="K62" s="48"/>
      <c r="L62" s="27"/>
      <c r="M62" s="27"/>
      <c r="N62" s="43"/>
      <c r="O62" s="26"/>
      <c r="P62" s="27"/>
      <c r="Q62" s="27"/>
      <c r="R62" s="30"/>
      <c r="S62" s="48"/>
      <c r="T62" s="22"/>
      <c r="U62" s="49"/>
      <c r="V62" s="723"/>
      <c r="W62" s="1370">
        <f>IF(COUNT(C63:U63)=0,"",COUNT(C63:U63))</f>
        <v>5</v>
      </c>
      <c r="X62" s="26">
        <v>4</v>
      </c>
      <c r="Y62" s="22"/>
      <c r="Z62" s="27"/>
      <c r="AA62" s="27"/>
      <c r="AB62" s="47"/>
      <c r="AC62" s="658"/>
      <c r="AD62" s="233">
        <f>COUNTIF($C62:$V62,"B")</f>
        <v>0</v>
      </c>
      <c r="AE62" s="206">
        <f>COUNTIF($C62:$V62,"E")</f>
        <v>0</v>
      </c>
      <c r="AF62" s="206">
        <f>COUNTIF(C62:V62, "F")</f>
        <v>1</v>
      </c>
      <c r="AG62" s="206">
        <f>COUNTIF(C62:V62,"O")</f>
        <v>1</v>
      </c>
      <c r="AH62" s="206">
        <f>COUNTIF(C62:V62,"L")</f>
        <v>0</v>
      </c>
      <c r="AI62" s="206">
        <f>COUNTIF(C62:V62,"C")</f>
        <v>0</v>
      </c>
      <c r="AJ62" s="206">
        <f>COUNTIF(C62:V62,"M")</f>
        <v>0</v>
      </c>
      <c r="AK62" s="206">
        <f>COUNTIF(C62:V62,"I")</f>
        <v>1</v>
      </c>
      <c r="AL62" s="206">
        <f>COUNTIF(C62:V62,"S")</f>
        <v>0</v>
      </c>
      <c r="AM62" s="206">
        <f>COUNTIF(C62:V62,"X")</f>
        <v>2</v>
      </c>
      <c r="AN62" s="206">
        <f>COUNTIF(C62:V62,"P")</f>
        <v>0</v>
      </c>
      <c r="AO62" s="230">
        <f>COUNTIF(C62:V62,"H")</f>
        <v>0</v>
      </c>
      <c r="AP62" s="1402">
        <f>SUM(AD62:AO62)</f>
        <v>5</v>
      </c>
      <c r="AQ62" s="227">
        <f>COUNTIF(X62:AB62,"B")</f>
        <v>0</v>
      </c>
      <c r="AR62" s="206">
        <f>COUNTIF(X62:AB62,"E")</f>
        <v>0</v>
      </c>
      <c r="AS62" s="206">
        <f>COUNTIF(X62:AB62, "F")</f>
        <v>0</v>
      </c>
      <c r="AT62" s="206">
        <f>COUNTIF(X62:AB62,"O")</f>
        <v>0</v>
      </c>
      <c r="AU62" s="206">
        <f>COUNTIF(X62:AB62,"L")</f>
        <v>0</v>
      </c>
      <c r="AV62" s="206">
        <f>COUNTIF(X62:AB62,"C")</f>
        <v>0</v>
      </c>
      <c r="AW62" s="206">
        <f>COUNTIF(X62:AB62,"M")</f>
        <v>0</v>
      </c>
      <c r="AX62" s="206">
        <f>COUNTIF(X62:AB62,"I")</f>
        <v>0</v>
      </c>
      <c r="AY62" s="206">
        <f>COUNTIF(X62:AB62,"S")</f>
        <v>0</v>
      </c>
      <c r="AZ62" s="206">
        <f>COUNTIF(X62:AB62,"X")</f>
        <v>0</v>
      </c>
      <c r="BA62" s="206">
        <f>COUNTIF(X62:AB62,"P")</f>
        <v>0</v>
      </c>
      <c r="BB62" s="206">
        <f>COUNTIF(X62:AB62,"H")</f>
        <v>0</v>
      </c>
      <c r="BC62" s="206">
        <f>COUNTIF(X62:AB62,"G")</f>
        <v>0</v>
      </c>
      <c r="BD62" s="206">
        <f>COUNTIF(Y62:AB62,"N")</f>
        <v>0</v>
      </c>
      <c r="BE62" s="230">
        <f>COUNTIF(X62:AB62, "4")</f>
        <v>1</v>
      </c>
      <c r="BF62" s="1402">
        <f>SUM(AQ62:BE62)</f>
        <v>1</v>
      </c>
      <c r="BG62" s="178" t="str">
        <f>IF(AC62="","",IF(AC62="PM",1))</f>
        <v/>
      </c>
      <c r="BH62" s="179" t="str">
        <f>IF(AC62="","",IF(AC62="G",1))</f>
        <v/>
      </c>
      <c r="BI62" s="180" t="str">
        <f>IF(AC62="","",IF(AC62="N",1))</f>
        <v/>
      </c>
      <c r="BJ62" s="180" t="str">
        <f>IF(AC62="","",IF(AC62="Z",1))</f>
        <v/>
      </c>
      <c r="BK62" s="1404" t="str">
        <f>B62</f>
        <v>Sarah Hipel</v>
      </c>
    </row>
    <row r="63" spans="1:127" s="8" customFormat="1" ht="15.75" customHeight="1" thickBot="1">
      <c r="A63" s="1537"/>
      <c r="B63" s="1542"/>
      <c r="C63" s="23"/>
      <c r="D63" s="24"/>
      <c r="E63" s="24"/>
      <c r="F63" s="29">
        <v>2</v>
      </c>
      <c r="G63" s="23">
        <v>3</v>
      </c>
      <c r="H63" s="24">
        <v>8</v>
      </c>
      <c r="I63" s="24">
        <v>12</v>
      </c>
      <c r="J63" s="29">
        <v>16</v>
      </c>
      <c r="K63" s="25"/>
      <c r="L63" s="24"/>
      <c r="M63" s="24"/>
      <c r="N63" s="31"/>
      <c r="O63" s="23"/>
      <c r="P63" s="24"/>
      <c r="Q63" s="24"/>
      <c r="R63" s="29"/>
      <c r="S63" s="25"/>
      <c r="T63" s="24"/>
      <c r="U63" s="18"/>
      <c r="V63" s="724"/>
      <c r="W63" s="1371"/>
      <c r="X63" s="23">
        <v>2</v>
      </c>
      <c r="Y63" s="24"/>
      <c r="Z63" s="24"/>
      <c r="AA63" s="24"/>
      <c r="AB63" s="50"/>
      <c r="AC63" s="28"/>
      <c r="AD63" s="350" t="s">
        <v>378</v>
      </c>
      <c r="AE63" s="351" t="s">
        <v>405</v>
      </c>
      <c r="AF63" s="351" t="s">
        <v>406</v>
      </c>
      <c r="AG63" s="351" t="s">
        <v>379</v>
      </c>
      <c r="AH63" s="697" t="s">
        <v>159</v>
      </c>
      <c r="AI63" s="351" t="s">
        <v>407</v>
      </c>
      <c r="AJ63" s="351" t="s">
        <v>408</v>
      </c>
      <c r="AK63" s="351" t="s">
        <v>409</v>
      </c>
      <c r="AL63" s="351" t="s">
        <v>376</v>
      </c>
      <c r="AM63" s="351" t="s">
        <v>410</v>
      </c>
      <c r="AN63" s="351" t="s">
        <v>377</v>
      </c>
      <c r="AO63" s="351" t="s">
        <v>411</v>
      </c>
      <c r="AP63" s="1403"/>
      <c r="AQ63" s="350" t="s">
        <v>378</v>
      </c>
      <c r="AR63" s="351" t="s">
        <v>405</v>
      </c>
      <c r="AS63" s="351" t="s">
        <v>406</v>
      </c>
      <c r="AT63" s="351" t="s">
        <v>379</v>
      </c>
      <c r="AU63" s="697" t="s">
        <v>159</v>
      </c>
      <c r="AV63" s="351" t="s">
        <v>407</v>
      </c>
      <c r="AW63" s="351" t="s">
        <v>408</v>
      </c>
      <c r="AX63" s="351" t="s">
        <v>409</v>
      </c>
      <c r="AY63" s="351" t="s">
        <v>376</v>
      </c>
      <c r="AZ63" s="351" t="s">
        <v>410</v>
      </c>
      <c r="BA63" s="351" t="s">
        <v>377</v>
      </c>
      <c r="BB63" s="351" t="s">
        <v>411</v>
      </c>
      <c r="BC63" s="351" t="s">
        <v>375</v>
      </c>
      <c r="BD63" s="351" t="s">
        <v>147</v>
      </c>
      <c r="BE63" s="351">
        <v>4</v>
      </c>
      <c r="BF63" s="1403"/>
      <c r="BG63" s="350" t="s">
        <v>413</v>
      </c>
      <c r="BH63" s="351" t="s">
        <v>375</v>
      </c>
      <c r="BI63" s="721" t="s">
        <v>147</v>
      </c>
      <c r="BJ63" s="722" t="s">
        <v>161</v>
      </c>
      <c r="BK63" s="1404"/>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row>
    <row r="64" spans="1:127" ht="15.75" customHeight="1" thickBot="1">
      <c r="A64" s="1431" t="str">
        <f ca="1">IF(Rosters!H22="","",Rosters!H22)</f>
        <v>5</v>
      </c>
      <c r="B64" s="1539" t="str">
        <f ca="1">IF(Rosters!I22="","",Rosters!I22)</f>
        <v>Sista Slit'chya</v>
      </c>
      <c r="C64" s="20" t="s">
        <v>410</v>
      </c>
      <c r="D64" s="21" t="s">
        <v>378</v>
      </c>
      <c r="E64" s="21" t="s">
        <v>410</v>
      </c>
      <c r="F64" s="30" t="s">
        <v>409</v>
      </c>
      <c r="G64" s="20"/>
      <c r="H64" s="21"/>
      <c r="I64" s="21"/>
      <c r="J64" s="30"/>
      <c r="K64" s="44"/>
      <c r="L64" s="21"/>
      <c r="M64" s="21"/>
      <c r="N64" s="43"/>
      <c r="O64" s="20"/>
      <c r="P64" s="21"/>
      <c r="Q64" s="21"/>
      <c r="R64" s="30"/>
      <c r="S64" s="44"/>
      <c r="T64" s="14"/>
      <c r="U64" s="32"/>
      <c r="V64" s="723"/>
      <c r="W64" s="1370">
        <f>IF(COUNT(C65:U65)=0,"",COUNT(C65:U65))</f>
        <v>4</v>
      </c>
      <c r="X64" s="20">
        <v>4</v>
      </c>
      <c r="Y64" s="14" t="s">
        <v>410</v>
      </c>
      <c r="Z64" s="21" t="s">
        <v>409</v>
      </c>
      <c r="AA64" s="21"/>
      <c r="AB64" s="33"/>
      <c r="AC64" s="658"/>
      <c r="AD64" s="233">
        <f>COUNTIF($C64:$V64,"B")</f>
        <v>1</v>
      </c>
      <c r="AE64" s="206">
        <f>COUNTIF($C64:$V64,"E")</f>
        <v>0</v>
      </c>
      <c r="AF64" s="206">
        <f>COUNTIF(C64:V64, "F")</f>
        <v>0</v>
      </c>
      <c r="AG64" s="206">
        <f>COUNTIF(C64:V64,"O")</f>
        <v>0</v>
      </c>
      <c r="AH64" s="206">
        <f>COUNTIF(C64:V64,"L")</f>
        <v>0</v>
      </c>
      <c r="AI64" s="206">
        <f>COUNTIF(C64:V64,"C")</f>
        <v>0</v>
      </c>
      <c r="AJ64" s="206">
        <f>COUNTIF(C64:V64,"M")</f>
        <v>0</v>
      </c>
      <c r="AK64" s="206">
        <f>COUNTIF(C64:V64,"I")</f>
        <v>1</v>
      </c>
      <c r="AL64" s="206">
        <f>COUNTIF(C64:V64,"S")</f>
        <v>0</v>
      </c>
      <c r="AM64" s="206">
        <f>COUNTIF(C64:V64,"X")</f>
        <v>2</v>
      </c>
      <c r="AN64" s="206">
        <f>COUNTIF(C64:V64,"P")</f>
        <v>0</v>
      </c>
      <c r="AO64" s="230">
        <f>COUNTIF(C64:V64,"H")</f>
        <v>0</v>
      </c>
      <c r="AP64" s="1402">
        <f>SUM(AD64:AO64)</f>
        <v>4</v>
      </c>
      <c r="AQ64" s="227">
        <f>COUNTIF(X64:AB64,"B")</f>
        <v>0</v>
      </c>
      <c r="AR64" s="206">
        <f>COUNTIF(X64:AB64,"E")</f>
        <v>0</v>
      </c>
      <c r="AS64" s="206">
        <f>COUNTIF(X64:AB64, "F")</f>
        <v>0</v>
      </c>
      <c r="AT64" s="206">
        <f>COUNTIF(X64:AB64,"O")</f>
        <v>0</v>
      </c>
      <c r="AU64" s="206">
        <f>COUNTIF(X64:AB64,"L")</f>
        <v>0</v>
      </c>
      <c r="AV64" s="206">
        <f>COUNTIF(X64:AB64,"C")</f>
        <v>0</v>
      </c>
      <c r="AW64" s="206">
        <f>COUNTIF(X64:AB64,"M")</f>
        <v>0</v>
      </c>
      <c r="AX64" s="206">
        <f>COUNTIF(X64:AB64,"I")</f>
        <v>1</v>
      </c>
      <c r="AY64" s="206">
        <f>COUNTIF(X64:AB64,"S")</f>
        <v>0</v>
      </c>
      <c r="AZ64" s="206">
        <f>COUNTIF(X64:AB64,"X")</f>
        <v>1</v>
      </c>
      <c r="BA64" s="206">
        <f>COUNTIF(X64:AB64,"P")</f>
        <v>0</v>
      </c>
      <c r="BB64" s="206">
        <f>COUNTIF(X64:AB64,"H")</f>
        <v>0</v>
      </c>
      <c r="BC64" s="206">
        <f>COUNTIF(X64:AB64,"G")</f>
        <v>0</v>
      </c>
      <c r="BD64" s="206">
        <f>COUNTIF(Y64:AB64,"N")</f>
        <v>0</v>
      </c>
      <c r="BE64" s="230">
        <f>COUNTIF(X64:AB64, "4")</f>
        <v>1</v>
      </c>
      <c r="BF64" s="1402">
        <f>SUM(AQ64:BE64)</f>
        <v>3</v>
      </c>
      <c r="BG64" s="178" t="str">
        <f>IF(AC64="","",IF(AC64="PM",1))</f>
        <v/>
      </c>
      <c r="BH64" s="179" t="str">
        <f>IF(AC64="","",IF(AC64="G",1))</f>
        <v/>
      </c>
      <c r="BI64" s="180" t="str">
        <f>IF(AC64="","",IF(AC64="N",1))</f>
        <v/>
      </c>
      <c r="BJ64" s="180" t="str">
        <f>IF(AC64="","",IF(AC64="Z",1))</f>
        <v/>
      </c>
      <c r="BK64" s="1535" t="str">
        <f>B64</f>
        <v>Sista Slit'chya</v>
      </c>
    </row>
    <row r="65" spans="1:127" s="8" customFormat="1" ht="15.75" customHeight="1" thickBot="1">
      <c r="A65" s="1538"/>
      <c r="B65" s="1540"/>
      <c r="C65" s="15">
        <v>1</v>
      </c>
      <c r="D65" s="16">
        <v>3</v>
      </c>
      <c r="E65" s="16">
        <v>7</v>
      </c>
      <c r="F65" s="29">
        <v>9</v>
      </c>
      <c r="G65" s="15"/>
      <c r="H65" s="16"/>
      <c r="I65" s="16"/>
      <c r="J65" s="29"/>
      <c r="K65" s="17"/>
      <c r="L65" s="16"/>
      <c r="M65" s="16"/>
      <c r="N65" s="31"/>
      <c r="O65" s="15"/>
      <c r="P65" s="16"/>
      <c r="Q65" s="16"/>
      <c r="R65" s="29"/>
      <c r="S65" s="17"/>
      <c r="T65" s="16"/>
      <c r="U65" s="19"/>
      <c r="V65" s="724"/>
      <c r="W65" s="1371"/>
      <c r="X65" s="15">
        <v>9</v>
      </c>
      <c r="Y65" s="16">
        <v>10</v>
      </c>
      <c r="Z65" s="16">
        <v>10</v>
      </c>
      <c r="AA65" s="16"/>
      <c r="AB65" s="46"/>
      <c r="AC65" s="28"/>
      <c r="AD65" s="350" t="s">
        <v>378</v>
      </c>
      <c r="AE65" s="351" t="s">
        <v>405</v>
      </c>
      <c r="AF65" s="351" t="s">
        <v>406</v>
      </c>
      <c r="AG65" s="351" t="s">
        <v>379</v>
      </c>
      <c r="AH65" s="697" t="s">
        <v>159</v>
      </c>
      <c r="AI65" s="351" t="s">
        <v>407</v>
      </c>
      <c r="AJ65" s="351" t="s">
        <v>408</v>
      </c>
      <c r="AK65" s="351" t="s">
        <v>409</v>
      </c>
      <c r="AL65" s="351" t="s">
        <v>376</v>
      </c>
      <c r="AM65" s="351" t="s">
        <v>410</v>
      </c>
      <c r="AN65" s="351" t="s">
        <v>377</v>
      </c>
      <c r="AO65" s="351" t="s">
        <v>411</v>
      </c>
      <c r="AP65" s="1403"/>
      <c r="AQ65" s="350" t="s">
        <v>378</v>
      </c>
      <c r="AR65" s="351" t="s">
        <v>405</v>
      </c>
      <c r="AS65" s="351" t="s">
        <v>406</v>
      </c>
      <c r="AT65" s="351" t="s">
        <v>379</v>
      </c>
      <c r="AU65" s="697" t="s">
        <v>159</v>
      </c>
      <c r="AV65" s="351" t="s">
        <v>407</v>
      </c>
      <c r="AW65" s="351" t="s">
        <v>408</v>
      </c>
      <c r="AX65" s="351" t="s">
        <v>409</v>
      </c>
      <c r="AY65" s="351" t="s">
        <v>376</v>
      </c>
      <c r="AZ65" s="351" t="s">
        <v>410</v>
      </c>
      <c r="BA65" s="351" t="s">
        <v>377</v>
      </c>
      <c r="BB65" s="351" t="s">
        <v>411</v>
      </c>
      <c r="BC65" s="351" t="s">
        <v>375</v>
      </c>
      <c r="BD65" s="351" t="s">
        <v>147</v>
      </c>
      <c r="BE65" s="351">
        <v>4</v>
      </c>
      <c r="BF65" s="1403"/>
      <c r="BG65" s="350" t="s">
        <v>413</v>
      </c>
      <c r="BH65" s="351" t="s">
        <v>375</v>
      </c>
      <c r="BI65" s="721" t="s">
        <v>147</v>
      </c>
      <c r="BJ65" s="722" t="s">
        <v>161</v>
      </c>
      <c r="BK65" s="1535"/>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row>
    <row r="66" spans="1:127" ht="15.75" customHeight="1" thickBot="1">
      <c r="A66" s="1536" t="str">
        <f ca="1">IF(Rosters!H23="","",Rosters!H23)</f>
        <v>68</v>
      </c>
      <c r="B66" s="1541" t="str">
        <f ca="1">IF(Rosters!I23="","",Rosters!I23)</f>
        <v>Summers Eve-L</v>
      </c>
      <c r="C66" s="26" t="s">
        <v>411</v>
      </c>
      <c r="D66" s="27" t="s">
        <v>410</v>
      </c>
      <c r="E66" s="27" t="s">
        <v>406</v>
      </c>
      <c r="F66" s="30" t="s">
        <v>411</v>
      </c>
      <c r="G66" s="26"/>
      <c r="H66" s="27"/>
      <c r="I66" s="27"/>
      <c r="J66" s="30"/>
      <c r="K66" s="48"/>
      <c r="L66" s="27"/>
      <c r="M66" s="27"/>
      <c r="N66" s="43"/>
      <c r="O66" s="26"/>
      <c r="P66" s="27"/>
      <c r="Q66" s="27"/>
      <c r="R66" s="30"/>
      <c r="S66" s="48"/>
      <c r="T66" s="22"/>
      <c r="U66" s="49"/>
      <c r="V66" s="723"/>
      <c r="W66" s="1370">
        <f>IF(COUNT(C67:U67)=0,"",COUNT(C67:U67))</f>
        <v>4</v>
      </c>
      <c r="X66" s="26" t="s">
        <v>379</v>
      </c>
      <c r="Y66" s="22" t="s">
        <v>379</v>
      </c>
      <c r="Z66" s="27" t="s">
        <v>409</v>
      </c>
      <c r="AA66" s="27">
        <v>4</v>
      </c>
      <c r="AB66" s="47"/>
      <c r="AC66" s="658"/>
      <c r="AD66" s="233">
        <f>COUNTIF($C66:$V66,"B")</f>
        <v>0</v>
      </c>
      <c r="AE66" s="206">
        <f>COUNTIF($C66:$V66,"E")</f>
        <v>0</v>
      </c>
      <c r="AF66" s="206">
        <f>COUNTIF(C66:V66, "F")</f>
        <v>1</v>
      </c>
      <c r="AG66" s="206">
        <f>COUNTIF(C66:V66,"O")</f>
        <v>0</v>
      </c>
      <c r="AH66" s="206">
        <f>COUNTIF(C66:V66,"L")</f>
        <v>0</v>
      </c>
      <c r="AI66" s="206">
        <f>COUNTIF(C66:V66,"C")</f>
        <v>0</v>
      </c>
      <c r="AJ66" s="206">
        <f>COUNTIF(C66:V66,"M")</f>
        <v>0</v>
      </c>
      <c r="AK66" s="206">
        <f>COUNTIF(C66:V66,"I")</f>
        <v>0</v>
      </c>
      <c r="AL66" s="206">
        <f>COUNTIF(C66:V66,"S")</f>
        <v>0</v>
      </c>
      <c r="AM66" s="206">
        <f>COUNTIF(C66:V66,"X")</f>
        <v>1</v>
      </c>
      <c r="AN66" s="206">
        <f>COUNTIF(C66:V66,"P")</f>
        <v>0</v>
      </c>
      <c r="AO66" s="230">
        <f>COUNTIF(C66:V66,"H")</f>
        <v>2</v>
      </c>
      <c r="AP66" s="1402">
        <f>SUM(AD66:AO66)</f>
        <v>4</v>
      </c>
      <c r="AQ66" s="227">
        <f>COUNTIF(X66:AB66,"B")</f>
        <v>0</v>
      </c>
      <c r="AR66" s="206">
        <f>COUNTIF(X66:AB66,"E")</f>
        <v>0</v>
      </c>
      <c r="AS66" s="206">
        <f>COUNTIF(X66:AB66, "F")</f>
        <v>0</v>
      </c>
      <c r="AT66" s="206">
        <f>COUNTIF(X66:AB66,"O")</f>
        <v>2</v>
      </c>
      <c r="AU66" s="206">
        <f>COUNTIF(X66:AB66,"L")</f>
        <v>0</v>
      </c>
      <c r="AV66" s="206">
        <f>COUNTIF(X66:AB66,"C")</f>
        <v>0</v>
      </c>
      <c r="AW66" s="206">
        <f>COUNTIF(X66:AB66,"M")</f>
        <v>0</v>
      </c>
      <c r="AX66" s="206">
        <f>COUNTIF(X66:AB66,"I")</f>
        <v>1</v>
      </c>
      <c r="AY66" s="206">
        <f>COUNTIF(X66:AB66,"S")</f>
        <v>0</v>
      </c>
      <c r="AZ66" s="206">
        <f>COUNTIF(X66:AB66,"X")</f>
        <v>0</v>
      </c>
      <c r="BA66" s="206">
        <f>COUNTIF(X66:AB66,"P")</f>
        <v>0</v>
      </c>
      <c r="BB66" s="206">
        <f>COUNTIF(X66:AB66,"H")</f>
        <v>0</v>
      </c>
      <c r="BC66" s="206">
        <f>COUNTIF(X66:AB66,"G")</f>
        <v>0</v>
      </c>
      <c r="BD66" s="206">
        <f>COUNTIF(Y66:AB66,"N")</f>
        <v>0</v>
      </c>
      <c r="BE66" s="230">
        <f>COUNTIF(X66:AB66, "4")</f>
        <v>1</v>
      </c>
      <c r="BF66" s="1402">
        <f>SUM(AQ66:BE66)</f>
        <v>4</v>
      </c>
      <c r="BG66" s="178" t="str">
        <f>IF(AC66="","",IF(AC66="PM",1))</f>
        <v/>
      </c>
      <c r="BH66" s="179" t="str">
        <f>IF(AC66="","",IF(AC66="G",1))</f>
        <v/>
      </c>
      <c r="BI66" s="180" t="str">
        <f>IF(AC66="","",IF(AC66="N",1))</f>
        <v/>
      </c>
      <c r="BJ66" s="180" t="str">
        <f>IF(AC66="","",IF(AC66="Z",1))</f>
        <v/>
      </c>
      <c r="BK66" s="1404" t="str">
        <f>B66</f>
        <v>Summers Eve-L</v>
      </c>
    </row>
    <row r="67" spans="1:127" s="8" customFormat="1" ht="15.75" customHeight="1" thickBot="1">
      <c r="A67" s="1537"/>
      <c r="B67" s="1542"/>
      <c r="C67" s="23">
        <v>1</v>
      </c>
      <c r="D67" s="24">
        <v>3</v>
      </c>
      <c r="E67" s="24">
        <v>3</v>
      </c>
      <c r="F67" s="29">
        <v>17</v>
      </c>
      <c r="G67" s="23"/>
      <c r="H67" s="24"/>
      <c r="I67" s="24"/>
      <c r="J67" s="29"/>
      <c r="K67" s="25"/>
      <c r="L67" s="24"/>
      <c r="M67" s="24"/>
      <c r="N67" s="31"/>
      <c r="O67" s="23"/>
      <c r="P67" s="24"/>
      <c r="Q67" s="24"/>
      <c r="R67" s="29"/>
      <c r="S67" s="25"/>
      <c r="T67" s="24"/>
      <c r="U67" s="18"/>
      <c r="V67" s="724"/>
      <c r="W67" s="1371"/>
      <c r="X67" s="23">
        <v>14</v>
      </c>
      <c r="Y67" s="24">
        <v>15</v>
      </c>
      <c r="Z67" s="24">
        <v>15</v>
      </c>
      <c r="AA67" s="24">
        <v>17</v>
      </c>
      <c r="AB67" s="50"/>
      <c r="AC67" s="28"/>
      <c r="AD67" s="350" t="s">
        <v>378</v>
      </c>
      <c r="AE67" s="351" t="s">
        <v>405</v>
      </c>
      <c r="AF67" s="351" t="s">
        <v>406</v>
      </c>
      <c r="AG67" s="351" t="s">
        <v>379</v>
      </c>
      <c r="AH67" s="697" t="s">
        <v>159</v>
      </c>
      <c r="AI67" s="351" t="s">
        <v>407</v>
      </c>
      <c r="AJ67" s="351" t="s">
        <v>408</v>
      </c>
      <c r="AK67" s="351" t="s">
        <v>409</v>
      </c>
      <c r="AL67" s="351" t="s">
        <v>376</v>
      </c>
      <c r="AM67" s="351" t="s">
        <v>410</v>
      </c>
      <c r="AN67" s="351" t="s">
        <v>377</v>
      </c>
      <c r="AO67" s="351" t="s">
        <v>411</v>
      </c>
      <c r="AP67" s="1403"/>
      <c r="AQ67" s="350" t="s">
        <v>378</v>
      </c>
      <c r="AR67" s="351" t="s">
        <v>405</v>
      </c>
      <c r="AS67" s="351" t="s">
        <v>406</v>
      </c>
      <c r="AT67" s="351" t="s">
        <v>379</v>
      </c>
      <c r="AU67" s="697" t="s">
        <v>159</v>
      </c>
      <c r="AV67" s="351" t="s">
        <v>407</v>
      </c>
      <c r="AW67" s="351" t="s">
        <v>408</v>
      </c>
      <c r="AX67" s="351" t="s">
        <v>409</v>
      </c>
      <c r="AY67" s="351" t="s">
        <v>376</v>
      </c>
      <c r="AZ67" s="351" t="s">
        <v>410</v>
      </c>
      <c r="BA67" s="351" t="s">
        <v>377</v>
      </c>
      <c r="BB67" s="351" t="s">
        <v>411</v>
      </c>
      <c r="BC67" s="351" t="s">
        <v>375</v>
      </c>
      <c r="BD67" s="351" t="s">
        <v>147</v>
      </c>
      <c r="BE67" s="351">
        <v>4</v>
      </c>
      <c r="BF67" s="1403"/>
      <c r="BG67" s="350" t="s">
        <v>413</v>
      </c>
      <c r="BH67" s="351" t="s">
        <v>375</v>
      </c>
      <c r="BI67" s="721" t="s">
        <v>147</v>
      </c>
      <c r="BJ67" s="722" t="s">
        <v>161</v>
      </c>
      <c r="BK67" s="1404"/>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row>
    <row r="68" spans="1:127" ht="15.75" customHeight="1" thickBot="1">
      <c r="A68" s="1431" t="str">
        <f ca="1">IF(Rosters!H24="","",Rosters!H24)</f>
        <v/>
      </c>
      <c r="B68" s="1539" t="str">
        <f ca="1">IF(Rosters!I24="","",Rosters!I24)</f>
        <v/>
      </c>
      <c r="C68" s="20"/>
      <c r="D68" s="21"/>
      <c r="E68" s="21"/>
      <c r="F68" s="30"/>
      <c r="G68" s="20"/>
      <c r="H68" s="21"/>
      <c r="I68" s="21"/>
      <c r="J68" s="30"/>
      <c r="K68" s="44"/>
      <c r="L68" s="21"/>
      <c r="M68" s="21"/>
      <c r="N68" s="43"/>
      <c r="O68" s="20"/>
      <c r="P68" s="21"/>
      <c r="Q68" s="21"/>
      <c r="R68" s="30"/>
      <c r="S68" s="44"/>
      <c r="T68" s="14"/>
      <c r="U68" s="32"/>
      <c r="V68" s="723"/>
      <c r="W68" s="1370" t="str">
        <f>IF(COUNT(C69:U69)=0,"",COUNT(C69:U69))</f>
        <v/>
      </c>
      <c r="X68" s="20"/>
      <c r="Y68" s="14"/>
      <c r="Z68" s="21"/>
      <c r="AA68" s="21"/>
      <c r="AB68" s="33"/>
      <c r="AC68" s="658"/>
      <c r="AD68" s="233">
        <f>COUNTIF($C68:$V68,"B")</f>
        <v>0</v>
      </c>
      <c r="AE68" s="206">
        <f>COUNTIF($C68:$V68,"E")</f>
        <v>0</v>
      </c>
      <c r="AF68" s="206">
        <f>COUNTIF(C68:V68, "F")</f>
        <v>0</v>
      </c>
      <c r="AG68" s="206">
        <f>COUNTIF(C68:V68,"O")</f>
        <v>0</v>
      </c>
      <c r="AH68" s="206">
        <f>COUNTIF(C68:V68,"L")</f>
        <v>0</v>
      </c>
      <c r="AI68" s="206">
        <f>COUNTIF(C68:V68,"C")</f>
        <v>0</v>
      </c>
      <c r="AJ68" s="206">
        <f>COUNTIF(C68:V68,"M")</f>
        <v>0</v>
      </c>
      <c r="AK68" s="206">
        <f>COUNTIF(C68:V68,"I")</f>
        <v>0</v>
      </c>
      <c r="AL68" s="206">
        <f>COUNTIF(C68:V68,"S")</f>
        <v>0</v>
      </c>
      <c r="AM68" s="206">
        <f>COUNTIF(C68:V68,"X")</f>
        <v>0</v>
      </c>
      <c r="AN68" s="206">
        <f>COUNTIF(C68:V68,"P")</f>
        <v>0</v>
      </c>
      <c r="AO68" s="230">
        <f>COUNTIF(C68:V68,"H")</f>
        <v>0</v>
      </c>
      <c r="AP68" s="1402">
        <f>SUM(AD68:AO68)</f>
        <v>0</v>
      </c>
      <c r="AQ68" s="227">
        <f>COUNTIF(X68:AB68,"B")</f>
        <v>0</v>
      </c>
      <c r="AR68" s="206">
        <f>COUNTIF(X68:AB68,"E")</f>
        <v>0</v>
      </c>
      <c r="AS68" s="206">
        <f>COUNTIF(X68:AB68, "F")</f>
        <v>0</v>
      </c>
      <c r="AT68" s="206">
        <f>COUNTIF(X68:AB68,"O")</f>
        <v>0</v>
      </c>
      <c r="AU68" s="206">
        <f>COUNTIF(X68:AB68,"L")</f>
        <v>0</v>
      </c>
      <c r="AV68" s="206">
        <f>COUNTIF(X68:AB68,"C")</f>
        <v>0</v>
      </c>
      <c r="AW68" s="206">
        <f>COUNTIF(X68:AB68,"M")</f>
        <v>0</v>
      </c>
      <c r="AX68" s="206">
        <f>COUNTIF(X68:AB68,"I")</f>
        <v>0</v>
      </c>
      <c r="AY68" s="206">
        <f>COUNTIF(X68:AB68,"S")</f>
        <v>0</v>
      </c>
      <c r="AZ68" s="206">
        <f>COUNTIF(X68:AB68,"X")</f>
        <v>0</v>
      </c>
      <c r="BA68" s="206">
        <f>COUNTIF(X68:AB68,"P")</f>
        <v>0</v>
      </c>
      <c r="BB68" s="206">
        <f>COUNTIF(X68:AB68,"H")</f>
        <v>0</v>
      </c>
      <c r="BC68" s="206">
        <f>COUNTIF(X68:AB68,"G")</f>
        <v>0</v>
      </c>
      <c r="BD68" s="206">
        <f>COUNTIF(Y68:AB68,"N")</f>
        <v>0</v>
      </c>
      <c r="BE68" s="230">
        <f>COUNTIF(X68:AB68, "4")</f>
        <v>0</v>
      </c>
      <c r="BF68" s="1402">
        <f>SUM(AQ68:BE68)</f>
        <v>0</v>
      </c>
      <c r="BG68" s="178" t="str">
        <f>IF(AC68="","",IF(AC68="PM",1))</f>
        <v/>
      </c>
      <c r="BH68" s="179" t="str">
        <f>IF(AC68="","",IF(AC68="G",1))</f>
        <v/>
      </c>
      <c r="BI68" s="180" t="str">
        <f>IF(AC68="","",IF(AC68="N",1))</f>
        <v/>
      </c>
      <c r="BJ68" s="180" t="str">
        <f>IF(AC68="","",IF(AC68="Z",1))</f>
        <v/>
      </c>
      <c r="BK68" s="1535" t="str">
        <f>B68</f>
        <v/>
      </c>
    </row>
    <row r="69" spans="1:127" s="8" customFormat="1" ht="15.75" customHeight="1" thickBot="1">
      <c r="A69" s="1538"/>
      <c r="B69" s="1540"/>
      <c r="C69" s="15"/>
      <c r="D69" s="16"/>
      <c r="E69" s="16"/>
      <c r="F69" s="29"/>
      <c r="G69" s="15"/>
      <c r="H69" s="16"/>
      <c r="I69" s="16"/>
      <c r="J69" s="29"/>
      <c r="K69" s="17"/>
      <c r="L69" s="16"/>
      <c r="M69" s="16"/>
      <c r="N69" s="31"/>
      <c r="O69" s="15"/>
      <c r="P69" s="16"/>
      <c r="Q69" s="16"/>
      <c r="R69" s="29"/>
      <c r="S69" s="17"/>
      <c r="T69" s="16"/>
      <c r="U69" s="19"/>
      <c r="V69" s="724"/>
      <c r="W69" s="1371"/>
      <c r="X69" s="15"/>
      <c r="Y69" s="16"/>
      <c r="Z69" s="16"/>
      <c r="AA69" s="16"/>
      <c r="AB69" s="46"/>
      <c r="AC69" s="28"/>
      <c r="AD69" s="350" t="s">
        <v>378</v>
      </c>
      <c r="AE69" s="351" t="s">
        <v>405</v>
      </c>
      <c r="AF69" s="351" t="s">
        <v>406</v>
      </c>
      <c r="AG69" s="351" t="s">
        <v>379</v>
      </c>
      <c r="AH69" s="697" t="s">
        <v>159</v>
      </c>
      <c r="AI69" s="351" t="s">
        <v>407</v>
      </c>
      <c r="AJ69" s="351" t="s">
        <v>408</v>
      </c>
      <c r="AK69" s="351" t="s">
        <v>409</v>
      </c>
      <c r="AL69" s="351" t="s">
        <v>376</v>
      </c>
      <c r="AM69" s="351" t="s">
        <v>410</v>
      </c>
      <c r="AN69" s="351" t="s">
        <v>377</v>
      </c>
      <c r="AO69" s="351" t="s">
        <v>411</v>
      </c>
      <c r="AP69" s="1403"/>
      <c r="AQ69" s="350" t="s">
        <v>378</v>
      </c>
      <c r="AR69" s="351" t="s">
        <v>405</v>
      </c>
      <c r="AS69" s="351" t="s">
        <v>406</v>
      </c>
      <c r="AT69" s="351" t="s">
        <v>379</v>
      </c>
      <c r="AU69" s="697" t="s">
        <v>159</v>
      </c>
      <c r="AV69" s="351" t="s">
        <v>407</v>
      </c>
      <c r="AW69" s="351" t="s">
        <v>408</v>
      </c>
      <c r="AX69" s="351" t="s">
        <v>409</v>
      </c>
      <c r="AY69" s="351" t="s">
        <v>376</v>
      </c>
      <c r="AZ69" s="351" t="s">
        <v>410</v>
      </c>
      <c r="BA69" s="351" t="s">
        <v>377</v>
      </c>
      <c r="BB69" s="351" t="s">
        <v>411</v>
      </c>
      <c r="BC69" s="351" t="s">
        <v>375</v>
      </c>
      <c r="BD69" s="351" t="s">
        <v>147</v>
      </c>
      <c r="BE69" s="351">
        <v>4</v>
      </c>
      <c r="BF69" s="1403"/>
      <c r="BG69" s="350" t="s">
        <v>413</v>
      </c>
      <c r="BH69" s="351" t="s">
        <v>375</v>
      </c>
      <c r="BI69" s="721" t="s">
        <v>147</v>
      </c>
      <c r="BJ69" s="722" t="s">
        <v>161</v>
      </c>
      <c r="BK69" s="1535"/>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row>
    <row r="70" spans="1:127" ht="15.75" customHeight="1" thickBot="1">
      <c r="A70" s="1421" t="str">
        <f ca="1">IF(Rosters!H25="","",Rosters!H25)</f>
        <v/>
      </c>
      <c r="B70" s="1541" t="str">
        <f ca="1">IF(Rosters!I25="","",Rosters!I25)</f>
        <v/>
      </c>
      <c r="C70" s="26"/>
      <c r="D70" s="27"/>
      <c r="E70" s="27"/>
      <c r="F70" s="30"/>
      <c r="G70" s="26"/>
      <c r="H70" s="27"/>
      <c r="I70" s="27"/>
      <c r="J70" s="30"/>
      <c r="K70" s="48"/>
      <c r="L70" s="27"/>
      <c r="M70" s="27"/>
      <c r="N70" s="43"/>
      <c r="O70" s="26"/>
      <c r="P70" s="27"/>
      <c r="Q70" s="27"/>
      <c r="R70" s="30"/>
      <c r="S70" s="48"/>
      <c r="T70" s="22"/>
      <c r="U70" s="49"/>
      <c r="V70" s="723"/>
      <c r="W70" s="1370" t="str">
        <f>IF(COUNT(C71:U71)=0,"",COUNT(C71:U71))</f>
        <v/>
      </c>
      <c r="X70" s="26"/>
      <c r="Y70" s="22"/>
      <c r="Z70" s="27"/>
      <c r="AA70" s="27"/>
      <c r="AB70" s="47"/>
      <c r="AC70" s="658"/>
      <c r="AD70" s="233">
        <f>COUNTIF($C70:$V70,"B")</f>
        <v>0</v>
      </c>
      <c r="AE70" s="206">
        <f>COUNTIF($C70:$V70,"E")</f>
        <v>0</v>
      </c>
      <c r="AF70" s="206">
        <f>COUNTIF(C70:V70, "F")</f>
        <v>0</v>
      </c>
      <c r="AG70" s="206">
        <f>COUNTIF(C70:V70,"O")</f>
        <v>0</v>
      </c>
      <c r="AH70" s="206">
        <f>COUNTIF(C70:V70,"L")</f>
        <v>0</v>
      </c>
      <c r="AI70" s="206">
        <f>COUNTIF(C70:V70,"C")</f>
        <v>0</v>
      </c>
      <c r="AJ70" s="206">
        <f>COUNTIF(C70:V70,"M")</f>
        <v>0</v>
      </c>
      <c r="AK70" s="206">
        <f>COUNTIF(C70:V70,"I")</f>
        <v>0</v>
      </c>
      <c r="AL70" s="206">
        <f>COUNTIF(C70:V70,"S")</f>
        <v>0</v>
      </c>
      <c r="AM70" s="206">
        <f>COUNTIF(C70:V70,"X")</f>
        <v>0</v>
      </c>
      <c r="AN70" s="206">
        <f>COUNTIF(C70:V70,"P")</f>
        <v>0</v>
      </c>
      <c r="AO70" s="230">
        <f>COUNTIF(C70:V70,"H")</f>
        <v>0</v>
      </c>
      <c r="AP70" s="1402">
        <f>SUM(AD70:AO70)</f>
        <v>0</v>
      </c>
      <c r="AQ70" s="227">
        <f>COUNTIF(X70:AB70,"B")</f>
        <v>0</v>
      </c>
      <c r="AR70" s="206">
        <f>COUNTIF(X70:AB70,"E")</f>
        <v>0</v>
      </c>
      <c r="AS70" s="206">
        <f>COUNTIF(X70:AB70, "F")</f>
        <v>0</v>
      </c>
      <c r="AT70" s="206">
        <f>COUNTIF(X70:AB70,"O")</f>
        <v>0</v>
      </c>
      <c r="AU70" s="206">
        <f>COUNTIF(X70:AB70,"L")</f>
        <v>0</v>
      </c>
      <c r="AV70" s="206">
        <f>COUNTIF(X70:AB70,"C")</f>
        <v>0</v>
      </c>
      <c r="AW70" s="206">
        <f>COUNTIF(X70:AB70,"M")</f>
        <v>0</v>
      </c>
      <c r="AX70" s="206">
        <f>COUNTIF(X70:AB70,"I")</f>
        <v>0</v>
      </c>
      <c r="AY70" s="206">
        <f>COUNTIF(X70:AB70,"S")</f>
        <v>0</v>
      </c>
      <c r="AZ70" s="206">
        <f>COUNTIF(X70:AB70,"X")</f>
        <v>0</v>
      </c>
      <c r="BA70" s="206">
        <f>COUNTIF(X70:AB70,"P")</f>
        <v>0</v>
      </c>
      <c r="BB70" s="206">
        <f>COUNTIF(X70:AB70,"H")</f>
        <v>0</v>
      </c>
      <c r="BC70" s="206">
        <f>COUNTIF(X70:AB70,"G")</f>
        <v>0</v>
      </c>
      <c r="BD70" s="206">
        <f>COUNTIF(Y70:AB70,"N")</f>
        <v>0</v>
      </c>
      <c r="BE70" s="230">
        <f>COUNTIF(X70:AB70, "4")</f>
        <v>0</v>
      </c>
      <c r="BF70" s="1402">
        <f>SUM(AQ70:BE70)</f>
        <v>0</v>
      </c>
      <c r="BG70" s="178" t="str">
        <f>IF(AC70="","",IF(AC70="PM",1))</f>
        <v/>
      </c>
      <c r="BH70" s="179" t="str">
        <f>IF(AC70="","",IF(AC70="G",1))</f>
        <v/>
      </c>
      <c r="BI70" s="180" t="str">
        <f>IF(AC70="","",IF(AC70="N",1))</f>
        <v/>
      </c>
      <c r="BJ70" s="180" t="str">
        <f>IF(AC70="","",IF(AC70="Z",1))</f>
        <v/>
      </c>
      <c r="BK70" s="1404" t="str">
        <f>B70</f>
        <v/>
      </c>
    </row>
    <row r="71" spans="1:127" s="8" customFormat="1" ht="15.75" customHeight="1" thickBot="1">
      <c r="A71" s="1422"/>
      <c r="B71" s="1542"/>
      <c r="C71" s="23"/>
      <c r="D71" s="24"/>
      <c r="E71" s="24"/>
      <c r="F71" s="29"/>
      <c r="G71" s="23"/>
      <c r="H71" s="24"/>
      <c r="I71" s="24"/>
      <c r="J71" s="29"/>
      <c r="K71" s="25"/>
      <c r="L71" s="24"/>
      <c r="M71" s="24"/>
      <c r="N71" s="31"/>
      <c r="O71" s="23"/>
      <c r="P71" s="24"/>
      <c r="Q71" s="24"/>
      <c r="R71" s="29"/>
      <c r="S71" s="25"/>
      <c r="T71" s="24"/>
      <c r="U71" s="18"/>
      <c r="V71" s="724"/>
      <c r="W71" s="1371"/>
      <c r="X71" s="23"/>
      <c r="Y71" s="24"/>
      <c r="Z71" s="24"/>
      <c r="AA71" s="24"/>
      <c r="AB71" s="50"/>
      <c r="AC71" s="28"/>
      <c r="AD71" s="350" t="s">
        <v>378</v>
      </c>
      <c r="AE71" s="351" t="s">
        <v>405</v>
      </c>
      <c r="AF71" s="351" t="s">
        <v>406</v>
      </c>
      <c r="AG71" s="351" t="s">
        <v>379</v>
      </c>
      <c r="AH71" s="697" t="s">
        <v>159</v>
      </c>
      <c r="AI71" s="351" t="s">
        <v>407</v>
      </c>
      <c r="AJ71" s="351" t="s">
        <v>408</v>
      </c>
      <c r="AK71" s="351" t="s">
        <v>409</v>
      </c>
      <c r="AL71" s="351" t="s">
        <v>376</v>
      </c>
      <c r="AM71" s="351" t="s">
        <v>410</v>
      </c>
      <c r="AN71" s="351" t="s">
        <v>377</v>
      </c>
      <c r="AO71" s="351" t="s">
        <v>411</v>
      </c>
      <c r="AP71" s="1403"/>
      <c r="AQ71" s="350" t="s">
        <v>378</v>
      </c>
      <c r="AR71" s="351" t="s">
        <v>405</v>
      </c>
      <c r="AS71" s="351" t="s">
        <v>406</v>
      </c>
      <c r="AT71" s="351" t="s">
        <v>379</v>
      </c>
      <c r="AU71" s="697" t="s">
        <v>159</v>
      </c>
      <c r="AV71" s="351" t="s">
        <v>407</v>
      </c>
      <c r="AW71" s="351" t="s">
        <v>408</v>
      </c>
      <c r="AX71" s="351" t="s">
        <v>409</v>
      </c>
      <c r="AY71" s="351" t="s">
        <v>376</v>
      </c>
      <c r="AZ71" s="351" t="s">
        <v>410</v>
      </c>
      <c r="BA71" s="351" t="s">
        <v>377</v>
      </c>
      <c r="BB71" s="351" t="s">
        <v>411</v>
      </c>
      <c r="BC71" s="351" t="s">
        <v>375</v>
      </c>
      <c r="BD71" s="351" t="s">
        <v>147</v>
      </c>
      <c r="BE71" s="351">
        <v>4</v>
      </c>
      <c r="BF71" s="1441"/>
      <c r="BG71" s="350" t="s">
        <v>413</v>
      </c>
      <c r="BH71" s="351" t="s">
        <v>375</v>
      </c>
      <c r="BI71" s="721" t="s">
        <v>147</v>
      </c>
      <c r="BJ71" s="722" t="s">
        <v>161</v>
      </c>
      <c r="BK71" s="1405"/>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row>
    <row r="72" spans="1:127" ht="15.75" customHeight="1" thickBot="1">
      <c r="A72" s="1431" t="str">
        <f ca="1">IF(Rosters!H28="","",Rosters!H28)</f>
        <v/>
      </c>
      <c r="B72" s="1539" t="str">
        <f ca="1">IF(Rosters!I26="","",Rosters!I26)</f>
        <v/>
      </c>
      <c r="C72" s="20"/>
      <c r="D72" s="21"/>
      <c r="E72" s="21"/>
      <c r="F72" s="30"/>
      <c r="G72" s="20"/>
      <c r="H72" s="21"/>
      <c r="I72" s="21"/>
      <c r="J72" s="30"/>
      <c r="K72" s="44"/>
      <c r="L72" s="21"/>
      <c r="M72" s="21"/>
      <c r="N72" s="43"/>
      <c r="O72" s="20"/>
      <c r="P72" s="21"/>
      <c r="Q72" s="21"/>
      <c r="R72" s="30"/>
      <c r="S72" s="44"/>
      <c r="T72" s="14"/>
      <c r="U72" s="32"/>
      <c r="V72" s="723"/>
      <c r="W72" s="1370" t="str">
        <f>IF(COUNT(C73:U73)=0,"",COUNT(C73:U73))</f>
        <v/>
      </c>
      <c r="X72" s="20"/>
      <c r="Y72" s="14"/>
      <c r="Z72" s="21"/>
      <c r="AA72" s="21"/>
      <c r="AB72" s="33"/>
      <c r="AC72" s="658"/>
      <c r="AD72" s="233">
        <f>COUNTIF($C72:$V72,"B")</f>
        <v>0</v>
      </c>
      <c r="AE72" s="206">
        <f>COUNTIF($C72:$V72,"E")</f>
        <v>0</v>
      </c>
      <c r="AF72" s="206">
        <f>COUNTIF(C72:V72, "F")</f>
        <v>0</v>
      </c>
      <c r="AG72" s="206">
        <f>COUNTIF(C72:V72,"O")</f>
        <v>0</v>
      </c>
      <c r="AH72" s="206">
        <f>COUNTIF(C72:V72,"L")</f>
        <v>0</v>
      </c>
      <c r="AI72" s="206">
        <f>COUNTIF(C72:V72,"C")</f>
        <v>0</v>
      </c>
      <c r="AJ72" s="206">
        <f>COUNTIF(C72:V72,"M")</f>
        <v>0</v>
      </c>
      <c r="AK72" s="206">
        <f>COUNTIF(C72:V72,"I")</f>
        <v>0</v>
      </c>
      <c r="AL72" s="206">
        <f>COUNTIF(C72:V72,"S")</f>
        <v>0</v>
      </c>
      <c r="AM72" s="206">
        <f>COUNTIF(C72:V72,"X")</f>
        <v>0</v>
      </c>
      <c r="AN72" s="206">
        <f>COUNTIF(C72:V72,"P")</f>
        <v>0</v>
      </c>
      <c r="AO72" s="230">
        <f>COUNTIF(C72:V72,"H")</f>
        <v>0</v>
      </c>
      <c r="AP72" s="1402">
        <f>SUM(AD72:AO72)</f>
        <v>0</v>
      </c>
      <c r="AQ72" s="227">
        <f>COUNTIF(X72:AB72,"B")</f>
        <v>0</v>
      </c>
      <c r="AR72" s="206">
        <f>COUNTIF(X72:AB72,"E")</f>
        <v>0</v>
      </c>
      <c r="AS72" s="206">
        <f>COUNTIF(X72:AB72, "F")</f>
        <v>0</v>
      </c>
      <c r="AT72" s="206">
        <f>COUNTIF(X72:AB72,"O")</f>
        <v>0</v>
      </c>
      <c r="AU72" s="206">
        <f>COUNTIF(X72:AB72,"L")</f>
        <v>0</v>
      </c>
      <c r="AV72" s="206">
        <f>COUNTIF(X72:AB72,"C")</f>
        <v>0</v>
      </c>
      <c r="AW72" s="206">
        <f>COUNTIF(X72:AB72,"M")</f>
        <v>0</v>
      </c>
      <c r="AX72" s="206">
        <f>COUNTIF(X72:AB72,"I")</f>
        <v>0</v>
      </c>
      <c r="AY72" s="206">
        <f>COUNTIF(X72:AB72,"S")</f>
        <v>0</v>
      </c>
      <c r="AZ72" s="206">
        <f>COUNTIF(X72:AB72,"X")</f>
        <v>0</v>
      </c>
      <c r="BA72" s="206">
        <f>COUNTIF(X72:AB72,"P")</f>
        <v>0</v>
      </c>
      <c r="BB72" s="206">
        <f>COUNTIF(X72:AB72,"H")</f>
        <v>0</v>
      </c>
      <c r="BC72" s="206">
        <f>COUNTIF(X72:AB72,"G")</f>
        <v>0</v>
      </c>
      <c r="BD72" s="206">
        <f>COUNTIF(Y72:AB72,"N")</f>
        <v>0</v>
      </c>
      <c r="BE72" s="230">
        <f>COUNTIF(X72:AB72, "4")</f>
        <v>0</v>
      </c>
      <c r="BF72" s="1402">
        <f>SUM(AQ72:BE72)</f>
        <v>0</v>
      </c>
      <c r="BG72" s="178" t="str">
        <f>IF(AC72="","",IF(AC72="PM",1))</f>
        <v/>
      </c>
      <c r="BH72" s="179" t="str">
        <f>IF(AC72="","",IF(AC72="G",1))</f>
        <v/>
      </c>
      <c r="BI72" s="180" t="str">
        <f>IF(AC72="","",IF(AC72="N",1))</f>
        <v/>
      </c>
      <c r="BJ72" s="180" t="str">
        <f>IF(AC72="","",IF(AC72="Z",1))</f>
        <v/>
      </c>
      <c r="BK72" s="1535" t="str">
        <f>B72</f>
        <v/>
      </c>
    </row>
    <row r="73" spans="1:127" s="8" customFormat="1" ht="15.75" customHeight="1" thickBot="1">
      <c r="A73" s="1538"/>
      <c r="B73" s="1540"/>
      <c r="C73" s="15"/>
      <c r="D73" s="16"/>
      <c r="E73" s="16"/>
      <c r="F73" s="29"/>
      <c r="G73" s="15"/>
      <c r="H73" s="16"/>
      <c r="I73" s="16"/>
      <c r="J73" s="29"/>
      <c r="K73" s="17"/>
      <c r="L73" s="16"/>
      <c r="M73" s="16"/>
      <c r="N73" s="31"/>
      <c r="O73" s="15"/>
      <c r="P73" s="16"/>
      <c r="Q73" s="16"/>
      <c r="R73" s="29"/>
      <c r="S73" s="17"/>
      <c r="T73" s="16"/>
      <c r="U73" s="19"/>
      <c r="V73" s="724"/>
      <c r="W73" s="1371"/>
      <c r="X73" s="15"/>
      <c r="Y73" s="16"/>
      <c r="Z73" s="16"/>
      <c r="AA73" s="16"/>
      <c r="AB73" s="46"/>
      <c r="AC73" s="28"/>
      <c r="AD73" s="350" t="s">
        <v>378</v>
      </c>
      <c r="AE73" s="351" t="s">
        <v>405</v>
      </c>
      <c r="AF73" s="351" t="s">
        <v>406</v>
      </c>
      <c r="AG73" s="351" t="s">
        <v>379</v>
      </c>
      <c r="AH73" s="697" t="s">
        <v>159</v>
      </c>
      <c r="AI73" s="351" t="s">
        <v>407</v>
      </c>
      <c r="AJ73" s="351" t="s">
        <v>408</v>
      </c>
      <c r="AK73" s="351" t="s">
        <v>409</v>
      </c>
      <c r="AL73" s="351" t="s">
        <v>376</v>
      </c>
      <c r="AM73" s="351" t="s">
        <v>410</v>
      </c>
      <c r="AN73" s="351" t="s">
        <v>377</v>
      </c>
      <c r="AO73" s="351" t="s">
        <v>411</v>
      </c>
      <c r="AP73" s="1403"/>
      <c r="AQ73" s="350" t="s">
        <v>378</v>
      </c>
      <c r="AR73" s="351" t="s">
        <v>405</v>
      </c>
      <c r="AS73" s="351" t="s">
        <v>406</v>
      </c>
      <c r="AT73" s="351" t="s">
        <v>379</v>
      </c>
      <c r="AU73" s="697" t="s">
        <v>159</v>
      </c>
      <c r="AV73" s="351" t="s">
        <v>407</v>
      </c>
      <c r="AW73" s="351" t="s">
        <v>408</v>
      </c>
      <c r="AX73" s="351" t="s">
        <v>409</v>
      </c>
      <c r="AY73" s="351" t="s">
        <v>376</v>
      </c>
      <c r="AZ73" s="351" t="s">
        <v>410</v>
      </c>
      <c r="BA73" s="351" t="s">
        <v>377</v>
      </c>
      <c r="BB73" s="351" t="s">
        <v>411</v>
      </c>
      <c r="BC73" s="351" t="s">
        <v>375</v>
      </c>
      <c r="BD73" s="351" t="s">
        <v>147</v>
      </c>
      <c r="BE73" s="351">
        <v>4</v>
      </c>
      <c r="BF73" s="1403"/>
      <c r="BG73" s="350" t="s">
        <v>413</v>
      </c>
      <c r="BH73" s="351" t="s">
        <v>375</v>
      </c>
      <c r="BI73" s="721" t="s">
        <v>147</v>
      </c>
      <c r="BJ73" s="722" t="s">
        <v>161</v>
      </c>
      <c r="BK73" s="1535"/>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row>
    <row r="74" spans="1:127" ht="15.75" customHeight="1" thickBot="1">
      <c r="A74" s="1421" t="str">
        <f ca="1">IF(Rosters!H29="","",Rosters!H29)</f>
        <v/>
      </c>
      <c r="B74" s="1541" t="str">
        <f ca="1">IF(Rosters!I27="","",Rosters!I27)</f>
        <v/>
      </c>
      <c r="C74" s="26"/>
      <c r="D74" s="27"/>
      <c r="E74" s="27"/>
      <c r="F74" s="30"/>
      <c r="G74" s="26"/>
      <c r="H74" s="27"/>
      <c r="I74" s="27"/>
      <c r="J74" s="30"/>
      <c r="K74" s="48"/>
      <c r="L74" s="27"/>
      <c r="M74" s="27"/>
      <c r="N74" s="43"/>
      <c r="O74" s="26"/>
      <c r="P74" s="27"/>
      <c r="Q74" s="27"/>
      <c r="R74" s="30"/>
      <c r="S74" s="48"/>
      <c r="T74" s="22"/>
      <c r="U74" s="49"/>
      <c r="V74" s="723"/>
      <c r="W74" s="1370" t="str">
        <f>IF(COUNT(C75:U75)=0,"",COUNT(C75:U75))</f>
        <v/>
      </c>
      <c r="X74" s="26"/>
      <c r="Y74" s="22"/>
      <c r="Z74" s="27"/>
      <c r="AA74" s="27"/>
      <c r="AB74" s="47"/>
      <c r="AC74" s="658"/>
      <c r="AD74" s="233">
        <f>COUNTIF($C74:$V74,"B")</f>
        <v>0</v>
      </c>
      <c r="AE74" s="206">
        <f>COUNTIF($C74:$V74,"E")</f>
        <v>0</v>
      </c>
      <c r="AF74" s="206">
        <f>COUNTIF(C74:V74, "F")</f>
        <v>0</v>
      </c>
      <c r="AG74" s="206">
        <f>COUNTIF(C74:V74,"O")</f>
        <v>0</v>
      </c>
      <c r="AH74" s="206">
        <f>COUNTIF(C74:V74,"L")</f>
        <v>0</v>
      </c>
      <c r="AI74" s="206">
        <f>COUNTIF(C74:V74,"C")</f>
        <v>0</v>
      </c>
      <c r="AJ74" s="206">
        <f>COUNTIF(C74:V74,"M")</f>
        <v>0</v>
      </c>
      <c r="AK74" s="206">
        <f>COUNTIF(C74:V74,"I")</f>
        <v>0</v>
      </c>
      <c r="AL74" s="206">
        <f>COUNTIF(C74:V74,"S")</f>
        <v>0</v>
      </c>
      <c r="AM74" s="206">
        <f>COUNTIF(C74:V74,"X")</f>
        <v>0</v>
      </c>
      <c r="AN74" s="206">
        <f>COUNTIF(C74:V74,"P")</f>
        <v>0</v>
      </c>
      <c r="AO74" s="230">
        <f>COUNTIF(C74:V74,"H")</f>
        <v>0</v>
      </c>
      <c r="AP74" s="1402">
        <f>SUM(AD74:AO74)</f>
        <v>0</v>
      </c>
      <c r="AQ74" s="227">
        <f>COUNTIF(X74:AB74,"B")</f>
        <v>0</v>
      </c>
      <c r="AR74" s="206">
        <f>COUNTIF(X74:AB74,"E")</f>
        <v>0</v>
      </c>
      <c r="AS74" s="206">
        <f>COUNTIF(X74:AB74, "F")</f>
        <v>0</v>
      </c>
      <c r="AT74" s="206">
        <f>COUNTIF(X74:AB74,"O")</f>
        <v>0</v>
      </c>
      <c r="AU74" s="206">
        <f>COUNTIF(X74:AB74,"L")</f>
        <v>0</v>
      </c>
      <c r="AV74" s="206">
        <f>COUNTIF(X74:AB74,"C")</f>
        <v>0</v>
      </c>
      <c r="AW74" s="206">
        <f>COUNTIF(X74:AB74,"M")</f>
        <v>0</v>
      </c>
      <c r="AX74" s="206">
        <f>COUNTIF(X74:AB74,"I")</f>
        <v>0</v>
      </c>
      <c r="AY74" s="206">
        <f>COUNTIF(X74:AB74,"S")</f>
        <v>0</v>
      </c>
      <c r="AZ74" s="206">
        <f>COUNTIF(X74:AB74,"X")</f>
        <v>0</v>
      </c>
      <c r="BA74" s="206">
        <f>COUNTIF(X74:AB74,"P")</f>
        <v>0</v>
      </c>
      <c r="BB74" s="206">
        <f>COUNTIF(X74:AB74,"H")</f>
        <v>0</v>
      </c>
      <c r="BC74" s="206">
        <f>COUNTIF(X74:AB74,"G")</f>
        <v>0</v>
      </c>
      <c r="BD74" s="206">
        <f>COUNTIF(Y74:AB74,"N")</f>
        <v>0</v>
      </c>
      <c r="BE74" s="230">
        <f>COUNTIF(X74:AB74, "4")</f>
        <v>0</v>
      </c>
      <c r="BF74" s="1402">
        <f>SUM(AQ74:BE74)</f>
        <v>0</v>
      </c>
      <c r="BG74" s="178" t="str">
        <f>IF(AC74="","",IF(AC74="PM",1))</f>
        <v/>
      </c>
      <c r="BH74" s="179" t="str">
        <f>IF(AC74="","",IF(AC74="G",1))</f>
        <v/>
      </c>
      <c r="BI74" s="180" t="str">
        <f>IF(AC74="","",IF(AC74="N",1))</f>
        <v/>
      </c>
      <c r="BJ74" s="180" t="str">
        <f>IF(AC74="","",IF(AC74="Z",1))</f>
        <v/>
      </c>
      <c r="BK74" s="1404" t="str">
        <f>B74</f>
        <v/>
      </c>
    </row>
    <row r="75" spans="1:127" s="8" customFormat="1" ht="15.75" customHeight="1" thickBot="1">
      <c r="A75" s="1422"/>
      <c r="B75" s="1542"/>
      <c r="C75" s="23"/>
      <c r="D75" s="24"/>
      <c r="E75" s="24"/>
      <c r="F75" s="29"/>
      <c r="G75" s="23"/>
      <c r="H75" s="24"/>
      <c r="I75" s="24"/>
      <c r="J75" s="29"/>
      <c r="K75" s="25"/>
      <c r="L75" s="24"/>
      <c r="M75" s="24"/>
      <c r="N75" s="31"/>
      <c r="O75" s="23"/>
      <c r="P75" s="24"/>
      <c r="Q75" s="24"/>
      <c r="R75" s="29"/>
      <c r="S75" s="25"/>
      <c r="T75" s="24"/>
      <c r="U75" s="18"/>
      <c r="V75" s="724"/>
      <c r="W75" s="1371"/>
      <c r="X75" s="23"/>
      <c r="Y75" s="24"/>
      <c r="Z75" s="24"/>
      <c r="AA75" s="24"/>
      <c r="AB75" s="50"/>
      <c r="AC75" s="28"/>
      <c r="AD75" s="657">
        <f t="shared" ref="AD75:AO75" si="2">SUM(AD74,AD72,AD70,AD68,AD66,AD64,AD62,AD60,AD58,AD56,AD54,AD52,AD50,AD48,AD46,AD44)</f>
        <v>7</v>
      </c>
      <c r="AE75" s="563">
        <f t="shared" si="2"/>
        <v>1</v>
      </c>
      <c r="AF75" s="563">
        <f t="shared" si="2"/>
        <v>7</v>
      </c>
      <c r="AG75" s="563">
        <f t="shared" si="2"/>
        <v>4</v>
      </c>
      <c r="AH75" s="563">
        <f t="shared" si="2"/>
        <v>1</v>
      </c>
      <c r="AI75" s="563">
        <f t="shared" si="2"/>
        <v>0</v>
      </c>
      <c r="AJ75" s="563">
        <f t="shared" si="2"/>
        <v>0</v>
      </c>
      <c r="AK75" s="563">
        <f t="shared" si="2"/>
        <v>2</v>
      </c>
      <c r="AL75" s="563">
        <f t="shared" si="2"/>
        <v>0</v>
      </c>
      <c r="AM75" s="563">
        <f t="shared" si="2"/>
        <v>8</v>
      </c>
      <c r="AN75" s="563">
        <f t="shared" si="2"/>
        <v>0</v>
      </c>
      <c r="AO75" s="563">
        <f t="shared" si="2"/>
        <v>2</v>
      </c>
      <c r="AP75" s="1403"/>
      <c r="AQ75" s="563">
        <f t="shared" ref="AQ75:BE75" si="3">SUM(AQ74,AQ72,AQ70,AQ68,AQ66,AQ64,AQ62,AQ60,AQ58,AQ56,AQ54,AQ52,AQ50,AQ48,AQ46,AQ44)</f>
        <v>1</v>
      </c>
      <c r="AR75" s="563">
        <f t="shared" si="3"/>
        <v>1</v>
      </c>
      <c r="AS75" s="563">
        <f t="shared" si="3"/>
        <v>0</v>
      </c>
      <c r="AT75" s="563">
        <f t="shared" si="3"/>
        <v>7</v>
      </c>
      <c r="AU75" s="563">
        <f t="shared" si="3"/>
        <v>1</v>
      </c>
      <c r="AV75" s="563">
        <f t="shared" si="3"/>
        <v>0</v>
      </c>
      <c r="AW75" s="563">
        <f t="shared" si="3"/>
        <v>0</v>
      </c>
      <c r="AX75" s="563">
        <f t="shared" si="3"/>
        <v>3</v>
      </c>
      <c r="AY75" s="563">
        <f t="shared" si="3"/>
        <v>0</v>
      </c>
      <c r="AZ75" s="563">
        <f t="shared" si="3"/>
        <v>1</v>
      </c>
      <c r="BA75" s="563">
        <f t="shared" si="3"/>
        <v>0</v>
      </c>
      <c r="BB75" s="563">
        <f t="shared" si="3"/>
        <v>0</v>
      </c>
      <c r="BC75" s="563">
        <f t="shared" si="3"/>
        <v>0</v>
      </c>
      <c r="BD75" s="563">
        <f t="shared" si="3"/>
        <v>0</v>
      </c>
      <c r="BE75" s="563">
        <f t="shared" si="3"/>
        <v>6</v>
      </c>
      <c r="BF75" s="1441"/>
      <c r="BG75" s="1549"/>
      <c r="BH75" s="1550"/>
      <c r="BI75" s="1550"/>
      <c r="BJ75" s="1551"/>
      <c r="BK75" s="1405"/>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row>
    <row r="76" spans="1:127" s="1" customFormat="1" ht="14" customHeight="1" thickBot="1">
      <c r="A76" s="1520" t="s">
        <v>414</v>
      </c>
      <c r="B76" s="1457"/>
      <c r="C76" s="1457"/>
      <c r="D76" s="1457"/>
      <c r="E76" s="1457"/>
      <c r="F76" s="1457"/>
      <c r="G76" s="1457"/>
      <c r="H76" s="1457"/>
      <c r="I76" s="1457"/>
      <c r="J76" s="1457"/>
      <c r="K76" s="1457"/>
      <c r="L76" s="1457"/>
      <c r="M76" s="1457"/>
      <c r="N76" s="1457"/>
      <c r="O76" s="1457"/>
      <c r="P76" s="1457"/>
      <c r="Q76" s="1457"/>
      <c r="R76" s="1457"/>
      <c r="S76" s="1457"/>
      <c r="T76" s="1457"/>
      <c r="U76" s="1457"/>
      <c r="V76" s="1457"/>
      <c r="W76" s="1457"/>
      <c r="X76" s="1457"/>
      <c r="Y76" s="1457"/>
      <c r="Z76" s="1457"/>
      <c r="AA76" s="1457"/>
      <c r="AB76" s="1457"/>
      <c r="AC76" s="1458"/>
      <c r="AD76" s="1521"/>
      <c r="AE76" s="1522"/>
      <c r="AF76" s="1522"/>
      <c r="AG76" s="1522"/>
      <c r="AH76" s="1522"/>
      <c r="AI76" s="1522"/>
      <c r="AJ76" s="1522"/>
      <c r="AK76" s="1522"/>
      <c r="AL76" s="1522"/>
      <c r="AM76" s="1522"/>
      <c r="AN76" s="1522"/>
      <c r="AO76" s="1522"/>
      <c r="AP76" s="1523"/>
      <c r="AQ76" s="1522"/>
      <c r="AR76" s="1522"/>
      <c r="AS76" s="1522"/>
      <c r="AT76" s="1522"/>
      <c r="AU76" s="1522"/>
      <c r="AV76" s="1522"/>
      <c r="AW76" s="1522"/>
      <c r="AX76" s="1522"/>
      <c r="AY76" s="1522"/>
      <c r="AZ76" s="1522"/>
      <c r="BA76" s="1522"/>
      <c r="BB76" s="1522"/>
      <c r="BC76" s="1522"/>
      <c r="BD76" s="1522"/>
      <c r="BE76" s="1522"/>
      <c r="BF76" s="1523"/>
      <c r="BG76" s="1524"/>
      <c r="BH76" s="1524"/>
      <c r="BI76" s="1524"/>
      <c r="BJ76" s="1524"/>
      <c r="BK76" s="1525"/>
    </row>
    <row r="77" spans="1:127" ht="12.75" customHeight="1" thickBot="1">
      <c r="A77" s="1464" t="s">
        <v>160</v>
      </c>
      <c r="B77" s="1465"/>
      <c r="C77" s="1465"/>
      <c r="D77" s="1465"/>
      <c r="E77" s="1465"/>
      <c r="F77" s="1465"/>
      <c r="G77" s="1465"/>
      <c r="H77" s="1465"/>
      <c r="I77" s="1465"/>
      <c r="J77" s="1465"/>
      <c r="K77" s="1465"/>
      <c r="L77" s="1465"/>
      <c r="M77" s="1465"/>
      <c r="N77" s="1465"/>
      <c r="O77" s="1465"/>
      <c r="P77" s="1465"/>
      <c r="Q77" s="1465"/>
      <c r="R77" s="1465"/>
      <c r="S77" s="1465"/>
      <c r="T77" s="1465"/>
      <c r="U77" s="1465"/>
      <c r="V77" s="1465"/>
      <c r="W77" s="1465"/>
      <c r="X77" s="1465"/>
      <c r="Y77" s="1465"/>
      <c r="Z77" s="1465"/>
      <c r="AA77" s="1465"/>
      <c r="AB77" s="1465"/>
      <c r="AC77" s="1466"/>
      <c r="AD77" s="1467" t="s">
        <v>248</v>
      </c>
      <c r="AE77" s="1399"/>
      <c r="AF77" s="1399"/>
      <c r="AG77" s="1399"/>
      <c r="AH77" s="1399"/>
      <c r="AI77" s="1399"/>
      <c r="AJ77" s="1399"/>
      <c r="AK77" s="1399"/>
      <c r="AL77" s="1399"/>
      <c r="AM77" s="1399"/>
      <c r="AN77" s="1399"/>
      <c r="AO77" s="1399"/>
      <c r="AP77" s="1393">
        <f>SUM(AP44:AP71)</f>
        <v>32</v>
      </c>
      <c r="AQ77" s="1398" t="s">
        <v>243</v>
      </c>
      <c r="AR77" s="1399"/>
      <c r="AS77" s="1399"/>
      <c r="AT77" s="1399"/>
      <c r="AU77" s="1399"/>
      <c r="AV77" s="1399"/>
      <c r="AW77" s="1399"/>
      <c r="AX77" s="1399"/>
      <c r="AY77" s="1399"/>
      <c r="AZ77" s="1399"/>
      <c r="BA77" s="1399"/>
      <c r="BB77" s="1399"/>
      <c r="BC77" s="1399"/>
      <c r="BD77" s="1399"/>
      <c r="BE77" s="1399"/>
      <c r="BF77" s="1393">
        <f>SUM(BF44:BF71)-SUM(BE44,BE46,BE48,BE50,BE52,BE54,BE56,BE58,BE60,BE62,BE64,BE66,BE68,BE70)</f>
        <v>14</v>
      </c>
      <c r="BG77" s="1389" t="s">
        <v>241</v>
      </c>
      <c r="BH77" s="1389"/>
      <c r="BI77" s="1389"/>
      <c r="BJ77" s="1389"/>
      <c r="BK77" s="1390"/>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row>
    <row r="78" spans="1:127" ht="12.75" customHeight="1" thickBot="1">
      <c r="A78" s="1407" t="s">
        <v>163</v>
      </c>
      <c r="B78" s="1408"/>
      <c r="C78" s="1408"/>
      <c r="D78" s="1408"/>
      <c r="E78" s="1408"/>
      <c r="F78" s="1408"/>
      <c r="G78" s="1408"/>
      <c r="H78" s="1408"/>
      <c r="I78" s="1408"/>
      <c r="J78" s="1408"/>
      <c r="K78" s="1408"/>
      <c r="L78" s="1408"/>
      <c r="M78" s="1408"/>
      <c r="N78" s="1408"/>
      <c r="O78" s="1408"/>
      <c r="P78" s="1408"/>
      <c r="Q78" s="1408"/>
      <c r="R78" s="1408"/>
      <c r="S78" s="1408"/>
      <c r="T78" s="1408"/>
      <c r="U78" s="1408"/>
      <c r="V78" s="1408"/>
      <c r="W78" s="1408"/>
      <c r="X78" s="1408"/>
      <c r="Y78" s="1408"/>
      <c r="Z78" s="1408"/>
      <c r="AA78" s="1408"/>
      <c r="AB78" s="1408"/>
      <c r="AC78" s="1409"/>
      <c r="AD78" s="1462" t="s">
        <v>244</v>
      </c>
      <c r="AE78" s="1463"/>
      <c r="AF78" s="1463"/>
      <c r="AG78" s="1463"/>
      <c r="AH78" s="1463"/>
      <c r="AI78" s="1463"/>
      <c r="AJ78" s="1463"/>
      <c r="AK78" s="1463"/>
      <c r="AL78" s="1463"/>
      <c r="AM78" s="1463"/>
      <c r="AN78" s="1490">
        <f>IF(AP77+AP36=0,0,AP77/(AP77+AP36))</f>
        <v>0.53333333333333333</v>
      </c>
      <c r="AO78" s="1490"/>
      <c r="AP78" s="1394"/>
      <c r="AQ78" s="1397" t="s">
        <v>246</v>
      </c>
      <c r="AR78" s="1463"/>
      <c r="AS78" s="1463"/>
      <c r="AT78" s="1463"/>
      <c r="AU78" s="1463"/>
      <c r="AV78" s="1463"/>
      <c r="AW78" s="1463"/>
      <c r="AX78" s="1463"/>
      <c r="AY78" s="1463"/>
      <c r="AZ78" s="1463"/>
      <c r="BA78" s="1463"/>
      <c r="BB78" s="1463"/>
      <c r="BC78" s="1490">
        <f>IF(BF77+BF36=0,0,BF77/(BF77+BF36))</f>
        <v>0.53846153846153844</v>
      </c>
      <c r="BD78" s="1490"/>
      <c r="BE78" s="1490"/>
      <c r="BF78" s="1394"/>
      <c r="BG78" s="53" t="s">
        <v>419</v>
      </c>
      <c r="BH78" s="53" t="s">
        <v>347</v>
      </c>
      <c r="BI78" s="53"/>
      <c r="BJ78" s="1391" t="s">
        <v>420</v>
      </c>
      <c r="BK78" s="1392"/>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row>
    <row r="79" spans="1:127" ht="12.75" customHeight="1">
      <c r="A79" s="1176" t="s">
        <v>167</v>
      </c>
      <c r="B79" s="1177"/>
      <c r="C79" s="1177"/>
      <c r="D79" s="1177"/>
      <c r="E79" s="1177"/>
      <c r="F79" s="1177"/>
      <c r="G79" s="1177"/>
      <c r="H79" s="1177"/>
      <c r="I79" s="1177"/>
      <c r="J79" s="1177"/>
      <c r="K79" s="1177"/>
      <c r="L79" s="1177"/>
      <c r="M79" s="1177"/>
      <c r="N79" s="1177"/>
      <c r="O79" s="1177"/>
      <c r="P79" s="1177"/>
      <c r="Q79" s="1177"/>
      <c r="R79" s="1177"/>
      <c r="S79" s="1177"/>
      <c r="T79" s="1177"/>
      <c r="U79" s="1177"/>
      <c r="V79" s="1177"/>
      <c r="W79" s="1177"/>
      <c r="X79" s="1177"/>
      <c r="Y79" s="1177"/>
      <c r="Z79" s="1177"/>
      <c r="AA79" s="1177"/>
      <c r="AB79" s="1177"/>
      <c r="AC79" s="1178"/>
      <c r="AD79" s="1453" t="s">
        <v>416</v>
      </c>
      <c r="AE79" s="1454"/>
      <c r="AF79" s="1454"/>
      <c r="AG79" s="1454"/>
      <c r="AH79" s="1454"/>
      <c r="AI79" s="1454"/>
      <c r="AJ79" s="1454"/>
      <c r="AK79" s="1454"/>
      <c r="AL79" s="1454"/>
      <c r="AM79" s="1454"/>
      <c r="AN79" s="1454"/>
      <c r="AO79" s="1454"/>
      <c r="AP79" s="1479">
        <f ca="1">IF('Score P.2'!A112=0,0,AP77/'Score P.2'!A112)</f>
        <v>1.6842105263157894</v>
      </c>
      <c r="AQ79" s="1475" t="s">
        <v>418</v>
      </c>
      <c r="AR79" s="1454"/>
      <c r="AS79" s="1454"/>
      <c r="AT79" s="1454"/>
      <c r="AU79" s="1454"/>
      <c r="AV79" s="1454"/>
      <c r="AW79" s="1454"/>
      <c r="AX79" s="1454"/>
      <c r="AY79" s="1454"/>
      <c r="AZ79" s="1454"/>
      <c r="BA79" s="1454"/>
      <c r="BB79" s="1454"/>
      <c r="BC79" s="1454"/>
      <c r="BD79" s="1454"/>
      <c r="BE79" s="1454"/>
      <c r="BF79" s="1394">
        <f>SUM(BF44:BF71)</f>
        <v>20</v>
      </c>
      <c r="BG79" s="183"/>
      <c r="BH79" s="45"/>
      <c r="BI79" s="45"/>
      <c r="BJ79" s="1483"/>
      <c r="BK79" s="1484"/>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row>
    <row r="80" spans="1:127" s="51" customFormat="1" ht="12.75" customHeight="1">
      <c r="A80" s="1412" t="s">
        <v>415</v>
      </c>
      <c r="B80" s="1413"/>
      <c r="C80" s="1413"/>
      <c r="D80" s="1413"/>
      <c r="E80" s="1413"/>
      <c r="F80" s="1413"/>
      <c r="G80" s="1413"/>
      <c r="H80" s="1413"/>
      <c r="I80" s="1413"/>
      <c r="J80" s="1413"/>
      <c r="K80" s="1413"/>
      <c r="L80" s="1413"/>
      <c r="M80" s="1413"/>
      <c r="N80" s="1413"/>
      <c r="O80" s="1413"/>
      <c r="P80" s="1413"/>
      <c r="Q80" s="1413"/>
      <c r="R80" s="1413"/>
      <c r="S80" s="1413"/>
      <c r="T80" s="1413"/>
      <c r="U80" s="1413"/>
      <c r="V80" s="1413"/>
      <c r="W80" s="1413"/>
      <c r="X80" s="1413"/>
      <c r="Y80" s="1413"/>
      <c r="Z80" s="1413"/>
      <c r="AA80" s="1413"/>
      <c r="AB80" s="1413"/>
      <c r="AC80" s="1414"/>
      <c r="AD80" s="1410" t="s">
        <v>245</v>
      </c>
      <c r="AE80" s="1411"/>
      <c r="AF80" s="1411"/>
      <c r="AG80" s="1411"/>
      <c r="AH80" s="1411"/>
      <c r="AI80" s="1411"/>
      <c r="AJ80" s="1411"/>
      <c r="AK80" s="1411"/>
      <c r="AL80" s="1411"/>
      <c r="AM80" s="1411"/>
      <c r="AN80" s="1451">
        <f>AP79-AP38</f>
        <v>0.21052631578947367</v>
      </c>
      <c r="AO80" s="1452"/>
      <c r="AP80" s="1479"/>
      <c r="AQ80" s="1478" t="s">
        <v>247</v>
      </c>
      <c r="AR80" s="1411"/>
      <c r="AS80" s="1411"/>
      <c r="AT80" s="1411"/>
      <c r="AU80" s="1411"/>
      <c r="AV80" s="1411"/>
      <c r="AW80" s="1411"/>
      <c r="AX80" s="1411"/>
      <c r="AY80" s="1411"/>
      <c r="AZ80" s="1411"/>
      <c r="BA80" s="1411"/>
      <c r="BB80" s="1411"/>
      <c r="BC80" s="1553">
        <f>IF(BF79+BF38=0,0,BF79/(BF79+BF38))</f>
        <v>0.54054054054054057</v>
      </c>
      <c r="BD80" s="1553"/>
      <c r="BE80" s="1553"/>
      <c r="BF80" s="1394"/>
      <c r="BG80" s="184"/>
      <c r="BH80" s="54"/>
      <c r="BI80" s="54"/>
      <c r="BJ80" s="1473"/>
      <c r="BK80" s="1474"/>
    </row>
    <row r="81" spans="1:127" s="51" customFormat="1" ht="12.75" customHeight="1">
      <c r="A81" s="1412" t="s">
        <v>166</v>
      </c>
      <c r="B81" s="1413"/>
      <c r="C81" s="1413"/>
      <c r="D81" s="1413"/>
      <c r="E81" s="1413"/>
      <c r="F81" s="1413"/>
      <c r="G81" s="1413"/>
      <c r="H81" s="1413"/>
      <c r="I81" s="1413"/>
      <c r="J81" s="1413"/>
      <c r="K81" s="1413"/>
      <c r="L81" s="1413"/>
      <c r="M81" s="1413"/>
      <c r="N81" s="1413"/>
      <c r="O81" s="1413"/>
      <c r="P81" s="1413"/>
      <c r="Q81" s="1413"/>
      <c r="R81" s="1413"/>
      <c r="S81" s="1413"/>
      <c r="T81" s="1413"/>
      <c r="U81" s="1413"/>
      <c r="V81" s="1413"/>
      <c r="W81" s="1413"/>
      <c r="X81" s="1413"/>
      <c r="Y81" s="1413"/>
      <c r="Z81" s="1413"/>
      <c r="AA81" s="1413"/>
      <c r="AB81" s="1413"/>
      <c r="AC81" s="1414"/>
      <c r="AD81" s="1453" t="s">
        <v>417</v>
      </c>
      <c r="AE81" s="1454"/>
      <c r="AF81" s="1454"/>
      <c r="AG81" s="1454"/>
      <c r="AH81" s="1454"/>
      <c r="AI81" s="1454"/>
      <c r="AJ81" s="1454"/>
      <c r="AK81" s="1454"/>
      <c r="AL81" s="1454"/>
      <c r="AM81" s="1454"/>
      <c r="AN81" s="1454"/>
      <c r="AO81" s="1454"/>
      <c r="AP81" s="1479">
        <f ca="1">IF('Score P.2'!A112=0,0,BF77/'Score P.2'!A112)</f>
        <v>0.73684210526315785</v>
      </c>
      <c r="AQ81" s="1475" t="s">
        <v>249</v>
      </c>
      <c r="AR81" s="1454"/>
      <c r="AS81" s="1454"/>
      <c r="AT81" s="1454"/>
      <c r="AU81" s="1454"/>
      <c r="AV81" s="1454"/>
      <c r="AW81" s="1454"/>
      <c r="AX81" s="1454"/>
      <c r="AY81" s="1454"/>
      <c r="AZ81" s="1454"/>
      <c r="BA81" s="1454"/>
      <c r="BB81" s="1454"/>
      <c r="BC81" s="1454"/>
      <c r="BD81" s="1454"/>
      <c r="BE81" s="1454"/>
      <c r="BF81" s="1394">
        <f>AP77+BF79</f>
        <v>52</v>
      </c>
      <c r="BG81" s="184"/>
      <c r="BH81" s="54"/>
      <c r="BI81" s="54"/>
      <c r="BJ81" s="1473"/>
      <c r="BK81" s="1474"/>
    </row>
    <row r="82" spans="1:127" s="51" customFormat="1" ht="12.75" customHeight="1" thickBot="1">
      <c r="A82" s="1448" t="s">
        <v>165</v>
      </c>
      <c r="B82" s="1449"/>
      <c r="C82" s="1449"/>
      <c r="D82" s="1449"/>
      <c r="E82" s="1449"/>
      <c r="F82" s="1449"/>
      <c r="G82" s="1449"/>
      <c r="H82" s="1449"/>
      <c r="I82" s="1449"/>
      <c r="J82" s="1449"/>
      <c r="K82" s="1449"/>
      <c r="L82" s="1449"/>
      <c r="M82" s="1449"/>
      <c r="N82" s="1449"/>
      <c r="O82" s="1449"/>
      <c r="P82" s="1449"/>
      <c r="Q82" s="1449"/>
      <c r="R82" s="1449"/>
      <c r="S82" s="1449"/>
      <c r="T82" s="1449"/>
      <c r="U82" s="1449"/>
      <c r="V82" s="1449"/>
      <c r="W82" s="1449"/>
      <c r="X82" s="1449"/>
      <c r="Y82" s="1449"/>
      <c r="Z82" s="1449"/>
      <c r="AA82" s="1449"/>
      <c r="AB82" s="1449"/>
      <c r="AC82" s="1450"/>
      <c r="AD82" s="1459" t="s">
        <v>245</v>
      </c>
      <c r="AE82" s="1460"/>
      <c r="AF82" s="1460"/>
      <c r="AG82" s="1460"/>
      <c r="AH82" s="1460"/>
      <c r="AI82" s="1460"/>
      <c r="AJ82" s="1460"/>
      <c r="AK82" s="1460"/>
      <c r="AL82" s="1460"/>
      <c r="AM82" s="1460"/>
      <c r="AN82" s="1461">
        <f>AP81-AP40</f>
        <v>0.10526315789473684</v>
      </c>
      <c r="AO82" s="1461"/>
      <c r="AP82" s="1480"/>
      <c r="AQ82" s="1487" t="s">
        <v>250</v>
      </c>
      <c r="AR82" s="1460"/>
      <c r="AS82" s="1460"/>
      <c r="AT82" s="1460"/>
      <c r="AU82" s="1460"/>
      <c r="AV82" s="1460"/>
      <c r="AW82" s="1460"/>
      <c r="AX82" s="1460"/>
      <c r="AY82" s="1460"/>
      <c r="AZ82" s="1460"/>
      <c r="BA82" s="1460"/>
      <c r="BB82" s="1460"/>
      <c r="BC82" s="1552">
        <f>IF(BF81+BF40=0,0,BF81/(BF81+BF40))</f>
        <v>0.53608247422680411</v>
      </c>
      <c r="BD82" s="1552"/>
      <c r="BE82" s="1552"/>
      <c r="BF82" s="1472"/>
      <c r="BG82" s="185"/>
      <c r="BH82" s="55"/>
      <c r="BI82" s="55"/>
      <c r="BJ82" s="1470"/>
      <c r="BK82" s="1471"/>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row>
    <row r="83" spans="1:127">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127">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127">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127">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sheetData>
  <mergeCells count="296">
    <mergeCell ref="BF38:BF39"/>
    <mergeCell ref="BJ38:BK38"/>
    <mergeCell ref="BK48:BK49"/>
    <mergeCell ref="BK46:BK47"/>
    <mergeCell ref="BK44:BK45"/>
    <mergeCell ref="BF48:BF49"/>
    <mergeCell ref="BF44:BF45"/>
    <mergeCell ref="AP46:AP47"/>
    <mergeCell ref="BF46:BF47"/>
    <mergeCell ref="BK7:BK8"/>
    <mergeCell ref="BK9:BK10"/>
    <mergeCell ref="BG42:BJ42"/>
    <mergeCell ref="BF40:BF41"/>
    <mergeCell ref="BJ40:BK40"/>
    <mergeCell ref="BJ41:BK41"/>
    <mergeCell ref="AQ42:BF42"/>
    <mergeCell ref="BD41:BE41"/>
    <mergeCell ref="BF15:BF16"/>
    <mergeCell ref="BF21:BF22"/>
    <mergeCell ref="H1:L1"/>
    <mergeCell ref="M1:Y1"/>
    <mergeCell ref="Z1:AB1"/>
    <mergeCell ref="BK5:BK6"/>
    <mergeCell ref="BK3:BK4"/>
    <mergeCell ref="BG1:BJ1"/>
    <mergeCell ref="AQ1:BF1"/>
    <mergeCell ref="BF3:BF4"/>
    <mergeCell ref="BF5:BF6"/>
    <mergeCell ref="AD1:AP1"/>
    <mergeCell ref="A3:A4"/>
    <mergeCell ref="B3:B4"/>
    <mergeCell ref="B17:B18"/>
    <mergeCell ref="B1:G1"/>
    <mergeCell ref="A5:A6"/>
    <mergeCell ref="B5:B6"/>
    <mergeCell ref="A13:A14"/>
    <mergeCell ref="B13:B14"/>
    <mergeCell ref="A15:A16"/>
    <mergeCell ref="B15:B16"/>
    <mergeCell ref="C43:F43"/>
    <mergeCell ref="A40:AC40"/>
    <mergeCell ref="AP40:AP41"/>
    <mergeCell ref="AQ40:BE40"/>
    <mergeCell ref="A41:AC41"/>
    <mergeCell ref="B42:G42"/>
    <mergeCell ref="H42:L42"/>
    <mergeCell ref="AD42:AP42"/>
    <mergeCell ref="AD40:AO40"/>
    <mergeCell ref="AQ41:BC41"/>
    <mergeCell ref="O43:R43"/>
    <mergeCell ref="Z42:AB42"/>
    <mergeCell ref="M42:Y42"/>
    <mergeCell ref="S43:U43"/>
    <mergeCell ref="X43:AB43"/>
    <mergeCell ref="AD35:BK35"/>
    <mergeCell ref="BF36:BF37"/>
    <mergeCell ref="BG36:BK36"/>
    <mergeCell ref="AD41:AM41"/>
    <mergeCell ref="AN41:AO41"/>
    <mergeCell ref="G43:J43"/>
    <mergeCell ref="K43:N43"/>
    <mergeCell ref="A35:AC35"/>
    <mergeCell ref="A7:A8"/>
    <mergeCell ref="A9:A10"/>
    <mergeCell ref="B9:B10"/>
    <mergeCell ref="W9:W10"/>
    <mergeCell ref="B7:B8"/>
    <mergeCell ref="A11:A12"/>
    <mergeCell ref="B11:B12"/>
    <mergeCell ref="BF9:BF10"/>
    <mergeCell ref="C2:F2"/>
    <mergeCell ref="W11:W12"/>
    <mergeCell ref="W5:W6"/>
    <mergeCell ref="G2:J2"/>
    <mergeCell ref="AP3:AP4"/>
    <mergeCell ref="AP5:AP6"/>
    <mergeCell ref="W3:W4"/>
    <mergeCell ref="AP11:AP12"/>
    <mergeCell ref="AP9:AP10"/>
    <mergeCell ref="K2:N2"/>
    <mergeCell ref="BF7:BF8"/>
    <mergeCell ref="W7:W8"/>
    <mergeCell ref="AP7:AP8"/>
    <mergeCell ref="O2:R2"/>
    <mergeCell ref="S2:U2"/>
    <mergeCell ref="X2:AB2"/>
    <mergeCell ref="BF13:BF14"/>
    <mergeCell ref="BF11:BF12"/>
    <mergeCell ref="BK13:BK14"/>
    <mergeCell ref="W13:W14"/>
    <mergeCell ref="AP13:AP14"/>
    <mergeCell ref="BK11:BK12"/>
    <mergeCell ref="BK15:BK16"/>
    <mergeCell ref="BK17:BK18"/>
    <mergeCell ref="W15:W16"/>
    <mergeCell ref="BF17:BF18"/>
    <mergeCell ref="A17:A18"/>
    <mergeCell ref="AP15:AP16"/>
    <mergeCell ref="W17:W18"/>
    <mergeCell ref="AP17:AP18"/>
    <mergeCell ref="A19:A20"/>
    <mergeCell ref="A21:A22"/>
    <mergeCell ref="B19:B20"/>
    <mergeCell ref="BK19:BK20"/>
    <mergeCell ref="W19:W20"/>
    <mergeCell ref="AP19:AP20"/>
    <mergeCell ref="BF19:BF20"/>
    <mergeCell ref="A23:A24"/>
    <mergeCell ref="B23:B24"/>
    <mergeCell ref="B21:B22"/>
    <mergeCell ref="W21:W22"/>
    <mergeCell ref="AP21:AP22"/>
    <mergeCell ref="BK25:BK26"/>
    <mergeCell ref="AP25:AP26"/>
    <mergeCell ref="BF25:BF26"/>
    <mergeCell ref="BK21:BK22"/>
    <mergeCell ref="BK31:BK32"/>
    <mergeCell ref="W23:W24"/>
    <mergeCell ref="AP23:AP24"/>
    <mergeCell ref="BK23:BK24"/>
    <mergeCell ref="BF23:BF24"/>
    <mergeCell ref="BK29:BK30"/>
    <mergeCell ref="A25:A26"/>
    <mergeCell ref="B25:B26"/>
    <mergeCell ref="W25:W26"/>
    <mergeCell ref="BF27:BF28"/>
    <mergeCell ref="W31:W32"/>
    <mergeCell ref="AP31:AP32"/>
    <mergeCell ref="BF31:BF32"/>
    <mergeCell ref="A31:A32"/>
    <mergeCell ref="B31:B32"/>
    <mergeCell ref="A29:A30"/>
    <mergeCell ref="B29:B30"/>
    <mergeCell ref="BK27:BK28"/>
    <mergeCell ref="A27:A28"/>
    <mergeCell ref="B27:B28"/>
    <mergeCell ref="W27:W28"/>
    <mergeCell ref="AP27:AP28"/>
    <mergeCell ref="BF29:BF30"/>
    <mergeCell ref="W29:W30"/>
    <mergeCell ref="AP29:AP30"/>
    <mergeCell ref="A37:AC37"/>
    <mergeCell ref="BJ37:BK37"/>
    <mergeCell ref="A36:AC36"/>
    <mergeCell ref="AD36:AO36"/>
    <mergeCell ref="AP36:AP37"/>
    <mergeCell ref="AQ36:BE36"/>
    <mergeCell ref="AD37:AM37"/>
    <mergeCell ref="BD37:BE37"/>
    <mergeCell ref="AN37:AO37"/>
    <mergeCell ref="AQ37:BC37"/>
    <mergeCell ref="A39:AC39"/>
    <mergeCell ref="BJ39:BK39"/>
    <mergeCell ref="A38:AC38"/>
    <mergeCell ref="AD38:AO38"/>
    <mergeCell ref="AP38:AP39"/>
    <mergeCell ref="AQ38:BE38"/>
    <mergeCell ref="AD39:AM39"/>
    <mergeCell ref="AN39:AO39"/>
    <mergeCell ref="BD39:BE39"/>
    <mergeCell ref="AQ39:BC39"/>
    <mergeCell ref="W44:W45"/>
    <mergeCell ref="AP44:AP45"/>
    <mergeCell ref="A48:A49"/>
    <mergeCell ref="B48:B49"/>
    <mergeCell ref="W48:W49"/>
    <mergeCell ref="AP48:AP49"/>
    <mergeCell ref="A44:A45"/>
    <mergeCell ref="B44:B45"/>
    <mergeCell ref="W46:W47"/>
    <mergeCell ref="AP56:AP57"/>
    <mergeCell ref="A54:A55"/>
    <mergeCell ref="B54:B55"/>
    <mergeCell ref="W54:W55"/>
    <mergeCell ref="A50:A51"/>
    <mergeCell ref="A46:A47"/>
    <mergeCell ref="A52:A53"/>
    <mergeCell ref="B52:B53"/>
    <mergeCell ref="B50:B51"/>
    <mergeCell ref="BF68:BF69"/>
    <mergeCell ref="W50:W51"/>
    <mergeCell ref="AP50:AP51"/>
    <mergeCell ref="BF50:BF51"/>
    <mergeCell ref="AP54:AP55"/>
    <mergeCell ref="BF56:BF57"/>
    <mergeCell ref="AP60:AP61"/>
    <mergeCell ref="BF54:BF55"/>
    <mergeCell ref="AP52:AP53"/>
    <mergeCell ref="W56:W57"/>
    <mergeCell ref="A66:A67"/>
    <mergeCell ref="B64:B65"/>
    <mergeCell ref="BK50:BK51"/>
    <mergeCell ref="BF52:BF53"/>
    <mergeCell ref="BF60:BF61"/>
    <mergeCell ref="AP66:AP67"/>
    <mergeCell ref="BK66:BK67"/>
    <mergeCell ref="BK60:BK61"/>
    <mergeCell ref="BK58:BK59"/>
    <mergeCell ref="B58:B59"/>
    <mergeCell ref="A77:AC77"/>
    <mergeCell ref="AD77:AO77"/>
    <mergeCell ref="AN78:AO78"/>
    <mergeCell ref="A70:A71"/>
    <mergeCell ref="B70:B71"/>
    <mergeCell ref="A72:A73"/>
    <mergeCell ref="B72:B73"/>
    <mergeCell ref="W72:W73"/>
    <mergeCell ref="A74:A75"/>
    <mergeCell ref="B74:B75"/>
    <mergeCell ref="BJ80:BK80"/>
    <mergeCell ref="BF77:BF78"/>
    <mergeCell ref="W70:W71"/>
    <mergeCell ref="AP70:AP71"/>
    <mergeCell ref="BF70:BF71"/>
    <mergeCell ref="A76:AC76"/>
    <mergeCell ref="AD76:BK76"/>
    <mergeCell ref="BK72:BK73"/>
    <mergeCell ref="AD78:AM78"/>
    <mergeCell ref="A78:AC78"/>
    <mergeCell ref="BC82:BE82"/>
    <mergeCell ref="BG77:BK77"/>
    <mergeCell ref="AQ78:BB78"/>
    <mergeCell ref="BC78:BE78"/>
    <mergeCell ref="BJ81:BK81"/>
    <mergeCell ref="BF79:BF80"/>
    <mergeCell ref="BJ79:BK79"/>
    <mergeCell ref="BJ78:BK78"/>
    <mergeCell ref="AQ80:BB80"/>
    <mergeCell ref="BC80:BE80"/>
    <mergeCell ref="A82:AC82"/>
    <mergeCell ref="BJ82:BK82"/>
    <mergeCell ref="AD82:AM82"/>
    <mergeCell ref="A81:AC81"/>
    <mergeCell ref="AD81:AO81"/>
    <mergeCell ref="AP81:AP82"/>
    <mergeCell ref="AQ81:BE81"/>
    <mergeCell ref="AN82:AO82"/>
    <mergeCell ref="AQ82:BB82"/>
    <mergeCell ref="BF81:BF82"/>
    <mergeCell ref="A79:AC79"/>
    <mergeCell ref="AD79:AO79"/>
    <mergeCell ref="AP79:AP80"/>
    <mergeCell ref="AQ79:BE79"/>
    <mergeCell ref="A80:AC80"/>
    <mergeCell ref="AD80:AM80"/>
    <mergeCell ref="AN80:AO80"/>
    <mergeCell ref="AP77:AP78"/>
    <mergeCell ref="AQ77:BE77"/>
    <mergeCell ref="AP33:AP34"/>
    <mergeCell ref="BK33:BK34"/>
    <mergeCell ref="BG34:BJ34"/>
    <mergeCell ref="BF74:BF75"/>
    <mergeCell ref="BK74:BK75"/>
    <mergeCell ref="BG75:BJ75"/>
    <mergeCell ref="BF72:BF73"/>
    <mergeCell ref="BF33:BF34"/>
    <mergeCell ref="A33:A34"/>
    <mergeCell ref="B33:B34"/>
    <mergeCell ref="W33:W34"/>
    <mergeCell ref="A60:A61"/>
    <mergeCell ref="B60:B61"/>
    <mergeCell ref="A58:A59"/>
    <mergeCell ref="W58:W59"/>
    <mergeCell ref="W60:W61"/>
    <mergeCell ref="A56:A57"/>
    <mergeCell ref="B56:B57"/>
    <mergeCell ref="W52:W53"/>
    <mergeCell ref="B46:B47"/>
    <mergeCell ref="BK64:BK65"/>
    <mergeCell ref="BF58:BF59"/>
    <mergeCell ref="BK52:BK53"/>
    <mergeCell ref="AP58:AP59"/>
    <mergeCell ref="AP64:AP65"/>
    <mergeCell ref="AP62:AP63"/>
    <mergeCell ref="BK56:BK57"/>
    <mergeCell ref="BK54:BK55"/>
    <mergeCell ref="A62:A63"/>
    <mergeCell ref="A68:A69"/>
    <mergeCell ref="B68:B69"/>
    <mergeCell ref="W68:W69"/>
    <mergeCell ref="B62:B63"/>
    <mergeCell ref="W62:W63"/>
    <mergeCell ref="W66:W67"/>
    <mergeCell ref="W64:W65"/>
    <mergeCell ref="B66:B67"/>
    <mergeCell ref="A64:A65"/>
    <mergeCell ref="W74:W75"/>
    <mergeCell ref="AP74:AP75"/>
    <mergeCell ref="BF66:BF67"/>
    <mergeCell ref="BK62:BK63"/>
    <mergeCell ref="BF64:BF65"/>
    <mergeCell ref="BF62:BF63"/>
    <mergeCell ref="AP72:AP73"/>
    <mergeCell ref="BK68:BK69"/>
    <mergeCell ref="BK70:BK71"/>
    <mergeCell ref="AP68:AP69"/>
  </mergeCells>
  <phoneticPr fontId="38" type="noConversion"/>
  <printOptions verticalCentered="1"/>
  <pageMargins left="0.75" right="0.25" top="0.25" bottom="0.25" header="0.25" footer="0.25"/>
  <pageSetup scale="93" orientation="landscape" horizontalDpi="4294967292" verticalDpi="4294967292"/>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O107"/>
  <sheetViews>
    <sheetView workbookViewId="0">
      <selection activeCell="R1" sqref="R1:AH56"/>
    </sheetView>
  </sheetViews>
  <sheetFormatPr baseColWidth="10" defaultColWidth="9.1640625" defaultRowHeight="12"/>
  <cols>
    <col min="1" max="1" width="6.1640625" style="2" customWidth="1"/>
    <col min="2" max="2" width="11.6640625" style="2" customWidth="1"/>
    <col min="3" max="4" width="2.6640625" style="2" customWidth="1"/>
    <col min="5" max="5" width="11.6640625" style="2" customWidth="1"/>
    <col min="6" max="7" width="2.6640625" style="2" customWidth="1"/>
    <col min="8" max="8" width="11.6640625" style="2" customWidth="1"/>
    <col min="9" max="10" width="2.6640625" style="2" customWidth="1"/>
    <col min="11" max="11" width="11.6640625" style="2" customWidth="1"/>
    <col min="12" max="13" width="2.6640625" style="2" customWidth="1"/>
    <col min="14" max="14" width="11.6640625" style="2" customWidth="1"/>
    <col min="15" max="16" width="2.6640625" style="2" customWidth="1"/>
    <col min="17" max="17" width="6.6640625" style="2" customWidth="1"/>
    <col min="18" max="18" width="6.1640625" style="2" customWidth="1"/>
    <col min="19" max="19" width="11.6640625" style="2" customWidth="1"/>
    <col min="20" max="21" width="2.6640625" style="2" customWidth="1"/>
    <col min="22" max="22" width="11.6640625" style="2" customWidth="1"/>
    <col min="23" max="24" width="2.6640625" style="2" customWidth="1"/>
    <col min="25" max="25" width="11.6640625" style="2" customWidth="1"/>
    <col min="26" max="27" width="2.6640625" style="2" customWidth="1"/>
    <col min="28" max="28" width="11.6640625" style="2" customWidth="1"/>
    <col min="29" max="30" width="2.6640625" style="2" customWidth="1"/>
    <col min="31" max="31" width="11.6640625" style="2" customWidth="1"/>
    <col min="32" max="33" width="2.6640625" style="2" customWidth="1"/>
    <col min="34" max="34" width="6.6640625" style="2" customWidth="1"/>
    <col min="35" max="36" width="9.6640625" style="2" customWidth="1"/>
    <col min="37" max="37" width="4.6640625" style="2" customWidth="1"/>
    <col min="38" max="39" width="9.6640625" style="2" customWidth="1"/>
    <col min="40" max="40" width="4.5" style="2" customWidth="1"/>
    <col min="41" max="41" width="11.5" style="2" customWidth="1"/>
    <col min="42" max="16384" width="9.1640625" style="2"/>
  </cols>
  <sheetData>
    <row r="1" spans="1:41" ht="14" customHeight="1" thickBot="1">
      <c r="A1" s="201" t="s">
        <v>367</v>
      </c>
      <c r="B1" s="1623" t="str">
        <f ca="1">IF(Rosters!B10="","",Rosters!B10)</f>
        <v>5280 Fight Club</v>
      </c>
      <c r="C1" s="1623"/>
      <c r="D1" s="1623"/>
      <c r="E1" s="1623"/>
      <c r="F1" s="1623"/>
      <c r="G1" s="1624" t="s">
        <v>368</v>
      </c>
      <c r="H1" s="1624"/>
      <c r="I1" s="1623" t="s">
        <v>70</v>
      </c>
      <c r="J1" s="1623"/>
      <c r="K1" s="1623"/>
      <c r="L1" s="1623"/>
      <c r="M1" s="1623"/>
      <c r="N1" s="1625" t="s">
        <v>280</v>
      </c>
      <c r="O1" s="1625"/>
      <c r="P1" s="1625"/>
      <c r="Q1" s="204">
        <v>1</v>
      </c>
      <c r="R1" s="201" t="s">
        <v>367</v>
      </c>
      <c r="S1" s="1623" t="str">
        <f ca="1">IF(Rosters!H10="","",Rosters!H10)</f>
        <v>All Stars</v>
      </c>
      <c r="T1" s="1623"/>
      <c r="U1" s="1623"/>
      <c r="V1" s="1623"/>
      <c r="W1" s="1623"/>
      <c r="X1" s="1624" t="s">
        <v>368</v>
      </c>
      <c r="Y1" s="1624"/>
      <c r="Z1" s="1623" t="s">
        <v>87</v>
      </c>
      <c r="AA1" s="1623"/>
      <c r="AB1" s="1623"/>
      <c r="AC1" s="1623"/>
      <c r="AD1" s="1623"/>
      <c r="AE1" s="1625" t="s">
        <v>280</v>
      </c>
      <c r="AF1" s="1625"/>
      <c r="AG1" s="1625"/>
      <c r="AH1" s="205">
        <v>1</v>
      </c>
      <c r="AI1" s="1134" t="s">
        <v>221</v>
      </c>
      <c r="AJ1" s="1134"/>
      <c r="AK1" s="1134"/>
      <c r="AL1" s="1134"/>
      <c r="AM1" s="195"/>
      <c r="AN1" s="195"/>
    </row>
    <row r="2" spans="1:41" ht="15.75" customHeight="1" thickBot="1">
      <c r="A2" s="329" t="s">
        <v>373</v>
      </c>
      <c r="B2" s="330" t="s">
        <v>350</v>
      </c>
      <c r="C2" s="1620" t="s">
        <v>365</v>
      </c>
      <c r="D2" s="1621"/>
      <c r="E2" s="330" t="s">
        <v>351</v>
      </c>
      <c r="F2" s="1620" t="s">
        <v>365</v>
      </c>
      <c r="G2" s="1621"/>
      <c r="H2" s="330" t="s">
        <v>352</v>
      </c>
      <c r="I2" s="1620" t="s">
        <v>365</v>
      </c>
      <c r="J2" s="1621"/>
      <c r="K2" s="330" t="s">
        <v>353</v>
      </c>
      <c r="L2" s="1620" t="s">
        <v>365</v>
      </c>
      <c r="M2" s="1621"/>
      <c r="N2" s="330" t="s">
        <v>349</v>
      </c>
      <c r="O2" s="1620" t="s">
        <v>365</v>
      </c>
      <c r="P2" s="1621"/>
      <c r="Q2" s="331" t="s">
        <v>364</v>
      </c>
      <c r="R2" s="329" t="s">
        <v>373</v>
      </c>
      <c r="S2" s="330" t="s">
        <v>350</v>
      </c>
      <c r="T2" s="1620" t="s">
        <v>365</v>
      </c>
      <c r="U2" s="1621"/>
      <c r="V2" s="330" t="s">
        <v>351</v>
      </c>
      <c r="W2" s="1620" t="s">
        <v>365</v>
      </c>
      <c r="X2" s="1621"/>
      <c r="Y2" s="330" t="s">
        <v>352</v>
      </c>
      <c r="Z2" s="1620" t="s">
        <v>365</v>
      </c>
      <c r="AA2" s="1621"/>
      <c r="AB2" s="330" t="s">
        <v>353</v>
      </c>
      <c r="AC2" s="1620" t="s">
        <v>365</v>
      </c>
      <c r="AD2" s="1621"/>
      <c r="AE2" s="330" t="s">
        <v>349</v>
      </c>
      <c r="AF2" s="1620" t="s">
        <v>365</v>
      </c>
      <c r="AG2" s="1621"/>
      <c r="AH2" s="332" t="s">
        <v>364</v>
      </c>
      <c r="AI2" s="649" t="s">
        <v>256</v>
      </c>
      <c r="AJ2" s="650" t="s">
        <v>252</v>
      </c>
      <c r="AK2" s="650" t="s">
        <v>391</v>
      </c>
      <c r="AL2" s="650" t="s">
        <v>254</v>
      </c>
      <c r="AM2" s="650" t="s">
        <v>253</v>
      </c>
      <c r="AN2" s="650" t="s">
        <v>391</v>
      </c>
      <c r="AO2" s="651" t="s">
        <v>257</v>
      </c>
    </row>
    <row r="3" spans="1:41" ht="12.5" customHeight="1">
      <c r="A3" s="1617">
        <v>1</v>
      </c>
      <c r="B3" s="1618" t="s">
        <v>62</v>
      </c>
      <c r="C3" s="462"/>
      <c r="D3" s="462"/>
      <c r="E3" s="1619" t="s">
        <v>71</v>
      </c>
      <c r="F3" s="462"/>
      <c r="G3" s="462"/>
      <c r="H3" s="1619" t="s">
        <v>12</v>
      </c>
      <c r="I3" s="462"/>
      <c r="J3" s="462"/>
      <c r="K3" s="1619" t="s">
        <v>25</v>
      </c>
      <c r="L3" s="462"/>
      <c r="M3" s="462"/>
      <c r="N3" s="1619" t="s">
        <v>20</v>
      </c>
      <c r="O3" s="462"/>
      <c r="P3" s="565"/>
      <c r="Q3" s="1628" t="s">
        <v>162</v>
      </c>
      <c r="R3" s="1611" t="s">
        <v>75</v>
      </c>
      <c r="S3" s="1618" t="s">
        <v>18</v>
      </c>
      <c r="T3" s="462"/>
      <c r="U3" s="462"/>
      <c r="V3" s="1619" t="s">
        <v>39</v>
      </c>
      <c r="W3" s="462"/>
      <c r="X3" s="462"/>
      <c r="Y3" s="1619" t="s">
        <v>60</v>
      </c>
      <c r="Z3" s="462"/>
      <c r="AA3" s="462"/>
      <c r="AB3" s="1619" t="s">
        <v>56</v>
      </c>
      <c r="AC3" s="462"/>
      <c r="AD3" s="462"/>
      <c r="AE3" s="1619" t="s">
        <v>53</v>
      </c>
      <c r="AF3" s="462"/>
      <c r="AG3" s="565"/>
      <c r="AH3" s="1628" t="s">
        <v>162</v>
      </c>
      <c r="AI3" s="1314">
        <f ca="1">'Score P.1'!Z3:Z4</f>
        <v>4</v>
      </c>
      <c r="AJ3" s="1307">
        <f ca="1">'Score P.1'!AD3:AD4</f>
        <v>3</v>
      </c>
      <c r="AK3" s="1652">
        <f ca="1">IF('Score P.1'!D3:D4="",0,IF('Score P.1'!D3:D4="x",1))</f>
        <v>0</v>
      </c>
      <c r="AL3" s="1273">
        <f ca="1">IF(AJ3="","",AI3-AJ3)</f>
        <v>1</v>
      </c>
      <c r="AM3" s="1307">
        <f ca="1">IF(AJ3="","",0-AJ3)</f>
        <v>-3</v>
      </c>
      <c r="AN3" s="1652" t="b">
        <f ca="1">IF('Score P.1'!D62="",0,IF('Score P.1'!D62="x",1))</f>
        <v>0</v>
      </c>
      <c r="AO3" s="1657" t="str">
        <f>IF(AK3+AN3=0,"",IF(AK3=1,N3,AE3))</f>
        <v/>
      </c>
    </row>
    <row r="4" spans="1:41" ht="12.5" customHeight="1" thickBot="1">
      <c r="A4" s="1595"/>
      <c r="B4" s="1608"/>
      <c r="C4" s="463"/>
      <c r="D4" s="463"/>
      <c r="E4" s="1602"/>
      <c r="F4" s="463"/>
      <c r="G4" s="463"/>
      <c r="H4" s="1602"/>
      <c r="I4" s="463"/>
      <c r="J4" s="463"/>
      <c r="K4" s="1602"/>
      <c r="L4" s="463"/>
      <c r="M4" s="463"/>
      <c r="N4" s="1602"/>
      <c r="O4" s="463"/>
      <c r="P4" s="566"/>
      <c r="Q4" s="1629"/>
      <c r="R4" s="1612"/>
      <c r="S4" s="1608"/>
      <c r="T4" s="463"/>
      <c r="U4" s="463"/>
      <c r="V4" s="1602"/>
      <c r="W4" s="463"/>
      <c r="X4" s="463"/>
      <c r="Y4" s="1602"/>
      <c r="Z4" s="463"/>
      <c r="AA4" s="463"/>
      <c r="AB4" s="1602"/>
      <c r="AC4" s="463"/>
      <c r="AD4" s="463"/>
      <c r="AE4" s="1602"/>
      <c r="AF4" s="463"/>
      <c r="AG4" s="566"/>
      <c r="AH4" s="1629"/>
      <c r="AI4" s="1221"/>
      <c r="AJ4" s="1164"/>
      <c r="AK4" s="1209"/>
      <c r="AL4" s="1162"/>
      <c r="AM4" s="1164"/>
      <c r="AN4" s="1209"/>
      <c r="AO4" s="1656"/>
    </row>
    <row r="5" spans="1:41" ht="12.5" customHeight="1">
      <c r="A5" s="1603">
        <v>2</v>
      </c>
      <c r="B5" s="1606" t="s">
        <v>37</v>
      </c>
      <c r="C5" s="462"/>
      <c r="D5" s="462"/>
      <c r="E5" s="1622" t="s">
        <v>29</v>
      </c>
      <c r="F5" s="461"/>
      <c r="G5" s="462"/>
      <c r="H5" s="1622" t="s">
        <v>18</v>
      </c>
      <c r="I5" s="462"/>
      <c r="J5" s="462"/>
      <c r="K5" s="1622" t="s">
        <v>16</v>
      </c>
      <c r="L5" s="461"/>
      <c r="M5" s="462"/>
      <c r="N5" s="1622" t="s">
        <v>35</v>
      </c>
      <c r="O5" s="462"/>
      <c r="P5" s="565"/>
      <c r="Q5" s="1613" t="s">
        <v>162</v>
      </c>
      <c r="R5" s="1626" t="s">
        <v>72</v>
      </c>
      <c r="S5" s="1606" t="s">
        <v>47</v>
      </c>
      <c r="T5" s="462"/>
      <c r="U5" s="462"/>
      <c r="V5" s="1622" t="s">
        <v>43</v>
      </c>
      <c r="W5" s="462"/>
      <c r="X5" s="462"/>
      <c r="Y5" s="1622" t="s">
        <v>77</v>
      </c>
      <c r="Z5" s="462"/>
      <c r="AA5" s="462"/>
      <c r="AB5" s="1622" t="s">
        <v>45</v>
      </c>
      <c r="AC5" s="462"/>
      <c r="AD5" s="462"/>
      <c r="AE5" s="1622" t="s">
        <v>58</v>
      </c>
      <c r="AF5" s="461"/>
      <c r="AG5" s="569"/>
      <c r="AH5" s="1632" t="s">
        <v>162</v>
      </c>
      <c r="AI5" s="1221">
        <f ca="1">'Score P.1'!Z5:Z6</f>
        <v>0</v>
      </c>
      <c r="AJ5" s="1164">
        <f ca="1">'Score P.1'!AD5:AD6</f>
        <v>-4</v>
      </c>
      <c r="AK5" s="1209">
        <f ca="1">IF('Score P.1'!D5:D6="",0,IF('Score P.1'!D5:D6="x",1))</f>
        <v>0</v>
      </c>
      <c r="AL5" s="1162">
        <f ca="1">IF(AJ5="","",AI5-AJ5)</f>
        <v>4</v>
      </c>
      <c r="AM5" s="1164">
        <f ca="1">IF(AJ5="","",0-AJ5)</f>
        <v>4</v>
      </c>
      <c r="AN5" s="1209" t="b">
        <f ca="1">IF('Score P.1'!D64="",0,IF('Score P.1'!D64="x",1))</f>
        <v>0</v>
      </c>
      <c r="AO5" s="1656" t="str">
        <f>IF(AK5+AN5=0,"",IF(AK5=1,N5,AE5))</f>
        <v/>
      </c>
    </row>
    <row r="6" spans="1:41" ht="12.5" customHeight="1" thickBot="1">
      <c r="A6" s="1604"/>
      <c r="B6" s="1601"/>
      <c r="C6" s="464"/>
      <c r="D6" s="464"/>
      <c r="E6" s="1597"/>
      <c r="F6" s="464"/>
      <c r="G6" s="464"/>
      <c r="H6" s="1597"/>
      <c r="I6" s="464"/>
      <c r="J6" s="464"/>
      <c r="K6" s="1597"/>
      <c r="L6" s="464"/>
      <c r="M6" s="464"/>
      <c r="N6" s="1597"/>
      <c r="O6" s="464"/>
      <c r="P6" s="567"/>
      <c r="Q6" s="1614"/>
      <c r="R6" s="1627"/>
      <c r="S6" s="1601"/>
      <c r="T6" s="464"/>
      <c r="U6" s="464"/>
      <c r="V6" s="1597"/>
      <c r="W6" s="464"/>
      <c r="X6" s="464"/>
      <c r="Y6" s="1597"/>
      <c r="Z6" s="464"/>
      <c r="AA6" s="464"/>
      <c r="AB6" s="1597"/>
      <c r="AC6" s="464"/>
      <c r="AD6" s="464"/>
      <c r="AE6" s="1597"/>
      <c r="AF6" s="464"/>
      <c r="AG6" s="567"/>
      <c r="AH6" s="1633"/>
      <c r="AI6" s="1221"/>
      <c r="AJ6" s="1164"/>
      <c r="AK6" s="1209"/>
      <c r="AL6" s="1162"/>
      <c r="AM6" s="1164"/>
      <c r="AN6" s="1209"/>
      <c r="AO6" s="1656"/>
    </row>
    <row r="7" spans="1:41" ht="12.5" customHeight="1">
      <c r="A7" s="1594">
        <v>3</v>
      </c>
      <c r="B7" s="1607" t="s">
        <v>25</v>
      </c>
      <c r="C7" s="466"/>
      <c r="D7" s="465"/>
      <c r="E7" s="1605" t="s">
        <v>22</v>
      </c>
      <c r="F7" s="466"/>
      <c r="G7" s="465"/>
      <c r="H7" s="1605" t="s">
        <v>71</v>
      </c>
      <c r="I7" s="466"/>
      <c r="J7" s="465"/>
      <c r="K7" s="1605" t="s">
        <v>20</v>
      </c>
      <c r="L7" s="465"/>
      <c r="M7" s="465"/>
      <c r="N7" s="1605" t="s">
        <v>62</v>
      </c>
      <c r="O7" s="465"/>
      <c r="P7" s="568"/>
      <c r="Q7" s="1615" t="s">
        <v>162</v>
      </c>
      <c r="R7" s="1630" t="s">
        <v>18</v>
      </c>
      <c r="S7" s="1607" t="s">
        <v>18</v>
      </c>
      <c r="T7" s="465"/>
      <c r="U7" s="465"/>
      <c r="V7" s="1598" t="s">
        <v>49</v>
      </c>
      <c r="W7" s="466"/>
      <c r="X7" s="466"/>
      <c r="Y7" s="1605" t="s">
        <v>53</v>
      </c>
      <c r="Z7" s="465"/>
      <c r="AA7" s="465"/>
      <c r="AB7" s="1605" t="s">
        <v>60</v>
      </c>
      <c r="AC7" s="465"/>
      <c r="AD7" s="465"/>
      <c r="AE7" s="1605" t="s">
        <v>56</v>
      </c>
      <c r="AF7" s="465"/>
      <c r="AG7" s="568"/>
      <c r="AH7" s="1631" t="s">
        <v>162</v>
      </c>
      <c r="AI7" s="1221">
        <f ca="1">'Score P.1'!Z7:Z8</f>
        <v>0</v>
      </c>
      <c r="AJ7" s="1164">
        <f ca="1">'Score P.1'!AD7:AD8</f>
        <v>0</v>
      </c>
      <c r="AK7" s="1209">
        <f ca="1">IF('Score P.1'!D7:D8="",0,IF('Score P.1'!D7:D8="x",1))</f>
        <v>0</v>
      </c>
      <c r="AL7" s="1162">
        <f ca="1">IF(AJ7="","",AI7-AJ7)</f>
        <v>0</v>
      </c>
      <c r="AM7" s="1164">
        <f ca="1">IF(AJ7="","",0-AJ7)</f>
        <v>0</v>
      </c>
      <c r="AN7" s="1209" t="b">
        <f ca="1">IF('Score P.1'!D66="",0,IF('Score P.1'!D66="x",1))</f>
        <v>0</v>
      </c>
      <c r="AO7" s="1656" t="str">
        <f>IF(AK7+AN7=0,"",IF(AK7=1,N7,AE7))</f>
        <v/>
      </c>
    </row>
    <row r="8" spans="1:41" ht="12.5" customHeight="1" thickBot="1">
      <c r="A8" s="1595"/>
      <c r="B8" s="1608"/>
      <c r="C8" s="463"/>
      <c r="D8" s="463"/>
      <c r="E8" s="1602"/>
      <c r="F8" s="463"/>
      <c r="G8" s="463"/>
      <c r="H8" s="1602"/>
      <c r="I8" s="463"/>
      <c r="J8" s="463"/>
      <c r="K8" s="1602"/>
      <c r="L8" s="463"/>
      <c r="M8" s="463"/>
      <c r="N8" s="1602"/>
      <c r="O8" s="463"/>
      <c r="P8" s="566"/>
      <c r="Q8" s="1616"/>
      <c r="R8" s="1612"/>
      <c r="S8" s="1608"/>
      <c r="T8" s="463"/>
      <c r="U8" s="463"/>
      <c r="V8" s="1602"/>
      <c r="W8" s="463"/>
      <c r="X8" s="463"/>
      <c r="Y8" s="1602"/>
      <c r="Z8" s="463"/>
      <c r="AA8" s="463"/>
      <c r="AB8" s="1602"/>
      <c r="AC8" s="463"/>
      <c r="AD8" s="463"/>
      <c r="AE8" s="1602"/>
      <c r="AF8" s="463"/>
      <c r="AG8" s="566"/>
      <c r="AH8" s="1629"/>
      <c r="AI8" s="1221"/>
      <c r="AJ8" s="1164"/>
      <c r="AK8" s="1209"/>
      <c r="AL8" s="1162"/>
      <c r="AM8" s="1164"/>
      <c r="AN8" s="1209"/>
      <c r="AO8" s="1656"/>
    </row>
    <row r="9" spans="1:41" ht="12.5" customHeight="1">
      <c r="A9" s="1603">
        <v>4</v>
      </c>
      <c r="B9" s="1606" t="s">
        <v>16</v>
      </c>
      <c r="C9" s="461"/>
      <c r="D9" s="462"/>
      <c r="E9" s="1622" t="s">
        <v>18</v>
      </c>
      <c r="F9" s="462" t="s">
        <v>72</v>
      </c>
      <c r="G9" s="462"/>
      <c r="H9" s="1622" t="s">
        <v>35</v>
      </c>
      <c r="I9" s="461"/>
      <c r="J9" s="462"/>
      <c r="K9" s="1622" t="s">
        <v>12</v>
      </c>
      <c r="L9" s="461"/>
      <c r="M9" s="462"/>
      <c r="N9" s="1622" t="s">
        <v>31</v>
      </c>
      <c r="O9" s="461" t="s">
        <v>72</v>
      </c>
      <c r="P9" s="565"/>
      <c r="Q9" s="1613" t="s">
        <v>162</v>
      </c>
      <c r="R9" s="1626" t="s">
        <v>73</v>
      </c>
      <c r="S9" s="1606" t="s">
        <v>47</v>
      </c>
      <c r="T9" s="462"/>
      <c r="U9" s="462"/>
      <c r="V9" s="1596" t="s">
        <v>39</v>
      </c>
      <c r="W9" s="462"/>
      <c r="X9" s="462"/>
      <c r="Y9" s="1622" t="s">
        <v>77</v>
      </c>
      <c r="Z9" s="461"/>
      <c r="AA9" s="462"/>
      <c r="AB9" s="1622" t="s">
        <v>58</v>
      </c>
      <c r="AC9" s="462"/>
      <c r="AD9" s="462"/>
      <c r="AE9" s="1622" t="s">
        <v>45</v>
      </c>
      <c r="AF9" s="462"/>
      <c r="AG9" s="565"/>
      <c r="AH9" s="1632" t="s">
        <v>162</v>
      </c>
      <c r="AI9" s="1221">
        <f ca="1">'Score P.1'!Z9:Z10</f>
        <v>0</v>
      </c>
      <c r="AJ9" s="1164">
        <f ca="1">'Score P.1'!AD9:AD10</f>
        <v>-5</v>
      </c>
      <c r="AK9" s="1209">
        <f ca="1">IF('Score P.1'!D9:D10="",0,IF('Score P.1'!D9:D10="x",1))</f>
        <v>0</v>
      </c>
      <c r="AL9" s="1162">
        <f ca="1">IF(AJ9="","",AI9-AJ9)</f>
        <v>5</v>
      </c>
      <c r="AM9" s="1164">
        <f ca="1">IF(AJ9="","",0-AJ9)</f>
        <v>5</v>
      </c>
      <c r="AN9" s="1209" t="b">
        <f ca="1">IF('Score P.1'!D68="",0,IF('Score P.1'!D68="x",1))</f>
        <v>0</v>
      </c>
      <c r="AO9" s="1656" t="str">
        <f>IF(AK9+AN9=0,"",IF(AK9=1,N9,AE9))</f>
        <v/>
      </c>
    </row>
    <row r="10" spans="1:41" ht="12.5" customHeight="1" thickBot="1">
      <c r="A10" s="1604"/>
      <c r="B10" s="1601"/>
      <c r="C10" s="464"/>
      <c r="D10" s="464"/>
      <c r="E10" s="1597"/>
      <c r="F10" s="464"/>
      <c r="G10" s="464"/>
      <c r="H10" s="1597"/>
      <c r="I10" s="464"/>
      <c r="J10" s="464"/>
      <c r="K10" s="1597"/>
      <c r="L10" s="464"/>
      <c r="M10" s="464"/>
      <c r="N10" s="1597"/>
      <c r="O10" s="464"/>
      <c r="P10" s="567"/>
      <c r="Q10" s="1614"/>
      <c r="R10" s="1627"/>
      <c r="S10" s="1601"/>
      <c r="T10" s="464"/>
      <c r="U10" s="464"/>
      <c r="V10" s="1597"/>
      <c r="W10" s="464"/>
      <c r="X10" s="464"/>
      <c r="Y10" s="1597"/>
      <c r="Z10" s="464"/>
      <c r="AA10" s="464"/>
      <c r="AB10" s="1597"/>
      <c r="AC10" s="464"/>
      <c r="AD10" s="464"/>
      <c r="AE10" s="1597"/>
      <c r="AF10" s="464"/>
      <c r="AG10" s="567"/>
      <c r="AH10" s="1633"/>
      <c r="AI10" s="1221"/>
      <c r="AJ10" s="1164"/>
      <c r="AK10" s="1209"/>
      <c r="AL10" s="1162"/>
      <c r="AM10" s="1164"/>
      <c r="AN10" s="1209"/>
      <c r="AO10" s="1656"/>
    </row>
    <row r="11" spans="1:41" ht="12.5" customHeight="1">
      <c r="A11" s="1594">
        <v>5</v>
      </c>
      <c r="B11" s="1607" t="s">
        <v>25</v>
      </c>
      <c r="C11" s="466"/>
      <c r="D11" s="465"/>
      <c r="E11" s="1605" t="s">
        <v>18</v>
      </c>
      <c r="F11" s="465"/>
      <c r="G11" s="465"/>
      <c r="H11" s="1605" t="s">
        <v>37</v>
      </c>
      <c r="I11" s="466"/>
      <c r="J11" s="465"/>
      <c r="K11" s="1605" t="s">
        <v>20</v>
      </c>
      <c r="L11" s="466"/>
      <c r="M11" s="465"/>
      <c r="N11" s="1605" t="s">
        <v>31</v>
      </c>
      <c r="O11" s="466"/>
      <c r="P11" s="568"/>
      <c r="Q11" s="1615" t="s">
        <v>162</v>
      </c>
      <c r="R11" s="1630" t="s">
        <v>58</v>
      </c>
      <c r="S11" s="1607" t="s">
        <v>18</v>
      </c>
      <c r="T11" s="465"/>
      <c r="U11" s="465"/>
      <c r="V11" s="1605" t="s">
        <v>39</v>
      </c>
      <c r="W11" s="465"/>
      <c r="X11" s="465"/>
      <c r="Y11" s="1605" t="s">
        <v>60</v>
      </c>
      <c r="Z11" s="466"/>
      <c r="AA11" s="465"/>
      <c r="AB11" s="1605" t="s">
        <v>56</v>
      </c>
      <c r="AC11" s="465" t="s">
        <v>73</v>
      </c>
      <c r="AD11" s="465"/>
      <c r="AE11" s="1605" t="s">
        <v>53</v>
      </c>
      <c r="AF11" s="466"/>
      <c r="AG11" s="568"/>
      <c r="AH11" s="1631" t="s">
        <v>162</v>
      </c>
      <c r="AI11" s="1221">
        <f ca="1">'Score P.1'!Z11:Z12</f>
        <v>9</v>
      </c>
      <c r="AJ11" s="1164">
        <f ca="1">'Score P.1'!AD11:AD12</f>
        <v>9</v>
      </c>
      <c r="AK11" s="1209" t="b">
        <f ca="1">IF('Score P.1'!D11:D12="",0,IF('Score P.1'!D11:D12="x",1))</f>
        <v>0</v>
      </c>
      <c r="AL11" s="1162">
        <f ca="1">IF(AJ11="","",AI11-AJ11)</f>
        <v>0</v>
      </c>
      <c r="AM11" s="1164">
        <f ca="1">IF(AJ11="","",0-AJ11)</f>
        <v>-9</v>
      </c>
      <c r="AN11" s="1209">
        <f ca="1">IF('Score P.1'!D70="",0,IF('Score P.1'!D70="x",1))</f>
        <v>0</v>
      </c>
      <c r="AO11" s="1656" t="str">
        <f>IF(AK11+AN11=0,"",IF(AK11=1,N11,AE11))</f>
        <v/>
      </c>
    </row>
    <row r="12" spans="1:41" ht="12.5" customHeight="1" thickBot="1">
      <c r="A12" s="1595"/>
      <c r="B12" s="1608"/>
      <c r="C12" s="463"/>
      <c r="D12" s="463"/>
      <c r="E12" s="1602"/>
      <c r="F12" s="463"/>
      <c r="G12" s="463" t="s">
        <v>73</v>
      </c>
      <c r="H12" s="1602"/>
      <c r="I12" s="463"/>
      <c r="J12" s="463"/>
      <c r="K12" s="1602"/>
      <c r="L12" s="463"/>
      <c r="M12" s="463"/>
      <c r="N12" s="1602"/>
      <c r="O12" s="564"/>
      <c r="P12" s="566" t="s">
        <v>18</v>
      </c>
      <c r="Q12" s="1616"/>
      <c r="R12" s="1612"/>
      <c r="S12" s="1608"/>
      <c r="T12" s="463"/>
      <c r="U12" s="463"/>
      <c r="V12" s="1602"/>
      <c r="W12" s="463"/>
      <c r="X12" s="463"/>
      <c r="Y12" s="1602"/>
      <c r="Z12" s="463"/>
      <c r="AA12" s="463"/>
      <c r="AB12" s="1602"/>
      <c r="AC12" s="463"/>
      <c r="AD12" s="463"/>
      <c r="AE12" s="1602"/>
      <c r="AF12" s="463"/>
      <c r="AG12" s="566"/>
      <c r="AH12" s="1629"/>
      <c r="AI12" s="1221"/>
      <c r="AJ12" s="1164"/>
      <c r="AK12" s="1209"/>
      <c r="AL12" s="1162"/>
      <c r="AM12" s="1164"/>
      <c r="AN12" s="1209"/>
      <c r="AO12" s="1656"/>
    </row>
    <row r="13" spans="1:41" ht="12.5" customHeight="1">
      <c r="A13" s="1603">
        <v>6</v>
      </c>
      <c r="B13" s="1606" t="s">
        <v>62</v>
      </c>
      <c r="C13" s="461"/>
      <c r="D13" s="462"/>
      <c r="E13" s="1622" t="s">
        <v>16</v>
      </c>
      <c r="F13" s="462"/>
      <c r="G13" s="462"/>
      <c r="H13" s="1622" t="s">
        <v>29</v>
      </c>
      <c r="I13" s="462"/>
      <c r="J13" s="462"/>
      <c r="K13" s="1622" t="s">
        <v>71</v>
      </c>
      <c r="L13" s="461" t="s">
        <v>73</v>
      </c>
      <c r="M13" s="462"/>
      <c r="N13" s="1622" t="s">
        <v>35</v>
      </c>
      <c r="O13" s="461" t="s">
        <v>18</v>
      </c>
      <c r="P13" s="565"/>
      <c r="Q13" s="1613" t="s">
        <v>162</v>
      </c>
      <c r="R13" s="1626" t="s">
        <v>47</v>
      </c>
      <c r="S13" s="1606" t="s">
        <v>47</v>
      </c>
      <c r="T13" s="462" t="s">
        <v>72</v>
      </c>
      <c r="U13" s="462"/>
      <c r="V13" s="1622" t="s">
        <v>43</v>
      </c>
      <c r="W13" s="462"/>
      <c r="X13" s="462"/>
      <c r="Y13" s="1622" t="s">
        <v>45</v>
      </c>
      <c r="Z13" s="461" t="s">
        <v>47</v>
      </c>
      <c r="AA13" s="462"/>
      <c r="AB13" s="1622" t="s">
        <v>56</v>
      </c>
      <c r="AC13" s="462"/>
      <c r="AD13" s="462" t="s">
        <v>75</v>
      </c>
      <c r="AE13" s="1622" t="s">
        <v>58</v>
      </c>
      <c r="AF13" s="461"/>
      <c r="AG13" s="565"/>
      <c r="AH13" s="1632" t="s">
        <v>162</v>
      </c>
      <c r="AI13" s="1221">
        <f ca="1">'Score P.1'!Z13:Z14</f>
        <v>0</v>
      </c>
      <c r="AJ13" s="1164">
        <f ca="1">'Score P.1'!AD13:AD14</f>
        <v>-5</v>
      </c>
      <c r="AK13" s="1209">
        <f ca="1">IF('Score P.1'!D13:D14="",0,IF('Score P.1'!D13:D14="x",1))</f>
        <v>0</v>
      </c>
      <c r="AL13" s="1162">
        <f ca="1">IF(AJ13="","",AI13-AJ13)</f>
        <v>5</v>
      </c>
      <c r="AM13" s="1164">
        <f ca="1">IF(AJ13="","",0-AJ13)</f>
        <v>5</v>
      </c>
      <c r="AN13" s="1209" t="b">
        <f ca="1">IF('Score P.1'!D72="",0,IF('Score P.1'!D72="x",1))</f>
        <v>0</v>
      </c>
      <c r="AO13" s="1656" t="str">
        <f>IF(AK13+AN13=0,"",IF(AK13=1,N13,AE13))</f>
        <v/>
      </c>
    </row>
    <row r="14" spans="1:41" ht="12.5" customHeight="1" thickBot="1">
      <c r="A14" s="1604"/>
      <c r="B14" s="1601"/>
      <c r="C14" s="464"/>
      <c r="D14" s="464"/>
      <c r="E14" s="1597"/>
      <c r="F14" s="464"/>
      <c r="G14" s="464"/>
      <c r="H14" s="1597"/>
      <c r="I14" s="464"/>
      <c r="J14" s="464"/>
      <c r="K14" s="1597"/>
      <c r="L14" s="464"/>
      <c r="M14" s="464"/>
      <c r="N14" s="1597"/>
      <c r="O14" s="464"/>
      <c r="P14" s="567" t="s">
        <v>58</v>
      </c>
      <c r="Q14" s="1614"/>
      <c r="R14" s="1627"/>
      <c r="S14" s="1601"/>
      <c r="T14" s="464"/>
      <c r="U14" s="464" t="s">
        <v>47</v>
      </c>
      <c r="V14" s="1597"/>
      <c r="W14" s="464"/>
      <c r="X14" s="464"/>
      <c r="Y14" s="1597"/>
      <c r="Z14" s="464"/>
      <c r="AA14" s="464"/>
      <c r="AB14" s="1597"/>
      <c r="AC14" s="464"/>
      <c r="AD14" s="464"/>
      <c r="AE14" s="1597"/>
      <c r="AF14" s="464"/>
      <c r="AG14" s="567"/>
      <c r="AH14" s="1633"/>
      <c r="AI14" s="1221"/>
      <c r="AJ14" s="1164"/>
      <c r="AK14" s="1209"/>
      <c r="AL14" s="1162"/>
      <c r="AM14" s="1164"/>
      <c r="AN14" s="1209"/>
      <c r="AO14" s="1656"/>
    </row>
    <row r="15" spans="1:41" ht="12.5" customHeight="1">
      <c r="A15" s="1594">
        <v>7</v>
      </c>
      <c r="B15" s="1607" t="s">
        <v>37</v>
      </c>
      <c r="C15" s="465"/>
      <c r="D15" s="465"/>
      <c r="E15" s="1605" t="s">
        <v>25</v>
      </c>
      <c r="F15" s="465"/>
      <c r="G15" s="465"/>
      <c r="H15" s="1605" t="s">
        <v>31</v>
      </c>
      <c r="I15" s="466"/>
      <c r="J15" s="465"/>
      <c r="K15" s="1605" t="s">
        <v>71</v>
      </c>
      <c r="L15" s="466"/>
      <c r="M15" s="465" t="s">
        <v>72</v>
      </c>
      <c r="N15" s="1605" t="s">
        <v>20</v>
      </c>
      <c r="O15" s="466"/>
      <c r="P15" s="568"/>
      <c r="Q15" s="1615" t="s">
        <v>162</v>
      </c>
      <c r="R15" s="1630" t="s">
        <v>74</v>
      </c>
      <c r="S15" s="1607" t="s">
        <v>18</v>
      </c>
      <c r="T15" s="466"/>
      <c r="U15" s="465"/>
      <c r="V15" s="1605" t="s">
        <v>49</v>
      </c>
      <c r="W15" s="465" t="s">
        <v>72</v>
      </c>
      <c r="X15" s="465"/>
      <c r="Y15" s="1605" t="s">
        <v>45</v>
      </c>
      <c r="Z15" s="465"/>
      <c r="AA15" s="465"/>
      <c r="AB15" s="1605" t="s">
        <v>76</v>
      </c>
      <c r="AC15" s="466"/>
      <c r="AD15" s="465" t="s">
        <v>72</v>
      </c>
      <c r="AE15" s="1605" t="s">
        <v>58</v>
      </c>
      <c r="AF15" s="466"/>
      <c r="AG15" s="568"/>
      <c r="AH15" s="1631" t="s">
        <v>162</v>
      </c>
      <c r="AI15" s="1221">
        <f ca="1">'Score P.1'!Z15:Z16</f>
        <v>10</v>
      </c>
      <c r="AJ15" s="1164">
        <f ca="1">'Score P.1'!AD15:AD16</f>
        <v>10</v>
      </c>
      <c r="AK15" s="1209" t="b">
        <f ca="1">IF('Score P.1'!D15:D16="",0,IF('Score P.1'!D15:D16="x",1))</f>
        <v>0</v>
      </c>
      <c r="AL15" s="1162">
        <f ca="1">IF(AJ15="","",AI15-AJ15)</f>
        <v>0</v>
      </c>
      <c r="AM15" s="1164">
        <f ca="1">IF(AJ15="","",0-AJ15)</f>
        <v>-10</v>
      </c>
      <c r="AN15" s="1209" t="b">
        <f ca="1">IF('Score P.1'!D74="",0,IF('Score P.1'!D74="x",1))</f>
        <v>0</v>
      </c>
      <c r="AO15" s="1656" t="str">
        <f>IF(AK15+AN15=0,"",IF(AK15=1,N15,AE15))</f>
        <v/>
      </c>
    </row>
    <row r="16" spans="1:41" ht="12.5" customHeight="1" thickBot="1">
      <c r="A16" s="1595"/>
      <c r="B16" s="1608"/>
      <c r="C16" s="463"/>
      <c r="D16" s="463"/>
      <c r="E16" s="1602"/>
      <c r="F16" s="463"/>
      <c r="G16" s="463"/>
      <c r="H16" s="1602"/>
      <c r="I16" s="463"/>
      <c r="J16" s="463"/>
      <c r="K16" s="1602"/>
      <c r="L16" s="463"/>
      <c r="M16" s="463"/>
      <c r="N16" s="1602"/>
      <c r="O16" s="463"/>
      <c r="P16" s="566"/>
      <c r="Q16" s="1616"/>
      <c r="R16" s="1612"/>
      <c r="S16" s="1608"/>
      <c r="T16" s="463"/>
      <c r="U16" s="463"/>
      <c r="V16" s="1602"/>
      <c r="W16" s="463"/>
      <c r="X16" s="463" t="s">
        <v>73</v>
      </c>
      <c r="Y16" s="1602"/>
      <c r="Z16" s="463"/>
      <c r="AA16" s="463"/>
      <c r="AB16" s="1602"/>
      <c r="AC16" s="463"/>
      <c r="AD16" s="463"/>
      <c r="AE16" s="1602"/>
      <c r="AF16" s="463"/>
      <c r="AG16" s="566"/>
      <c r="AH16" s="1629"/>
      <c r="AI16" s="1221"/>
      <c r="AJ16" s="1164"/>
      <c r="AK16" s="1209"/>
      <c r="AL16" s="1162"/>
      <c r="AM16" s="1164"/>
      <c r="AN16" s="1209"/>
      <c r="AO16" s="1656"/>
    </row>
    <row r="17" spans="1:41" ht="12.5" customHeight="1">
      <c r="A17" s="1603">
        <v>8</v>
      </c>
      <c r="B17" s="1606" t="s">
        <v>16</v>
      </c>
      <c r="C17" s="461"/>
      <c r="D17" s="462"/>
      <c r="E17" s="1622" t="s">
        <v>12</v>
      </c>
      <c r="F17" s="461"/>
      <c r="G17" s="462"/>
      <c r="H17" s="1622" t="s">
        <v>18</v>
      </c>
      <c r="I17" s="461"/>
      <c r="J17" s="462"/>
      <c r="K17" s="1622" t="s">
        <v>71</v>
      </c>
      <c r="L17" s="462"/>
      <c r="M17" s="462"/>
      <c r="N17" s="1622" t="s">
        <v>62</v>
      </c>
      <c r="O17" s="462"/>
      <c r="P17" s="565"/>
      <c r="Q17" s="1613" t="s">
        <v>162</v>
      </c>
      <c r="R17" s="1626" t="s">
        <v>37</v>
      </c>
      <c r="S17" s="1606" t="s">
        <v>47</v>
      </c>
      <c r="T17" s="461"/>
      <c r="U17" s="462"/>
      <c r="V17" s="1622" t="s">
        <v>49</v>
      </c>
      <c r="W17" s="461"/>
      <c r="X17" s="462"/>
      <c r="Y17" s="1622" t="s">
        <v>45</v>
      </c>
      <c r="Z17" s="461"/>
      <c r="AA17" s="462" t="s">
        <v>72</v>
      </c>
      <c r="AB17" s="1622" t="s">
        <v>53</v>
      </c>
      <c r="AC17" s="461"/>
      <c r="AD17" s="462"/>
      <c r="AE17" s="1622" t="s">
        <v>77</v>
      </c>
      <c r="AF17" s="461"/>
      <c r="AG17" s="565"/>
      <c r="AH17" s="1632" t="s">
        <v>162</v>
      </c>
      <c r="AI17" s="1221">
        <f ca="1">'Score P.1'!Z17:Z18</f>
        <v>4</v>
      </c>
      <c r="AJ17" s="1164">
        <f ca="1">'Score P.1'!AD17:AD18</f>
        <v>4</v>
      </c>
      <c r="AK17" s="1209" t="b">
        <f ca="1">IF('Score P.1'!D17:D18="",0,IF('Score P.1'!D17:D18="x",1))</f>
        <v>0</v>
      </c>
      <c r="AL17" s="1162">
        <f ca="1">IF(AJ17="","",AI17-AJ17)</f>
        <v>0</v>
      </c>
      <c r="AM17" s="1164">
        <f ca="1">IF(AJ17="","",0-AJ17)</f>
        <v>-4</v>
      </c>
      <c r="AN17" s="1209">
        <f ca="1">IF('Score P.1'!D76="",0,IF('Score P.1'!D76="x",1))</f>
        <v>0</v>
      </c>
      <c r="AO17" s="1656" t="str">
        <f>IF(AK17+AN17=0,"",IF(AK17=1,N17,AE17))</f>
        <v/>
      </c>
    </row>
    <row r="18" spans="1:41" ht="12.5" customHeight="1" thickBot="1">
      <c r="A18" s="1604"/>
      <c r="B18" s="1601"/>
      <c r="C18" s="464"/>
      <c r="D18" s="464"/>
      <c r="E18" s="1597"/>
      <c r="F18" s="464"/>
      <c r="G18" s="464"/>
      <c r="H18" s="1597"/>
      <c r="I18" s="464"/>
      <c r="J18" s="464"/>
      <c r="K18" s="1597"/>
      <c r="L18" s="464"/>
      <c r="M18" s="464"/>
      <c r="N18" s="1597"/>
      <c r="O18" s="464"/>
      <c r="P18" s="567"/>
      <c r="Q18" s="1614"/>
      <c r="R18" s="1627"/>
      <c r="S18" s="1601"/>
      <c r="T18" s="464"/>
      <c r="U18" s="464"/>
      <c r="V18" s="1597"/>
      <c r="W18" s="464"/>
      <c r="X18" s="464"/>
      <c r="Y18" s="1597"/>
      <c r="Z18" s="464"/>
      <c r="AA18" s="464"/>
      <c r="AB18" s="1597"/>
      <c r="AC18" s="464"/>
      <c r="AD18" s="464" t="s">
        <v>72</v>
      </c>
      <c r="AE18" s="1597"/>
      <c r="AF18" s="464"/>
      <c r="AG18" s="567"/>
      <c r="AH18" s="1633"/>
      <c r="AI18" s="1221"/>
      <c r="AJ18" s="1164"/>
      <c r="AK18" s="1209"/>
      <c r="AL18" s="1162"/>
      <c r="AM18" s="1164"/>
      <c r="AN18" s="1209"/>
      <c r="AO18" s="1656"/>
    </row>
    <row r="19" spans="1:41" ht="12.5" customHeight="1">
      <c r="A19" s="1594">
        <v>9</v>
      </c>
      <c r="B19" s="1607" t="s">
        <v>16</v>
      </c>
      <c r="C19" s="466"/>
      <c r="D19" s="465"/>
      <c r="E19" s="1605" t="s">
        <v>22</v>
      </c>
      <c r="F19" s="466"/>
      <c r="G19" s="465"/>
      <c r="H19" s="1605" t="s">
        <v>29</v>
      </c>
      <c r="I19" s="466"/>
      <c r="J19" s="465"/>
      <c r="K19" s="1605" t="s">
        <v>25</v>
      </c>
      <c r="L19" s="465"/>
      <c r="M19" s="465"/>
      <c r="N19" s="1605" t="s">
        <v>35</v>
      </c>
      <c r="O19" s="465"/>
      <c r="P19" s="568"/>
      <c r="Q19" s="1615" t="s">
        <v>162</v>
      </c>
      <c r="R19" s="1630" t="s">
        <v>78</v>
      </c>
      <c r="S19" s="1607" t="s">
        <v>18</v>
      </c>
      <c r="T19" s="465"/>
      <c r="U19" s="465"/>
      <c r="V19" s="1605" t="s">
        <v>39</v>
      </c>
      <c r="W19" s="466"/>
      <c r="X19" s="465"/>
      <c r="Y19" s="1605" t="s">
        <v>60</v>
      </c>
      <c r="Z19" s="466" t="s">
        <v>18</v>
      </c>
      <c r="AA19" s="465"/>
      <c r="AB19" s="1605" t="s">
        <v>56</v>
      </c>
      <c r="AC19" s="465"/>
      <c r="AD19" s="465"/>
      <c r="AE19" s="1605" t="s">
        <v>53</v>
      </c>
      <c r="AF19" s="465"/>
      <c r="AG19" s="568"/>
      <c r="AH19" s="1631" t="s">
        <v>162</v>
      </c>
      <c r="AI19" s="1221">
        <f ca="1">'Score P.1'!Z19:Z20</f>
        <v>4</v>
      </c>
      <c r="AJ19" s="1164">
        <f ca="1">'Score P.1'!AD19:AD20</f>
        <v>4</v>
      </c>
      <c r="AK19" s="1209" t="b">
        <f ca="1">IF('Score P.1'!D19:D20="",0,IF('Score P.1'!D19:D20="x",1))</f>
        <v>0</v>
      </c>
      <c r="AL19" s="1162">
        <f ca="1">IF(AJ19="","",AI19-AJ19)</f>
        <v>0</v>
      </c>
      <c r="AM19" s="1164">
        <f ca="1">IF(AJ19="","",0-AJ19)</f>
        <v>-4</v>
      </c>
      <c r="AN19" s="1209">
        <f ca="1">IF('Score P.1'!D78="",0,IF('Score P.1'!D78="x",1))</f>
        <v>0</v>
      </c>
      <c r="AO19" s="1656" t="str">
        <f>IF(AK19+AN19=0,"",IF(AK19=1,N19,AE19))</f>
        <v/>
      </c>
    </row>
    <row r="20" spans="1:41" ht="12.5" customHeight="1" thickBot="1">
      <c r="A20" s="1595"/>
      <c r="B20" s="1608"/>
      <c r="C20" s="463"/>
      <c r="D20" s="463"/>
      <c r="E20" s="1602"/>
      <c r="F20" s="463"/>
      <c r="G20" s="463"/>
      <c r="H20" s="1602"/>
      <c r="I20" s="463"/>
      <c r="J20" s="463"/>
      <c r="K20" s="1602"/>
      <c r="L20" s="463"/>
      <c r="M20" s="463"/>
      <c r="N20" s="1602"/>
      <c r="O20" s="463"/>
      <c r="P20" s="566"/>
      <c r="Q20" s="1616"/>
      <c r="R20" s="1612"/>
      <c r="S20" s="1608"/>
      <c r="T20" s="463"/>
      <c r="U20" s="463"/>
      <c r="V20" s="1602"/>
      <c r="W20" s="463"/>
      <c r="X20" s="463"/>
      <c r="Y20" s="1602"/>
      <c r="Z20" s="463"/>
      <c r="AA20" s="463"/>
      <c r="AB20" s="1602"/>
      <c r="AC20" s="463"/>
      <c r="AD20" s="463"/>
      <c r="AE20" s="1602"/>
      <c r="AF20" s="463"/>
      <c r="AG20" s="566"/>
      <c r="AH20" s="1629"/>
      <c r="AI20" s="1221"/>
      <c r="AJ20" s="1164"/>
      <c r="AK20" s="1209"/>
      <c r="AL20" s="1162"/>
      <c r="AM20" s="1164"/>
      <c r="AN20" s="1209"/>
      <c r="AO20" s="1656"/>
    </row>
    <row r="21" spans="1:41" ht="12.5" customHeight="1">
      <c r="A21" s="1603">
        <v>10</v>
      </c>
      <c r="B21" s="1606" t="s">
        <v>20</v>
      </c>
      <c r="C21" s="462"/>
      <c r="D21" s="462"/>
      <c r="E21" s="1622" t="s">
        <v>18</v>
      </c>
      <c r="F21" s="461"/>
      <c r="G21" s="462"/>
      <c r="H21" s="1622" t="s">
        <v>37</v>
      </c>
      <c r="I21" s="461"/>
      <c r="J21" s="462"/>
      <c r="K21" s="1622" t="s">
        <v>62</v>
      </c>
      <c r="L21" s="461"/>
      <c r="M21" s="462"/>
      <c r="N21" s="1622" t="s">
        <v>31</v>
      </c>
      <c r="O21" s="462"/>
      <c r="P21" s="565"/>
      <c r="Q21" s="1613" t="s">
        <v>162</v>
      </c>
      <c r="R21" s="1626" t="s">
        <v>29</v>
      </c>
      <c r="S21" s="1606" t="s">
        <v>47</v>
      </c>
      <c r="T21" s="461"/>
      <c r="U21" s="461"/>
      <c r="V21" s="1622" t="s">
        <v>43</v>
      </c>
      <c r="W21" s="462" t="s">
        <v>18</v>
      </c>
      <c r="X21" s="462"/>
      <c r="Y21" s="1622" t="s">
        <v>60</v>
      </c>
      <c r="Z21" s="462"/>
      <c r="AA21" s="462"/>
      <c r="AB21" s="1622" t="s">
        <v>77</v>
      </c>
      <c r="AC21" s="461"/>
      <c r="AD21" s="462"/>
      <c r="AE21" s="1622" t="s">
        <v>58</v>
      </c>
      <c r="AF21" s="461"/>
      <c r="AG21" s="565"/>
      <c r="AH21" s="1632" t="s">
        <v>162</v>
      </c>
      <c r="AI21" s="1221">
        <f ca="1">'Score P.1'!Z21:Z22</f>
        <v>4</v>
      </c>
      <c r="AJ21" s="1164">
        <f ca="1">'Score P.1'!AD21:AD22</f>
        <v>4</v>
      </c>
      <c r="AK21" s="1209" t="b">
        <f ca="1">IF('Score P.1'!D21:D22="",0,IF('Score P.1'!D21:D22="x",1))</f>
        <v>0</v>
      </c>
      <c r="AL21" s="1162">
        <f ca="1">IF(AJ21="","",AI21-AJ21)</f>
        <v>0</v>
      </c>
      <c r="AM21" s="1164">
        <f ca="1">IF(AJ21="","",0-AJ21)</f>
        <v>-4</v>
      </c>
      <c r="AN21" s="1209">
        <f ca="1">IF('Score P.1'!D80="",0,IF('Score P.1'!D80="x",1))</f>
        <v>0</v>
      </c>
      <c r="AO21" s="1656" t="str">
        <f>IF(AK21+AN21=0,"",IF(AK21=1,N21,AE21))</f>
        <v/>
      </c>
    </row>
    <row r="22" spans="1:41" ht="12.5" customHeight="1" thickBot="1">
      <c r="A22" s="1604"/>
      <c r="B22" s="1601"/>
      <c r="C22" s="464"/>
      <c r="D22" s="464"/>
      <c r="E22" s="1597"/>
      <c r="F22" s="464"/>
      <c r="G22" s="464"/>
      <c r="H22" s="1597"/>
      <c r="I22" s="464"/>
      <c r="J22" s="464"/>
      <c r="K22" s="1597"/>
      <c r="L22" s="464"/>
      <c r="M22" s="464"/>
      <c r="N22" s="1597"/>
      <c r="O22" s="464"/>
      <c r="P22" s="567"/>
      <c r="Q22" s="1614"/>
      <c r="R22" s="1627"/>
      <c r="S22" s="1601"/>
      <c r="T22" s="467"/>
      <c r="U22" s="464"/>
      <c r="V22" s="1597"/>
      <c r="W22" s="464"/>
      <c r="X22" s="464"/>
      <c r="Y22" s="1597"/>
      <c r="Z22" s="464"/>
      <c r="AA22" s="464"/>
      <c r="AB22" s="1597"/>
      <c r="AC22" s="464"/>
      <c r="AD22" s="464"/>
      <c r="AE22" s="1597"/>
      <c r="AF22" s="464"/>
      <c r="AG22" s="567"/>
      <c r="AH22" s="1633"/>
      <c r="AI22" s="1221"/>
      <c r="AJ22" s="1164"/>
      <c r="AK22" s="1209"/>
      <c r="AL22" s="1162"/>
      <c r="AM22" s="1164"/>
      <c r="AN22" s="1209"/>
      <c r="AO22" s="1656"/>
    </row>
    <row r="23" spans="1:41" ht="12.5" customHeight="1">
      <c r="A23" s="1594">
        <v>11</v>
      </c>
      <c r="B23" s="1607" t="s">
        <v>16</v>
      </c>
      <c r="C23" s="466"/>
      <c r="D23" s="465"/>
      <c r="E23" s="1605" t="s">
        <v>12</v>
      </c>
      <c r="F23" s="466"/>
      <c r="G23" s="465"/>
      <c r="H23" s="1605" t="s">
        <v>29</v>
      </c>
      <c r="I23" s="466"/>
      <c r="J23" s="465"/>
      <c r="K23" s="1605" t="s">
        <v>71</v>
      </c>
      <c r="L23" s="466"/>
      <c r="M23" s="465"/>
      <c r="N23" s="1605" t="s">
        <v>25</v>
      </c>
      <c r="O23" s="465"/>
      <c r="P23" s="568"/>
      <c r="Q23" s="1615" t="s">
        <v>162</v>
      </c>
      <c r="R23" s="1630" t="s">
        <v>79</v>
      </c>
      <c r="S23" s="1607" t="s">
        <v>18</v>
      </c>
      <c r="T23" s="466"/>
      <c r="U23" s="465"/>
      <c r="V23" s="1605" t="s">
        <v>43</v>
      </c>
      <c r="W23" s="466"/>
      <c r="X23" s="465"/>
      <c r="Y23" s="1605" t="s">
        <v>60</v>
      </c>
      <c r="Z23" s="466"/>
      <c r="AA23" s="465" t="s">
        <v>72</v>
      </c>
      <c r="AB23" s="1605" t="s">
        <v>53</v>
      </c>
      <c r="AC23" s="466"/>
      <c r="AD23" s="465"/>
      <c r="AE23" s="1605" t="s">
        <v>56</v>
      </c>
      <c r="AF23" s="466"/>
      <c r="AG23" s="568"/>
      <c r="AH23" s="1631" t="s">
        <v>162</v>
      </c>
      <c r="AI23" s="1221">
        <f ca="1">'Score P.1'!Z23:Z24</f>
        <v>4</v>
      </c>
      <c r="AJ23" s="1164">
        <f ca="1">'Score P.1'!AD23:AD24</f>
        <v>4</v>
      </c>
      <c r="AK23" s="1209" t="b">
        <f ca="1">IF('Score P.1'!D23:D24="",0,IF('Score P.1'!D23:D24="x",1))</f>
        <v>0</v>
      </c>
      <c r="AL23" s="1162">
        <f ca="1">IF(AJ23="","",AI23-AJ23)</f>
        <v>0</v>
      </c>
      <c r="AM23" s="1164">
        <f ca="1">IF(AJ23="","",0-AJ23)</f>
        <v>-4</v>
      </c>
      <c r="AN23" s="1209">
        <f ca="1">IF('Score P.1'!D82="",0,IF('Score P.1'!D82="x",1))</f>
        <v>0</v>
      </c>
      <c r="AO23" s="1656" t="str">
        <f>IF(AK23+AN23=0,"",IF(AK23=1,N23,AE23))</f>
        <v/>
      </c>
    </row>
    <row r="24" spans="1:41" ht="12.5" customHeight="1" thickBot="1">
      <c r="A24" s="1595"/>
      <c r="B24" s="1608"/>
      <c r="C24" s="463"/>
      <c r="D24" s="463"/>
      <c r="E24" s="1602"/>
      <c r="F24" s="463"/>
      <c r="G24" s="463"/>
      <c r="H24" s="1602"/>
      <c r="I24" s="463"/>
      <c r="J24" s="463"/>
      <c r="K24" s="1602"/>
      <c r="L24" s="463"/>
      <c r="M24" s="463"/>
      <c r="N24" s="1602"/>
      <c r="O24" s="463"/>
      <c r="P24" s="566"/>
      <c r="Q24" s="1616"/>
      <c r="R24" s="1612"/>
      <c r="S24" s="1608"/>
      <c r="T24" s="463"/>
      <c r="U24" s="463"/>
      <c r="V24" s="1602"/>
      <c r="W24" s="463"/>
      <c r="X24" s="463"/>
      <c r="Y24" s="1602"/>
      <c r="Z24" s="463"/>
      <c r="AA24" s="463"/>
      <c r="AB24" s="1602"/>
      <c r="AC24" s="463"/>
      <c r="AD24" s="463"/>
      <c r="AE24" s="1602"/>
      <c r="AF24" s="463"/>
      <c r="AG24" s="566"/>
      <c r="AH24" s="1629"/>
      <c r="AI24" s="1221"/>
      <c r="AJ24" s="1164"/>
      <c r="AK24" s="1209"/>
      <c r="AL24" s="1162"/>
      <c r="AM24" s="1164"/>
      <c r="AN24" s="1209"/>
      <c r="AO24" s="1656"/>
    </row>
    <row r="25" spans="1:41" ht="12.5" customHeight="1">
      <c r="A25" s="1603">
        <v>12</v>
      </c>
      <c r="B25" s="1606" t="s">
        <v>37</v>
      </c>
      <c r="C25" s="462"/>
      <c r="D25" s="462"/>
      <c r="E25" s="1622" t="s">
        <v>22</v>
      </c>
      <c r="F25" s="461"/>
      <c r="G25" s="462"/>
      <c r="H25" s="1622" t="s">
        <v>35</v>
      </c>
      <c r="I25" s="462"/>
      <c r="J25" s="462"/>
      <c r="K25" s="1622" t="s">
        <v>31</v>
      </c>
      <c r="L25" s="461"/>
      <c r="M25" s="462"/>
      <c r="N25" s="1622" t="s">
        <v>62</v>
      </c>
      <c r="O25" s="462"/>
      <c r="P25" s="565"/>
      <c r="Q25" s="1613" t="s">
        <v>162</v>
      </c>
      <c r="R25" s="1626" t="s">
        <v>80</v>
      </c>
      <c r="S25" s="1606" t="s">
        <v>47</v>
      </c>
      <c r="T25" s="461"/>
      <c r="U25" s="462"/>
      <c r="V25" s="1622" t="s">
        <v>43</v>
      </c>
      <c r="W25" s="461"/>
      <c r="X25" s="462"/>
      <c r="Y25" s="1622" t="s">
        <v>77</v>
      </c>
      <c r="Z25" s="461"/>
      <c r="AA25" s="462"/>
      <c r="AB25" s="1622" t="s">
        <v>58</v>
      </c>
      <c r="AC25" s="461"/>
      <c r="AD25" s="462"/>
      <c r="AE25" s="1622" t="s">
        <v>45</v>
      </c>
      <c r="AF25" s="462"/>
      <c r="AG25" s="565"/>
      <c r="AH25" s="1632" t="s">
        <v>162</v>
      </c>
      <c r="AI25" s="1221">
        <f ca="1">'Score P.1'!Z25:Z26</f>
        <v>3</v>
      </c>
      <c r="AJ25" s="1164">
        <f ca="1">'Score P.1'!AD25:AD26</f>
        <v>3</v>
      </c>
      <c r="AK25" s="1209" t="b">
        <f ca="1">IF('Score P.1'!D25:D26="",0,IF('Score P.1'!D25:D26="x",1))</f>
        <v>0</v>
      </c>
      <c r="AL25" s="1162">
        <f ca="1">IF(AJ25="","",AI25-AJ25)</f>
        <v>0</v>
      </c>
      <c r="AM25" s="1164">
        <f ca="1">IF(AJ25="","",0-AJ25)</f>
        <v>-3</v>
      </c>
      <c r="AN25" s="1209">
        <f ca="1">IF('Score P.1'!D84="",0,IF('Score P.1'!D84="x",1))</f>
        <v>0</v>
      </c>
      <c r="AO25" s="1656" t="str">
        <f>IF(AK25+AN25=0,"",IF(AK25=1,N25,AE25))</f>
        <v/>
      </c>
    </row>
    <row r="26" spans="1:41" ht="12.5" customHeight="1" thickBot="1">
      <c r="A26" s="1604"/>
      <c r="B26" s="1601"/>
      <c r="C26" s="464"/>
      <c r="D26" s="464"/>
      <c r="E26" s="1597"/>
      <c r="F26" s="464"/>
      <c r="G26" s="464"/>
      <c r="H26" s="1597"/>
      <c r="I26" s="464"/>
      <c r="J26" s="464"/>
      <c r="K26" s="1597"/>
      <c r="L26" s="464"/>
      <c r="M26" s="464"/>
      <c r="N26" s="1597"/>
      <c r="O26" s="464"/>
      <c r="P26" s="567"/>
      <c r="Q26" s="1614"/>
      <c r="R26" s="1627"/>
      <c r="S26" s="1601"/>
      <c r="T26" s="464"/>
      <c r="U26" s="464"/>
      <c r="V26" s="1597"/>
      <c r="W26" s="464"/>
      <c r="X26" s="464" t="s">
        <v>18</v>
      </c>
      <c r="Y26" s="1597"/>
      <c r="Z26" s="464"/>
      <c r="AA26" s="464"/>
      <c r="AB26" s="1597"/>
      <c r="AC26" s="464"/>
      <c r="AD26" s="464"/>
      <c r="AE26" s="1597"/>
      <c r="AF26" s="464"/>
      <c r="AG26" s="567"/>
      <c r="AH26" s="1633"/>
      <c r="AI26" s="1221"/>
      <c r="AJ26" s="1164"/>
      <c r="AK26" s="1209"/>
      <c r="AL26" s="1162"/>
      <c r="AM26" s="1164"/>
      <c r="AN26" s="1209"/>
      <c r="AO26" s="1656"/>
    </row>
    <row r="27" spans="1:41" ht="12.5" customHeight="1">
      <c r="A27" s="1594">
        <v>13</v>
      </c>
      <c r="B27" s="1607" t="s">
        <v>16</v>
      </c>
      <c r="C27" s="465"/>
      <c r="D27" s="465"/>
      <c r="E27" s="1605" t="s">
        <v>12</v>
      </c>
      <c r="F27" s="466"/>
      <c r="G27" s="465"/>
      <c r="H27" s="1605" t="s">
        <v>18</v>
      </c>
      <c r="I27" s="465" t="s">
        <v>72</v>
      </c>
      <c r="J27" s="465"/>
      <c r="K27" s="1605" t="s">
        <v>25</v>
      </c>
      <c r="L27" s="466"/>
      <c r="M27" s="465"/>
      <c r="N27" s="1605" t="s">
        <v>20</v>
      </c>
      <c r="O27" s="465"/>
      <c r="P27" s="568"/>
      <c r="Q27" s="1615" t="s">
        <v>162</v>
      </c>
      <c r="R27" s="1630" t="s">
        <v>12</v>
      </c>
      <c r="S27" s="1592" t="s">
        <v>18</v>
      </c>
      <c r="T27" s="466"/>
      <c r="U27" s="465"/>
      <c r="V27" s="1605" t="s">
        <v>39</v>
      </c>
      <c r="W27" s="465" t="s">
        <v>72</v>
      </c>
      <c r="X27" s="465"/>
      <c r="Y27" s="1605" t="s">
        <v>60</v>
      </c>
      <c r="Z27" s="466"/>
      <c r="AA27" s="465"/>
      <c r="AB27" s="1605" t="s">
        <v>56</v>
      </c>
      <c r="AC27" s="466"/>
      <c r="AD27" s="465"/>
      <c r="AE27" s="1605" t="s">
        <v>53</v>
      </c>
      <c r="AF27" s="465"/>
      <c r="AG27" s="568"/>
      <c r="AH27" s="1631" t="s">
        <v>162</v>
      </c>
      <c r="AI27" s="1221">
        <f ca="1">'Score P.1'!Z27:Z28</f>
        <v>0</v>
      </c>
      <c r="AJ27" s="1164">
        <f ca="1">'Score P.1'!AD27:AD28</f>
        <v>-4</v>
      </c>
      <c r="AK27" s="1209">
        <f ca="1">IF('Score P.1'!D27:D28="",0,IF('Score P.1'!D27:D28="x",1))</f>
        <v>0</v>
      </c>
      <c r="AL27" s="1162">
        <f ca="1">IF(AJ27="","",AI27-AJ27)</f>
        <v>4</v>
      </c>
      <c r="AM27" s="1164">
        <f ca="1">IF(AJ27="","",0-AJ27)</f>
        <v>4</v>
      </c>
      <c r="AN27" s="1209" t="b">
        <f ca="1">IF('Score P.1'!D86="",0,IF('Score P.1'!D86="x",1))</f>
        <v>0</v>
      </c>
      <c r="AO27" s="1656" t="str">
        <f>IF(AK27+AN27=0,"",IF(AK27=1,N27,AE27))</f>
        <v/>
      </c>
    </row>
    <row r="28" spans="1:41" ht="12.5" customHeight="1" thickBot="1">
      <c r="A28" s="1595"/>
      <c r="B28" s="1608"/>
      <c r="C28" s="463"/>
      <c r="D28" s="463"/>
      <c r="E28" s="1602"/>
      <c r="F28" s="463"/>
      <c r="G28" s="463"/>
      <c r="H28" s="1602"/>
      <c r="I28" s="463"/>
      <c r="J28" s="463"/>
      <c r="K28" s="1602"/>
      <c r="L28" s="463"/>
      <c r="M28" s="463"/>
      <c r="N28" s="1602"/>
      <c r="O28" s="463"/>
      <c r="P28" s="566"/>
      <c r="Q28" s="1616"/>
      <c r="R28" s="1612"/>
      <c r="S28" s="1608"/>
      <c r="T28" s="463"/>
      <c r="U28" s="463"/>
      <c r="V28" s="1602"/>
      <c r="W28" s="463"/>
      <c r="X28" s="463"/>
      <c r="Y28" s="1602"/>
      <c r="Z28" s="463"/>
      <c r="AA28" s="463"/>
      <c r="AB28" s="1602"/>
      <c r="AC28" s="463"/>
      <c r="AD28" s="463"/>
      <c r="AE28" s="1602"/>
      <c r="AF28" s="463"/>
      <c r="AG28" s="566"/>
      <c r="AH28" s="1629"/>
      <c r="AI28" s="1221"/>
      <c r="AJ28" s="1164"/>
      <c r="AK28" s="1209"/>
      <c r="AL28" s="1162"/>
      <c r="AM28" s="1164"/>
      <c r="AN28" s="1209"/>
      <c r="AO28" s="1656"/>
    </row>
    <row r="29" spans="1:41" ht="12.5" customHeight="1">
      <c r="A29" s="1603">
        <v>14</v>
      </c>
      <c r="B29" s="1606" t="s">
        <v>71</v>
      </c>
      <c r="C29" s="461"/>
      <c r="D29" s="462"/>
      <c r="E29" s="1622" t="s">
        <v>22</v>
      </c>
      <c r="F29" s="461"/>
      <c r="G29" s="462"/>
      <c r="H29" s="1622" t="s">
        <v>18</v>
      </c>
      <c r="I29" s="461"/>
      <c r="J29" s="462"/>
      <c r="K29" s="1622" t="s">
        <v>25</v>
      </c>
      <c r="L29" s="461" t="s">
        <v>73</v>
      </c>
      <c r="M29" s="462"/>
      <c r="N29" s="1622" t="s">
        <v>62</v>
      </c>
      <c r="O29" s="462"/>
      <c r="P29" s="565"/>
      <c r="Q29" s="1613" t="s">
        <v>162</v>
      </c>
      <c r="R29" s="1626" t="s">
        <v>81</v>
      </c>
      <c r="S29" s="1606" t="s">
        <v>47</v>
      </c>
      <c r="T29" s="462"/>
      <c r="U29" s="462"/>
      <c r="V29" s="1622" t="s">
        <v>39</v>
      </c>
      <c r="W29" s="462"/>
      <c r="X29" s="462"/>
      <c r="Y29" s="1622" t="s">
        <v>77</v>
      </c>
      <c r="Z29" s="461"/>
      <c r="AA29" s="462"/>
      <c r="AB29" s="1622" t="s">
        <v>45</v>
      </c>
      <c r="AC29" s="461"/>
      <c r="AD29" s="462"/>
      <c r="AE29" s="1622" t="s">
        <v>58</v>
      </c>
      <c r="AF29" s="462"/>
      <c r="AG29" s="565"/>
      <c r="AH29" s="1632" t="s">
        <v>162</v>
      </c>
      <c r="AI29" s="1221">
        <f ca="1">'Score P.1'!Z29:Z30</f>
        <v>9</v>
      </c>
      <c r="AJ29" s="1164">
        <f ca="1">'Score P.1'!AD29:AD30</f>
        <v>8</v>
      </c>
      <c r="AK29" s="1209">
        <f ca="1">IF('Score P.1'!D29:D30="",0,IF('Score P.1'!D29:D30="x",1))</f>
        <v>0</v>
      </c>
      <c r="AL29" s="1162">
        <f ca="1">IF(AJ29="","",AI29-AJ29)</f>
        <v>1</v>
      </c>
      <c r="AM29" s="1164">
        <f ca="1">IF(AJ29="","",0-AJ29)</f>
        <v>-8</v>
      </c>
      <c r="AN29" s="1209">
        <f ca="1">IF('Score P.1'!D88="",0,IF('Score P.1'!D88="x",1))</f>
        <v>0</v>
      </c>
      <c r="AO29" s="1656" t="str">
        <f>IF(AK29+AN29=0,"",IF(AK29=1,N29,AE29))</f>
        <v/>
      </c>
    </row>
    <row r="30" spans="1:41" ht="12.5" customHeight="1" thickBot="1">
      <c r="A30" s="1604"/>
      <c r="B30" s="1601"/>
      <c r="C30" s="464"/>
      <c r="D30" s="464"/>
      <c r="E30" s="1597"/>
      <c r="F30" s="464"/>
      <c r="G30" s="464"/>
      <c r="H30" s="1597"/>
      <c r="I30" s="464"/>
      <c r="J30" s="464" t="s">
        <v>73</v>
      </c>
      <c r="K30" s="1597"/>
      <c r="L30" s="464"/>
      <c r="M30" s="464" t="s">
        <v>37</v>
      </c>
      <c r="N30" s="1597"/>
      <c r="O30" s="464"/>
      <c r="P30" s="567"/>
      <c r="Q30" s="1614"/>
      <c r="R30" s="1627"/>
      <c r="S30" s="1601"/>
      <c r="T30" s="464"/>
      <c r="U30" s="464"/>
      <c r="V30" s="1597"/>
      <c r="W30" s="464"/>
      <c r="X30" s="464" t="s">
        <v>73</v>
      </c>
      <c r="Y30" s="1597"/>
      <c r="Z30" s="464"/>
      <c r="AA30" s="464"/>
      <c r="AB30" s="1597"/>
      <c r="AC30" s="464"/>
      <c r="AD30" s="464"/>
      <c r="AE30" s="1597"/>
      <c r="AF30" s="464"/>
      <c r="AG30" s="567"/>
      <c r="AH30" s="1633"/>
      <c r="AI30" s="1221"/>
      <c r="AJ30" s="1164"/>
      <c r="AK30" s="1209"/>
      <c r="AL30" s="1162"/>
      <c r="AM30" s="1164"/>
      <c r="AN30" s="1209"/>
      <c r="AO30" s="1656"/>
    </row>
    <row r="31" spans="1:41" ht="12.5" customHeight="1">
      <c r="A31" s="1594">
        <v>15</v>
      </c>
      <c r="B31" s="1607" t="s">
        <v>37</v>
      </c>
      <c r="C31" s="465"/>
      <c r="D31" s="465"/>
      <c r="E31" s="1605" t="s">
        <v>31</v>
      </c>
      <c r="F31" s="466"/>
      <c r="G31" s="465"/>
      <c r="H31" s="1605" t="s">
        <v>18</v>
      </c>
      <c r="I31" s="466"/>
      <c r="J31" s="465"/>
      <c r="K31" s="1605" t="s">
        <v>16</v>
      </c>
      <c r="L31" s="465"/>
      <c r="M31" s="465"/>
      <c r="N31" s="1605" t="s">
        <v>20</v>
      </c>
      <c r="O31" s="466"/>
      <c r="P31" s="568"/>
      <c r="Q31" s="1615" t="s">
        <v>162</v>
      </c>
      <c r="R31" s="1630" t="s">
        <v>82</v>
      </c>
      <c r="S31" s="1607" t="s">
        <v>18</v>
      </c>
      <c r="T31" s="465"/>
      <c r="U31" s="465"/>
      <c r="V31" s="1605" t="s">
        <v>49</v>
      </c>
      <c r="W31" s="465" t="s">
        <v>73</v>
      </c>
      <c r="X31" s="465"/>
      <c r="Y31" s="1605" t="s">
        <v>60</v>
      </c>
      <c r="Z31" s="465"/>
      <c r="AA31" s="465"/>
      <c r="AB31" s="1605" t="s">
        <v>53</v>
      </c>
      <c r="AC31" s="466" t="s">
        <v>73</v>
      </c>
      <c r="AD31" s="465"/>
      <c r="AE31" s="1605" t="s">
        <v>56</v>
      </c>
      <c r="AF31" s="466"/>
      <c r="AG31" s="568"/>
      <c r="AH31" s="1631" t="s">
        <v>162</v>
      </c>
      <c r="AI31" s="1221">
        <f ca="1">'Score P.1'!Z31:Z32</f>
        <v>0</v>
      </c>
      <c r="AJ31" s="1164">
        <f ca="1">'Score P.1'!AD31:AD32</f>
        <v>0</v>
      </c>
      <c r="AK31" s="1209" t="b">
        <f ca="1">IF('Score P.1'!D31:D32="",0,IF('Score P.1'!D31:D32="x",1))</f>
        <v>0</v>
      </c>
      <c r="AL31" s="1162">
        <f ca="1">IF(AJ31="","",AI31-AJ31)</f>
        <v>0</v>
      </c>
      <c r="AM31" s="1164">
        <f ca="1">IF(AJ31="","",0-AJ31)</f>
        <v>0</v>
      </c>
      <c r="AN31" s="1209">
        <f ca="1">IF('Score P.1'!D90="",0,IF('Score P.1'!D90="x",1))</f>
        <v>0</v>
      </c>
      <c r="AO31" s="1656" t="str">
        <f>IF(AK31+AN31=0,"",IF(AK31=1,N31,AE31))</f>
        <v/>
      </c>
    </row>
    <row r="32" spans="1:41" ht="12.5" customHeight="1" thickBot="1">
      <c r="A32" s="1595"/>
      <c r="B32" s="1608"/>
      <c r="C32" s="463"/>
      <c r="D32" s="463"/>
      <c r="E32" s="1602"/>
      <c r="F32" s="463"/>
      <c r="G32" s="463"/>
      <c r="H32" s="1602"/>
      <c r="I32" s="463"/>
      <c r="J32" s="463"/>
      <c r="K32" s="1602"/>
      <c r="L32" s="463"/>
      <c r="M32" s="463"/>
      <c r="N32" s="1602"/>
      <c r="O32" s="463"/>
      <c r="P32" s="566"/>
      <c r="Q32" s="1616"/>
      <c r="R32" s="1612"/>
      <c r="S32" s="1608"/>
      <c r="T32" s="463"/>
      <c r="U32" s="463"/>
      <c r="V32" s="1602"/>
      <c r="W32" s="463"/>
      <c r="X32" s="463"/>
      <c r="Y32" s="1602"/>
      <c r="Z32" s="463"/>
      <c r="AA32" s="463"/>
      <c r="AB32" s="1602"/>
      <c r="AC32" s="463"/>
      <c r="AD32" s="463"/>
      <c r="AE32" s="1602"/>
      <c r="AF32" s="463"/>
      <c r="AG32" s="566"/>
      <c r="AH32" s="1629"/>
      <c r="AI32" s="1221"/>
      <c r="AJ32" s="1164"/>
      <c r="AK32" s="1209"/>
      <c r="AL32" s="1162"/>
      <c r="AM32" s="1164"/>
      <c r="AN32" s="1209"/>
      <c r="AO32" s="1656"/>
    </row>
    <row r="33" spans="1:41" ht="12.5" customHeight="1">
      <c r="A33" s="1603">
        <v>16</v>
      </c>
      <c r="B33" s="1606" t="s">
        <v>25</v>
      </c>
      <c r="C33" s="461" t="s">
        <v>47</v>
      </c>
      <c r="D33" s="462"/>
      <c r="E33" s="1622" t="s">
        <v>22</v>
      </c>
      <c r="F33" s="461" t="s">
        <v>58</v>
      </c>
      <c r="G33" s="462"/>
      <c r="H33" s="1622" t="s">
        <v>16</v>
      </c>
      <c r="I33" s="461"/>
      <c r="J33" s="462"/>
      <c r="K33" s="1622" t="s">
        <v>62</v>
      </c>
      <c r="L33" s="461"/>
      <c r="M33" s="462"/>
      <c r="N33" s="1622" t="s">
        <v>35</v>
      </c>
      <c r="O33" s="461"/>
      <c r="P33" s="565"/>
      <c r="Q33" s="1613" t="s">
        <v>162</v>
      </c>
      <c r="R33" s="1626" t="s">
        <v>83</v>
      </c>
      <c r="S33" s="1606" t="s">
        <v>47</v>
      </c>
      <c r="T33" s="462"/>
      <c r="U33" s="462"/>
      <c r="V33" s="1622" t="s">
        <v>49</v>
      </c>
      <c r="W33" s="461"/>
      <c r="X33" s="462"/>
      <c r="Y33" s="1622" t="s">
        <v>45</v>
      </c>
      <c r="Z33" s="461"/>
      <c r="AA33" s="462"/>
      <c r="AB33" s="1622" t="s">
        <v>53</v>
      </c>
      <c r="AC33" s="462"/>
      <c r="AD33" s="462" t="s">
        <v>58</v>
      </c>
      <c r="AE33" s="1622" t="s">
        <v>58</v>
      </c>
      <c r="AF33" s="461"/>
      <c r="AG33" s="565"/>
      <c r="AH33" s="1632" t="s">
        <v>162</v>
      </c>
      <c r="AI33" s="1221">
        <f ca="1">'Score P.1'!Z33:Z34</f>
        <v>9</v>
      </c>
      <c r="AJ33" s="1164">
        <f ca="1">'Score P.1'!AD33:AD34</f>
        <v>9</v>
      </c>
      <c r="AK33" s="1209" t="b">
        <f ca="1">IF('Score P.1'!D33:D34="",0,IF('Score P.1'!D33:D34="x",1))</f>
        <v>0</v>
      </c>
      <c r="AL33" s="1162">
        <f ca="1">IF(AJ33="","",AI33-AJ33)</f>
        <v>0</v>
      </c>
      <c r="AM33" s="1164">
        <f ca="1">IF(AJ33="","",0-AJ33)</f>
        <v>-9</v>
      </c>
      <c r="AN33" s="1209">
        <f ca="1">IF('Score P.1'!D92="",0,IF('Score P.1'!D92="x",1))</f>
        <v>0</v>
      </c>
      <c r="AO33" s="1656" t="str">
        <f>IF(AK33+AN33=0,"",IF(AK33=1,N33,AE33))</f>
        <v/>
      </c>
    </row>
    <row r="34" spans="1:41" ht="12.5" customHeight="1" thickBot="1">
      <c r="A34" s="1604"/>
      <c r="B34" s="1601"/>
      <c r="C34" s="464"/>
      <c r="D34" s="464"/>
      <c r="E34" s="1597"/>
      <c r="F34" s="464"/>
      <c r="G34" s="464"/>
      <c r="H34" s="1597"/>
      <c r="I34" s="467"/>
      <c r="J34" s="464"/>
      <c r="K34" s="1597"/>
      <c r="L34" s="464"/>
      <c r="M34" s="464"/>
      <c r="N34" s="1597"/>
      <c r="O34" s="464"/>
      <c r="P34" s="567"/>
      <c r="Q34" s="1614"/>
      <c r="R34" s="1627"/>
      <c r="S34" s="1601"/>
      <c r="T34" s="464"/>
      <c r="U34" s="464"/>
      <c r="V34" s="1597"/>
      <c r="W34" s="464"/>
      <c r="X34" s="464" t="s">
        <v>58</v>
      </c>
      <c r="Y34" s="1597"/>
      <c r="Z34" s="464"/>
      <c r="AA34" s="464"/>
      <c r="AB34" s="1597"/>
      <c r="AC34" s="464"/>
      <c r="AD34" s="464"/>
      <c r="AE34" s="1597"/>
      <c r="AF34" s="464"/>
      <c r="AG34" s="567"/>
      <c r="AH34" s="1633"/>
      <c r="AI34" s="1221"/>
      <c r="AJ34" s="1164"/>
      <c r="AK34" s="1209"/>
      <c r="AL34" s="1162"/>
      <c r="AM34" s="1164"/>
      <c r="AN34" s="1209"/>
      <c r="AO34" s="1656"/>
    </row>
    <row r="35" spans="1:41" ht="12.5" customHeight="1">
      <c r="A35" s="1594">
        <v>17</v>
      </c>
      <c r="B35" s="1607" t="s">
        <v>25</v>
      </c>
      <c r="C35" s="466"/>
      <c r="D35" s="465"/>
      <c r="E35" s="1605" t="s">
        <v>22</v>
      </c>
      <c r="F35" s="466"/>
      <c r="G35" s="465"/>
      <c r="H35" s="1605" t="s">
        <v>12</v>
      </c>
      <c r="I35" s="466"/>
      <c r="J35" s="465"/>
      <c r="K35" s="1605" t="s">
        <v>62</v>
      </c>
      <c r="L35" s="466"/>
      <c r="M35" s="465"/>
      <c r="N35" s="1605" t="s">
        <v>31</v>
      </c>
      <c r="O35" s="466"/>
      <c r="P35" s="568"/>
      <c r="Q35" s="1615" t="s">
        <v>162</v>
      </c>
      <c r="R35" s="1630" t="s">
        <v>84</v>
      </c>
      <c r="S35" s="1607" t="s">
        <v>18</v>
      </c>
      <c r="T35" s="465"/>
      <c r="U35" s="465"/>
      <c r="V35" s="1605" t="s">
        <v>39</v>
      </c>
      <c r="W35" s="466"/>
      <c r="X35" s="465"/>
      <c r="Y35" s="1605" t="s">
        <v>77</v>
      </c>
      <c r="Z35" s="465"/>
      <c r="AA35" s="465"/>
      <c r="AB35" s="1605" t="s">
        <v>60</v>
      </c>
      <c r="AC35" s="465" t="s">
        <v>74</v>
      </c>
      <c r="AD35" s="465"/>
      <c r="AE35" s="1605" t="s">
        <v>56</v>
      </c>
      <c r="AF35" s="465"/>
      <c r="AG35" s="568"/>
      <c r="AH35" s="1631" t="s">
        <v>162</v>
      </c>
      <c r="AI35" s="1221">
        <f ca="1">'Score P.1'!Z35:Z36</f>
        <v>7</v>
      </c>
      <c r="AJ35" s="1164">
        <f ca="1">'Score P.1'!AD35:AD36</f>
        <v>0</v>
      </c>
      <c r="AK35" s="1209">
        <f ca="1">IF('Score P.1'!D35:D36="",0,IF('Score P.1'!D35:D36="x",1))</f>
        <v>0</v>
      </c>
      <c r="AL35" s="1162">
        <f ca="1">IF(AJ35="","",AI35-AJ35)</f>
        <v>7</v>
      </c>
      <c r="AM35" s="1164">
        <f ca="1">IF(AJ35="","",0-AJ35)</f>
        <v>0</v>
      </c>
      <c r="AN35" s="1209">
        <f ca="1">IF('Score P.1'!D94="",0,IF('Score P.1'!D94="x",1))</f>
        <v>0</v>
      </c>
      <c r="AO35" s="1656" t="str">
        <f>IF(AK35+AN35=0,"",IF(AK35=1,N35,AE35))</f>
        <v/>
      </c>
    </row>
    <row r="36" spans="1:41" ht="12.5" customHeight="1" thickBot="1">
      <c r="A36" s="1595"/>
      <c r="B36" s="1608"/>
      <c r="C36" s="463"/>
      <c r="D36" s="463" t="s">
        <v>58</v>
      </c>
      <c r="E36" s="1602"/>
      <c r="F36" s="463"/>
      <c r="G36" s="463" t="s">
        <v>73</v>
      </c>
      <c r="H36" s="1602"/>
      <c r="I36" s="564"/>
      <c r="J36" s="463"/>
      <c r="K36" s="1602"/>
      <c r="L36" s="463"/>
      <c r="M36" s="463"/>
      <c r="N36" s="1602"/>
      <c r="O36" s="463"/>
      <c r="P36" s="566"/>
      <c r="Q36" s="1616"/>
      <c r="R36" s="1612"/>
      <c r="S36" s="1608"/>
      <c r="T36" s="463"/>
      <c r="U36" s="463"/>
      <c r="V36" s="1602"/>
      <c r="W36" s="463"/>
      <c r="X36" s="463"/>
      <c r="Y36" s="1602"/>
      <c r="Z36" s="463"/>
      <c r="AA36" s="463"/>
      <c r="AB36" s="1602"/>
      <c r="AC36" s="463"/>
      <c r="AD36" s="463"/>
      <c r="AE36" s="1602"/>
      <c r="AF36" s="463"/>
      <c r="AG36" s="566"/>
      <c r="AH36" s="1629"/>
      <c r="AI36" s="1221"/>
      <c r="AJ36" s="1164"/>
      <c r="AK36" s="1209"/>
      <c r="AL36" s="1162"/>
      <c r="AM36" s="1164"/>
      <c r="AN36" s="1209"/>
      <c r="AO36" s="1656"/>
    </row>
    <row r="37" spans="1:41" ht="12.5" customHeight="1">
      <c r="A37" s="1603">
        <v>18</v>
      </c>
      <c r="B37" s="1606" t="s">
        <v>37</v>
      </c>
      <c r="C37" s="461"/>
      <c r="D37" s="462"/>
      <c r="E37" s="1622" t="s">
        <v>29</v>
      </c>
      <c r="F37" s="461"/>
      <c r="G37" s="462"/>
      <c r="H37" s="1622" t="s">
        <v>18</v>
      </c>
      <c r="I37" s="461"/>
      <c r="J37" s="462"/>
      <c r="K37" s="1622" t="s">
        <v>16</v>
      </c>
      <c r="L37" s="461"/>
      <c r="M37" s="462"/>
      <c r="N37" s="1622" t="s">
        <v>20</v>
      </c>
      <c r="O37" s="462"/>
      <c r="P37" s="565"/>
      <c r="Q37" s="1613" t="s">
        <v>162</v>
      </c>
      <c r="R37" s="1626" t="s">
        <v>62</v>
      </c>
      <c r="S37" s="1606" t="s">
        <v>47</v>
      </c>
      <c r="T37" s="462"/>
      <c r="U37" s="462"/>
      <c r="V37" s="1622" t="s">
        <v>53</v>
      </c>
      <c r="W37" s="461"/>
      <c r="X37" s="462"/>
      <c r="Y37" s="1622" t="s">
        <v>43</v>
      </c>
      <c r="Z37" s="462"/>
      <c r="AA37" s="462"/>
      <c r="AB37" s="1622" t="s">
        <v>60</v>
      </c>
      <c r="AC37" s="462"/>
      <c r="AD37" s="462" t="s">
        <v>18</v>
      </c>
      <c r="AE37" s="1622" t="s">
        <v>58</v>
      </c>
      <c r="AF37" s="462"/>
      <c r="AG37" s="565"/>
      <c r="AH37" s="1632" t="s">
        <v>162</v>
      </c>
      <c r="AI37" s="1221">
        <f ca="1">'Score P.1'!Z37:Z38</f>
        <v>2</v>
      </c>
      <c r="AJ37" s="1164">
        <f ca="1">'Score P.1'!AD37:AD38</f>
        <v>-1</v>
      </c>
      <c r="AK37" s="1209" t="b">
        <f ca="1">IF('Score P.1'!D37:D38="",0,IF('Score P.1'!D37:D38="x",1))</f>
        <v>0</v>
      </c>
      <c r="AL37" s="1162">
        <f ca="1">IF(AJ37="","",AI37-AJ37)</f>
        <v>3</v>
      </c>
      <c r="AM37" s="1164">
        <f ca="1">IF(AJ37="","",0-AJ37)</f>
        <v>1</v>
      </c>
      <c r="AN37" s="1209">
        <f ca="1">IF('Score P.1'!D96="",0,IF('Score P.1'!D96="x",1))</f>
        <v>0</v>
      </c>
      <c r="AO37" s="1656" t="str">
        <f>IF(AK37+AN37=0,"",IF(AK37=1,N37,AE37))</f>
        <v/>
      </c>
    </row>
    <row r="38" spans="1:41" ht="12.5" customHeight="1" thickBot="1">
      <c r="A38" s="1604"/>
      <c r="B38" s="1601"/>
      <c r="C38" s="464"/>
      <c r="D38" s="464"/>
      <c r="E38" s="1597"/>
      <c r="F38" s="464"/>
      <c r="G38" s="464"/>
      <c r="H38" s="1597"/>
      <c r="I38" s="464"/>
      <c r="J38" s="464"/>
      <c r="K38" s="1597"/>
      <c r="L38" s="464"/>
      <c r="M38" s="464"/>
      <c r="N38" s="1597"/>
      <c r="O38" s="464"/>
      <c r="P38" s="567"/>
      <c r="Q38" s="1614"/>
      <c r="R38" s="1627"/>
      <c r="S38" s="1601"/>
      <c r="T38" s="464"/>
      <c r="U38" s="464"/>
      <c r="V38" s="1597"/>
      <c r="W38" s="464"/>
      <c r="X38" s="464"/>
      <c r="Y38" s="1597"/>
      <c r="Z38" s="464"/>
      <c r="AA38" s="464"/>
      <c r="AB38" s="1597"/>
      <c r="AC38" s="464"/>
      <c r="AD38" s="464"/>
      <c r="AE38" s="1597"/>
      <c r="AF38" s="464"/>
      <c r="AG38" s="567"/>
      <c r="AH38" s="1633"/>
      <c r="AI38" s="1221"/>
      <c r="AJ38" s="1164"/>
      <c r="AK38" s="1209"/>
      <c r="AL38" s="1162"/>
      <c r="AM38" s="1164"/>
      <c r="AN38" s="1209"/>
      <c r="AO38" s="1656"/>
    </row>
    <row r="39" spans="1:41" ht="12.5" customHeight="1">
      <c r="A39" s="1594">
        <v>19</v>
      </c>
      <c r="B39" s="1607" t="s">
        <v>25</v>
      </c>
      <c r="C39" s="465" t="s">
        <v>47</v>
      </c>
      <c r="D39" s="465"/>
      <c r="E39" s="1605" t="s">
        <v>22</v>
      </c>
      <c r="F39" s="465" t="s">
        <v>74</v>
      </c>
      <c r="G39" s="465"/>
      <c r="H39" s="1605" t="s">
        <v>12</v>
      </c>
      <c r="I39" s="465"/>
      <c r="J39" s="465"/>
      <c r="K39" s="1605" t="s">
        <v>71</v>
      </c>
      <c r="L39" s="466" t="s">
        <v>73</v>
      </c>
      <c r="M39" s="465"/>
      <c r="N39" s="1605" t="s">
        <v>62</v>
      </c>
      <c r="O39" s="465"/>
      <c r="P39" s="568"/>
      <c r="Q39" s="1615" t="s">
        <v>162</v>
      </c>
      <c r="R39" s="1630" t="s">
        <v>85</v>
      </c>
      <c r="S39" s="1607" t="s">
        <v>18</v>
      </c>
      <c r="T39" s="466"/>
      <c r="U39" s="465"/>
      <c r="V39" s="1605" t="s">
        <v>49</v>
      </c>
      <c r="W39" s="466" t="s">
        <v>74</v>
      </c>
      <c r="X39" s="465"/>
      <c r="Y39" s="1605" t="s">
        <v>60</v>
      </c>
      <c r="Z39" s="465"/>
      <c r="AA39" s="465"/>
      <c r="AB39" s="1605" t="s">
        <v>53</v>
      </c>
      <c r="AC39" s="465" t="s">
        <v>75</v>
      </c>
      <c r="AD39" s="465" t="s">
        <v>73</v>
      </c>
      <c r="AE39" s="1605" t="s">
        <v>77</v>
      </c>
      <c r="AF39" s="465" t="s">
        <v>58</v>
      </c>
      <c r="AG39" s="568"/>
      <c r="AH39" s="1631" t="s">
        <v>162</v>
      </c>
      <c r="AI39" s="1221">
        <f ca="1">'Score P.1'!Z39:Z40</f>
        <v>5</v>
      </c>
      <c r="AJ39" s="1164">
        <f ca="1">'Score P.1'!AD39:AD40</f>
        <v>5</v>
      </c>
      <c r="AK39" s="1209" t="b">
        <f ca="1">IF('Score P.1'!D39:D40="",0,IF('Score P.1'!D39:D40="x",1))</f>
        <v>0</v>
      </c>
      <c r="AL39" s="1162">
        <f ca="1">IF(AJ39="","",AI39-AJ39)</f>
        <v>0</v>
      </c>
      <c r="AM39" s="1164">
        <f ca="1">IF(AJ39="","",0-AJ39)</f>
        <v>-5</v>
      </c>
      <c r="AN39" s="1209">
        <f ca="1">IF('Score P.1'!D98="",0,IF('Score P.1'!D98="x",1))</f>
        <v>0</v>
      </c>
      <c r="AO39" s="1656" t="str">
        <f>IF(AK39+AN39=0,"",IF(AK39=1,N39,AE39))</f>
        <v/>
      </c>
    </row>
    <row r="40" spans="1:41" ht="12.5" customHeight="1" thickBot="1">
      <c r="A40" s="1595"/>
      <c r="B40" s="1608"/>
      <c r="C40" s="463"/>
      <c r="D40" s="463"/>
      <c r="E40" s="1602"/>
      <c r="F40" s="463"/>
      <c r="G40" s="463"/>
      <c r="H40" s="1602"/>
      <c r="I40" s="463"/>
      <c r="J40" s="463"/>
      <c r="K40" s="1602"/>
      <c r="L40" s="463"/>
      <c r="M40" s="463"/>
      <c r="N40" s="1602"/>
      <c r="O40" s="463"/>
      <c r="P40" s="566"/>
      <c r="Q40" s="1616"/>
      <c r="R40" s="1612"/>
      <c r="S40" s="1608"/>
      <c r="T40" s="463"/>
      <c r="U40" s="463"/>
      <c r="V40" s="1602"/>
      <c r="W40" s="463"/>
      <c r="X40" s="463"/>
      <c r="Y40" s="1602"/>
      <c r="Z40" s="463"/>
      <c r="AA40" s="463"/>
      <c r="AB40" s="1602"/>
      <c r="AC40" s="463"/>
      <c r="AD40" s="463"/>
      <c r="AE40" s="1602"/>
      <c r="AF40" s="463"/>
      <c r="AG40" s="566"/>
      <c r="AH40" s="1629"/>
      <c r="AI40" s="1221"/>
      <c r="AJ40" s="1164"/>
      <c r="AK40" s="1209"/>
      <c r="AL40" s="1162"/>
      <c r="AM40" s="1164"/>
      <c r="AN40" s="1209"/>
      <c r="AO40" s="1656"/>
    </row>
    <row r="41" spans="1:41" ht="12.5" customHeight="1">
      <c r="A41" s="1603">
        <v>20</v>
      </c>
      <c r="B41" s="1600" t="s">
        <v>25</v>
      </c>
      <c r="C41" s="462"/>
      <c r="D41" s="462"/>
      <c r="E41" s="1596" t="s">
        <v>22</v>
      </c>
      <c r="F41" s="462"/>
      <c r="G41" s="462"/>
      <c r="H41" s="1596" t="s">
        <v>16</v>
      </c>
      <c r="I41" s="462"/>
      <c r="J41" s="462"/>
      <c r="K41" s="1596" t="s">
        <v>71</v>
      </c>
      <c r="L41" s="462"/>
      <c r="M41" s="462"/>
      <c r="N41" s="1596" t="s">
        <v>31</v>
      </c>
      <c r="O41" s="462"/>
      <c r="P41" s="565"/>
      <c r="Q41" s="1613" t="s">
        <v>162</v>
      </c>
      <c r="R41" s="1626" t="s">
        <v>86</v>
      </c>
      <c r="S41" s="1600" t="s">
        <v>47</v>
      </c>
      <c r="T41" s="462"/>
      <c r="U41" s="462"/>
      <c r="V41" s="1596" t="s">
        <v>49</v>
      </c>
      <c r="W41" s="462"/>
      <c r="X41" s="462" t="s">
        <v>58</v>
      </c>
      <c r="Y41" s="1596" t="s">
        <v>45</v>
      </c>
      <c r="Z41" s="462"/>
      <c r="AA41" s="462"/>
      <c r="AB41" s="1596" t="s">
        <v>58</v>
      </c>
      <c r="AC41" s="462"/>
      <c r="AD41" s="462"/>
      <c r="AE41" s="1596" t="s">
        <v>77</v>
      </c>
      <c r="AF41" s="462"/>
      <c r="AG41" s="565" t="s">
        <v>18</v>
      </c>
      <c r="AH41" s="1632" t="s">
        <v>162</v>
      </c>
      <c r="AI41" s="1221">
        <f ca="1">'Score P.1'!Z41:Z42</f>
        <v>4</v>
      </c>
      <c r="AJ41" s="1164">
        <f ca="1">'Score P.1'!AD41:AD42</f>
        <v>4</v>
      </c>
      <c r="AK41" s="1209" t="b">
        <f ca="1">IF('Score P.1'!D41:D42="",0,IF('Score P.1'!D41:D42="x",1))</f>
        <v>0</v>
      </c>
      <c r="AL41" s="1162">
        <f ca="1">IF(AJ41="","",AI41-AJ41)</f>
        <v>0</v>
      </c>
      <c r="AM41" s="1164">
        <f ca="1">IF(AJ41="","",0-AJ41)</f>
        <v>-4</v>
      </c>
      <c r="AN41" s="1209">
        <f ca="1">IF('Score P.1'!D100="",0,IF('Score P.1'!D100="x",1))</f>
        <v>0</v>
      </c>
      <c r="AO41" s="1656" t="str">
        <f>IF(AK41+AN41=0,"",IF(AK41=1,N41,AE41))</f>
        <v/>
      </c>
    </row>
    <row r="42" spans="1:41" ht="12.5" customHeight="1" thickBot="1">
      <c r="A42" s="1604"/>
      <c r="B42" s="1601"/>
      <c r="C42" s="464"/>
      <c r="D42" s="464" t="s">
        <v>73</v>
      </c>
      <c r="E42" s="1597"/>
      <c r="F42" s="464"/>
      <c r="G42" s="464" t="s">
        <v>58</v>
      </c>
      <c r="H42" s="1597"/>
      <c r="I42" s="464"/>
      <c r="J42" s="464"/>
      <c r="K42" s="1597"/>
      <c r="L42" s="464"/>
      <c r="M42" s="464" t="s">
        <v>75</v>
      </c>
      <c r="N42" s="1597"/>
      <c r="O42" s="464"/>
      <c r="P42" s="567"/>
      <c r="Q42" s="1614"/>
      <c r="R42" s="1627"/>
      <c r="S42" s="1601"/>
      <c r="T42" s="464"/>
      <c r="U42" s="464"/>
      <c r="V42" s="1597"/>
      <c r="W42" s="464" t="s">
        <v>37</v>
      </c>
      <c r="X42" s="464"/>
      <c r="Y42" s="1597"/>
      <c r="Z42" s="464"/>
      <c r="AA42" s="464"/>
      <c r="AB42" s="1597"/>
      <c r="AC42" s="464"/>
      <c r="AD42" s="464"/>
      <c r="AE42" s="1597"/>
      <c r="AF42" s="464"/>
      <c r="AG42" s="567"/>
      <c r="AH42" s="1633"/>
      <c r="AI42" s="1221"/>
      <c r="AJ42" s="1164"/>
      <c r="AK42" s="1209"/>
      <c r="AL42" s="1162"/>
      <c r="AM42" s="1164"/>
      <c r="AN42" s="1209"/>
      <c r="AO42" s="1656"/>
    </row>
    <row r="43" spans="1:41" ht="12.5" customHeight="1">
      <c r="A43" s="1594"/>
      <c r="B43" s="1592"/>
      <c r="C43" s="465"/>
      <c r="D43" s="465"/>
      <c r="E43" s="1598"/>
      <c r="F43" s="465"/>
      <c r="G43" s="465"/>
      <c r="H43" s="1598"/>
      <c r="I43" s="465"/>
      <c r="J43" s="465"/>
      <c r="K43" s="1598"/>
      <c r="L43" s="465"/>
      <c r="M43" s="465"/>
      <c r="N43" s="1598"/>
      <c r="O43" s="465"/>
      <c r="P43" s="568"/>
      <c r="Q43" s="1615" t="s">
        <v>162</v>
      </c>
      <c r="R43" s="1630"/>
      <c r="S43" s="1592"/>
      <c r="T43" s="465"/>
      <c r="U43" s="465"/>
      <c r="V43" s="1598"/>
      <c r="W43" s="465"/>
      <c r="X43" s="465"/>
      <c r="Y43" s="1598"/>
      <c r="Z43" s="465"/>
      <c r="AA43" s="465"/>
      <c r="AB43" s="1598"/>
      <c r="AC43" s="465"/>
      <c r="AD43" s="465"/>
      <c r="AE43" s="1598"/>
      <c r="AF43" s="465"/>
      <c r="AG43" s="568"/>
      <c r="AH43" s="1631" t="s">
        <v>162</v>
      </c>
      <c r="AI43" s="1221" t="str">
        <f ca="1">'Score P.1'!Z43:Z44</f>
        <v/>
      </c>
      <c r="AJ43" s="1164" t="str">
        <f ca="1">'Score P.1'!AD43:AD44</f>
        <v/>
      </c>
      <c r="AK43" s="1209">
        <f ca="1">IF('Score P.1'!D43:D44="",0,IF('Score P.1'!D43:D44="x",1))</f>
        <v>0</v>
      </c>
      <c r="AL43" s="1162" t="str">
        <f ca="1">IF(AJ43="","",AI43-AJ43)</f>
        <v/>
      </c>
      <c r="AM43" s="1164" t="str">
        <f ca="1">IF(AJ43="","",0-AJ43)</f>
        <v/>
      </c>
      <c r="AN43" s="1209">
        <f ca="1">IF('Score P.1'!D102="",0,IF('Score P.1'!D102="x",1))</f>
        <v>0</v>
      </c>
      <c r="AO43" s="1656" t="str">
        <f>IF(AK43+AN43=0,"",IF(AK43=1,N43,AE43))</f>
        <v/>
      </c>
    </row>
    <row r="44" spans="1:41" ht="12.5" customHeight="1" thickBot="1">
      <c r="A44" s="1595"/>
      <c r="B44" s="1608"/>
      <c r="C44" s="463"/>
      <c r="D44" s="463"/>
      <c r="E44" s="1602"/>
      <c r="F44" s="463"/>
      <c r="G44" s="463"/>
      <c r="H44" s="1602"/>
      <c r="I44" s="463"/>
      <c r="J44" s="463"/>
      <c r="K44" s="1602"/>
      <c r="L44" s="463"/>
      <c r="M44" s="463"/>
      <c r="N44" s="1602"/>
      <c r="O44" s="463"/>
      <c r="P44" s="566"/>
      <c r="Q44" s="1616"/>
      <c r="R44" s="1612"/>
      <c r="S44" s="1608"/>
      <c r="T44" s="463"/>
      <c r="U44" s="463"/>
      <c r="V44" s="1602"/>
      <c r="W44" s="463"/>
      <c r="X44" s="463"/>
      <c r="Y44" s="1602"/>
      <c r="Z44" s="463"/>
      <c r="AA44" s="463"/>
      <c r="AB44" s="1602"/>
      <c r="AC44" s="463"/>
      <c r="AD44" s="463"/>
      <c r="AE44" s="1602"/>
      <c r="AF44" s="463"/>
      <c r="AG44" s="566"/>
      <c r="AH44" s="1629"/>
      <c r="AI44" s="1221"/>
      <c r="AJ44" s="1164"/>
      <c r="AK44" s="1209"/>
      <c r="AL44" s="1162"/>
      <c r="AM44" s="1164"/>
      <c r="AN44" s="1209"/>
      <c r="AO44" s="1656"/>
    </row>
    <row r="45" spans="1:41" ht="12.5" customHeight="1">
      <c r="A45" s="1603"/>
      <c r="B45" s="1600"/>
      <c r="C45" s="462"/>
      <c r="D45" s="462"/>
      <c r="E45" s="1596"/>
      <c r="F45" s="462"/>
      <c r="G45" s="462"/>
      <c r="H45" s="1596"/>
      <c r="I45" s="462"/>
      <c r="J45" s="462"/>
      <c r="K45" s="1596"/>
      <c r="L45" s="462"/>
      <c r="M45" s="462"/>
      <c r="N45" s="1596"/>
      <c r="O45" s="462"/>
      <c r="P45" s="565"/>
      <c r="Q45" s="1613" t="s">
        <v>162</v>
      </c>
      <c r="R45" s="1626"/>
      <c r="S45" s="1600"/>
      <c r="T45" s="462"/>
      <c r="U45" s="462"/>
      <c r="V45" s="1596"/>
      <c r="W45" s="462"/>
      <c r="X45" s="462"/>
      <c r="Y45" s="1596"/>
      <c r="Z45" s="462"/>
      <c r="AA45" s="462"/>
      <c r="AB45" s="1596"/>
      <c r="AC45" s="462"/>
      <c r="AD45" s="462"/>
      <c r="AE45" s="1596"/>
      <c r="AF45" s="462"/>
      <c r="AG45" s="565"/>
      <c r="AH45" s="1632" t="s">
        <v>162</v>
      </c>
      <c r="AI45" s="1221" t="str">
        <f ca="1">'Score P.1'!Z45:Z46</f>
        <v/>
      </c>
      <c r="AJ45" s="1164" t="str">
        <f ca="1">'Score P.1'!AD45:AD46</f>
        <v/>
      </c>
      <c r="AK45" s="1209">
        <f ca="1">IF('Score P.1'!D45:D46="",0,IF('Score P.1'!D45:D46="x",1))</f>
        <v>0</v>
      </c>
      <c r="AL45" s="1162" t="str">
        <f ca="1">IF(AJ45="","",AI45-AJ45)</f>
        <v/>
      </c>
      <c r="AM45" s="1164" t="str">
        <f ca="1">IF(AJ45="","",0-AJ45)</f>
        <v/>
      </c>
      <c r="AN45" s="1209">
        <f ca="1">IF('Score P.1'!D104="",0,IF('Score P.1'!D104="x",1))</f>
        <v>0</v>
      </c>
      <c r="AO45" s="1656" t="str">
        <f>IF(AK45+AN45=0,"",IF(AK45=1,N45,AE45))</f>
        <v/>
      </c>
    </row>
    <row r="46" spans="1:41" ht="12.5" customHeight="1" thickBot="1">
      <c r="A46" s="1604"/>
      <c r="B46" s="1601"/>
      <c r="C46" s="464"/>
      <c r="D46" s="464"/>
      <c r="E46" s="1597"/>
      <c r="F46" s="464"/>
      <c r="G46" s="464"/>
      <c r="H46" s="1597"/>
      <c r="I46" s="464"/>
      <c r="J46" s="464"/>
      <c r="K46" s="1597"/>
      <c r="L46" s="464"/>
      <c r="M46" s="464"/>
      <c r="N46" s="1597"/>
      <c r="O46" s="464"/>
      <c r="P46" s="567"/>
      <c r="Q46" s="1614"/>
      <c r="R46" s="1627"/>
      <c r="S46" s="1601"/>
      <c r="T46" s="464"/>
      <c r="U46" s="464"/>
      <c r="V46" s="1597"/>
      <c r="W46" s="464"/>
      <c r="X46" s="464"/>
      <c r="Y46" s="1597"/>
      <c r="Z46" s="464"/>
      <c r="AA46" s="464"/>
      <c r="AB46" s="1597"/>
      <c r="AC46" s="464"/>
      <c r="AD46" s="464"/>
      <c r="AE46" s="1597"/>
      <c r="AF46" s="464"/>
      <c r="AG46" s="567"/>
      <c r="AH46" s="1633"/>
      <c r="AI46" s="1221"/>
      <c r="AJ46" s="1164"/>
      <c r="AK46" s="1209"/>
      <c r="AL46" s="1162"/>
      <c r="AM46" s="1164"/>
      <c r="AN46" s="1209"/>
      <c r="AO46" s="1656"/>
    </row>
    <row r="47" spans="1:41" ht="12.5" customHeight="1">
      <c r="A47" s="1594"/>
      <c r="B47" s="1592"/>
      <c r="C47" s="465"/>
      <c r="D47" s="465"/>
      <c r="E47" s="1598"/>
      <c r="F47" s="465"/>
      <c r="G47" s="465"/>
      <c r="H47" s="1598"/>
      <c r="I47" s="465"/>
      <c r="J47" s="465"/>
      <c r="K47" s="1598"/>
      <c r="L47" s="465"/>
      <c r="M47" s="465"/>
      <c r="N47" s="1598"/>
      <c r="O47" s="465"/>
      <c r="P47" s="568"/>
      <c r="Q47" s="1615" t="s">
        <v>162</v>
      </c>
      <c r="R47" s="1630"/>
      <c r="S47" s="1592"/>
      <c r="T47" s="465"/>
      <c r="U47" s="465"/>
      <c r="V47" s="1598"/>
      <c r="W47" s="465"/>
      <c r="X47" s="465"/>
      <c r="Y47" s="1598"/>
      <c r="Z47" s="465"/>
      <c r="AA47" s="465"/>
      <c r="AB47" s="1598"/>
      <c r="AC47" s="465"/>
      <c r="AD47" s="465"/>
      <c r="AE47" s="1598"/>
      <c r="AF47" s="465"/>
      <c r="AG47" s="568"/>
      <c r="AH47" s="1631" t="s">
        <v>162</v>
      </c>
      <c r="AI47" s="1221" t="str">
        <f ca="1">'Score P.1'!Z47:Z48</f>
        <v/>
      </c>
      <c r="AJ47" s="1164" t="str">
        <f ca="1">'Score P.1'!AD47:AD48</f>
        <v/>
      </c>
      <c r="AK47" s="1209">
        <f ca="1">IF('Score P.1'!D47:D48="",0,IF('Score P.1'!D47:D48="x",1))</f>
        <v>0</v>
      </c>
      <c r="AL47" s="1162" t="str">
        <f ca="1">IF(AJ47="","",AI47-AJ47)</f>
        <v/>
      </c>
      <c r="AM47" s="1164" t="str">
        <f ca="1">IF(AJ47="","",0-AJ47)</f>
        <v/>
      </c>
      <c r="AN47" s="1209">
        <f ca="1">IF('Score P.1'!D106="",0,IF('Score P.1'!D106="x",1))</f>
        <v>0</v>
      </c>
      <c r="AO47" s="1656" t="str">
        <f>IF(AK47+AN47=0,"",IF(AK47=1,N47,AE47))</f>
        <v/>
      </c>
    </row>
    <row r="48" spans="1:41" ht="12.5" customHeight="1" thickBot="1">
      <c r="A48" s="1595"/>
      <c r="B48" s="1608"/>
      <c r="C48" s="463"/>
      <c r="D48" s="463"/>
      <c r="E48" s="1602"/>
      <c r="F48" s="463"/>
      <c r="G48" s="463"/>
      <c r="H48" s="1602"/>
      <c r="I48" s="463"/>
      <c r="J48" s="463"/>
      <c r="K48" s="1602"/>
      <c r="L48" s="463"/>
      <c r="M48" s="463"/>
      <c r="N48" s="1602"/>
      <c r="O48" s="463"/>
      <c r="P48" s="566"/>
      <c r="Q48" s="1616"/>
      <c r="R48" s="1612"/>
      <c r="S48" s="1608"/>
      <c r="T48" s="463"/>
      <c r="U48" s="463"/>
      <c r="V48" s="1602"/>
      <c r="W48" s="463"/>
      <c r="X48" s="463"/>
      <c r="Y48" s="1602"/>
      <c r="Z48" s="463"/>
      <c r="AA48" s="463"/>
      <c r="AB48" s="1602"/>
      <c r="AC48" s="463"/>
      <c r="AD48" s="463"/>
      <c r="AE48" s="1602"/>
      <c r="AF48" s="463"/>
      <c r="AG48" s="566"/>
      <c r="AH48" s="1629"/>
      <c r="AI48" s="1221"/>
      <c r="AJ48" s="1164"/>
      <c r="AK48" s="1209"/>
      <c r="AL48" s="1162"/>
      <c r="AM48" s="1164"/>
      <c r="AN48" s="1209"/>
      <c r="AO48" s="1656"/>
    </row>
    <row r="49" spans="1:41" ht="12.5" customHeight="1">
      <c r="A49" s="1603"/>
      <c r="B49" s="1600"/>
      <c r="C49" s="462"/>
      <c r="D49" s="462"/>
      <c r="E49" s="1596"/>
      <c r="F49" s="462"/>
      <c r="G49" s="462"/>
      <c r="H49" s="1596"/>
      <c r="I49" s="462"/>
      <c r="J49" s="462"/>
      <c r="K49" s="1596"/>
      <c r="L49" s="462"/>
      <c r="M49" s="462"/>
      <c r="N49" s="1596"/>
      <c r="O49" s="462"/>
      <c r="P49" s="565"/>
      <c r="Q49" s="1613" t="s">
        <v>162</v>
      </c>
      <c r="R49" s="1626"/>
      <c r="S49" s="1600"/>
      <c r="T49" s="462"/>
      <c r="U49" s="462"/>
      <c r="V49" s="1596"/>
      <c r="W49" s="462"/>
      <c r="X49" s="462"/>
      <c r="Y49" s="1596"/>
      <c r="Z49" s="462"/>
      <c r="AA49" s="462"/>
      <c r="AB49" s="1596"/>
      <c r="AC49" s="462"/>
      <c r="AD49" s="462"/>
      <c r="AE49" s="1596"/>
      <c r="AF49" s="462"/>
      <c r="AG49" s="565"/>
      <c r="AH49" s="1632" t="s">
        <v>162</v>
      </c>
      <c r="AI49" s="1221" t="str">
        <f ca="1">'Score P.1'!Z49:Z50</f>
        <v/>
      </c>
      <c r="AJ49" s="1164" t="str">
        <f ca="1">'Score P.1'!AD49:AD50</f>
        <v/>
      </c>
      <c r="AK49" s="1209">
        <f ca="1">IF('Score P.1'!D49:D50="",0,IF('Score P.1'!D49:D50="x",1))</f>
        <v>0</v>
      </c>
      <c r="AL49" s="1162" t="str">
        <f ca="1">IF(AJ49="","",AI49-AJ49)</f>
        <v/>
      </c>
      <c r="AM49" s="1164" t="str">
        <f ca="1">IF(AJ49="","",0-AJ49)</f>
        <v/>
      </c>
      <c r="AN49" s="1209">
        <f ca="1">IF('Score P.1'!D108="",0,IF('Score P.1'!D108="x",1))</f>
        <v>0</v>
      </c>
      <c r="AO49" s="1656" t="str">
        <f>IF(AK49+AN49=0,"",IF(AK49=1,N49,AE49))</f>
        <v/>
      </c>
    </row>
    <row r="50" spans="1:41" ht="12.5" customHeight="1" thickBot="1">
      <c r="A50" s="1604"/>
      <c r="B50" s="1601"/>
      <c r="C50" s="464"/>
      <c r="D50" s="464"/>
      <c r="E50" s="1597"/>
      <c r="F50" s="464"/>
      <c r="G50" s="464"/>
      <c r="H50" s="1597"/>
      <c r="I50" s="464"/>
      <c r="J50" s="464"/>
      <c r="K50" s="1597"/>
      <c r="L50" s="464"/>
      <c r="M50" s="464"/>
      <c r="N50" s="1597"/>
      <c r="O50" s="464"/>
      <c r="P50" s="567"/>
      <c r="Q50" s="1614"/>
      <c r="R50" s="1627"/>
      <c r="S50" s="1601"/>
      <c r="T50" s="464"/>
      <c r="U50" s="464"/>
      <c r="V50" s="1597"/>
      <c r="W50" s="464"/>
      <c r="X50" s="464"/>
      <c r="Y50" s="1597"/>
      <c r="Z50" s="464"/>
      <c r="AA50" s="464"/>
      <c r="AB50" s="1597"/>
      <c r="AC50" s="464"/>
      <c r="AD50" s="464"/>
      <c r="AE50" s="1597"/>
      <c r="AF50" s="464"/>
      <c r="AG50" s="567"/>
      <c r="AH50" s="1633"/>
      <c r="AI50" s="1221"/>
      <c r="AJ50" s="1164"/>
      <c r="AK50" s="1209"/>
      <c r="AL50" s="1162"/>
      <c r="AM50" s="1164"/>
      <c r="AN50" s="1209"/>
      <c r="AO50" s="1656"/>
    </row>
    <row r="51" spans="1:41" ht="12.5" customHeight="1">
      <c r="A51" s="1594"/>
      <c r="B51" s="1592"/>
      <c r="C51" s="465"/>
      <c r="D51" s="465"/>
      <c r="E51" s="1598"/>
      <c r="F51" s="465"/>
      <c r="G51" s="465"/>
      <c r="H51" s="1598"/>
      <c r="I51" s="465"/>
      <c r="J51" s="465"/>
      <c r="K51" s="1598"/>
      <c r="L51" s="465"/>
      <c r="M51" s="465"/>
      <c r="N51" s="1598"/>
      <c r="O51" s="465"/>
      <c r="P51" s="568"/>
      <c r="Q51" s="1615" t="s">
        <v>162</v>
      </c>
      <c r="R51" s="1630"/>
      <c r="S51" s="1592"/>
      <c r="T51" s="465"/>
      <c r="U51" s="465"/>
      <c r="V51" s="1598"/>
      <c r="W51" s="465"/>
      <c r="X51" s="465"/>
      <c r="Y51" s="1598"/>
      <c r="Z51" s="465"/>
      <c r="AA51" s="465"/>
      <c r="AB51" s="1598"/>
      <c r="AC51" s="465"/>
      <c r="AD51" s="465"/>
      <c r="AE51" s="1598"/>
      <c r="AF51" s="465"/>
      <c r="AG51" s="568"/>
      <c r="AH51" s="1631" t="s">
        <v>162</v>
      </c>
      <c r="AI51" s="1221" t="str">
        <f ca="1">'Score P.1'!Z51:Z52</f>
        <v/>
      </c>
      <c r="AJ51" s="1164" t="str">
        <f ca="1">'Score P.1'!AD51:AD52</f>
        <v/>
      </c>
      <c r="AK51" s="1209">
        <f ca="1">IF('Score P.1'!D51:D52="",0,IF('Score P.1'!D51:D52="x",1))</f>
        <v>0</v>
      </c>
      <c r="AL51" s="1162" t="str">
        <f ca="1">IF(AJ51="","",AI51-AJ51)</f>
        <v/>
      </c>
      <c r="AM51" s="1164" t="str">
        <f ca="1">IF(AJ51="","",0-AJ51)</f>
        <v/>
      </c>
      <c r="AN51" s="1209">
        <f ca="1">IF('Score P.1'!D110="",0,IF('Score P.1'!D110="x",1))</f>
        <v>0</v>
      </c>
      <c r="AO51" s="1656" t="str">
        <f>IF(AK51+AN51=0,"",IF(AK51=1,N51,AE51))</f>
        <v/>
      </c>
    </row>
    <row r="52" spans="1:41" ht="12" customHeight="1" thickBot="1">
      <c r="A52" s="1645"/>
      <c r="B52" s="1593"/>
      <c r="C52" s="464"/>
      <c r="D52" s="464"/>
      <c r="E52" s="1599"/>
      <c r="F52" s="464"/>
      <c r="G52" s="464"/>
      <c r="H52" s="1599"/>
      <c r="I52" s="464"/>
      <c r="J52" s="464"/>
      <c r="K52" s="1599"/>
      <c r="L52" s="464"/>
      <c r="M52" s="464"/>
      <c r="N52" s="1599"/>
      <c r="O52" s="464"/>
      <c r="P52" s="567"/>
      <c r="Q52" s="1616"/>
      <c r="R52" s="1644"/>
      <c r="S52" s="1593"/>
      <c r="T52" s="464"/>
      <c r="U52" s="464"/>
      <c r="V52" s="1599"/>
      <c r="W52" s="464"/>
      <c r="X52" s="464"/>
      <c r="Y52" s="1599"/>
      <c r="Z52" s="464"/>
      <c r="AA52" s="464"/>
      <c r="AB52" s="1599"/>
      <c r="AC52" s="464"/>
      <c r="AD52" s="464"/>
      <c r="AE52" s="1599"/>
      <c r="AF52" s="464"/>
      <c r="AG52" s="567"/>
      <c r="AH52" s="1643"/>
      <c r="AI52" s="1649"/>
      <c r="AJ52" s="1237"/>
      <c r="AK52" s="1654"/>
      <c r="AL52" s="1655"/>
      <c r="AM52" s="1237"/>
      <c r="AN52" s="1654"/>
      <c r="AO52" s="1658"/>
    </row>
    <row r="53" spans="1:41" ht="12" customHeight="1">
      <c r="A53" s="1380" t="s">
        <v>354</v>
      </c>
      <c r="B53" s="1232"/>
      <c r="C53" s="1232"/>
      <c r="D53" s="1232"/>
      <c r="E53" s="1232"/>
      <c r="F53" s="1232"/>
      <c r="G53" s="1232"/>
      <c r="H53" s="1232"/>
      <c r="I53" s="1232"/>
      <c r="J53" s="1232"/>
      <c r="K53" s="1232"/>
      <c r="L53" s="1232"/>
      <c r="M53" s="1232"/>
      <c r="N53" s="1232"/>
      <c r="O53" s="1232"/>
      <c r="P53" s="1232"/>
      <c r="Q53" s="1583"/>
      <c r="R53" s="1380" t="s">
        <v>354</v>
      </c>
      <c r="S53" s="1232"/>
      <c r="T53" s="1232"/>
      <c r="U53" s="1232"/>
      <c r="V53" s="1232"/>
      <c r="W53" s="1232"/>
      <c r="X53" s="1232"/>
      <c r="Y53" s="1232"/>
      <c r="Z53" s="1232"/>
      <c r="AA53" s="1232"/>
      <c r="AB53" s="1232"/>
      <c r="AC53" s="1232"/>
      <c r="AD53" s="1232"/>
      <c r="AE53" s="1232"/>
      <c r="AF53" s="1232"/>
      <c r="AG53" s="1232"/>
      <c r="AH53" s="1583"/>
    </row>
    <row r="54" spans="1:41" ht="12" customHeight="1">
      <c r="A54" s="1584" t="s">
        <v>279</v>
      </c>
      <c r="B54" s="1585"/>
      <c r="C54" s="1585"/>
      <c r="D54" s="1585"/>
      <c r="E54" s="1585"/>
      <c r="F54" s="1585"/>
      <c r="G54" s="1585"/>
      <c r="H54" s="1585"/>
      <c r="I54" s="1585"/>
      <c r="J54" s="1585"/>
      <c r="K54" s="1585"/>
      <c r="L54" s="1585"/>
      <c r="M54" s="1585"/>
      <c r="N54" s="1585"/>
      <c r="O54" s="1585"/>
      <c r="P54" s="1585"/>
      <c r="Q54" s="1586"/>
      <c r="R54" s="1584" t="s">
        <v>279</v>
      </c>
      <c r="S54" s="1585"/>
      <c r="T54" s="1585"/>
      <c r="U54" s="1585"/>
      <c r="V54" s="1585"/>
      <c r="W54" s="1585"/>
      <c r="X54" s="1585"/>
      <c r="Y54" s="1585"/>
      <c r="Z54" s="1585"/>
      <c r="AA54" s="1585"/>
      <c r="AB54" s="1585"/>
      <c r="AC54" s="1585"/>
      <c r="AD54" s="1585"/>
      <c r="AE54" s="1585"/>
      <c r="AF54" s="1585"/>
      <c r="AG54" s="1585"/>
      <c r="AH54" s="1586"/>
    </row>
    <row r="55" spans="1:41" ht="12" customHeight="1">
      <c r="A55" s="1640" t="s">
        <v>439</v>
      </c>
      <c r="B55" s="1641"/>
      <c r="C55" s="1641"/>
      <c r="D55" s="1641"/>
      <c r="E55" s="1641"/>
      <c r="F55" s="1641"/>
      <c r="G55" s="1641"/>
      <c r="H55" s="1641"/>
      <c r="I55" s="1641"/>
      <c r="J55" s="1641"/>
      <c r="K55" s="1641"/>
      <c r="L55" s="1641"/>
      <c r="M55" s="1641"/>
      <c r="N55" s="1641"/>
      <c r="O55" s="1641"/>
      <c r="P55" s="1641"/>
      <c r="Q55" s="1642"/>
      <c r="R55" s="1640" t="s">
        <v>439</v>
      </c>
      <c r="S55" s="1641"/>
      <c r="T55" s="1641"/>
      <c r="U55" s="1641"/>
      <c r="V55" s="1641"/>
      <c r="W55" s="1641"/>
      <c r="X55" s="1641"/>
      <c r="Y55" s="1641"/>
      <c r="Z55" s="1641"/>
      <c r="AA55" s="1641"/>
      <c r="AB55" s="1641"/>
      <c r="AC55" s="1641"/>
      <c r="AD55" s="1641"/>
      <c r="AE55" s="1641"/>
      <c r="AF55" s="1641"/>
      <c r="AG55" s="1641"/>
      <c r="AH55" s="1642"/>
    </row>
    <row r="56" spans="1:41" ht="12" customHeight="1" thickBot="1">
      <c r="A56" s="1634" t="s">
        <v>438</v>
      </c>
      <c r="B56" s="1635"/>
      <c r="C56" s="1635"/>
      <c r="D56" s="1635"/>
      <c r="E56" s="1635"/>
      <c r="F56" s="1635"/>
      <c r="G56" s="1635"/>
      <c r="H56" s="1635"/>
      <c r="I56" s="1635"/>
      <c r="J56" s="1635"/>
      <c r="K56" s="1635"/>
      <c r="L56" s="1635"/>
      <c r="M56" s="1635"/>
      <c r="N56" s="1635"/>
      <c r="O56" s="1635"/>
      <c r="P56" s="1635"/>
      <c r="Q56" s="1636"/>
      <c r="R56" s="1634" t="s">
        <v>438</v>
      </c>
      <c r="S56" s="1635"/>
      <c r="T56" s="1635"/>
      <c r="U56" s="1635"/>
      <c r="V56" s="1635"/>
      <c r="W56" s="1635"/>
      <c r="X56" s="1635"/>
      <c r="Y56" s="1635"/>
      <c r="Z56" s="1635"/>
      <c r="AA56" s="1635"/>
      <c r="AB56" s="1635"/>
      <c r="AC56" s="1635"/>
      <c r="AD56" s="1635"/>
      <c r="AE56" s="1635"/>
      <c r="AF56" s="1635"/>
      <c r="AG56" s="1635"/>
      <c r="AH56" s="1636"/>
    </row>
    <row r="57" spans="1:41" ht="13" thickBot="1">
      <c r="A57" s="1637" t="s">
        <v>217</v>
      </c>
      <c r="B57" s="1401"/>
      <c r="C57" s="1401"/>
      <c r="D57" s="1401"/>
      <c r="E57" s="1401"/>
      <c r="F57" s="1401"/>
      <c r="G57" s="1401"/>
      <c r="H57" s="1401"/>
      <c r="I57" s="1401"/>
      <c r="J57" s="1401"/>
      <c r="K57" s="1401"/>
      <c r="L57" s="1401"/>
      <c r="M57" s="1401"/>
      <c r="N57" s="1401"/>
      <c r="O57" s="1401"/>
      <c r="P57" s="1401"/>
      <c r="Q57" s="1638"/>
      <c r="R57" s="1637" t="s">
        <v>217</v>
      </c>
      <c r="S57" s="1401"/>
      <c r="T57" s="1401"/>
      <c r="U57" s="1401"/>
      <c r="V57" s="1401"/>
      <c r="W57" s="1401"/>
      <c r="X57" s="1401"/>
      <c r="Y57" s="1401"/>
      <c r="Z57" s="1401"/>
      <c r="AA57" s="1401"/>
      <c r="AB57" s="1401"/>
      <c r="AC57" s="1401"/>
      <c r="AD57" s="1401"/>
      <c r="AE57" s="1401"/>
      <c r="AF57" s="1401"/>
      <c r="AG57" s="1401"/>
      <c r="AH57" s="1638"/>
    </row>
    <row r="58" spans="1:41" ht="13" thickBot="1">
      <c r="A58" s="1590" t="str">
        <f>B1</f>
        <v>5280 Fight Club</v>
      </c>
      <c r="B58" s="1591"/>
      <c r="C58" s="1587" t="s">
        <v>99</v>
      </c>
      <c r="D58" s="1588"/>
      <c r="E58" s="1588"/>
      <c r="F58" s="1588"/>
      <c r="G58" s="1588"/>
      <c r="H58" s="1588"/>
      <c r="I58" s="1588"/>
      <c r="J58" s="1588"/>
      <c r="K58" s="1588"/>
      <c r="L58" s="1588"/>
      <c r="M58" s="1589"/>
      <c r="N58" s="1587" t="s">
        <v>100</v>
      </c>
      <c r="O58" s="1588"/>
      <c r="P58" s="1588"/>
      <c r="Q58" s="1589"/>
      <c r="R58" s="1590" t="str">
        <f>S1</f>
        <v>All Stars</v>
      </c>
      <c r="S58" s="1591"/>
      <c r="T58" s="1587" t="s">
        <v>99</v>
      </c>
      <c r="U58" s="1588"/>
      <c r="V58" s="1588"/>
      <c r="W58" s="1588"/>
      <c r="X58" s="1588"/>
      <c r="Y58" s="1588"/>
      <c r="Z58" s="1588"/>
      <c r="AA58" s="1588"/>
      <c r="AB58" s="1588"/>
      <c r="AC58" s="1588"/>
      <c r="AD58" s="1589"/>
      <c r="AE58" s="1587" t="s">
        <v>100</v>
      </c>
      <c r="AF58" s="1588"/>
      <c r="AG58" s="1588"/>
      <c r="AH58" s="1589"/>
    </row>
    <row r="59" spans="1:41" ht="17" customHeight="1" thickBot="1">
      <c r="A59" s="139" t="s">
        <v>348</v>
      </c>
      <c r="B59" s="140" t="s">
        <v>420</v>
      </c>
      <c r="C59" s="1578" t="s">
        <v>351</v>
      </c>
      <c r="D59" s="1578"/>
      <c r="E59" s="140" t="s">
        <v>352</v>
      </c>
      <c r="F59" s="1578" t="s">
        <v>218</v>
      </c>
      <c r="G59" s="1578"/>
      <c r="H59" s="140" t="s">
        <v>219</v>
      </c>
      <c r="I59" s="1578" t="s">
        <v>350</v>
      </c>
      <c r="J59" s="1578"/>
      <c r="K59" s="140" t="s">
        <v>349</v>
      </c>
      <c r="L59" s="1578" t="s">
        <v>220</v>
      </c>
      <c r="M59" s="1578"/>
      <c r="N59" s="301" t="s">
        <v>97</v>
      </c>
      <c r="O59" s="1639" t="s">
        <v>98</v>
      </c>
      <c r="P59" s="1639"/>
      <c r="Q59" s="745" t="s">
        <v>96</v>
      </c>
      <c r="R59" s="139" t="s">
        <v>348</v>
      </c>
      <c r="S59" s="140" t="s">
        <v>420</v>
      </c>
      <c r="T59" s="1578" t="s">
        <v>351</v>
      </c>
      <c r="U59" s="1578"/>
      <c r="V59" s="140" t="s">
        <v>352</v>
      </c>
      <c r="W59" s="1578" t="s">
        <v>218</v>
      </c>
      <c r="X59" s="1578"/>
      <c r="Y59" s="140" t="s">
        <v>219</v>
      </c>
      <c r="Z59" s="1578" t="s">
        <v>350</v>
      </c>
      <c r="AA59" s="1578"/>
      <c r="AB59" s="140" t="s">
        <v>349</v>
      </c>
      <c r="AC59" s="1578" t="s">
        <v>220</v>
      </c>
      <c r="AD59" s="1578"/>
      <c r="AE59" s="301" t="s">
        <v>251</v>
      </c>
      <c r="AF59" s="1639" t="s">
        <v>95</v>
      </c>
      <c r="AG59" s="1639"/>
      <c r="AH59" s="745" t="s">
        <v>96</v>
      </c>
    </row>
    <row r="60" spans="1:41" ht="17" customHeight="1">
      <c r="A60" s="186" t="str">
        <f ca="1">IF(Rosters!B12=0,"",Rosters!B12)</f>
        <v>13</v>
      </c>
      <c r="B60" s="187" t="str">
        <f ca="1">IF(Rosters!C12=0,"",Rosters!C12)</f>
        <v>Anne Shank</v>
      </c>
      <c r="C60" s="1571">
        <f>IF(COUNTIF($E$3:$E$52,A60)=50,0,COUNTIF($E$3:$E$52,A60))</f>
        <v>3</v>
      </c>
      <c r="D60" s="1571"/>
      <c r="E60" s="169">
        <f>IF(COUNTIF($H$3:$H$52,A60)=50,0,COUNTIF($H$3:$H$52,A60))</f>
        <v>3</v>
      </c>
      <c r="F60" s="1571">
        <f>IF(COUNTIF($K$3:$K$52,A60)=50,0,COUNTIF($K$3:$K$52,A60))</f>
        <v>1</v>
      </c>
      <c r="G60" s="1571"/>
      <c r="H60" s="170">
        <f>SUM(C60:G60)</f>
        <v>7</v>
      </c>
      <c r="I60" s="1571">
        <f>IF(COUNTIF($B$3:$B$52,A60)=50,0,COUNTIF($B$3:$B$52,A60))</f>
        <v>0</v>
      </c>
      <c r="J60" s="1571"/>
      <c r="K60" s="169">
        <f>IF(COUNTIF($N$3:$N$52,A60)=50,0,COUNTIF($N$3:$N$52,A60))</f>
        <v>0</v>
      </c>
      <c r="L60" s="1647">
        <f>SUM(H60:K60)</f>
        <v>7</v>
      </c>
      <c r="M60" s="1647"/>
      <c r="N60" s="191">
        <f t="shared" ref="N60:N65" si="0">IF(COUNT($A3:$A52)=0,0,L60/COUNT($A3:$A52))</f>
        <v>0.35</v>
      </c>
      <c r="O60" s="1646">
        <f t="shared" ref="O60:O65" si="1">IF(COUNT($A3:$A52)=0,0,K60/COUNT($A3:$A52))</f>
        <v>0</v>
      </c>
      <c r="P60" s="1646"/>
      <c r="Q60" s="747">
        <f t="shared" ref="Q60:Q65" si="2">IF(COUNT($A3:$A52)=0,0,SUM(H60,I60)/COUNT($A3:$A52))</f>
        <v>0.35</v>
      </c>
      <c r="R60" s="299">
        <v>313</v>
      </c>
      <c r="S60" s="903" t="str">
        <f ca="1">IF(Rosters!I12=0,"",Rosters!I12)</f>
        <v>Black Eyed Skeez</v>
      </c>
      <c r="T60" s="1571">
        <f>IF(COUNTIF($V$3:$V$52,R60)=50,0,COUNTIF($V$3:$V$52,R60))</f>
        <v>7</v>
      </c>
      <c r="U60" s="1571"/>
      <c r="V60" s="169">
        <f>IF(COUNTIF($Y$3:$Y$52,R60)=50,0,COUNTIF($Y$3:$Y$52,R60))</f>
        <v>0</v>
      </c>
      <c r="W60" s="1571">
        <f>IF(COUNTIF($AB$3:$AB$52,R60)=50,0,COUNTIF($AB$3:$AB$52,R60))</f>
        <v>0</v>
      </c>
      <c r="X60" s="1571"/>
      <c r="Y60" s="170">
        <f>SUM(T60:X60)</f>
        <v>7</v>
      </c>
      <c r="Z60" s="1571">
        <f>IF(COUNTIF($S$3:$S$52,R60)=50,0,COUNTIF($S$3:$S$52,R60))</f>
        <v>0</v>
      </c>
      <c r="AA60" s="1571"/>
      <c r="AB60" s="169">
        <f>IF(COUNTIF($AE$3:$AE$52,R60)=50,0,COUNTIF($AE$3:$AE$52,R60))</f>
        <v>0</v>
      </c>
      <c r="AC60" s="1647">
        <f>SUM(Y60:AB60)</f>
        <v>7</v>
      </c>
      <c r="AD60" s="1647"/>
      <c r="AE60" s="191">
        <f t="shared" ref="AE60:AE65" si="3">IF(COUNT($A3:$A52)=0,0,AC60/COUNT($A3:$A52))</f>
        <v>0.35</v>
      </c>
      <c r="AF60" s="1650">
        <f>IF(COUNT($A3:$A52)=0,0,AB60/COUNT($A3:$A52))</f>
        <v>0</v>
      </c>
      <c r="AG60" s="1651"/>
      <c r="AH60" s="747">
        <f>IF(COUNT($A3:$A52)=0,0,SUM(Y60,Z60)/COUNT($A3:$A52))</f>
        <v>0.35</v>
      </c>
    </row>
    <row r="61" spans="1:41" ht="17" customHeight="1">
      <c r="A61" s="188" t="str">
        <f ca="1">IF(Rosters!B13=0,"",Rosters!B13)</f>
        <v xml:space="preserve">57 </v>
      </c>
      <c r="B61" s="189" t="str">
        <f ca="1">IF(Rosters!C13=0,"",Rosters!C13)</f>
        <v>Annia LateHer</v>
      </c>
      <c r="C61" s="1566">
        <f t="shared" ref="C61:C73" si="4">IF(COUNTIF($E$3:$E$52,A61)=50,0,COUNTIF($E$3:$E$52,A61))</f>
        <v>1</v>
      </c>
      <c r="D61" s="1566"/>
      <c r="E61" s="166">
        <f t="shared" ref="E61:E73" si="5">IF(COUNTIF($H$3:$H$52,A61)=50,0,COUNTIF($H$3:$H$52,A61))</f>
        <v>1</v>
      </c>
      <c r="F61" s="1566">
        <f t="shared" ref="F61:F73" si="6">IF(COUNTIF($K$3:$K$52,A61)=50,0,COUNTIF($K$3:$K$52,A61))</f>
        <v>6</v>
      </c>
      <c r="G61" s="1566"/>
      <c r="H61" s="168">
        <f t="shared" ref="H61:H73" si="7">SUM(C61:G61)</f>
        <v>8</v>
      </c>
      <c r="I61" s="1566">
        <f t="shared" ref="I61:I73" si="8">IF(COUNTIF($B$3:$B$52,A61)=50,0,COUNTIF($B$3:$B$52,A61))</f>
        <v>1</v>
      </c>
      <c r="J61" s="1566"/>
      <c r="K61" s="166">
        <f t="shared" ref="K61:K73" si="9">IF(COUNTIF($N$3:$N$52,A61)=50,0,COUNTIF($N$3:$N$52,A61))</f>
        <v>0</v>
      </c>
      <c r="L61" s="1567">
        <f t="shared" ref="L61:L73" si="10">SUM(H61:K61)</f>
        <v>9</v>
      </c>
      <c r="M61" s="1567"/>
      <c r="N61" s="192">
        <f t="shared" si="0"/>
        <v>0.47368421052631576</v>
      </c>
      <c r="O61" s="1609">
        <f t="shared" si="1"/>
        <v>0</v>
      </c>
      <c r="P61" s="1610"/>
      <c r="Q61" s="748">
        <f t="shared" si="2"/>
        <v>0.47368421052631576</v>
      </c>
      <c r="R61" s="300" t="str">
        <f ca="1">IF(Rosters!H13=0,"",Rosters!H13)</f>
        <v>24/7</v>
      </c>
      <c r="S61" s="904" t="str">
        <f ca="1">IF(Rosters!I13=0,"",Rosters!I13)</f>
        <v>boo d. livers</v>
      </c>
      <c r="T61" s="1566">
        <f t="shared" ref="T61:T73" si="11">IF(COUNTIF($V$3:$V$52,R61)=50,0,COUNTIF($V$3:$V$52,R61))</f>
        <v>0</v>
      </c>
      <c r="U61" s="1566"/>
      <c r="V61" s="166">
        <f t="shared" ref="V61:V73" si="12">IF(COUNTIF($Y$3:$Y$52,R61)=50,0,COUNTIF($Y$3:$Y$52,R61))</f>
        <v>0</v>
      </c>
      <c r="W61" s="1566">
        <f t="shared" ref="W61:W73" si="13">IF(COUNTIF($AB$3:$AB$52,R61)=50,0,COUNTIF($AB$3:$AB$52,R61))</f>
        <v>0</v>
      </c>
      <c r="X61" s="1566"/>
      <c r="Y61" s="168">
        <f t="shared" ref="Y61:Y73" si="14">SUM(T61:X61)</f>
        <v>0</v>
      </c>
      <c r="Z61" s="1566">
        <f t="shared" ref="Z61:Z73" si="15">IF(COUNTIF($S$3:$S$52,R61)=50,0,COUNTIF($S$3:$S$52,R61))</f>
        <v>0</v>
      </c>
      <c r="AA61" s="1566"/>
      <c r="AB61" s="166">
        <f t="shared" ref="AB61:AB73" si="16">IF(COUNTIF($AE$3:$AE$52,R61)=50,0,COUNTIF($AE$3:$AE$52,R61))</f>
        <v>0</v>
      </c>
      <c r="AC61" s="1567">
        <f t="shared" ref="AC61:AC73" si="17">SUM(Y61:AB61)</f>
        <v>0</v>
      </c>
      <c r="AD61" s="1567"/>
      <c r="AE61" s="192">
        <f t="shared" si="3"/>
        <v>0</v>
      </c>
      <c r="AF61" s="1609">
        <f t="shared" ref="AF61:AF75" si="18">IF(COUNT($A4:$A53)=0,0,AB61/COUNT($A4:$A53))</f>
        <v>0</v>
      </c>
      <c r="AG61" s="1610"/>
      <c r="AH61" s="748">
        <f t="shared" ref="AH61:AH75" si="19">IF(COUNT($A4:$A53)=0,0,SUM(Y61,Z61)/COUNT($A4:$A53))</f>
        <v>0</v>
      </c>
    </row>
    <row r="62" spans="1:41" ht="17" customHeight="1">
      <c r="A62" s="188" t="str">
        <f ca="1">IF(Rosters!B14=0,"",Rosters!B14)</f>
        <v>86</v>
      </c>
      <c r="B62" s="189" t="str">
        <f ca="1">IF(Rosters!C14=0,"",Rosters!C14)</f>
        <v>Assaultin Pepa</v>
      </c>
      <c r="C62" s="1566">
        <f t="shared" si="4"/>
        <v>1</v>
      </c>
      <c r="D62" s="1566"/>
      <c r="E62" s="166">
        <f t="shared" si="5"/>
        <v>2</v>
      </c>
      <c r="F62" s="1566">
        <f t="shared" si="6"/>
        <v>3</v>
      </c>
      <c r="G62" s="1566"/>
      <c r="H62" s="168">
        <f t="shared" si="7"/>
        <v>6</v>
      </c>
      <c r="I62" s="1566">
        <f t="shared" si="8"/>
        <v>5</v>
      </c>
      <c r="J62" s="1566"/>
      <c r="K62" s="166">
        <f t="shared" si="9"/>
        <v>0</v>
      </c>
      <c r="L62" s="1567">
        <f t="shared" si="10"/>
        <v>11</v>
      </c>
      <c r="M62" s="1567"/>
      <c r="N62" s="192">
        <f t="shared" si="0"/>
        <v>0.57894736842105265</v>
      </c>
      <c r="O62" s="1609">
        <f t="shared" si="1"/>
        <v>0</v>
      </c>
      <c r="P62" s="1610"/>
      <c r="Q62" s="748">
        <f t="shared" si="2"/>
        <v>0.57894736842105265</v>
      </c>
      <c r="R62" s="300" t="str">
        <f ca="1">IF(Rosters!H14=0,"",Rosters!H14)</f>
        <v>303</v>
      </c>
      <c r="S62" s="904" t="str">
        <f ca="1">IF(Rosters!I14=0,"",Rosters!I14)</f>
        <v>Bruisie Siouxxx</v>
      </c>
      <c r="T62" s="1566">
        <f t="shared" si="11"/>
        <v>5</v>
      </c>
      <c r="U62" s="1566"/>
      <c r="V62" s="166">
        <f t="shared" si="12"/>
        <v>1</v>
      </c>
      <c r="W62" s="1566">
        <f t="shared" si="13"/>
        <v>0</v>
      </c>
      <c r="X62" s="1566"/>
      <c r="Y62" s="168">
        <f t="shared" si="14"/>
        <v>6</v>
      </c>
      <c r="Z62" s="1566">
        <f t="shared" si="15"/>
        <v>0</v>
      </c>
      <c r="AA62" s="1566"/>
      <c r="AB62" s="166">
        <f t="shared" si="16"/>
        <v>0</v>
      </c>
      <c r="AC62" s="1567">
        <f t="shared" si="17"/>
        <v>6</v>
      </c>
      <c r="AD62" s="1567"/>
      <c r="AE62" s="192">
        <f t="shared" si="3"/>
        <v>0.31578947368421051</v>
      </c>
      <c r="AF62" s="1609">
        <f t="shared" si="18"/>
        <v>0</v>
      </c>
      <c r="AG62" s="1610"/>
      <c r="AH62" s="748">
        <f t="shared" si="19"/>
        <v>0.31578947368421051</v>
      </c>
    </row>
    <row r="63" spans="1:41" ht="17" customHeight="1">
      <c r="A63" s="188" t="str">
        <f ca="1">IF(Rosters!B15=0,"",Rosters!B15)</f>
        <v>3</v>
      </c>
      <c r="B63" s="189" t="str">
        <f ca="1">IF(Rosters!C15=0,"",Rosters!C15)</f>
        <v>Catholic Cruel Girl</v>
      </c>
      <c r="C63" s="1566">
        <f t="shared" si="4"/>
        <v>3</v>
      </c>
      <c r="D63" s="1566"/>
      <c r="E63" s="166">
        <f t="shared" si="5"/>
        <v>6</v>
      </c>
      <c r="F63" s="1566">
        <f t="shared" si="6"/>
        <v>0</v>
      </c>
      <c r="G63" s="1566"/>
      <c r="H63" s="168">
        <f t="shared" si="7"/>
        <v>9</v>
      </c>
      <c r="I63" s="1566">
        <f t="shared" si="8"/>
        <v>0</v>
      </c>
      <c r="J63" s="1566"/>
      <c r="K63" s="166">
        <f t="shared" si="9"/>
        <v>0</v>
      </c>
      <c r="L63" s="1567">
        <f t="shared" si="10"/>
        <v>9</v>
      </c>
      <c r="M63" s="1567"/>
      <c r="N63" s="192">
        <f t="shared" si="0"/>
        <v>0.5</v>
      </c>
      <c r="O63" s="1609">
        <f t="shared" si="1"/>
        <v>0</v>
      </c>
      <c r="P63" s="1610"/>
      <c r="Q63" s="748">
        <f t="shared" si="2"/>
        <v>0.5</v>
      </c>
      <c r="R63" s="300" t="str">
        <f ca="1">IF(Rosters!H15=0,"",Rosters!H15)</f>
        <v>33</v>
      </c>
      <c r="S63" s="904" t="str">
        <f ca="1">IF(Rosters!I15=0,"",Rosters!I15)</f>
        <v>Cookie Rumble</v>
      </c>
      <c r="T63" s="1566">
        <f t="shared" si="11"/>
        <v>0</v>
      </c>
      <c r="U63" s="1566"/>
      <c r="V63" s="166">
        <f t="shared" si="12"/>
        <v>5</v>
      </c>
      <c r="W63" s="1566">
        <f t="shared" si="13"/>
        <v>2</v>
      </c>
      <c r="X63" s="1566"/>
      <c r="Y63" s="168">
        <f t="shared" si="14"/>
        <v>7</v>
      </c>
      <c r="Z63" s="1566">
        <f t="shared" si="15"/>
        <v>0</v>
      </c>
      <c r="AA63" s="1566"/>
      <c r="AB63" s="166">
        <f t="shared" si="16"/>
        <v>2</v>
      </c>
      <c r="AC63" s="1567">
        <f t="shared" si="17"/>
        <v>9</v>
      </c>
      <c r="AD63" s="1567"/>
      <c r="AE63" s="192">
        <f t="shared" si="3"/>
        <v>0.5</v>
      </c>
      <c r="AF63" s="1609">
        <f t="shared" si="18"/>
        <v>0.1111111111111111</v>
      </c>
      <c r="AG63" s="1610"/>
      <c r="AH63" s="748">
        <f t="shared" si="19"/>
        <v>0.3888888888888889</v>
      </c>
    </row>
    <row r="64" spans="1:41" ht="17" customHeight="1">
      <c r="A64" s="188" t="str">
        <f ca="1">IF(Rosters!B16=0,"",Rosters!B16)</f>
        <v>27</v>
      </c>
      <c r="B64" s="189" t="str">
        <f ca="1">IF(Rosters!C16=0,"",Rosters!C16)</f>
        <v>DeRanged</v>
      </c>
      <c r="C64" s="1566">
        <f t="shared" si="4"/>
        <v>0</v>
      </c>
      <c r="D64" s="1566"/>
      <c r="E64" s="166">
        <f t="shared" si="5"/>
        <v>0</v>
      </c>
      <c r="F64" s="1566">
        <f t="shared" si="6"/>
        <v>2</v>
      </c>
      <c r="G64" s="1566"/>
      <c r="H64" s="168">
        <f t="shared" si="7"/>
        <v>2</v>
      </c>
      <c r="I64" s="1566">
        <f t="shared" si="8"/>
        <v>1</v>
      </c>
      <c r="J64" s="1566"/>
      <c r="K64" s="166">
        <f t="shared" si="9"/>
        <v>5</v>
      </c>
      <c r="L64" s="1567">
        <f t="shared" si="10"/>
        <v>8</v>
      </c>
      <c r="M64" s="1567"/>
      <c r="N64" s="192">
        <f t="shared" si="0"/>
        <v>0.44444444444444442</v>
      </c>
      <c r="O64" s="1609">
        <f t="shared" si="1"/>
        <v>0.27777777777777779</v>
      </c>
      <c r="P64" s="1610"/>
      <c r="Q64" s="748">
        <f t="shared" si="2"/>
        <v>0.16666666666666666</v>
      </c>
      <c r="R64" s="300" t="str">
        <f ca="1">IF(Rosters!H16=0,"",Rosters!H16)</f>
        <v>6</v>
      </c>
      <c r="S64" s="904" t="str">
        <f ca="1">IF(Rosters!I16=0,"",Rosters!I16)</f>
        <v>Elle McFearsome</v>
      </c>
      <c r="T64" s="1566">
        <f t="shared" si="11"/>
        <v>0</v>
      </c>
      <c r="U64" s="1566"/>
      <c r="V64" s="166">
        <f t="shared" si="12"/>
        <v>0</v>
      </c>
      <c r="W64" s="1566">
        <f t="shared" si="13"/>
        <v>0</v>
      </c>
      <c r="X64" s="1566"/>
      <c r="Y64" s="168">
        <f t="shared" si="14"/>
        <v>0</v>
      </c>
      <c r="Z64" s="1566">
        <f t="shared" si="15"/>
        <v>10</v>
      </c>
      <c r="AA64" s="1566"/>
      <c r="AB64" s="166">
        <f t="shared" si="16"/>
        <v>0</v>
      </c>
      <c r="AC64" s="1567">
        <f t="shared" si="17"/>
        <v>10</v>
      </c>
      <c r="AD64" s="1567"/>
      <c r="AE64" s="192">
        <f t="shared" si="3"/>
        <v>0.55555555555555558</v>
      </c>
      <c r="AF64" s="1609">
        <f t="shared" si="18"/>
        <v>0</v>
      </c>
      <c r="AG64" s="1610"/>
      <c r="AH64" s="748">
        <f t="shared" si="19"/>
        <v>0.55555555555555558</v>
      </c>
    </row>
    <row r="65" spans="1:34" ht="17" customHeight="1">
      <c r="A65" s="188" t="str">
        <f ca="1">IF(Rosters!B17=0,"",Rosters!B17)</f>
        <v>1972</v>
      </c>
      <c r="B65" s="189" t="str">
        <f ca="1">IF(Rosters!C17=0,"",Rosters!C17)</f>
        <v>Ecko</v>
      </c>
      <c r="C65" s="1566">
        <f t="shared" si="4"/>
        <v>8</v>
      </c>
      <c r="D65" s="1566"/>
      <c r="E65" s="166">
        <f t="shared" si="5"/>
        <v>0</v>
      </c>
      <c r="F65" s="1566">
        <f t="shared" si="6"/>
        <v>0</v>
      </c>
      <c r="G65" s="1566"/>
      <c r="H65" s="168">
        <f t="shared" si="7"/>
        <v>8</v>
      </c>
      <c r="I65" s="1566">
        <f t="shared" si="8"/>
        <v>0</v>
      </c>
      <c r="J65" s="1566"/>
      <c r="K65" s="166">
        <f t="shared" si="9"/>
        <v>0</v>
      </c>
      <c r="L65" s="1567">
        <f t="shared" si="10"/>
        <v>8</v>
      </c>
      <c r="M65" s="1567"/>
      <c r="N65" s="192">
        <f t="shared" si="0"/>
        <v>0.47058823529411764</v>
      </c>
      <c r="O65" s="1609">
        <f t="shared" si="1"/>
        <v>0</v>
      </c>
      <c r="P65" s="1610"/>
      <c r="Q65" s="748">
        <f t="shared" si="2"/>
        <v>0.47058823529411764</v>
      </c>
      <c r="R65" s="300" t="str">
        <f ca="1">IF(Rosters!H17=0,"",Rosters!H17)</f>
        <v>46</v>
      </c>
      <c r="S65" s="904" t="str">
        <f ca="1">IF(Rosters!I17=0,"",Rosters!I17)</f>
        <v>Fatal Femme</v>
      </c>
      <c r="T65" s="1566">
        <f t="shared" si="11"/>
        <v>7</v>
      </c>
      <c r="U65" s="1566"/>
      <c r="V65" s="166">
        <f t="shared" si="12"/>
        <v>0</v>
      </c>
      <c r="W65" s="1566">
        <f t="shared" si="13"/>
        <v>0</v>
      </c>
      <c r="X65" s="1566"/>
      <c r="Y65" s="168">
        <f t="shared" si="14"/>
        <v>7</v>
      </c>
      <c r="Z65" s="1566">
        <f t="shared" si="15"/>
        <v>0</v>
      </c>
      <c r="AA65" s="1566"/>
      <c r="AB65" s="166">
        <f t="shared" si="16"/>
        <v>0</v>
      </c>
      <c r="AC65" s="1567">
        <f t="shared" si="17"/>
        <v>7</v>
      </c>
      <c r="AD65" s="1567"/>
      <c r="AE65" s="192">
        <f t="shared" si="3"/>
        <v>0.41176470588235292</v>
      </c>
      <c r="AF65" s="1609">
        <f t="shared" si="18"/>
        <v>0</v>
      </c>
      <c r="AG65" s="1610"/>
      <c r="AH65" s="748">
        <f t="shared" si="19"/>
        <v>0.41176470588235292</v>
      </c>
    </row>
    <row r="66" spans="1:34" ht="17" customHeight="1">
      <c r="A66" s="188" t="str">
        <f ca="1">IF(Rosters!B18=0,"",Rosters!B18)</f>
        <v>18</v>
      </c>
      <c r="B66" s="189" t="str">
        <f ca="1">IF(Rosters!C18=0,"",Rosters!C18)</f>
        <v>Frida Beater</v>
      </c>
      <c r="C66" s="1566">
        <f t="shared" si="4"/>
        <v>0</v>
      </c>
      <c r="D66" s="1566"/>
      <c r="E66" s="166">
        <f t="shared" si="5"/>
        <v>0</v>
      </c>
      <c r="F66" s="1566">
        <f t="shared" si="6"/>
        <v>3</v>
      </c>
      <c r="G66" s="1566"/>
      <c r="H66" s="168">
        <f t="shared" si="7"/>
        <v>3</v>
      </c>
      <c r="I66" s="1566">
        <f t="shared" si="8"/>
        <v>2</v>
      </c>
      <c r="J66" s="1566"/>
      <c r="K66" s="166">
        <f t="shared" si="9"/>
        <v>5</v>
      </c>
      <c r="L66" s="1567">
        <f t="shared" si="10"/>
        <v>10</v>
      </c>
      <c r="M66" s="1567"/>
      <c r="N66" s="192">
        <f t="shared" ref="N66:N75" si="20">IF(COUNT($A9:$A59)=0,0,L66/COUNT($A9:$A59))</f>
        <v>0.58823529411764708</v>
      </c>
      <c r="O66" s="1609">
        <f t="shared" ref="O66:O75" si="21">IF(COUNT($A9:$A59)=0,0,K66/COUNT($A9:$A59))</f>
        <v>0.29411764705882354</v>
      </c>
      <c r="P66" s="1610"/>
      <c r="Q66" s="748">
        <f t="shared" ref="Q66:Q75" si="22">IF(COUNT($A9:$A59)=0,0,SUM(H66,I66)/COUNT($A9:$A59))</f>
        <v>0.29411764705882354</v>
      </c>
      <c r="R66" s="300" t="str">
        <f ca="1">IF(Rosters!H18=0,"",Rosters!H18)</f>
        <v>100%</v>
      </c>
      <c r="S66" s="904" t="str">
        <f ca="1">IF(Rosters!I18=0,"",Rosters!I18)</f>
        <v>Polly Fester</v>
      </c>
      <c r="T66" s="1566">
        <f t="shared" si="11"/>
        <v>0</v>
      </c>
      <c r="U66" s="1566"/>
      <c r="V66" s="166">
        <f t="shared" si="12"/>
        <v>0</v>
      </c>
      <c r="W66" s="1566">
        <f t="shared" si="13"/>
        <v>0</v>
      </c>
      <c r="X66" s="1566"/>
      <c r="Y66" s="168">
        <f t="shared" si="14"/>
        <v>0</v>
      </c>
      <c r="Z66" s="1566">
        <f t="shared" si="15"/>
        <v>0</v>
      </c>
      <c r="AA66" s="1566"/>
      <c r="AB66" s="166">
        <f t="shared" si="16"/>
        <v>0</v>
      </c>
      <c r="AC66" s="1567">
        <f t="shared" si="17"/>
        <v>0</v>
      </c>
      <c r="AD66" s="1567"/>
      <c r="AE66" s="192">
        <f t="shared" ref="AE66:AE75" si="23">IF(COUNT($A9:$A59)=0,0,AC66/COUNT($A9:$A59))</f>
        <v>0</v>
      </c>
      <c r="AF66" s="1609">
        <f t="shared" si="18"/>
        <v>0</v>
      </c>
      <c r="AG66" s="1610"/>
      <c r="AH66" s="748">
        <f t="shared" si="19"/>
        <v>0</v>
      </c>
    </row>
    <row r="67" spans="1:34" ht="17" customHeight="1">
      <c r="A67" s="188" t="str">
        <f ca="1">IF(Rosters!B19=0,"",Rosters!B19)</f>
        <v>21</v>
      </c>
      <c r="B67" s="189" t="str">
        <f ca="1">IF(Rosters!C19=0,"",Rosters!C19)</f>
        <v>Psychobabble</v>
      </c>
      <c r="C67" s="1566">
        <f t="shared" si="4"/>
        <v>1</v>
      </c>
      <c r="D67" s="1566"/>
      <c r="E67" s="166">
        <f t="shared" si="5"/>
        <v>0</v>
      </c>
      <c r="F67" s="1566">
        <f t="shared" si="6"/>
        <v>4</v>
      </c>
      <c r="G67" s="1566"/>
      <c r="H67" s="168">
        <f t="shared" si="7"/>
        <v>5</v>
      </c>
      <c r="I67" s="1566">
        <f t="shared" si="8"/>
        <v>6</v>
      </c>
      <c r="J67" s="1566"/>
      <c r="K67" s="166">
        <f t="shared" si="9"/>
        <v>1</v>
      </c>
      <c r="L67" s="1567">
        <f t="shared" si="10"/>
        <v>12</v>
      </c>
      <c r="M67" s="1567"/>
      <c r="N67" s="192">
        <f t="shared" si="20"/>
        <v>0.75</v>
      </c>
      <c r="O67" s="1609">
        <f t="shared" si="21"/>
        <v>6.25E-2</v>
      </c>
      <c r="P67" s="1610"/>
      <c r="Q67" s="748">
        <f t="shared" si="22"/>
        <v>0.6875</v>
      </c>
      <c r="R67" s="300" t="str">
        <f ca="1">IF(Rosters!H19=0,"",Rosters!H19)</f>
        <v>2.8</v>
      </c>
      <c r="S67" s="904" t="str">
        <f ca="1">IF(Rosters!I19=0,"",Rosters!I19)</f>
        <v>Racer McChaseHer</v>
      </c>
      <c r="T67" s="1566">
        <f t="shared" si="11"/>
        <v>1</v>
      </c>
      <c r="U67" s="1566"/>
      <c r="V67" s="166">
        <f t="shared" si="12"/>
        <v>1</v>
      </c>
      <c r="W67" s="1566">
        <f t="shared" si="13"/>
        <v>5</v>
      </c>
      <c r="X67" s="1566"/>
      <c r="Y67" s="168">
        <f t="shared" si="14"/>
        <v>7</v>
      </c>
      <c r="Z67" s="1566">
        <f t="shared" si="15"/>
        <v>0</v>
      </c>
      <c r="AA67" s="1566"/>
      <c r="AB67" s="166">
        <f t="shared" si="16"/>
        <v>4</v>
      </c>
      <c r="AC67" s="1567">
        <f t="shared" si="17"/>
        <v>11</v>
      </c>
      <c r="AD67" s="1567"/>
      <c r="AE67" s="192">
        <f t="shared" si="23"/>
        <v>0.6875</v>
      </c>
      <c r="AF67" s="1609">
        <f t="shared" si="18"/>
        <v>0.25</v>
      </c>
      <c r="AG67" s="1610"/>
      <c r="AH67" s="748">
        <f t="shared" si="19"/>
        <v>0.4375</v>
      </c>
    </row>
    <row r="68" spans="1:34" ht="17" customHeight="1">
      <c r="A68" s="188" t="str">
        <f ca="1">IF(Rosters!B20=0,"",Rosters!B20)</f>
        <v>40</v>
      </c>
      <c r="B68" s="189" t="str">
        <f ca="1">IF(Rosters!C20=0,"",Rosters!C20)</f>
        <v>Red Die</v>
      </c>
      <c r="C68" s="1566">
        <f t="shared" si="4"/>
        <v>0</v>
      </c>
      <c r="D68" s="1566"/>
      <c r="E68" s="166">
        <f t="shared" si="5"/>
        <v>0</v>
      </c>
      <c r="F68" s="1566">
        <f t="shared" si="6"/>
        <v>0</v>
      </c>
      <c r="G68" s="1566"/>
      <c r="H68" s="168">
        <f t="shared" si="7"/>
        <v>0</v>
      </c>
      <c r="I68" s="1566">
        <f t="shared" si="8"/>
        <v>0</v>
      </c>
      <c r="J68" s="1566"/>
      <c r="K68" s="166">
        <f t="shared" si="9"/>
        <v>0</v>
      </c>
      <c r="L68" s="1567">
        <f t="shared" si="10"/>
        <v>0</v>
      </c>
      <c r="M68" s="1567"/>
      <c r="N68" s="192">
        <f t="shared" si="20"/>
        <v>0</v>
      </c>
      <c r="O68" s="1609">
        <f t="shared" si="21"/>
        <v>0</v>
      </c>
      <c r="P68" s="1610"/>
      <c r="Q68" s="748">
        <f t="shared" si="22"/>
        <v>0</v>
      </c>
      <c r="R68" s="300" t="str">
        <f ca="1">IF(Rosters!H20=0,"",Rosters!H20)</f>
        <v>3</v>
      </c>
      <c r="S68" s="904" t="str">
        <f ca="1">IF(Rosters!I20=0,"",Rosters!I20)</f>
        <v>Roxanna Hardplace</v>
      </c>
      <c r="T68" s="1566">
        <f t="shared" si="11"/>
        <v>0</v>
      </c>
      <c r="U68" s="1566"/>
      <c r="V68" s="166">
        <f t="shared" si="12"/>
        <v>0</v>
      </c>
      <c r="W68" s="1566">
        <f t="shared" si="13"/>
        <v>0</v>
      </c>
      <c r="X68" s="1566"/>
      <c r="Y68" s="168">
        <f t="shared" si="14"/>
        <v>0</v>
      </c>
      <c r="Z68" s="1566">
        <f t="shared" si="15"/>
        <v>10</v>
      </c>
      <c r="AA68" s="1566"/>
      <c r="AB68" s="166">
        <f t="shared" si="16"/>
        <v>0</v>
      </c>
      <c r="AC68" s="1567">
        <f t="shared" si="17"/>
        <v>10</v>
      </c>
      <c r="AD68" s="1567"/>
      <c r="AE68" s="192">
        <f t="shared" si="23"/>
        <v>0.625</v>
      </c>
      <c r="AF68" s="1609">
        <f t="shared" si="18"/>
        <v>0</v>
      </c>
      <c r="AG68" s="1610"/>
      <c r="AH68" s="748">
        <f t="shared" si="19"/>
        <v>0.625</v>
      </c>
    </row>
    <row r="69" spans="1:34" ht="17" customHeight="1">
      <c r="A69" s="188" t="str">
        <f ca="1">IF(Rosters!B21=0,"",Rosters!B21)</f>
        <v>10</v>
      </c>
      <c r="B69" s="189" t="str">
        <f ca="1">IF(Rosters!C21=0,"",Rosters!C21)</f>
        <v>Roboflow</v>
      </c>
      <c r="C69" s="1566">
        <f t="shared" si="4"/>
        <v>2</v>
      </c>
      <c r="D69" s="1566"/>
      <c r="E69" s="166">
        <f t="shared" si="5"/>
        <v>3</v>
      </c>
      <c r="F69" s="1566">
        <f t="shared" si="6"/>
        <v>0</v>
      </c>
      <c r="G69" s="1566"/>
      <c r="H69" s="168">
        <f t="shared" si="7"/>
        <v>5</v>
      </c>
      <c r="I69" s="1566">
        <f t="shared" si="8"/>
        <v>0</v>
      </c>
      <c r="J69" s="1566"/>
      <c r="K69" s="166">
        <f t="shared" si="9"/>
        <v>0</v>
      </c>
      <c r="L69" s="1567">
        <f t="shared" si="10"/>
        <v>5</v>
      </c>
      <c r="M69" s="1567"/>
      <c r="N69" s="192">
        <f t="shared" si="20"/>
        <v>0.33333333333333331</v>
      </c>
      <c r="O69" s="1609">
        <f t="shared" si="21"/>
        <v>0</v>
      </c>
      <c r="P69" s="1610"/>
      <c r="Q69" s="748">
        <f t="shared" si="22"/>
        <v>0.33333333333333331</v>
      </c>
      <c r="R69" s="300" t="str">
        <f ca="1">IF(Rosters!H21=0,"",Rosters!H21)</f>
        <v>989</v>
      </c>
      <c r="S69" s="904" t="str">
        <f ca="1">IF(Rosters!I21=0,"",Rosters!I21)</f>
        <v>Sarah Hipel</v>
      </c>
      <c r="T69" s="1566">
        <f t="shared" si="11"/>
        <v>0</v>
      </c>
      <c r="U69" s="1566"/>
      <c r="V69" s="166">
        <f t="shared" si="12"/>
        <v>0</v>
      </c>
      <c r="W69" s="1566">
        <f t="shared" si="13"/>
        <v>5</v>
      </c>
      <c r="X69" s="1566"/>
      <c r="Y69" s="168">
        <f t="shared" si="14"/>
        <v>5</v>
      </c>
      <c r="Z69" s="1566">
        <f t="shared" si="15"/>
        <v>0</v>
      </c>
      <c r="AA69" s="1566"/>
      <c r="AB69" s="166">
        <f t="shared" si="16"/>
        <v>4</v>
      </c>
      <c r="AC69" s="1567">
        <f t="shared" si="17"/>
        <v>9</v>
      </c>
      <c r="AD69" s="1567"/>
      <c r="AE69" s="192">
        <f t="shared" si="23"/>
        <v>0.6</v>
      </c>
      <c r="AF69" s="1609">
        <f t="shared" si="18"/>
        <v>0.26666666666666666</v>
      </c>
      <c r="AG69" s="1610"/>
      <c r="AH69" s="748">
        <f t="shared" si="19"/>
        <v>0.33333333333333331</v>
      </c>
    </row>
    <row r="70" spans="1:34" ht="17" customHeight="1">
      <c r="A70" s="188" t="str">
        <f ca="1">IF(Rosters!B22=0,"",Rosters!B22)</f>
        <v>88</v>
      </c>
      <c r="B70" s="189" t="str">
        <f ca="1">IF(Rosters!C22=0,"",Rosters!C22)</f>
        <v>She Who Cannot Be Named</v>
      </c>
      <c r="C70" s="1566">
        <f t="shared" si="4"/>
        <v>1</v>
      </c>
      <c r="D70" s="1566"/>
      <c r="E70" s="166">
        <f t="shared" si="5"/>
        <v>1</v>
      </c>
      <c r="F70" s="1566">
        <f t="shared" si="6"/>
        <v>1</v>
      </c>
      <c r="G70" s="1566"/>
      <c r="H70" s="168">
        <f t="shared" si="7"/>
        <v>3</v>
      </c>
      <c r="I70" s="1566">
        <f t="shared" si="8"/>
        <v>0</v>
      </c>
      <c r="J70" s="1566"/>
      <c r="K70" s="166">
        <f t="shared" si="9"/>
        <v>5</v>
      </c>
      <c r="L70" s="1567">
        <f t="shared" si="10"/>
        <v>8</v>
      </c>
      <c r="M70" s="1567"/>
      <c r="N70" s="192">
        <f t="shared" si="20"/>
        <v>0.53333333333333333</v>
      </c>
      <c r="O70" s="1609">
        <f t="shared" si="21"/>
        <v>0.33333333333333331</v>
      </c>
      <c r="P70" s="1610"/>
      <c r="Q70" s="748">
        <f t="shared" si="22"/>
        <v>0.2</v>
      </c>
      <c r="R70" s="300" t="str">
        <f ca="1">IF(Rosters!H22=0,"",Rosters!H22)</f>
        <v>5</v>
      </c>
      <c r="S70" s="904" t="str">
        <f ca="1">IF(Rosters!I22=0,"",Rosters!I22)</f>
        <v>Sista Slit'chya</v>
      </c>
      <c r="T70" s="1566">
        <f t="shared" si="11"/>
        <v>0</v>
      </c>
      <c r="U70" s="1566"/>
      <c r="V70" s="166">
        <f t="shared" si="12"/>
        <v>0</v>
      </c>
      <c r="W70" s="1566">
        <f t="shared" si="13"/>
        <v>3</v>
      </c>
      <c r="X70" s="1566"/>
      <c r="Y70" s="168">
        <f t="shared" si="14"/>
        <v>3</v>
      </c>
      <c r="Z70" s="1566">
        <f t="shared" si="15"/>
        <v>0</v>
      </c>
      <c r="AA70" s="1566"/>
      <c r="AB70" s="166">
        <f t="shared" si="16"/>
        <v>7</v>
      </c>
      <c r="AC70" s="1567">
        <f t="shared" si="17"/>
        <v>10</v>
      </c>
      <c r="AD70" s="1567"/>
      <c r="AE70" s="192">
        <f t="shared" si="23"/>
        <v>0.66666666666666663</v>
      </c>
      <c r="AF70" s="1609">
        <f t="shared" si="18"/>
        <v>0.46666666666666667</v>
      </c>
      <c r="AG70" s="1610"/>
      <c r="AH70" s="748">
        <f t="shared" si="19"/>
        <v>0.2</v>
      </c>
    </row>
    <row r="71" spans="1:34" ht="17" customHeight="1">
      <c r="A71" s="188" t="str">
        <f ca="1">IF(Rosters!B23=0,"",Rosters!B23)</f>
        <v>45</v>
      </c>
      <c r="B71" s="189" t="str">
        <f ca="1">IF(Rosters!C23=0,"",Rosters!C23)</f>
        <v>Tia Juana Pistola</v>
      </c>
      <c r="C71" s="1566">
        <f t="shared" si="4"/>
        <v>0</v>
      </c>
      <c r="D71" s="1566"/>
      <c r="E71" s="166">
        <f t="shared" si="5"/>
        <v>0</v>
      </c>
      <c r="F71" s="1566">
        <f t="shared" si="6"/>
        <v>0</v>
      </c>
      <c r="G71" s="1566"/>
      <c r="H71" s="168">
        <f t="shared" si="7"/>
        <v>0</v>
      </c>
      <c r="I71" s="1566">
        <f t="shared" si="8"/>
        <v>0</v>
      </c>
      <c r="J71" s="1566"/>
      <c r="K71" s="166">
        <f t="shared" si="9"/>
        <v>0</v>
      </c>
      <c r="L71" s="1567">
        <f t="shared" si="10"/>
        <v>0</v>
      </c>
      <c r="M71" s="1567"/>
      <c r="N71" s="192">
        <f t="shared" si="20"/>
        <v>0</v>
      </c>
      <c r="O71" s="1609">
        <f t="shared" si="21"/>
        <v>0</v>
      </c>
      <c r="P71" s="1610"/>
      <c r="Q71" s="748">
        <f t="shared" si="22"/>
        <v>0</v>
      </c>
      <c r="R71" s="300" t="str">
        <f ca="1">IF(Rosters!H23=0,"",Rosters!H23)</f>
        <v>68</v>
      </c>
      <c r="S71" s="904" t="str">
        <f ca="1">IF(Rosters!I23=0,"",Rosters!I23)</f>
        <v>Summers Eve-L</v>
      </c>
      <c r="T71" s="1566">
        <f t="shared" si="11"/>
        <v>0</v>
      </c>
      <c r="U71" s="1566"/>
      <c r="V71" s="166">
        <f t="shared" si="12"/>
        <v>8</v>
      </c>
      <c r="W71" s="1566">
        <f t="shared" si="13"/>
        <v>3</v>
      </c>
      <c r="X71" s="1566"/>
      <c r="Y71" s="168">
        <f t="shared" si="14"/>
        <v>11</v>
      </c>
      <c r="Z71" s="1566">
        <f t="shared" si="15"/>
        <v>0</v>
      </c>
      <c r="AA71" s="1566"/>
      <c r="AB71" s="166">
        <f t="shared" si="16"/>
        <v>0</v>
      </c>
      <c r="AC71" s="1567">
        <f t="shared" si="17"/>
        <v>11</v>
      </c>
      <c r="AD71" s="1567"/>
      <c r="AE71" s="192">
        <f t="shared" si="23"/>
        <v>0.7857142857142857</v>
      </c>
      <c r="AF71" s="1609">
        <f t="shared" si="18"/>
        <v>0</v>
      </c>
      <c r="AG71" s="1610"/>
      <c r="AH71" s="748">
        <f t="shared" si="19"/>
        <v>0.7857142857142857</v>
      </c>
    </row>
    <row r="72" spans="1:34" ht="17" customHeight="1">
      <c r="A72" s="188" t="str">
        <f ca="1">IF(Rosters!B24=0,"",Rosters!B24)</f>
        <v>52</v>
      </c>
      <c r="B72" s="189" t="str">
        <f ca="1">IF(Rosters!C24=0,"",Rosters!C24)</f>
        <v>Whipity Pow</v>
      </c>
      <c r="C72" s="1566">
        <f t="shared" si="4"/>
        <v>0</v>
      </c>
      <c r="D72" s="1566"/>
      <c r="E72" s="166">
        <f t="shared" si="5"/>
        <v>2</v>
      </c>
      <c r="F72" s="1566">
        <f t="shared" si="6"/>
        <v>0</v>
      </c>
      <c r="G72" s="1566"/>
      <c r="H72" s="168">
        <f t="shared" si="7"/>
        <v>2</v>
      </c>
      <c r="I72" s="1566">
        <f t="shared" si="8"/>
        <v>0</v>
      </c>
      <c r="J72" s="1566"/>
      <c r="K72" s="166">
        <f t="shared" si="9"/>
        <v>4</v>
      </c>
      <c r="L72" s="1567">
        <f t="shared" si="10"/>
        <v>6</v>
      </c>
      <c r="M72" s="1567"/>
      <c r="N72" s="192">
        <f t="shared" si="20"/>
        <v>0.42857142857142855</v>
      </c>
      <c r="O72" s="1609">
        <f t="shared" si="21"/>
        <v>0.2857142857142857</v>
      </c>
      <c r="P72" s="1610"/>
      <c r="Q72" s="748">
        <f t="shared" si="22"/>
        <v>0.14285714285714285</v>
      </c>
      <c r="R72" s="300" t="str">
        <f ca="1">IF(Rosters!H24=0,"",Rosters!H24)</f>
        <v/>
      </c>
      <c r="S72" s="904" t="str">
        <f ca="1">IF(Rosters!I24=0,"",Rosters!I24)</f>
        <v/>
      </c>
      <c r="T72" s="1566">
        <f t="shared" si="11"/>
        <v>30</v>
      </c>
      <c r="U72" s="1566"/>
      <c r="V72" s="166">
        <f t="shared" si="12"/>
        <v>30</v>
      </c>
      <c r="W72" s="1566">
        <f t="shared" si="13"/>
        <v>30</v>
      </c>
      <c r="X72" s="1566"/>
      <c r="Y72" s="168">
        <f t="shared" si="14"/>
        <v>90</v>
      </c>
      <c r="Z72" s="1566">
        <f t="shared" si="15"/>
        <v>30</v>
      </c>
      <c r="AA72" s="1566"/>
      <c r="AB72" s="166">
        <f t="shared" si="16"/>
        <v>30</v>
      </c>
      <c r="AC72" s="1567">
        <f t="shared" si="17"/>
        <v>150</v>
      </c>
      <c r="AD72" s="1567"/>
      <c r="AE72" s="192">
        <f t="shared" si="23"/>
        <v>10.714285714285714</v>
      </c>
      <c r="AF72" s="1609">
        <f t="shared" si="18"/>
        <v>2.1428571428571428</v>
      </c>
      <c r="AG72" s="1610"/>
      <c r="AH72" s="748">
        <f t="shared" si="19"/>
        <v>8.5714285714285712</v>
      </c>
    </row>
    <row r="73" spans="1:34" ht="17" customHeight="1">
      <c r="A73" s="188" t="str">
        <f ca="1">IF(Rosters!B25=0,"",Rosters!B25)</f>
        <v>8</v>
      </c>
      <c r="B73" s="189" t="str">
        <f ca="1">IF(Rosters!C25=0,"",Rosters!C25)</f>
        <v>Winona Fighter</v>
      </c>
      <c r="C73" s="1566">
        <f t="shared" si="4"/>
        <v>0</v>
      </c>
      <c r="D73" s="1566"/>
      <c r="E73" s="166">
        <f t="shared" si="5"/>
        <v>2</v>
      </c>
      <c r="F73" s="1566">
        <f t="shared" si="6"/>
        <v>0</v>
      </c>
      <c r="G73" s="1566"/>
      <c r="H73" s="168">
        <f t="shared" si="7"/>
        <v>2</v>
      </c>
      <c r="I73" s="1566">
        <f t="shared" si="8"/>
        <v>5</v>
      </c>
      <c r="J73" s="1566"/>
      <c r="K73" s="166">
        <f t="shared" si="9"/>
        <v>0</v>
      </c>
      <c r="L73" s="1567">
        <f t="shared" si="10"/>
        <v>7</v>
      </c>
      <c r="M73" s="1567"/>
      <c r="N73" s="192">
        <f t="shared" si="20"/>
        <v>0.53846153846153844</v>
      </c>
      <c r="O73" s="1609">
        <f t="shared" si="21"/>
        <v>0</v>
      </c>
      <c r="P73" s="1610"/>
      <c r="Q73" s="748">
        <f t="shared" si="22"/>
        <v>0.53846153846153844</v>
      </c>
      <c r="R73" s="300" t="str">
        <f ca="1">IF(Rosters!H25=0,"",Rosters!H25)</f>
        <v/>
      </c>
      <c r="S73" s="904" t="str">
        <f ca="1">IF(Rosters!I25=0,"",Rosters!I25)</f>
        <v/>
      </c>
      <c r="T73" s="1566">
        <f t="shared" si="11"/>
        <v>30</v>
      </c>
      <c r="U73" s="1566"/>
      <c r="V73" s="166">
        <f t="shared" si="12"/>
        <v>30</v>
      </c>
      <c r="W73" s="1566">
        <f t="shared" si="13"/>
        <v>30</v>
      </c>
      <c r="X73" s="1566"/>
      <c r="Y73" s="168">
        <f t="shared" si="14"/>
        <v>90</v>
      </c>
      <c r="Z73" s="1566">
        <f t="shared" si="15"/>
        <v>30</v>
      </c>
      <c r="AA73" s="1566"/>
      <c r="AB73" s="166">
        <f t="shared" si="16"/>
        <v>30</v>
      </c>
      <c r="AC73" s="1567">
        <f t="shared" si="17"/>
        <v>150</v>
      </c>
      <c r="AD73" s="1567"/>
      <c r="AE73" s="192">
        <f t="shared" si="23"/>
        <v>11.538461538461538</v>
      </c>
      <c r="AF73" s="1609">
        <f t="shared" si="18"/>
        <v>2.3076923076923075</v>
      </c>
      <c r="AG73" s="1610"/>
      <c r="AH73" s="748">
        <f t="shared" si="19"/>
        <v>9.2307692307692299</v>
      </c>
    </row>
    <row r="74" spans="1:34" ht="17" customHeight="1">
      <c r="A74" s="188" t="str">
        <f ca="1">IF(Rosters!B26=0,"",Rosters!B26)</f>
        <v/>
      </c>
      <c r="B74" s="189" t="str">
        <f ca="1">IF(Rosters!C26=0,"",Rosters!C26)</f>
        <v/>
      </c>
      <c r="C74" s="1566">
        <f>IF(COUNTIF($E$3:$E$52,A74)=50,0,COUNTIF($E$3:$E$52,A74))</f>
        <v>30</v>
      </c>
      <c r="D74" s="1566"/>
      <c r="E74" s="166">
        <f>IF(COUNTIF($H$3:$H$52,A74)=50,0,COUNTIF($H$3:$H$52,A74))</f>
        <v>30</v>
      </c>
      <c r="F74" s="1566">
        <f>IF(COUNTIF($K$3:$K$52,A74)=50,0,COUNTIF($K$3:$K$52,A74))</f>
        <v>30</v>
      </c>
      <c r="G74" s="1566"/>
      <c r="H74" s="168">
        <f>SUM(C74:G74)</f>
        <v>90</v>
      </c>
      <c r="I74" s="1566">
        <f>IF(COUNTIF($B$3:$B$52,A74)=50,0,COUNTIF($B$3:$B$52,A74))</f>
        <v>30</v>
      </c>
      <c r="J74" s="1566"/>
      <c r="K74" s="166">
        <f>IF(COUNTIF($N$3:$N$52,A74)=50,0,COUNTIF($N$3:$N$52,A74))</f>
        <v>30</v>
      </c>
      <c r="L74" s="1567">
        <f>SUM(H74:K74)</f>
        <v>150</v>
      </c>
      <c r="M74" s="1567"/>
      <c r="N74" s="192">
        <f t="shared" si="20"/>
        <v>11.538461538461538</v>
      </c>
      <c r="O74" s="1609">
        <f t="shared" si="21"/>
        <v>2.3076923076923075</v>
      </c>
      <c r="P74" s="1610"/>
      <c r="Q74" s="748">
        <f t="shared" si="22"/>
        <v>9.2307692307692299</v>
      </c>
      <c r="R74" s="300" t="str">
        <f ca="1">IF(Rosters!H26=0,"",Rosters!H26)</f>
        <v/>
      </c>
      <c r="S74" s="904" t="str">
        <f ca="1">IF(Rosters!I26=0,"",Rosters!I26)</f>
        <v/>
      </c>
      <c r="T74" s="1566">
        <f>IF(COUNTIF($V$3:$V$52,R74)=50,0,COUNTIF($V$3:$V$52,R74))</f>
        <v>30</v>
      </c>
      <c r="U74" s="1566"/>
      <c r="V74" s="166">
        <f>IF(COUNTIF($Y$3:$Y$52,R74)=50,0,COUNTIF($Y$3:$Y$52,R74))</f>
        <v>30</v>
      </c>
      <c r="W74" s="1566">
        <f>IF(COUNTIF($AB$3:$AB$52,R74)=50,0,COUNTIF($AB$3:$AB$52,R74))</f>
        <v>30</v>
      </c>
      <c r="X74" s="1566"/>
      <c r="Y74" s="168">
        <f>SUM(T74:X74)</f>
        <v>90</v>
      </c>
      <c r="Z74" s="1566">
        <f>IF(COUNTIF($S$3:$S$52,R74)=50,0,COUNTIF($S$3:$S$52,R74))</f>
        <v>30</v>
      </c>
      <c r="AA74" s="1566"/>
      <c r="AB74" s="166">
        <f>IF(COUNTIF($AE$3:$AE$52,R74)=50,0,COUNTIF($AE$3:$AE$52,R74))</f>
        <v>30</v>
      </c>
      <c r="AC74" s="1567">
        <f>SUM(Y74:AB74)</f>
        <v>150</v>
      </c>
      <c r="AD74" s="1567"/>
      <c r="AE74" s="192">
        <f t="shared" si="23"/>
        <v>11.538461538461538</v>
      </c>
      <c r="AF74" s="1609">
        <f t="shared" si="18"/>
        <v>2.3076923076923075</v>
      </c>
      <c r="AG74" s="1610"/>
      <c r="AH74" s="748">
        <f t="shared" si="19"/>
        <v>9.2307692307692299</v>
      </c>
    </row>
    <row r="75" spans="1:34" ht="17" customHeight="1" thickBot="1">
      <c r="A75" s="417" t="str">
        <f ca="1">IF(Rosters!B27=0,"",Rosters!B27)</f>
        <v/>
      </c>
      <c r="B75" s="418" t="str">
        <f ca="1">IF(Rosters!C27=0,"",Rosters!C27)</f>
        <v/>
      </c>
      <c r="C75" s="1565">
        <f>IF(COUNTIF($E$3:$E$52,A75)=50,0,COUNTIF($E$3:$E$52,A75))</f>
        <v>30</v>
      </c>
      <c r="D75" s="1565"/>
      <c r="E75" s="190">
        <f>IF(COUNTIF($H$3:$H$52,A75)=50,0,COUNTIF($H$3:$H$52,A75))</f>
        <v>30</v>
      </c>
      <c r="F75" s="1565">
        <f>IF(COUNTIF($K$3:$K$52,A75)=50,0,COUNTIF($K$3:$K$52,A75))</f>
        <v>30</v>
      </c>
      <c r="G75" s="1565"/>
      <c r="H75" s="167">
        <f>SUM(C75:G75)</f>
        <v>90</v>
      </c>
      <c r="I75" s="1565">
        <f>IF(COUNTIF($B$3:$B$52,A75)=50,0,COUNTIF($B$3:$B$52,A75))</f>
        <v>30</v>
      </c>
      <c r="J75" s="1565"/>
      <c r="K75" s="190">
        <f>IF(COUNTIF($N$3:$N$52,A75)=50,0,COUNTIF($N$3:$N$52,A75))</f>
        <v>30</v>
      </c>
      <c r="L75" s="1574">
        <f>SUM(H75:K75)</f>
        <v>150</v>
      </c>
      <c r="M75" s="1574"/>
      <c r="N75" s="303">
        <f t="shared" si="20"/>
        <v>12.5</v>
      </c>
      <c r="O75" s="1572">
        <f t="shared" si="21"/>
        <v>2.5</v>
      </c>
      <c r="P75" s="1573"/>
      <c r="Q75" s="749">
        <f t="shared" si="22"/>
        <v>10</v>
      </c>
      <c r="R75" s="420" t="str">
        <f ca="1">IF(Rosters!H27=0,"",Rosters!H27)</f>
        <v/>
      </c>
      <c r="S75" s="905" t="str">
        <f ca="1">IF(Rosters!I27=0,"",Rosters!I27)</f>
        <v/>
      </c>
      <c r="T75" s="1565">
        <f>IF(COUNTIF($V$3:$V$52,R75)=50,0,COUNTIF($V$3:$V$52,R75))</f>
        <v>30</v>
      </c>
      <c r="U75" s="1565"/>
      <c r="V75" s="190">
        <f>IF(COUNTIF($Y$3:$Y$52,R75)=50,0,COUNTIF($Y$3:$Y$52,R75))</f>
        <v>30</v>
      </c>
      <c r="W75" s="1565">
        <f>IF(COUNTIF($AB$3:$AB$52,R75)=50,0,COUNTIF($AB$3:$AB$52,R75))</f>
        <v>30</v>
      </c>
      <c r="X75" s="1565"/>
      <c r="Y75" s="167">
        <f>SUM(T75:X75)</f>
        <v>90</v>
      </c>
      <c r="Z75" s="1565">
        <f>IF(COUNTIF($S$3:$S$52,R75)=50,0,COUNTIF($S$3:$S$52,R75))</f>
        <v>30</v>
      </c>
      <c r="AA75" s="1565"/>
      <c r="AB75" s="190">
        <f>IF(COUNTIF($AE$3:$AE$52,R75)=50,0,COUNTIF($AE$3:$AE$52,R75))</f>
        <v>30</v>
      </c>
      <c r="AC75" s="1574">
        <f>SUM(Y75:AB75)</f>
        <v>150</v>
      </c>
      <c r="AD75" s="1574"/>
      <c r="AE75" s="303">
        <f t="shared" si="23"/>
        <v>12.5</v>
      </c>
      <c r="AF75" s="1572">
        <f t="shared" si="18"/>
        <v>2.5</v>
      </c>
      <c r="AG75" s="1573"/>
      <c r="AH75" s="749">
        <f t="shared" si="19"/>
        <v>10</v>
      </c>
    </row>
    <row r="76" spans="1:34" ht="17" customHeight="1" thickBot="1">
      <c r="A76" s="1653" t="s">
        <v>255</v>
      </c>
      <c r="B76" s="1577"/>
      <c r="C76" s="1577">
        <f>SUM(C60:D75)</f>
        <v>80</v>
      </c>
      <c r="D76" s="1577"/>
      <c r="E76" s="150">
        <f>SUM(E60:E75)</f>
        <v>80</v>
      </c>
      <c r="F76" s="1577">
        <f>SUM(F60:G75)</f>
        <v>80</v>
      </c>
      <c r="G76" s="1577"/>
      <c r="H76" s="150">
        <f>SUM(H60:H75)</f>
        <v>240</v>
      </c>
      <c r="I76" s="1577">
        <f>SUM(I60:J75)</f>
        <v>80</v>
      </c>
      <c r="J76" s="1577"/>
      <c r="K76" s="150">
        <f>SUM(K60:K75)</f>
        <v>80</v>
      </c>
      <c r="L76" s="1577">
        <f>SUM(L60:M75)</f>
        <v>400</v>
      </c>
      <c r="M76" s="1577"/>
      <c r="N76" s="302">
        <f>SUM(N60:N73)/5</f>
        <v>1.1979198373006423</v>
      </c>
      <c r="O76" s="1648">
        <f>SUM(O60:P73)</f>
        <v>1.2534430438842201</v>
      </c>
      <c r="P76" s="1648"/>
      <c r="Q76" s="746">
        <f>SUM(Q60:Q73)</f>
        <v>4.7361561426189915</v>
      </c>
      <c r="R76" s="1659" t="s">
        <v>255</v>
      </c>
      <c r="S76" s="1577"/>
      <c r="T76" s="1577">
        <f>SUM(T60:U75)</f>
        <v>140</v>
      </c>
      <c r="U76" s="1577"/>
      <c r="V76" s="150">
        <f>SUM(V60:V75)</f>
        <v>135</v>
      </c>
      <c r="W76" s="1577">
        <f>SUM(W60:X75)</f>
        <v>138</v>
      </c>
      <c r="X76" s="1577"/>
      <c r="Y76" s="150">
        <f>SUM(Y60:Y75)</f>
        <v>413</v>
      </c>
      <c r="Z76" s="1577">
        <f>SUM(Z60:AA75)</f>
        <v>140</v>
      </c>
      <c r="AA76" s="1577"/>
      <c r="AB76" s="150">
        <f>SUM(AB60:AB75)</f>
        <v>137</v>
      </c>
      <c r="AC76" s="1577">
        <f>SUM(AC60:AD75)</f>
        <v>690</v>
      </c>
      <c r="AD76" s="1577"/>
      <c r="AE76" s="302">
        <f>SUM(AE60:AE75)/5</f>
        <v>10.357839895742373</v>
      </c>
      <c r="AF76" s="1575">
        <f>SUM(AF60:AG73)</f>
        <v>5.5449938949938948</v>
      </c>
      <c r="AG76" s="1576"/>
      <c r="AH76" s="751">
        <f>SUM(AH60:AH73)</f>
        <v>22.205744045256427</v>
      </c>
    </row>
    <row r="77" spans="1:34" ht="13" thickBot="1">
      <c r="A77" s="1568" t="s">
        <v>390</v>
      </c>
      <c r="B77" s="1569"/>
      <c r="C77" s="1569"/>
      <c r="D77" s="1569"/>
      <c r="E77" s="1569"/>
      <c r="F77" s="1569"/>
      <c r="G77" s="1569"/>
      <c r="H77" s="1569"/>
      <c r="I77" s="1569"/>
      <c r="J77" s="1569"/>
      <c r="K77" s="1569"/>
      <c r="L77" s="1569"/>
      <c r="M77" s="1569"/>
      <c r="N77" s="1569"/>
      <c r="O77" s="1569"/>
      <c r="P77" s="1569"/>
      <c r="Q77" s="1570"/>
      <c r="R77" s="1568" t="s">
        <v>390</v>
      </c>
      <c r="S77" s="1569"/>
      <c r="T77" s="1569"/>
      <c r="U77" s="1569"/>
      <c r="V77" s="1569"/>
      <c r="W77" s="1569"/>
      <c r="X77" s="1569"/>
      <c r="Y77" s="1569"/>
      <c r="Z77" s="1569"/>
      <c r="AA77" s="1569"/>
      <c r="AB77" s="1569"/>
      <c r="AC77" s="1569"/>
      <c r="AD77" s="1569"/>
      <c r="AE77" s="1569"/>
      <c r="AF77" s="1569"/>
      <c r="AG77" s="1569"/>
      <c r="AH77" s="1570"/>
    </row>
    <row r="78" spans="1:34" ht="17" customHeight="1" thickBot="1">
      <c r="A78" s="139" t="s">
        <v>348</v>
      </c>
      <c r="B78" s="140" t="s">
        <v>420</v>
      </c>
      <c r="C78" s="1578" t="s">
        <v>351</v>
      </c>
      <c r="D78" s="1578"/>
      <c r="E78" s="140" t="s">
        <v>352</v>
      </c>
      <c r="F78" s="1578" t="s">
        <v>218</v>
      </c>
      <c r="G78" s="1578"/>
      <c r="H78" s="140" t="s">
        <v>219</v>
      </c>
      <c r="I78" s="1578" t="s">
        <v>350</v>
      </c>
      <c r="J78" s="1578"/>
      <c r="K78" s="140" t="s">
        <v>349</v>
      </c>
      <c r="L78" s="1578" t="s">
        <v>391</v>
      </c>
      <c r="M78" s="1578"/>
      <c r="N78" s="140" t="s">
        <v>463</v>
      </c>
      <c r="O78" s="1579" t="s">
        <v>148</v>
      </c>
      <c r="P78" s="1580"/>
      <c r="Q78" s="659" t="s">
        <v>149</v>
      </c>
      <c r="R78" s="139" t="s">
        <v>348</v>
      </c>
      <c r="S78" s="140" t="s">
        <v>420</v>
      </c>
      <c r="T78" s="1578" t="s">
        <v>351</v>
      </c>
      <c r="U78" s="1578"/>
      <c r="V78" s="140" t="s">
        <v>352</v>
      </c>
      <c r="W78" s="1578" t="s">
        <v>218</v>
      </c>
      <c r="X78" s="1578"/>
      <c r="Y78" s="140" t="s">
        <v>219</v>
      </c>
      <c r="Z78" s="1578" t="s">
        <v>350</v>
      </c>
      <c r="AA78" s="1578"/>
      <c r="AB78" s="140" t="s">
        <v>349</v>
      </c>
      <c r="AC78" s="1578" t="s">
        <v>391</v>
      </c>
      <c r="AD78" s="1578"/>
      <c r="AE78" s="140" t="s">
        <v>463</v>
      </c>
      <c r="AF78" s="1579" t="s">
        <v>148</v>
      </c>
      <c r="AG78" s="1580"/>
      <c r="AH78" s="659" t="s">
        <v>149</v>
      </c>
    </row>
    <row r="79" spans="1:34" ht="17" customHeight="1">
      <c r="A79" s="186" t="str">
        <f ca="1">IF(Rosters!B12=0,"",Rosters!B12)</f>
        <v>13</v>
      </c>
      <c r="B79" s="187" t="str">
        <f ca="1">IF(Rosters!C12=0,"",Rosters!C12)</f>
        <v>Anne Shank</v>
      </c>
      <c r="C79" s="1571">
        <f>SUMIF($E$3:$E$52,A79,$AJ$3:$AJ$52)</f>
        <v>4</v>
      </c>
      <c r="D79" s="1571"/>
      <c r="E79" s="169">
        <f>SUMIF($H$3:$H$52,A79,$AJ$3:$AJ$52)</f>
        <v>8</v>
      </c>
      <c r="F79" s="1571">
        <f>SUMIF($K$3:$K$52,A79,$AJ$3:$AJ$52)</f>
        <v>-5</v>
      </c>
      <c r="G79" s="1571"/>
      <c r="H79" s="170">
        <f>SUM(C79:G79)</f>
        <v>7</v>
      </c>
      <c r="I79" s="1571">
        <f>SUMIF($B$3:$B$52,A79,$AJ$3:$AJ$52)</f>
        <v>0</v>
      </c>
      <c r="J79" s="1571"/>
      <c r="K79" s="169">
        <f>SUMIF($N$3:$N$52,A79,$AJ$3:$AJ$52)</f>
        <v>0</v>
      </c>
      <c r="L79" s="1647">
        <f>SUMIF(AO$3:AO$52,A79,AJ$3:AJ$52)</f>
        <v>0</v>
      </c>
      <c r="M79" s="1647"/>
      <c r="N79" s="169">
        <f>SUM(H79:K79)</f>
        <v>7</v>
      </c>
      <c r="O79" s="1647">
        <f t="shared" ref="O79:O94" si="24">SUMIF($E$3:$N$52,A79,$AI$3:$AI$52)</f>
        <v>16</v>
      </c>
      <c r="P79" s="1647"/>
      <c r="Q79" s="193">
        <f t="shared" ref="Q79:Q94" si="25">SUMIF($E$3:$N$52,A79,$AL$3:$AL$52)</f>
        <v>4</v>
      </c>
      <c r="R79" s="186" t="str">
        <f ca="1">IF(Rosters!H12=0,"",Rosters!H12)</f>
        <v>313</v>
      </c>
      <c r="S79" s="903" t="str">
        <f ca="1">IF(Rosters!I12=0,"",Rosters!I12)</f>
        <v>Black Eyed Skeez</v>
      </c>
      <c r="T79" s="1571">
        <f>SUMIF($V$3:$V$52,R79,$AM$3:$AM$52)</f>
        <v>-15</v>
      </c>
      <c r="U79" s="1571"/>
      <c r="V79" s="169">
        <f>SUMIF($Y$3:$Y$52,R79,$AM$3:$AM$52)</f>
        <v>0</v>
      </c>
      <c r="W79" s="1571">
        <f>SUMIF($AB$3:$AB$52,R79,$AM$3:$AM$52)</f>
        <v>0</v>
      </c>
      <c r="X79" s="1571"/>
      <c r="Y79" s="170">
        <f>SUM(T79:X79)</f>
        <v>-15</v>
      </c>
      <c r="Z79" s="1571">
        <f>SUMIF($S$3:$S$52,R79,$AM$3:$AM$52)</f>
        <v>0</v>
      </c>
      <c r="AA79" s="1571"/>
      <c r="AB79" s="169">
        <f>SUMIF($AE$3:$AE$52,R79,$AM$3:$AM$52)</f>
        <v>0</v>
      </c>
      <c r="AC79" s="1647">
        <f>SUMIF(AO$3:AO$52,R79,AM$3:AM$52)</f>
        <v>0</v>
      </c>
      <c r="AD79" s="1647"/>
      <c r="AE79" s="169">
        <f>SUM(Y79:AB79)</f>
        <v>-15</v>
      </c>
      <c r="AF79" s="1647">
        <f t="shared" ref="AF79:AF94" si="26">SUMIF($V$3:$AE$52,R79,$AL$3:$AL$52)</f>
        <v>18</v>
      </c>
      <c r="AG79" s="1647"/>
      <c r="AH79" s="141">
        <f t="shared" ref="AH79:AH94" si="27">SUMIF($V$3:$V$52,R79,$AI$3:$AI$52)</f>
        <v>33</v>
      </c>
    </row>
    <row r="80" spans="1:34" ht="17" customHeight="1">
      <c r="A80" s="188" t="str">
        <f ca="1">IF(Rosters!B13=0,"",Rosters!B13)</f>
        <v xml:space="preserve">57 </v>
      </c>
      <c r="B80" s="189" t="str">
        <f ca="1">IF(Rosters!C13=0,"",Rosters!C13)</f>
        <v>Annia LateHer</v>
      </c>
      <c r="C80" s="1566">
        <f t="shared" ref="C80:C94" si="28">SUMIF($E$3:$E$52,A80,$AJ$3:$AJ$52)</f>
        <v>3</v>
      </c>
      <c r="D80" s="1566"/>
      <c r="E80" s="166">
        <f t="shared" ref="E80:E94" si="29">SUMIF($H$3:$H$52,A80,$AJ$3:$AJ$52)</f>
        <v>0</v>
      </c>
      <c r="F80" s="1566">
        <f t="shared" ref="F80:F94" si="30">SUMIF($K$3:$K$52,A80,$AJ$3:$AJ$52)</f>
        <v>22</v>
      </c>
      <c r="G80" s="1566"/>
      <c r="H80" s="168">
        <f t="shared" ref="H80:H94" si="31">SUM(C80:G80)</f>
        <v>25</v>
      </c>
      <c r="I80" s="1566">
        <f t="shared" ref="I80:I94" si="32">SUMIF($B$3:$B$52,A80,$AJ$3:$AJ$52)</f>
        <v>8</v>
      </c>
      <c r="J80" s="1566"/>
      <c r="K80" s="166">
        <f t="shared" ref="K80:K94" si="33">SUMIF($N$3:$N$52,A80,$AJ$3:$AJ$52)</f>
        <v>0</v>
      </c>
      <c r="L80" s="1567">
        <f t="shared" ref="L80:L94" si="34">SUMIF(AO$3:AO$52,A80,AJ$3:AJ$52)</f>
        <v>0</v>
      </c>
      <c r="M80" s="1567"/>
      <c r="N80" s="166">
        <f t="shared" ref="N80:N94" si="35">SUM(H80:K80)</f>
        <v>33</v>
      </c>
      <c r="O80" s="1581">
        <f t="shared" si="24"/>
        <v>4</v>
      </c>
      <c r="P80" s="1582"/>
      <c r="Q80" s="194">
        <f t="shared" si="25"/>
        <v>1</v>
      </c>
      <c r="R80" s="188" t="str">
        <f ca="1">IF(Rosters!H13=0,"",Rosters!H13)</f>
        <v>24/7</v>
      </c>
      <c r="S80" s="904" t="str">
        <f ca="1">IF(Rosters!I13=0,"",Rosters!I13)</f>
        <v>boo d. livers</v>
      </c>
      <c r="T80" s="1566">
        <f t="shared" ref="T80:T94" si="36">SUMIF($V$3:$V$52,R80,$AM$3:$AM$52)</f>
        <v>0</v>
      </c>
      <c r="U80" s="1566"/>
      <c r="V80" s="166">
        <f t="shared" ref="V80:V94" si="37">SUMIF($Y$3:$Y$52,R80,$AM$3:$AM$52)</f>
        <v>0</v>
      </c>
      <c r="W80" s="1566">
        <f t="shared" ref="W80:W94" si="38">SUMIF($AB$3:$AB$52,R80,$AM$3:$AM$52)</f>
        <v>0</v>
      </c>
      <c r="X80" s="1566"/>
      <c r="Y80" s="168">
        <f t="shared" ref="Y80:Y94" si="39">SUM(T80:X80)</f>
        <v>0</v>
      </c>
      <c r="Z80" s="1566">
        <f t="shared" ref="Z80:Z94" si="40">SUMIF($S$3:$S$52,R80,$AM$3:$AM$52)</f>
        <v>0</v>
      </c>
      <c r="AA80" s="1566"/>
      <c r="AB80" s="166">
        <f t="shared" ref="AB80:AB94" si="41">SUMIF($AE$3:$AE$52,R80,$AM$3:$AM$52)</f>
        <v>0</v>
      </c>
      <c r="AC80" s="1567">
        <f t="shared" ref="AC80:AC94" si="42">SUMIF(AO$3:AO$52,R80,AM$3:AM$52)</f>
        <v>0</v>
      </c>
      <c r="AD80" s="1567"/>
      <c r="AE80" s="166">
        <f t="shared" ref="AE80:AE94" si="43">SUM(Y80:AB80)</f>
        <v>0</v>
      </c>
      <c r="AF80" s="1581">
        <f t="shared" si="26"/>
        <v>0</v>
      </c>
      <c r="AG80" s="1582"/>
      <c r="AH80" s="142">
        <f t="shared" si="27"/>
        <v>0</v>
      </c>
    </row>
    <row r="81" spans="1:34" ht="17" customHeight="1">
      <c r="A81" s="188" t="str">
        <f ca="1">IF(Rosters!B14=0,"",Rosters!B14)</f>
        <v>86</v>
      </c>
      <c r="B81" s="189" t="str">
        <f ca="1">IF(Rosters!C14=0,"",Rosters!C14)</f>
        <v>Assaultin Pepa</v>
      </c>
      <c r="C81" s="1566">
        <f t="shared" si="28"/>
        <v>-5</v>
      </c>
      <c r="D81" s="1566"/>
      <c r="E81" s="166">
        <f t="shared" si="29"/>
        <v>13</v>
      </c>
      <c r="F81" s="1566">
        <f t="shared" si="30"/>
        <v>-5</v>
      </c>
      <c r="G81" s="1566"/>
      <c r="H81" s="168">
        <f t="shared" si="31"/>
        <v>3</v>
      </c>
      <c r="I81" s="1566">
        <f t="shared" si="32"/>
        <v>3</v>
      </c>
      <c r="J81" s="1566"/>
      <c r="K81" s="166">
        <f t="shared" si="33"/>
        <v>0</v>
      </c>
      <c r="L81" s="1567">
        <f t="shared" si="34"/>
        <v>0</v>
      </c>
      <c r="M81" s="1567"/>
      <c r="N81" s="166">
        <f t="shared" si="35"/>
        <v>6</v>
      </c>
      <c r="O81" s="1581">
        <f t="shared" si="24"/>
        <v>0</v>
      </c>
      <c r="P81" s="1582"/>
      <c r="Q81" s="194">
        <f t="shared" si="25"/>
        <v>5</v>
      </c>
      <c r="R81" s="188" t="str">
        <f ca="1">IF(Rosters!H14=0,"",Rosters!H14)</f>
        <v>303</v>
      </c>
      <c r="S81" s="904" t="str">
        <f ca="1">IF(Rosters!I14=0,"",Rosters!I14)</f>
        <v>Bruisie Siouxxx</v>
      </c>
      <c r="T81" s="1566">
        <f t="shared" si="36"/>
        <v>-2</v>
      </c>
      <c r="U81" s="1566"/>
      <c r="V81" s="166">
        <f t="shared" si="37"/>
        <v>1</v>
      </c>
      <c r="W81" s="1566">
        <f t="shared" si="38"/>
        <v>0</v>
      </c>
      <c r="X81" s="1566"/>
      <c r="Y81" s="168">
        <f t="shared" si="39"/>
        <v>-1</v>
      </c>
      <c r="Z81" s="1566">
        <f t="shared" si="40"/>
        <v>0</v>
      </c>
      <c r="AA81" s="1566"/>
      <c r="AB81" s="166">
        <f t="shared" si="41"/>
        <v>0</v>
      </c>
      <c r="AC81" s="1567">
        <f t="shared" si="42"/>
        <v>0</v>
      </c>
      <c r="AD81" s="1567"/>
      <c r="AE81" s="166">
        <f t="shared" si="43"/>
        <v>-1</v>
      </c>
      <c r="AF81" s="1581">
        <f t="shared" si="26"/>
        <v>9</v>
      </c>
      <c r="AG81" s="1582"/>
      <c r="AH81" s="142">
        <f t="shared" si="27"/>
        <v>11</v>
      </c>
    </row>
    <row r="82" spans="1:34" ht="17" customHeight="1">
      <c r="A82" s="188" t="str">
        <f ca="1">IF(Rosters!B15=0,"",Rosters!B15)</f>
        <v>3</v>
      </c>
      <c r="B82" s="189" t="str">
        <f ca="1">IF(Rosters!C15=0,"",Rosters!C15)</f>
        <v>Catholic Cruel Girl</v>
      </c>
      <c r="C82" s="1566">
        <f t="shared" si="28"/>
        <v>8</v>
      </c>
      <c r="D82" s="1566"/>
      <c r="E82" s="166">
        <f t="shared" si="29"/>
        <v>3</v>
      </c>
      <c r="F82" s="1566">
        <f t="shared" si="30"/>
        <v>0</v>
      </c>
      <c r="G82" s="1566"/>
      <c r="H82" s="168">
        <f t="shared" si="31"/>
        <v>11</v>
      </c>
      <c r="I82" s="1566">
        <f t="shared" si="32"/>
        <v>0</v>
      </c>
      <c r="J82" s="1566"/>
      <c r="K82" s="166">
        <f t="shared" si="33"/>
        <v>0</v>
      </c>
      <c r="L82" s="1567">
        <f t="shared" si="34"/>
        <v>0</v>
      </c>
      <c r="M82" s="1567"/>
      <c r="N82" s="166">
        <f t="shared" si="35"/>
        <v>11</v>
      </c>
      <c r="O82" s="1581">
        <f t="shared" si="24"/>
        <v>25</v>
      </c>
      <c r="P82" s="1582"/>
      <c r="Q82" s="194">
        <f t="shared" si="25"/>
        <v>5</v>
      </c>
      <c r="R82" s="188" t="str">
        <f ca="1">IF(Rosters!H15=0,"",Rosters!H15)</f>
        <v>33</v>
      </c>
      <c r="S82" s="904" t="str">
        <f ca="1">IF(Rosters!I15=0,"",Rosters!I15)</f>
        <v>Cookie Rumble</v>
      </c>
      <c r="T82" s="1566">
        <f t="shared" si="36"/>
        <v>0</v>
      </c>
      <c r="U82" s="1566"/>
      <c r="V82" s="166">
        <f t="shared" si="37"/>
        <v>-22</v>
      </c>
      <c r="W82" s="1566">
        <f t="shared" si="38"/>
        <v>-4</v>
      </c>
      <c r="X82" s="1566"/>
      <c r="Y82" s="168">
        <f t="shared" si="39"/>
        <v>-26</v>
      </c>
      <c r="Z82" s="1566">
        <f t="shared" si="40"/>
        <v>0</v>
      </c>
      <c r="AA82" s="1566"/>
      <c r="AB82" s="166">
        <f t="shared" si="41"/>
        <v>2</v>
      </c>
      <c r="AC82" s="1567">
        <f t="shared" si="42"/>
        <v>0</v>
      </c>
      <c r="AD82" s="1567"/>
      <c r="AE82" s="166">
        <f t="shared" si="43"/>
        <v>-24</v>
      </c>
      <c r="AF82" s="1581">
        <f t="shared" si="26"/>
        <v>0</v>
      </c>
      <c r="AG82" s="1582"/>
      <c r="AH82" s="142">
        <f t="shared" si="27"/>
        <v>0</v>
      </c>
    </row>
    <row r="83" spans="1:34" ht="17" customHeight="1">
      <c r="A83" s="188" t="str">
        <f ca="1">IF(Rosters!B16=0,"",Rosters!B16)</f>
        <v>27</v>
      </c>
      <c r="B83" s="189" t="str">
        <f ca="1">IF(Rosters!C16=0,"",Rosters!C16)</f>
        <v>DeRanged</v>
      </c>
      <c r="C83" s="1566">
        <f t="shared" si="28"/>
        <v>0</v>
      </c>
      <c r="D83" s="1566"/>
      <c r="E83" s="166">
        <f t="shared" si="29"/>
        <v>0</v>
      </c>
      <c r="F83" s="1566">
        <f t="shared" si="30"/>
        <v>9</v>
      </c>
      <c r="G83" s="1566"/>
      <c r="H83" s="168">
        <f t="shared" si="31"/>
        <v>9</v>
      </c>
      <c r="I83" s="1566">
        <f t="shared" si="32"/>
        <v>4</v>
      </c>
      <c r="J83" s="1566"/>
      <c r="K83" s="166">
        <f t="shared" si="33"/>
        <v>8</v>
      </c>
      <c r="L83" s="1567">
        <f t="shared" si="34"/>
        <v>0</v>
      </c>
      <c r="M83" s="1567"/>
      <c r="N83" s="166">
        <f t="shared" si="35"/>
        <v>21</v>
      </c>
      <c r="O83" s="1581">
        <f t="shared" si="24"/>
        <v>0</v>
      </c>
      <c r="P83" s="1582"/>
      <c r="Q83" s="194">
        <f t="shared" si="25"/>
        <v>0</v>
      </c>
      <c r="R83" s="188" t="str">
        <f ca="1">IF(Rosters!H16=0,"",Rosters!H16)</f>
        <v>6</v>
      </c>
      <c r="S83" s="904" t="str">
        <f ca="1">IF(Rosters!I16=0,"",Rosters!I16)</f>
        <v>Elle McFearsome</v>
      </c>
      <c r="T83" s="1566">
        <f t="shared" si="36"/>
        <v>0</v>
      </c>
      <c r="U83" s="1566"/>
      <c r="V83" s="166">
        <f t="shared" si="37"/>
        <v>0</v>
      </c>
      <c r="W83" s="1566">
        <f t="shared" si="38"/>
        <v>0</v>
      </c>
      <c r="X83" s="1566"/>
      <c r="Y83" s="168">
        <f t="shared" si="39"/>
        <v>0</v>
      </c>
      <c r="Z83" s="1566">
        <f t="shared" si="40"/>
        <v>-17</v>
      </c>
      <c r="AA83" s="1566"/>
      <c r="AB83" s="166">
        <f t="shared" si="41"/>
        <v>0</v>
      </c>
      <c r="AC83" s="1567">
        <f t="shared" si="42"/>
        <v>0</v>
      </c>
      <c r="AD83" s="1567"/>
      <c r="AE83" s="166">
        <f t="shared" si="43"/>
        <v>-17</v>
      </c>
      <c r="AF83" s="1581">
        <f t="shared" si="26"/>
        <v>0</v>
      </c>
      <c r="AG83" s="1582"/>
      <c r="AH83" s="142">
        <f t="shared" si="27"/>
        <v>0</v>
      </c>
    </row>
    <row r="84" spans="1:34" ht="17" customHeight="1">
      <c r="A84" s="188" t="str">
        <f ca="1">IF(Rosters!B17=0,"",Rosters!B17)</f>
        <v>1972</v>
      </c>
      <c r="B84" s="189" t="str">
        <f ca="1">IF(Rosters!C17=0,"",Rosters!C17)</f>
        <v>Ecko</v>
      </c>
      <c r="C84" s="1566">
        <f t="shared" si="28"/>
        <v>33</v>
      </c>
      <c r="D84" s="1566"/>
      <c r="E84" s="166">
        <f t="shared" si="29"/>
        <v>0</v>
      </c>
      <c r="F84" s="1566">
        <f t="shared" si="30"/>
        <v>0</v>
      </c>
      <c r="G84" s="1566"/>
      <c r="H84" s="168">
        <f t="shared" si="31"/>
        <v>33</v>
      </c>
      <c r="I84" s="1566">
        <f t="shared" si="32"/>
        <v>0</v>
      </c>
      <c r="J84" s="1566"/>
      <c r="K84" s="166">
        <f t="shared" si="33"/>
        <v>0</v>
      </c>
      <c r="L84" s="1567">
        <f t="shared" si="34"/>
        <v>0</v>
      </c>
      <c r="M84" s="1567"/>
      <c r="N84" s="166">
        <f t="shared" si="35"/>
        <v>33</v>
      </c>
      <c r="O84" s="1581">
        <f t="shared" si="24"/>
        <v>41</v>
      </c>
      <c r="P84" s="1582"/>
      <c r="Q84" s="194">
        <f t="shared" si="25"/>
        <v>8</v>
      </c>
      <c r="R84" s="188" t="str">
        <f ca="1">IF(Rosters!H17=0,"",Rosters!H17)</f>
        <v>46</v>
      </c>
      <c r="S84" s="904" t="str">
        <f ca="1">IF(Rosters!I17=0,"",Rosters!I17)</f>
        <v>Fatal Femme</v>
      </c>
      <c r="T84" s="1566">
        <f t="shared" si="36"/>
        <v>-32</v>
      </c>
      <c r="U84" s="1566"/>
      <c r="V84" s="166">
        <f t="shared" si="37"/>
        <v>0</v>
      </c>
      <c r="W84" s="1566">
        <f t="shared" si="38"/>
        <v>0</v>
      </c>
      <c r="X84" s="1566"/>
      <c r="Y84" s="168">
        <f t="shared" si="39"/>
        <v>-32</v>
      </c>
      <c r="Z84" s="1566">
        <f t="shared" si="40"/>
        <v>0</v>
      </c>
      <c r="AA84" s="1566"/>
      <c r="AB84" s="166">
        <f t="shared" si="41"/>
        <v>0</v>
      </c>
      <c r="AC84" s="1567">
        <f t="shared" si="42"/>
        <v>0</v>
      </c>
      <c r="AD84" s="1567"/>
      <c r="AE84" s="166">
        <f t="shared" si="43"/>
        <v>-32</v>
      </c>
      <c r="AF84" s="1581">
        <f t="shared" si="26"/>
        <v>0</v>
      </c>
      <c r="AG84" s="1582"/>
      <c r="AH84" s="142">
        <f t="shared" si="27"/>
        <v>32</v>
      </c>
    </row>
    <row r="85" spans="1:34" ht="17" customHeight="1">
      <c r="A85" s="188" t="str">
        <f ca="1">IF(Rosters!B18=0,"",Rosters!B18)</f>
        <v>18</v>
      </c>
      <c r="B85" s="189" t="str">
        <f ca="1">IF(Rosters!C18=0,"",Rosters!C18)</f>
        <v>Frida Beater</v>
      </c>
      <c r="C85" s="1566">
        <f t="shared" si="28"/>
        <v>0</v>
      </c>
      <c r="D85" s="1566"/>
      <c r="E85" s="166">
        <f t="shared" si="29"/>
        <v>0</v>
      </c>
      <c r="F85" s="1566">
        <f t="shared" si="30"/>
        <v>13</v>
      </c>
      <c r="G85" s="1566"/>
      <c r="H85" s="168">
        <f t="shared" si="31"/>
        <v>13</v>
      </c>
      <c r="I85" s="1566">
        <f t="shared" si="32"/>
        <v>-2</v>
      </c>
      <c r="J85" s="1566"/>
      <c r="K85" s="166">
        <f t="shared" si="33"/>
        <v>20</v>
      </c>
      <c r="L85" s="1567">
        <f t="shared" si="34"/>
        <v>0</v>
      </c>
      <c r="M85" s="1567"/>
      <c r="N85" s="166">
        <f t="shared" si="35"/>
        <v>31</v>
      </c>
      <c r="O85" s="1581">
        <f t="shared" si="24"/>
        <v>0</v>
      </c>
      <c r="P85" s="1582"/>
      <c r="Q85" s="194">
        <f t="shared" si="25"/>
        <v>0</v>
      </c>
      <c r="R85" s="188" t="str">
        <f ca="1">IF(Rosters!H18=0,"",Rosters!H18)</f>
        <v>100%</v>
      </c>
      <c r="S85" s="904" t="str">
        <f ca="1">IF(Rosters!I18=0,"",Rosters!I18)</f>
        <v>Polly Fester</v>
      </c>
      <c r="T85" s="1566">
        <f t="shared" si="36"/>
        <v>0</v>
      </c>
      <c r="U85" s="1566"/>
      <c r="V85" s="166">
        <f t="shared" si="37"/>
        <v>0</v>
      </c>
      <c r="W85" s="1566">
        <f t="shared" si="38"/>
        <v>0</v>
      </c>
      <c r="X85" s="1566"/>
      <c r="Y85" s="168">
        <f t="shared" si="39"/>
        <v>0</v>
      </c>
      <c r="Z85" s="1566">
        <f t="shared" si="40"/>
        <v>0</v>
      </c>
      <c r="AA85" s="1566"/>
      <c r="AB85" s="166">
        <f t="shared" si="41"/>
        <v>0</v>
      </c>
      <c r="AC85" s="1567">
        <f t="shared" si="42"/>
        <v>0</v>
      </c>
      <c r="AD85" s="1567"/>
      <c r="AE85" s="166">
        <f t="shared" si="43"/>
        <v>0</v>
      </c>
      <c r="AF85" s="1581">
        <f t="shared" si="26"/>
        <v>0</v>
      </c>
      <c r="AG85" s="1582"/>
      <c r="AH85" s="142">
        <f t="shared" si="27"/>
        <v>0</v>
      </c>
    </row>
    <row r="86" spans="1:34" ht="17" customHeight="1">
      <c r="A86" s="188" t="str">
        <f ca="1">IF(Rosters!B19=0,"",Rosters!B19)</f>
        <v>21</v>
      </c>
      <c r="B86" s="189" t="str">
        <f ca="1">IF(Rosters!C19=0,"",Rosters!C19)</f>
        <v>Psychobabble</v>
      </c>
      <c r="C86" s="1566">
        <f t="shared" si="28"/>
        <v>10</v>
      </c>
      <c r="D86" s="1566"/>
      <c r="E86" s="166">
        <f t="shared" si="29"/>
        <v>0</v>
      </c>
      <c r="F86" s="1566">
        <f t="shared" si="30"/>
        <v>11</v>
      </c>
      <c r="G86" s="1566"/>
      <c r="H86" s="168">
        <f t="shared" si="31"/>
        <v>21</v>
      </c>
      <c r="I86" s="1566">
        <f t="shared" si="32"/>
        <v>27</v>
      </c>
      <c r="J86" s="1566"/>
      <c r="K86" s="166">
        <f t="shared" si="33"/>
        <v>4</v>
      </c>
      <c r="L86" s="1567">
        <f t="shared" si="34"/>
        <v>0</v>
      </c>
      <c r="M86" s="1567"/>
      <c r="N86" s="166">
        <f t="shared" si="35"/>
        <v>52</v>
      </c>
      <c r="O86" s="1581">
        <f t="shared" si="24"/>
        <v>10</v>
      </c>
      <c r="P86" s="1582"/>
      <c r="Q86" s="194">
        <f t="shared" si="25"/>
        <v>0</v>
      </c>
      <c r="R86" s="188" t="str">
        <f ca="1">IF(Rosters!H19=0,"",Rosters!H19)</f>
        <v>2.8</v>
      </c>
      <c r="S86" s="904" t="str">
        <f ca="1">IF(Rosters!I19=0,"",Rosters!I19)</f>
        <v>Racer McChaseHer</v>
      </c>
      <c r="T86" s="1566">
        <f t="shared" si="36"/>
        <v>1</v>
      </c>
      <c r="U86" s="1566"/>
      <c r="V86" s="166">
        <f t="shared" si="37"/>
        <v>0</v>
      </c>
      <c r="W86" s="1566">
        <f t="shared" si="38"/>
        <v>-22</v>
      </c>
      <c r="X86" s="1566"/>
      <c r="Y86" s="168">
        <f t="shared" si="39"/>
        <v>-21</v>
      </c>
      <c r="Z86" s="1566">
        <f t="shared" si="40"/>
        <v>0</v>
      </c>
      <c r="AA86" s="1566"/>
      <c r="AB86" s="166">
        <f t="shared" si="41"/>
        <v>-12</v>
      </c>
      <c r="AC86" s="1567">
        <f t="shared" si="42"/>
        <v>0</v>
      </c>
      <c r="AD86" s="1567"/>
      <c r="AE86" s="166">
        <f t="shared" si="43"/>
        <v>-33</v>
      </c>
      <c r="AF86" s="1581">
        <f t="shared" si="26"/>
        <v>3</v>
      </c>
      <c r="AG86" s="1582"/>
      <c r="AH86" s="142">
        <f t="shared" si="27"/>
        <v>2</v>
      </c>
    </row>
    <row r="87" spans="1:34" ht="17" customHeight="1">
      <c r="A87" s="188" t="str">
        <f ca="1">IF(Rosters!B20=0,"",Rosters!B20)</f>
        <v>40</v>
      </c>
      <c r="B87" s="189" t="str">
        <f ca="1">IF(Rosters!C20=0,"",Rosters!C20)</f>
        <v>Red Die</v>
      </c>
      <c r="C87" s="1566">
        <f t="shared" si="28"/>
        <v>0</v>
      </c>
      <c r="D87" s="1566"/>
      <c r="E87" s="166">
        <f t="shared" si="29"/>
        <v>0</v>
      </c>
      <c r="F87" s="1566">
        <f t="shared" si="30"/>
        <v>0</v>
      </c>
      <c r="G87" s="1566"/>
      <c r="H87" s="168">
        <f t="shared" si="31"/>
        <v>0</v>
      </c>
      <c r="I87" s="1566">
        <f t="shared" si="32"/>
        <v>0</v>
      </c>
      <c r="J87" s="1566"/>
      <c r="K87" s="166">
        <f t="shared" si="33"/>
        <v>0</v>
      </c>
      <c r="L87" s="1567">
        <f t="shared" si="34"/>
        <v>0</v>
      </c>
      <c r="M87" s="1567"/>
      <c r="N87" s="166">
        <f t="shared" si="35"/>
        <v>0</v>
      </c>
      <c r="O87" s="1581">
        <f t="shared" si="24"/>
        <v>0</v>
      </c>
      <c r="P87" s="1582"/>
      <c r="Q87" s="194">
        <f t="shared" si="25"/>
        <v>0</v>
      </c>
      <c r="R87" s="188" t="str">
        <f ca="1">IF(Rosters!H20=0,"",Rosters!H20)</f>
        <v>3</v>
      </c>
      <c r="S87" s="904" t="str">
        <f ca="1">IF(Rosters!I20=0,"",Rosters!I20)</f>
        <v>Roxanna Hardplace</v>
      </c>
      <c r="T87" s="1566">
        <f t="shared" si="36"/>
        <v>0</v>
      </c>
      <c r="U87" s="1566"/>
      <c r="V87" s="166">
        <f t="shared" si="37"/>
        <v>0</v>
      </c>
      <c r="W87" s="1566">
        <f t="shared" si="38"/>
        <v>0</v>
      </c>
      <c r="X87" s="1566"/>
      <c r="Y87" s="168">
        <f t="shared" si="39"/>
        <v>0</v>
      </c>
      <c r="Z87" s="1566">
        <f t="shared" si="40"/>
        <v>-31</v>
      </c>
      <c r="AA87" s="1566"/>
      <c r="AB87" s="166">
        <f t="shared" si="41"/>
        <v>0</v>
      </c>
      <c r="AC87" s="1567">
        <f t="shared" si="42"/>
        <v>0</v>
      </c>
      <c r="AD87" s="1567"/>
      <c r="AE87" s="166">
        <f t="shared" si="43"/>
        <v>-31</v>
      </c>
      <c r="AF87" s="1581">
        <f t="shared" si="26"/>
        <v>-4</v>
      </c>
      <c r="AG87" s="1582"/>
      <c r="AH87" s="142">
        <f t="shared" si="27"/>
        <v>0</v>
      </c>
    </row>
    <row r="88" spans="1:34" ht="17" customHeight="1">
      <c r="A88" s="188" t="str">
        <f ca="1">IF(Rosters!B21=0,"",Rosters!B21)</f>
        <v>10</v>
      </c>
      <c r="B88" s="189" t="str">
        <f ca="1">IF(Rosters!C21=0,"",Rosters!C21)</f>
        <v>Roboflow</v>
      </c>
      <c r="C88" s="1566">
        <f t="shared" si="28"/>
        <v>-5</v>
      </c>
      <c r="D88" s="1566"/>
      <c r="E88" s="166">
        <f t="shared" si="29"/>
        <v>3</v>
      </c>
      <c r="F88" s="1566">
        <f t="shared" si="30"/>
        <v>0</v>
      </c>
      <c r="G88" s="1566"/>
      <c r="H88" s="168">
        <f t="shared" si="31"/>
        <v>-2</v>
      </c>
      <c r="I88" s="1566">
        <f t="shared" si="32"/>
        <v>0</v>
      </c>
      <c r="J88" s="1566"/>
      <c r="K88" s="166">
        <f t="shared" si="33"/>
        <v>0</v>
      </c>
      <c r="L88" s="1567">
        <f t="shared" si="34"/>
        <v>0</v>
      </c>
      <c r="M88" s="1567"/>
      <c r="N88" s="166">
        <f t="shared" si="35"/>
        <v>-2</v>
      </c>
      <c r="O88" s="1581">
        <f t="shared" si="24"/>
        <v>7</v>
      </c>
      <c r="P88" s="1582"/>
      <c r="Q88" s="194">
        <f t="shared" si="25"/>
        <v>7</v>
      </c>
      <c r="R88" s="188" t="str">
        <f ca="1">IF(Rosters!H21=0,"",Rosters!H21)</f>
        <v>989</v>
      </c>
      <c r="S88" s="904" t="str">
        <f ca="1">IF(Rosters!I21=0,"",Rosters!I21)</f>
        <v>Sarah Hipel</v>
      </c>
      <c r="T88" s="1566">
        <f t="shared" si="36"/>
        <v>0</v>
      </c>
      <c r="U88" s="1566"/>
      <c r="V88" s="166">
        <f t="shared" si="37"/>
        <v>0</v>
      </c>
      <c r="W88" s="1566">
        <f t="shared" si="38"/>
        <v>-7</v>
      </c>
      <c r="X88" s="1566"/>
      <c r="Y88" s="168">
        <f t="shared" si="39"/>
        <v>-7</v>
      </c>
      <c r="Z88" s="1566">
        <f t="shared" si="40"/>
        <v>0</v>
      </c>
      <c r="AA88" s="1566"/>
      <c r="AB88" s="166">
        <f t="shared" si="41"/>
        <v>-4</v>
      </c>
      <c r="AC88" s="1567">
        <f t="shared" si="42"/>
        <v>0</v>
      </c>
      <c r="AD88" s="1567"/>
      <c r="AE88" s="166">
        <f t="shared" si="43"/>
        <v>-11</v>
      </c>
      <c r="AF88" s="1581">
        <f t="shared" si="26"/>
        <v>0</v>
      </c>
      <c r="AG88" s="1582"/>
      <c r="AH88" s="142">
        <f t="shared" si="27"/>
        <v>0</v>
      </c>
    </row>
    <row r="89" spans="1:34" ht="17" customHeight="1">
      <c r="A89" s="188" t="str">
        <f ca="1">IF(Rosters!B22=0,"",Rosters!B22)</f>
        <v>88</v>
      </c>
      <c r="B89" s="189" t="str">
        <f ca="1">IF(Rosters!C22=0,"",Rosters!C22)</f>
        <v>She Who Cannot Be Named</v>
      </c>
      <c r="C89" s="1566">
        <f t="shared" si="28"/>
        <v>0</v>
      </c>
      <c r="D89" s="1566"/>
      <c r="E89" s="166">
        <f t="shared" si="29"/>
        <v>10</v>
      </c>
      <c r="F89" s="1566">
        <f t="shared" si="30"/>
        <v>3</v>
      </c>
      <c r="G89" s="1566"/>
      <c r="H89" s="168">
        <f t="shared" si="31"/>
        <v>13</v>
      </c>
      <c r="I89" s="1566">
        <f t="shared" si="32"/>
        <v>0</v>
      </c>
      <c r="J89" s="1566"/>
      <c r="K89" s="166">
        <f t="shared" si="33"/>
        <v>12</v>
      </c>
      <c r="L89" s="1567">
        <f t="shared" si="34"/>
        <v>0</v>
      </c>
      <c r="M89" s="1567"/>
      <c r="N89" s="166">
        <f t="shared" si="35"/>
        <v>25</v>
      </c>
      <c r="O89" s="1581">
        <f t="shared" si="24"/>
        <v>0</v>
      </c>
      <c r="P89" s="1582"/>
      <c r="Q89" s="194">
        <f t="shared" si="25"/>
        <v>0</v>
      </c>
      <c r="R89" s="188" t="str">
        <f ca="1">IF(Rosters!H22=0,"",Rosters!H22)</f>
        <v>5</v>
      </c>
      <c r="S89" s="904" t="str">
        <f ca="1">IF(Rosters!I22=0,"",Rosters!I22)</f>
        <v>Sista Slit'chya</v>
      </c>
      <c r="T89" s="1566">
        <f t="shared" si="36"/>
        <v>0</v>
      </c>
      <c r="U89" s="1566"/>
      <c r="V89" s="166">
        <f t="shared" si="37"/>
        <v>0</v>
      </c>
      <c r="W89" s="1566">
        <f t="shared" si="38"/>
        <v>-2</v>
      </c>
      <c r="X89" s="1566"/>
      <c r="Y89" s="168">
        <f t="shared" si="39"/>
        <v>-2</v>
      </c>
      <c r="Z89" s="1566">
        <f t="shared" si="40"/>
        <v>0</v>
      </c>
      <c r="AA89" s="1566"/>
      <c r="AB89" s="166">
        <f t="shared" si="41"/>
        <v>-21</v>
      </c>
      <c r="AC89" s="1567">
        <f t="shared" si="42"/>
        <v>0</v>
      </c>
      <c r="AD89" s="1567"/>
      <c r="AE89" s="166">
        <f t="shared" si="43"/>
        <v>-23</v>
      </c>
      <c r="AF89" s="1581">
        <f t="shared" si="26"/>
        <v>0</v>
      </c>
      <c r="AG89" s="1582"/>
      <c r="AH89" s="142">
        <f t="shared" si="27"/>
        <v>0</v>
      </c>
    </row>
    <row r="90" spans="1:34" ht="17" customHeight="1">
      <c r="A90" s="188" t="str">
        <f ca="1">IF(Rosters!B23=0,"",Rosters!B23)</f>
        <v>45</v>
      </c>
      <c r="B90" s="189" t="str">
        <f ca="1">IF(Rosters!C23=0,"",Rosters!C23)</f>
        <v>Tia Juana Pistola</v>
      </c>
      <c r="C90" s="1566">
        <f t="shared" si="28"/>
        <v>0</v>
      </c>
      <c r="D90" s="1566"/>
      <c r="E90" s="166">
        <f t="shared" si="29"/>
        <v>0</v>
      </c>
      <c r="F90" s="1566">
        <f t="shared" si="30"/>
        <v>0</v>
      </c>
      <c r="G90" s="1566"/>
      <c r="H90" s="168">
        <f t="shared" si="31"/>
        <v>0</v>
      </c>
      <c r="I90" s="1566">
        <f t="shared" si="32"/>
        <v>0</v>
      </c>
      <c r="J90" s="1566"/>
      <c r="K90" s="166">
        <f t="shared" si="33"/>
        <v>0</v>
      </c>
      <c r="L90" s="1567">
        <f t="shared" si="34"/>
        <v>0</v>
      </c>
      <c r="M90" s="1567"/>
      <c r="N90" s="166">
        <f t="shared" si="35"/>
        <v>0</v>
      </c>
      <c r="O90" s="1581">
        <f t="shared" si="24"/>
        <v>0</v>
      </c>
      <c r="P90" s="1582"/>
      <c r="Q90" s="194">
        <f t="shared" si="25"/>
        <v>0</v>
      </c>
      <c r="R90" s="188" t="str">
        <f ca="1">IF(Rosters!H23=0,"",Rosters!H23)</f>
        <v>68</v>
      </c>
      <c r="S90" s="904" t="str">
        <f ca="1">IF(Rosters!I23=0,"",Rosters!I23)</f>
        <v>Summers Eve-L</v>
      </c>
      <c r="T90" s="1566">
        <f t="shared" si="36"/>
        <v>0</v>
      </c>
      <c r="U90" s="1566"/>
      <c r="V90" s="166">
        <f t="shared" si="37"/>
        <v>-25</v>
      </c>
      <c r="W90" s="1566">
        <f t="shared" si="38"/>
        <v>1</v>
      </c>
      <c r="X90" s="1566"/>
      <c r="Y90" s="168">
        <f t="shared" si="39"/>
        <v>-24</v>
      </c>
      <c r="Z90" s="1566">
        <f t="shared" si="40"/>
        <v>0</v>
      </c>
      <c r="AA90" s="1566"/>
      <c r="AB90" s="166">
        <f t="shared" si="41"/>
        <v>0</v>
      </c>
      <c r="AC90" s="1567">
        <f t="shared" si="42"/>
        <v>0</v>
      </c>
      <c r="AD90" s="1567"/>
      <c r="AE90" s="166">
        <f t="shared" si="43"/>
        <v>-24</v>
      </c>
      <c r="AF90" s="1581">
        <f t="shared" si="26"/>
        <v>0</v>
      </c>
      <c r="AG90" s="1582"/>
      <c r="AH90" s="142">
        <f t="shared" si="27"/>
        <v>0</v>
      </c>
    </row>
    <row r="91" spans="1:34" ht="17" customHeight="1">
      <c r="A91" s="188" t="str">
        <f ca="1">IF(Rosters!B24=0,"",Rosters!B24)</f>
        <v>52</v>
      </c>
      <c r="B91" s="189" t="str">
        <f ca="1">IF(Rosters!C24=0,"",Rosters!C24)</f>
        <v>Whipity Pow</v>
      </c>
      <c r="C91" s="1566">
        <f t="shared" si="28"/>
        <v>0</v>
      </c>
      <c r="D91" s="1566"/>
      <c r="E91" s="166">
        <f t="shared" si="29"/>
        <v>-2</v>
      </c>
      <c r="F91" s="1566">
        <f t="shared" si="30"/>
        <v>0</v>
      </c>
      <c r="G91" s="1566"/>
      <c r="H91" s="168">
        <f t="shared" si="31"/>
        <v>-2</v>
      </c>
      <c r="I91" s="1566">
        <f t="shared" si="32"/>
        <v>0</v>
      </c>
      <c r="J91" s="1566"/>
      <c r="K91" s="166">
        <f t="shared" si="33"/>
        <v>4</v>
      </c>
      <c r="L91" s="1567">
        <f t="shared" si="34"/>
        <v>0</v>
      </c>
      <c r="M91" s="1567"/>
      <c r="N91" s="166">
        <f t="shared" si="35"/>
        <v>2</v>
      </c>
      <c r="O91" s="1581">
        <f t="shared" si="24"/>
        <v>5</v>
      </c>
      <c r="P91" s="1582"/>
      <c r="Q91" s="194">
        <f t="shared" si="25"/>
        <v>0</v>
      </c>
      <c r="R91" s="188" t="str">
        <f ca="1">IF(Rosters!H24=0,"",Rosters!H24)</f>
        <v/>
      </c>
      <c r="S91" s="904" t="str">
        <f ca="1">IF(Rosters!I24=0,"",Rosters!I24)</f>
        <v/>
      </c>
      <c r="T91" s="1566">
        <f t="shared" si="36"/>
        <v>0</v>
      </c>
      <c r="U91" s="1566"/>
      <c r="V91" s="166">
        <f t="shared" si="37"/>
        <v>0</v>
      </c>
      <c r="W91" s="1566">
        <f t="shared" si="38"/>
        <v>0</v>
      </c>
      <c r="X91" s="1566"/>
      <c r="Y91" s="168">
        <f t="shared" si="39"/>
        <v>0</v>
      </c>
      <c r="Z91" s="1566">
        <f t="shared" si="40"/>
        <v>0</v>
      </c>
      <c r="AA91" s="1566"/>
      <c r="AB91" s="166">
        <f t="shared" si="41"/>
        <v>0</v>
      </c>
      <c r="AC91" s="1567">
        <f t="shared" si="42"/>
        <v>-48</v>
      </c>
      <c r="AD91" s="1567"/>
      <c r="AE91" s="166">
        <f t="shared" si="43"/>
        <v>0</v>
      </c>
      <c r="AF91" s="1581">
        <f t="shared" si="26"/>
        <v>-33</v>
      </c>
      <c r="AG91" s="1582"/>
      <c r="AH91" s="142">
        <f t="shared" si="27"/>
        <v>0</v>
      </c>
    </row>
    <row r="92" spans="1:34" ht="17" customHeight="1">
      <c r="A92" s="188" t="str">
        <f ca="1">IF(Rosters!B25=0,"",Rosters!B25)</f>
        <v>8</v>
      </c>
      <c r="B92" s="189" t="str">
        <f ca="1">IF(Rosters!C25=0,"",Rosters!C25)</f>
        <v>Winona Fighter</v>
      </c>
      <c r="C92" s="1566">
        <f t="shared" si="28"/>
        <v>0</v>
      </c>
      <c r="D92" s="1566"/>
      <c r="E92" s="166">
        <f t="shared" si="29"/>
        <v>13</v>
      </c>
      <c r="F92" s="1566">
        <f t="shared" si="30"/>
        <v>0</v>
      </c>
      <c r="G92" s="1566"/>
      <c r="H92" s="168">
        <f t="shared" si="31"/>
        <v>13</v>
      </c>
      <c r="I92" s="1566">
        <f t="shared" si="32"/>
        <v>8</v>
      </c>
      <c r="J92" s="1566"/>
      <c r="K92" s="166">
        <f t="shared" si="33"/>
        <v>0</v>
      </c>
      <c r="L92" s="1567">
        <f t="shared" si="34"/>
        <v>0</v>
      </c>
      <c r="M92" s="1567"/>
      <c r="N92" s="166">
        <f t="shared" si="35"/>
        <v>21</v>
      </c>
      <c r="O92" s="1581">
        <f t="shared" si="24"/>
        <v>0</v>
      </c>
      <c r="P92" s="1582"/>
      <c r="Q92" s="194">
        <f t="shared" si="25"/>
        <v>0</v>
      </c>
      <c r="R92" s="188" t="str">
        <f ca="1">IF(Rosters!H25=0,"",Rosters!H25)</f>
        <v/>
      </c>
      <c r="S92" s="904" t="str">
        <f ca="1">IF(Rosters!I25=0,"",Rosters!I25)</f>
        <v/>
      </c>
      <c r="T92" s="1566">
        <f t="shared" si="36"/>
        <v>0</v>
      </c>
      <c r="U92" s="1566"/>
      <c r="V92" s="166">
        <f t="shared" si="37"/>
        <v>0</v>
      </c>
      <c r="W92" s="1566">
        <f t="shared" si="38"/>
        <v>0</v>
      </c>
      <c r="X92" s="1566"/>
      <c r="Y92" s="168">
        <f t="shared" si="39"/>
        <v>0</v>
      </c>
      <c r="Z92" s="1566">
        <f t="shared" si="40"/>
        <v>0</v>
      </c>
      <c r="AA92" s="1566"/>
      <c r="AB92" s="166">
        <f t="shared" si="41"/>
        <v>0</v>
      </c>
      <c r="AC92" s="1567">
        <f t="shared" si="42"/>
        <v>-48</v>
      </c>
      <c r="AD92" s="1567"/>
      <c r="AE92" s="166">
        <f t="shared" si="43"/>
        <v>0</v>
      </c>
      <c r="AF92" s="1581">
        <f t="shared" si="26"/>
        <v>-33</v>
      </c>
      <c r="AG92" s="1582"/>
      <c r="AH92" s="142">
        <f t="shared" si="27"/>
        <v>0</v>
      </c>
    </row>
    <row r="93" spans="1:34" ht="17" customHeight="1">
      <c r="A93" s="188" t="str">
        <f ca="1">IF(Rosters!B26=0,"",Rosters!B26)</f>
        <v/>
      </c>
      <c r="B93" s="189" t="str">
        <f ca="1">IF(Rosters!C26=0,"",Rosters!C26)</f>
        <v/>
      </c>
      <c r="C93" s="1566">
        <f t="shared" si="28"/>
        <v>0</v>
      </c>
      <c r="D93" s="1566"/>
      <c r="E93" s="166">
        <f t="shared" si="29"/>
        <v>0</v>
      </c>
      <c r="F93" s="1566">
        <f t="shared" si="30"/>
        <v>0</v>
      </c>
      <c r="G93" s="1566"/>
      <c r="H93" s="168">
        <f t="shared" si="31"/>
        <v>0</v>
      </c>
      <c r="I93" s="1566">
        <f t="shared" si="32"/>
        <v>0</v>
      </c>
      <c r="J93" s="1566"/>
      <c r="K93" s="166">
        <f t="shared" si="33"/>
        <v>0</v>
      </c>
      <c r="L93" s="1567">
        <f t="shared" si="34"/>
        <v>48</v>
      </c>
      <c r="M93" s="1567"/>
      <c r="N93" s="166">
        <f t="shared" si="35"/>
        <v>0</v>
      </c>
      <c r="O93" s="1581">
        <f t="shared" si="24"/>
        <v>-13</v>
      </c>
      <c r="P93" s="1582"/>
      <c r="Q93" s="194">
        <f t="shared" si="25"/>
        <v>-39</v>
      </c>
      <c r="R93" s="188" t="str">
        <f ca="1">IF(Rosters!H26=0,"",Rosters!H26)</f>
        <v/>
      </c>
      <c r="S93" s="904" t="str">
        <f ca="1">IF(Rosters!I26=0,"",Rosters!I26)</f>
        <v/>
      </c>
      <c r="T93" s="1566">
        <f t="shared" si="36"/>
        <v>0</v>
      </c>
      <c r="U93" s="1566"/>
      <c r="V93" s="166">
        <f t="shared" si="37"/>
        <v>0</v>
      </c>
      <c r="W93" s="1566">
        <f t="shared" si="38"/>
        <v>0</v>
      </c>
      <c r="X93" s="1566"/>
      <c r="Y93" s="168">
        <f t="shared" si="39"/>
        <v>0</v>
      </c>
      <c r="Z93" s="1566">
        <f t="shared" si="40"/>
        <v>0</v>
      </c>
      <c r="AA93" s="1566"/>
      <c r="AB93" s="166">
        <f t="shared" si="41"/>
        <v>0</v>
      </c>
      <c r="AC93" s="1567">
        <f t="shared" si="42"/>
        <v>-48</v>
      </c>
      <c r="AD93" s="1567"/>
      <c r="AE93" s="166">
        <f t="shared" si="43"/>
        <v>0</v>
      </c>
      <c r="AF93" s="1581">
        <f t="shared" si="26"/>
        <v>-33</v>
      </c>
      <c r="AG93" s="1582"/>
      <c r="AH93" s="142">
        <f t="shared" si="27"/>
        <v>0</v>
      </c>
    </row>
    <row r="94" spans="1:34" ht="17" customHeight="1" thickBot="1">
      <c r="A94" s="417" t="str">
        <f ca="1">IF(Rosters!B27=0,"",Rosters!B27)</f>
        <v/>
      </c>
      <c r="B94" s="418" t="str">
        <f ca="1">IF(Rosters!C27=0,"",Rosters!C27)</f>
        <v/>
      </c>
      <c r="C94" s="1565">
        <f t="shared" si="28"/>
        <v>0</v>
      </c>
      <c r="D94" s="1565"/>
      <c r="E94" s="190">
        <f t="shared" si="29"/>
        <v>0</v>
      </c>
      <c r="F94" s="1565">
        <f t="shared" si="30"/>
        <v>0</v>
      </c>
      <c r="G94" s="1565"/>
      <c r="H94" s="167">
        <f t="shared" si="31"/>
        <v>0</v>
      </c>
      <c r="I94" s="1565">
        <f t="shared" si="32"/>
        <v>0</v>
      </c>
      <c r="J94" s="1565"/>
      <c r="K94" s="190">
        <f t="shared" si="33"/>
        <v>0</v>
      </c>
      <c r="L94" s="1574">
        <f t="shared" si="34"/>
        <v>48</v>
      </c>
      <c r="M94" s="1574"/>
      <c r="N94" s="190">
        <f t="shared" si="35"/>
        <v>0</v>
      </c>
      <c r="O94" s="1662">
        <f t="shared" si="24"/>
        <v>-13</v>
      </c>
      <c r="P94" s="1663"/>
      <c r="Q94" s="419">
        <f t="shared" si="25"/>
        <v>-39</v>
      </c>
      <c r="R94" s="417" t="str">
        <f ca="1">IF(Rosters!H27=0,"",Rosters!H27)</f>
        <v/>
      </c>
      <c r="S94" s="905" t="str">
        <f ca="1">IF(Rosters!I27=0,"",Rosters!I27)</f>
        <v/>
      </c>
      <c r="T94" s="1565">
        <f t="shared" si="36"/>
        <v>0</v>
      </c>
      <c r="U94" s="1565"/>
      <c r="V94" s="190">
        <f t="shared" si="37"/>
        <v>0</v>
      </c>
      <c r="W94" s="1565">
        <f t="shared" si="38"/>
        <v>0</v>
      </c>
      <c r="X94" s="1565"/>
      <c r="Y94" s="167">
        <f t="shared" si="39"/>
        <v>0</v>
      </c>
      <c r="Z94" s="1565">
        <f t="shared" si="40"/>
        <v>0</v>
      </c>
      <c r="AA94" s="1565"/>
      <c r="AB94" s="190">
        <f t="shared" si="41"/>
        <v>0</v>
      </c>
      <c r="AC94" s="1574">
        <f t="shared" si="42"/>
        <v>-48</v>
      </c>
      <c r="AD94" s="1574"/>
      <c r="AE94" s="190">
        <f t="shared" si="43"/>
        <v>0</v>
      </c>
      <c r="AF94" s="1662">
        <f t="shared" si="26"/>
        <v>-33</v>
      </c>
      <c r="AG94" s="1663"/>
      <c r="AH94" s="143">
        <f t="shared" si="27"/>
        <v>0</v>
      </c>
    </row>
    <row r="95" spans="1:34" ht="17" customHeight="1" thickBot="1">
      <c r="A95" s="1660" t="s">
        <v>255</v>
      </c>
      <c r="B95" s="1661"/>
      <c r="C95" s="1197">
        <f>SUM(C79:D94)</f>
        <v>48</v>
      </c>
      <c r="D95" s="1197"/>
      <c r="E95" s="199">
        <f>SUM(E79:E94)</f>
        <v>48</v>
      </c>
      <c r="F95" s="1664">
        <f>SUM(F79:G94)</f>
        <v>48</v>
      </c>
      <c r="G95" s="1138"/>
      <c r="H95" s="199">
        <f>SUM(H79:H94)</f>
        <v>144</v>
      </c>
      <c r="I95" s="1664">
        <f>SUM(I79:J94)</f>
        <v>48</v>
      </c>
      <c r="J95" s="1138"/>
      <c r="K95" s="199">
        <f>SUM(K79:K94)</f>
        <v>48</v>
      </c>
      <c r="L95" s="1664">
        <f>SUM(L79:M94)</f>
        <v>96</v>
      </c>
      <c r="M95" s="1138"/>
      <c r="N95" s="199">
        <f>SUM(N79:N94)</f>
        <v>240</v>
      </c>
      <c r="O95" s="1197"/>
      <c r="P95" s="1197"/>
      <c r="Q95" s="416"/>
      <c r="R95" s="1660" t="s">
        <v>255</v>
      </c>
      <c r="S95" s="1661"/>
      <c r="T95" s="1197">
        <f>SUM(T79:U94)</f>
        <v>-48</v>
      </c>
      <c r="U95" s="1197"/>
      <c r="V95" s="199">
        <f>SUM(V79:V94)</f>
        <v>-46</v>
      </c>
      <c r="W95" s="1197">
        <f>SUM(W79:X94)</f>
        <v>-34</v>
      </c>
      <c r="X95" s="1197"/>
      <c r="Y95" s="199">
        <f>SUM(Y79:Y94)</f>
        <v>-128</v>
      </c>
      <c r="Z95" s="1197">
        <f>SUM(Z79:AA94)</f>
        <v>-48</v>
      </c>
      <c r="AA95" s="1197"/>
      <c r="AB95" s="199">
        <f>SUM(AB79:AB94)</f>
        <v>-35</v>
      </c>
      <c r="AC95" s="1197">
        <f>SUM(AC79:AD94)</f>
        <v>-192</v>
      </c>
      <c r="AD95" s="1197"/>
      <c r="AE95" s="199">
        <f>SUM(AE79:AE94)</f>
        <v>-211</v>
      </c>
      <c r="AF95" s="1197"/>
      <c r="AG95" s="1197"/>
      <c r="AH95" s="200"/>
    </row>
    <row r="96" spans="1:34" ht="17" customHeight="1"/>
    <row r="97" ht="17" customHeight="1"/>
    <row r="98" ht="17" customHeight="1"/>
    <row r="99" ht="17" customHeight="1"/>
    <row r="100" ht="17" customHeight="1"/>
    <row r="101" ht="17" customHeight="1"/>
    <row r="102" ht="17" customHeight="1"/>
    <row r="103" ht="17" customHeight="1"/>
    <row r="104" ht="17" customHeight="1"/>
    <row r="105" ht="17" customHeight="1"/>
    <row r="106" ht="17" customHeight="1"/>
    <row r="107" ht="17" customHeight="1"/>
  </sheetData>
  <sheetCalcPr fullCalcOnLoad="1"/>
  <mergeCells count="926">
    <mergeCell ref="L95:M95"/>
    <mergeCell ref="O92:P92"/>
    <mergeCell ref="I92:J92"/>
    <mergeCell ref="O95:P95"/>
    <mergeCell ref="O93:P93"/>
    <mergeCell ref="A95:B95"/>
    <mergeCell ref="C95:D95"/>
    <mergeCell ref="F95:G95"/>
    <mergeCell ref="I95:J95"/>
    <mergeCell ref="AF92:AG92"/>
    <mergeCell ref="AF95:AG95"/>
    <mergeCell ref="T92:U92"/>
    <mergeCell ref="W92:X92"/>
    <mergeCell ref="Z92:AA92"/>
    <mergeCell ref="T95:U95"/>
    <mergeCell ref="W95:X95"/>
    <mergeCell ref="Z95:AA95"/>
    <mergeCell ref="AC95:AD95"/>
    <mergeCell ref="T93:U93"/>
    <mergeCell ref="R95:S95"/>
    <mergeCell ref="L92:M92"/>
    <mergeCell ref="AC92:AD92"/>
    <mergeCell ref="AF93:AG93"/>
    <mergeCell ref="W94:X94"/>
    <mergeCell ref="Z94:AA94"/>
    <mergeCell ref="AC94:AD94"/>
    <mergeCell ref="AF94:AG94"/>
    <mergeCell ref="O94:P94"/>
    <mergeCell ref="T94:U94"/>
    <mergeCell ref="N1:P1"/>
    <mergeCell ref="R76:S76"/>
    <mergeCell ref="AC91:AD91"/>
    <mergeCell ref="W89:X89"/>
    <mergeCell ref="Z89:AA89"/>
    <mergeCell ref="T91:U91"/>
    <mergeCell ref="W90:X90"/>
    <mergeCell ref="O88:P88"/>
    <mergeCell ref="T88:U88"/>
    <mergeCell ref="O90:P90"/>
    <mergeCell ref="W73:X73"/>
    <mergeCell ref="T90:U90"/>
    <mergeCell ref="O89:P89"/>
    <mergeCell ref="T89:U89"/>
    <mergeCell ref="W88:X88"/>
    <mergeCell ref="T84:U84"/>
    <mergeCell ref="O73:P73"/>
    <mergeCell ref="T85:U85"/>
    <mergeCell ref="T86:U86"/>
    <mergeCell ref="A77:Q77"/>
    <mergeCell ref="Z82:AA82"/>
    <mergeCell ref="AC82:AD82"/>
    <mergeCell ref="W86:X86"/>
    <mergeCell ref="Z86:AA86"/>
    <mergeCell ref="Z87:AA87"/>
    <mergeCell ref="W85:X85"/>
    <mergeCell ref="Z85:AA85"/>
    <mergeCell ref="W87:X87"/>
    <mergeCell ref="AM49:AM50"/>
    <mergeCell ref="AM51:AM52"/>
    <mergeCell ref="O87:P87"/>
    <mergeCell ref="T87:U87"/>
    <mergeCell ref="O91:P91"/>
    <mergeCell ref="T72:U72"/>
    <mergeCell ref="AJ49:AJ50"/>
    <mergeCell ref="Z84:AA84"/>
    <mergeCell ref="AC84:AD84"/>
    <mergeCell ref="AC81:AD81"/>
    <mergeCell ref="AF84:AG84"/>
    <mergeCell ref="AF85:AG85"/>
    <mergeCell ref="AC85:AD85"/>
    <mergeCell ref="C92:D92"/>
    <mergeCell ref="F92:G92"/>
    <mergeCell ref="W91:X91"/>
    <mergeCell ref="C91:D91"/>
    <mergeCell ref="F91:G91"/>
    <mergeCell ref="I91:J91"/>
    <mergeCell ref="L91:M91"/>
    <mergeCell ref="AF90:AG90"/>
    <mergeCell ref="AF91:AG91"/>
    <mergeCell ref="Z91:AA91"/>
    <mergeCell ref="AF88:AG88"/>
    <mergeCell ref="AC89:AD89"/>
    <mergeCell ref="AF86:AG86"/>
    <mergeCell ref="AC86:AD86"/>
    <mergeCell ref="AO51:AO52"/>
    <mergeCell ref="AN37:AN38"/>
    <mergeCell ref="AN47:AN48"/>
    <mergeCell ref="AN41:AN42"/>
    <mergeCell ref="AN43:AN44"/>
    <mergeCell ref="AN45:AN46"/>
    <mergeCell ref="AO43:AO44"/>
    <mergeCell ref="AO45:AO46"/>
    <mergeCell ref="AN49:AN50"/>
    <mergeCell ref="AN51:AN52"/>
    <mergeCell ref="AO41:AO42"/>
    <mergeCell ref="AO31:AO32"/>
    <mergeCell ref="AO33:AO34"/>
    <mergeCell ref="AO29:AO30"/>
    <mergeCell ref="AO37:AO38"/>
    <mergeCell ref="AO39:AO40"/>
    <mergeCell ref="AN35:AN36"/>
    <mergeCell ref="AO47:AO48"/>
    <mergeCell ref="AO49:AO50"/>
    <mergeCell ref="AO27:AO28"/>
    <mergeCell ref="AN39:AN40"/>
    <mergeCell ref="AN27:AN28"/>
    <mergeCell ref="AN29:AN30"/>
    <mergeCell ref="AN31:AN32"/>
    <mergeCell ref="AN33:AN34"/>
    <mergeCell ref="AO35:AO36"/>
    <mergeCell ref="AM21:AM22"/>
    <mergeCell ref="AO23:AO24"/>
    <mergeCell ref="AN19:AN20"/>
    <mergeCell ref="AO17:AO18"/>
    <mergeCell ref="AO19:AO20"/>
    <mergeCell ref="AO21:AO22"/>
    <mergeCell ref="AN21:AN22"/>
    <mergeCell ref="AN23:AN24"/>
    <mergeCell ref="AM23:AM24"/>
    <mergeCell ref="AM17:AM18"/>
    <mergeCell ref="AN7:AN8"/>
    <mergeCell ref="AN9:AN10"/>
    <mergeCell ref="AM19:AM20"/>
    <mergeCell ref="AN13:AN14"/>
    <mergeCell ref="AN15:AN16"/>
    <mergeCell ref="AN17:AN18"/>
    <mergeCell ref="AM3:AM4"/>
    <mergeCell ref="AM5:AM6"/>
    <mergeCell ref="AM7:AM8"/>
    <mergeCell ref="AM9:AM10"/>
    <mergeCell ref="AO3:AO4"/>
    <mergeCell ref="AO5:AO6"/>
    <mergeCell ref="AO7:AO8"/>
    <mergeCell ref="AO9:AO10"/>
    <mergeCell ref="AN3:AN4"/>
    <mergeCell ref="AN5:AN6"/>
    <mergeCell ref="AM35:AM36"/>
    <mergeCell ref="AM11:AM12"/>
    <mergeCell ref="AO11:AO12"/>
    <mergeCell ref="AO13:AO14"/>
    <mergeCell ref="AO15:AO16"/>
    <mergeCell ref="AN11:AN12"/>
    <mergeCell ref="AN25:AN26"/>
    <mergeCell ref="AO25:AO26"/>
    <mergeCell ref="AM13:AM14"/>
    <mergeCell ref="AM15:AM16"/>
    <mergeCell ref="L73:M73"/>
    <mergeCell ref="AM25:AM26"/>
    <mergeCell ref="AM29:AM30"/>
    <mergeCell ref="AM31:AM32"/>
    <mergeCell ref="AM27:AM28"/>
    <mergeCell ref="AM33:AM34"/>
    <mergeCell ref="AL35:AL36"/>
    <mergeCell ref="AL31:AL32"/>
    <mergeCell ref="AL33:AL34"/>
    <mergeCell ref="AM37:AM38"/>
    <mergeCell ref="AM39:AM40"/>
    <mergeCell ref="AM41:AM42"/>
    <mergeCell ref="AL37:AL38"/>
    <mergeCell ref="A76:B76"/>
    <mergeCell ref="AK49:AK50"/>
    <mergeCell ref="AK51:AK52"/>
    <mergeCell ref="AL51:AL52"/>
    <mergeCell ref="AL49:AL50"/>
    <mergeCell ref="AJ51:AJ52"/>
    <mergeCell ref="AF73:AG73"/>
    <mergeCell ref="AM47:AM48"/>
    <mergeCell ref="AL47:AL48"/>
    <mergeCell ref="AL45:AL46"/>
    <mergeCell ref="AL43:AL44"/>
    <mergeCell ref="AM43:AM44"/>
    <mergeCell ref="AM45:AM46"/>
    <mergeCell ref="I66:J66"/>
    <mergeCell ref="C67:D67"/>
    <mergeCell ref="C70:D70"/>
    <mergeCell ref="C69:D69"/>
    <mergeCell ref="C68:D68"/>
    <mergeCell ref="F68:G68"/>
    <mergeCell ref="AF89:AG89"/>
    <mergeCell ref="Z88:AA88"/>
    <mergeCell ref="AC88:AD88"/>
    <mergeCell ref="C88:D88"/>
    <mergeCell ref="F88:G88"/>
    <mergeCell ref="I88:J88"/>
    <mergeCell ref="L88:M88"/>
    <mergeCell ref="Z83:AA83"/>
    <mergeCell ref="T83:U83"/>
    <mergeCell ref="AC83:AD83"/>
    <mergeCell ref="C65:D65"/>
    <mergeCell ref="C64:D64"/>
    <mergeCell ref="AF87:AG87"/>
    <mergeCell ref="F70:G70"/>
    <mergeCell ref="T73:U73"/>
    <mergeCell ref="C66:D66"/>
    <mergeCell ref="F66:G66"/>
    <mergeCell ref="I90:J90"/>
    <mergeCell ref="C87:D87"/>
    <mergeCell ref="F87:G87"/>
    <mergeCell ref="I87:J87"/>
    <mergeCell ref="C86:D86"/>
    <mergeCell ref="AF83:AG83"/>
    <mergeCell ref="C83:D83"/>
    <mergeCell ref="F83:G83"/>
    <mergeCell ref="I83:J83"/>
    <mergeCell ref="L83:M83"/>
    <mergeCell ref="L90:M90"/>
    <mergeCell ref="C89:D89"/>
    <mergeCell ref="F89:G89"/>
    <mergeCell ref="I89:J89"/>
    <mergeCell ref="L89:M89"/>
    <mergeCell ref="C84:D84"/>
    <mergeCell ref="F84:G84"/>
    <mergeCell ref="I84:J84"/>
    <mergeCell ref="C90:D90"/>
    <mergeCell ref="F90:G90"/>
    <mergeCell ref="L87:M87"/>
    <mergeCell ref="O86:P86"/>
    <mergeCell ref="F85:G85"/>
    <mergeCell ref="I85:J85"/>
    <mergeCell ref="L85:M85"/>
    <mergeCell ref="F86:G86"/>
    <mergeCell ref="I86:J86"/>
    <mergeCell ref="L86:M86"/>
    <mergeCell ref="O85:P85"/>
    <mergeCell ref="I82:J82"/>
    <mergeCell ref="L82:M82"/>
    <mergeCell ref="O83:P83"/>
    <mergeCell ref="O84:P84"/>
    <mergeCell ref="C81:D81"/>
    <mergeCell ref="F81:G81"/>
    <mergeCell ref="C82:D82"/>
    <mergeCell ref="F82:G82"/>
    <mergeCell ref="C85:D85"/>
    <mergeCell ref="W83:X83"/>
    <mergeCell ref="W82:X82"/>
    <mergeCell ref="T81:U81"/>
    <mergeCell ref="W81:X81"/>
    <mergeCell ref="T82:U82"/>
    <mergeCell ref="L84:M84"/>
    <mergeCell ref="I81:J81"/>
    <mergeCell ref="L81:M81"/>
    <mergeCell ref="O81:P81"/>
    <mergeCell ref="AC68:AD68"/>
    <mergeCell ref="Z67:AA67"/>
    <mergeCell ref="AC67:AD67"/>
    <mergeCell ref="AF67:AG67"/>
    <mergeCell ref="AF68:AG68"/>
    <mergeCell ref="Z68:AA68"/>
    <mergeCell ref="Z70:AA70"/>
    <mergeCell ref="C79:D79"/>
    <mergeCell ref="F79:G79"/>
    <mergeCell ref="I79:J79"/>
    <mergeCell ref="L79:M79"/>
    <mergeCell ref="O79:P79"/>
    <mergeCell ref="O72:P72"/>
    <mergeCell ref="T76:U76"/>
    <mergeCell ref="T71:U71"/>
    <mergeCell ref="T74:U74"/>
    <mergeCell ref="AC69:AD69"/>
    <mergeCell ref="W78:X78"/>
    <mergeCell ref="AF71:AG71"/>
    <mergeCell ref="W71:X71"/>
    <mergeCell ref="Z78:AA78"/>
    <mergeCell ref="Z71:AA71"/>
    <mergeCell ref="AC71:AD71"/>
    <mergeCell ref="W76:X76"/>
    <mergeCell ref="AF69:AG69"/>
    <mergeCell ref="AC70:AD70"/>
    <mergeCell ref="AF79:AG79"/>
    <mergeCell ref="Z79:AA79"/>
    <mergeCell ref="AF81:AG81"/>
    <mergeCell ref="AC78:AD78"/>
    <mergeCell ref="AF80:AG80"/>
    <mergeCell ref="AC79:AD79"/>
    <mergeCell ref="AF78:AG78"/>
    <mergeCell ref="AF82:AG82"/>
    <mergeCell ref="W72:X72"/>
    <mergeCell ref="Z73:AA73"/>
    <mergeCell ref="AC73:AD73"/>
    <mergeCell ref="Z80:AA80"/>
    <mergeCell ref="AC80:AD80"/>
    <mergeCell ref="Z81:AA81"/>
    <mergeCell ref="AF72:AG72"/>
    <mergeCell ref="Z72:AA72"/>
    <mergeCell ref="AC72:AD72"/>
    <mergeCell ref="AI1:AL1"/>
    <mergeCell ref="AL41:AL42"/>
    <mergeCell ref="AL39:AL40"/>
    <mergeCell ref="AL3:AL4"/>
    <mergeCell ref="AL5:AL6"/>
    <mergeCell ref="AL7:AL8"/>
    <mergeCell ref="AL9:AL10"/>
    <mergeCell ref="AL11:AL12"/>
    <mergeCell ref="AK39:AK40"/>
    <mergeCell ref="AK41:AK42"/>
    <mergeCell ref="AL25:AL26"/>
    <mergeCell ref="AK11:AK12"/>
    <mergeCell ref="AK19:AK20"/>
    <mergeCell ref="AK13:AK14"/>
    <mergeCell ref="AK15:AK16"/>
    <mergeCell ref="AL17:AL18"/>
    <mergeCell ref="AL19:AL20"/>
    <mergeCell ref="AK25:AK26"/>
    <mergeCell ref="AK23:AK24"/>
    <mergeCell ref="AL13:AL14"/>
    <mergeCell ref="AL15:AL16"/>
    <mergeCell ref="AL23:AL24"/>
    <mergeCell ref="AL21:AL22"/>
    <mergeCell ref="AK3:AK4"/>
    <mergeCell ref="AK5:AK6"/>
    <mergeCell ref="AK7:AK8"/>
    <mergeCell ref="AK9:AK10"/>
    <mergeCell ref="AK21:AK22"/>
    <mergeCell ref="AI41:AI42"/>
    <mergeCell ref="AI43:AI44"/>
    <mergeCell ref="AI39:AI40"/>
    <mergeCell ref="AJ43:AJ44"/>
    <mergeCell ref="AI27:AI28"/>
    <mergeCell ref="AI29:AI30"/>
    <mergeCell ref="AI31:AI32"/>
    <mergeCell ref="AI11:AI12"/>
    <mergeCell ref="AI13:AI14"/>
    <mergeCell ref="AJ3:AJ4"/>
    <mergeCell ref="AJ5:AJ6"/>
    <mergeCell ref="AI3:AI4"/>
    <mergeCell ref="AI5:AI6"/>
    <mergeCell ref="AI7:AI8"/>
    <mergeCell ref="AI9:AI10"/>
    <mergeCell ref="AJ7:AJ8"/>
    <mergeCell ref="AJ9:AJ10"/>
    <mergeCell ref="AK47:AK48"/>
    <mergeCell ref="AK45:AK46"/>
    <mergeCell ref="AK37:AK38"/>
    <mergeCell ref="AK27:AK28"/>
    <mergeCell ref="AK43:AK44"/>
    <mergeCell ref="AK35:AK36"/>
    <mergeCell ref="AJ45:AJ46"/>
    <mergeCell ref="AK17:AK18"/>
    <mergeCell ref="AJ39:AJ40"/>
    <mergeCell ref="AK31:AK32"/>
    <mergeCell ref="AJ29:AJ30"/>
    <mergeCell ref="AJ21:AJ22"/>
    <mergeCell ref="AJ23:AJ24"/>
    <mergeCell ref="AJ19:AJ20"/>
    <mergeCell ref="AJ25:AJ26"/>
    <mergeCell ref="AL27:AL28"/>
    <mergeCell ref="AJ35:AJ36"/>
    <mergeCell ref="AJ41:AJ42"/>
    <mergeCell ref="AJ31:AJ32"/>
    <mergeCell ref="AJ33:AJ34"/>
    <mergeCell ref="AK33:AK34"/>
    <mergeCell ref="AK29:AK30"/>
    <mergeCell ref="AJ37:AJ38"/>
    <mergeCell ref="AL29:AL30"/>
    <mergeCell ref="AJ27:AJ28"/>
    <mergeCell ref="AJ11:AJ12"/>
    <mergeCell ref="AJ13:AJ14"/>
    <mergeCell ref="AJ15:AJ16"/>
    <mergeCell ref="AJ17:AJ18"/>
    <mergeCell ref="AF66:AG66"/>
    <mergeCell ref="Z66:AA66"/>
    <mergeCell ref="AC65:AD65"/>
    <mergeCell ref="Z65:AA65"/>
    <mergeCell ref="AC66:AD66"/>
    <mergeCell ref="AF65:AG65"/>
    <mergeCell ref="AI51:AI52"/>
    <mergeCell ref="AI49:AI50"/>
    <mergeCell ref="AJ47:AJ48"/>
    <mergeCell ref="L65:M65"/>
    <mergeCell ref="O65:P65"/>
    <mergeCell ref="W65:X65"/>
    <mergeCell ref="AF60:AG60"/>
    <mergeCell ref="AF63:AG63"/>
    <mergeCell ref="AC60:AD60"/>
    <mergeCell ref="AI47:AI48"/>
    <mergeCell ref="W67:X67"/>
    <mergeCell ref="W66:X66"/>
    <mergeCell ref="T65:U65"/>
    <mergeCell ref="I70:J70"/>
    <mergeCell ref="W69:X69"/>
    <mergeCell ref="L70:M70"/>
    <mergeCell ref="W68:X68"/>
    <mergeCell ref="W70:X70"/>
    <mergeCell ref="L66:M66"/>
    <mergeCell ref="T70:U70"/>
    <mergeCell ref="AI45:AI46"/>
    <mergeCell ref="AI35:AI36"/>
    <mergeCell ref="AI37:AI38"/>
    <mergeCell ref="AI33:AI34"/>
    <mergeCell ref="AI15:AI16"/>
    <mergeCell ref="AI23:AI24"/>
    <mergeCell ref="AI17:AI18"/>
    <mergeCell ref="AI19:AI20"/>
    <mergeCell ref="AI21:AI22"/>
    <mergeCell ref="AI25:AI26"/>
    <mergeCell ref="F65:G65"/>
    <mergeCell ref="I65:J65"/>
    <mergeCell ref="O76:P76"/>
    <mergeCell ref="O71:P71"/>
    <mergeCell ref="O66:P66"/>
    <mergeCell ref="O70:P70"/>
    <mergeCell ref="O74:P74"/>
    <mergeCell ref="F67:G67"/>
    <mergeCell ref="I67:J67"/>
    <mergeCell ref="F69:G69"/>
    <mergeCell ref="I69:J69"/>
    <mergeCell ref="L69:M69"/>
    <mergeCell ref="T66:U66"/>
    <mergeCell ref="T68:U68"/>
    <mergeCell ref="O69:P69"/>
    <mergeCell ref="T69:U69"/>
    <mergeCell ref="I68:J68"/>
    <mergeCell ref="L68:M68"/>
    <mergeCell ref="O68:P68"/>
    <mergeCell ref="L67:M67"/>
    <mergeCell ref="C72:D72"/>
    <mergeCell ref="F72:G72"/>
    <mergeCell ref="I72:J72"/>
    <mergeCell ref="L72:M72"/>
    <mergeCell ref="C71:D71"/>
    <mergeCell ref="F71:G71"/>
    <mergeCell ref="I71:J71"/>
    <mergeCell ref="L71:M71"/>
    <mergeCell ref="C74:D74"/>
    <mergeCell ref="F74:G74"/>
    <mergeCell ref="I74:J74"/>
    <mergeCell ref="C73:D73"/>
    <mergeCell ref="F73:G73"/>
    <mergeCell ref="I73:J73"/>
    <mergeCell ref="AF70:AG70"/>
    <mergeCell ref="Z69:AA69"/>
    <mergeCell ref="C63:D63"/>
    <mergeCell ref="F63:G63"/>
    <mergeCell ref="O64:P64"/>
    <mergeCell ref="F64:G64"/>
    <mergeCell ref="L64:M64"/>
    <mergeCell ref="W64:X64"/>
    <mergeCell ref="O67:P67"/>
    <mergeCell ref="T67:U67"/>
    <mergeCell ref="AF64:AG64"/>
    <mergeCell ref="AF62:AG62"/>
    <mergeCell ref="T63:U63"/>
    <mergeCell ref="W63:X63"/>
    <mergeCell ref="Z63:AA63"/>
    <mergeCell ref="AC63:AD63"/>
    <mergeCell ref="Z64:AA64"/>
    <mergeCell ref="AC64:AD64"/>
    <mergeCell ref="T64:U64"/>
    <mergeCell ref="AB49:AB50"/>
    <mergeCell ref="T59:U59"/>
    <mergeCell ref="AB51:AB52"/>
    <mergeCell ref="Y51:Y52"/>
    <mergeCell ref="R57:AH57"/>
    <mergeCell ref="Y49:Y50"/>
    <mergeCell ref="R49:R50"/>
    <mergeCell ref="AH49:AH50"/>
    <mergeCell ref="I63:J63"/>
    <mergeCell ref="L63:M63"/>
    <mergeCell ref="L61:M61"/>
    <mergeCell ref="L62:M62"/>
    <mergeCell ref="W61:X61"/>
    <mergeCell ref="Z61:AA61"/>
    <mergeCell ref="I64:J64"/>
    <mergeCell ref="F60:G60"/>
    <mergeCell ref="I60:J60"/>
    <mergeCell ref="R53:AH53"/>
    <mergeCell ref="O60:P60"/>
    <mergeCell ref="L60:M60"/>
    <mergeCell ref="T60:U60"/>
    <mergeCell ref="W60:X60"/>
    <mergeCell ref="Z60:AA60"/>
    <mergeCell ref="O63:P63"/>
    <mergeCell ref="C61:D61"/>
    <mergeCell ref="C60:D60"/>
    <mergeCell ref="C62:D62"/>
    <mergeCell ref="F62:G62"/>
    <mergeCell ref="O62:P62"/>
    <mergeCell ref="O61:P61"/>
    <mergeCell ref="F61:G61"/>
    <mergeCell ref="I61:J61"/>
    <mergeCell ref="I62:J62"/>
    <mergeCell ref="AF59:AG59"/>
    <mergeCell ref="AC61:AD61"/>
    <mergeCell ref="T62:U62"/>
    <mergeCell ref="AC62:AD62"/>
    <mergeCell ref="AF61:AG61"/>
    <mergeCell ref="T61:U61"/>
    <mergeCell ref="W62:X62"/>
    <mergeCell ref="Z59:AA59"/>
    <mergeCell ref="AC59:AD59"/>
    <mergeCell ref="Z62:AA62"/>
    <mergeCell ref="R55:AH55"/>
    <mergeCell ref="AH51:AH52"/>
    <mergeCell ref="R56:AH56"/>
    <mergeCell ref="N51:N52"/>
    <mergeCell ref="Q51:Q52"/>
    <mergeCell ref="R51:R52"/>
    <mergeCell ref="A55:Q55"/>
    <mergeCell ref="S51:S52"/>
    <mergeCell ref="V51:V52"/>
    <mergeCell ref="A51:A52"/>
    <mergeCell ref="A56:Q56"/>
    <mergeCell ref="W59:X59"/>
    <mergeCell ref="F59:G59"/>
    <mergeCell ref="I59:J59"/>
    <mergeCell ref="L59:M59"/>
    <mergeCell ref="A57:Q57"/>
    <mergeCell ref="C59:D59"/>
    <mergeCell ref="A58:B58"/>
    <mergeCell ref="O59:P59"/>
    <mergeCell ref="AE45:AE46"/>
    <mergeCell ref="V49:V50"/>
    <mergeCell ref="AE51:AE52"/>
    <mergeCell ref="R47:R48"/>
    <mergeCell ref="Y45:Y46"/>
    <mergeCell ref="AB45:AB46"/>
    <mergeCell ref="Y47:Y48"/>
    <mergeCell ref="AB47:AB48"/>
    <mergeCell ref="AE49:AE50"/>
    <mergeCell ref="AE47:AE48"/>
    <mergeCell ref="S49:S50"/>
    <mergeCell ref="AH41:AH42"/>
    <mergeCell ref="R45:R46"/>
    <mergeCell ref="V45:V46"/>
    <mergeCell ref="V47:V48"/>
    <mergeCell ref="AE43:AE44"/>
    <mergeCell ref="AB43:AB44"/>
    <mergeCell ref="AH43:AH44"/>
    <mergeCell ref="AH45:AH46"/>
    <mergeCell ref="AH47:AH48"/>
    <mergeCell ref="AH33:AH34"/>
    <mergeCell ref="Y35:Y36"/>
    <mergeCell ref="AB35:AB36"/>
    <mergeCell ref="AE35:AE36"/>
    <mergeCell ref="AE33:AE34"/>
    <mergeCell ref="AB33:AB34"/>
    <mergeCell ref="Y33:Y34"/>
    <mergeCell ref="Y41:Y42"/>
    <mergeCell ref="Y43:Y44"/>
    <mergeCell ref="AB37:AB38"/>
    <mergeCell ref="AB39:AB40"/>
    <mergeCell ref="AB41:AB42"/>
    <mergeCell ref="S47:S48"/>
    <mergeCell ref="Y37:Y38"/>
    <mergeCell ref="Y39:Y40"/>
    <mergeCell ref="Y23:Y24"/>
    <mergeCell ref="AB23:AB24"/>
    <mergeCell ref="AE23:AE24"/>
    <mergeCell ref="AB17:AB18"/>
    <mergeCell ref="AE41:AE42"/>
    <mergeCell ref="AH37:AH38"/>
    <mergeCell ref="AH39:AH40"/>
    <mergeCell ref="AH35:AH36"/>
    <mergeCell ref="AE37:AE38"/>
    <mergeCell ref="AE39:AE40"/>
    <mergeCell ref="Y29:Y30"/>
    <mergeCell ref="AB29:AB30"/>
    <mergeCell ref="Y25:Y26"/>
    <mergeCell ref="AB25:AB26"/>
    <mergeCell ref="AB27:AB28"/>
    <mergeCell ref="Y27:Y28"/>
    <mergeCell ref="AH17:AH18"/>
    <mergeCell ref="Y19:Y20"/>
    <mergeCell ref="AB19:AB20"/>
    <mergeCell ref="Y17:Y18"/>
    <mergeCell ref="AH21:AH22"/>
    <mergeCell ref="AB21:AB22"/>
    <mergeCell ref="AE21:AE22"/>
    <mergeCell ref="AH19:AH20"/>
    <mergeCell ref="AE19:AE20"/>
    <mergeCell ref="AE17:AE18"/>
    <mergeCell ref="AH31:AH32"/>
    <mergeCell ref="AB31:AB32"/>
    <mergeCell ref="AE29:AE30"/>
    <mergeCell ref="AH29:AH30"/>
    <mergeCell ref="AE31:AE32"/>
    <mergeCell ref="AH23:AH24"/>
    <mergeCell ref="AE25:AE26"/>
    <mergeCell ref="AH25:AH26"/>
    <mergeCell ref="H29:H30"/>
    <mergeCell ref="Y31:Y32"/>
    <mergeCell ref="AE27:AE28"/>
    <mergeCell ref="AH27:AH28"/>
    <mergeCell ref="V31:V32"/>
    <mergeCell ref="Q31:Q32"/>
    <mergeCell ref="S29:S30"/>
    <mergeCell ref="S31:S32"/>
    <mergeCell ref="Q29:Q30"/>
    <mergeCell ref="R31:R32"/>
    <mergeCell ref="S33:S34"/>
    <mergeCell ref="H43:H44"/>
    <mergeCell ref="K43:K44"/>
    <mergeCell ref="H37:H38"/>
    <mergeCell ref="Q37:Q38"/>
    <mergeCell ref="N43:N44"/>
    <mergeCell ref="S35:S36"/>
    <mergeCell ref="S37:S38"/>
    <mergeCell ref="R43:R44"/>
    <mergeCell ref="S41:S42"/>
    <mergeCell ref="V35:V36"/>
    <mergeCell ref="V43:V44"/>
    <mergeCell ref="V41:V42"/>
    <mergeCell ref="V29:V30"/>
    <mergeCell ref="V33:V34"/>
    <mergeCell ref="V39:V40"/>
    <mergeCell ref="V37:V38"/>
    <mergeCell ref="E37:E38"/>
    <mergeCell ref="S43:S44"/>
    <mergeCell ref="R41:R42"/>
    <mergeCell ref="K39:K40"/>
    <mergeCell ref="K37:K38"/>
    <mergeCell ref="R37:R38"/>
    <mergeCell ref="R39:R40"/>
    <mergeCell ref="K41:K42"/>
    <mergeCell ref="B33:B34"/>
    <mergeCell ref="S39:S40"/>
    <mergeCell ref="N29:N30"/>
    <mergeCell ref="Q33:Q34"/>
    <mergeCell ref="R35:R36"/>
    <mergeCell ref="E35:E36"/>
    <mergeCell ref="B35:B36"/>
    <mergeCell ref="K35:K36"/>
    <mergeCell ref="K31:K32"/>
    <mergeCell ref="B37:B38"/>
    <mergeCell ref="R33:R34"/>
    <mergeCell ref="Q35:Q36"/>
    <mergeCell ref="N37:N38"/>
    <mergeCell ref="Q49:Q50"/>
    <mergeCell ref="Q45:Q46"/>
    <mergeCell ref="N33:N34"/>
    <mergeCell ref="N35:N36"/>
    <mergeCell ref="Q43:Q44"/>
    <mergeCell ref="Q47:Q48"/>
    <mergeCell ref="N45:N46"/>
    <mergeCell ref="Q39:Q40"/>
    <mergeCell ref="N41:N42"/>
    <mergeCell ref="Q41:Q42"/>
    <mergeCell ref="N39:N40"/>
    <mergeCell ref="N49:N50"/>
    <mergeCell ref="E45:E46"/>
    <mergeCell ref="E43:E44"/>
    <mergeCell ref="E39:E40"/>
    <mergeCell ref="B41:B42"/>
    <mergeCell ref="H39:H40"/>
    <mergeCell ref="E41:E42"/>
    <mergeCell ref="H41:H42"/>
    <mergeCell ref="B43:B44"/>
    <mergeCell ref="B39:B40"/>
    <mergeCell ref="A29:A30"/>
    <mergeCell ref="K33:K34"/>
    <mergeCell ref="H33:H34"/>
    <mergeCell ref="H35:H36"/>
    <mergeCell ref="E33:E34"/>
    <mergeCell ref="H31:H32"/>
    <mergeCell ref="E31:E32"/>
    <mergeCell ref="E29:E30"/>
    <mergeCell ref="B29:B30"/>
    <mergeCell ref="B31:B32"/>
    <mergeCell ref="A43:A44"/>
    <mergeCell ref="A23:A24"/>
    <mergeCell ref="A25:A26"/>
    <mergeCell ref="A27:A28"/>
    <mergeCell ref="A31:A32"/>
    <mergeCell ref="A35:A36"/>
    <mergeCell ref="A33:A34"/>
    <mergeCell ref="A39:A40"/>
    <mergeCell ref="A37:A38"/>
    <mergeCell ref="A41:A42"/>
    <mergeCell ref="B27:B28"/>
    <mergeCell ref="K27:K28"/>
    <mergeCell ref="H25:H26"/>
    <mergeCell ref="E25:E26"/>
    <mergeCell ref="B25:B26"/>
    <mergeCell ref="H27:H28"/>
    <mergeCell ref="E27:E28"/>
    <mergeCell ref="K25:K26"/>
    <mergeCell ref="V27:V28"/>
    <mergeCell ref="V25:V26"/>
    <mergeCell ref="Q25:Q26"/>
    <mergeCell ref="V21:V22"/>
    <mergeCell ref="V23:V24"/>
    <mergeCell ref="S27:S28"/>
    <mergeCell ref="AH3:AH4"/>
    <mergeCell ref="AH5:AH6"/>
    <mergeCell ref="AE9:AE10"/>
    <mergeCell ref="AH9:AH10"/>
    <mergeCell ref="AH7:AH8"/>
    <mergeCell ref="AE5:AE6"/>
    <mergeCell ref="H23:H24"/>
    <mergeCell ref="H21:H22"/>
    <mergeCell ref="B9:B10"/>
    <mergeCell ref="H9:H10"/>
    <mergeCell ref="B23:B24"/>
    <mergeCell ref="B21:B22"/>
    <mergeCell ref="E17:E18"/>
    <mergeCell ref="H11:H12"/>
    <mergeCell ref="H17:H18"/>
    <mergeCell ref="E23:E24"/>
    <mergeCell ref="S7:S8"/>
    <mergeCell ref="R5:R6"/>
    <mergeCell ref="R7:R8"/>
    <mergeCell ref="Y7:Y8"/>
    <mergeCell ref="AB13:AB14"/>
    <mergeCell ref="E21:E22"/>
    <mergeCell ref="E15:E16"/>
    <mergeCell ref="V19:V20"/>
    <mergeCell ref="R19:R20"/>
    <mergeCell ref="Y21:Y22"/>
    <mergeCell ref="B5:B6"/>
    <mergeCell ref="E5:E6"/>
    <mergeCell ref="H5:H6"/>
    <mergeCell ref="K13:K14"/>
    <mergeCell ref="E11:E12"/>
    <mergeCell ref="R11:R12"/>
    <mergeCell ref="V5:V6"/>
    <mergeCell ref="Q5:Q6"/>
    <mergeCell ref="AB5:AB6"/>
    <mergeCell ref="V7:V8"/>
    <mergeCell ref="S15:S16"/>
    <mergeCell ref="V15:V16"/>
    <mergeCell ref="R15:R16"/>
    <mergeCell ref="S11:S12"/>
    <mergeCell ref="AB9:AB10"/>
    <mergeCell ref="S13:S14"/>
    <mergeCell ref="AB15:AB16"/>
    <mergeCell ref="Y11:Y12"/>
    <mergeCell ref="AB11:AB12"/>
    <mergeCell ref="V11:V12"/>
    <mergeCell ref="AE7:AE8"/>
    <mergeCell ref="AB7:AB8"/>
    <mergeCell ref="A7:A8"/>
    <mergeCell ref="B7:B8"/>
    <mergeCell ref="E7:E8"/>
    <mergeCell ref="A9:A10"/>
    <mergeCell ref="AH15:AH16"/>
    <mergeCell ref="AH11:AH12"/>
    <mergeCell ref="K15:K16"/>
    <mergeCell ref="H13:H14"/>
    <mergeCell ref="AE15:AE16"/>
    <mergeCell ref="AH13:AH14"/>
    <mergeCell ref="A11:A12"/>
    <mergeCell ref="E9:E10"/>
    <mergeCell ref="B11:B12"/>
    <mergeCell ref="AE13:AE14"/>
    <mergeCell ref="V13:V14"/>
    <mergeCell ref="E13:E14"/>
    <mergeCell ref="S9:S10"/>
    <mergeCell ref="V9:V10"/>
    <mergeCell ref="AE11:AE12"/>
    <mergeCell ref="Y9:Y10"/>
    <mergeCell ref="R29:R30"/>
    <mergeCell ref="R17:R18"/>
    <mergeCell ref="S17:S18"/>
    <mergeCell ref="R21:R22"/>
    <mergeCell ref="R23:R24"/>
    <mergeCell ref="R25:R26"/>
    <mergeCell ref="R27:R28"/>
    <mergeCell ref="S25:S26"/>
    <mergeCell ref="S23:S24"/>
    <mergeCell ref="S21:S22"/>
    <mergeCell ref="N31:N32"/>
    <mergeCell ref="N27:N28"/>
    <mergeCell ref="Q19:Q20"/>
    <mergeCell ref="N17:N18"/>
    <mergeCell ref="Q17:Q18"/>
    <mergeCell ref="Q23:Q24"/>
    <mergeCell ref="Q27:Q28"/>
    <mergeCell ref="N25:N26"/>
    <mergeCell ref="N21:N22"/>
    <mergeCell ref="N23:N24"/>
    <mergeCell ref="K29:K30"/>
    <mergeCell ref="Q11:Q12"/>
    <mergeCell ref="N11:N12"/>
    <mergeCell ref="N9:N10"/>
    <mergeCell ref="K23:K24"/>
    <mergeCell ref="K11:K12"/>
    <mergeCell ref="N13:N14"/>
    <mergeCell ref="K17:K18"/>
    <mergeCell ref="K21:K22"/>
    <mergeCell ref="Q21:Q22"/>
    <mergeCell ref="K19:K20"/>
    <mergeCell ref="N19:N20"/>
    <mergeCell ref="N5:N6"/>
    <mergeCell ref="K9:K10"/>
    <mergeCell ref="S19:S20"/>
    <mergeCell ref="R13:R14"/>
    <mergeCell ref="R9:R10"/>
    <mergeCell ref="AB3:AB4"/>
    <mergeCell ref="S5:S6"/>
    <mergeCell ref="Y5:Y6"/>
    <mergeCell ref="S3:S4"/>
    <mergeCell ref="Y15:Y16"/>
    <mergeCell ref="Y13:Y14"/>
    <mergeCell ref="V17:V18"/>
    <mergeCell ref="G1:H1"/>
    <mergeCell ref="I1:M1"/>
    <mergeCell ref="L2:M2"/>
    <mergeCell ref="AE3:AE4"/>
    <mergeCell ref="Z2:AA2"/>
    <mergeCell ref="AC2:AD2"/>
    <mergeCell ref="AE1:AG1"/>
    <mergeCell ref="Z1:AD1"/>
    <mergeCell ref="AF2:AG2"/>
    <mergeCell ref="N3:N4"/>
    <mergeCell ref="Y3:Y4"/>
    <mergeCell ref="H7:H8"/>
    <mergeCell ref="K5:K6"/>
    <mergeCell ref="K7:K8"/>
    <mergeCell ref="K3:K4"/>
    <mergeCell ref="B1:F1"/>
    <mergeCell ref="O2:P2"/>
    <mergeCell ref="X1:Y1"/>
    <mergeCell ref="S1:W1"/>
    <mergeCell ref="C2:D2"/>
    <mergeCell ref="A3:A4"/>
    <mergeCell ref="B3:B4"/>
    <mergeCell ref="E3:E4"/>
    <mergeCell ref="H3:H4"/>
    <mergeCell ref="W2:X2"/>
    <mergeCell ref="T2:U2"/>
    <mergeCell ref="V3:V4"/>
    <mergeCell ref="F2:G2"/>
    <mergeCell ref="I2:J2"/>
    <mergeCell ref="Q3:Q4"/>
    <mergeCell ref="A17:A18"/>
    <mergeCell ref="H19:H20"/>
    <mergeCell ref="E19:E20"/>
    <mergeCell ref="R3:R4"/>
    <mergeCell ref="Q9:Q10"/>
    <mergeCell ref="N15:N16"/>
    <mergeCell ref="Q15:Q16"/>
    <mergeCell ref="N7:N8"/>
    <mergeCell ref="Q13:Q14"/>
    <mergeCell ref="Q7:Q8"/>
    <mergeCell ref="A45:A46"/>
    <mergeCell ref="B45:B46"/>
    <mergeCell ref="E49:E50"/>
    <mergeCell ref="S45:S46"/>
    <mergeCell ref="N47:N48"/>
    <mergeCell ref="A49:A50"/>
    <mergeCell ref="B47:B48"/>
    <mergeCell ref="K47:K48"/>
    <mergeCell ref="K45:K46"/>
    <mergeCell ref="H45:H46"/>
    <mergeCell ref="A5:A6"/>
    <mergeCell ref="H15:H16"/>
    <mergeCell ref="A21:A22"/>
    <mergeCell ref="B13:B14"/>
    <mergeCell ref="A15:A16"/>
    <mergeCell ref="A13:A14"/>
    <mergeCell ref="B19:B20"/>
    <mergeCell ref="B17:B18"/>
    <mergeCell ref="B15:B16"/>
    <mergeCell ref="A19:A20"/>
    <mergeCell ref="B51:B52"/>
    <mergeCell ref="A47:A48"/>
    <mergeCell ref="K49:K50"/>
    <mergeCell ref="H49:H50"/>
    <mergeCell ref="E51:E52"/>
    <mergeCell ref="H51:H52"/>
    <mergeCell ref="K51:K52"/>
    <mergeCell ref="B49:B50"/>
    <mergeCell ref="H47:H48"/>
    <mergeCell ref="E47:E48"/>
    <mergeCell ref="W74:X74"/>
    <mergeCell ref="A53:Q53"/>
    <mergeCell ref="A54:Q54"/>
    <mergeCell ref="R54:AH54"/>
    <mergeCell ref="AE58:AH58"/>
    <mergeCell ref="C58:M58"/>
    <mergeCell ref="N58:Q58"/>
    <mergeCell ref="R58:S58"/>
    <mergeCell ref="AF74:AG74"/>
    <mergeCell ref="T58:AD58"/>
    <mergeCell ref="I75:J75"/>
    <mergeCell ref="L75:M75"/>
    <mergeCell ref="O75:P75"/>
    <mergeCell ref="T75:U75"/>
    <mergeCell ref="I76:J76"/>
    <mergeCell ref="L76:M76"/>
    <mergeCell ref="AC93:AD93"/>
    <mergeCell ref="O80:P80"/>
    <mergeCell ref="T80:U80"/>
    <mergeCell ref="W80:X80"/>
    <mergeCell ref="W93:X93"/>
    <mergeCell ref="W84:X84"/>
    <mergeCell ref="O82:P82"/>
    <mergeCell ref="Z90:AA90"/>
    <mergeCell ref="AC90:AD90"/>
    <mergeCell ref="AC87:AD87"/>
    <mergeCell ref="O78:P78"/>
    <mergeCell ref="T78:U78"/>
    <mergeCell ref="AC75:AD75"/>
    <mergeCell ref="AC74:AD74"/>
    <mergeCell ref="AC76:AD76"/>
    <mergeCell ref="L74:M74"/>
    <mergeCell ref="W75:X75"/>
    <mergeCell ref="Z75:AA75"/>
    <mergeCell ref="Z76:AA76"/>
    <mergeCell ref="Z74:AA74"/>
    <mergeCell ref="C76:D76"/>
    <mergeCell ref="F76:G76"/>
    <mergeCell ref="C78:D78"/>
    <mergeCell ref="F78:G78"/>
    <mergeCell ref="I78:J78"/>
    <mergeCell ref="L78:M78"/>
    <mergeCell ref="AF75:AG75"/>
    <mergeCell ref="C94:D94"/>
    <mergeCell ref="F94:G94"/>
    <mergeCell ref="I94:J94"/>
    <mergeCell ref="L94:M94"/>
    <mergeCell ref="C80:D80"/>
    <mergeCell ref="F80:G80"/>
    <mergeCell ref="I80:J80"/>
    <mergeCell ref="L80:M80"/>
    <mergeCell ref="AF76:AG76"/>
    <mergeCell ref="C75:D75"/>
    <mergeCell ref="F75:G75"/>
    <mergeCell ref="Z93:AA93"/>
    <mergeCell ref="C93:D93"/>
    <mergeCell ref="F93:G93"/>
    <mergeCell ref="I93:J93"/>
    <mergeCell ref="L93:M93"/>
    <mergeCell ref="R77:AH77"/>
    <mergeCell ref="T79:U79"/>
    <mergeCell ref="W79:X79"/>
  </mergeCells>
  <phoneticPr fontId="38" type="noConversion"/>
  <printOptions horizontalCentered="1"/>
  <pageMargins left="0.25" right="0.25" top="0.75" bottom="0.25" header="0.25" footer="0.25"/>
  <pageSetup scale="97" orientation="portrait" horizontalDpi="4294967292" verticalDpi="4294967292"/>
  <rowBreaks count="1" manualBreakCount="1">
    <brk id="56" max="16383" man="1"/>
  </rowBreaks>
  <legacyDrawing r:id="rId1"/>
  <extLst>
    <ext xmlns:mx="http://schemas.microsoft.com/office/mac/excel/2008/main" uri="http://schemas.microsoft.com/office/mac/excel/2008/main">
      <mx:PLV Mode="0"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O107"/>
  <sheetViews>
    <sheetView workbookViewId="0">
      <selection activeCell="R1" sqref="R1:AH56"/>
    </sheetView>
  </sheetViews>
  <sheetFormatPr baseColWidth="10" defaultColWidth="9.1640625" defaultRowHeight="12"/>
  <cols>
    <col min="1" max="1" width="6.1640625" style="2" customWidth="1"/>
    <col min="2" max="2" width="11.6640625" style="2" customWidth="1"/>
    <col min="3" max="4" width="2.6640625" style="2" customWidth="1"/>
    <col min="5" max="5" width="11.6640625" style="2" customWidth="1"/>
    <col min="6" max="7" width="2.6640625" style="2" customWidth="1"/>
    <col min="8" max="8" width="11.6640625" style="2" customWidth="1"/>
    <col min="9" max="10" width="2.6640625" style="2" customWidth="1"/>
    <col min="11" max="11" width="11.6640625" style="2" customWidth="1"/>
    <col min="12" max="13" width="2.6640625" style="2" customWidth="1"/>
    <col min="14" max="14" width="11.6640625" style="2" customWidth="1"/>
    <col min="15" max="16" width="2.6640625" style="2" customWidth="1"/>
    <col min="17" max="17" width="6.6640625" style="2" customWidth="1"/>
    <col min="18" max="18" width="6.1640625" style="2" customWidth="1"/>
    <col min="19" max="19" width="11.6640625" style="2" customWidth="1"/>
    <col min="20" max="21" width="2.6640625" style="2" customWidth="1"/>
    <col min="22" max="22" width="11.6640625" style="2" customWidth="1"/>
    <col min="23" max="24" width="2.6640625" style="2" customWidth="1"/>
    <col min="25" max="25" width="11.6640625" style="2" customWidth="1"/>
    <col min="26" max="27" width="2.6640625" style="2" customWidth="1"/>
    <col min="28" max="28" width="11.6640625" style="2" customWidth="1"/>
    <col min="29" max="30" width="2.6640625" style="2" customWidth="1"/>
    <col min="31" max="31" width="11.6640625" style="2" customWidth="1"/>
    <col min="32" max="33" width="2.6640625" style="2" customWidth="1"/>
    <col min="34" max="34" width="6.6640625" style="2" customWidth="1"/>
    <col min="35" max="36" width="9.6640625" style="2" customWidth="1"/>
    <col min="37" max="37" width="4.6640625" style="2" customWidth="1"/>
    <col min="38" max="39" width="9.6640625" style="2" customWidth="1"/>
    <col min="40" max="40" width="4.5" style="2" customWidth="1"/>
    <col min="41" max="41" width="11.5" style="2" customWidth="1"/>
    <col min="42" max="16384" width="9.1640625" style="2"/>
  </cols>
  <sheetData>
    <row r="1" spans="1:41" ht="14" customHeight="1" thickBot="1">
      <c r="A1" s="201" t="s">
        <v>367</v>
      </c>
      <c r="B1" s="1623" t="str">
        <f ca="1">IF(Rosters!B10="","",Rosters!B10)</f>
        <v>5280 Fight Club</v>
      </c>
      <c r="C1" s="1623"/>
      <c r="D1" s="1623"/>
      <c r="E1" s="1623"/>
      <c r="F1" s="1623"/>
      <c r="G1" s="1624" t="s">
        <v>368</v>
      </c>
      <c r="H1" s="1624"/>
      <c r="I1" s="1623" t="s">
        <v>87</v>
      </c>
      <c r="J1" s="1623"/>
      <c r="K1" s="1623"/>
      <c r="L1" s="1623"/>
      <c r="M1" s="1623"/>
      <c r="N1" s="1625" t="s">
        <v>280</v>
      </c>
      <c r="O1" s="1625"/>
      <c r="P1" s="1625"/>
      <c r="Q1" s="205">
        <v>2</v>
      </c>
      <c r="R1" s="201" t="s">
        <v>367</v>
      </c>
      <c r="S1" s="1623" t="str">
        <f ca="1">IF(Rosters!H10="","",Rosters!H10)</f>
        <v>All Stars</v>
      </c>
      <c r="T1" s="1623"/>
      <c r="U1" s="1623"/>
      <c r="V1" s="1623"/>
      <c r="W1" s="1623"/>
      <c r="X1" s="1624" t="s">
        <v>368</v>
      </c>
      <c r="Y1" s="1624"/>
      <c r="Z1" s="1623" t="s">
        <v>70</v>
      </c>
      <c r="AA1" s="1623"/>
      <c r="AB1" s="1623"/>
      <c r="AC1" s="1623"/>
      <c r="AD1" s="1623"/>
      <c r="AE1" s="1625" t="s">
        <v>280</v>
      </c>
      <c r="AF1" s="1625"/>
      <c r="AG1" s="1625"/>
      <c r="AH1" s="205">
        <v>2</v>
      </c>
      <c r="AI1" s="1134" t="s">
        <v>221</v>
      </c>
      <c r="AJ1" s="1134"/>
      <c r="AK1" s="1134"/>
      <c r="AL1" s="1134"/>
      <c r="AM1" s="195"/>
      <c r="AN1" s="195"/>
    </row>
    <row r="2" spans="1:41" ht="15.75" customHeight="1" thickBot="1">
      <c r="A2" s="329" t="s">
        <v>373</v>
      </c>
      <c r="B2" s="330" t="s">
        <v>350</v>
      </c>
      <c r="C2" s="1620" t="s">
        <v>365</v>
      </c>
      <c r="D2" s="1621"/>
      <c r="E2" s="330" t="s">
        <v>351</v>
      </c>
      <c r="F2" s="1620" t="s">
        <v>365</v>
      </c>
      <c r="G2" s="1621"/>
      <c r="H2" s="330" t="s">
        <v>352</v>
      </c>
      <c r="I2" s="1620" t="s">
        <v>365</v>
      </c>
      <c r="J2" s="1621"/>
      <c r="K2" s="330" t="s">
        <v>353</v>
      </c>
      <c r="L2" s="1620" t="s">
        <v>365</v>
      </c>
      <c r="M2" s="1621"/>
      <c r="N2" s="330" t="s">
        <v>349</v>
      </c>
      <c r="O2" s="1620" t="s">
        <v>365</v>
      </c>
      <c r="P2" s="1621"/>
      <c r="Q2" s="331" t="s">
        <v>364</v>
      </c>
      <c r="R2" s="329" t="s">
        <v>373</v>
      </c>
      <c r="S2" s="330" t="s">
        <v>350</v>
      </c>
      <c r="T2" s="1620" t="s">
        <v>365</v>
      </c>
      <c r="U2" s="1621"/>
      <c r="V2" s="330" t="s">
        <v>351</v>
      </c>
      <c r="W2" s="1620" t="s">
        <v>365</v>
      </c>
      <c r="X2" s="1621"/>
      <c r="Y2" s="330" t="s">
        <v>352</v>
      </c>
      <c r="Z2" s="1620" t="s">
        <v>365</v>
      </c>
      <c r="AA2" s="1621"/>
      <c r="AB2" s="330" t="s">
        <v>353</v>
      </c>
      <c r="AC2" s="1620" t="s">
        <v>365</v>
      </c>
      <c r="AD2" s="1621"/>
      <c r="AE2" s="330" t="s">
        <v>349</v>
      </c>
      <c r="AF2" s="1620" t="s">
        <v>365</v>
      </c>
      <c r="AG2" s="1621"/>
      <c r="AH2" s="331" t="s">
        <v>364</v>
      </c>
      <c r="AI2" s="649" t="s">
        <v>256</v>
      </c>
      <c r="AJ2" s="650" t="s">
        <v>252</v>
      </c>
      <c r="AK2" s="650" t="s">
        <v>391</v>
      </c>
      <c r="AL2" s="650" t="s">
        <v>254</v>
      </c>
      <c r="AM2" s="650" t="s">
        <v>253</v>
      </c>
      <c r="AN2" s="650" t="s">
        <v>391</v>
      </c>
      <c r="AO2" s="651" t="s">
        <v>257</v>
      </c>
    </row>
    <row r="3" spans="1:41" ht="12.5" customHeight="1" thickBot="1">
      <c r="A3" s="1683">
        <v>1</v>
      </c>
      <c r="B3" s="1618" t="s">
        <v>62</v>
      </c>
      <c r="C3" s="461"/>
      <c r="D3" s="462"/>
      <c r="E3" s="1619" t="s">
        <v>12</v>
      </c>
      <c r="F3" s="462"/>
      <c r="G3" s="462"/>
      <c r="H3" s="1619" t="s">
        <v>25</v>
      </c>
      <c r="I3" s="462"/>
      <c r="J3" s="462"/>
      <c r="K3" s="1619" t="s">
        <v>71</v>
      </c>
      <c r="L3" s="461"/>
      <c r="M3" s="462" t="s">
        <v>72</v>
      </c>
      <c r="N3" s="1619" t="s">
        <v>20</v>
      </c>
      <c r="O3" s="462"/>
      <c r="P3" s="565"/>
      <c r="Q3" s="1628" t="s">
        <v>162</v>
      </c>
      <c r="R3" s="1617">
        <v>1</v>
      </c>
      <c r="S3" s="1618" t="s">
        <v>18</v>
      </c>
      <c r="T3" s="461"/>
      <c r="U3" s="462"/>
      <c r="V3" s="1619" t="s">
        <v>49</v>
      </c>
      <c r="W3" s="462"/>
      <c r="X3" s="462"/>
      <c r="Y3" s="1619" t="s">
        <v>53</v>
      </c>
      <c r="Z3" s="461"/>
      <c r="AA3" s="462"/>
      <c r="AB3" s="1619" t="s">
        <v>60</v>
      </c>
      <c r="AC3" s="461"/>
      <c r="AD3" s="462"/>
      <c r="AE3" s="1619" t="s">
        <v>58</v>
      </c>
      <c r="AF3" s="462"/>
      <c r="AG3" s="565"/>
      <c r="AH3" s="1628" t="s">
        <v>162</v>
      </c>
      <c r="AI3" s="1679">
        <f ca="1">'Score P.2'!Z3:Z4</f>
        <v>4</v>
      </c>
      <c r="AJ3" s="1680">
        <f ca="1">'Score P.2'!AD3:AD4</f>
        <v>4</v>
      </c>
      <c r="AK3" s="1681" t="b">
        <f ca="1">IF('Score P.2'!D3="",0,IF('Score P.2'!D3="x",1))</f>
        <v>0</v>
      </c>
      <c r="AL3" s="1682">
        <f ca="1">IF(AJ3="","",AI3-AJ3)</f>
        <v>0</v>
      </c>
      <c r="AM3" s="1680">
        <f ca="1">IF(AJ3="","",0-AJ3)</f>
        <v>-4</v>
      </c>
      <c r="AN3" s="1681">
        <f ca="1">IF('Score P.2'!D62="",0,IF('Score P.2'!D62="x",1))</f>
        <v>0</v>
      </c>
      <c r="AO3" s="1678" t="str">
        <f>IF(AK3+AN3=0,"",IF(AK3=1,N3,AE3))</f>
        <v/>
      </c>
    </row>
    <row r="4" spans="1:41" ht="12.5" customHeight="1" thickBot="1">
      <c r="A4" s="1671"/>
      <c r="B4" s="1672"/>
      <c r="C4" s="463"/>
      <c r="D4" s="463"/>
      <c r="E4" s="1666"/>
      <c r="F4" s="463"/>
      <c r="G4" s="463"/>
      <c r="H4" s="1666"/>
      <c r="I4" s="463"/>
      <c r="J4" s="463"/>
      <c r="K4" s="1666"/>
      <c r="L4" s="463"/>
      <c r="M4" s="463"/>
      <c r="N4" s="1666"/>
      <c r="O4" s="463"/>
      <c r="P4" s="566"/>
      <c r="Q4" s="1629"/>
      <c r="R4" s="1674"/>
      <c r="S4" s="1672"/>
      <c r="T4" s="463"/>
      <c r="U4" s="463"/>
      <c r="V4" s="1666"/>
      <c r="W4" s="463"/>
      <c r="X4" s="463"/>
      <c r="Y4" s="1666"/>
      <c r="Z4" s="463"/>
      <c r="AA4" s="463"/>
      <c r="AB4" s="1666"/>
      <c r="AC4" s="463"/>
      <c r="AD4" s="463"/>
      <c r="AE4" s="1666"/>
      <c r="AF4" s="463"/>
      <c r="AG4" s="566"/>
      <c r="AH4" s="1629"/>
      <c r="AI4" s="1679"/>
      <c r="AJ4" s="1680"/>
      <c r="AK4" s="1681"/>
      <c r="AL4" s="1682"/>
      <c r="AM4" s="1680"/>
      <c r="AN4" s="1681"/>
      <c r="AO4" s="1678"/>
    </row>
    <row r="5" spans="1:41" ht="12.5" customHeight="1" thickBot="1">
      <c r="A5" s="1667">
        <v>2</v>
      </c>
      <c r="B5" s="1606" t="s">
        <v>37</v>
      </c>
      <c r="C5" s="461"/>
      <c r="D5" s="462"/>
      <c r="E5" s="1622" t="s">
        <v>18</v>
      </c>
      <c r="F5" s="461"/>
      <c r="G5" s="462"/>
      <c r="H5" s="1622" t="s">
        <v>29</v>
      </c>
      <c r="I5" s="462" t="s">
        <v>72</v>
      </c>
      <c r="J5" s="462"/>
      <c r="K5" s="1622" t="s">
        <v>16</v>
      </c>
      <c r="L5" s="461" t="s">
        <v>75</v>
      </c>
      <c r="M5" s="462" t="s">
        <v>58</v>
      </c>
      <c r="N5" s="1675" t="s">
        <v>35</v>
      </c>
      <c r="O5" s="461"/>
      <c r="P5" s="565"/>
      <c r="Q5" s="1632" t="s">
        <v>162</v>
      </c>
      <c r="R5" s="1603">
        <v>2</v>
      </c>
      <c r="S5" s="1606" t="s">
        <v>47</v>
      </c>
      <c r="T5" s="461"/>
      <c r="U5" s="462"/>
      <c r="V5" s="1622" t="s">
        <v>49</v>
      </c>
      <c r="W5" s="461"/>
      <c r="X5" s="462"/>
      <c r="Y5" s="1622" t="s">
        <v>77</v>
      </c>
      <c r="Z5" s="461"/>
      <c r="AA5" s="462"/>
      <c r="AB5" s="1622" t="s">
        <v>56</v>
      </c>
      <c r="AC5" s="462" t="s">
        <v>75</v>
      </c>
      <c r="AD5" s="462"/>
      <c r="AE5" s="1622" t="s">
        <v>53</v>
      </c>
      <c r="AF5" s="461"/>
      <c r="AG5" s="565"/>
      <c r="AH5" s="1632" t="s">
        <v>162</v>
      </c>
      <c r="AI5" s="1679">
        <f ca="1">'Score P.2'!Z5:Z6</f>
        <v>5</v>
      </c>
      <c r="AJ5" s="1680">
        <f ca="1">'Score P.2'!AD5:AD6</f>
        <v>5</v>
      </c>
      <c r="AK5" s="1681" t="b">
        <f ca="1">IF('Score P.2'!D5="",0,IF('Score P.2'!D5="x",1))</f>
        <v>0</v>
      </c>
      <c r="AL5" s="1682">
        <f ca="1">IF(AJ5="","",AI5-AJ5)</f>
        <v>0</v>
      </c>
      <c r="AM5" s="1680">
        <f ca="1">IF(AJ5="","",0-AJ5)</f>
        <v>-5</v>
      </c>
      <c r="AN5" s="1681">
        <f ca="1">IF('Score P.2'!D64="",0,IF('Score P.2'!D64="x",1))</f>
        <v>0</v>
      </c>
      <c r="AO5" s="1678" t="str">
        <f>IF(AK5+AN5=0,"",IF(AK5=1,N5,AE5))</f>
        <v/>
      </c>
    </row>
    <row r="6" spans="1:41" ht="12.5" customHeight="1" thickBot="1">
      <c r="A6" s="1668"/>
      <c r="B6" s="1669"/>
      <c r="C6" s="464"/>
      <c r="D6" s="464"/>
      <c r="E6" s="1665"/>
      <c r="F6" s="464"/>
      <c r="G6" s="464"/>
      <c r="H6" s="1665"/>
      <c r="I6" s="464"/>
      <c r="J6" s="464"/>
      <c r="K6" s="1665"/>
      <c r="L6" s="464"/>
      <c r="M6" s="464"/>
      <c r="N6" s="1676"/>
      <c r="O6" s="464"/>
      <c r="P6" s="567"/>
      <c r="Q6" s="1633"/>
      <c r="R6" s="1673"/>
      <c r="S6" s="1669"/>
      <c r="T6" s="464"/>
      <c r="U6" s="464"/>
      <c r="V6" s="1665"/>
      <c r="W6" s="464"/>
      <c r="X6" s="464"/>
      <c r="Y6" s="1665"/>
      <c r="Z6" s="464"/>
      <c r="AA6" s="464"/>
      <c r="AB6" s="1665"/>
      <c r="AC6" s="464"/>
      <c r="AD6" s="464"/>
      <c r="AE6" s="1665"/>
      <c r="AF6" s="464"/>
      <c r="AG6" s="567"/>
      <c r="AH6" s="1633"/>
      <c r="AI6" s="1679"/>
      <c r="AJ6" s="1680"/>
      <c r="AK6" s="1681"/>
      <c r="AL6" s="1682"/>
      <c r="AM6" s="1680"/>
      <c r="AN6" s="1681"/>
      <c r="AO6" s="1678"/>
    </row>
    <row r="7" spans="1:41" ht="12.5" customHeight="1" thickBot="1">
      <c r="A7" s="1670">
        <v>3</v>
      </c>
      <c r="B7" s="1607" t="s">
        <v>25</v>
      </c>
      <c r="C7" s="465"/>
      <c r="D7" s="465"/>
      <c r="E7" s="1605" t="s">
        <v>22</v>
      </c>
      <c r="F7" s="466"/>
      <c r="G7" s="465"/>
      <c r="H7" s="1605" t="s">
        <v>29</v>
      </c>
      <c r="I7" s="466"/>
      <c r="J7" s="465" t="s">
        <v>18</v>
      </c>
      <c r="K7" s="1605" t="s">
        <v>20</v>
      </c>
      <c r="L7" s="466"/>
      <c r="M7" s="465"/>
      <c r="N7" s="1605" t="s">
        <v>62</v>
      </c>
      <c r="O7" s="466"/>
      <c r="P7" s="568"/>
      <c r="Q7" s="1631" t="s">
        <v>162</v>
      </c>
      <c r="R7" s="1594">
        <v>3</v>
      </c>
      <c r="S7" s="1607" t="s">
        <v>18</v>
      </c>
      <c r="T7" s="466" t="s">
        <v>73</v>
      </c>
      <c r="U7" s="465"/>
      <c r="V7" s="1605" t="s">
        <v>39</v>
      </c>
      <c r="W7" s="466"/>
      <c r="X7" s="465"/>
      <c r="Y7" s="1605" t="s">
        <v>60</v>
      </c>
      <c r="Z7" s="466"/>
      <c r="AA7" s="465"/>
      <c r="AB7" s="1605" t="s">
        <v>56</v>
      </c>
      <c r="AC7" s="465"/>
      <c r="AD7" s="465" t="s">
        <v>72</v>
      </c>
      <c r="AE7" s="1605" t="s">
        <v>58</v>
      </c>
      <c r="AF7" s="465"/>
      <c r="AG7" s="568"/>
      <c r="AH7" s="1631" t="s">
        <v>162</v>
      </c>
      <c r="AI7" s="1679">
        <f ca="1">'Score P.2'!Z7:Z8</f>
        <v>3</v>
      </c>
      <c r="AJ7" s="1680">
        <f ca="1">'Score P.2'!AD7:AD8</f>
        <v>3</v>
      </c>
      <c r="AK7" s="1681" t="b">
        <f ca="1">IF('Score P.2'!D7="",0,IF('Score P.2'!D7="x",1))</f>
        <v>0</v>
      </c>
      <c r="AL7" s="1682">
        <f ca="1">IF(AJ7="","",AI7-AJ7)</f>
        <v>0</v>
      </c>
      <c r="AM7" s="1680">
        <f ca="1">IF(AJ7="","",0-AJ7)</f>
        <v>-3</v>
      </c>
      <c r="AN7" s="1681">
        <f ca="1">IF('Score P.2'!D66="",0,IF('Score P.2'!D66="x",1))</f>
        <v>0</v>
      </c>
      <c r="AO7" s="1678" t="str">
        <f>IF(AK7+AN7=0,"",IF(AK7=1,N7,AE7))</f>
        <v/>
      </c>
    </row>
    <row r="8" spans="1:41" ht="12.5" customHeight="1" thickBot="1">
      <c r="A8" s="1671"/>
      <c r="B8" s="1672"/>
      <c r="C8" s="463"/>
      <c r="D8" s="463"/>
      <c r="E8" s="1666"/>
      <c r="F8" s="463"/>
      <c r="G8" s="463"/>
      <c r="H8" s="1666"/>
      <c r="I8" s="463"/>
      <c r="J8" s="463"/>
      <c r="K8" s="1666"/>
      <c r="L8" s="463"/>
      <c r="M8" s="463"/>
      <c r="N8" s="1666"/>
      <c r="O8" s="463"/>
      <c r="P8" s="566"/>
      <c r="Q8" s="1629"/>
      <c r="R8" s="1674"/>
      <c r="S8" s="1672"/>
      <c r="T8" s="463"/>
      <c r="U8" s="463"/>
      <c r="V8" s="1666"/>
      <c r="W8" s="463"/>
      <c r="X8" s="463"/>
      <c r="Y8" s="1666"/>
      <c r="Z8" s="463"/>
      <c r="AA8" s="463"/>
      <c r="AB8" s="1666"/>
      <c r="AC8" s="463"/>
      <c r="AD8" s="463"/>
      <c r="AE8" s="1666"/>
      <c r="AF8" s="463"/>
      <c r="AG8" s="566"/>
      <c r="AH8" s="1629"/>
      <c r="AI8" s="1679"/>
      <c r="AJ8" s="1680"/>
      <c r="AK8" s="1681"/>
      <c r="AL8" s="1682"/>
      <c r="AM8" s="1680"/>
      <c r="AN8" s="1681"/>
      <c r="AO8" s="1678"/>
    </row>
    <row r="9" spans="1:41" ht="12.5" customHeight="1" thickBot="1">
      <c r="A9" s="1667">
        <v>4</v>
      </c>
      <c r="B9" s="1606" t="s">
        <v>16</v>
      </c>
      <c r="C9" s="462"/>
      <c r="D9" s="462"/>
      <c r="E9" s="1622" t="s">
        <v>12</v>
      </c>
      <c r="F9" s="461"/>
      <c r="G9" s="462"/>
      <c r="H9" s="1622" t="s">
        <v>18</v>
      </c>
      <c r="I9" s="461"/>
      <c r="J9" s="462"/>
      <c r="K9" s="1622" t="s">
        <v>62</v>
      </c>
      <c r="L9" s="461" t="s">
        <v>75</v>
      </c>
      <c r="M9" s="462" t="s">
        <v>58</v>
      </c>
      <c r="N9" s="1675" t="s">
        <v>31</v>
      </c>
      <c r="O9" s="461"/>
      <c r="P9" s="565"/>
      <c r="Q9" s="1632" t="s">
        <v>162</v>
      </c>
      <c r="R9" s="1603">
        <v>4</v>
      </c>
      <c r="S9" s="1606" t="s">
        <v>18</v>
      </c>
      <c r="T9" s="461"/>
      <c r="U9" s="462" t="s">
        <v>58</v>
      </c>
      <c r="V9" s="1622" t="s">
        <v>43</v>
      </c>
      <c r="W9" s="461"/>
      <c r="X9" s="462"/>
      <c r="Y9" s="1622" t="s">
        <v>77</v>
      </c>
      <c r="Z9" s="461"/>
      <c r="AA9" s="462"/>
      <c r="AB9" s="1622" t="s">
        <v>45</v>
      </c>
      <c r="AC9" s="462" t="s">
        <v>72</v>
      </c>
      <c r="AD9" s="462"/>
      <c r="AE9" s="1622" t="s">
        <v>53</v>
      </c>
      <c r="AF9" s="462"/>
      <c r="AG9" s="565"/>
      <c r="AH9" s="1632" t="s">
        <v>162</v>
      </c>
      <c r="AI9" s="1679">
        <f ca="1">'Score P.2'!Z9:Z10</f>
        <v>4</v>
      </c>
      <c r="AJ9" s="1680">
        <f ca="1">'Score P.2'!AD9:AD10</f>
        <v>-3</v>
      </c>
      <c r="AK9" s="1681">
        <f ca="1">IF('Score P.2'!D9="",0,IF('Score P.2'!D9="x",1))</f>
        <v>0</v>
      </c>
      <c r="AL9" s="1682">
        <f ca="1">IF(AJ9="","",AI9-AJ9)</f>
        <v>7</v>
      </c>
      <c r="AM9" s="1680">
        <f ca="1">IF(AJ9="","",0-AJ9)</f>
        <v>3</v>
      </c>
      <c r="AN9" s="1681" t="b">
        <f ca="1">IF('Score P.2'!D68="",0,IF('Score P.2'!D68="x",1))</f>
        <v>0</v>
      </c>
      <c r="AO9" s="1678" t="str">
        <f>IF(AK9+AN9=0,"",IF(AK9=1,N9,AE9))</f>
        <v/>
      </c>
    </row>
    <row r="10" spans="1:41" ht="12.5" customHeight="1" thickBot="1">
      <c r="A10" s="1668"/>
      <c r="B10" s="1669"/>
      <c r="C10" s="464"/>
      <c r="D10" s="464"/>
      <c r="E10" s="1665"/>
      <c r="F10" s="464"/>
      <c r="G10" s="464"/>
      <c r="H10" s="1665"/>
      <c r="I10" s="464"/>
      <c r="J10" s="464"/>
      <c r="K10" s="1665"/>
      <c r="L10" s="464"/>
      <c r="M10" s="464"/>
      <c r="N10" s="1677"/>
      <c r="O10" s="464"/>
      <c r="P10" s="567"/>
      <c r="Q10" s="1633"/>
      <c r="R10" s="1673"/>
      <c r="S10" s="1669"/>
      <c r="T10" s="464"/>
      <c r="U10" s="464"/>
      <c r="V10" s="1665"/>
      <c r="W10" s="464"/>
      <c r="X10" s="464"/>
      <c r="Y10" s="1665"/>
      <c r="Z10" s="464"/>
      <c r="AA10" s="464"/>
      <c r="AB10" s="1665"/>
      <c r="AC10" s="464"/>
      <c r="AD10" s="464"/>
      <c r="AE10" s="1665"/>
      <c r="AF10" s="464"/>
      <c r="AG10" s="567"/>
      <c r="AH10" s="1633"/>
      <c r="AI10" s="1679"/>
      <c r="AJ10" s="1680"/>
      <c r="AK10" s="1681"/>
      <c r="AL10" s="1682"/>
      <c r="AM10" s="1680"/>
      <c r="AN10" s="1681"/>
      <c r="AO10" s="1678"/>
    </row>
    <row r="11" spans="1:41" ht="12.5" customHeight="1" thickBot="1">
      <c r="A11" s="1670">
        <v>5</v>
      </c>
      <c r="B11" s="1607" t="s">
        <v>62</v>
      </c>
      <c r="C11" s="466"/>
      <c r="D11" s="465"/>
      <c r="E11" s="1605" t="s">
        <v>22</v>
      </c>
      <c r="F11" s="466" t="s">
        <v>18</v>
      </c>
      <c r="G11" s="465"/>
      <c r="H11" s="1605" t="s">
        <v>37</v>
      </c>
      <c r="I11" s="466"/>
      <c r="J11" s="465"/>
      <c r="K11" s="1605" t="s">
        <v>20</v>
      </c>
      <c r="L11" s="466" t="s">
        <v>75</v>
      </c>
      <c r="M11" s="465"/>
      <c r="N11" s="1605" t="s">
        <v>25</v>
      </c>
      <c r="O11" s="466"/>
      <c r="P11" s="568"/>
      <c r="Q11" s="1631" t="s">
        <v>162</v>
      </c>
      <c r="R11" s="1594">
        <v>5</v>
      </c>
      <c r="S11" s="1607" t="s">
        <v>18</v>
      </c>
      <c r="T11" s="466"/>
      <c r="U11" s="465"/>
      <c r="V11" s="1605" t="s">
        <v>43</v>
      </c>
      <c r="W11" s="466"/>
      <c r="X11" s="465"/>
      <c r="Y11" s="1605" t="s">
        <v>60</v>
      </c>
      <c r="Z11" s="466"/>
      <c r="AA11" s="465"/>
      <c r="AB11" s="1605" t="s">
        <v>45</v>
      </c>
      <c r="AC11" s="466"/>
      <c r="AD11" s="465" t="s">
        <v>18</v>
      </c>
      <c r="AE11" s="1605" t="s">
        <v>56</v>
      </c>
      <c r="AF11" s="466"/>
      <c r="AG11" s="568"/>
      <c r="AH11" s="1631" t="s">
        <v>162</v>
      </c>
      <c r="AI11" s="1679">
        <f ca="1">'Score P.2'!Z11:Z12</f>
        <v>4</v>
      </c>
      <c r="AJ11" s="1680">
        <f ca="1">'Score P.2'!AD11:AD12</f>
        <v>4</v>
      </c>
      <c r="AK11" s="1681" t="b">
        <f ca="1">IF('Score P.2'!D11="",0,IF('Score P.2'!D11="x",1))</f>
        <v>0</v>
      </c>
      <c r="AL11" s="1682">
        <f ca="1">IF(AJ11="","",AI11-AJ11)</f>
        <v>0</v>
      </c>
      <c r="AM11" s="1680">
        <f ca="1">IF(AJ11="","",0-AJ11)</f>
        <v>-4</v>
      </c>
      <c r="AN11" s="1681">
        <f ca="1">IF('Score P.2'!D70="",0,IF('Score P.2'!D70="x",1))</f>
        <v>0</v>
      </c>
      <c r="AO11" s="1678" t="str">
        <f>IF(AK11+AN11=0,"",IF(AK11=1,N11,AE11))</f>
        <v/>
      </c>
    </row>
    <row r="12" spans="1:41" ht="12.5" customHeight="1" thickBot="1">
      <c r="A12" s="1671"/>
      <c r="B12" s="1672"/>
      <c r="C12" s="463"/>
      <c r="D12" s="463"/>
      <c r="E12" s="1666"/>
      <c r="F12" s="463"/>
      <c r="G12" s="463"/>
      <c r="H12" s="1666"/>
      <c r="I12" s="463"/>
      <c r="J12" s="463"/>
      <c r="K12" s="1666"/>
      <c r="L12" s="463"/>
      <c r="M12" s="463"/>
      <c r="N12" s="1666"/>
      <c r="O12" s="463"/>
      <c r="P12" s="566"/>
      <c r="Q12" s="1629"/>
      <c r="R12" s="1674"/>
      <c r="S12" s="1672"/>
      <c r="T12" s="463"/>
      <c r="U12" s="463"/>
      <c r="V12" s="1666"/>
      <c r="W12" s="463"/>
      <c r="X12" s="463"/>
      <c r="Y12" s="1666"/>
      <c r="Z12" s="463"/>
      <c r="AA12" s="463"/>
      <c r="AB12" s="1666"/>
      <c r="AC12" s="463"/>
      <c r="AD12" s="463"/>
      <c r="AE12" s="1666"/>
      <c r="AF12" s="463"/>
      <c r="AG12" s="566"/>
      <c r="AH12" s="1629"/>
      <c r="AI12" s="1679"/>
      <c r="AJ12" s="1680"/>
      <c r="AK12" s="1681"/>
      <c r="AL12" s="1682"/>
      <c r="AM12" s="1680"/>
      <c r="AN12" s="1681"/>
      <c r="AO12" s="1678"/>
    </row>
    <row r="13" spans="1:41" ht="12.5" customHeight="1" thickBot="1">
      <c r="A13" s="1667">
        <v>6</v>
      </c>
      <c r="B13" s="1606" t="s">
        <v>62</v>
      </c>
      <c r="C13" s="461"/>
      <c r="D13" s="462"/>
      <c r="E13" s="1622" t="s">
        <v>22</v>
      </c>
      <c r="F13" s="461"/>
      <c r="G13" s="462"/>
      <c r="H13" s="1622" t="s">
        <v>71</v>
      </c>
      <c r="I13" s="461" t="s">
        <v>58</v>
      </c>
      <c r="J13" s="462"/>
      <c r="K13" s="1675" t="s">
        <v>20</v>
      </c>
      <c r="L13" s="461"/>
      <c r="M13" s="462" t="s">
        <v>75</v>
      </c>
      <c r="N13" s="1622" t="s">
        <v>35</v>
      </c>
      <c r="O13" s="461"/>
      <c r="P13" s="565"/>
      <c r="Q13" s="1632" t="s">
        <v>162</v>
      </c>
      <c r="R13" s="1603">
        <v>6</v>
      </c>
      <c r="S13" s="1606" t="s">
        <v>47</v>
      </c>
      <c r="T13" s="461"/>
      <c r="U13" s="462"/>
      <c r="V13" s="1622" t="s">
        <v>43</v>
      </c>
      <c r="W13" s="461"/>
      <c r="X13" s="462" t="s">
        <v>75</v>
      </c>
      <c r="Y13" s="1622" t="s">
        <v>77</v>
      </c>
      <c r="Z13" s="461"/>
      <c r="AA13" s="462"/>
      <c r="AB13" s="1622" t="s">
        <v>45</v>
      </c>
      <c r="AC13" s="461"/>
      <c r="AD13" s="462"/>
      <c r="AE13" s="1622" t="s">
        <v>58</v>
      </c>
      <c r="AF13" s="462"/>
      <c r="AG13" s="565"/>
      <c r="AH13" s="1632" t="s">
        <v>162</v>
      </c>
      <c r="AI13" s="1679">
        <f ca="1">'Score P.2'!Z13:Z14</f>
        <v>7</v>
      </c>
      <c r="AJ13" s="1680">
        <f ca="1">'Score P.2'!AD13:AD14</f>
        <v>3</v>
      </c>
      <c r="AK13" s="1681">
        <f ca="1">IF('Score P.2'!D13="",0,IF('Score P.2'!D13="x",1))</f>
        <v>0</v>
      </c>
      <c r="AL13" s="1682">
        <f ca="1">IF(AJ13="","",AI13-AJ13)</f>
        <v>4</v>
      </c>
      <c r="AM13" s="1680">
        <f ca="1">IF(AJ13="","",0-AJ13)</f>
        <v>-3</v>
      </c>
      <c r="AN13" s="1681" t="b">
        <f ca="1">IF('Score P.2'!D72="",0,IF('Score P.2'!D72="x",1))</f>
        <v>0</v>
      </c>
      <c r="AO13" s="1678" t="str">
        <f>IF(AK13+AN13=0,"",IF(AK13=1,N13,AE13))</f>
        <v/>
      </c>
    </row>
    <row r="14" spans="1:41" ht="12.5" customHeight="1" thickBot="1">
      <c r="A14" s="1668"/>
      <c r="B14" s="1669"/>
      <c r="C14" s="467"/>
      <c r="D14" s="464"/>
      <c r="E14" s="1665"/>
      <c r="F14" s="464"/>
      <c r="G14" s="464" t="s">
        <v>18</v>
      </c>
      <c r="H14" s="1665"/>
      <c r="I14" s="464"/>
      <c r="J14" s="464"/>
      <c r="K14" s="1676"/>
      <c r="L14" s="464"/>
      <c r="M14" s="464"/>
      <c r="N14" s="1665"/>
      <c r="O14" s="464"/>
      <c r="P14" s="567"/>
      <c r="Q14" s="1633"/>
      <c r="R14" s="1673"/>
      <c r="S14" s="1669"/>
      <c r="T14" s="467"/>
      <c r="U14" s="464"/>
      <c r="V14" s="1665"/>
      <c r="W14" s="464" t="s">
        <v>18</v>
      </c>
      <c r="X14" s="464"/>
      <c r="Y14" s="1665"/>
      <c r="Z14" s="464"/>
      <c r="AA14" s="464"/>
      <c r="AB14" s="1665"/>
      <c r="AC14" s="464"/>
      <c r="AD14" s="464"/>
      <c r="AE14" s="1665"/>
      <c r="AF14" s="464"/>
      <c r="AG14" s="567"/>
      <c r="AH14" s="1633"/>
      <c r="AI14" s="1679"/>
      <c r="AJ14" s="1680"/>
      <c r="AK14" s="1681"/>
      <c r="AL14" s="1682"/>
      <c r="AM14" s="1680"/>
      <c r="AN14" s="1681"/>
      <c r="AO14" s="1678"/>
    </row>
    <row r="15" spans="1:41" ht="12.5" customHeight="1" thickBot="1">
      <c r="A15" s="1670">
        <v>7</v>
      </c>
      <c r="B15" s="1607" t="s">
        <v>37</v>
      </c>
      <c r="C15" s="466"/>
      <c r="D15" s="465"/>
      <c r="E15" s="1605" t="s">
        <v>16</v>
      </c>
      <c r="F15" s="466"/>
      <c r="G15" s="465"/>
      <c r="H15" s="1605" t="s">
        <v>71</v>
      </c>
      <c r="I15" s="465"/>
      <c r="J15" s="465"/>
      <c r="K15" s="1605" t="s">
        <v>31</v>
      </c>
      <c r="L15" s="466"/>
      <c r="M15" s="465"/>
      <c r="N15" s="1605" t="s">
        <v>25</v>
      </c>
      <c r="O15" s="465"/>
      <c r="P15" s="568"/>
      <c r="Q15" s="1631" t="s">
        <v>162</v>
      </c>
      <c r="R15" s="1594">
        <v>7</v>
      </c>
      <c r="S15" s="1607" t="s">
        <v>18</v>
      </c>
      <c r="T15" s="466"/>
      <c r="U15" s="465"/>
      <c r="V15" s="1605" t="s">
        <v>43</v>
      </c>
      <c r="W15" s="466"/>
      <c r="X15" s="465" t="s">
        <v>18</v>
      </c>
      <c r="Y15" s="1605" t="s">
        <v>60</v>
      </c>
      <c r="Z15" s="466"/>
      <c r="AA15" s="465"/>
      <c r="AB15" s="1605" t="s">
        <v>56</v>
      </c>
      <c r="AC15" s="466"/>
      <c r="AD15" s="465"/>
      <c r="AE15" s="1605" t="s">
        <v>53</v>
      </c>
      <c r="AF15" s="465"/>
      <c r="AG15" s="568"/>
      <c r="AH15" s="1631" t="s">
        <v>162</v>
      </c>
      <c r="AI15" s="1679">
        <f ca="1">'Score P.2'!Z15:Z16</f>
        <v>0</v>
      </c>
      <c r="AJ15" s="1680">
        <f ca="1">'Score P.2'!AD15:AD16</f>
        <v>0</v>
      </c>
      <c r="AK15" s="1681" t="b">
        <f ca="1">IF('Score P.2'!D15="",0,IF('Score P.2'!D15="x",1))</f>
        <v>0</v>
      </c>
      <c r="AL15" s="1682">
        <f ca="1">IF(AJ15="","",AI15-AJ15)</f>
        <v>0</v>
      </c>
      <c r="AM15" s="1680">
        <f ca="1">IF(AJ15="","",0-AJ15)</f>
        <v>0</v>
      </c>
      <c r="AN15" s="1681">
        <f ca="1">IF('Score P.2'!D74="",0,IF('Score P.2'!D74="x",1))</f>
        <v>0</v>
      </c>
      <c r="AO15" s="1678" t="str">
        <f>IF(AK15+AN15=0,"",IF(AK15=1,N15,AE15))</f>
        <v/>
      </c>
    </row>
    <row r="16" spans="1:41" ht="12.5" customHeight="1" thickBot="1">
      <c r="A16" s="1671"/>
      <c r="B16" s="1672"/>
      <c r="C16" s="463"/>
      <c r="D16" s="463"/>
      <c r="E16" s="1666"/>
      <c r="F16" s="463"/>
      <c r="G16" s="463"/>
      <c r="H16" s="1666"/>
      <c r="I16" s="463"/>
      <c r="J16" s="463"/>
      <c r="K16" s="1666"/>
      <c r="L16" s="463"/>
      <c r="M16" s="463"/>
      <c r="N16" s="1666"/>
      <c r="O16" s="463"/>
      <c r="P16" s="566"/>
      <c r="Q16" s="1629"/>
      <c r="R16" s="1674"/>
      <c r="S16" s="1672"/>
      <c r="T16" s="463"/>
      <c r="U16" s="463"/>
      <c r="V16" s="1666"/>
      <c r="W16" s="463"/>
      <c r="X16" s="463"/>
      <c r="Y16" s="1666"/>
      <c r="Z16" s="463"/>
      <c r="AA16" s="463"/>
      <c r="AB16" s="1666"/>
      <c r="AC16" s="463"/>
      <c r="AD16" s="463"/>
      <c r="AE16" s="1666"/>
      <c r="AF16" s="463"/>
      <c r="AG16" s="566"/>
      <c r="AH16" s="1629"/>
      <c r="AI16" s="1679"/>
      <c r="AJ16" s="1680"/>
      <c r="AK16" s="1681"/>
      <c r="AL16" s="1682"/>
      <c r="AM16" s="1680"/>
      <c r="AN16" s="1681"/>
      <c r="AO16" s="1678"/>
    </row>
    <row r="17" spans="1:41" ht="12.5" customHeight="1" thickBot="1">
      <c r="A17" s="1667">
        <v>8</v>
      </c>
      <c r="B17" s="1606" t="s">
        <v>16</v>
      </c>
      <c r="C17" s="461"/>
      <c r="D17" s="462"/>
      <c r="E17" s="1622" t="s">
        <v>18</v>
      </c>
      <c r="F17" s="461" t="s">
        <v>72</v>
      </c>
      <c r="G17" s="462" t="s">
        <v>74</v>
      </c>
      <c r="H17" s="1622" t="s">
        <v>71</v>
      </c>
      <c r="I17" s="461"/>
      <c r="J17" s="462" t="s">
        <v>75</v>
      </c>
      <c r="K17" s="1622" t="s">
        <v>12</v>
      </c>
      <c r="L17" s="461"/>
      <c r="M17" s="462"/>
      <c r="N17" s="1622" t="s">
        <v>62</v>
      </c>
      <c r="O17" s="462"/>
      <c r="P17" s="565"/>
      <c r="Q17" s="1632" t="s">
        <v>162</v>
      </c>
      <c r="R17" s="1603">
        <v>8</v>
      </c>
      <c r="S17" s="1606" t="s">
        <v>47</v>
      </c>
      <c r="T17" s="461" t="s">
        <v>73</v>
      </c>
      <c r="U17" s="462"/>
      <c r="V17" s="1622" t="s">
        <v>49</v>
      </c>
      <c r="W17" s="461"/>
      <c r="X17" s="462"/>
      <c r="Y17" s="1622" t="s">
        <v>39</v>
      </c>
      <c r="Z17" s="461" t="s">
        <v>58</v>
      </c>
      <c r="AA17" s="462"/>
      <c r="AB17" s="1622" t="s">
        <v>58</v>
      </c>
      <c r="AC17" s="461" t="s">
        <v>75</v>
      </c>
      <c r="AD17" s="462" t="s">
        <v>58</v>
      </c>
      <c r="AE17" s="1622" t="s">
        <v>45</v>
      </c>
      <c r="AF17" s="462" t="s">
        <v>72</v>
      </c>
      <c r="AG17" s="565" t="s">
        <v>74</v>
      </c>
      <c r="AH17" s="1632" t="s">
        <v>162</v>
      </c>
      <c r="AI17" s="1679">
        <f ca="1">'Score P.2'!Z17:Z18</f>
        <v>9</v>
      </c>
      <c r="AJ17" s="1680">
        <f ca="1">'Score P.2'!AD17:AD18</f>
        <v>9</v>
      </c>
      <c r="AK17" s="1681" t="b">
        <f ca="1">IF('Score P.2'!D17="",0,IF('Score P.2'!D17="x",1))</f>
        <v>0</v>
      </c>
      <c r="AL17" s="1682">
        <f ca="1">IF(AJ17="","",AI17-AJ17)</f>
        <v>0</v>
      </c>
      <c r="AM17" s="1680">
        <f ca="1">IF(AJ17="","",0-AJ17)</f>
        <v>-9</v>
      </c>
      <c r="AN17" s="1681">
        <f ca="1">IF('Score P.2'!D76="",0,IF('Score P.2'!D76="x",1))</f>
        <v>0</v>
      </c>
      <c r="AO17" s="1678" t="str">
        <f>IF(AK17+AN17=0,"",IF(AK17=1,N17,AE17))</f>
        <v/>
      </c>
    </row>
    <row r="18" spans="1:41" ht="12.5" customHeight="1" thickBot="1">
      <c r="A18" s="1668"/>
      <c r="B18" s="1669"/>
      <c r="C18" s="464"/>
      <c r="D18" s="464"/>
      <c r="E18" s="1665"/>
      <c r="F18" s="464"/>
      <c r="G18" s="464"/>
      <c r="H18" s="1665"/>
      <c r="I18" s="464" t="s">
        <v>37</v>
      </c>
      <c r="J18" s="464"/>
      <c r="K18" s="1665"/>
      <c r="L18" s="464"/>
      <c r="M18" s="464"/>
      <c r="N18" s="1665"/>
      <c r="O18" s="464"/>
      <c r="P18" s="567"/>
      <c r="Q18" s="1633"/>
      <c r="R18" s="1673"/>
      <c r="S18" s="1669"/>
      <c r="T18" s="464"/>
      <c r="U18" s="464"/>
      <c r="V18" s="1665"/>
      <c r="W18" s="464"/>
      <c r="X18" s="464"/>
      <c r="Y18" s="1665"/>
      <c r="Z18" s="464"/>
      <c r="AA18" s="464"/>
      <c r="AB18" s="1665"/>
      <c r="AC18" s="464" t="s">
        <v>78</v>
      </c>
      <c r="AD18" s="464"/>
      <c r="AE18" s="1665"/>
      <c r="AF18" s="464"/>
      <c r="AG18" s="567"/>
      <c r="AH18" s="1633"/>
      <c r="AI18" s="1679"/>
      <c r="AJ18" s="1680"/>
      <c r="AK18" s="1681"/>
      <c r="AL18" s="1682"/>
      <c r="AM18" s="1680"/>
      <c r="AN18" s="1681"/>
      <c r="AO18" s="1678"/>
    </row>
    <row r="19" spans="1:41" ht="12.5" customHeight="1" thickBot="1">
      <c r="A19" s="1670">
        <v>9</v>
      </c>
      <c r="B19" s="1607" t="s">
        <v>22</v>
      </c>
      <c r="C19" s="465"/>
      <c r="D19" s="465"/>
      <c r="E19" s="1605" t="s">
        <v>29</v>
      </c>
      <c r="F19" s="466"/>
      <c r="G19" s="465"/>
      <c r="H19" s="1605" t="s">
        <v>71</v>
      </c>
      <c r="I19" s="466" t="s">
        <v>37</v>
      </c>
      <c r="J19" s="465" t="s">
        <v>72</v>
      </c>
      <c r="K19" s="1605" t="s">
        <v>25</v>
      </c>
      <c r="L19" s="465"/>
      <c r="M19" s="465"/>
      <c r="N19" s="1605" t="s">
        <v>35</v>
      </c>
      <c r="O19" s="465"/>
      <c r="P19" s="568"/>
      <c r="Q19" s="1631" t="s">
        <v>162</v>
      </c>
      <c r="R19" s="1594">
        <v>9</v>
      </c>
      <c r="S19" s="1607" t="s">
        <v>47</v>
      </c>
      <c r="T19" s="466"/>
      <c r="U19" s="465" t="s">
        <v>75</v>
      </c>
      <c r="V19" s="1605" t="s">
        <v>49</v>
      </c>
      <c r="W19" s="466" t="s">
        <v>72</v>
      </c>
      <c r="X19" s="465"/>
      <c r="Y19" s="1605" t="s">
        <v>39</v>
      </c>
      <c r="Z19" s="466"/>
      <c r="AA19" s="465" t="s">
        <v>72</v>
      </c>
      <c r="AB19" s="1605" t="s">
        <v>58</v>
      </c>
      <c r="AC19" s="465"/>
      <c r="AD19" s="465"/>
      <c r="AE19" s="1605" t="s">
        <v>56</v>
      </c>
      <c r="AF19" s="465"/>
      <c r="AG19" s="568"/>
      <c r="AH19" s="1631" t="s">
        <v>162</v>
      </c>
      <c r="AI19" s="1679">
        <f ca="1">'Score P.2'!Z19:Z20</f>
        <v>5</v>
      </c>
      <c r="AJ19" s="1680">
        <f ca="1">'Score P.2'!AD19:AD20</f>
        <v>5</v>
      </c>
      <c r="AK19" s="1681" t="b">
        <f ca="1">IF('Score P.2'!D19="",0,IF('Score P.2'!D19="x",1))</f>
        <v>0</v>
      </c>
      <c r="AL19" s="1682">
        <f ca="1">IF(AJ19="","",AI19-AJ19)</f>
        <v>0</v>
      </c>
      <c r="AM19" s="1680">
        <f ca="1">IF(AJ19="","",0-AJ19)</f>
        <v>-5</v>
      </c>
      <c r="AN19" s="1681">
        <f ca="1">IF('Score P.2'!D78="",0,IF('Score P.2'!D78="x",1))</f>
        <v>0</v>
      </c>
      <c r="AO19" s="1678" t="str">
        <f>IF(AK19+AN19=0,"",IF(AK19=1,N19,AE19))</f>
        <v/>
      </c>
    </row>
    <row r="20" spans="1:41" ht="12.5" customHeight="1" thickBot="1">
      <c r="A20" s="1671"/>
      <c r="B20" s="1672"/>
      <c r="C20" s="463"/>
      <c r="D20" s="463"/>
      <c r="E20" s="1666"/>
      <c r="F20" s="463"/>
      <c r="G20" s="463"/>
      <c r="H20" s="1666"/>
      <c r="I20" s="463"/>
      <c r="J20" s="463"/>
      <c r="K20" s="1666"/>
      <c r="L20" s="463"/>
      <c r="M20" s="463"/>
      <c r="N20" s="1666"/>
      <c r="O20" s="463"/>
      <c r="P20" s="566"/>
      <c r="Q20" s="1629"/>
      <c r="R20" s="1674"/>
      <c r="S20" s="1672"/>
      <c r="T20" s="463"/>
      <c r="U20" s="463"/>
      <c r="V20" s="1666"/>
      <c r="W20" s="463"/>
      <c r="X20" s="463"/>
      <c r="Y20" s="1666"/>
      <c r="Z20" s="463"/>
      <c r="AA20" s="463"/>
      <c r="AB20" s="1666"/>
      <c r="AC20" s="463"/>
      <c r="AD20" s="463"/>
      <c r="AE20" s="1666"/>
      <c r="AF20" s="463"/>
      <c r="AG20" s="566"/>
      <c r="AH20" s="1629"/>
      <c r="AI20" s="1679"/>
      <c r="AJ20" s="1680"/>
      <c r="AK20" s="1681"/>
      <c r="AL20" s="1682"/>
      <c r="AM20" s="1680"/>
      <c r="AN20" s="1681"/>
      <c r="AO20" s="1678"/>
    </row>
    <row r="21" spans="1:41" ht="12.5" customHeight="1" thickBot="1">
      <c r="A21" s="1667">
        <v>10</v>
      </c>
      <c r="B21" s="1606" t="s">
        <v>62</v>
      </c>
      <c r="C21" s="461"/>
      <c r="D21" s="462"/>
      <c r="E21" s="1622" t="s">
        <v>20</v>
      </c>
      <c r="F21" s="462"/>
      <c r="G21" s="462"/>
      <c r="H21" s="1622" t="s">
        <v>27</v>
      </c>
      <c r="I21" s="462"/>
      <c r="J21" s="462"/>
      <c r="K21" s="1622" t="s">
        <v>37</v>
      </c>
      <c r="L21" s="461"/>
      <c r="M21" s="462"/>
      <c r="N21" s="1622" t="s">
        <v>31</v>
      </c>
      <c r="O21" s="461"/>
      <c r="P21" s="565"/>
      <c r="Q21" s="1632" t="s">
        <v>162</v>
      </c>
      <c r="R21" s="1603">
        <v>10</v>
      </c>
      <c r="S21" s="1606" t="s">
        <v>18</v>
      </c>
      <c r="T21" s="462" t="s">
        <v>75</v>
      </c>
      <c r="U21" s="462"/>
      <c r="V21" s="1622" t="s">
        <v>49</v>
      </c>
      <c r="W21" s="461"/>
      <c r="X21" s="462" t="s">
        <v>75</v>
      </c>
      <c r="Y21" s="1622" t="s">
        <v>45</v>
      </c>
      <c r="Z21" s="461"/>
      <c r="AA21" s="462"/>
      <c r="AB21" s="1622" t="s">
        <v>58</v>
      </c>
      <c r="AC21" s="462"/>
      <c r="AD21" s="462"/>
      <c r="AE21" s="1622" t="s">
        <v>53</v>
      </c>
      <c r="AF21" s="461"/>
      <c r="AG21" s="565"/>
      <c r="AH21" s="1632" t="s">
        <v>162</v>
      </c>
      <c r="AI21" s="1679">
        <f ca="1">'Score P.2'!Z21:Z22</f>
        <v>5</v>
      </c>
      <c r="AJ21" s="1680">
        <f ca="1">'Score P.2'!AD21:AD22</f>
        <v>4</v>
      </c>
      <c r="AK21" s="1681" t="b">
        <f ca="1">IF('Score P.2'!D21="",0,IF('Score P.2'!D21="x",1))</f>
        <v>0</v>
      </c>
      <c r="AL21" s="1682">
        <f ca="1">IF(AJ21="","",AI21-AJ21)</f>
        <v>1</v>
      </c>
      <c r="AM21" s="1680">
        <f ca="1">IF(AJ21="","",0-AJ21)</f>
        <v>-4</v>
      </c>
      <c r="AN21" s="1681">
        <f ca="1">IF('Score P.2'!D80="",0,IF('Score P.2'!D80="x",1))</f>
        <v>0</v>
      </c>
      <c r="AO21" s="1678" t="str">
        <f>IF(AK21+AN21=0,"",IF(AK21=1,N21,AE21))</f>
        <v/>
      </c>
    </row>
    <row r="22" spans="1:41" ht="12.5" customHeight="1" thickBot="1">
      <c r="A22" s="1668"/>
      <c r="B22" s="1669"/>
      <c r="C22" s="464"/>
      <c r="D22" s="464"/>
      <c r="E22" s="1665"/>
      <c r="F22" s="464"/>
      <c r="G22" s="464"/>
      <c r="H22" s="1665"/>
      <c r="I22" s="464"/>
      <c r="J22" s="464"/>
      <c r="K22" s="1665"/>
      <c r="L22" s="464"/>
      <c r="M22" s="464"/>
      <c r="N22" s="1665"/>
      <c r="O22" s="464"/>
      <c r="P22" s="567"/>
      <c r="Q22" s="1633"/>
      <c r="R22" s="1673"/>
      <c r="S22" s="1669"/>
      <c r="T22" s="464"/>
      <c r="U22" s="464"/>
      <c r="V22" s="1665"/>
      <c r="W22" s="464"/>
      <c r="X22" s="464"/>
      <c r="Y22" s="1665"/>
      <c r="Z22" s="467"/>
      <c r="AA22" s="464"/>
      <c r="AB22" s="1665"/>
      <c r="AC22" s="464"/>
      <c r="AD22" s="464"/>
      <c r="AE22" s="1665"/>
      <c r="AF22" s="464"/>
      <c r="AG22" s="567"/>
      <c r="AH22" s="1633"/>
      <c r="AI22" s="1679"/>
      <c r="AJ22" s="1680"/>
      <c r="AK22" s="1681"/>
      <c r="AL22" s="1682"/>
      <c r="AM22" s="1680"/>
      <c r="AN22" s="1681"/>
      <c r="AO22" s="1678"/>
    </row>
    <row r="23" spans="1:41" ht="12.5" customHeight="1" thickBot="1">
      <c r="A23" s="1670">
        <v>11</v>
      </c>
      <c r="B23" s="1607" t="s">
        <v>16</v>
      </c>
      <c r="C23" s="466" t="s">
        <v>74</v>
      </c>
      <c r="D23" s="465"/>
      <c r="E23" s="1605" t="s">
        <v>12</v>
      </c>
      <c r="F23" s="465" t="s">
        <v>72</v>
      </c>
      <c r="G23" s="465" t="s">
        <v>47</v>
      </c>
      <c r="H23" s="1605" t="s">
        <v>33</v>
      </c>
      <c r="I23" s="466" t="s">
        <v>73</v>
      </c>
      <c r="J23" s="465"/>
      <c r="K23" s="1605" t="s">
        <v>29</v>
      </c>
      <c r="L23" s="466"/>
      <c r="M23" s="465"/>
      <c r="N23" s="1605" t="s">
        <v>25</v>
      </c>
      <c r="O23" s="466"/>
      <c r="P23" s="568"/>
      <c r="Q23" s="1631" t="s">
        <v>162</v>
      </c>
      <c r="R23" s="1594">
        <v>11</v>
      </c>
      <c r="S23" s="1607" t="s">
        <v>18</v>
      </c>
      <c r="T23" s="465"/>
      <c r="U23" s="465" t="s">
        <v>72</v>
      </c>
      <c r="V23" s="1605" t="s">
        <v>49</v>
      </c>
      <c r="W23" s="465"/>
      <c r="X23" s="465"/>
      <c r="Y23" s="1605" t="s">
        <v>45</v>
      </c>
      <c r="Z23" s="466" t="s">
        <v>73</v>
      </c>
      <c r="AA23" s="465"/>
      <c r="AB23" s="1605" t="s">
        <v>58</v>
      </c>
      <c r="AC23" s="465"/>
      <c r="AD23" s="465" t="s">
        <v>18</v>
      </c>
      <c r="AE23" s="1605" t="s">
        <v>56</v>
      </c>
      <c r="AF23" s="466"/>
      <c r="AG23" s="568"/>
      <c r="AH23" s="1631" t="s">
        <v>162</v>
      </c>
      <c r="AI23" s="1679">
        <f ca="1">'Score P.2'!Z23:Z24</f>
        <v>9</v>
      </c>
      <c r="AJ23" s="1680">
        <f ca="1">'Score P.2'!AD23:AD24</f>
        <v>-2</v>
      </c>
      <c r="AK23" s="1681">
        <f ca="1">IF('Score P.2'!D23="",0,IF('Score P.2'!D23="x",1))</f>
        <v>0</v>
      </c>
      <c r="AL23" s="1682">
        <f ca="1">IF(AJ23="","",AI23-AJ23)</f>
        <v>11</v>
      </c>
      <c r="AM23" s="1680">
        <f ca="1">IF(AJ23="","",0-AJ23)</f>
        <v>2</v>
      </c>
      <c r="AN23" s="1681" t="b">
        <f ca="1">IF('Score P.2'!D82="",0,IF('Score P.2'!D82="x",1))</f>
        <v>0</v>
      </c>
      <c r="AO23" s="1678" t="str">
        <f>IF(AK23+AN23=0,"",IF(AK23=1,N23,AE23))</f>
        <v/>
      </c>
    </row>
    <row r="24" spans="1:41" ht="12.5" customHeight="1" thickBot="1">
      <c r="A24" s="1671"/>
      <c r="B24" s="1672"/>
      <c r="C24" s="463"/>
      <c r="D24" s="463"/>
      <c r="E24" s="1666"/>
      <c r="F24" s="463"/>
      <c r="G24" s="463"/>
      <c r="H24" s="1666"/>
      <c r="I24" s="463"/>
      <c r="J24" s="463"/>
      <c r="K24" s="1666"/>
      <c r="L24" s="463"/>
      <c r="M24" s="463"/>
      <c r="N24" s="1666"/>
      <c r="O24" s="463"/>
      <c r="P24" s="566"/>
      <c r="Q24" s="1629"/>
      <c r="R24" s="1674"/>
      <c r="S24" s="1672"/>
      <c r="T24" s="463"/>
      <c r="U24" s="463"/>
      <c r="V24" s="1666"/>
      <c r="W24" s="463"/>
      <c r="X24" s="463"/>
      <c r="Y24" s="1666"/>
      <c r="Z24" s="463"/>
      <c r="AA24" s="463"/>
      <c r="AB24" s="1666"/>
      <c r="AC24" s="463"/>
      <c r="AD24" s="463"/>
      <c r="AE24" s="1666"/>
      <c r="AF24" s="463"/>
      <c r="AG24" s="566"/>
      <c r="AH24" s="1629"/>
      <c r="AI24" s="1679"/>
      <c r="AJ24" s="1680"/>
      <c r="AK24" s="1681"/>
      <c r="AL24" s="1682"/>
      <c r="AM24" s="1680"/>
      <c r="AN24" s="1681"/>
      <c r="AO24" s="1678"/>
    </row>
    <row r="25" spans="1:41" ht="12.5" customHeight="1" thickBot="1">
      <c r="A25" s="1667">
        <v>12</v>
      </c>
      <c r="B25" s="1606" t="s">
        <v>16</v>
      </c>
      <c r="C25" s="461"/>
      <c r="D25" s="462"/>
      <c r="E25" s="1622" t="s">
        <v>22</v>
      </c>
      <c r="F25" s="461"/>
      <c r="G25" s="462"/>
      <c r="H25" s="1622" t="s">
        <v>33</v>
      </c>
      <c r="I25" s="461"/>
      <c r="J25" s="462" t="s">
        <v>75</v>
      </c>
      <c r="K25" s="1622" t="s">
        <v>29</v>
      </c>
      <c r="L25" s="461" t="s">
        <v>18</v>
      </c>
      <c r="M25" s="462"/>
      <c r="N25" s="1622" t="s">
        <v>62</v>
      </c>
      <c r="O25" s="461"/>
      <c r="P25" s="565"/>
      <c r="Q25" s="1632" t="s">
        <v>162</v>
      </c>
      <c r="R25" s="1603">
        <v>12</v>
      </c>
      <c r="S25" s="1606" t="s">
        <v>47</v>
      </c>
      <c r="T25" s="462"/>
      <c r="U25" s="462"/>
      <c r="V25" s="1622" t="s">
        <v>39</v>
      </c>
      <c r="W25" s="462"/>
      <c r="X25" s="462"/>
      <c r="Y25" s="1622" t="s">
        <v>45</v>
      </c>
      <c r="Z25" s="461"/>
      <c r="AA25" s="462" t="s">
        <v>72</v>
      </c>
      <c r="AB25" s="1622" t="s">
        <v>53</v>
      </c>
      <c r="AC25" s="462"/>
      <c r="AD25" s="462"/>
      <c r="AE25" s="1622" t="s">
        <v>77</v>
      </c>
      <c r="AF25" s="462"/>
      <c r="AG25" s="565"/>
      <c r="AH25" s="1632" t="s">
        <v>162</v>
      </c>
      <c r="AI25" s="1679">
        <f ca="1">'Score P.2'!Z25:Z26</f>
        <v>0</v>
      </c>
      <c r="AJ25" s="1680">
        <f ca="1">'Score P.2'!AD25:AD26</f>
        <v>-5</v>
      </c>
      <c r="AK25" s="1681">
        <f ca="1">IF('Score P.2'!D25="",0,IF('Score P.2'!D25="x",1))</f>
        <v>0</v>
      </c>
      <c r="AL25" s="1682">
        <f ca="1">IF(AJ25="","",AI25-AJ25)</f>
        <v>5</v>
      </c>
      <c r="AM25" s="1680">
        <f ca="1">IF(AJ25="","",0-AJ25)</f>
        <v>5</v>
      </c>
      <c r="AN25" s="1681" t="b">
        <f ca="1">IF('Score P.2'!D84="",0,IF('Score P.2'!D84="x",1))</f>
        <v>0</v>
      </c>
      <c r="AO25" s="1678" t="str">
        <f>IF(AK25+AN25=0,"",IF(AK25=1,N25,AE25))</f>
        <v/>
      </c>
    </row>
    <row r="26" spans="1:41" ht="12.5" customHeight="1" thickBot="1">
      <c r="A26" s="1668"/>
      <c r="B26" s="1669"/>
      <c r="C26" s="464"/>
      <c r="D26" s="464"/>
      <c r="E26" s="1665"/>
      <c r="F26" s="464"/>
      <c r="G26" s="464"/>
      <c r="H26" s="1665"/>
      <c r="I26" s="464"/>
      <c r="J26" s="464"/>
      <c r="K26" s="1665"/>
      <c r="L26" s="464"/>
      <c r="M26" s="464"/>
      <c r="N26" s="1665"/>
      <c r="O26" s="464"/>
      <c r="P26" s="567"/>
      <c r="Q26" s="1633"/>
      <c r="R26" s="1673"/>
      <c r="S26" s="1669"/>
      <c r="T26" s="464"/>
      <c r="U26" s="464"/>
      <c r="V26" s="1665"/>
      <c r="W26" s="464"/>
      <c r="X26" s="464"/>
      <c r="Y26" s="1665"/>
      <c r="Z26" s="464"/>
      <c r="AA26" s="464"/>
      <c r="AB26" s="1665"/>
      <c r="AC26" s="464"/>
      <c r="AD26" s="464"/>
      <c r="AE26" s="1665"/>
      <c r="AF26" s="464"/>
      <c r="AG26" s="567"/>
      <c r="AH26" s="1633"/>
      <c r="AI26" s="1679"/>
      <c r="AJ26" s="1680"/>
      <c r="AK26" s="1681"/>
      <c r="AL26" s="1682"/>
      <c r="AM26" s="1680"/>
      <c r="AN26" s="1681"/>
      <c r="AO26" s="1678"/>
    </row>
    <row r="27" spans="1:41" ht="12.5" customHeight="1" thickBot="1">
      <c r="A27" s="1670">
        <v>13</v>
      </c>
      <c r="B27" s="1607" t="s">
        <v>16</v>
      </c>
      <c r="C27" s="465"/>
      <c r="D27" s="465" t="s">
        <v>72</v>
      </c>
      <c r="E27" s="1605" t="s">
        <v>12</v>
      </c>
      <c r="F27" s="465"/>
      <c r="G27" s="465"/>
      <c r="H27" s="1605" t="s">
        <v>25</v>
      </c>
      <c r="I27" s="466"/>
      <c r="J27" s="465"/>
      <c r="K27" s="1605" t="s">
        <v>29</v>
      </c>
      <c r="L27" s="466"/>
      <c r="M27" s="465"/>
      <c r="N27" s="1605" t="s">
        <v>20</v>
      </c>
      <c r="O27" s="466"/>
      <c r="P27" s="568"/>
      <c r="Q27" s="1631" t="s">
        <v>162</v>
      </c>
      <c r="R27" s="1594">
        <v>13</v>
      </c>
      <c r="S27" s="1607" t="s">
        <v>18</v>
      </c>
      <c r="T27" s="465"/>
      <c r="U27" s="465"/>
      <c r="V27" s="1605" t="s">
        <v>43</v>
      </c>
      <c r="W27" s="465"/>
      <c r="X27" s="465"/>
      <c r="Y27" s="1605" t="s">
        <v>60</v>
      </c>
      <c r="Z27" s="466" t="s">
        <v>72</v>
      </c>
      <c r="AA27" s="465"/>
      <c r="AB27" s="1605" t="s">
        <v>45</v>
      </c>
      <c r="AC27" s="466"/>
      <c r="AD27" s="465"/>
      <c r="AE27" s="1605" t="s">
        <v>58</v>
      </c>
      <c r="AF27" s="465"/>
      <c r="AG27" s="568"/>
      <c r="AH27" s="1631" t="s">
        <v>162</v>
      </c>
      <c r="AI27" s="1679">
        <f ca="1">'Score P.2'!Z27:Z28</f>
        <v>0</v>
      </c>
      <c r="AJ27" s="1680">
        <f ca="1">'Score P.2'!AD27:AD28</f>
        <v>0</v>
      </c>
      <c r="AK27" s="1681" t="b">
        <f ca="1">IF('Score P.2'!D27="",0,IF('Score P.2'!D27="x",1))</f>
        <v>0</v>
      </c>
      <c r="AL27" s="1682">
        <f ca="1">IF(AJ27="","",AI27-AJ27)</f>
        <v>0</v>
      </c>
      <c r="AM27" s="1680">
        <f ca="1">IF(AJ27="","",0-AJ27)</f>
        <v>0</v>
      </c>
      <c r="AN27" s="1681">
        <f ca="1">IF('Score P.2'!D86="",0,IF('Score P.2'!D86="x",1))</f>
        <v>0</v>
      </c>
      <c r="AO27" s="1678" t="str">
        <f>IF(AK27+AN27=0,"",IF(AK27=1,N27,AE27))</f>
        <v/>
      </c>
    </row>
    <row r="28" spans="1:41" ht="12.5" customHeight="1" thickBot="1">
      <c r="A28" s="1671"/>
      <c r="B28" s="1672"/>
      <c r="C28" s="463" t="s">
        <v>73</v>
      </c>
      <c r="D28" s="463"/>
      <c r="E28" s="1666"/>
      <c r="F28" s="463"/>
      <c r="G28" s="463"/>
      <c r="H28" s="1666"/>
      <c r="I28" s="463"/>
      <c r="J28" s="463"/>
      <c r="K28" s="1666"/>
      <c r="L28" s="463"/>
      <c r="M28" s="463" t="s">
        <v>58</v>
      </c>
      <c r="N28" s="1666"/>
      <c r="O28" s="463"/>
      <c r="P28" s="566"/>
      <c r="Q28" s="1629"/>
      <c r="R28" s="1674"/>
      <c r="S28" s="1672"/>
      <c r="T28" s="463"/>
      <c r="U28" s="463"/>
      <c r="V28" s="1666"/>
      <c r="W28" s="463"/>
      <c r="X28" s="463"/>
      <c r="Y28" s="1666"/>
      <c r="Z28" s="463"/>
      <c r="AA28" s="463"/>
      <c r="AB28" s="1666"/>
      <c r="AC28" s="463"/>
      <c r="AD28" s="463"/>
      <c r="AE28" s="1666"/>
      <c r="AF28" s="463"/>
      <c r="AG28" s="566"/>
      <c r="AH28" s="1629"/>
      <c r="AI28" s="1679"/>
      <c r="AJ28" s="1680"/>
      <c r="AK28" s="1681"/>
      <c r="AL28" s="1682"/>
      <c r="AM28" s="1680"/>
      <c r="AN28" s="1681"/>
      <c r="AO28" s="1678"/>
    </row>
    <row r="29" spans="1:41" ht="12.5" customHeight="1" thickBot="1">
      <c r="A29" s="1667">
        <v>14</v>
      </c>
      <c r="B29" s="1606" t="s">
        <v>16</v>
      </c>
      <c r="C29" s="461"/>
      <c r="D29" s="462" t="s">
        <v>73</v>
      </c>
      <c r="E29" s="1622" t="s">
        <v>71</v>
      </c>
      <c r="F29" s="462"/>
      <c r="G29" s="462"/>
      <c r="H29" s="1622" t="s">
        <v>62</v>
      </c>
      <c r="I29" s="461"/>
      <c r="J29" s="462"/>
      <c r="K29" s="1622" t="s">
        <v>29</v>
      </c>
      <c r="L29" s="462"/>
      <c r="M29" s="462"/>
      <c r="N29" s="1622" t="s">
        <v>35</v>
      </c>
      <c r="O29" s="462"/>
      <c r="P29" s="565"/>
      <c r="Q29" s="1632" t="s">
        <v>162</v>
      </c>
      <c r="R29" s="1603">
        <v>14</v>
      </c>
      <c r="S29" s="1606" t="s">
        <v>47</v>
      </c>
      <c r="T29" s="462"/>
      <c r="U29" s="462"/>
      <c r="V29" s="1622" t="s">
        <v>49</v>
      </c>
      <c r="W29" s="461"/>
      <c r="X29" s="462"/>
      <c r="Y29" s="1622" t="s">
        <v>60</v>
      </c>
      <c r="Z29" s="461"/>
      <c r="AA29" s="462" t="s">
        <v>18</v>
      </c>
      <c r="AB29" s="1622" t="s">
        <v>56</v>
      </c>
      <c r="AC29" s="461"/>
      <c r="AD29" s="462"/>
      <c r="AE29" s="1622" t="s">
        <v>53</v>
      </c>
      <c r="AF29" s="462"/>
      <c r="AG29" s="565"/>
      <c r="AH29" s="1632" t="s">
        <v>162</v>
      </c>
      <c r="AI29" s="1679">
        <f ca="1">'Score P.2'!Z29:Z30</f>
        <v>0</v>
      </c>
      <c r="AJ29" s="1680">
        <f ca="1">'Score P.2'!AD29:AD30</f>
        <v>-4</v>
      </c>
      <c r="AK29" s="1681">
        <f ca="1">IF('Score P.2'!D29="",0,IF('Score P.2'!D29="x",1))</f>
        <v>0</v>
      </c>
      <c r="AL29" s="1682">
        <f ca="1">IF(AJ29="","",AI29-AJ29)</f>
        <v>4</v>
      </c>
      <c r="AM29" s="1680">
        <f ca="1">IF(AJ29="","",0-AJ29)</f>
        <v>4</v>
      </c>
      <c r="AN29" s="1681" t="b">
        <f ca="1">IF('Score P.2'!D88="",0,IF('Score P.2'!D88="x",1))</f>
        <v>0</v>
      </c>
      <c r="AO29" s="1678" t="str">
        <f>IF(AK29+AN29=0,"",IF(AK29=1,N29,AE29))</f>
        <v/>
      </c>
    </row>
    <row r="30" spans="1:41" ht="12.5" customHeight="1" thickBot="1">
      <c r="A30" s="1668"/>
      <c r="B30" s="1669"/>
      <c r="C30" s="464"/>
      <c r="D30" s="464"/>
      <c r="E30" s="1665"/>
      <c r="F30" s="464"/>
      <c r="G30" s="464"/>
      <c r="H30" s="1665"/>
      <c r="I30" s="464"/>
      <c r="J30" s="464"/>
      <c r="K30" s="1665"/>
      <c r="L30" s="464"/>
      <c r="M30" s="464"/>
      <c r="N30" s="1665"/>
      <c r="O30" s="464"/>
      <c r="P30" s="567"/>
      <c r="Q30" s="1633"/>
      <c r="R30" s="1673"/>
      <c r="S30" s="1669"/>
      <c r="T30" s="464"/>
      <c r="U30" s="464"/>
      <c r="V30" s="1665"/>
      <c r="W30" s="464"/>
      <c r="X30" s="464"/>
      <c r="Y30" s="1665"/>
      <c r="Z30" s="464" t="s">
        <v>58</v>
      </c>
      <c r="AA30" s="464"/>
      <c r="AB30" s="1665"/>
      <c r="AC30" s="464"/>
      <c r="AD30" s="464"/>
      <c r="AE30" s="1665"/>
      <c r="AF30" s="464"/>
      <c r="AG30" s="567"/>
      <c r="AH30" s="1633"/>
      <c r="AI30" s="1679"/>
      <c r="AJ30" s="1680"/>
      <c r="AK30" s="1681"/>
      <c r="AL30" s="1682"/>
      <c r="AM30" s="1680"/>
      <c r="AN30" s="1681"/>
      <c r="AO30" s="1678"/>
    </row>
    <row r="31" spans="1:41" ht="12.5" customHeight="1" thickBot="1">
      <c r="A31" s="1670">
        <v>15</v>
      </c>
      <c r="B31" s="1607" t="s">
        <v>71</v>
      </c>
      <c r="C31" s="466"/>
      <c r="D31" s="465"/>
      <c r="E31" s="1605" t="s">
        <v>18</v>
      </c>
      <c r="F31" s="466"/>
      <c r="G31" s="465"/>
      <c r="H31" s="1605" t="s">
        <v>16</v>
      </c>
      <c r="I31" s="466"/>
      <c r="J31" s="465"/>
      <c r="K31" s="1605" t="s">
        <v>31</v>
      </c>
      <c r="L31" s="465"/>
      <c r="M31" s="465"/>
      <c r="N31" s="1605" t="s">
        <v>20</v>
      </c>
      <c r="O31" s="466"/>
      <c r="P31" s="568"/>
      <c r="Q31" s="1631" t="s">
        <v>162</v>
      </c>
      <c r="R31" s="1594">
        <v>15</v>
      </c>
      <c r="S31" s="1607" t="s">
        <v>18</v>
      </c>
      <c r="T31" s="466"/>
      <c r="U31" s="465"/>
      <c r="V31" s="1605" t="s">
        <v>39</v>
      </c>
      <c r="W31" s="465"/>
      <c r="X31" s="465"/>
      <c r="Y31" s="1605" t="s">
        <v>60</v>
      </c>
      <c r="Z31" s="465"/>
      <c r="AA31" s="465"/>
      <c r="AB31" s="1605" t="s">
        <v>56</v>
      </c>
      <c r="AC31" s="465" t="s">
        <v>18</v>
      </c>
      <c r="AD31" s="465"/>
      <c r="AE31" s="1605" t="s">
        <v>77</v>
      </c>
      <c r="AF31" s="466"/>
      <c r="AG31" s="568"/>
      <c r="AH31" s="1631" t="s">
        <v>162</v>
      </c>
      <c r="AI31" s="1679">
        <f ca="1">'Score P.2'!Z31:Z32</f>
        <v>4</v>
      </c>
      <c r="AJ31" s="1680">
        <f ca="1">'Score P.2'!AD31:AD32</f>
        <v>4</v>
      </c>
      <c r="AK31" s="1681" t="b">
        <f ca="1">IF('Score P.2'!D31="",0,IF('Score P.2'!D31="x",1))</f>
        <v>0</v>
      </c>
      <c r="AL31" s="1682">
        <f ca="1">IF(AJ31="","",AI31-AJ31)</f>
        <v>0</v>
      </c>
      <c r="AM31" s="1680">
        <f ca="1">IF(AJ31="","",0-AJ31)</f>
        <v>-4</v>
      </c>
      <c r="AN31" s="1681">
        <f ca="1">IF('Score P.2'!D90="",0,IF('Score P.2'!D90="x",1))</f>
        <v>0</v>
      </c>
      <c r="AO31" s="1678" t="str">
        <f>IF(AK31+AN31=0,"",IF(AK31=1,N31,AE31))</f>
        <v/>
      </c>
    </row>
    <row r="32" spans="1:41" ht="12.5" customHeight="1" thickBot="1">
      <c r="A32" s="1671"/>
      <c r="B32" s="1672"/>
      <c r="C32" s="463"/>
      <c r="D32" s="463"/>
      <c r="E32" s="1666"/>
      <c r="F32" s="463"/>
      <c r="G32" s="463"/>
      <c r="H32" s="1666"/>
      <c r="I32" s="463"/>
      <c r="J32" s="463"/>
      <c r="K32" s="1666"/>
      <c r="L32" s="463"/>
      <c r="M32" s="463"/>
      <c r="N32" s="1666"/>
      <c r="O32" s="463"/>
      <c r="P32" s="566"/>
      <c r="Q32" s="1629"/>
      <c r="R32" s="1674"/>
      <c r="S32" s="1672"/>
      <c r="T32" s="463"/>
      <c r="U32" s="463"/>
      <c r="V32" s="1666"/>
      <c r="W32" s="463"/>
      <c r="X32" s="463"/>
      <c r="Y32" s="1666"/>
      <c r="Z32" s="463"/>
      <c r="AA32" s="463"/>
      <c r="AB32" s="1666"/>
      <c r="AC32" s="463"/>
      <c r="AD32" s="463"/>
      <c r="AE32" s="1666"/>
      <c r="AF32" s="463"/>
      <c r="AG32" s="566"/>
      <c r="AH32" s="1629"/>
      <c r="AI32" s="1679"/>
      <c r="AJ32" s="1680"/>
      <c r="AK32" s="1681"/>
      <c r="AL32" s="1682"/>
      <c r="AM32" s="1680"/>
      <c r="AN32" s="1681"/>
      <c r="AO32" s="1678"/>
    </row>
    <row r="33" spans="1:41" ht="12.5" customHeight="1" thickBot="1">
      <c r="A33" s="1667">
        <v>16</v>
      </c>
      <c r="B33" s="1606" t="s">
        <v>25</v>
      </c>
      <c r="C33" s="462"/>
      <c r="D33" s="462"/>
      <c r="E33" s="1622" t="s">
        <v>12</v>
      </c>
      <c r="F33" s="461"/>
      <c r="G33" s="462"/>
      <c r="H33" s="1622" t="s">
        <v>22</v>
      </c>
      <c r="I33" s="461" t="s">
        <v>47</v>
      </c>
      <c r="J33" s="462"/>
      <c r="K33" s="1622" t="s">
        <v>29</v>
      </c>
      <c r="L33" s="462"/>
      <c r="M33" s="462"/>
      <c r="N33" s="1622" t="s">
        <v>62</v>
      </c>
      <c r="O33" s="462"/>
      <c r="P33" s="565"/>
      <c r="Q33" s="1632" t="s">
        <v>162</v>
      </c>
      <c r="R33" s="1603">
        <v>16</v>
      </c>
      <c r="S33" s="1606" t="s">
        <v>47</v>
      </c>
      <c r="T33" s="462"/>
      <c r="U33" s="462"/>
      <c r="V33" s="1622" t="s">
        <v>43</v>
      </c>
      <c r="W33" s="461" t="s">
        <v>47</v>
      </c>
      <c r="X33" s="462"/>
      <c r="Y33" s="1622" t="s">
        <v>60</v>
      </c>
      <c r="Z33" s="462"/>
      <c r="AA33" s="462" t="s">
        <v>47</v>
      </c>
      <c r="AB33" s="1622" t="s">
        <v>56</v>
      </c>
      <c r="AC33" s="462"/>
      <c r="AD33" s="462" t="s">
        <v>47</v>
      </c>
      <c r="AE33" s="1622" t="s">
        <v>58</v>
      </c>
      <c r="AF33" s="461"/>
      <c r="AG33" s="565"/>
      <c r="AH33" s="1632" t="s">
        <v>162</v>
      </c>
      <c r="AI33" s="1679">
        <f ca="1">'Score P.2'!Z33:Z34</f>
        <v>4</v>
      </c>
      <c r="AJ33" s="1680">
        <f ca="1">'Score P.2'!AD33:AD34</f>
        <v>2</v>
      </c>
      <c r="AK33" s="1681" t="b">
        <f ca="1">IF('Score P.2'!D33="",0,IF('Score P.2'!D33="x",1))</f>
        <v>0</v>
      </c>
      <c r="AL33" s="1682">
        <f ca="1">IF(AJ33="","",AI33-AJ33)</f>
        <v>2</v>
      </c>
      <c r="AM33" s="1680">
        <f ca="1">IF(AJ33="","",0-AJ33)</f>
        <v>-2</v>
      </c>
      <c r="AN33" s="1681">
        <f ca="1">IF('Score P.2'!D92="",0,IF('Score P.2'!D92="x",1))</f>
        <v>0</v>
      </c>
      <c r="AO33" s="1678" t="str">
        <f>IF(AK33+AN33=0,"",IF(AK33=1,N33,AE33))</f>
        <v/>
      </c>
    </row>
    <row r="34" spans="1:41" ht="12.5" customHeight="1" thickBot="1">
      <c r="A34" s="1668"/>
      <c r="B34" s="1669"/>
      <c r="C34" s="464"/>
      <c r="D34" s="464"/>
      <c r="E34" s="1665"/>
      <c r="F34" s="464"/>
      <c r="G34" s="464"/>
      <c r="H34" s="1665"/>
      <c r="I34" s="467"/>
      <c r="J34" s="464"/>
      <c r="K34" s="1665"/>
      <c r="L34" s="464"/>
      <c r="M34" s="464"/>
      <c r="N34" s="1665"/>
      <c r="O34" s="464"/>
      <c r="P34" s="567"/>
      <c r="Q34" s="1633"/>
      <c r="R34" s="1673"/>
      <c r="S34" s="1669"/>
      <c r="T34" s="464"/>
      <c r="U34" s="464"/>
      <c r="V34" s="1665"/>
      <c r="W34" s="464"/>
      <c r="X34" s="464"/>
      <c r="Y34" s="1665"/>
      <c r="Z34" s="464" t="s">
        <v>37</v>
      </c>
      <c r="AA34" s="464"/>
      <c r="AB34" s="1665"/>
      <c r="AC34" s="464"/>
      <c r="AD34" s="464"/>
      <c r="AE34" s="1665"/>
      <c r="AF34" s="464"/>
      <c r="AG34" s="567"/>
      <c r="AH34" s="1633"/>
      <c r="AI34" s="1679"/>
      <c r="AJ34" s="1680"/>
      <c r="AK34" s="1681"/>
      <c r="AL34" s="1682"/>
      <c r="AM34" s="1680"/>
      <c r="AN34" s="1681"/>
      <c r="AO34" s="1678"/>
    </row>
    <row r="35" spans="1:41" ht="12.5" customHeight="1" thickBot="1">
      <c r="A35" s="1670">
        <v>17</v>
      </c>
      <c r="B35" s="1607" t="s">
        <v>16</v>
      </c>
      <c r="C35" s="466"/>
      <c r="D35" s="465"/>
      <c r="E35" s="1605" t="s">
        <v>12</v>
      </c>
      <c r="F35" s="466"/>
      <c r="G35" s="465"/>
      <c r="H35" s="1605" t="s">
        <v>22</v>
      </c>
      <c r="I35" s="466"/>
      <c r="J35" s="465" t="s">
        <v>18</v>
      </c>
      <c r="K35" s="1605" t="s">
        <v>71</v>
      </c>
      <c r="L35" s="465" t="s">
        <v>73</v>
      </c>
      <c r="M35" s="465"/>
      <c r="N35" s="1605" t="s">
        <v>20</v>
      </c>
      <c r="O35" s="465"/>
      <c r="P35" s="568"/>
      <c r="Q35" s="1631" t="s">
        <v>162</v>
      </c>
      <c r="R35" s="1594">
        <v>17</v>
      </c>
      <c r="S35" s="1607" t="s">
        <v>18</v>
      </c>
      <c r="T35" s="465"/>
      <c r="U35" s="465"/>
      <c r="V35" s="1605" t="s">
        <v>43</v>
      </c>
      <c r="W35" s="466"/>
      <c r="X35" s="465" t="s">
        <v>72</v>
      </c>
      <c r="Y35" s="1605" t="s">
        <v>60</v>
      </c>
      <c r="Z35" s="466"/>
      <c r="AA35" s="465" t="s">
        <v>73</v>
      </c>
      <c r="AB35" s="1605" t="s">
        <v>77</v>
      </c>
      <c r="AC35" s="466"/>
      <c r="AD35" s="465"/>
      <c r="AE35" s="1605" t="s">
        <v>45</v>
      </c>
      <c r="AF35" s="465"/>
      <c r="AG35" s="568"/>
      <c r="AH35" s="1631" t="s">
        <v>162</v>
      </c>
      <c r="AI35" s="1679">
        <f ca="1">'Score P.2'!Z35:Z36</f>
        <v>4</v>
      </c>
      <c r="AJ35" s="1680">
        <f ca="1">'Score P.2'!AD35:AD36</f>
        <v>4</v>
      </c>
      <c r="AK35" s="1681" t="b">
        <f ca="1">IF('Score P.2'!D35="",0,IF('Score P.2'!D35="x",1))</f>
        <v>0</v>
      </c>
      <c r="AL35" s="1682">
        <f ca="1">IF(AJ35="","",AI35-AJ35)</f>
        <v>0</v>
      </c>
      <c r="AM35" s="1680">
        <f ca="1">IF(AJ35="","",0-AJ35)</f>
        <v>-4</v>
      </c>
      <c r="AN35" s="1681">
        <f ca="1">IF('Score P.2'!D94="",0,IF('Score P.2'!D94="x",1))</f>
        <v>0</v>
      </c>
      <c r="AO35" s="1678" t="str">
        <f>IF(AK35+AN35=0,"",IF(AK35=1,N35,AE35))</f>
        <v/>
      </c>
    </row>
    <row r="36" spans="1:41" ht="12.5" customHeight="1" thickBot="1">
      <c r="A36" s="1671"/>
      <c r="B36" s="1672"/>
      <c r="C36" s="463"/>
      <c r="D36" s="463"/>
      <c r="E36" s="1666"/>
      <c r="F36" s="463"/>
      <c r="G36" s="463"/>
      <c r="H36" s="1666"/>
      <c r="I36" s="463"/>
      <c r="J36" s="463"/>
      <c r="K36" s="1666"/>
      <c r="L36" s="463"/>
      <c r="M36" s="463"/>
      <c r="N36" s="1666"/>
      <c r="O36" s="463"/>
      <c r="P36" s="566"/>
      <c r="Q36" s="1629"/>
      <c r="R36" s="1674"/>
      <c r="S36" s="1672"/>
      <c r="T36" s="463"/>
      <c r="U36" s="463"/>
      <c r="V36" s="1666"/>
      <c r="W36" s="463"/>
      <c r="X36" s="463"/>
      <c r="Y36" s="1666"/>
      <c r="Z36" s="463"/>
      <c r="AA36" s="463"/>
      <c r="AB36" s="1666"/>
      <c r="AC36" s="463"/>
      <c r="AD36" s="463"/>
      <c r="AE36" s="1666"/>
      <c r="AF36" s="463"/>
      <c r="AG36" s="566"/>
      <c r="AH36" s="1629"/>
      <c r="AI36" s="1679"/>
      <c r="AJ36" s="1680"/>
      <c r="AK36" s="1681"/>
      <c r="AL36" s="1682"/>
      <c r="AM36" s="1680"/>
      <c r="AN36" s="1681"/>
      <c r="AO36" s="1678"/>
    </row>
    <row r="37" spans="1:41" ht="12.5" customHeight="1" thickBot="1">
      <c r="A37" s="1667">
        <v>18</v>
      </c>
      <c r="B37" s="1606" t="s">
        <v>16</v>
      </c>
      <c r="C37" s="461" t="s">
        <v>58</v>
      </c>
      <c r="D37" s="462"/>
      <c r="E37" s="1622" t="s">
        <v>22</v>
      </c>
      <c r="F37" s="461"/>
      <c r="G37" s="462"/>
      <c r="H37" s="1622" t="s">
        <v>27</v>
      </c>
      <c r="I37" s="462"/>
      <c r="J37" s="462"/>
      <c r="K37" s="1622" t="s">
        <v>71</v>
      </c>
      <c r="L37" s="462"/>
      <c r="M37" s="462"/>
      <c r="N37" s="1622" t="s">
        <v>25</v>
      </c>
      <c r="O37" s="462"/>
      <c r="P37" s="565"/>
      <c r="Q37" s="1632" t="s">
        <v>162</v>
      </c>
      <c r="R37" s="1603">
        <v>18</v>
      </c>
      <c r="S37" s="1606" t="s">
        <v>47</v>
      </c>
      <c r="T37" s="461" t="s">
        <v>73</v>
      </c>
      <c r="U37" s="461"/>
      <c r="V37" s="1622" t="s">
        <v>39</v>
      </c>
      <c r="W37" s="462"/>
      <c r="X37" s="462"/>
      <c r="Y37" s="1622" t="s">
        <v>77</v>
      </c>
      <c r="Z37" s="461"/>
      <c r="AA37" s="462"/>
      <c r="AB37" s="1622" t="s">
        <v>56</v>
      </c>
      <c r="AC37" s="461"/>
      <c r="AD37" s="462"/>
      <c r="AE37" s="1622" t="s">
        <v>53</v>
      </c>
      <c r="AF37" s="462" t="s">
        <v>72</v>
      </c>
      <c r="AG37" s="565" t="s">
        <v>47</v>
      </c>
      <c r="AH37" s="1632" t="s">
        <v>162</v>
      </c>
      <c r="AI37" s="1679">
        <f ca="1">'Score P.2'!Z37:Z38</f>
        <v>14</v>
      </c>
      <c r="AJ37" s="1680">
        <f ca="1">'Score P.2'!AD37:AD38</f>
        <v>11</v>
      </c>
      <c r="AK37" s="1681">
        <f ca="1">IF('Score P.2'!D37="",0,IF('Score P.2'!D37="x",1))</f>
        <v>0</v>
      </c>
      <c r="AL37" s="1682">
        <f ca="1">IF(AJ37="","",AI37-AJ37)</f>
        <v>3</v>
      </c>
      <c r="AM37" s="1680">
        <f ca="1">IF(AJ37="","",0-AJ37)</f>
        <v>-11</v>
      </c>
      <c r="AN37" s="1681">
        <f ca="1">IF('Score P.2'!D96="",0,IF('Score P.2'!D96="x",1))</f>
        <v>0</v>
      </c>
      <c r="AO37" s="1678" t="str">
        <f>IF(AK37+AN37=0,"",IF(AK37=1,N37,AE37))</f>
        <v/>
      </c>
    </row>
    <row r="38" spans="1:41" ht="12.5" customHeight="1" thickBot="1">
      <c r="A38" s="1668"/>
      <c r="B38" s="1669"/>
      <c r="C38" s="464"/>
      <c r="D38" s="464"/>
      <c r="E38" s="1665"/>
      <c r="F38" s="464"/>
      <c r="G38" s="464"/>
      <c r="H38" s="1665"/>
      <c r="I38" s="464" t="s">
        <v>58</v>
      </c>
      <c r="J38" s="464"/>
      <c r="K38" s="1665"/>
      <c r="L38" s="464"/>
      <c r="M38" s="464" t="s">
        <v>73</v>
      </c>
      <c r="N38" s="1665"/>
      <c r="O38" s="464"/>
      <c r="P38" s="567"/>
      <c r="Q38" s="1633"/>
      <c r="R38" s="1673"/>
      <c r="S38" s="1669"/>
      <c r="T38" s="464"/>
      <c r="U38" s="464"/>
      <c r="V38" s="1665"/>
      <c r="W38" s="464"/>
      <c r="X38" s="464"/>
      <c r="Y38" s="1665"/>
      <c r="Z38" s="464"/>
      <c r="AA38" s="464"/>
      <c r="AB38" s="1665"/>
      <c r="AC38" s="464"/>
      <c r="AD38" s="464"/>
      <c r="AE38" s="1665"/>
      <c r="AF38" s="464"/>
      <c r="AG38" s="567"/>
      <c r="AH38" s="1633"/>
      <c r="AI38" s="1679"/>
      <c r="AJ38" s="1680"/>
      <c r="AK38" s="1681"/>
      <c r="AL38" s="1682"/>
      <c r="AM38" s="1680"/>
      <c r="AN38" s="1681"/>
      <c r="AO38" s="1678"/>
    </row>
    <row r="39" spans="1:41" ht="12.5" customHeight="1" thickBot="1">
      <c r="A39" s="1670">
        <v>19</v>
      </c>
      <c r="B39" s="1607" t="s">
        <v>16</v>
      </c>
      <c r="C39" s="465"/>
      <c r="D39" s="465" t="s">
        <v>18</v>
      </c>
      <c r="E39" s="1598" t="s">
        <v>20</v>
      </c>
      <c r="F39" s="465"/>
      <c r="G39" s="465"/>
      <c r="H39" s="1598" t="s">
        <v>27</v>
      </c>
      <c r="I39" s="465"/>
      <c r="J39" s="465" t="s">
        <v>18</v>
      </c>
      <c r="K39" s="1598" t="s">
        <v>33</v>
      </c>
      <c r="L39" s="465"/>
      <c r="M39" s="465"/>
      <c r="N39" s="1605" t="s">
        <v>31</v>
      </c>
      <c r="O39" s="465"/>
      <c r="P39" s="568"/>
      <c r="Q39" s="1631" t="s">
        <v>162</v>
      </c>
      <c r="R39" s="1594">
        <v>19</v>
      </c>
      <c r="S39" s="1592" t="s">
        <v>47</v>
      </c>
      <c r="T39" s="466"/>
      <c r="U39" s="465" t="s">
        <v>75</v>
      </c>
      <c r="V39" s="1598" t="s">
        <v>18</v>
      </c>
      <c r="W39" s="465"/>
      <c r="X39" s="465"/>
      <c r="Y39" s="1605" t="s">
        <v>49</v>
      </c>
      <c r="Z39" s="465"/>
      <c r="AA39" s="465"/>
      <c r="AB39" s="1598" t="s">
        <v>58</v>
      </c>
      <c r="AC39" s="465"/>
      <c r="AD39" s="465"/>
      <c r="AE39" s="1598" t="s">
        <v>45</v>
      </c>
      <c r="AF39" s="465"/>
      <c r="AG39" s="568"/>
      <c r="AH39" s="1631" t="s">
        <v>162</v>
      </c>
      <c r="AI39" s="1679">
        <f ca="1">'Score P.2'!Z39:Z40</f>
        <v>3</v>
      </c>
      <c r="AJ39" s="1680">
        <f ca="1">'Score P.2'!AD39:AD40</f>
        <v>0</v>
      </c>
      <c r="AK39" s="1681">
        <f ca="1">IF('Score P.2'!D39="",0,IF('Score P.2'!D39="x",1))</f>
        <v>0</v>
      </c>
      <c r="AL39" s="1682">
        <f ca="1">IF(AJ39="","",AI39-AJ39)</f>
        <v>3</v>
      </c>
      <c r="AM39" s="1680">
        <f ca="1">IF(AJ39="","",0-AJ39)</f>
        <v>0</v>
      </c>
      <c r="AN39" s="1681" t="b">
        <f ca="1">IF('Score P.2'!D98="",0,IF('Score P.2'!D98="x",1))</f>
        <v>0</v>
      </c>
      <c r="AO39" s="1678" t="str">
        <f>IF(AK39+AN39=0,"",IF(AK39=1,N39,AE39))</f>
        <v/>
      </c>
    </row>
    <row r="40" spans="1:41" ht="12.5" customHeight="1" thickBot="1">
      <c r="A40" s="1671"/>
      <c r="B40" s="1672"/>
      <c r="C40" s="463"/>
      <c r="D40" s="463"/>
      <c r="E40" s="1666"/>
      <c r="F40" s="463"/>
      <c r="G40" s="463"/>
      <c r="H40" s="1666"/>
      <c r="I40" s="463"/>
      <c r="J40" s="463"/>
      <c r="K40" s="1666"/>
      <c r="L40" s="463"/>
      <c r="M40" s="463"/>
      <c r="N40" s="1666"/>
      <c r="O40" s="463"/>
      <c r="P40" s="566"/>
      <c r="Q40" s="1629"/>
      <c r="R40" s="1674"/>
      <c r="S40" s="1672"/>
      <c r="T40" s="463"/>
      <c r="U40" s="463"/>
      <c r="V40" s="1666"/>
      <c r="W40" s="463"/>
      <c r="X40" s="463"/>
      <c r="Y40" s="1666"/>
      <c r="Z40" s="463"/>
      <c r="AA40" s="463"/>
      <c r="AB40" s="1666"/>
      <c r="AC40" s="463"/>
      <c r="AD40" s="463"/>
      <c r="AE40" s="1666"/>
      <c r="AF40" s="463"/>
      <c r="AG40" s="566"/>
      <c r="AH40" s="1629"/>
      <c r="AI40" s="1679"/>
      <c r="AJ40" s="1680"/>
      <c r="AK40" s="1681"/>
      <c r="AL40" s="1682"/>
      <c r="AM40" s="1680"/>
      <c r="AN40" s="1681"/>
      <c r="AO40" s="1678"/>
    </row>
    <row r="41" spans="1:41" ht="12.5" customHeight="1" thickBot="1">
      <c r="A41" s="1667"/>
      <c r="B41" s="1606"/>
      <c r="C41" s="462"/>
      <c r="D41" s="462"/>
      <c r="E41" s="1596"/>
      <c r="F41" s="462"/>
      <c r="G41" s="462"/>
      <c r="H41" s="1596"/>
      <c r="I41" s="462"/>
      <c r="J41" s="462"/>
      <c r="K41" s="1596"/>
      <c r="L41" s="462"/>
      <c r="M41" s="462"/>
      <c r="N41" s="1596"/>
      <c r="O41" s="462"/>
      <c r="P41" s="565"/>
      <c r="Q41" s="1632" t="s">
        <v>162</v>
      </c>
      <c r="R41" s="1603"/>
      <c r="S41" s="1600"/>
      <c r="T41" s="461"/>
      <c r="U41" s="462"/>
      <c r="V41" s="1596"/>
      <c r="W41" s="462"/>
      <c r="X41" s="462"/>
      <c r="Y41" s="1622"/>
      <c r="Z41" s="462"/>
      <c r="AA41" s="462"/>
      <c r="AB41" s="1596"/>
      <c r="AC41" s="462"/>
      <c r="AD41" s="462"/>
      <c r="AE41" s="1596"/>
      <c r="AF41" s="462"/>
      <c r="AG41" s="565"/>
      <c r="AH41" s="1632" t="s">
        <v>162</v>
      </c>
      <c r="AI41" s="1679" t="str">
        <f ca="1">'Score P.2'!Z41:Z42</f>
        <v/>
      </c>
      <c r="AJ41" s="1680" t="str">
        <f ca="1">'Score P.2'!AD41:AD42</f>
        <v/>
      </c>
      <c r="AK41" s="1681">
        <f ca="1">IF('Score P.2'!D41="",0,IF('Score P.2'!D41="x",1))</f>
        <v>0</v>
      </c>
      <c r="AL41" s="1682" t="str">
        <f ca="1">IF(AJ41="","",AI41-AJ41)</f>
        <v/>
      </c>
      <c r="AM41" s="1680" t="str">
        <f ca="1">IF(AJ41="","",0-AJ41)</f>
        <v/>
      </c>
      <c r="AN41" s="1681">
        <f ca="1">IF('Score P.2'!D100="",0,IF('Score P.2'!D100="x",1))</f>
        <v>0</v>
      </c>
      <c r="AO41" s="1678" t="str">
        <f>IF(AK41+AN41=0,"",IF(AK41=1,N41,AE41))</f>
        <v/>
      </c>
    </row>
    <row r="42" spans="1:41" ht="12.5" customHeight="1" thickBot="1">
      <c r="A42" s="1668"/>
      <c r="B42" s="1669"/>
      <c r="C42" s="464"/>
      <c r="D42" s="464"/>
      <c r="E42" s="1665"/>
      <c r="F42" s="464"/>
      <c r="G42" s="464"/>
      <c r="H42" s="1665"/>
      <c r="I42" s="464"/>
      <c r="J42" s="464"/>
      <c r="K42" s="1665"/>
      <c r="L42" s="464"/>
      <c r="M42" s="464"/>
      <c r="N42" s="1665"/>
      <c r="O42" s="464"/>
      <c r="P42" s="567"/>
      <c r="Q42" s="1633"/>
      <c r="R42" s="1673"/>
      <c r="S42" s="1669"/>
      <c r="T42" s="464"/>
      <c r="U42" s="464"/>
      <c r="V42" s="1665"/>
      <c r="W42" s="464"/>
      <c r="X42" s="464"/>
      <c r="Y42" s="1665"/>
      <c r="Z42" s="464"/>
      <c r="AA42" s="464"/>
      <c r="AB42" s="1665"/>
      <c r="AC42" s="464"/>
      <c r="AD42" s="464"/>
      <c r="AE42" s="1665"/>
      <c r="AF42" s="464"/>
      <c r="AG42" s="567"/>
      <c r="AH42" s="1633"/>
      <c r="AI42" s="1679"/>
      <c r="AJ42" s="1680"/>
      <c r="AK42" s="1681"/>
      <c r="AL42" s="1682"/>
      <c r="AM42" s="1680"/>
      <c r="AN42" s="1681"/>
      <c r="AO42" s="1678"/>
    </row>
    <row r="43" spans="1:41" ht="12.5" customHeight="1" thickBot="1">
      <c r="A43" s="1670"/>
      <c r="B43" s="1592"/>
      <c r="C43" s="465"/>
      <c r="D43" s="465"/>
      <c r="E43" s="1598"/>
      <c r="F43" s="465"/>
      <c r="G43" s="465"/>
      <c r="H43" s="1598"/>
      <c r="I43" s="465"/>
      <c r="J43" s="465"/>
      <c r="K43" s="1598"/>
      <c r="L43" s="465"/>
      <c r="M43" s="465"/>
      <c r="N43" s="1598"/>
      <c r="O43" s="465"/>
      <c r="P43" s="568"/>
      <c r="Q43" s="1631" t="s">
        <v>162</v>
      </c>
      <c r="R43" s="1594"/>
      <c r="S43" s="1592"/>
      <c r="T43" s="465"/>
      <c r="U43" s="465"/>
      <c r="V43" s="1598"/>
      <c r="W43" s="465"/>
      <c r="X43" s="465"/>
      <c r="Y43" s="1598"/>
      <c r="Z43" s="465"/>
      <c r="AA43" s="465"/>
      <c r="AB43" s="1598"/>
      <c r="AC43" s="465"/>
      <c r="AD43" s="465"/>
      <c r="AE43" s="1598"/>
      <c r="AF43" s="465"/>
      <c r="AG43" s="568"/>
      <c r="AH43" s="1631" t="s">
        <v>162</v>
      </c>
      <c r="AI43" s="1679" t="str">
        <f ca="1">'Score P.2'!Z43:Z44</f>
        <v/>
      </c>
      <c r="AJ43" s="1680" t="str">
        <f ca="1">'Score P.2'!AD43:AD44</f>
        <v/>
      </c>
      <c r="AK43" s="1681">
        <f ca="1">IF('Score P.2'!D43="",0,IF('Score P.2'!D43="x",1))</f>
        <v>0</v>
      </c>
      <c r="AL43" s="1682" t="str">
        <f ca="1">IF(AJ43="","",AI43-AJ43)</f>
        <v/>
      </c>
      <c r="AM43" s="1680" t="str">
        <f ca="1">IF(AJ43="","",0-AJ43)</f>
        <v/>
      </c>
      <c r="AN43" s="1681">
        <f ca="1">IF('Score P.2'!D102="",0,IF('Score P.2'!D102="x",1))</f>
        <v>0</v>
      </c>
      <c r="AO43" s="1678" t="str">
        <f>IF(AK43+AN43=0,"",IF(AK43=1,N43,AE43))</f>
        <v/>
      </c>
    </row>
    <row r="44" spans="1:41" ht="12.5" customHeight="1" thickBot="1">
      <c r="A44" s="1671"/>
      <c r="B44" s="1608"/>
      <c r="C44" s="463"/>
      <c r="D44" s="463"/>
      <c r="E44" s="1602"/>
      <c r="F44" s="463"/>
      <c r="G44" s="463"/>
      <c r="H44" s="1602"/>
      <c r="I44" s="463"/>
      <c r="J44" s="463"/>
      <c r="K44" s="1666"/>
      <c r="L44" s="463"/>
      <c r="M44" s="463"/>
      <c r="N44" s="1666"/>
      <c r="O44" s="463"/>
      <c r="P44" s="566"/>
      <c r="Q44" s="1629"/>
      <c r="R44" s="1674"/>
      <c r="S44" s="1672"/>
      <c r="T44" s="463"/>
      <c r="U44" s="463"/>
      <c r="V44" s="1666"/>
      <c r="W44" s="463"/>
      <c r="X44" s="463"/>
      <c r="Y44" s="1666"/>
      <c r="Z44" s="463"/>
      <c r="AA44" s="463"/>
      <c r="AB44" s="1666"/>
      <c r="AC44" s="463"/>
      <c r="AD44" s="463"/>
      <c r="AE44" s="1666"/>
      <c r="AF44" s="463"/>
      <c r="AG44" s="566"/>
      <c r="AH44" s="1629"/>
      <c r="AI44" s="1679"/>
      <c r="AJ44" s="1680"/>
      <c r="AK44" s="1681"/>
      <c r="AL44" s="1682"/>
      <c r="AM44" s="1680"/>
      <c r="AN44" s="1681"/>
      <c r="AO44" s="1678"/>
    </row>
    <row r="45" spans="1:41" ht="12.5" customHeight="1" thickBot="1">
      <c r="A45" s="1667"/>
      <c r="B45" s="1600"/>
      <c r="C45" s="462"/>
      <c r="D45" s="462"/>
      <c r="E45" s="1596"/>
      <c r="F45" s="462"/>
      <c r="G45" s="462"/>
      <c r="H45" s="1596"/>
      <c r="I45" s="462"/>
      <c r="J45" s="462"/>
      <c r="K45" s="1596"/>
      <c r="L45" s="462"/>
      <c r="M45" s="462"/>
      <c r="N45" s="1596"/>
      <c r="O45" s="462"/>
      <c r="P45" s="565"/>
      <c r="Q45" s="1632" t="s">
        <v>162</v>
      </c>
      <c r="R45" s="1603"/>
      <c r="S45" s="1600"/>
      <c r="T45" s="462"/>
      <c r="U45" s="462"/>
      <c r="V45" s="1596"/>
      <c r="W45" s="462"/>
      <c r="X45" s="462"/>
      <c r="Y45" s="1596"/>
      <c r="Z45" s="462"/>
      <c r="AA45" s="462"/>
      <c r="AB45" s="1596"/>
      <c r="AC45" s="462"/>
      <c r="AD45" s="462"/>
      <c r="AE45" s="1596"/>
      <c r="AF45" s="462"/>
      <c r="AG45" s="565"/>
      <c r="AH45" s="1632" t="s">
        <v>162</v>
      </c>
      <c r="AI45" s="1679" t="str">
        <f ca="1">'Score P.2'!Z45:Z46</f>
        <v/>
      </c>
      <c r="AJ45" s="1680" t="str">
        <f ca="1">'Score P.2'!AD45:AD46</f>
        <v/>
      </c>
      <c r="AK45" s="1681">
        <f ca="1">IF('Score P.2'!D45="",0,IF('Score P.2'!D45="x",1))</f>
        <v>0</v>
      </c>
      <c r="AL45" s="1682" t="str">
        <f ca="1">IF(AJ45="","",AI45-AJ45)</f>
        <v/>
      </c>
      <c r="AM45" s="1680" t="str">
        <f ca="1">IF(AJ45="","",0-AJ45)</f>
        <v/>
      </c>
      <c r="AN45" s="1681">
        <f ca="1">IF('Score P.2'!D104="",0,IF('Score P.2'!D104="x",1))</f>
        <v>0</v>
      </c>
      <c r="AO45" s="1678" t="str">
        <f>IF(AK45+AN45=0,"",IF(AK45=1,N45,AE45))</f>
        <v/>
      </c>
    </row>
    <row r="46" spans="1:41" ht="12.5" customHeight="1" thickBot="1">
      <c r="A46" s="1668"/>
      <c r="B46" s="1601"/>
      <c r="C46" s="464"/>
      <c r="D46" s="464"/>
      <c r="E46" s="1597"/>
      <c r="F46" s="464"/>
      <c r="G46" s="464"/>
      <c r="H46" s="1597"/>
      <c r="I46" s="464"/>
      <c r="J46" s="464"/>
      <c r="K46" s="1665"/>
      <c r="L46" s="464"/>
      <c r="M46" s="464"/>
      <c r="N46" s="1665"/>
      <c r="O46" s="464"/>
      <c r="P46" s="567"/>
      <c r="Q46" s="1633"/>
      <c r="R46" s="1673"/>
      <c r="S46" s="1669"/>
      <c r="T46" s="464"/>
      <c r="U46" s="464"/>
      <c r="V46" s="1665"/>
      <c r="W46" s="464"/>
      <c r="X46" s="464"/>
      <c r="Y46" s="1665"/>
      <c r="Z46" s="464"/>
      <c r="AA46" s="464"/>
      <c r="AB46" s="1665"/>
      <c r="AC46" s="464"/>
      <c r="AD46" s="464"/>
      <c r="AE46" s="1665"/>
      <c r="AF46" s="464"/>
      <c r="AG46" s="567"/>
      <c r="AH46" s="1633"/>
      <c r="AI46" s="1679"/>
      <c r="AJ46" s="1680"/>
      <c r="AK46" s="1681"/>
      <c r="AL46" s="1682"/>
      <c r="AM46" s="1680"/>
      <c r="AN46" s="1681"/>
      <c r="AO46" s="1678"/>
    </row>
    <row r="47" spans="1:41" ht="12.5" customHeight="1" thickBot="1">
      <c r="A47" s="1670"/>
      <c r="B47" s="1592"/>
      <c r="C47" s="465"/>
      <c r="D47" s="465"/>
      <c r="E47" s="1598"/>
      <c r="F47" s="465"/>
      <c r="G47" s="465"/>
      <c r="H47" s="1598"/>
      <c r="I47" s="465"/>
      <c r="J47" s="465"/>
      <c r="K47" s="1598"/>
      <c r="L47" s="465"/>
      <c r="M47" s="465"/>
      <c r="N47" s="1598"/>
      <c r="O47" s="465"/>
      <c r="P47" s="568"/>
      <c r="Q47" s="1631" t="s">
        <v>162</v>
      </c>
      <c r="R47" s="1594"/>
      <c r="S47" s="1592"/>
      <c r="T47" s="465"/>
      <c r="U47" s="465"/>
      <c r="V47" s="1598"/>
      <c r="W47" s="465"/>
      <c r="X47" s="465"/>
      <c r="Y47" s="1598"/>
      <c r="Z47" s="465"/>
      <c r="AA47" s="465"/>
      <c r="AB47" s="1598"/>
      <c r="AC47" s="465"/>
      <c r="AD47" s="465"/>
      <c r="AE47" s="1598"/>
      <c r="AF47" s="465"/>
      <c r="AG47" s="568"/>
      <c r="AH47" s="1631" t="s">
        <v>162</v>
      </c>
      <c r="AI47" s="1679" t="str">
        <f ca="1">'Score P.2'!Z47:Z48</f>
        <v/>
      </c>
      <c r="AJ47" s="1680" t="str">
        <f ca="1">'Score P.2'!AD47:AD48</f>
        <v/>
      </c>
      <c r="AK47" s="1681">
        <f ca="1">IF('Score P.2'!D47="",0,IF('Score P.2'!D47="x",1))</f>
        <v>0</v>
      </c>
      <c r="AL47" s="1682" t="str">
        <f ca="1">IF(AJ47="","",AI47-AJ47)</f>
        <v/>
      </c>
      <c r="AM47" s="1680" t="str">
        <f ca="1">IF(AJ47="","",0-AJ47)</f>
        <v/>
      </c>
      <c r="AN47" s="1681">
        <f ca="1">IF('Score P.2'!D106="",0,IF('Score P.2'!D106="x",1))</f>
        <v>0</v>
      </c>
      <c r="AO47" s="1678" t="str">
        <f>IF(AK47+AN47=0,"",IF(AK47=1,N47,AE47))</f>
        <v/>
      </c>
    </row>
    <row r="48" spans="1:41" ht="12.5" customHeight="1" thickBot="1">
      <c r="A48" s="1671"/>
      <c r="B48" s="1608"/>
      <c r="C48" s="463"/>
      <c r="D48" s="463"/>
      <c r="E48" s="1602"/>
      <c r="F48" s="463"/>
      <c r="G48" s="463"/>
      <c r="H48" s="1602"/>
      <c r="I48" s="463"/>
      <c r="J48" s="463"/>
      <c r="K48" s="1666"/>
      <c r="L48" s="463"/>
      <c r="M48" s="463"/>
      <c r="N48" s="1666"/>
      <c r="O48" s="463"/>
      <c r="P48" s="566"/>
      <c r="Q48" s="1629"/>
      <c r="R48" s="1674"/>
      <c r="S48" s="1672"/>
      <c r="T48" s="463"/>
      <c r="U48" s="463"/>
      <c r="V48" s="1666"/>
      <c r="W48" s="463"/>
      <c r="X48" s="463"/>
      <c r="Y48" s="1666"/>
      <c r="Z48" s="463"/>
      <c r="AA48" s="463"/>
      <c r="AB48" s="1666"/>
      <c r="AC48" s="463"/>
      <c r="AD48" s="463"/>
      <c r="AE48" s="1666"/>
      <c r="AF48" s="463"/>
      <c r="AG48" s="566"/>
      <c r="AH48" s="1629"/>
      <c r="AI48" s="1679"/>
      <c r="AJ48" s="1680"/>
      <c r="AK48" s="1681"/>
      <c r="AL48" s="1682"/>
      <c r="AM48" s="1680"/>
      <c r="AN48" s="1681"/>
      <c r="AO48" s="1678"/>
    </row>
    <row r="49" spans="1:41" ht="12.5" customHeight="1" thickBot="1">
      <c r="A49" s="1667"/>
      <c r="B49" s="1600"/>
      <c r="C49" s="462"/>
      <c r="D49" s="462"/>
      <c r="E49" s="1596"/>
      <c r="F49" s="462"/>
      <c r="G49" s="462"/>
      <c r="H49" s="1596"/>
      <c r="I49" s="462"/>
      <c r="J49" s="462"/>
      <c r="K49" s="1596"/>
      <c r="L49" s="462"/>
      <c r="M49" s="462"/>
      <c r="N49" s="1596"/>
      <c r="O49" s="462"/>
      <c r="P49" s="565"/>
      <c r="Q49" s="1632" t="s">
        <v>162</v>
      </c>
      <c r="R49" s="1603"/>
      <c r="S49" s="1600"/>
      <c r="T49" s="462"/>
      <c r="U49" s="462"/>
      <c r="V49" s="1596"/>
      <c r="W49" s="462"/>
      <c r="X49" s="462"/>
      <c r="Y49" s="1596"/>
      <c r="Z49" s="462"/>
      <c r="AA49" s="462"/>
      <c r="AB49" s="1596"/>
      <c r="AC49" s="462"/>
      <c r="AD49" s="462"/>
      <c r="AE49" s="1596"/>
      <c r="AF49" s="462"/>
      <c r="AG49" s="565"/>
      <c r="AH49" s="1632" t="s">
        <v>162</v>
      </c>
      <c r="AI49" s="1679" t="str">
        <f ca="1">'Score P.2'!Z49:Z50</f>
        <v/>
      </c>
      <c r="AJ49" s="1680" t="str">
        <f ca="1">'Score P.2'!AD49:AD50</f>
        <v/>
      </c>
      <c r="AK49" s="1681">
        <f ca="1">IF('Score P.2'!D49="",0,IF('Score P.2'!D49="x",1))</f>
        <v>0</v>
      </c>
      <c r="AL49" s="1682" t="str">
        <f ca="1">IF(AJ49="","",AI49-AJ49)</f>
        <v/>
      </c>
      <c r="AM49" s="1680" t="str">
        <f ca="1">IF(AJ49="","",0-AJ49)</f>
        <v/>
      </c>
      <c r="AN49" s="1681">
        <f ca="1">IF('Score P.2'!D108="",0,IF('Score P.2'!D108="x",1))</f>
        <v>0</v>
      </c>
      <c r="AO49" s="1678" t="str">
        <f>IF(AK49+AN49=0,"",IF(AK49=1,N49,AE49))</f>
        <v/>
      </c>
    </row>
    <row r="50" spans="1:41" ht="12.5" customHeight="1" thickBot="1">
      <c r="A50" s="1668"/>
      <c r="B50" s="1601"/>
      <c r="C50" s="464"/>
      <c r="D50" s="464"/>
      <c r="E50" s="1597"/>
      <c r="F50" s="464"/>
      <c r="G50" s="464"/>
      <c r="H50" s="1597"/>
      <c r="I50" s="464"/>
      <c r="J50" s="464"/>
      <c r="K50" s="1665"/>
      <c r="L50" s="464"/>
      <c r="M50" s="464"/>
      <c r="N50" s="1665"/>
      <c r="O50" s="464"/>
      <c r="P50" s="567"/>
      <c r="Q50" s="1633"/>
      <c r="R50" s="1673"/>
      <c r="S50" s="1669"/>
      <c r="T50" s="464"/>
      <c r="U50" s="464"/>
      <c r="V50" s="1665"/>
      <c r="W50" s="464"/>
      <c r="X50" s="464"/>
      <c r="Y50" s="1665"/>
      <c r="Z50" s="464"/>
      <c r="AA50" s="464"/>
      <c r="AB50" s="1665"/>
      <c r="AC50" s="464"/>
      <c r="AD50" s="464"/>
      <c r="AE50" s="1665"/>
      <c r="AF50" s="464"/>
      <c r="AG50" s="567"/>
      <c r="AH50" s="1633"/>
      <c r="AI50" s="1679"/>
      <c r="AJ50" s="1680"/>
      <c r="AK50" s="1681"/>
      <c r="AL50" s="1682"/>
      <c r="AM50" s="1680"/>
      <c r="AN50" s="1681"/>
      <c r="AO50" s="1678"/>
    </row>
    <row r="51" spans="1:41" ht="12.5" customHeight="1" thickBot="1">
      <c r="A51" s="1670"/>
      <c r="B51" s="1592"/>
      <c r="C51" s="465"/>
      <c r="D51" s="465"/>
      <c r="E51" s="1598"/>
      <c r="F51" s="465"/>
      <c r="G51" s="465"/>
      <c r="H51" s="1598"/>
      <c r="I51" s="465"/>
      <c r="J51" s="465"/>
      <c r="K51" s="1598"/>
      <c r="L51" s="465"/>
      <c r="M51" s="465"/>
      <c r="N51" s="1598"/>
      <c r="O51" s="465"/>
      <c r="P51" s="568"/>
      <c r="Q51" s="1631" t="s">
        <v>162</v>
      </c>
      <c r="R51" s="1594"/>
      <c r="S51" s="1592"/>
      <c r="T51" s="465"/>
      <c r="U51" s="465"/>
      <c r="V51" s="1598"/>
      <c r="W51" s="465"/>
      <c r="X51" s="465"/>
      <c r="Y51" s="1598"/>
      <c r="Z51" s="465"/>
      <c r="AA51" s="465"/>
      <c r="AB51" s="1598"/>
      <c r="AC51" s="465"/>
      <c r="AD51" s="465"/>
      <c r="AE51" s="1598"/>
      <c r="AF51" s="465"/>
      <c r="AG51" s="568"/>
      <c r="AH51" s="1631" t="s">
        <v>162</v>
      </c>
      <c r="AI51" s="1679" t="str">
        <f ca="1">'Score P.2'!Z51:Z52</f>
        <v/>
      </c>
      <c r="AJ51" s="1680" t="str">
        <f ca="1">'Score P.2'!AD51:AD52</f>
        <v/>
      </c>
      <c r="AK51" s="1681">
        <f ca="1">IF('Score P.2'!D51="",0,IF('Score P.2'!D51="x",1))</f>
        <v>0</v>
      </c>
      <c r="AL51" s="1682" t="str">
        <f ca="1">IF(AJ51="","",AI51-AJ51)</f>
        <v/>
      </c>
      <c r="AM51" s="1680" t="str">
        <f ca="1">IF(AJ51="","",0-AJ51)</f>
        <v/>
      </c>
      <c r="AN51" s="1681">
        <f ca="1">IF('Score P.2'!D110="",0,IF('Score P.2'!D110="x",1))</f>
        <v>0</v>
      </c>
      <c r="AO51" s="1678" t="str">
        <f>IF(AK51+AN51=0,"",IF(AK51=1,N51,AE51))</f>
        <v/>
      </c>
    </row>
    <row r="52" spans="1:41" ht="12.5" customHeight="1" thickBot="1">
      <c r="A52" s="1686"/>
      <c r="B52" s="1593"/>
      <c r="C52" s="464"/>
      <c r="D52" s="464"/>
      <c r="E52" s="1599"/>
      <c r="F52" s="464"/>
      <c r="G52" s="464"/>
      <c r="H52" s="1599"/>
      <c r="I52" s="464"/>
      <c r="J52" s="464"/>
      <c r="K52" s="1684"/>
      <c r="L52" s="464"/>
      <c r="M52" s="464"/>
      <c r="N52" s="1684"/>
      <c r="O52" s="464"/>
      <c r="P52" s="567"/>
      <c r="Q52" s="1643"/>
      <c r="R52" s="1685"/>
      <c r="S52" s="1687"/>
      <c r="T52" s="464"/>
      <c r="U52" s="464"/>
      <c r="V52" s="1684"/>
      <c r="W52" s="464"/>
      <c r="X52" s="464"/>
      <c r="Y52" s="1684"/>
      <c r="Z52" s="464"/>
      <c r="AA52" s="464"/>
      <c r="AB52" s="1684"/>
      <c r="AC52" s="464"/>
      <c r="AD52" s="464"/>
      <c r="AE52" s="1684"/>
      <c r="AF52" s="464"/>
      <c r="AG52" s="567"/>
      <c r="AH52" s="1643"/>
      <c r="AI52" s="1679"/>
      <c r="AJ52" s="1680"/>
      <c r="AK52" s="1681"/>
      <c r="AL52" s="1682"/>
      <c r="AM52" s="1680"/>
      <c r="AN52" s="1681"/>
      <c r="AO52" s="1678"/>
    </row>
    <row r="53" spans="1:41" ht="12" customHeight="1">
      <c r="A53" s="1380" t="s">
        <v>354</v>
      </c>
      <c r="B53" s="1232"/>
      <c r="C53" s="1232"/>
      <c r="D53" s="1232"/>
      <c r="E53" s="1232"/>
      <c r="F53" s="1232"/>
      <c r="G53" s="1232"/>
      <c r="H53" s="1232"/>
      <c r="I53" s="1232"/>
      <c r="J53" s="1232"/>
      <c r="K53" s="1232"/>
      <c r="L53" s="1232"/>
      <c r="M53" s="1232"/>
      <c r="N53" s="1232"/>
      <c r="O53" s="1232"/>
      <c r="P53" s="1232"/>
      <c r="Q53" s="1583"/>
      <c r="R53" s="1380" t="s">
        <v>354</v>
      </c>
      <c r="S53" s="1232"/>
      <c r="T53" s="1232"/>
      <c r="U53" s="1232"/>
      <c r="V53" s="1232"/>
      <c r="W53" s="1232"/>
      <c r="X53" s="1232"/>
      <c r="Y53" s="1232"/>
      <c r="Z53" s="1232"/>
      <c r="AA53" s="1232"/>
      <c r="AB53" s="1232"/>
      <c r="AC53" s="1232"/>
      <c r="AD53" s="1232"/>
      <c r="AE53" s="1232"/>
      <c r="AF53" s="1232"/>
      <c r="AG53" s="1232"/>
      <c r="AH53" s="1583"/>
    </row>
    <row r="54" spans="1:41" ht="12" customHeight="1">
      <c r="A54" s="1584" t="s">
        <v>279</v>
      </c>
      <c r="B54" s="1585"/>
      <c r="C54" s="1585"/>
      <c r="D54" s="1585"/>
      <c r="E54" s="1585"/>
      <c r="F54" s="1585"/>
      <c r="G54" s="1585"/>
      <c r="H54" s="1585"/>
      <c r="I54" s="1585"/>
      <c r="J54" s="1585"/>
      <c r="K54" s="1585"/>
      <c r="L54" s="1585"/>
      <c r="M54" s="1585"/>
      <c r="N54" s="1585"/>
      <c r="O54" s="1585"/>
      <c r="P54" s="1585"/>
      <c r="Q54" s="1586"/>
      <c r="R54" s="1584" t="s">
        <v>279</v>
      </c>
      <c r="S54" s="1585"/>
      <c r="T54" s="1585"/>
      <c r="U54" s="1585"/>
      <c r="V54" s="1585"/>
      <c r="W54" s="1585"/>
      <c r="X54" s="1585"/>
      <c r="Y54" s="1585"/>
      <c r="Z54" s="1585"/>
      <c r="AA54" s="1585"/>
      <c r="AB54" s="1585"/>
      <c r="AC54" s="1585"/>
      <c r="AD54" s="1585"/>
      <c r="AE54" s="1585"/>
      <c r="AF54" s="1585"/>
      <c r="AG54" s="1585"/>
      <c r="AH54" s="1586"/>
    </row>
    <row r="55" spans="1:41" ht="12" customHeight="1">
      <c r="A55" s="1640" t="s">
        <v>439</v>
      </c>
      <c r="B55" s="1641"/>
      <c r="C55" s="1641"/>
      <c r="D55" s="1641"/>
      <c r="E55" s="1641"/>
      <c r="F55" s="1641"/>
      <c r="G55" s="1641"/>
      <c r="H55" s="1641"/>
      <c r="I55" s="1641"/>
      <c r="J55" s="1641"/>
      <c r="K55" s="1641"/>
      <c r="L55" s="1641"/>
      <c r="M55" s="1641"/>
      <c r="N55" s="1641"/>
      <c r="O55" s="1641"/>
      <c r="P55" s="1641"/>
      <c r="Q55" s="1642"/>
      <c r="R55" s="1640" t="s">
        <v>439</v>
      </c>
      <c r="S55" s="1641"/>
      <c r="T55" s="1641"/>
      <c r="U55" s="1641"/>
      <c r="V55" s="1641"/>
      <c r="W55" s="1641"/>
      <c r="X55" s="1641"/>
      <c r="Y55" s="1641"/>
      <c r="Z55" s="1641"/>
      <c r="AA55" s="1641"/>
      <c r="AB55" s="1641"/>
      <c r="AC55" s="1641"/>
      <c r="AD55" s="1641"/>
      <c r="AE55" s="1641"/>
      <c r="AF55" s="1641"/>
      <c r="AG55" s="1641"/>
      <c r="AH55" s="1642"/>
    </row>
    <row r="56" spans="1:41" ht="12" customHeight="1" thickBot="1">
      <c r="A56" s="1634" t="s">
        <v>438</v>
      </c>
      <c r="B56" s="1635"/>
      <c r="C56" s="1635"/>
      <c r="D56" s="1635"/>
      <c r="E56" s="1635"/>
      <c r="F56" s="1635"/>
      <c r="G56" s="1635"/>
      <c r="H56" s="1635"/>
      <c r="I56" s="1635"/>
      <c r="J56" s="1635"/>
      <c r="K56" s="1635"/>
      <c r="L56" s="1635"/>
      <c r="M56" s="1635"/>
      <c r="N56" s="1635"/>
      <c r="O56" s="1635"/>
      <c r="P56" s="1635"/>
      <c r="Q56" s="1636"/>
      <c r="R56" s="1634" t="s">
        <v>438</v>
      </c>
      <c r="S56" s="1635"/>
      <c r="T56" s="1635"/>
      <c r="U56" s="1635"/>
      <c r="V56" s="1635"/>
      <c r="W56" s="1635"/>
      <c r="X56" s="1635"/>
      <c r="Y56" s="1635"/>
      <c r="Z56" s="1635"/>
      <c r="AA56" s="1635"/>
      <c r="AB56" s="1635"/>
      <c r="AC56" s="1635"/>
      <c r="AD56" s="1635"/>
      <c r="AE56" s="1635"/>
      <c r="AF56" s="1635"/>
      <c r="AG56" s="1635"/>
      <c r="AH56" s="1636"/>
    </row>
    <row r="57" spans="1:41" ht="13" thickBot="1">
      <c r="A57" s="1637" t="s">
        <v>217</v>
      </c>
      <c r="B57" s="1401"/>
      <c r="C57" s="1401"/>
      <c r="D57" s="1401"/>
      <c r="E57" s="1401"/>
      <c r="F57" s="1401"/>
      <c r="G57" s="1401"/>
      <c r="H57" s="1401"/>
      <c r="I57" s="1401"/>
      <c r="J57" s="1401"/>
      <c r="K57" s="1401"/>
      <c r="L57" s="1401"/>
      <c r="M57" s="1401"/>
      <c r="N57" s="1401"/>
      <c r="O57" s="1401"/>
      <c r="P57" s="1401"/>
      <c r="Q57" s="1638"/>
      <c r="R57" s="1637" t="s">
        <v>217</v>
      </c>
      <c r="S57" s="1401"/>
      <c r="T57" s="1401"/>
      <c r="U57" s="1401"/>
      <c r="V57" s="1401"/>
      <c r="W57" s="1401"/>
      <c r="X57" s="1401"/>
      <c r="Y57" s="1401"/>
      <c r="Z57" s="1401"/>
      <c r="AA57" s="1401"/>
      <c r="AB57" s="1401"/>
      <c r="AC57" s="1401"/>
      <c r="AD57" s="1401"/>
      <c r="AE57" s="1401"/>
      <c r="AF57" s="1401"/>
      <c r="AG57" s="1401"/>
      <c r="AH57" s="1638"/>
    </row>
    <row r="58" spans="1:41" s="750" customFormat="1" ht="13" thickBot="1">
      <c r="A58" s="1590" t="str">
        <f>B1</f>
        <v>5280 Fight Club</v>
      </c>
      <c r="B58" s="1591"/>
      <c r="C58" s="1587" t="s">
        <v>99</v>
      </c>
      <c r="D58" s="1588"/>
      <c r="E58" s="1588"/>
      <c r="F58" s="1588"/>
      <c r="G58" s="1588"/>
      <c r="H58" s="1588"/>
      <c r="I58" s="1588"/>
      <c r="J58" s="1588"/>
      <c r="K58" s="1588"/>
      <c r="L58" s="1588"/>
      <c r="M58" s="1589"/>
      <c r="N58" s="1587" t="s">
        <v>100</v>
      </c>
      <c r="O58" s="1588"/>
      <c r="P58" s="1588"/>
      <c r="Q58" s="1589"/>
      <c r="R58" s="1590" t="str">
        <f>S1</f>
        <v>All Stars</v>
      </c>
      <c r="S58" s="1591"/>
      <c r="T58" s="1587" t="s">
        <v>99</v>
      </c>
      <c r="U58" s="1588"/>
      <c r="V58" s="1588"/>
      <c r="W58" s="1588"/>
      <c r="X58" s="1588"/>
      <c r="Y58" s="1588"/>
      <c r="Z58" s="1588"/>
      <c r="AA58" s="1588"/>
      <c r="AB58" s="1588"/>
      <c r="AC58" s="1588"/>
      <c r="AD58" s="1589"/>
      <c r="AE58" s="1587" t="s">
        <v>100</v>
      </c>
      <c r="AF58" s="1588"/>
      <c r="AG58" s="1588"/>
      <c r="AH58" s="1589"/>
    </row>
    <row r="59" spans="1:41" ht="17" customHeight="1" thickBot="1">
      <c r="A59" s="139" t="s">
        <v>348</v>
      </c>
      <c r="B59" s="140" t="s">
        <v>420</v>
      </c>
      <c r="C59" s="1578" t="s">
        <v>351</v>
      </c>
      <c r="D59" s="1578"/>
      <c r="E59" s="140" t="s">
        <v>352</v>
      </c>
      <c r="F59" s="1578" t="s">
        <v>218</v>
      </c>
      <c r="G59" s="1578"/>
      <c r="H59" s="140" t="s">
        <v>219</v>
      </c>
      <c r="I59" s="1578" t="s">
        <v>350</v>
      </c>
      <c r="J59" s="1578"/>
      <c r="K59" s="140" t="s">
        <v>349</v>
      </c>
      <c r="L59" s="1578" t="s">
        <v>220</v>
      </c>
      <c r="M59" s="1578"/>
      <c r="N59" s="301" t="s">
        <v>97</v>
      </c>
      <c r="O59" s="1639" t="s">
        <v>98</v>
      </c>
      <c r="P59" s="1639"/>
      <c r="Q59" s="745" t="s">
        <v>96</v>
      </c>
      <c r="R59" s="139" t="s">
        <v>348</v>
      </c>
      <c r="S59" s="140" t="s">
        <v>420</v>
      </c>
      <c r="T59" s="1578" t="s">
        <v>351</v>
      </c>
      <c r="U59" s="1578"/>
      <c r="V59" s="140" t="s">
        <v>352</v>
      </c>
      <c r="W59" s="1578" t="s">
        <v>218</v>
      </c>
      <c r="X59" s="1578"/>
      <c r="Y59" s="140" t="s">
        <v>219</v>
      </c>
      <c r="Z59" s="1578" t="s">
        <v>350</v>
      </c>
      <c r="AA59" s="1578"/>
      <c r="AB59" s="140" t="s">
        <v>349</v>
      </c>
      <c r="AC59" s="1578" t="s">
        <v>220</v>
      </c>
      <c r="AD59" s="1578"/>
      <c r="AE59" s="301" t="s">
        <v>251</v>
      </c>
      <c r="AF59" s="1639" t="s">
        <v>95</v>
      </c>
      <c r="AG59" s="1639"/>
      <c r="AH59" s="745" t="s">
        <v>96</v>
      </c>
    </row>
    <row r="60" spans="1:41" ht="17" customHeight="1">
      <c r="A60" s="186" t="str">
        <f ca="1">IF(Rosters!B12=0,"",Rosters!B12)</f>
        <v>13</v>
      </c>
      <c r="B60" s="903" t="str">
        <f ca="1">IF(Rosters!C12=0,"",Rosters!C12)</f>
        <v>Anne Shank</v>
      </c>
      <c r="C60" s="1571">
        <f t="shared" ref="C60:C75" si="0">IF(COUNTIF($E$3:$E$52,A60)=50,0,COUNTIF($E$3:$E$52,A60))</f>
        <v>6</v>
      </c>
      <c r="D60" s="1571"/>
      <c r="E60" s="169">
        <f t="shared" ref="E60:E75" si="1">IF(COUNTIF($H$3:$H$52,A60)=50,0,COUNTIF($H$3:$H$52,A60))</f>
        <v>0</v>
      </c>
      <c r="F60" s="1571">
        <f t="shared" ref="F60:F75" si="2">IF(COUNTIF($K$3:$K$52,A60)=50,0,COUNTIF($K$3:$K$52,A60))</f>
        <v>1</v>
      </c>
      <c r="G60" s="1571"/>
      <c r="H60" s="170">
        <f t="shared" ref="H60:H76" si="3">SUM(C60:G60)</f>
        <v>7</v>
      </c>
      <c r="I60" s="1571">
        <f t="shared" ref="I60:I75" si="4">IF(COUNTIF($B$3:$B$52,A60)=50,0,COUNTIF($B$3:$B$52,A60))</f>
        <v>0</v>
      </c>
      <c r="J60" s="1571"/>
      <c r="K60" s="169">
        <f t="shared" ref="K60:K75" si="5">IF(COUNTIF($N$3:$N$52,A60)=50,0,COUNTIF($N$3:$N$52,A60))</f>
        <v>0</v>
      </c>
      <c r="L60" s="1647">
        <f t="shared" ref="L60:L75" si="6">SUM(H60:K60)</f>
        <v>7</v>
      </c>
      <c r="M60" s="1647"/>
      <c r="N60" s="191">
        <f t="shared" ref="N60:N65" si="7">IF(COUNT($A3:$A52)=0,0,L60/COUNT($A3:$A52))</f>
        <v>0.36842105263157893</v>
      </c>
      <c r="O60" s="1646">
        <f t="shared" ref="O60:O65" si="8">IF(COUNT($A3:$A52)=0,0,K60/COUNT($A3:$A52))</f>
        <v>0</v>
      </c>
      <c r="P60" s="1646"/>
      <c r="Q60" s="747">
        <f t="shared" ref="Q60:Q65" si="9">IF(COUNT($A3:$A52)=0,0,SUM(H60,I60)/COUNT($A3:$A52))</f>
        <v>0.36842105263157893</v>
      </c>
      <c r="R60" s="186" t="str">
        <f ca="1">IF(Rosters!H12=0,"",Rosters!H12)</f>
        <v>313</v>
      </c>
      <c r="S60" s="903" t="str">
        <f ca="1">IF(Rosters!I12=0,"",Rosters!I12)</f>
        <v>Black Eyed Skeez</v>
      </c>
      <c r="T60" s="1571">
        <f t="shared" ref="T60:T75" si="10">IF(COUNTIF($V$3:$V$52,R60)=50,0,COUNTIF($V$3:$V$52,R60))</f>
        <v>4</v>
      </c>
      <c r="U60" s="1571"/>
      <c r="V60" s="169">
        <f t="shared" ref="V60:V75" si="11">IF(COUNTIF($Y$3:$Y$52,R60)=50,0,COUNTIF($Y$3:$Y$52,R60))</f>
        <v>2</v>
      </c>
      <c r="W60" s="1571">
        <f t="shared" ref="W60:W75" si="12">IF(COUNTIF($AB$3:$AB$52,R60)=50,0,COUNTIF($AB$3:$AB$52,R60))</f>
        <v>0</v>
      </c>
      <c r="X60" s="1571"/>
      <c r="Y60" s="170">
        <f t="shared" ref="Y60:Y75" si="13">SUM(T60:X60)</f>
        <v>6</v>
      </c>
      <c r="Z60" s="1571">
        <f t="shared" ref="Z60:Z75" si="14">IF(COUNTIF($S$3:$S$52,R60)=50,0,COUNTIF($S$3:$S$52,R60))</f>
        <v>0</v>
      </c>
      <c r="AA60" s="1571"/>
      <c r="AB60" s="169">
        <f t="shared" ref="AB60:AB75" si="15">IF(COUNTIF($AE$3:$AE$52,R60)=50,0,COUNTIF($AE$3:$AE$52,R60))</f>
        <v>0</v>
      </c>
      <c r="AC60" s="1647">
        <f t="shared" ref="AC60:AC75" si="16">SUM(Y60:AB60)</f>
        <v>6</v>
      </c>
      <c r="AD60" s="1647"/>
      <c r="AE60" s="191">
        <f t="shared" ref="AE60:AE65" si="17">IF(COUNT($A3:$A52)=0,0,AC60/COUNT($A3:$A52))</f>
        <v>0.31578947368421051</v>
      </c>
      <c r="AF60" s="1650">
        <f>IF(COUNT($A3:$A52)=0,0,AB60/COUNT($A3:$A52))</f>
        <v>0</v>
      </c>
      <c r="AG60" s="1651"/>
      <c r="AH60" s="747">
        <f>IF(COUNT($A3:$A52)=0,0,SUM(Y60,Z60)/COUNT($A3:$A52))</f>
        <v>0.31578947368421051</v>
      </c>
    </row>
    <row r="61" spans="1:41" ht="17" customHeight="1">
      <c r="A61" s="188" t="str">
        <f ca="1">IF(Rosters!B13=0,"",Rosters!B13)</f>
        <v xml:space="preserve">57 </v>
      </c>
      <c r="B61" s="904" t="str">
        <f ca="1">IF(Rosters!C13=0,"",Rosters!C13)</f>
        <v>Annia LateHer</v>
      </c>
      <c r="C61" s="1566">
        <f t="shared" si="0"/>
        <v>1</v>
      </c>
      <c r="D61" s="1566"/>
      <c r="E61" s="166">
        <f t="shared" si="1"/>
        <v>4</v>
      </c>
      <c r="F61" s="1566">
        <f t="shared" si="2"/>
        <v>3</v>
      </c>
      <c r="G61" s="1566"/>
      <c r="H61" s="168">
        <f t="shared" si="3"/>
        <v>8</v>
      </c>
      <c r="I61" s="1566">
        <f t="shared" si="4"/>
        <v>1</v>
      </c>
      <c r="J61" s="1566"/>
      <c r="K61" s="166">
        <f t="shared" si="5"/>
        <v>0</v>
      </c>
      <c r="L61" s="1567">
        <f t="shared" si="6"/>
        <v>9</v>
      </c>
      <c r="M61" s="1567"/>
      <c r="N61" s="192">
        <f t="shared" si="7"/>
        <v>0.5</v>
      </c>
      <c r="O61" s="1609">
        <f t="shared" si="8"/>
        <v>0</v>
      </c>
      <c r="P61" s="1610"/>
      <c r="Q61" s="748">
        <f t="shared" si="9"/>
        <v>0.5</v>
      </c>
      <c r="R61" s="188" t="str">
        <f ca="1">IF(Rosters!H13=0,"",Rosters!H13)</f>
        <v>24/7</v>
      </c>
      <c r="S61" s="904" t="str">
        <f ca="1">IF(Rosters!I13=0,"",Rosters!I13)</f>
        <v>boo d. livers</v>
      </c>
      <c r="T61" s="1566">
        <f t="shared" si="10"/>
        <v>0</v>
      </c>
      <c r="U61" s="1566"/>
      <c r="V61" s="166">
        <f t="shared" si="11"/>
        <v>0</v>
      </c>
      <c r="W61" s="1566">
        <f t="shared" si="12"/>
        <v>0</v>
      </c>
      <c r="X61" s="1566"/>
      <c r="Y61" s="168">
        <f t="shared" si="13"/>
        <v>0</v>
      </c>
      <c r="Z61" s="1566">
        <f t="shared" si="14"/>
        <v>0</v>
      </c>
      <c r="AA61" s="1566"/>
      <c r="AB61" s="166">
        <f t="shared" si="15"/>
        <v>0</v>
      </c>
      <c r="AC61" s="1567">
        <f t="shared" si="16"/>
        <v>0</v>
      </c>
      <c r="AD61" s="1567"/>
      <c r="AE61" s="192">
        <f t="shared" si="17"/>
        <v>0</v>
      </c>
      <c r="AF61" s="1609">
        <f t="shared" ref="AF61:AF75" si="18">IF(COUNT($A4:$A53)=0,0,AB61/COUNT($A4:$A53))</f>
        <v>0</v>
      </c>
      <c r="AG61" s="1610"/>
      <c r="AH61" s="748">
        <f t="shared" ref="AH61:AH75" si="19">IF(COUNT($A4:$A53)=0,0,SUM(Y61,Z61)/COUNT($A4:$A53))</f>
        <v>0</v>
      </c>
    </row>
    <row r="62" spans="1:41" ht="17" customHeight="1">
      <c r="A62" s="188" t="str">
        <f ca="1">IF(Rosters!B14=0,"",Rosters!B14)</f>
        <v>86</v>
      </c>
      <c r="B62" s="904" t="str">
        <f ca="1">IF(Rosters!C14=0,"",Rosters!C14)</f>
        <v>Assaultin Pepa</v>
      </c>
      <c r="C62" s="1566">
        <f t="shared" si="0"/>
        <v>1</v>
      </c>
      <c r="D62" s="1566"/>
      <c r="E62" s="166">
        <f t="shared" si="1"/>
        <v>1</v>
      </c>
      <c r="F62" s="1566">
        <f t="shared" si="2"/>
        <v>1</v>
      </c>
      <c r="G62" s="1566"/>
      <c r="H62" s="168">
        <f t="shared" si="3"/>
        <v>3</v>
      </c>
      <c r="I62" s="1566">
        <f t="shared" si="4"/>
        <v>9</v>
      </c>
      <c r="J62" s="1566"/>
      <c r="K62" s="166">
        <f t="shared" si="5"/>
        <v>0</v>
      </c>
      <c r="L62" s="1567">
        <f t="shared" si="6"/>
        <v>12</v>
      </c>
      <c r="M62" s="1567"/>
      <c r="N62" s="192">
        <f t="shared" si="7"/>
        <v>0.66666666666666663</v>
      </c>
      <c r="O62" s="1609">
        <f t="shared" si="8"/>
        <v>0</v>
      </c>
      <c r="P62" s="1610"/>
      <c r="Q62" s="748">
        <f t="shared" si="9"/>
        <v>0.66666666666666663</v>
      </c>
      <c r="R62" s="188" t="str">
        <f ca="1">IF(Rosters!H14=0,"",Rosters!H14)</f>
        <v>303</v>
      </c>
      <c r="S62" s="904" t="str">
        <f ca="1">IF(Rosters!I14=0,"",Rosters!I14)</f>
        <v>Bruisie Siouxxx</v>
      </c>
      <c r="T62" s="1566">
        <f t="shared" si="10"/>
        <v>7</v>
      </c>
      <c r="U62" s="1566"/>
      <c r="V62" s="166">
        <f t="shared" si="11"/>
        <v>0</v>
      </c>
      <c r="W62" s="1566">
        <f t="shared" si="12"/>
        <v>0</v>
      </c>
      <c r="X62" s="1566"/>
      <c r="Y62" s="168">
        <f t="shared" si="13"/>
        <v>7</v>
      </c>
      <c r="Z62" s="1566">
        <f t="shared" si="14"/>
        <v>0</v>
      </c>
      <c r="AA62" s="1566"/>
      <c r="AB62" s="166">
        <f t="shared" si="15"/>
        <v>0</v>
      </c>
      <c r="AC62" s="1567">
        <f t="shared" si="16"/>
        <v>7</v>
      </c>
      <c r="AD62" s="1567"/>
      <c r="AE62" s="192">
        <f t="shared" si="17"/>
        <v>0.3888888888888889</v>
      </c>
      <c r="AF62" s="1609">
        <f t="shared" si="18"/>
        <v>0</v>
      </c>
      <c r="AG62" s="1610"/>
      <c r="AH62" s="748">
        <f t="shared" si="19"/>
        <v>0.3888888888888889</v>
      </c>
    </row>
    <row r="63" spans="1:41" ht="17" customHeight="1">
      <c r="A63" s="188" t="str">
        <f ca="1">IF(Rosters!B15=0,"",Rosters!B15)</f>
        <v>3</v>
      </c>
      <c r="B63" s="904" t="str">
        <f ca="1">IF(Rosters!C15=0,"",Rosters!C15)</f>
        <v>Catholic Cruel Girl</v>
      </c>
      <c r="C63" s="1566">
        <f t="shared" si="0"/>
        <v>3</v>
      </c>
      <c r="D63" s="1566"/>
      <c r="E63" s="166">
        <f t="shared" si="1"/>
        <v>1</v>
      </c>
      <c r="F63" s="1566">
        <f t="shared" si="2"/>
        <v>0</v>
      </c>
      <c r="G63" s="1566"/>
      <c r="H63" s="168">
        <f t="shared" si="3"/>
        <v>4</v>
      </c>
      <c r="I63" s="1566">
        <f t="shared" si="4"/>
        <v>0</v>
      </c>
      <c r="J63" s="1566"/>
      <c r="K63" s="166">
        <f t="shared" si="5"/>
        <v>0</v>
      </c>
      <c r="L63" s="1567">
        <f t="shared" si="6"/>
        <v>4</v>
      </c>
      <c r="M63" s="1567"/>
      <c r="N63" s="192">
        <f t="shared" si="7"/>
        <v>0.23529411764705882</v>
      </c>
      <c r="O63" s="1609">
        <f t="shared" si="8"/>
        <v>0</v>
      </c>
      <c r="P63" s="1610"/>
      <c r="Q63" s="748">
        <f t="shared" si="9"/>
        <v>0.23529411764705882</v>
      </c>
      <c r="R63" s="188" t="str">
        <f ca="1">IF(Rosters!H15=0,"",Rosters!H15)</f>
        <v>33</v>
      </c>
      <c r="S63" s="904" t="str">
        <f ca="1">IF(Rosters!I15=0,"",Rosters!I15)</f>
        <v>Cookie Rumble</v>
      </c>
      <c r="T63" s="1566">
        <f t="shared" si="10"/>
        <v>0</v>
      </c>
      <c r="U63" s="1566"/>
      <c r="V63" s="166">
        <f t="shared" si="11"/>
        <v>3</v>
      </c>
      <c r="W63" s="1566">
        <f t="shared" si="12"/>
        <v>4</v>
      </c>
      <c r="X63" s="1566"/>
      <c r="Y63" s="168">
        <f t="shared" si="13"/>
        <v>7</v>
      </c>
      <c r="Z63" s="1566">
        <f t="shared" si="14"/>
        <v>0</v>
      </c>
      <c r="AA63" s="1566"/>
      <c r="AB63" s="166">
        <f t="shared" si="15"/>
        <v>3</v>
      </c>
      <c r="AC63" s="1567">
        <f t="shared" si="16"/>
        <v>10</v>
      </c>
      <c r="AD63" s="1567"/>
      <c r="AE63" s="192">
        <f t="shared" si="17"/>
        <v>0.58823529411764708</v>
      </c>
      <c r="AF63" s="1609">
        <f t="shared" si="18"/>
        <v>0.17647058823529413</v>
      </c>
      <c r="AG63" s="1610"/>
      <c r="AH63" s="748">
        <f t="shared" si="19"/>
        <v>0.41176470588235292</v>
      </c>
    </row>
    <row r="64" spans="1:41" ht="17" customHeight="1">
      <c r="A64" s="188" t="str">
        <f ca="1">IF(Rosters!B16=0,"",Rosters!B16)</f>
        <v>27</v>
      </c>
      <c r="B64" s="904" t="str">
        <f ca="1">IF(Rosters!C16=0,"",Rosters!C16)</f>
        <v>DeRanged</v>
      </c>
      <c r="C64" s="1566">
        <f t="shared" si="0"/>
        <v>2</v>
      </c>
      <c r="D64" s="1566"/>
      <c r="E64" s="166">
        <f t="shared" si="1"/>
        <v>0</v>
      </c>
      <c r="F64" s="1566">
        <f t="shared" si="2"/>
        <v>3</v>
      </c>
      <c r="G64" s="1566"/>
      <c r="H64" s="168">
        <f t="shared" si="3"/>
        <v>5</v>
      </c>
      <c r="I64" s="1566">
        <f t="shared" si="4"/>
        <v>0</v>
      </c>
      <c r="J64" s="1566"/>
      <c r="K64" s="166">
        <f t="shared" si="5"/>
        <v>4</v>
      </c>
      <c r="L64" s="1567">
        <f t="shared" si="6"/>
        <v>9</v>
      </c>
      <c r="M64" s="1567"/>
      <c r="N64" s="192">
        <f t="shared" si="7"/>
        <v>0.52941176470588236</v>
      </c>
      <c r="O64" s="1609">
        <f t="shared" si="8"/>
        <v>0.23529411764705882</v>
      </c>
      <c r="P64" s="1610"/>
      <c r="Q64" s="748">
        <f t="shared" si="9"/>
        <v>0.29411764705882354</v>
      </c>
      <c r="R64" s="188" t="str">
        <f ca="1">IF(Rosters!H16=0,"",Rosters!H16)</f>
        <v>6</v>
      </c>
      <c r="S64" s="904" t="str">
        <f ca="1">IF(Rosters!I16=0,"",Rosters!I16)</f>
        <v>Elle McFearsome</v>
      </c>
      <c r="T64" s="1566">
        <f t="shared" si="10"/>
        <v>0</v>
      </c>
      <c r="U64" s="1566"/>
      <c r="V64" s="166">
        <f t="shared" si="11"/>
        <v>0</v>
      </c>
      <c r="W64" s="1566">
        <f t="shared" si="12"/>
        <v>0</v>
      </c>
      <c r="X64" s="1566"/>
      <c r="Y64" s="168">
        <f t="shared" si="13"/>
        <v>0</v>
      </c>
      <c r="Z64" s="1566">
        <f t="shared" si="14"/>
        <v>9</v>
      </c>
      <c r="AA64" s="1566"/>
      <c r="AB64" s="166">
        <f t="shared" si="15"/>
        <v>0</v>
      </c>
      <c r="AC64" s="1567">
        <f t="shared" si="16"/>
        <v>9</v>
      </c>
      <c r="AD64" s="1567"/>
      <c r="AE64" s="192">
        <f t="shared" si="17"/>
        <v>0.52941176470588236</v>
      </c>
      <c r="AF64" s="1609">
        <f t="shared" si="18"/>
        <v>0</v>
      </c>
      <c r="AG64" s="1610"/>
      <c r="AH64" s="748">
        <f t="shared" si="19"/>
        <v>0.52941176470588236</v>
      </c>
    </row>
    <row r="65" spans="1:34" ht="17" customHeight="1">
      <c r="A65" s="188" t="str">
        <f ca="1">IF(Rosters!B17=0,"",Rosters!B17)</f>
        <v>1972</v>
      </c>
      <c r="B65" s="904" t="str">
        <f ca="1">IF(Rosters!C17=0,"",Rosters!C17)</f>
        <v>Ecko</v>
      </c>
      <c r="C65" s="1566">
        <f t="shared" si="0"/>
        <v>5</v>
      </c>
      <c r="D65" s="1566"/>
      <c r="E65" s="166">
        <f t="shared" si="1"/>
        <v>2</v>
      </c>
      <c r="F65" s="1566">
        <f t="shared" si="2"/>
        <v>0</v>
      </c>
      <c r="G65" s="1566"/>
      <c r="H65" s="168">
        <f t="shared" si="3"/>
        <v>7</v>
      </c>
      <c r="I65" s="1566">
        <f t="shared" si="4"/>
        <v>1</v>
      </c>
      <c r="J65" s="1566"/>
      <c r="K65" s="166">
        <f t="shared" si="5"/>
        <v>0</v>
      </c>
      <c r="L65" s="1567">
        <f t="shared" si="6"/>
        <v>8</v>
      </c>
      <c r="M65" s="1567"/>
      <c r="N65" s="192">
        <f t="shared" si="7"/>
        <v>0.5</v>
      </c>
      <c r="O65" s="1609">
        <f t="shared" si="8"/>
        <v>0</v>
      </c>
      <c r="P65" s="1610"/>
      <c r="Q65" s="748">
        <f t="shared" si="9"/>
        <v>0.5</v>
      </c>
      <c r="R65" s="188" t="str">
        <f ca="1">IF(Rosters!H17=0,"",Rosters!H17)</f>
        <v>46</v>
      </c>
      <c r="S65" s="904" t="str">
        <f ca="1">IF(Rosters!I17=0,"",Rosters!I17)</f>
        <v>Fatal Femme</v>
      </c>
      <c r="T65" s="1566">
        <f t="shared" si="10"/>
        <v>7</v>
      </c>
      <c r="U65" s="1566"/>
      <c r="V65" s="166">
        <f t="shared" si="11"/>
        <v>1</v>
      </c>
      <c r="W65" s="1566">
        <f t="shared" si="12"/>
        <v>0</v>
      </c>
      <c r="X65" s="1566"/>
      <c r="Y65" s="168">
        <f t="shared" si="13"/>
        <v>8</v>
      </c>
      <c r="Z65" s="1566">
        <f t="shared" si="14"/>
        <v>0</v>
      </c>
      <c r="AA65" s="1566"/>
      <c r="AB65" s="166">
        <f t="shared" si="15"/>
        <v>0</v>
      </c>
      <c r="AC65" s="1567">
        <f t="shared" si="16"/>
        <v>8</v>
      </c>
      <c r="AD65" s="1567"/>
      <c r="AE65" s="192">
        <f t="shared" si="17"/>
        <v>0.5</v>
      </c>
      <c r="AF65" s="1609">
        <f t="shared" si="18"/>
        <v>0</v>
      </c>
      <c r="AG65" s="1610"/>
      <c r="AH65" s="748">
        <f t="shared" si="19"/>
        <v>0.5</v>
      </c>
    </row>
    <row r="66" spans="1:34" ht="17" customHeight="1">
      <c r="A66" s="188" t="str">
        <f ca="1">IF(Rosters!B18=0,"",Rosters!B18)</f>
        <v>18</v>
      </c>
      <c r="B66" s="904" t="str">
        <f ca="1">IF(Rosters!C18=0,"",Rosters!C18)</f>
        <v>Frida Beater</v>
      </c>
      <c r="C66" s="1566">
        <f t="shared" si="0"/>
        <v>0</v>
      </c>
      <c r="D66" s="1566"/>
      <c r="E66" s="166">
        <f t="shared" si="1"/>
        <v>1</v>
      </c>
      <c r="F66" s="1566">
        <f t="shared" si="2"/>
        <v>1</v>
      </c>
      <c r="G66" s="1566"/>
      <c r="H66" s="168">
        <f t="shared" si="3"/>
        <v>2</v>
      </c>
      <c r="I66" s="1566">
        <f t="shared" si="4"/>
        <v>4</v>
      </c>
      <c r="J66" s="1566"/>
      <c r="K66" s="166">
        <f t="shared" si="5"/>
        <v>4</v>
      </c>
      <c r="L66" s="1567">
        <f t="shared" si="6"/>
        <v>10</v>
      </c>
      <c r="M66" s="1567"/>
      <c r="N66" s="192">
        <f t="shared" ref="N66:N75" si="20">IF(COUNT($A9:$A59)=0,0,L66/COUNT($A9:$A59))</f>
        <v>0.625</v>
      </c>
      <c r="O66" s="1609">
        <f t="shared" ref="O66:O75" si="21">IF(COUNT($A9:$A59)=0,0,K66/COUNT($A9:$A59))</f>
        <v>0.25</v>
      </c>
      <c r="P66" s="1610"/>
      <c r="Q66" s="748">
        <f t="shared" ref="Q66:Q75" si="22">IF(COUNT($A9:$A59)=0,0,SUM(H66,I66)/COUNT($A9:$A59))</f>
        <v>0.375</v>
      </c>
      <c r="R66" s="188" t="str">
        <f ca="1">IF(Rosters!H18=0,"",Rosters!H18)</f>
        <v>100%</v>
      </c>
      <c r="S66" s="904" t="str">
        <f ca="1">IF(Rosters!I18=0,"",Rosters!I18)</f>
        <v>Polly Fester</v>
      </c>
      <c r="T66" s="1566">
        <f t="shared" si="10"/>
        <v>0</v>
      </c>
      <c r="U66" s="1566"/>
      <c r="V66" s="166">
        <f t="shared" si="11"/>
        <v>0</v>
      </c>
      <c r="W66" s="1566">
        <f t="shared" si="12"/>
        <v>0</v>
      </c>
      <c r="X66" s="1566"/>
      <c r="Y66" s="168">
        <f t="shared" si="13"/>
        <v>0</v>
      </c>
      <c r="Z66" s="1566">
        <f t="shared" si="14"/>
        <v>0</v>
      </c>
      <c r="AA66" s="1566"/>
      <c r="AB66" s="166">
        <f t="shared" si="15"/>
        <v>0</v>
      </c>
      <c r="AC66" s="1567">
        <f t="shared" si="16"/>
        <v>0</v>
      </c>
      <c r="AD66" s="1567"/>
      <c r="AE66" s="192">
        <f t="shared" ref="AE66:AE75" si="23">IF(COUNT($A9:$A59)=0,0,AC66/COUNT($A9:$A59))</f>
        <v>0</v>
      </c>
      <c r="AF66" s="1609">
        <f t="shared" si="18"/>
        <v>0</v>
      </c>
      <c r="AG66" s="1610"/>
      <c r="AH66" s="748">
        <f t="shared" si="19"/>
        <v>0</v>
      </c>
    </row>
    <row r="67" spans="1:34" ht="17" customHeight="1">
      <c r="A67" s="188" t="str">
        <f ca="1">IF(Rosters!B19=0,"",Rosters!B19)</f>
        <v>21</v>
      </c>
      <c r="B67" s="904" t="str">
        <f ca="1">IF(Rosters!C19=0,"",Rosters!C19)</f>
        <v>Psychobabble</v>
      </c>
      <c r="C67" s="1566">
        <f t="shared" si="0"/>
        <v>0</v>
      </c>
      <c r="D67" s="1566"/>
      <c r="E67" s="166">
        <f t="shared" si="1"/>
        <v>2</v>
      </c>
      <c r="F67" s="1566">
        <f t="shared" si="2"/>
        <v>1</v>
      </c>
      <c r="G67" s="1566"/>
      <c r="H67" s="168">
        <f t="shared" si="3"/>
        <v>3</v>
      </c>
      <c r="I67" s="1566">
        <f t="shared" si="4"/>
        <v>2</v>
      </c>
      <c r="J67" s="1566"/>
      <c r="K67" s="166">
        <f t="shared" si="5"/>
        <v>4</v>
      </c>
      <c r="L67" s="1567">
        <f t="shared" si="6"/>
        <v>9</v>
      </c>
      <c r="M67" s="1567"/>
      <c r="N67" s="192">
        <f t="shared" si="20"/>
        <v>0.6</v>
      </c>
      <c r="O67" s="1609">
        <f t="shared" si="21"/>
        <v>0.26666666666666666</v>
      </c>
      <c r="P67" s="1610"/>
      <c r="Q67" s="748">
        <f t="shared" si="22"/>
        <v>0.33333333333333331</v>
      </c>
      <c r="R67" s="188" t="str">
        <f ca="1">IF(Rosters!H19=0,"",Rosters!H19)</f>
        <v>2.8</v>
      </c>
      <c r="S67" s="904" t="str">
        <f ca="1">IF(Rosters!I19=0,"",Rosters!I19)</f>
        <v>Racer McChaseHer</v>
      </c>
      <c r="T67" s="1566">
        <f t="shared" si="10"/>
        <v>0</v>
      </c>
      <c r="U67" s="1566"/>
      <c r="V67" s="166">
        <f t="shared" si="11"/>
        <v>1</v>
      </c>
      <c r="W67" s="1566">
        <f t="shared" si="12"/>
        <v>1</v>
      </c>
      <c r="X67" s="1566"/>
      <c r="Y67" s="168">
        <f t="shared" si="13"/>
        <v>2</v>
      </c>
      <c r="Z67" s="1566">
        <f t="shared" si="14"/>
        <v>0</v>
      </c>
      <c r="AA67" s="1566"/>
      <c r="AB67" s="166">
        <f t="shared" si="15"/>
        <v>6</v>
      </c>
      <c r="AC67" s="1567">
        <f t="shared" si="16"/>
        <v>8</v>
      </c>
      <c r="AD67" s="1567"/>
      <c r="AE67" s="192">
        <f t="shared" si="23"/>
        <v>0.53333333333333333</v>
      </c>
      <c r="AF67" s="1609">
        <f t="shared" si="18"/>
        <v>0.4</v>
      </c>
      <c r="AG67" s="1610"/>
      <c r="AH67" s="748">
        <f t="shared" si="19"/>
        <v>0.13333333333333333</v>
      </c>
    </row>
    <row r="68" spans="1:34" ht="17" customHeight="1">
      <c r="A68" s="188" t="str">
        <f ca="1">IF(Rosters!B20=0,"",Rosters!B20)</f>
        <v>40</v>
      </c>
      <c r="B68" s="904" t="str">
        <f ca="1">IF(Rosters!C20=0,"",Rosters!C20)</f>
        <v>Red Die</v>
      </c>
      <c r="C68" s="1566">
        <f t="shared" si="0"/>
        <v>0</v>
      </c>
      <c r="D68" s="1566"/>
      <c r="E68" s="166">
        <f t="shared" si="1"/>
        <v>3</v>
      </c>
      <c r="F68" s="1566">
        <f t="shared" si="2"/>
        <v>0</v>
      </c>
      <c r="G68" s="1566"/>
      <c r="H68" s="168">
        <f t="shared" si="3"/>
        <v>3</v>
      </c>
      <c r="I68" s="1566">
        <f t="shared" si="4"/>
        <v>0</v>
      </c>
      <c r="J68" s="1566"/>
      <c r="K68" s="166">
        <f t="shared" si="5"/>
        <v>0</v>
      </c>
      <c r="L68" s="1567">
        <f t="shared" si="6"/>
        <v>3</v>
      </c>
      <c r="M68" s="1567"/>
      <c r="N68" s="192">
        <f t="shared" si="20"/>
        <v>0.2</v>
      </c>
      <c r="O68" s="1609">
        <f t="shared" si="21"/>
        <v>0</v>
      </c>
      <c r="P68" s="1610"/>
      <c r="Q68" s="748">
        <f t="shared" si="22"/>
        <v>0.2</v>
      </c>
      <c r="R68" s="188" t="str">
        <f ca="1">IF(Rosters!H20=0,"",Rosters!H20)</f>
        <v>3</v>
      </c>
      <c r="S68" s="904" t="str">
        <f ca="1">IF(Rosters!I20=0,"",Rosters!I20)</f>
        <v>Roxanna Hardplace</v>
      </c>
      <c r="T68" s="1566">
        <f t="shared" si="10"/>
        <v>1</v>
      </c>
      <c r="U68" s="1566"/>
      <c r="V68" s="166">
        <f t="shared" si="11"/>
        <v>0</v>
      </c>
      <c r="W68" s="1566">
        <f t="shared" si="12"/>
        <v>0</v>
      </c>
      <c r="X68" s="1566"/>
      <c r="Y68" s="168">
        <f t="shared" si="13"/>
        <v>1</v>
      </c>
      <c r="Z68" s="1566">
        <f t="shared" si="14"/>
        <v>10</v>
      </c>
      <c r="AA68" s="1566"/>
      <c r="AB68" s="166">
        <f t="shared" si="15"/>
        <v>0</v>
      </c>
      <c r="AC68" s="1567">
        <f t="shared" si="16"/>
        <v>11</v>
      </c>
      <c r="AD68" s="1567"/>
      <c r="AE68" s="192">
        <f t="shared" si="23"/>
        <v>0.73333333333333328</v>
      </c>
      <c r="AF68" s="1609">
        <f t="shared" si="18"/>
        <v>0</v>
      </c>
      <c r="AG68" s="1610"/>
      <c r="AH68" s="748">
        <f t="shared" si="19"/>
        <v>0.73333333333333328</v>
      </c>
    </row>
    <row r="69" spans="1:34" ht="17" customHeight="1">
      <c r="A69" s="188" t="str">
        <f ca="1">IF(Rosters!B21=0,"",Rosters!B21)</f>
        <v>10</v>
      </c>
      <c r="B69" s="904" t="str">
        <f ca="1">IF(Rosters!C21=0,"",Rosters!C21)</f>
        <v>Roboflow</v>
      </c>
      <c r="C69" s="1566">
        <f t="shared" si="0"/>
        <v>1</v>
      </c>
      <c r="D69" s="1566"/>
      <c r="E69" s="166">
        <f t="shared" si="1"/>
        <v>2</v>
      </c>
      <c r="F69" s="1566">
        <f t="shared" si="2"/>
        <v>5</v>
      </c>
      <c r="G69" s="1566"/>
      <c r="H69" s="168">
        <f t="shared" si="3"/>
        <v>8</v>
      </c>
      <c r="I69" s="1566">
        <f t="shared" si="4"/>
        <v>0</v>
      </c>
      <c r="J69" s="1566"/>
      <c r="K69" s="166">
        <f t="shared" si="5"/>
        <v>0</v>
      </c>
      <c r="L69" s="1567">
        <f t="shared" si="6"/>
        <v>8</v>
      </c>
      <c r="M69" s="1567"/>
      <c r="N69" s="192">
        <f t="shared" si="20"/>
        <v>0.5714285714285714</v>
      </c>
      <c r="O69" s="1609">
        <f t="shared" si="21"/>
        <v>0</v>
      </c>
      <c r="P69" s="1610"/>
      <c r="Q69" s="748">
        <f t="shared" si="22"/>
        <v>0.5714285714285714</v>
      </c>
      <c r="R69" s="188" t="str">
        <f ca="1">IF(Rosters!H21=0,"",Rosters!H21)</f>
        <v>989</v>
      </c>
      <c r="S69" s="904" t="str">
        <f ca="1">IF(Rosters!I21=0,"",Rosters!I21)</f>
        <v>Sarah Hipel</v>
      </c>
      <c r="T69" s="1566">
        <f t="shared" si="10"/>
        <v>0</v>
      </c>
      <c r="U69" s="1566"/>
      <c r="V69" s="166">
        <f t="shared" si="11"/>
        <v>0</v>
      </c>
      <c r="W69" s="1566">
        <f t="shared" si="12"/>
        <v>7</v>
      </c>
      <c r="X69" s="1566"/>
      <c r="Y69" s="168">
        <f t="shared" si="13"/>
        <v>7</v>
      </c>
      <c r="Z69" s="1566">
        <f t="shared" si="14"/>
        <v>0</v>
      </c>
      <c r="AA69" s="1566"/>
      <c r="AB69" s="166">
        <f t="shared" si="15"/>
        <v>3</v>
      </c>
      <c r="AC69" s="1567">
        <f t="shared" si="16"/>
        <v>10</v>
      </c>
      <c r="AD69" s="1567"/>
      <c r="AE69" s="192">
        <f t="shared" si="23"/>
        <v>0.7142857142857143</v>
      </c>
      <c r="AF69" s="1609">
        <f t="shared" si="18"/>
        <v>0.21428571428571427</v>
      </c>
      <c r="AG69" s="1610"/>
      <c r="AH69" s="748">
        <f t="shared" si="19"/>
        <v>0.5</v>
      </c>
    </row>
    <row r="70" spans="1:34" ht="17" customHeight="1">
      <c r="A70" s="188" t="str">
        <f ca="1">IF(Rosters!B22=0,"",Rosters!B22)</f>
        <v>88</v>
      </c>
      <c r="B70" s="904" t="str">
        <f ca="1">IF(Rosters!C22=0,"",Rosters!C22)</f>
        <v>She Who Cannot Be Named</v>
      </c>
      <c r="C70" s="1566">
        <f t="shared" si="0"/>
        <v>0</v>
      </c>
      <c r="D70" s="1566"/>
      <c r="E70" s="166">
        <f t="shared" si="1"/>
        <v>0</v>
      </c>
      <c r="F70" s="1566">
        <f t="shared" si="2"/>
        <v>2</v>
      </c>
      <c r="G70" s="1566"/>
      <c r="H70" s="168">
        <f t="shared" si="3"/>
        <v>2</v>
      </c>
      <c r="I70" s="1566">
        <f t="shared" si="4"/>
        <v>0</v>
      </c>
      <c r="J70" s="1566"/>
      <c r="K70" s="166">
        <f t="shared" si="5"/>
        <v>3</v>
      </c>
      <c r="L70" s="1567">
        <f t="shared" si="6"/>
        <v>5</v>
      </c>
      <c r="M70" s="1567"/>
      <c r="N70" s="192">
        <f t="shared" si="20"/>
        <v>0.35714285714285715</v>
      </c>
      <c r="O70" s="1609">
        <f t="shared" si="21"/>
        <v>0.21428571428571427</v>
      </c>
      <c r="P70" s="1610"/>
      <c r="Q70" s="748">
        <f t="shared" si="22"/>
        <v>0.14285714285714285</v>
      </c>
      <c r="R70" s="188" t="str">
        <f ca="1">IF(Rosters!H22=0,"",Rosters!H22)</f>
        <v>5</v>
      </c>
      <c r="S70" s="904" t="str">
        <f ca="1">IF(Rosters!I22=0,"",Rosters!I22)</f>
        <v>Sista Slit'chya</v>
      </c>
      <c r="T70" s="1566">
        <f t="shared" si="10"/>
        <v>0</v>
      </c>
      <c r="U70" s="1566"/>
      <c r="V70" s="166">
        <f t="shared" si="11"/>
        <v>0</v>
      </c>
      <c r="W70" s="1566">
        <f t="shared" si="12"/>
        <v>5</v>
      </c>
      <c r="X70" s="1566"/>
      <c r="Y70" s="168">
        <f t="shared" si="13"/>
        <v>5</v>
      </c>
      <c r="Z70" s="1566">
        <f t="shared" si="14"/>
        <v>0</v>
      </c>
      <c r="AA70" s="1566"/>
      <c r="AB70" s="166">
        <f t="shared" si="15"/>
        <v>5</v>
      </c>
      <c r="AC70" s="1567">
        <f t="shared" si="16"/>
        <v>10</v>
      </c>
      <c r="AD70" s="1567"/>
      <c r="AE70" s="192">
        <f t="shared" si="23"/>
        <v>0.7142857142857143</v>
      </c>
      <c r="AF70" s="1609">
        <f t="shared" si="18"/>
        <v>0.35714285714285715</v>
      </c>
      <c r="AG70" s="1610"/>
      <c r="AH70" s="748">
        <f t="shared" si="19"/>
        <v>0.35714285714285715</v>
      </c>
    </row>
    <row r="71" spans="1:34" ht="17" customHeight="1">
      <c r="A71" s="188" t="str">
        <f ca="1">IF(Rosters!B23=0,"",Rosters!B23)</f>
        <v>45</v>
      </c>
      <c r="B71" s="904" t="str">
        <f ca="1">IF(Rosters!C23=0,"",Rosters!C23)</f>
        <v>Tia Juana Pistola</v>
      </c>
      <c r="C71" s="1566">
        <f t="shared" si="0"/>
        <v>0</v>
      </c>
      <c r="D71" s="1566"/>
      <c r="E71" s="166">
        <f t="shared" si="1"/>
        <v>2</v>
      </c>
      <c r="F71" s="1566">
        <f t="shared" si="2"/>
        <v>1</v>
      </c>
      <c r="G71" s="1566"/>
      <c r="H71" s="168">
        <f t="shared" si="3"/>
        <v>3</v>
      </c>
      <c r="I71" s="1566">
        <f t="shared" si="4"/>
        <v>0</v>
      </c>
      <c r="J71" s="1566"/>
      <c r="K71" s="166">
        <f t="shared" si="5"/>
        <v>0</v>
      </c>
      <c r="L71" s="1567">
        <f t="shared" si="6"/>
        <v>3</v>
      </c>
      <c r="M71" s="1567"/>
      <c r="N71" s="192">
        <f t="shared" si="20"/>
        <v>0.23076923076923078</v>
      </c>
      <c r="O71" s="1609">
        <f t="shared" si="21"/>
        <v>0</v>
      </c>
      <c r="P71" s="1610"/>
      <c r="Q71" s="748">
        <f t="shared" si="22"/>
        <v>0.23076923076923078</v>
      </c>
      <c r="R71" s="188" t="str">
        <f ca="1">IF(Rosters!H23=0,"",Rosters!H23)</f>
        <v>68</v>
      </c>
      <c r="S71" s="904" t="str">
        <f ca="1">IF(Rosters!I23=0,"",Rosters!I23)</f>
        <v>Summers Eve-L</v>
      </c>
      <c r="T71" s="1566">
        <f t="shared" si="10"/>
        <v>0</v>
      </c>
      <c r="U71" s="1566"/>
      <c r="V71" s="166">
        <f t="shared" si="11"/>
        <v>8</v>
      </c>
      <c r="W71" s="1566">
        <f t="shared" si="12"/>
        <v>1</v>
      </c>
      <c r="X71" s="1566"/>
      <c r="Y71" s="168">
        <f t="shared" si="13"/>
        <v>9</v>
      </c>
      <c r="Z71" s="1566">
        <f t="shared" si="14"/>
        <v>0</v>
      </c>
      <c r="AA71" s="1566"/>
      <c r="AB71" s="166">
        <f t="shared" si="15"/>
        <v>0</v>
      </c>
      <c r="AC71" s="1567">
        <f t="shared" si="16"/>
        <v>9</v>
      </c>
      <c r="AD71" s="1567"/>
      <c r="AE71" s="192">
        <f t="shared" si="23"/>
        <v>0.69230769230769229</v>
      </c>
      <c r="AF71" s="1609">
        <f t="shared" si="18"/>
        <v>0</v>
      </c>
      <c r="AG71" s="1610"/>
      <c r="AH71" s="748">
        <f t="shared" si="19"/>
        <v>0.69230769230769229</v>
      </c>
    </row>
    <row r="72" spans="1:34" ht="17" customHeight="1">
      <c r="A72" s="188" t="str">
        <f ca="1">IF(Rosters!B24=0,"",Rosters!B24)</f>
        <v>52</v>
      </c>
      <c r="B72" s="904" t="str">
        <f ca="1">IF(Rosters!C24=0,"",Rosters!C24)</f>
        <v>Whipity Pow</v>
      </c>
      <c r="C72" s="1566">
        <f t="shared" si="0"/>
        <v>0</v>
      </c>
      <c r="D72" s="1566"/>
      <c r="E72" s="166">
        <f t="shared" si="1"/>
        <v>0</v>
      </c>
      <c r="F72" s="1566">
        <f t="shared" si="2"/>
        <v>0</v>
      </c>
      <c r="G72" s="1566"/>
      <c r="H72" s="168">
        <f t="shared" si="3"/>
        <v>0</v>
      </c>
      <c r="I72" s="1566">
        <f t="shared" si="4"/>
        <v>0</v>
      </c>
      <c r="J72" s="1566"/>
      <c r="K72" s="166">
        <f t="shared" si="5"/>
        <v>4</v>
      </c>
      <c r="L72" s="1567">
        <f t="shared" si="6"/>
        <v>4</v>
      </c>
      <c r="M72" s="1567"/>
      <c r="N72" s="192">
        <f t="shared" si="20"/>
        <v>0.30769230769230771</v>
      </c>
      <c r="O72" s="1609">
        <f t="shared" si="21"/>
        <v>0.30769230769230771</v>
      </c>
      <c r="P72" s="1610"/>
      <c r="Q72" s="748">
        <f t="shared" si="22"/>
        <v>0</v>
      </c>
      <c r="R72" s="188" t="str">
        <f ca="1">IF(Rosters!H24=0,"",Rosters!H24)</f>
        <v/>
      </c>
      <c r="S72" s="904" t="str">
        <f ca="1">IF(Rosters!I24=0,"",Rosters!I24)</f>
        <v/>
      </c>
      <c r="T72" s="1566">
        <f t="shared" si="10"/>
        <v>31</v>
      </c>
      <c r="U72" s="1566"/>
      <c r="V72" s="166">
        <f t="shared" si="11"/>
        <v>31</v>
      </c>
      <c r="W72" s="1566">
        <f t="shared" si="12"/>
        <v>31</v>
      </c>
      <c r="X72" s="1566"/>
      <c r="Y72" s="168">
        <f t="shared" si="13"/>
        <v>93</v>
      </c>
      <c r="Z72" s="1566">
        <f t="shared" si="14"/>
        <v>31</v>
      </c>
      <c r="AA72" s="1566"/>
      <c r="AB72" s="166">
        <f t="shared" si="15"/>
        <v>31</v>
      </c>
      <c r="AC72" s="1567">
        <f t="shared" si="16"/>
        <v>155</v>
      </c>
      <c r="AD72" s="1567"/>
      <c r="AE72" s="192">
        <f t="shared" si="23"/>
        <v>11.923076923076923</v>
      </c>
      <c r="AF72" s="1609">
        <f t="shared" si="18"/>
        <v>2.3846153846153846</v>
      </c>
      <c r="AG72" s="1610"/>
      <c r="AH72" s="748">
        <f t="shared" si="19"/>
        <v>9.5384615384615383</v>
      </c>
    </row>
    <row r="73" spans="1:34" ht="17" customHeight="1">
      <c r="A73" s="188" t="str">
        <f ca="1">IF(Rosters!B25=0,"",Rosters!B25)</f>
        <v>8</v>
      </c>
      <c r="B73" s="904" t="str">
        <f ca="1">IF(Rosters!C25=0,"",Rosters!C25)</f>
        <v>Winona Fighter</v>
      </c>
      <c r="C73" s="1566">
        <f t="shared" si="0"/>
        <v>0</v>
      </c>
      <c r="D73" s="1566"/>
      <c r="E73" s="166">
        <f t="shared" si="1"/>
        <v>1</v>
      </c>
      <c r="F73" s="1566">
        <f t="shared" si="2"/>
        <v>1</v>
      </c>
      <c r="G73" s="1566"/>
      <c r="H73" s="168">
        <f t="shared" si="3"/>
        <v>2</v>
      </c>
      <c r="I73" s="1566">
        <f t="shared" si="4"/>
        <v>2</v>
      </c>
      <c r="J73" s="1566"/>
      <c r="K73" s="166">
        <f t="shared" si="5"/>
        <v>0</v>
      </c>
      <c r="L73" s="1567">
        <f t="shared" si="6"/>
        <v>4</v>
      </c>
      <c r="M73" s="1567"/>
      <c r="N73" s="192">
        <f t="shared" si="20"/>
        <v>0.33333333333333331</v>
      </c>
      <c r="O73" s="1609">
        <f t="shared" si="21"/>
        <v>0</v>
      </c>
      <c r="P73" s="1610"/>
      <c r="Q73" s="748">
        <f t="shared" si="22"/>
        <v>0.33333333333333331</v>
      </c>
      <c r="R73" s="188" t="str">
        <f ca="1">IF(Rosters!H25=0,"",Rosters!H25)</f>
        <v/>
      </c>
      <c r="S73" s="904" t="str">
        <f ca="1">IF(Rosters!I25=0,"",Rosters!I25)</f>
        <v/>
      </c>
      <c r="T73" s="1566">
        <f t="shared" si="10"/>
        <v>31</v>
      </c>
      <c r="U73" s="1566"/>
      <c r="V73" s="166">
        <f t="shared" si="11"/>
        <v>31</v>
      </c>
      <c r="W73" s="1566">
        <f t="shared" si="12"/>
        <v>31</v>
      </c>
      <c r="X73" s="1566"/>
      <c r="Y73" s="168">
        <f t="shared" si="13"/>
        <v>93</v>
      </c>
      <c r="Z73" s="1566">
        <f t="shared" si="14"/>
        <v>31</v>
      </c>
      <c r="AA73" s="1566"/>
      <c r="AB73" s="166">
        <f t="shared" si="15"/>
        <v>31</v>
      </c>
      <c r="AC73" s="1567">
        <f t="shared" si="16"/>
        <v>155</v>
      </c>
      <c r="AD73" s="1567"/>
      <c r="AE73" s="192">
        <f t="shared" si="23"/>
        <v>12.916666666666666</v>
      </c>
      <c r="AF73" s="1609">
        <f t="shared" si="18"/>
        <v>2.5833333333333335</v>
      </c>
      <c r="AG73" s="1610"/>
      <c r="AH73" s="748">
        <f t="shared" si="19"/>
        <v>10.333333333333334</v>
      </c>
    </row>
    <row r="74" spans="1:34" ht="17" customHeight="1">
      <c r="A74" s="188" t="str">
        <f ca="1">IF(Rosters!B26=0,"",Rosters!B26)</f>
        <v/>
      </c>
      <c r="B74" s="904" t="str">
        <f ca="1">IF(Rosters!C26=0,"",Rosters!C26)</f>
        <v/>
      </c>
      <c r="C74" s="1566">
        <f t="shared" si="0"/>
        <v>31</v>
      </c>
      <c r="D74" s="1566"/>
      <c r="E74" s="166">
        <f t="shared" si="1"/>
        <v>31</v>
      </c>
      <c r="F74" s="1566">
        <f t="shared" si="2"/>
        <v>31</v>
      </c>
      <c r="G74" s="1566"/>
      <c r="H74" s="168">
        <f t="shared" si="3"/>
        <v>93</v>
      </c>
      <c r="I74" s="1566">
        <f t="shared" si="4"/>
        <v>31</v>
      </c>
      <c r="J74" s="1566"/>
      <c r="K74" s="166">
        <f t="shared" si="5"/>
        <v>31</v>
      </c>
      <c r="L74" s="1567">
        <f t="shared" si="6"/>
        <v>155</v>
      </c>
      <c r="M74" s="1567"/>
      <c r="N74" s="192">
        <f t="shared" si="20"/>
        <v>12.916666666666666</v>
      </c>
      <c r="O74" s="1609">
        <f t="shared" si="21"/>
        <v>2.5833333333333335</v>
      </c>
      <c r="P74" s="1610"/>
      <c r="Q74" s="748">
        <f t="shared" si="22"/>
        <v>10.333333333333334</v>
      </c>
      <c r="R74" s="188" t="str">
        <f ca="1">IF(Rosters!H26=0,"",Rosters!H26)</f>
        <v/>
      </c>
      <c r="S74" s="904" t="str">
        <f ca="1">IF(Rosters!I26=0,"",Rosters!I26)</f>
        <v/>
      </c>
      <c r="T74" s="1566">
        <f t="shared" si="10"/>
        <v>31</v>
      </c>
      <c r="U74" s="1566"/>
      <c r="V74" s="166">
        <f t="shared" si="11"/>
        <v>31</v>
      </c>
      <c r="W74" s="1566">
        <f t="shared" si="12"/>
        <v>31</v>
      </c>
      <c r="X74" s="1566"/>
      <c r="Y74" s="168">
        <f t="shared" si="13"/>
        <v>93</v>
      </c>
      <c r="Z74" s="1566">
        <f t="shared" si="14"/>
        <v>31</v>
      </c>
      <c r="AA74" s="1566"/>
      <c r="AB74" s="166">
        <f t="shared" si="15"/>
        <v>31</v>
      </c>
      <c r="AC74" s="1567">
        <f t="shared" si="16"/>
        <v>155</v>
      </c>
      <c r="AD74" s="1567"/>
      <c r="AE74" s="192">
        <f t="shared" si="23"/>
        <v>12.916666666666666</v>
      </c>
      <c r="AF74" s="1609">
        <f t="shared" si="18"/>
        <v>2.5833333333333335</v>
      </c>
      <c r="AG74" s="1610"/>
      <c r="AH74" s="748">
        <f t="shared" si="19"/>
        <v>10.333333333333334</v>
      </c>
    </row>
    <row r="75" spans="1:34" ht="17" customHeight="1" thickBot="1">
      <c r="A75" s="417" t="str">
        <f ca="1">IF(Rosters!B27=0,"",Rosters!B27)</f>
        <v/>
      </c>
      <c r="B75" s="905" t="str">
        <f ca="1">IF(Rosters!C27=0,"",Rosters!C27)</f>
        <v/>
      </c>
      <c r="C75" s="1565">
        <f t="shared" si="0"/>
        <v>31</v>
      </c>
      <c r="D75" s="1565"/>
      <c r="E75" s="190">
        <f t="shared" si="1"/>
        <v>31</v>
      </c>
      <c r="F75" s="1565">
        <f t="shared" si="2"/>
        <v>31</v>
      </c>
      <c r="G75" s="1565"/>
      <c r="H75" s="167">
        <f t="shared" si="3"/>
        <v>93</v>
      </c>
      <c r="I75" s="1565">
        <f t="shared" si="4"/>
        <v>31</v>
      </c>
      <c r="J75" s="1565"/>
      <c r="K75" s="190">
        <f t="shared" si="5"/>
        <v>31</v>
      </c>
      <c r="L75" s="1574">
        <f t="shared" si="6"/>
        <v>155</v>
      </c>
      <c r="M75" s="1574"/>
      <c r="N75" s="303">
        <f t="shared" si="20"/>
        <v>14.090909090909092</v>
      </c>
      <c r="O75" s="1572">
        <f t="shared" si="21"/>
        <v>2.8181818181818183</v>
      </c>
      <c r="P75" s="1573"/>
      <c r="Q75" s="749">
        <f t="shared" si="22"/>
        <v>11.272727272727273</v>
      </c>
      <c r="R75" s="417" t="str">
        <f ca="1">IF(Rosters!H27=0,"",Rosters!H27)</f>
        <v/>
      </c>
      <c r="S75" s="202" t="str">
        <f ca="1">IF(Rosters!I27=0,"",Rosters!I27)</f>
        <v/>
      </c>
      <c r="T75" s="1565">
        <f t="shared" si="10"/>
        <v>31</v>
      </c>
      <c r="U75" s="1565"/>
      <c r="V75" s="190">
        <f t="shared" si="11"/>
        <v>31</v>
      </c>
      <c r="W75" s="1565">
        <f t="shared" si="12"/>
        <v>31</v>
      </c>
      <c r="X75" s="1565"/>
      <c r="Y75" s="167">
        <f t="shared" si="13"/>
        <v>93</v>
      </c>
      <c r="Z75" s="1565">
        <f t="shared" si="14"/>
        <v>31</v>
      </c>
      <c r="AA75" s="1565"/>
      <c r="AB75" s="190">
        <f t="shared" si="15"/>
        <v>31</v>
      </c>
      <c r="AC75" s="1574">
        <f t="shared" si="16"/>
        <v>155</v>
      </c>
      <c r="AD75" s="1574"/>
      <c r="AE75" s="303">
        <f t="shared" si="23"/>
        <v>14.090909090909092</v>
      </c>
      <c r="AF75" s="1572">
        <f t="shared" si="18"/>
        <v>2.8181818181818183</v>
      </c>
      <c r="AG75" s="1573"/>
      <c r="AH75" s="749">
        <f t="shared" si="19"/>
        <v>11.272727272727273</v>
      </c>
    </row>
    <row r="76" spans="1:34" ht="17" customHeight="1" thickBot="1">
      <c r="A76" s="1653" t="s">
        <v>255</v>
      </c>
      <c r="B76" s="1577"/>
      <c r="C76" s="1577">
        <f>SUM(C60:D75)</f>
        <v>81</v>
      </c>
      <c r="D76" s="1577"/>
      <c r="E76" s="150">
        <f>SUM(E60:E75)</f>
        <v>81</v>
      </c>
      <c r="F76" s="1577">
        <f>SUM(F60:G75)</f>
        <v>81</v>
      </c>
      <c r="G76" s="1577"/>
      <c r="H76" s="150">
        <f t="shared" si="3"/>
        <v>243</v>
      </c>
      <c r="I76" s="1577">
        <f>SUM(I60:J73)</f>
        <v>19</v>
      </c>
      <c r="J76" s="1577"/>
      <c r="K76" s="150">
        <f>SUM(K60:K75)</f>
        <v>81</v>
      </c>
      <c r="L76" s="1577">
        <f>SUM(L60:M75)</f>
        <v>405</v>
      </c>
      <c r="M76" s="1577"/>
      <c r="N76" s="302">
        <f>SUM(N60:N73)/5</f>
        <v>1.2050319804034972</v>
      </c>
      <c r="O76" s="1648">
        <f>SUM(O60:P73)</f>
        <v>1.2739388062917474</v>
      </c>
      <c r="P76" s="1648"/>
      <c r="Q76" s="746">
        <f>SUM(Q60:Q73)</f>
        <v>4.7512210957257404</v>
      </c>
      <c r="R76" s="1659" t="s">
        <v>255</v>
      </c>
      <c r="S76" s="1577"/>
      <c r="T76" s="1577">
        <f>SUM(T60:U75)</f>
        <v>143</v>
      </c>
      <c r="U76" s="1577"/>
      <c r="V76" s="150">
        <f>SUM(V60:V75)</f>
        <v>139</v>
      </c>
      <c r="W76" s="1577">
        <f>SUM(W60:X75)</f>
        <v>142</v>
      </c>
      <c r="X76" s="1577"/>
      <c r="Y76" s="150">
        <f>SUM(Y60:Y75)</f>
        <v>424</v>
      </c>
      <c r="Z76" s="1577">
        <f>SUM(Z60:AA75)</f>
        <v>143</v>
      </c>
      <c r="AA76" s="1577"/>
      <c r="AB76" s="150">
        <f>SUM(AB60:AB75)</f>
        <v>141</v>
      </c>
      <c r="AC76" s="1577">
        <f>SUM(AC60:AD75)</f>
        <v>708</v>
      </c>
      <c r="AD76" s="1577"/>
      <c r="AE76" s="302">
        <f>SUM(AE60:AE75)/5</f>
        <v>11.511438111252353</v>
      </c>
      <c r="AF76" s="1575">
        <f>SUM(AF60:AG73)</f>
        <v>6.115847877612584</v>
      </c>
      <c r="AG76" s="1576"/>
      <c r="AH76" s="751">
        <f>SUM(AH60:AH73)</f>
        <v>24.433766921073421</v>
      </c>
    </row>
    <row r="77" spans="1:34" ht="13" thickBot="1">
      <c r="A77" s="1568" t="s">
        <v>390</v>
      </c>
      <c r="B77" s="1569"/>
      <c r="C77" s="1569"/>
      <c r="D77" s="1569"/>
      <c r="E77" s="1569"/>
      <c r="F77" s="1569"/>
      <c r="G77" s="1569"/>
      <c r="H77" s="1569"/>
      <c r="I77" s="1569"/>
      <c r="J77" s="1569"/>
      <c r="K77" s="1569"/>
      <c r="L77" s="1569"/>
      <c r="M77" s="1569"/>
      <c r="N77" s="1569"/>
      <c r="O77" s="1569"/>
      <c r="P77" s="1569"/>
      <c r="Q77" s="1570"/>
      <c r="R77" s="1568" t="s">
        <v>390</v>
      </c>
      <c r="S77" s="1569"/>
      <c r="T77" s="1569"/>
      <c r="U77" s="1569"/>
      <c r="V77" s="1569"/>
      <c r="W77" s="1569"/>
      <c r="X77" s="1569"/>
      <c r="Y77" s="1569"/>
      <c r="Z77" s="1569"/>
      <c r="AA77" s="1569"/>
      <c r="AB77" s="1569"/>
      <c r="AC77" s="1569"/>
      <c r="AD77" s="1569"/>
      <c r="AE77" s="1569"/>
      <c r="AF77" s="1569"/>
      <c r="AG77" s="1569"/>
      <c r="AH77" s="1570"/>
    </row>
    <row r="78" spans="1:34" ht="17" customHeight="1" thickBot="1">
      <c r="A78" s="139" t="s">
        <v>348</v>
      </c>
      <c r="B78" s="140" t="s">
        <v>420</v>
      </c>
      <c r="C78" s="1578" t="s">
        <v>351</v>
      </c>
      <c r="D78" s="1578"/>
      <c r="E78" s="140" t="s">
        <v>352</v>
      </c>
      <c r="F78" s="1578" t="s">
        <v>218</v>
      </c>
      <c r="G78" s="1578"/>
      <c r="H78" s="140" t="s">
        <v>219</v>
      </c>
      <c r="I78" s="1578" t="s">
        <v>350</v>
      </c>
      <c r="J78" s="1578"/>
      <c r="K78" s="140" t="s">
        <v>349</v>
      </c>
      <c r="L78" s="1578" t="s">
        <v>391</v>
      </c>
      <c r="M78" s="1578"/>
      <c r="N78" s="140" t="s">
        <v>463</v>
      </c>
      <c r="O78" s="1579" t="s">
        <v>148</v>
      </c>
      <c r="P78" s="1580"/>
      <c r="Q78" s="659" t="s">
        <v>149</v>
      </c>
      <c r="R78" s="139" t="s">
        <v>348</v>
      </c>
      <c r="S78" s="140" t="s">
        <v>420</v>
      </c>
      <c r="T78" s="1578" t="s">
        <v>351</v>
      </c>
      <c r="U78" s="1578"/>
      <c r="V78" s="140" t="s">
        <v>352</v>
      </c>
      <c r="W78" s="1578" t="s">
        <v>218</v>
      </c>
      <c r="X78" s="1578"/>
      <c r="Y78" s="140" t="s">
        <v>219</v>
      </c>
      <c r="Z78" s="1578" t="s">
        <v>350</v>
      </c>
      <c r="AA78" s="1578"/>
      <c r="AB78" s="140" t="s">
        <v>349</v>
      </c>
      <c r="AC78" s="1578" t="s">
        <v>391</v>
      </c>
      <c r="AD78" s="1578"/>
      <c r="AE78" s="140" t="s">
        <v>463</v>
      </c>
      <c r="AF78" s="1579" t="s">
        <v>148</v>
      </c>
      <c r="AG78" s="1580"/>
      <c r="AH78" s="659" t="s">
        <v>149</v>
      </c>
    </row>
    <row r="79" spans="1:34" ht="17" customHeight="1">
      <c r="A79" s="186" t="str">
        <f ca="1">IF(Rosters!B12=0,"",Rosters!B12)</f>
        <v>13</v>
      </c>
      <c r="B79" s="903" t="str">
        <f ca="1">IF(Rosters!C12=0,"",Rosters!C12)</f>
        <v>Anne Shank</v>
      </c>
      <c r="C79" s="1571">
        <f t="shared" ref="C79:C94" si="24">SUMIF($E$3:$E$52,A79,$AJ$3:$AJ$52)</f>
        <v>5</v>
      </c>
      <c r="D79" s="1571"/>
      <c r="E79" s="169">
        <f t="shared" ref="E79:E94" si="25">SUMIF($H$3:$H$52,A79,$AJ$3:$AJ$52)</f>
        <v>0</v>
      </c>
      <c r="F79" s="1571">
        <f t="shared" ref="F79:F94" si="26">SUMIF($K$3:$K$52,A79,$AJ$3:$AJ$52)</f>
        <v>9</v>
      </c>
      <c r="G79" s="1571"/>
      <c r="H79" s="170">
        <f t="shared" ref="H79:H94" si="27">SUM(C79:G79)</f>
        <v>14</v>
      </c>
      <c r="I79" s="1571">
        <f t="shared" ref="I79:I94" si="28">SUMIF($B$3:$B$52,A79,$AJ$3:$AJ$52)</f>
        <v>0</v>
      </c>
      <c r="J79" s="1571"/>
      <c r="K79" s="169">
        <f t="shared" ref="K79:K94" si="29">SUMIF($N$3:$N$52,A79,$AJ$3:$AJ$52)</f>
        <v>0</v>
      </c>
      <c r="L79" s="1647">
        <f t="shared" ref="L79:L94" si="30">SUMIF(AO$3:AO$52,A79,AJ$3:AJ$52)</f>
        <v>0</v>
      </c>
      <c r="M79" s="1647"/>
      <c r="N79" s="169">
        <f t="shared" ref="N79:N94" si="31">SUM(H79:K79)</f>
        <v>14</v>
      </c>
      <c r="O79" s="1647">
        <f t="shared" ref="O79:O94" si="32">SUMIF($E$3:$N$52,A79,$AI$3:$AI$52)</f>
        <v>25</v>
      </c>
      <c r="P79" s="1647"/>
      <c r="Q79" s="193">
        <f t="shared" ref="Q79:Q94" si="33">SUMIF($E$3:$N$52,A79,$AL$3:$AL$52)</f>
        <v>20</v>
      </c>
      <c r="R79" s="186" t="str">
        <f ca="1">IF(Rosters!H12=0,"",Rosters!H12)</f>
        <v>313</v>
      </c>
      <c r="S79" s="903" t="str">
        <f ca="1">IF(Rosters!I12=0,"",Rosters!I12)</f>
        <v>Black Eyed Skeez</v>
      </c>
      <c r="T79" s="1571">
        <f t="shared" ref="T79:T94" si="34">SUMIF($V$3:$V$52,R79,$AM$3:$AM$52)</f>
        <v>-13</v>
      </c>
      <c r="U79" s="1571"/>
      <c r="V79" s="169">
        <f t="shared" ref="V79:V94" si="35">SUMIF($Y$3:$Y$52,R79,$AM$3:$AM$52)</f>
        <v>-14</v>
      </c>
      <c r="W79" s="1571">
        <f t="shared" ref="W79:W94" si="36">SUMIF($AB$3:$AB$52,R79,$AM$3:$AM$52)</f>
        <v>0</v>
      </c>
      <c r="X79" s="1571"/>
      <c r="Y79" s="170">
        <f t="shared" ref="Y79:Y94" si="37">SUM(T79:X79)</f>
        <v>-27</v>
      </c>
      <c r="Z79" s="1571">
        <f t="shared" ref="Z79:Z94" si="38">SUMIF($S$3:$S$52,R79,$AM$3:$AM$52)</f>
        <v>0</v>
      </c>
      <c r="AA79" s="1571"/>
      <c r="AB79" s="169">
        <f t="shared" ref="AB79:AB94" si="39">SUMIF($AE$3:$AE$52,R79,$AM$3:$AM$52)</f>
        <v>0</v>
      </c>
      <c r="AC79" s="1647">
        <f t="shared" ref="AC79:AC94" si="40">SUMIF(AO$3:AO$52,R79,AM$3:AM$52)</f>
        <v>0</v>
      </c>
      <c r="AD79" s="1647"/>
      <c r="AE79" s="169">
        <f t="shared" ref="AE79:AE94" si="41">SUM(Y79:AB79)</f>
        <v>-27</v>
      </c>
      <c r="AF79" s="1647">
        <f t="shared" ref="AF79:AF94" si="42">SUMIF($V$3:$AE$52,R79,$AL$3:$AL$52)</f>
        <v>8</v>
      </c>
      <c r="AG79" s="1647"/>
      <c r="AH79" s="141">
        <f t="shared" ref="AH79:AH94" si="43">SUMIF($V$3:$V$52,R79,$AI$3:$AI$52)</f>
        <v>21</v>
      </c>
    </row>
    <row r="80" spans="1:34" ht="17" customHeight="1">
      <c r="A80" s="188" t="str">
        <f ca="1">IF(Rosters!B13=0,"",Rosters!B13)</f>
        <v xml:space="preserve">57 </v>
      </c>
      <c r="B80" s="904" t="str">
        <f ca="1">IF(Rosters!C13=0,"",Rosters!C13)</f>
        <v>Annia LateHer</v>
      </c>
      <c r="C80" s="1566">
        <f t="shared" si="24"/>
        <v>-4</v>
      </c>
      <c r="D80" s="1566"/>
      <c r="E80" s="166">
        <f t="shared" si="25"/>
        <v>17</v>
      </c>
      <c r="F80" s="1566">
        <f t="shared" si="26"/>
        <v>19</v>
      </c>
      <c r="G80" s="1566"/>
      <c r="H80" s="168">
        <f t="shared" si="27"/>
        <v>32</v>
      </c>
      <c r="I80" s="1566">
        <f t="shared" si="28"/>
        <v>4</v>
      </c>
      <c r="J80" s="1566"/>
      <c r="K80" s="166">
        <f t="shared" si="29"/>
        <v>0</v>
      </c>
      <c r="L80" s="1567">
        <f t="shared" si="30"/>
        <v>0</v>
      </c>
      <c r="M80" s="1567"/>
      <c r="N80" s="166">
        <f t="shared" si="31"/>
        <v>36</v>
      </c>
      <c r="O80" s="1581">
        <f t="shared" si="32"/>
        <v>4</v>
      </c>
      <c r="P80" s="1582"/>
      <c r="Q80" s="194">
        <f t="shared" si="33"/>
        <v>4</v>
      </c>
      <c r="R80" s="188" t="str">
        <f ca="1">IF(Rosters!H13=0,"",Rosters!H13)</f>
        <v>24/7</v>
      </c>
      <c r="S80" s="904" t="str">
        <f ca="1">IF(Rosters!I13=0,"",Rosters!I13)</f>
        <v>boo d. livers</v>
      </c>
      <c r="T80" s="1566">
        <f t="shared" si="34"/>
        <v>0</v>
      </c>
      <c r="U80" s="1566"/>
      <c r="V80" s="166">
        <f t="shared" si="35"/>
        <v>0</v>
      </c>
      <c r="W80" s="1566">
        <f t="shared" si="36"/>
        <v>0</v>
      </c>
      <c r="X80" s="1566"/>
      <c r="Y80" s="168">
        <f t="shared" si="37"/>
        <v>0</v>
      </c>
      <c r="Z80" s="1566">
        <f t="shared" si="38"/>
        <v>0</v>
      </c>
      <c r="AA80" s="1566"/>
      <c r="AB80" s="166">
        <f t="shared" si="39"/>
        <v>0</v>
      </c>
      <c r="AC80" s="1567">
        <f t="shared" si="40"/>
        <v>0</v>
      </c>
      <c r="AD80" s="1567"/>
      <c r="AE80" s="166">
        <f t="shared" si="41"/>
        <v>0</v>
      </c>
      <c r="AF80" s="1581">
        <f t="shared" si="42"/>
        <v>0</v>
      </c>
      <c r="AG80" s="1582"/>
      <c r="AH80" s="142">
        <f t="shared" si="43"/>
        <v>0</v>
      </c>
    </row>
    <row r="81" spans="1:34" ht="17" customHeight="1">
      <c r="A81" s="188" t="str">
        <f ca="1">IF(Rosters!B14=0,"",Rosters!B14)</f>
        <v>86</v>
      </c>
      <c r="B81" s="904" t="str">
        <f ca="1">IF(Rosters!C14=0,"",Rosters!C14)</f>
        <v>Assaultin Pepa</v>
      </c>
      <c r="C81" s="1566">
        <f t="shared" si="24"/>
        <v>0</v>
      </c>
      <c r="D81" s="1566"/>
      <c r="E81" s="166">
        <f t="shared" si="25"/>
        <v>4</v>
      </c>
      <c r="F81" s="1566">
        <f t="shared" si="26"/>
        <v>5</v>
      </c>
      <c r="G81" s="1566"/>
      <c r="H81" s="168">
        <f t="shared" si="27"/>
        <v>9</v>
      </c>
      <c r="I81" s="1566">
        <f t="shared" si="28"/>
        <v>10</v>
      </c>
      <c r="J81" s="1566"/>
      <c r="K81" s="166">
        <f t="shared" si="29"/>
        <v>0</v>
      </c>
      <c r="L81" s="1567">
        <f t="shared" si="30"/>
        <v>0</v>
      </c>
      <c r="M81" s="1567"/>
      <c r="N81" s="166">
        <f t="shared" si="31"/>
        <v>19</v>
      </c>
      <c r="O81" s="1581">
        <f t="shared" si="32"/>
        <v>0</v>
      </c>
      <c r="P81" s="1582"/>
      <c r="Q81" s="194">
        <f t="shared" si="33"/>
        <v>0</v>
      </c>
      <c r="R81" s="188" t="str">
        <f ca="1">IF(Rosters!H14=0,"",Rosters!H14)</f>
        <v>303</v>
      </c>
      <c r="S81" s="904" t="str">
        <f ca="1">IF(Rosters!I14=0,"",Rosters!I14)</f>
        <v>Bruisie Siouxxx</v>
      </c>
      <c r="T81" s="1566">
        <f t="shared" si="34"/>
        <v>-10</v>
      </c>
      <c r="U81" s="1566"/>
      <c r="V81" s="166">
        <f t="shared" si="35"/>
        <v>0</v>
      </c>
      <c r="W81" s="1566">
        <f t="shared" si="36"/>
        <v>0</v>
      </c>
      <c r="X81" s="1566"/>
      <c r="Y81" s="168">
        <f t="shared" si="37"/>
        <v>-10</v>
      </c>
      <c r="Z81" s="1566">
        <f t="shared" si="38"/>
        <v>0</v>
      </c>
      <c r="AA81" s="1566"/>
      <c r="AB81" s="166">
        <f t="shared" si="39"/>
        <v>0</v>
      </c>
      <c r="AC81" s="1567">
        <f t="shared" si="40"/>
        <v>0</v>
      </c>
      <c r="AD81" s="1567"/>
      <c r="AE81" s="166">
        <f t="shared" si="41"/>
        <v>-10</v>
      </c>
      <c r="AF81" s="1581">
        <f t="shared" si="42"/>
        <v>13</v>
      </c>
      <c r="AG81" s="1582"/>
      <c r="AH81" s="142">
        <f t="shared" si="43"/>
        <v>23</v>
      </c>
    </row>
    <row r="82" spans="1:34" ht="17" customHeight="1">
      <c r="A82" s="188" t="str">
        <f ca="1">IF(Rosters!B15=0,"",Rosters!B15)</f>
        <v>3</v>
      </c>
      <c r="B82" s="904" t="str">
        <f ca="1">IF(Rosters!C15=0,"",Rosters!C15)</f>
        <v>Catholic Cruel Girl</v>
      </c>
      <c r="C82" s="1566">
        <f t="shared" si="24"/>
        <v>18</v>
      </c>
      <c r="D82" s="1566"/>
      <c r="E82" s="166">
        <f t="shared" si="25"/>
        <v>-3</v>
      </c>
      <c r="F82" s="1566">
        <f t="shared" si="26"/>
        <v>0</v>
      </c>
      <c r="G82" s="1566"/>
      <c r="H82" s="168">
        <f t="shared" si="27"/>
        <v>15</v>
      </c>
      <c r="I82" s="1566">
        <f t="shared" si="28"/>
        <v>0</v>
      </c>
      <c r="J82" s="1566"/>
      <c r="K82" s="166">
        <f t="shared" si="29"/>
        <v>0</v>
      </c>
      <c r="L82" s="1567">
        <f t="shared" si="30"/>
        <v>0</v>
      </c>
      <c r="M82" s="1567"/>
      <c r="N82" s="166">
        <f t="shared" si="31"/>
        <v>15</v>
      </c>
      <c r="O82" s="1581">
        <f t="shared" si="32"/>
        <v>3</v>
      </c>
      <c r="P82" s="1582"/>
      <c r="Q82" s="194">
        <f t="shared" si="33"/>
        <v>-4</v>
      </c>
      <c r="R82" s="188" t="str">
        <f ca="1">IF(Rosters!H15=0,"",Rosters!H15)</f>
        <v>33</v>
      </c>
      <c r="S82" s="904" t="str">
        <f ca="1">IF(Rosters!I15=0,"",Rosters!I15)</f>
        <v>Cookie Rumble</v>
      </c>
      <c r="T82" s="1566">
        <f t="shared" si="34"/>
        <v>0</v>
      </c>
      <c r="U82" s="1566"/>
      <c r="V82" s="166">
        <f t="shared" si="35"/>
        <v>3</v>
      </c>
      <c r="W82" s="1566">
        <f t="shared" si="36"/>
        <v>-4</v>
      </c>
      <c r="X82" s="1566"/>
      <c r="Y82" s="168">
        <f t="shared" si="37"/>
        <v>-1</v>
      </c>
      <c r="Z82" s="1566">
        <f t="shared" si="38"/>
        <v>0</v>
      </c>
      <c r="AA82" s="1566"/>
      <c r="AB82" s="166">
        <f t="shared" si="39"/>
        <v>-13</v>
      </c>
      <c r="AC82" s="1567">
        <f t="shared" si="40"/>
        <v>0</v>
      </c>
      <c r="AD82" s="1567"/>
      <c r="AE82" s="166">
        <f t="shared" si="41"/>
        <v>-14</v>
      </c>
      <c r="AF82" s="1581">
        <f t="shared" si="42"/>
        <v>0</v>
      </c>
      <c r="AG82" s="1582"/>
      <c r="AH82" s="142">
        <f t="shared" si="43"/>
        <v>0</v>
      </c>
    </row>
    <row r="83" spans="1:34" ht="17" customHeight="1">
      <c r="A83" s="188" t="str">
        <f ca="1">IF(Rosters!B16=0,"",Rosters!B16)</f>
        <v>27</v>
      </c>
      <c r="B83" s="904" t="str">
        <f ca="1">IF(Rosters!C16=0,"",Rosters!C16)</f>
        <v>DeRanged</v>
      </c>
      <c r="C83" s="1566">
        <f t="shared" si="24"/>
        <v>4</v>
      </c>
      <c r="D83" s="1566"/>
      <c r="E83" s="166">
        <f t="shared" si="25"/>
        <v>0</v>
      </c>
      <c r="F83" s="1566">
        <f t="shared" si="26"/>
        <v>10</v>
      </c>
      <c r="G83" s="1566"/>
      <c r="H83" s="168">
        <f t="shared" si="27"/>
        <v>14</v>
      </c>
      <c r="I83" s="1566">
        <f t="shared" si="28"/>
        <v>0</v>
      </c>
      <c r="J83" s="1566"/>
      <c r="K83" s="166">
        <f t="shared" si="29"/>
        <v>12</v>
      </c>
      <c r="L83" s="1567">
        <f t="shared" si="30"/>
        <v>0</v>
      </c>
      <c r="M83" s="1567"/>
      <c r="N83" s="166">
        <f t="shared" si="31"/>
        <v>26</v>
      </c>
      <c r="O83" s="1581">
        <f t="shared" si="32"/>
        <v>8</v>
      </c>
      <c r="P83" s="1582"/>
      <c r="Q83" s="194">
        <f t="shared" si="33"/>
        <v>4</v>
      </c>
      <c r="R83" s="188" t="str">
        <f ca="1">IF(Rosters!H16=0,"",Rosters!H16)</f>
        <v>6</v>
      </c>
      <c r="S83" s="904" t="str">
        <f ca="1">IF(Rosters!I16=0,"",Rosters!I16)</f>
        <v>Elle McFearsome</v>
      </c>
      <c r="T83" s="1566">
        <f t="shared" si="34"/>
        <v>0</v>
      </c>
      <c r="U83" s="1566"/>
      <c r="V83" s="166">
        <f t="shared" si="35"/>
        <v>0</v>
      </c>
      <c r="W83" s="1566">
        <f t="shared" si="36"/>
        <v>0</v>
      </c>
      <c r="X83" s="1566"/>
      <c r="Y83" s="168">
        <f t="shared" si="37"/>
        <v>0</v>
      </c>
      <c r="Z83" s="1566">
        <f t="shared" si="38"/>
        <v>-26</v>
      </c>
      <c r="AA83" s="1566"/>
      <c r="AB83" s="166">
        <f t="shared" si="39"/>
        <v>0</v>
      </c>
      <c r="AC83" s="1567">
        <f t="shared" si="40"/>
        <v>0</v>
      </c>
      <c r="AD83" s="1567"/>
      <c r="AE83" s="166">
        <f t="shared" si="41"/>
        <v>-26</v>
      </c>
      <c r="AF83" s="1581">
        <f t="shared" si="42"/>
        <v>-2</v>
      </c>
      <c r="AG83" s="1582"/>
      <c r="AH83" s="142">
        <f t="shared" si="43"/>
        <v>0</v>
      </c>
    </row>
    <row r="84" spans="1:34" ht="17" customHeight="1">
      <c r="A84" s="188" t="str">
        <f ca="1">IF(Rosters!B17=0,"",Rosters!B17)</f>
        <v>1972</v>
      </c>
      <c r="B84" s="904" t="str">
        <f ca="1">IF(Rosters!C17=0,"",Rosters!C17)</f>
        <v>Ecko</v>
      </c>
      <c r="C84" s="1566">
        <f t="shared" si="24"/>
        <v>16</v>
      </c>
      <c r="D84" s="1566"/>
      <c r="E84" s="166">
        <f t="shared" si="25"/>
        <v>6</v>
      </c>
      <c r="F84" s="1566">
        <f t="shared" si="26"/>
        <v>0</v>
      </c>
      <c r="G84" s="1566"/>
      <c r="H84" s="168">
        <f t="shared" si="27"/>
        <v>22</v>
      </c>
      <c r="I84" s="1566">
        <f t="shared" si="28"/>
        <v>5</v>
      </c>
      <c r="J84" s="1566"/>
      <c r="K84" s="166">
        <f t="shared" si="29"/>
        <v>0</v>
      </c>
      <c r="L84" s="1567">
        <f t="shared" si="30"/>
        <v>0</v>
      </c>
      <c r="M84" s="1567"/>
      <c r="N84" s="166">
        <f t="shared" si="31"/>
        <v>27</v>
      </c>
      <c r="O84" s="1581">
        <f t="shared" si="32"/>
        <v>30</v>
      </c>
      <c r="P84" s="1582"/>
      <c r="Q84" s="194">
        <f t="shared" si="33"/>
        <v>12</v>
      </c>
      <c r="R84" s="188" t="str">
        <f ca="1">IF(Rosters!H17=0,"",Rosters!H17)</f>
        <v>46</v>
      </c>
      <c r="S84" s="904" t="str">
        <f ca="1">IF(Rosters!I17=0,"",Rosters!I17)</f>
        <v>Fatal Femme</v>
      </c>
      <c r="T84" s="1566">
        <f t="shared" si="34"/>
        <v>-21</v>
      </c>
      <c r="U84" s="1566"/>
      <c r="V84" s="166">
        <f t="shared" si="35"/>
        <v>0</v>
      </c>
      <c r="W84" s="1566">
        <f t="shared" si="36"/>
        <v>0</v>
      </c>
      <c r="X84" s="1566"/>
      <c r="Y84" s="168">
        <f t="shared" si="37"/>
        <v>-21</v>
      </c>
      <c r="Z84" s="1566">
        <f t="shared" si="38"/>
        <v>0</v>
      </c>
      <c r="AA84" s="1566"/>
      <c r="AB84" s="166">
        <f t="shared" si="39"/>
        <v>0</v>
      </c>
      <c r="AC84" s="1567">
        <f t="shared" si="40"/>
        <v>0</v>
      </c>
      <c r="AD84" s="1567"/>
      <c r="AE84" s="166">
        <f t="shared" si="41"/>
        <v>-21</v>
      </c>
      <c r="AF84" s="1581">
        <f t="shared" si="42"/>
        <v>16</v>
      </c>
      <c r="AG84" s="1582"/>
      <c r="AH84" s="142">
        <f t="shared" si="43"/>
        <v>37</v>
      </c>
    </row>
    <row r="85" spans="1:34" ht="17" customHeight="1">
      <c r="A85" s="188" t="str">
        <f ca="1">IF(Rosters!B18=0,"",Rosters!B18)</f>
        <v>18</v>
      </c>
      <c r="B85" s="904" t="str">
        <f ca="1">IF(Rosters!C18=0,"",Rosters!C18)</f>
        <v>Frida Beater</v>
      </c>
      <c r="C85" s="1566">
        <f t="shared" si="24"/>
        <v>0</v>
      </c>
      <c r="D85" s="1566"/>
      <c r="E85" s="166">
        <f t="shared" si="25"/>
        <v>-4</v>
      </c>
      <c r="F85" s="1566">
        <f t="shared" si="26"/>
        <v>-3</v>
      </c>
      <c r="G85" s="1566"/>
      <c r="H85" s="168">
        <f t="shared" si="27"/>
        <v>-7</v>
      </c>
      <c r="I85" s="1566">
        <f t="shared" si="28"/>
        <v>15</v>
      </c>
      <c r="J85" s="1566"/>
      <c r="K85" s="166">
        <f t="shared" si="29"/>
        <v>9</v>
      </c>
      <c r="L85" s="1567">
        <f t="shared" si="30"/>
        <v>0</v>
      </c>
      <c r="M85" s="1567"/>
      <c r="N85" s="166">
        <f t="shared" si="31"/>
        <v>17</v>
      </c>
      <c r="O85" s="1581">
        <f t="shared" si="32"/>
        <v>4</v>
      </c>
      <c r="P85" s="1582"/>
      <c r="Q85" s="194">
        <f t="shared" si="33"/>
        <v>0</v>
      </c>
      <c r="R85" s="188" t="str">
        <f ca="1">IF(Rosters!H18=0,"",Rosters!H18)</f>
        <v>100%</v>
      </c>
      <c r="S85" s="904" t="str">
        <f ca="1">IF(Rosters!I18=0,"",Rosters!I18)</f>
        <v>Polly Fester</v>
      </c>
      <c r="T85" s="1566">
        <f t="shared" si="34"/>
        <v>0</v>
      </c>
      <c r="U85" s="1566"/>
      <c r="V85" s="166">
        <f t="shared" si="35"/>
        <v>0</v>
      </c>
      <c r="W85" s="1566">
        <f t="shared" si="36"/>
        <v>0</v>
      </c>
      <c r="X85" s="1566"/>
      <c r="Y85" s="168">
        <f t="shared" si="37"/>
        <v>0</v>
      </c>
      <c r="Z85" s="1566">
        <f t="shared" si="38"/>
        <v>0</v>
      </c>
      <c r="AA85" s="1566"/>
      <c r="AB85" s="166">
        <f t="shared" si="39"/>
        <v>0</v>
      </c>
      <c r="AC85" s="1567">
        <f t="shared" si="40"/>
        <v>0</v>
      </c>
      <c r="AD85" s="1567"/>
      <c r="AE85" s="166">
        <f t="shared" si="41"/>
        <v>0</v>
      </c>
      <c r="AF85" s="1581">
        <f t="shared" si="42"/>
        <v>1</v>
      </c>
      <c r="AG85" s="1582"/>
      <c r="AH85" s="142">
        <f t="shared" si="43"/>
        <v>0</v>
      </c>
    </row>
    <row r="86" spans="1:34" ht="17" customHeight="1">
      <c r="A86" s="188" t="str">
        <f ca="1">IF(Rosters!B19=0,"",Rosters!B19)</f>
        <v>21</v>
      </c>
      <c r="B86" s="904" t="str">
        <f ca="1">IF(Rosters!C19=0,"",Rosters!C19)</f>
        <v>Psychobabble</v>
      </c>
      <c r="C86" s="1566">
        <f t="shared" si="24"/>
        <v>0</v>
      </c>
      <c r="D86" s="1566"/>
      <c r="E86" s="166">
        <f t="shared" si="25"/>
        <v>4</v>
      </c>
      <c r="F86" s="1566">
        <f t="shared" si="26"/>
        <v>5</v>
      </c>
      <c r="G86" s="1566"/>
      <c r="H86" s="168">
        <f t="shared" si="27"/>
        <v>9</v>
      </c>
      <c r="I86" s="1566">
        <f t="shared" si="28"/>
        <v>5</v>
      </c>
      <c r="J86" s="1566"/>
      <c r="K86" s="166">
        <f t="shared" si="29"/>
        <v>13</v>
      </c>
      <c r="L86" s="1567">
        <f t="shared" si="30"/>
        <v>0</v>
      </c>
      <c r="M86" s="1567"/>
      <c r="N86" s="166">
        <f t="shared" si="31"/>
        <v>27</v>
      </c>
      <c r="O86" s="1581">
        <f t="shared" si="32"/>
        <v>0</v>
      </c>
      <c r="P86" s="1582"/>
      <c r="Q86" s="194">
        <f t="shared" si="33"/>
        <v>0</v>
      </c>
      <c r="R86" s="188" t="str">
        <f ca="1">IF(Rosters!H19=0,"",Rosters!H19)</f>
        <v>2.8</v>
      </c>
      <c r="S86" s="904" t="str">
        <f ca="1">IF(Rosters!I19=0,"",Rosters!I19)</f>
        <v>Racer McChaseHer</v>
      </c>
      <c r="T86" s="1566">
        <f t="shared" si="34"/>
        <v>0</v>
      </c>
      <c r="U86" s="1566"/>
      <c r="V86" s="166">
        <f t="shared" si="35"/>
        <v>-4</v>
      </c>
      <c r="W86" s="1566">
        <f t="shared" si="36"/>
        <v>5</v>
      </c>
      <c r="X86" s="1566"/>
      <c r="Y86" s="168">
        <f t="shared" si="37"/>
        <v>1</v>
      </c>
      <c r="Z86" s="1566">
        <f t="shared" si="38"/>
        <v>0</v>
      </c>
      <c r="AA86" s="1566"/>
      <c r="AB86" s="166">
        <f t="shared" si="39"/>
        <v>-13</v>
      </c>
      <c r="AC86" s="1567">
        <f t="shared" si="40"/>
        <v>0</v>
      </c>
      <c r="AD86" s="1567"/>
      <c r="AE86" s="166">
        <f t="shared" si="41"/>
        <v>-12</v>
      </c>
      <c r="AF86" s="1581">
        <f t="shared" si="42"/>
        <v>0</v>
      </c>
      <c r="AG86" s="1582"/>
      <c r="AH86" s="142">
        <f t="shared" si="43"/>
        <v>0</v>
      </c>
    </row>
    <row r="87" spans="1:34" ht="17" customHeight="1">
      <c r="A87" s="188" t="str">
        <f ca="1">IF(Rosters!B20=0,"",Rosters!B20)</f>
        <v>40</v>
      </c>
      <c r="B87" s="904" t="str">
        <f ca="1">IF(Rosters!C20=0,"",Rosters!C20)</f>
        <v>Red Die</v>
      </c>
      <c r="C87" s="1566">
        <f t="shared" si="24"/>
        <v>0</v>
      </c>
      <c r="D87" s="1566"/>
      <c r="E87" s="166">
        <f t="shared" si="25"/>
        <v>15</v>
      </c>
      <c r="F87" s="1566">
        <f t="shared" si="26"/>
        <v>0</v>
      </c>
      <c r="G87" s="1566"/>
      <c r="H87" s="168">
        <f t="shared" si="27"/>
        <v>15</v>
      </c>
      <c r="I87" s="1566">
        <f t="shared" si="28"/>
        <v>0</v>
      </c>
      <c r="J87" s="1566"/>
      <c r="K87" s="166">
        <f t="shared" si="29"/>
        <v>0</v>
      </c>
      <c r="L87" s="1567">
        <f t="shared" si="30"/>
        <v>0</v>
      </c>
      <c r="M87" s="1567"/>
      <c r="N87" s="166">
        <f t="shared" si="31"/>
        <v>15</v>
      </c>
      <c r="O87" s="1581">
        <f t="shared" si="32"/>
        <v>7</v>
      </c>
      <c r="P87" s="1582"/>
      <c r="Q87" s="194">
        <f t="shared" si="33"/>
        <v>0</v>
      </c>
      <c r="R87" s="188" t="str">
        <f ca="1">IF(Rosters!H20=0,"",Rosters!H20)</f>
        <v>3</v>
      </c>
      <c r="S87" s="904" t="str">
        <f ca="1">IF(Rosters!I20=0,"",Rosters!I20)</f>
        <v>Roxanna Hardplace</v>
      </c>
      <c r="T87" s="1566">
        <f t="shared" si="34"/>
        <v>0</v>
      </c>
      <c r="U87" s="1566"/>
      <c r="V87" s="166">
        <f t="shared" si="35"/>
        <v>0</v>
      </c>
      <c r="W87" s="1566">
        <f t="shared" si="36"/>
        <v>0</v>
      </c>
      <c r="X87" s="1566"/>
      <c r="Y87" s="168">
        <f t="shared" si="37"/>
        <v>0</v>
      </c>
      <c r="Z87" s="1566">
        <f t="shared" si="38"/>
        <v>-18</v>
      </c>
      <c r="AA87" s="1566"/>
      <c r="AB87" s="166">
        <f t="shared" si="39"/>
        <v>0</v>
      </c>
      <c r="AC87" s="1567">
        <f t="shared" si="40"/>
        <v>0</v>
      </c>
      <c r="AD87" s="1567"/>
      <c r="AE87" s="166">
        <f t="shared" si="41"/>
        <v>-18</v>
      </c>
      <c r="AF87" s="1581">
        <f t="shared" si="42"/>
        <v>3</v>
      </c>
      <c r="AG87" s="1582"/>
      <c r="AH87" s="142">
        <f t="shared" si="43"/>
        <v>3</v>
      </c>
    </row>
    <row r="88" spans="1:34" ht="17" customHeight="1">
      <c r="A88" s="188" t="str">
        <f ca="1">IF(Rosters!B21=0,"",Rosters!B21)</f>
        <v>10</v>
      </c>
      <c r="B88" s="904" t="str">
        <f ca="1">IF(Rosters!C21=0,"",Rosters!C21)</f>
        <v>Roboflow</v>
      </c>
      <c r="C88" s="1566">
        <f t="shared" si="24"/>
        <v>5</v>
      </c>
      <c r="D88" s="1566"/>
      <c r="E88" s="166">
        <f t="shared" si="25"/>
        <v>8</v>
      </c>
      <c r="F88" s="1566">
        <f t="shared" si="26"/>
        <v>-9</v>
      </c>
      <c r="G88" s="1566"/>
      <c r="H88" s="168">
        <f t="shared" si="27"/>
        <v>4</v>
      </c>
      <c r="I88" s="1566">
        <f t="shared" si="28"/>
        <v>0</v>
      </c>
      <c r="J88" s="1566"/>
      <c r="K88" s="166">
        <f t="shared" si="29"/>
        <v>0</v>
      </c>
      <c r="L88" s="1567">
        <f t="shared" si="30"/>
        <v>0</v>
      </c>
      <c r="M88" s="1567"/>
      <c r="N88" s="166">
        <f t="shared" si="31"/>
        <v>4</v>
      </c>
      <c r="O88" s="1581">
        <f t="shared" si="32"/>
        <v>5</v>
      </c>
      <c r="P88" s="1582"/>
      <c r="Q88" s="194">
        <f t="shared" si="33"/>
        <v>0</v>
      </c>
      <c r="R88" s="188" t="str">
        <f ca="1">IF(Rosters!H21=0,"",Rosters!H21)</f>
        <v>989</v>
      </c>
      <c r="S88" s="904" t="str">
        <f ca="1">IF(Rosters!I21=0,"",Rosters!I21)</f>
        <v>Sarah Hipel</v>
      </c>
      <c r="T88" s="1566">
        <f t="shared" si="34"/>
        <v>0</v>
      </c>
      <c r="U88" s="1566"/>
      <c r="V88" s="166">
        <f t="shared" si="35"/>
        <v>0</v>
      </c>
      <c r="W88" s="1566">
        <f t="shared" si="36"/>
        <v>-21</v>
      </c>
      <c r="X88" s="1566"/>
      <c r="Y88" s="168">
        <f t="shared" si="37"/>
        <v>-21</v>
      </c>
      <c r="Z88" s="1566">
        <f t="shared" si="38"/>
        <v>0</v>
      </c>
      <c r="AA88" s="1566"/>
      <c r="AB88" s="166">
        <f t="shared" si="39"/>
        <v>-7</v>
      </c>
      <c r="AC88" s="1567">
        <f t="shared" si="40"/>
        <v>0</v>
      </c>
      <c r="AD88" s="1567"/>
      <c r="AE88" s="166">
        <f t="shared" si="41"/>
        <v>-28</v>
      </c>
      <c r="AF88" s="1581">
        <f t="shared" si="42"/>
        <v>0</v>
      </c>
      <c r="AG88" s="1582"/>
      <c r="AH88" s="142">
        <f t="shared" si="43"/>
        <v>0</v>
      </c>
    </row>
    <row r="89" spans="1:34" ht="17" customHeight="1">
      <c r="A89" s="188" t="str">
        <f ca="1">IF(Rosters!B22=0,"",Rosters!B22)</f>
        <v>88</v>
      </c>
      <c r="B89" s="904" t="str">
        <f ca="1">IF(Rosters!C22=0,"",Rosters!C22)</f>
        <v>She Who Cannot Be Named</v>
      </c>
      <c r="C89" s="1566">
        <f t="shared" si="24"/>
        <v>0</v>
      </c>
      <c r="D89" s="1566"/>
      <c r="E89" s="166">
        <f t="shared" si="25"/>
        <v>0</v>
      </c>
      <c r="F89" s="1566">
        <f t="shared" si="26"/>
        <v>4</v>
      </c>
      <c r="G89" s="1566"/>
      <c r="H89" s="168">
        <f t="shared" si="27"/>
        <v>4</v>
      </c>
      <c r="I89" s="1566">
        <f t="shared" si="28"/>
        <v>0</v>
      </c>
      <c r="J89" s="1566"/>
      <c r="K89" s="166">
        <f t="shared" si="29"/>
        <v>1</v>
      </c>
      <c r="L89" s="1567">
        <f t="shared" si="30"/>
        <v>0</v>
      </c>
      <c r="M89" s="1567"/>
      <c r="N89" s="166">
        <f t="shared" si="31"/>
        <v>5</v>
      </c>
      <c r="O89" s="1581">
        <f t="shared" si="32"/>
        <v>0</v>
      </c>
      <c r="P89" s="1582"/>
      <c r="Q89" s="194">
        <f t="shared" si="33"/>
        <v>0</v>
      </c>
      <c r="R89" s="188" t="str">
        <f ca="1">IF(Rosters!H22=0,"",Rosters!H22)</f>
        <v>5</v>
      </c>
      <c r="S89" s="904" t="str">
        <f ca="1">IF(Rosters!I22=0,"",Rosters!I22)</f>
        <v>Sista Slit'chya</v>
      </c>
      <c r="T89" s="1566">
        <f t="shared" si="34"/>
        <v>0</v>
      </c>
      <c r="U89" s="1566"/>
      <c r="V89" s="166">
        <f t="shared" si="35"/>
        <v>0</v>
      </c>
      <c r="W89" s="1566">
        <f t="shared" si="36"/>
        <v>-16</v>
      </c>
      <c r="X89" s="1566"/>
      <c r="Y89" s="168">
        <f t="shared" si="37"/>
        <v>-16</v>
      </c>
      <c r="Z89" s="1566">
        <f t="shared" si="38"/>
        <v>0</v>
      </c>
      <c r="AA89" s="1566"/>
      <c r="AB89" s="166">
        <f t="shared" si="39"/>
        <v>-12</v>
      </c>
      <c r="AC89" s="1567">
        <f t="shared" si="40"/>
        <v>0</v>
      </c>
      <c r="AD89" s="1567"/>
      <c r="AE89" s="166">
        <f t="shared" si="41"/>
        <v>-28</v>
      </c>
      <c r="AF89" s="1581">
        <f t="shared" si="42"/>
        <v>0</v>
      </c>
      <c r="AG89" s="1582"/>
      <c r="AH89" s="142">
        <f t="shared" si="43"/>
        <v>0</v>
      </c>
    </row>
    <row r="90" spans="1:34" ht="17" customHeight="1">
      <c r="A90" s="188" t="str">
        <f ca="1">IF(Rosters!B23=0,"",Rosters!B23)</f>
        <v>45</v>
      </c>
      <c r="B90" s="904" t="str">
        <f ca="1">IF(Rosters!C23=0,"",Rosters!C23)</f>
        <v>Tia Juana Pistola</v>
      </c>
      <c r="C90" s="1566">
        <f t="shared" si="24"/>
        <v>0</v>
      </c>
      <c r="D90" s="1566"/>
      <c r="E90" s="166">
        <f t="shared" si="25"/>
        <v>-7</v>
      </c>
      <c r="F90" s="1566">
        <f t="shared" si="26"/>
        <v>0</v>
      </c>
      <c r="G90" s="1566"/>
      <c r="H90" s="168">
        <f t="shared" si="27"/>
        <v>-7</v>
      </c>
      <c r="I90" s="1566">
        <f t="shared" si="28"/>
        <v>0</v>
      </c>
      <c r="J90" s="1566"/>
      <c r="K90" s="166">
        <f t="shared" si="29"/>
        <v>0</v>
      </c>
      <c r="L90" s="1567">
        <f t="shared" si="30"/>
        <v>0</v>
      </c>
      <c r="M90" s="1567"/>
      <c r="N90" s="166">
        <f t="shared" si="31"/>
        <v>-7</v>
      </c>
      <c r="O90" s="1581">
        <f t="shared" si="32"/>
        <v>16</v>
      </c>
      <c r="P90" s="1582"/>
      <c r="Q90" s="194">
        <f t="shared" si="33"/>
        <v>0</v>
      </c>
      <c r="R90" s="188" t="str">
        <f ca="1">IF(Rosters!H23=0,"",Rosters!H23)</f>
        <v>68</v>
      </c>
      <c r="S90" s="904" t="str">
        <f ca="1">IF(Rosters!I23=0,"",Rosters!I23)</f>
        <v>Summers Eve-L</v>
      </c>
      <c r="T90" s="1566">
        <f t="shared" si="34"/>
        <v>0</v>
      </c>
      <c r="U90" s="1566"/>
      <c r="V90" s="166">
        <f t="shared" si="35"/>
        <v>-13</v>
      </c>
      <c r="W90" s="1566">
        <f t="shared" si="36"/>
        <v>-4</v>
      </c>
      <c r="X90" s="1566"/>
      <c r="Y90" s="168">
        <f t="shared" si="37"/>
        <v>-17</v>
      </c>
      <c r="Z90" s="1566">
        <f t="shared" si="38"/>
        <v>0</v>
      </c>
      <c r="AA90" s="1566"/>
      <c r="AB90" s="166">
        <f t="shared" si="39"/>
        <v>0</v>
      </c>
      <c r="AC90" s="1567">
        <f t="shared" si="40"/>
        <v>0</v>
      </c>
      <c r="AD90" s="1567"/>
      <c r="AE90" s="166">
        <f t="shared" si="41"/>
        <v>-17</v>
      </c>
      <c r="AF90" s="1581">
        <f t="shared" si="42"/>
        <v>0</v>
      </c>
      <c r="AG90" s="1582"/>
      <c r="AH90" s="142">
        <f t="shared" si="43"/>
        <v>0</v>
      </c>
    </row>
    <row r="91" spans="1:34" ht="17" customHeight="1">
      <c r="A91" s="188" t="str">
        <f ca="1">IF(Rosters!B24=0,"",Rosters!B24)</f>
        <v>52</v>
      </c>
      <c r="B91" s="904" t="str">
        <f ca="1">IF(Rosters!C24=0,"",Rosters!C24)</f>
        <v>Whipity Pow</v>
      </c>
      <c r="C91" s="1566">
        <f t="shared" si="24"/>
        <v>0</v>
      </c>
      <c r="D91" s="1566"/>
      <c r="E91" s="166">
        <f t="shared" si="25"/>
        <v>0</v>
      </c>
      <c r="F91" s="1566">
        <f t="shared" si="26"/>
        <v>0</v>
      </c>
      <c r="G91" s="1566"/>
      <c r="H91" s="168">
        <f t="shared" si="27"/>
        <v>0</v>
      </c>
      <c r="I91" s="1566">
        <f t="shared" si="28"/>
        <v>0</v>
      </c>
      <c r="J91" s="1566"/>
      <c r="K91" s="166">
        <f t="shared" si="29"/>
        <v>9</v>
      </c>
      <c r="L91" s="1567">
        <f t="shared" si="30"/>
        <v>0</v>
      </c>
      <c r="M91" s="1567"/>
      <c r="N91" s="166">
        <f t="shared" si="31"/>
        <v>9</v>
      </c>
      <c r="O91" s="1581">
        <f t="shared" si="32"/>
        <v>0</v>
      </c>
      <c r="P91" s="1582"/>
      <c r="Q91" s="194">
        <f t="shared" si="33"/>
        <v>0</v>
      </c>
      <c r="R91" s="188" t="str">
        <f ca="1">IF(Rosters!H24=0,"",Rosters!H24)</f>
        <v/>
      </c>
      <c r="S91" s="904" t="str">
        <f ca="1">IF(Rosters!I24=0,"",Rosters!I24)</f>
        <v/>
      </c>
      <c r="T91" s="1566">
        <f t="shared" si="34"/>
        <v>0</v>
      </c>
      <c r="U91" s="1566"/>
      <c r="V91" s="166">
        <f t="shared" si="35"/>
        <v>0</v>
      </c>
      <c r="W91" s="1566">
        <f t="shared" si="36"/>
        <v>0</v>
      </c>
      <c r="X91" s="1566"/>
      <c r="Y91" s="168">
        <f t="shared" si="37"/>
        <v>0</v>
      </c>
      <c r="Z91" s="1566">
        <f t="shared" si="38"/>
        <v>0</v>
      </c>
      <c r="AA91" s="1566"/>
      <c r="AB91" s="166">
        <f t="shared" si="39"/>
        <v>0</v>
      </c>
      <c r="AC91" s="1567">
        <f t="shared" si="40"/>
        <v>-44</v>
      </c>
      <c r="AD91" s="1567"/>
      <c r="AE91" s="166">
        <f t="shared" si="41"/>
        <v>0</v>
      </c>
      <c r="AF91" s="1581">
        <f t="shared" si="42"/>
        <v>-37</v>
      </c>
      <c r="AG91" s="1582"/>
      <c r="AH91" s="142">
        <f t="shared" si="43"/>
        <v>0</v>
      </c>
    </row>
    <row r="92" spans="1:34" ht="17" customHeight="1">
      <c r="A92" s="188" t="str">
        <f ca="1">IF(Rosters!B25=0,"",Rosters!B25)</f>
        <v>8</v>
      </c>
      <c r="B92" s="904" t="str">
        <f ca="1">IF(Rosters!C25=0,"",Rosters!C25)</f>
        <v>Winona Fighter</v>
      </c>
      <c r="C92" s="1566">
        <f t="shared" si="24"/>
        <v>0</v>
      </c>
      <c r="D92" s="1566"/>
      <c r="E92" s="166">
        <f t="shared" si="25"/>
        <v>4</v>
      </c>
      <c r="F92" s="1566">
        <f t="shared" si="26"/>
        <v>4</v>
      </c>
      <c r="G92" s="1566"/>
      <c r="H92" s="168">
        <f t="shared" si="27"/>
        <v>8</v>
      </c>
      <c r="I92" s="1566">
        <f t="shared" si="28"/>
        <v>5</v>
      </c>
      <c r="J92" s="1566"/>
      <c r="K92" s="166">
        <f t="shared" si="29"/>
        <v>0</v>
      </c>
      <c r="L92" s="1567">
        <f t="shared" si="30"/>
        <v>0</v>
      </c>
      <c r="M92" s="1567"/>
      <c r="N92" s="166">
        <f t="shared" si="31"/>
        <v>13</v>
      </c>
      <c r="O92" s="1581">
        <f t="shared" si="32"/>
        <v>-5</v>
      </c>
      <c r="P92" s="1582"/>
      <c r="Q92" s="194">
        <f t="shared" si="33"/>
        <v>0</v>
      </c>
      <c r="R92" s="188" t="str">
        <f ca="1">IF(Rosters!H25=0,"",Rosters!H25)</f>
        <v/>
      </c>
      <c r="S92" s="904" t="str">
        <f ca="1">IF(Rosters!I25=0,"",Rosters!I25)</f>
        <v/>
      </c>
      <c r="T92" s="1566">
        <f t="shared" si="34"/>
        <v>0</v>
      </c>
      <c r="U92" s="1566"/>
      <c r="V92" s="166">
        <f t="shared" si="35"/>
        <v>0</v>
      </c>
      <c r="W92" s="1566">
        <f t="shared" si="36"/>
        <v>0</v>
      </c>
      <c r="X92" s="1566"/>
      <c r="Y92" s="168">
        <f t="shared" si="37"/>
        <v>0</v>
      </c>
      <c r="Z92" s="1566">
        <f t="shared" si="38"/>
        <v>0</v>
      </c>
      <c r="AA92" s="1566"/>
      <c r="AB92" s="166">
        <f t="shared" si="39"/>
        <v>0</v>
      </c>
      <c r="AC92" s="1567">
        <f t="shared" si="40"/>
        <v>-44</v>
      </c>
      <c r="AD92" s="1567"/>
      <c r="AE92" s="166">
        <f t="shared" si="41"/>
        <v>0</v>
      </c>
      <c r="AF92" s="1581">
        <f t="shared" si="42"/>
        <v>-37</v>
      </c>
      <c r="AG92" s="1582"/>
      <c r="AH92" s="142">
        <f t="shared" si="43"/>
        <v>0</v>
      </c>
    </row>
    <row r="93" spans="1:34" ht="17" customHeight="1">
      <c r="A93" s="188" t="str">
        <f ca="1">IF(Rosters!B26=0,"",Rosters!B26)</f>
        <v/>
      </c>
      <c r="B93" s="904" t="str">
        <f ca="1">IF(Rosters!C26=0,"",Rosters!C26)</f>
        <v/>
      </c>
      <c r="C93" s="1566">
        <f t="shared" si="24"/>
        <v>0</v>
      </c>
      <c r="D93" s="1566"/>
      <c r="E93" s="166">
        <f t="shared" si="25"/>
        <v>0</v>
      </c>
      <c r="F93" s="1566">
        <f t="shared" si="26"/>
        <v>0</v>
      </c>
      <c r="G93" s="1566"/>
      <c r="H93" s="168">
        <f t="shared" si="27"/>
        <v>0</v>
      </c>
      <c r="I93" s="1566">
        <f t="shared" si="28"/>
        <v>0</v>
      </c>
      <c r="J93" s="1566"/>
      <c r="K93" s="166">
        <f t="shared" si="29"/>
        <v>0</v>
      </c>
      <c r="L93" s="1567">
        <f t="shared" si="30"/>
        <v>44</v>
      </c>
      <c r="M93" s="1567"/>
      <c r="N93" s="166">
        <f t="shared" si="31"/>
        <v>0</v>
      </c>
      <c r="O93" s="1581">
        <f t="shared" si="32"/>
        <v>2</v>
      </c>
      <c r="P93" s="1582"/>
      <c r="Q93" s="194">
        <f t="shared" si="33"/>
        <v>-33</v>
      </c>
      <c r="R93" s="188" t="str">
        <f ca="1">IF(Rosters!H26=0,"",Rosters!H26)</f>
        <v/>
      </c>
      <c r="S93" s="904" t="str">
        <f ca="1">IF(Rosters!I26=0,"",Rosters!I26)</f>
        <v/>
      </c>
      <c r="T93" s="1566">
        <f t="shared" si="34"/>
        <v>0</v>
      </c>
      <c r="U93" s="1566"/>
      <c r="V93" s="166">
        <f t="shared" si="35"/>
        <v>0</v>
      </c>
      <c r="W93" s="1566">
        <f t="shared" si="36"/>
        <v>0</v>
      </c>
      <c r="X93" s="1566"/>
      <c r="Y93" s="168">
        <f t="shared" si="37"/>
        <v>0</v>
      </c>
      <c r="Z93" s="1566">
        <f t="shared" si="38"/>
        <v>0</v>
      </c>
      <c r="AA93" s="1566"/>
      <c r="AB93" s="166">
        <f t="shared" si="39"/>
        <v>0</v>
      </c>
      <c r="AC93" s="1567">
        <f t="shared" si="40"/>
        <v>-44</v>
      </c>
      <c r="AD93" s="1567"/>
      <c r="AE93" s="166">
        <f t="shared" si="41"/>
        <v>0</v>
      </c>
      <c r="AF93" s="1581">
        <f t="shared" si="42"/>
        <v>-37</v>
      </c>
      <c r="AG93" s="1582"/>
      <c r="AH93" s="142">
        <f t="shared" si="43"/>
        <v>0</v>
      </c>
    </row>
    <row r="94" spans="1:34" ht="17" customHeight="1" thickBot="1">
      <c r="A94" s="417" t="str">
        <f ca="1">IF(Rosters!B27=0,"",Rosters!B27)</f>
        <v/>
      </c>
      <c r="B94" s="905" t="str">
        <f ca="1">IF(Rosters!C27=0,"",Rosters!C27)</f>
        <v/>
      </c>
      <c r="C94" s="1565">
        <f t="shared" si="24"/>
        <v>0</v>
      </c>
      <c r="D94" s="1565"/>
      <c r="E94" s="190">
        <f t="shared" si="25"/>
        <v>0</v>
      </c>
      <c r="F94" s="1565">
        <f t="shared" si="26"/>
        <v>0</v>
      </c>
      <c r="G94" s="1565"/>
      <c r="H94" s="167">
        <f t="shared" si="27"/>
        <v>0</v>
      </c>
      <c r="I94" s="1565">
        <f t="shared" si="28"/>
        <v>0</v>
      </c>
      <c r="J94" s="1565"/>
      <c r="K94" s="190">
        <f t="shared" si="29"/>
        <v>0</v>
      </c>
      <c r="L94" s="1574">
        <f t="shared" si="30"/>
        <v>44</v>
      </c>
      <c r="M94" s="1574"/>
      <c r="N94" s="190">
        <f t="shared" si="31"/>
        <v>0</v>
      </c>
      <c r="O94" s="1662">
        <f t="shared" si="32"/>
        <v>2</v>
      </c>
      <c r="P94" s="1663"/>
      <c r="Q94" s="419">
        <f t="shared" si="33"/>
        <v>-33</v>
      </c>
      <c r="R94" s="417" t="str">
        <f ca="1">IF(Rosters!H27=0,"",Rosters!H27)</f>
        <v/>
      </c>
      <c r="S94" s="905" t="str">
        <f ca="1">IF(Rosters!I27=0,"",Rosters!I27)</f>
        <v/>
      </c>
      <c r="T94" s="1565">
        <f t="shared" si="34"/>
        <v>0</v>
      </c>
      <c r="U94" s="1565"/>
      <c r="V94" s="190">
        <f t="shared" si="35"/>
        <v>0</v>
      </c>
      <c r="W94" s="1565">
        <f t="shared" si="36"/>
        <v>0</v>
      </c>
      <c r="X94" s="1565"/>
      <c r="Y94" s="167">
        <f t="shared" si="37"/>
        <v>0</v>
      </c>
      <c r="Z94" s="1565">
        <f t="shared" si="38"/>
        <v>0</v>
      </c>
      <c r="AA94" s="1565"/>
      <c r="AB94" s="190">
        <f t="shared" si="39"/>
        <v>0</v>
      </c>
      <c r="AC94" s="1574">
        <f t="shared" si="40"/>
        <v>-44</v>
      </c>
      <c r="AD94" s="1574"/>
      <c r="AE94" s="190">
        <f t="shared" si="41"/>
        <v>0</v>
      </c>
      <c r="AF94" s="1662">
        <f t="shared" si="42"/>
        <v>-37</v>
      </c>
      <c r="AG94" s="1663"/>
      <c r="AH94" s="143">
        <f t="shared" si="43"/>
        <v>0</v>
      </c>
    </row>
    <row r="95" spans="1:34" ht="17" customHeight="1" thickBot="1">
      <c r="A95" s="1660" t="s">
        <v>255</v>
      </c>
      <c r="B95" s="1661"/>
      <c r="C95" s="1197">
        <f>SUM(C79:D94)</f>
        <v>44</v>
      </c>
      <c r="D95" s="1197"/>
      <c r="E95" s="199">
        <f>SUM(E79:E94)</f>
        <v>44</v>
      </c>
      <c r="F95" s="1197">
        <f>SUM(F79:G94)</f>
        <v>44</v>
      </c>
      <c r="G95" s="1197"/>
      <c r="H95" s="199">
        <f>SUM(H79:H94)</f>
        <v>132</v>
      </c>
      <c r="I95" s="1197">
        <f>SUM(I79:J94)</f>
        <v>44</v>
      </c>
      <c r="J95" s="1197"/>
      <c r="K95" s="199">
        <f>SUM(K79:K94)</f>
        <v>44</v>
      </c>
      <c r="L95" s="1197">
        <f>SUM(L79:M92)</f>
        <v>0</v>
      </c>
      <c r="M95" s="1197"/>
      <c r="N95" s="199">
        <f>SUM(N79:N94)</f>
        <v>220</v>
      </c>
      <c r="O95" s="1197"/>
      <c r="P95" s="1197"/>
      <c r="Q95" s="416"/>
      <c r="R95" s="1660" t="s">
        <v>255</v>
      </c>
      <c r="S95" s="1661"/>
      <c r="T95" s="1197">
        <f>SUM(T79:U92)</f>
        <v>-44</v>
      </c>
      <c r="U95" s="1197"/>
      <c r="V95" s="199">
        <f>SUM(V79:V92)</f>
        <v>-28</v>
      </c>
      <c r="W95" s="1197">
        <f>SUM(W79:X92)</f>
        <v>-40</v>
      </c>
      <c r="X95" s="1197"/>
      <c r="Y95" s="199">
        <f>SUM(Y79:Y92)</f>
        <v>-112</v>
      </c>
      <c r="Z95" s="1197">
        <f>SUM(Z79:AA92)</f>
        <v>-44</v>
      </c>
      <c r="AA95" s="1197"/>
      <c r="AB95" s="199">
        <f>SUM(AB79:AB92)</f>
        <v>-45</v>
      </c>
      <c r="AC95" s="1197">
        <f>SUM(AC79:AD92)</f>
        <v>-88</v>
      </c>
      <c r="AD95" s="1197"/>
      <c r="AE95" s="199">
        <f>SUM(AE79:AE92)</f>
        <v>-201</v>
      </c>
      <c r="AF95" s="1197"/>
      <c r="AG95" s="1197"/>
      <c r="AH95" s="200"/>
    </row>
    <row r="96" spans="1:34" ht="17" customHeight="1"/>
    <row r="97" ht="17" customHeight="1"/>
    <row r="98" ht="17" customHeight="1"/>
    <row r="99" ht="17" customHeight="1"/>
    <row r="100" ht="17" customHeight="1"/>
    <row r="101" ht="17" customHeight="1"/>
    <row r="102" ht="17" customHeight="1"/>
    <row r="103" ht="17" customHeight="1"/>
    <row r="104" ht="17" customHeight="1"/>
    <row r="105" ht="17" customHeight="1"/>
    <row r="106" ht="17" customHeight="1"/>
    <row r="107" ht="17" customHeight="1"/>
  </sheetData>
  <mergeCells count="926">
    <mergeCell ref="L95:M95"/>
    <mergeCell ref="O95:P95"/>
    <mergeCell ref="W92:X92"/>
    <mergeCell ref="O93:P93"/>
    <mergeCell ref="T93:U93"/>
    <mergeCell ref="W93:X93"/>
    <mergeCell ref="Z93:AA93"/>
    <mergeCell ref="O94:P94"/>
    <mergeCell ref="AF95:AG95"/>
    <mergeCell ref="AC92:AD92"/>
    <mergeCell ref="AF92:AG92"/>
    <mergeCell ref="W95:X95"/>
    <mergeCell ref="Z95:AA95"/>
    <mergeCell ref="R95:S95"/>
    <mergeCell ref="T95:U95"/>
    <mergeCell ref="O92:P92"/>
    <mergeCell ref="AC95:AD95"/>
    <mergeCell ref="T92:U92"/>
    <mergeCell ref="Z92:AA92"/>
    <mergeCell ref="L92:M92"/>
    <mergeCell ref="AC94:AD94"/>
    <mergeCell ref="T94:U94"/>
    <mergeCell ref="W94:X94"/>
    <mergeCell ref="Z94:AA94"/>
    <mergeCell ref="L94:M94"/>
    <mergeCell ref="L93:M93"/>
    <mergeCell ref="AF94:AG94"/>
    <mergeCell ref="AC93:AD93"/>
    <mergeCell ref="AF93:AG93"/>
    <mergeCell ref="A95:B95"/>
    <mergeCell ref="C95:D95"/>
    <mergeCell ref="F95:G95"/>
    <mergeCell ref="C93:D93"/>
    <mergeCell ref="F93:G93"/>
    <mergeCell ref="C94:D94"/>
    <mergeCell ref="F94:G94"/>
    <mergeCell ref="I95:J95"/>
    <mergeCell ref="I91:J91"/>
    <mergeCell ref="C92:D92"/>
    <mergeCell ref="F92:G92"/>
    <mergeCell ref="I92:J92"/>
    <mergeCell ref="C91:D91"/>
    <mergeCell ref="I94:J94"/>
    <mergeCell ref="I93:J93"/>
    <mergeCell ref="AF91:AG91"/>
    <mergeCell ref="F91:G91"/>
    <mergeCell ref="W91:X91"/>
    <mergeCell ref="Z91:AA91"/>
    <mergeCell ref="AC91:AD91"/>
    <mergeCell ref="L91:M91"/>
    <mergeCell ref="O91:P91"/>
    <mergeCell ref="T91:U91"/>
    <mergeCell ref="O88:P88"/>
    <mergeCell ref="W89:X89"/>
    <mergeCell ref="Z89:AA89"/>
    <mergeCell ref="W90:X90"/>
    <mergeCell ref="Z90:AA90"/>
    <mergeCell ref="AF89:AG89"/>
    <mergeCell ref="AC90:AD90"/>
    <mergeCell ref="AF90:AG90"/>
    <mergeCell ref="AC89:AD89"/>
    <mergeCell ref="T88:U88"/>
    <mergeCell ref="T89:U89"/>
    <mergeCell ref="C89:D89"/>
    <mergeCell ref="F89:G89"/>
    <mergeCell ref="I89:J89"/>
    <mergeCell ref="O89:P89"/>
    <mergeCell ref="L89:M89"/>
    <mergeCell ref="F88:G88"/>
    <mergeCell ref="I88:J88"/>
    <mergeCell ref="L88:M88"/>
    <mergeCell ref="AC87:AD87"/>
    <mergeCell ref="Z88:AA88"/>
    <mergeCell ref="W88:X88"/>
    <mergeCell ref="C90:D90"/>
    <mergeCell ref="F90:G90"/>
    <mergeCell ref="I90:J90"/>
    <mergeCell ref="L90:M90"/>
    <mergeCell ref="O90:P90"/>
    <mergeCell ref="T90:U90"/>
    <mergeCell ref="C88:D88"/>
    <mergeCell ref="C85:D85"/>
    <mergeCell ref="F85:G85"/>
    <mergeCell ref="I85:J85"/>
    <mergeCell ref="L85:M85"/>
    <mergeCell ref="AC88:AD88"/>
    <mergeCell ref="AF88:AG88"/>
    <mergeCell ref="AF87:AG87"/>
    <mergeCell ref="T87:U87"/>
    <mergeCell ref="W87:X87"/>
    <mergeCell ref="Z87:AA87"/>
    <mergeCell ref="O87:P87"/>
    <mergeCell ref="C86:D86"/>
    <mergeCell ref="F86:G86"/>
    <mergeCell ref="I86:J86"/>
    <mergeCell ref="C87:D87"/>
    <mergeCell ref="F87:G87"/>
    <mergeCell ref="I87:J87"/>
    <mergeCell ref="L87:M87"/>
    <mergeCell ref="Z83:AA83"/>
    <mergeCell ref="AC83:AD83"/>
    <mergeCell ref="L86:M86"/>
    <mergeCell ref="O86:P86"/>
    <mergeCell ref="T86:U86"/>
    <mergeCell ref="W86:X86"/>
    <mergeCell ref="T83:U83"/>
    <mergeCell ref="W84:X84"/>
    <mergeCell ref="W83:X83"/>
    <mergeCell ref="L84:M84"/>
    <mergeCell ref="AF84:AG84"/>
    <mergeCell ref="AF83:AG83"/>
    <mergeCell ref="O84:P84"/>
    <mergeCell ref="AF85:AG85"/>
    <mergeCell ref="T85:U85"/>
    <mergeCell ref="W85:X85"/>
    <mergeCell ref="Z85:AA85"/>
    <mergeCell ref="AC85:AD85"/>
    <mergeCell ref="T84:U84"/>
    <mergeCell ref="O85:P85"/>
    <mergeCell ref="W82:X82"/>
    <mergeCell ref="Z82:AA82"/>
    <mergeCell ref="O81:P81"/>
    <mergeCell ref="AF86:AG86"/>
    <mergeCell ref="Z86:AA86"/>
    <mergeCell ref="AC86:AD86"/>
    <mergeCell ref="AC82:AD82"/>
    <mergeCell ref="AF82:AG82"/>
    <mergeCell ref="Z84:AA84"/>
    <mergeCell ref="AC84:AD84"/>
    <mergeCell ref="C84:D84"/>
    <mergeCell ref="F84:G84"/>
    <mergeCell ref="I84:J84"/>
    <mergeCell ref="C83:D83"/>
    <mergeCell ref="F83:G83"/>
    <mergeCell ref="C82:D82"/>
    <mergeCell ref="F82:G82"/>
    <mergeCell ref="I82:J82"/>
    <mergeCell ref="T79:U79"/>
    <mergeCell ref="I83:J83"/>
    <mergeCell ref="L83:M83"/>
    <mergeCell ref="O82:P82"/>
    <mergeCell ref="T82:U82"/>
    <mergeCell ref="O83:P83"/>
    <mergeCell ref="L80:M80"/>
    <mergeCell ref="I79:J79"/>
    <mergeCell ref="L82:M82"/>
    <mergeCell ref="AF81:AG81"/>
    <mergeCell ref="C81:D81"/>
    <mergeCell ref="F81:G81"/>
    <mergeCell ref="I81:J81"/>
    <mergeCell ref="L81:M81"/>
    <mergeCell ref="W81:X81"/>
    <mergeCell ref="Z81:AA81"/>
    <mergeCell ref="T81:U81"/>
    <mergeCell ref="AC81:AD81"/>
    <mergeCell ref="AC80:AD80"/>
    <mergeCell ref="AF80:AG80"/>
    <mergeCell ref="W79:X79"/>
    <mergeCell ref="Z79:AA79"/>
    <mergeCell ref="AC79:AD79"/>
    <mergeCell ref="W80:X80"/>
    <mergeCell ref="Z80:AA80"/>
    <mergeCell ref="AF79:AG79"/>
    <mergeCell ref="Z78:AA78"/>
    <mergeCell ref="R76:S76"/>
    <mergeCell ref="T80:U80"/>
    <mergeCell ref="O79:P79"/>
    <mergeCell ref="O80:P80"/>
    <mergeCell ref="O78:P78"/>
    <mergeCell ref="T78:U78"/>
    <mergeCell ref="A77:Q77"/>
    <mergeCell ref="A76:B76"/>
    <mergeCell ref="C76:D76"/>
    <mergeCell ref="AC75:AD75"/>
    <mergeCell ref="AF75:AG75"/>
    <mergeCell ref="AF78:AG78"/>
    <mergeCell ref="R77:AH77"/>
    <mergeCell ref="Z76:AA76"/>
    <mergeCell ref="AC76:AD76"/>
    <mergeCell ref="W76:X76"/>
    <mergeCell ref="AF76:AG76"/>
    <mergeCell ref="AC78:AD78"/>
    <mergeCell ref="W78:X78"/>
    <mergeCell ref="AC74:AD74"/>
    <mergeCell ref="AF74:AG74"/>
    <mergeCell ref="Z74:AA74"/>
    <mergeCell ref="W73:X73"/>
    <mergeCell ref="Z73:AA73"/>
    <mergeCell ref="AC73:AD73"/>
    <mergeCell ref="AF73:AG73"/>
    <mergeCell ref="Z75:AA75"/>
    <mergeCell ref="F71:G71"/>
    <mergeCell ref="I71:J71"/>
    <mergeCell ref="L71:M71"/>
    <mergeCell ref="W71:X71"/>
    <mergeCell ref="O71:P71"/>
    <mergeCell ref="T71:U71"/>
    <mergeCell ref="W72:X72"/>
    <mergeCell ref="Z72:AA72"/>
    <mergeCell ref="F74:G74"/>
    <mergeCell ref="L76:M76"/>
    <mergeCell ref="T76:U76"/>
    <mergeCell ref="W74:X74"/>
    <mergeCell ref="O75:P75"/>
    <mergeCell ref="O76:P76"/>
    <mergeCell ref="W75:X75"/>
    <mergeCell ref="T75:U75"/>
    <mergeCell ref="T74:U74"/>
    <mergeCell ref="L75:M75"/>
    <mergeCell ref="O74:P74"/>
    <mergeCell ref="AF72:AG72"/>
    <mergeCell ref="C73:D73"/>
    <mergeCell ref="F73:G73"/>
    <mergeCell ref="I73:J73"/>
    <mergeCell ref="L73:M73"/>
    <mergeCell ref="O73:P73"/>
    <mergeCell ref="AC72:AD72"/>
    <mergeCell ref="O72:P72"/>
    <mergeCell ref="T72:U72"/>
    <mergeCell ref="T73:U73"/>
    <mergeCell ref="T70:U70"/>
    <mergeCell ref="W70:X70"/>
    <mergeCell ref="C69:D69"/>
    <mergeCell ref="F69:G69"/>
    <mergeCell ref="C72:D72"/>
    <mergeCell ref="F72:G72"/>
    <mergeCell ref="I72:J72"/>
    <mergeCell ref="L72:M72"/>
    <mergeCell ref="AC70:AD70"/>
    <mergeCell ref="AF70:AG70"/>
    <mergeCell ref="AC71:AD71"/>
    <mergeCell ref="AF71:AG71"/>
    <mergeCell ref="AF69:AG69"/>
    <mergeCell ref="C70:D70"/>
    <mergeCell ref="F70:G70"/>
    <mergeCell ref="I70:J70"/>
    <mergeCell ref="L70:M70"/>
    <mergeCell ref="O70:P70"/>
    <mergeCell ref="W69:X69"/>
    <mergeCell ref="Z69:AA69"/>
    <mergeCell ref="AC69:AD69"/>
    <mergeCell ref="C71:D71"/>
    <mergeCell ref="I69:J69"/>
    <mergeCell ref="L69:M69"/>
    <mergeCell ref="O69:P69"/>
    <mergeCell ref="T69:U69"/>
    <mergeCell ref="Z71:AA71"/>
    <mergeCell ref="Z70:AA70"/>
    <mergeCell ref="AF67:AG67"/>
    <mergeCell ref="C68:D68"/>
    <mergeCell ref="F68:G68"/>
    <mergeCell ref="I68:J68"/>
    <mergeCell ref="L68:M68"/>
    <mergeCell ref="O68:P68"/>
    <mergeCell ref="T68:U68"/>
    <mergeCell ref="W68:X68"/>
    <mergeCell ref="Z68:AA68"/>
    <mergeCell ref="AC68:AD68"/>
    <mergeCell ref="AF68:AG68"/>
    <mergeCell ref="C67:D67"/>
    <mergeCell ref="F67:G67"/>
    <mergeCell ref="I67:J67"/>
    <mergeCell ref="L67:M67"/>
    <mergeCell ref="O67:P67"/>
    <mergeCell ref="T67:U67"/>
    <mergeCell ref="W67:X67"/>
    <mergeCell ref="Z67:AA67"/>
    <mergeCell ref="AC67:AD67"/>
    <mergeCell ref="O66:P66"/>
    <mergeCell ref="T66:U66"/>
    <mergeCell ref="W66:X66"/>
    <mergeCell ref="Z66:AA66"/>
    <mergeCell ref="C66:D66"/>
    <mergeCell ref="F66:G66"/>
    <mergeCell ref="I66:J66"/>
    <mergeCell ref="L66:M66"/>
    <mergeCell ref="AC66:AD66"/>
    <mergeCell ref="AF66:AG66"/>
    <mergeCell ref="AF65:AG65"/>
    <mergeCell ref="Z63:AA63"/>
    <mergeCell ref="AC63:AD63"/>
    <mergeCell ref="AC65:AD65"/>
    <mergeCell ref="AF64:AG64"/>
    <mergeCell ref="AC64:AD64"/>
    <mergeCell ref="O65:P65"/>
    <mergeCell ref="T65:U65"/>
    <mergeCell ref="W65:X65"/>
    <mergeCell ref="Z65:AA65"/>
    <mergeCell ref="C65:D65"/>
    <mergeCell ref="F65:G65"/>
    <mergeCell ref="I65:J65"/>
    <mergeCell ref="L65:M65"/>
    <mergeCell ref="O63:P63"/>
    <mergeCell ref="T63:U63"/>
    <mergeCell ref="W63:X63"/>
    <mergeCell ref="AF63:AG63"/>
    <mergeCell ref="C63:D63"/>
    <mergeCell ref="F63:G63"/>
    <mergeCell ref="I63:J63"/>
    <mergeCell ref="L63:M63"/>
    <mergeCell ref="C64:D64"/>
    <mergeCell ref="T64:U64"/>
    <mergeCell ref="W64:X64"/>
    <mergeCell ref="Z64:AA64"/>
    <mergeCell ref="F64:G64"/>
    <mergeCell ref="I64:J64"/>
    <mergeCell ref="L64:M64"/>
    <mergeCell ref="O64:P64"/>
    <mergeCell ref="AF62:AG62"/>
    <mergeCell ref="L59:M59"/>
    <mergeCell ref="O59:P59"/>
    <mergeCell ref="T59:U59"/>
    <mergeCell ref="AF59:AG59"/>
    <mergeCell ref="O61:P61"/>
    <mergeCell ref="T61:U61"/>
    <mergeCell ref="W61:X61"/>
    <mergeCell ref="AF61:AG61"/>
    <mergeCell ref="AC62:AD62"/>
    <mergeCell ref="C62:D62"/>
    <mergeCell ref="T62:U62"/>
    <mergeCell ref="W62:X62"/>
    <mergeCell ref="Z62:AA62"/>
    <mergeCell ref="F62:G62"/>
    <mergeCell ref="I62:J62"/>
    <mergeCell ref="L62:M62"/>
    <mergeCell ref="O62:P62"/>
    <mergeCell ref="A55:Q55"/>
    <mergeCell ref="R55:AH55"/>
    <mergeCell ref="A56:Q56"/>
    <mergeCell ref="R56:AH56"/>
    <mergeCell ref="O60:P60"/>
    <mergeCell ref="T60:U60"/>
    <mergeCell ref="C59:D59"/>
    <mergeCell ref="F59:G59"/>
    <mergeCell ref="C60:D60"/>
    <mergeCell ref="F60:G60"/>
    <mergeCell ref="I60:J60"/>
    <mergeCell ref="L60:M60"/>
    <mergeCell ref="Z61:AA61"/>
    <mergeCell ref="AC61:AD61"/>
    <mergeCell ref="C61:D61"/>
    <mergeCell ref="F61:G61"/>
    <mergeCell ref="I61:J61"/>
    <mergeCell ref="L61:M61"/>
    <mergeCell ref="AC60:AD60"/>
    <mergeCell ref="R57:AH57"/>
    <mergeCell ref="I59:J59"/>
    <mergeCell ref="R58:S58"/>
    <mergeCell ref="T58:AD58"/>
    <mergeCell ref="AE58:AH58"/>
    <mergeCell ref="W59:X59"/>
    <mergeCell ref="Z59:AA59"/>
    <mergeCell ref="AC59:AD59"/>
    <mergeCell ref="H51:H52"/>
    <mergeCell ref="K51:K52"/>
    <mergeCell ref="W60:X60"/>
    <mergeCell ref="S51:S52"/>
    <mergeCell ref="V51:V52"/>
    <mergeCell ref="Y51:Y52"/>
    <mergeCell ref="R54:AH54"/>
    <mergeCell ref="AH51:AH52"/>
    <mergeCell ref="AF60:AG60"/>
    <mergeCell ref="Z60:AA60"/>
    <mergeCell ref="AN51:AN52"/>
    <mergeCell ref="AO51:AO52"/>
    <mergeCell ref="AL51:AL52"/>
    <mergeCell ref="AM51:AM52"/>
    <mergeCell ref="A53:Q53"/>
    <mergeCell ref="R53:AH53"/>
    <mergeCell ref="AJ51:AJ52"/>
    <mergeCell ref="AK51:AK52"/>
    <mergeCell ref="AI51:AI52"/>
    <mergeCell ref="Q51:Q52"/>
    <mergeCell ref="AE51:AE52"/>
    <mergeCell ref="A49:A50"/>
    <mergeCell ref="B49:B50"/>
    <mergeCell ref="E49:E50"/>
    <mergeCell ref="H49:H50"/>
    <mergeCell ref="K49:K50"/>
    <mergeCell ref="N49:N50"/>
    <mergeCell ref="R51:R52"/>
    <mergeCell ref="A51:A52"/>
    <mergeCell ref="AB51:AB52"/>
    <mergeCell ref="H47:H48"/>
    <mergeCell ref="K47:K48"/>
    <mergeCell ref="N47:N48"/>
    <mergeCell ref="Q47:Q48"/>
    <mergeCell ref="B51:B52"/>
    <mergeCell ref="A47:A48"/>
    <mergeCell ref="B47:B48"/>
    <mergeCell ref="E47:E48"/>
    <mergeCell ref="N51:N52"/>
    <mergeCell ref="E51:E52"/>
    <mergeCell ref="R47:R48"/>
    <mergeCell ref="S47:S48"/>
    <mergeCell ref="AE49:AE50"/>
    <mergeCell ref="Q49:Q50"/>
    <mergeCell ref="R49:R50"/>
    <mergeCell ref="S49:S50"/>
    <mergeCell ref="V49:V50"/>
    <mergeCell ref="Y49:Y50"/>
    <mergeCell ref="AB49:AB50"/>
    <mergeCell ref="AO47:AO48"/>
    <mergeCell ref="V47:V48"/>
    <mergeCell ref="Y47:Y48"/>
    <mergeCell ref="AB47:AB48"/>
    <mergeCell ref="AE47:AE48"/>
    <mergeCell ref="AH47:AH48"/>
    <mergeCell ref="AI47:AI48"/>
    <mergeCell ref="AJ47:AJ48"/>
    <mergeCell ref="AN47:AN48"/>
    <mergeCell ref="AK47:AK48"/>
    <mergeCell ref="AH49:AH50"/>
    <mergeCell ref="AM47:AM48"/>
    <mergeCell ref="AM49:AM50"/>
    <mergeCell ref="AL47:AL48"/>
    <mergeCell ref="AK49:AK50"/>
    <mergeCell ref="AL49:AL50"/>
    <mergeCell ref="AO49:AO50"/>
    <mergeCell ref="AN45:AN46"/>
    <mergeCell ref="S45:S46"/>
    <mergeCell ref="AI45:AI46"/>
    <mergeCell ref="AO45:AO46"/>
    <mergeCell ref="AH45:AH46"/>
    <mergeCell ref="V45:V46"/>
    <mergeCell ref="Y45:Y46"/>
    <mergeCell ref="AB45:AB46"/>
    <mergeCell ref="AI49:AI50"/>
    <mergeCell ref="AN43:AN44"/>
    <mergeCell ref="AI43:AI44"/>
    <mergeCell ref="AJ43:AJ44"/>
    <mergeCell ref="AK43:AK44"/>
    <mergeCell ref="AL43:AL44"/>
    <mergeCell ref="AN49:AN50"/>
    <mergeCell ref="AJ49:AJ50"/>
    <mergeCell ref="AM45:AM46"/>
    <mergeCell ref="AJ45:AJ46"/>
    <mergeCell ref="AK45:AK46"/>
    <mergeCell ref="AL45:AL46"/>
    <mergeCell ref="S43:S44"/>
    <mergeCell ref="V43:V44"/>
    <mergeCell ref="AB43:AB44"/>
    <mergeCell ref="AE43:AE44"/>
    <mergeCell ref="R45:R46"/>
    <mergeCell ref="AH43:AH44"/>
    <mergeCell ref="AE45:AE46"/>
    <mergeCell ref="A45:A46"/>
    <mergeCell ref="B45:B46"/>
    <mergeCell ref="E45:E46"/>
    <mergeCell ref="H45:H46"/>
    <mergeCell ref="K45:K46"/>
    <mergeCell ref="N45:N46"/>
    <mergeCell ref="Q45:Q46"/>
    <mergeCell ref="AM43:AM44"/>
    <mergeCell ref="R43:R44"/>
    <mergeCell ref="A43:A44"/>
    <mergeCell ref="B43:B44"/>
    <mergeCell ref="E43:E44"/>
    <mergeCell ref="H43:H44"/>
    <mergeCell ref="K43:K44"/>
    <mergeCell ref="Q43:Q44"/>
    <mergeCell ref="N43:N44"/>
    <mergeCell ref="Y43:Y44"/>
    <mergeCell ref="S41:S42"/>
    <mergeCell ref="Q41:Q42"/>
    <mergeCell ref="V41:V42"/>
    <mergeCell ref="Y41:Y42"/>
    <mergeCell ref="AJ41:AJ42"/>
    <mergeCell ref="AO43:AO44"/>
    <mergeCell ref="AO41:AO42"/>
    <mergeCell ref="AL41:AL42"/>
    <mergeCell ref="AL39:AL40"/>
    <mergeCell ref="AM39:AM40"/>
    <mergeCell ref="AM41:AM42"/>
    <mergeCell ref="AN41:AN42"/>
    <mergeCell ref="AN39:AN40"/>
    <mergeCell ref="AO39:AO40"/>
    <mergeCell ref="A39:A40"/>
    <mergeCell ref="B39:B40"/>
    <mergeCell ref="E39:E40"/>
    <mergeCell ref="H39:H40"/>
    <mergeCell ref="AH39:AH40"/>
    <mergeCell ref="AJ39:AJ40"/>
    <mergeCell ref="AB39:AB40"/>
    <mergeCell ref="AE39:AE40"/>
    <mergeCell ref="AK41:AK42"/>
    <mergeCell ref="R39:R40"/>
    <mergeCell ref="S39:S40"/>
    <mergeCell ref="AI39:AI40"/>
    <mergeCell ref="AB41:AB42"/>
    <mergeCell ref="AK39:AK40"/>
    <mergeCell ref="AH41:AH42"/>
    <mergeCell ref="AI41:AI42"/>
    <mergeCell ref="V39:V40"/>
    <mergeCell ref="Y39:Y40"/>
    <mergeCell ref="AE41:AE42"/>
    <mergeCell ref="A41:A42"/>
    <mergeCell ref="B41:B42"/>
    <mergeCell ref="E41:E42"/>
    <mergeCell ref="H41:H42"/>
    <mergeCell ref="K41:K42"/>
    <mergeCell ref="N41:N42"/>
    <mergeCell ref="R41:R42"/>
    <mergeCell ref="AO37:AO38"/>
    <mergeCell ref="AK37:AK38"/>
    <mergeCell ref="AL37:AL38"/>
    <mergeCell ref="K39:K40"/>
    <mergeCell ref="N39:N40"/>
    <mergeCell ref="Q39:Q40"/>
    <mergeCell ref="AI37:AI38"/>
    <mergeCell ref="Q37:Q38"/>
    <mergeCell ref="R37:R38"/>
    <mergeCell ref="S37:S38"/>
    <mergeCell ref="AM37:AM38"/>
    <mergeCell ref="AN37:AN38"/>
    <mergeCell ref="Y37:Y38"/>
    <mergeCell ref="AB37:AB38"/>
    <mergeCell ref="AE37:AE38"/>
    <mergeCell ref="AH37:AH38"/>
    <mergeCell ref="A37:A38"/>
    <mergeCell ref="B37:B38"/>
    <mergeCell ref="E37:E38"/>
    <mergeCell ref="H37:H38"/>
    <mergeCell ref="V37:V38"/>
    <mergeCell ref="AJ37:AJ38"/>
    <mergeCell ref="AO33:AO34"/>
    <mergeCell ref="AO31:AO32"/>
    <mergeCell ref="AM31:AM32"/>
    <mergeCell ref="AL31:AL32"/>
    <mergeCell ref="AN31:AN32"/>
    <mergeCell ref="AM33:AM34"/>
    <mergeCell ref="AN33:AN34"/>
    <mergeCell ref="AH35:AH36"/>
    <mergeCell ref="A33:A34"/>
    <mergeCell ref="B33:B34"/>
    <mergeCell ref="S33:S34"/>
    <mergeCell ref="A35:A36"/>
    <mergeCell ref="B35:B36"/>
    <mergeCell ref="E35:E36"/>
    <mergeCell ref="H35:H36"/>
    <mergeCell ref="AK33:AK34"/>
    <mergeCell ref="AN35:AN36"/>
    <mergeCell ref="Q35:Q36"/>
    <mergeCell ref="AM35:AM36"/>
    <mergeCell ref="R35:R36"/>
    <mergeCell ref="S35:S36"/>
    <mergeCell ref="AK35:AK36"/>
    <mergeCell ref="AL35:AL36"/>
    <mergeCell ref="AJ35:AJ36"/>
    <mergeCell ref="AI35:AI36"/>
    <mergeCell ref="AB33:AB34"/>
    <mergeCell ref="AO35:AO36"/>
    <mergeCell ref="E33:E34"/>
    <mergeCell ref="H33:H34"/>
    <mergeCell ref="AL33:AL34"/>
    <mergeCell ref="Q33:Q34"/>
    <mergeCell ref="R33:R34"/>
    <mergeCell ref="AH33:AH34"/>
    <mergeCell ref="AI33:AI34"/>
    <mergeCell ref="AJ33:AJ34"/>
    <mergeCell ref="Q31:Q32"/>
    <mergeCell ref="V31:V32"/>
    <mergeCell ref="Y31:Y32"/>
    <mergeCell ref="AE33:AE34"/>
    <mergeCell ref="AE35:AE36"/>
    <mergeCell ref="V35:V36"/>
    <mergeCell ref="Y35:Y36"/>
    <mergeCell ref="AB35:AB36"/>
    <mergeCell ref="V33:V34"/>
    <mergeCell ref="Y33:Y34"/>
    <mergeCell ref="A31:A32"/>
    <mergeCell ref="B31:B32"/>
    <mergeCell ref="E31:E32"/>
    <mergeCell ref="H31:H32"/>
    <mergeCell ref="K31:K32"/>
    <mergeCell ref="N31:N32"/>
    <mergeCell ref="AJ31:AJ32"/>
    <mergeCell ref="AK31:AK32"/>
    <mergeCell ref="AB31:AB32"/>
    <mergeCell ref="AE31:AE32"/>
    <mergeCell ref="AH31:AH32"/>
    <mergeCell ref="AI31:AI32"/>
    <mergeCell ref="AO27:AO28"/>
    <mergeCell ref="AN29:AN30"/>
    <mergeCell ref="AK29:AK30"/>
    <mergeCell ref="AL29:AL30"/>
    <mergeCell ref="AH29:AH30"/>
    <mergeCell ref="AH27:AH28"/>
    <mergeCell ref="AM29:AM30"/>
    <mergeCell ref="AJ29:AJ30"/>
    <mergeCell ref="AO29:AO30"/>
    <mergeCell ref="V29:V30"/>
    <mergeCell ref="Y27:Y28"/>
    <mergeCell ref="AB27:AB28"/>
    <mergeCell ref="AE27:AE28"/>
    <mergeCell ref="Y29:Y30"/>
    <mergeCell ref="AI29:AI30"/>
    <mergeCell ref="AB29:AB30"/>
    <mergeCell ref="AE29:AE30"/>
    <mergeCell ref="A25:A26"/>
    <mergeCell ref="B25:B26"/>
    <mergeCell ref="E25:E26"/>
    <mergeCell ref="H25:H26"/>
    <mergeCell ref="S29:S30"/>
    <mergeCell ref="AN27:AN28"/>
    <mergeCell ref="AI27:AI28"/>
    <mergeCell ref="AJ27:AJ28"/>
    <mergeCell ref="AK27:AK28"/>
    <mergeCell ref="AL27:AL28"/>
    <mergeCell ref="B27:B28"/>
    <mergeCell ref="E27:E28"/>
    <mergeCell ref="R27:R28"/>
    <mergeCell ref="A29:A30"/>
    <mergeCell ref="B29:B30"/>
    <mergeCell ref="E29:E30"/>
    <mergeCell ref="H29:H30"/>
    <mergeCell ref="N27:N28"/>
    <mergeCell ref="R29:R30"/>
    <mergeCell ref="K29:K30"/>
    <mergeCell ref="AO23:AO24"/>
    <mergeCell ref="S27:S28"/>
    <mergeCell ref="H27:H28"/>
    <mergeCell ref="K27:K28"/>
    <mergeCell ref="Q25:Q26"/>
    <mergeCell ref="R25:R26"/>
    <mergeCell ref="S25:S26"/>
    <mergeCell ref="Q27:Q28"/>
    <mergeCell ref="K25:K26"/>
    <mergeCell ref="N25:N26"/>
    <mergeCell ref="AM27:AM28"/>
    <mergeCell ref="V27:V28"/>
    <mergeCell ref="AK25:AK26"/>
    <mergeCell ref="AE23:AE24"/>
    <mergeCell ref="AH23:AH24"/>
    <mergeCell ref="AJ23:AJ24"/>
    <mergeCell ref="AE25:AE26"/>
    <mergeCell ref="AJ25:AJ26"/>
    <mergeCell ref="AH25:AH26"/>
    <mergeCell ref="AI25:AI26"/>
    <mergeCell ref="V25:V26"/>
    <mergeCell ref="Y25:Y26"/>
    <mergeCell ref="AN21:AN22"/>
    <mergeCell ref="V23:V24"/>
    <mergeCell ref="Y23:Y24"/>
    <mergeCell ref="AB23:AB24"/>
    <mergeCell ref="AI23:AI24"/>
    <mergeCell ref="AL25:AL26"/>
    <mergeCell ref="AL23:AL24"/>
    <mergeCell ref="AM23:AM24"/>
    <mergeCell ref="AO21:AO22"/>
    <mergeCell ref="AK21:AK22"/>
    <mergeCell ref="AL21:AL22"/>
    <mergeCell ref="AJ21:AJ22"/>
    <mergeCell ref="AM21:AM22"/>
    <mergeCell ref="AB25:AB26"/>
    <mergeCell ref="AO25:AO26"/>
    <mergeCell ref="AM25:AM26"/>
    <mergeCell ref="AN25:AN26"/>
    <mergeCell ref="AN23:AN24"/>
    <mergeCell ref="R21:R22"/>
    <mergeCell ref="S21:S22"/>
    <mergeCell ref="V21:V22"/>
    <mergeCell ref="AK23:AK24"/>
    <mergeCell ref="AI21:AI22"/>
    <mergeCell ref="A23:A24"/>
    <mergeCell ref="B23:B24"/>
    <mergeCell ref="E23:E24"/>
    <mergeCell ref="H23:H24"/>
    <mergeCell ref="AI19:AI20"/>
    <mergeCell ref="Y21:Y22"/>
    <mergeCell ref="AB21:AB22"/>
    <mergeCell ref="AE21:AE22"/>
    <mergeCell ref="AH21:AH22"/>
    <mergeCell ref="AE19:AE20"/>
    <mergeCell ref="AH19:AH20"/>
    <mergeCell ref="Y19:Y20"/>
    <mergeCell ref="AB19:AB20"/>
    <mergeCell ref="AO19:AO20"/>
    <mergeCell ref="E17:E18"/>
    <mergeCell ref="H17:H18"/>
    <mergeCell ref="V17:V18"/>
    <mergeCell ref="K17:K18"/>
    <mergeCell ref="N17:N18"/>
    <mergeCell ref="N19:N20"/>
    <mergeCell ref="Q19:Q20"/>
    <mergeCell ref="R19:R20"/>
    <mergeCell ref="AM19:AM20"/>
    <mergeCell ref="V19:V20"/>
    <mergeCell ref="Y17:Y18"/>
    <mergeCell ref="AB17:AB18"/>
    <mergeCell ref="AN19:AN20"/>
    <mergeCell ref="AE17:AE18"/>
    <mergeCell ref="AM17:AM18"/>
    <mergeCell ref="AI17:AI18"/>
    <mergeCell ref="AK19:AK20"/>
    <mergeCell ref="AL19:AL20"/>
    <mergeCell ref="AJ19:AJ20"/>
    <mergeCell ref="AB15:AB16"/>
    <mergeCell ref="AE15:AE16"/>
    <mergeCell ref="AH15:AH16"/>
    <mergeCell ref="AI15:AI16"/>
    <mergeCell ref="AN15:AN16"/>
    <mergeCell ref="AM15:AM16"/>
    <mergeCell ref="AJ15:AJ16"/>
    <mergeCell ref="AK15:AK16"/>
    <mergeCell ref="AL15:AL16"/>
    <mergeCell ref="AN17:AN18"/>
    <mergeCell ref="AL17:AL18"/>
    <mergeCell ref="AH17:AH18"/>
    <mergeCell ref="AO17:AO18"/>
    <mergeCell ref="AJ17:AJ18"/>
    <mergeCell ref="AK17:AK18"/>
    <mergeCell ref="AO11:AO12"/>
    <mergeCell ref="A13:A14"/>
    <mergeCell ref="B13:B14"/>
    <mergeCell ref="E13:E14"/>
    <mergeCell ref="H13:H14"/>
    <mergeCell ref="K13:K14"/>
    <mergeCell ref="N13:N14"/>
    <mergeCell ref="R13:R14"/>
    <mergeCell ref="AN11:AN12"/>
    <mergeCell ref="AI11:AI12"/>
    <mergeCell ref="AL13:AL14"/>
    <mergeCell ref="AO13:AO14"/>
    <mergeCell ref="AN13:AN14"/>
    <mergeCell ref="AO15:AO16"/>
    <mergeCell ref="S13:S14"/>
    <mergeCell ref="AH13:AH14"/>
    <mergeCell ref="AB13:AB14"/>
    <mergeCell ref="AE13:AE14"/>
    <mergeCell ref="V15:V16"/>
    <mergeCell ref="Y15:Y16"/>
    <mergeCell ref="R9:R10"/>
    <mergeCell ref="A15:A16"/>
    <mergeCell ref="B15:B16"/>
    <mergeCell ref="E15:E16"/>
    <mergeCell ref="AM13:AM14"/>
    <mergeCell ref="V13:V14"/>
    <mergeCell ref="AJ13:AJ14"/>
    <mergeCell ref="Y13:Y14"/>
    <mergeCell ref="AI13:AI14"/>
    <mergeCell ref="AK13:AK14"/>
    <mergeCell ref="AM11:AM12"/>
    <mergeCell ref="R11:R12"/>
    <mergeCell ref="S11:S12"/>
    <mergeCell ref="V11:V12"/>
    <mergeCell ref="AJ11:AJ12"/>
    <mergeCell ref="AK11:AK12"/>
    <mergeCell ref="AL11:AL12"/>
    <mergeCell ref="AH11:AH12"/>
    <mergeCell ref="AE9:AE10"/>
    <mergeCell ref="Y11:Y12"/>
    <mergeCell ref="AE11:AE12"/>
    <mergeCell ref="AB9:AB10"/>
    <mergeCell ref="AB11:AB12"/>
    <mergeCell ref="S9:S10"/>
    <mergeCell ref="AJ9:AJ10"/>
    <mergeCell ref="AI9:AI10"/>
    <mergeCell ref="V9:V10"/>
    <mergeCell ref="Y9:Y10"/>
    <mergeCell ref="AH9:AH10"/>
    <mergeCell ref="AN9:AN10"/>
    <mergeCell ref="AO9:AO10"/>
    <mergeCell ref="AL9:AL10"/>
    <mergeCell ref="AL7:AL8"/>
    <mergeCell ref="AM7:AM8"/>
    <mergeCell ref="AN7:AN8"/>
    <mergeCell ref="AO7:AO8"/>
    <mergeCell ref="AM9:AM10"/>
    <mergeCell ref="AK9:AK10"/>
    <mergeCell ref="AK7:AK8"/>
    <mergeCell ref="AO5:AO6"/>
    <mergeCell ref="A7:A8"/>
    <mergeCell ref="B7:B8"/>
    <mergeCell ref="E7:E8"/>
    <mergeCell ref="H7:H8"/>
    <mergeCell ref="K7:K8"/>
    <mergeCell ref="N7:N8"/>
    <mergeCell ref="Q7:Q8"/>
    <mergeCell ref="AJ7:AJ8"/>
    <mergeCell ref="R7:R8"/>
    <mergeCell ref="S7:S8"/>
    <mergeCell ref="V7:V8"/>
    <mergeCell ref="Y7:Y8"/>
    <mergeCell ref="AB7:AB8"/>
    <mergeCell ref="AE7:AE8"/>
    <mergeCell ref="AI7:AI8"/>
    <mergeCell ref="AH7:AH8"/>
    <mergeCell ref="AN5:AN6"/>
    <mergeCell ref="S5:S6"/>
    <mergeCell ref="V5:V6"/>
    <mergeCell ref="Y5:Y6"/>
    <mergeCell ref="AB5:AB6"/>
    <mergeCell ref="AE5:AE6"/>
    <mergeCell ref="AI5:AI6"/>
    <mergeCell ref="AJ5:AJ6"/>
    <mergeCell ref="AK5:AK6"/>
    <mergeCell ref="K3:K4"/>
    <mergeCell ref="N3:N4"/>
    <mergeCell ref="A5:A6"/>
    <mergeCell ref="B5:B6"/>
    <mergeCell ref="E5:E6"/>
    <mergeCell ref="A3:A4"/>
    <mergeCell ref="B3:B4"/>
    <mergeCell ref="E3:E4"/>
    <mergeCell ref="H3:H4"/>
    <mergeCell ref="AM3:AM4"/>
    <mergeCell ref="AN3:AN4"/>
    <mergeCell ref="V3:V4"/>
    <mergeCell ref="Y3:Y4"/>
    <mergeCell ref="AB3:AB4"/>
    <mergeCell ref="AL5:AL6"/>
    <mergeCell ref="AE3:AE4"/>
    <mergeCell ref="AH3:AH4"/>
    <mergeCell ref="AH5:AH6"/>
    <mergeCell ref="AM5:AM6"/>
    <mergeCell ref="AI1:AL1"/>
    <mergeCell ref="Z2:AA2"/>
    <mergeCell ref="AC2:AD2"/>
    <mergeCell ref="AF2:AG2"/>
    <mergeCell ref="AE1:AG1"/>
    <mergeCell ref="AO3:AO4"/>
    <mergeCell ref="AI3:AI4"/>
    <mergeCell ref="AJ3:AJ4"/>
    <mergeCell ref="AK3:AK4"/>
    <mergeCell ref="AL3:AL4"/>
    <mergeCell ref="Q3:Q4"/>
    <mergeCell ref="O2:P2"/>
    <mergeCell ref="T2:U2"/>
    <mergeCell ref="Z1:AD1"/>
    <mergeCell ref="W2:X2"/>
    <mergeCell ref="S1:W1"/>
    <mergeCell ref="X1:Y1"/>
    <mergeCell ref="N1:P1"/>
    <mergeCell ref="R3:R4"/>
    <mergeCell ref="S3:S4"/>
    <mergeCell ref="Q5:Q6"/>
    <mergeCell ref="R5:R6"/>
    <mergeCell ref="H15:H16"/>
    <mergeCell ref="K15:K16"/>
    <mergeCell ref="N15:N16"/>
    <mergeCell ref="H5:H6"/>
    <mergeCell ref="K5:K6"/>
    <mergeCell ref="N5:N6"/>
    <mergeCell ref="K9:K10"/>
    <mergeCell ref="N9:N10"/>
    <mergeCell ref="N37:N38"/>
    <mergeCell ref="K33:K34"/>
    <mergeCell ref="N33:N34"/>
    <mergeCell ref="N35:N36"/>
    <mergeCell ref="K35:K36"/>
    <mergeCell ref="K23:K24"/>
    <mergeCell ref="N23:N24"/>
    <mergeCell ref="N29:N30"/>
    <mergeCell ref="R31:R32"/>
    <mergeCell ref="S31:S32"/>
    <mergeCell ref="Q29:Q30"/>
    <mergeCell ref="R15:R16"/>
    <mergeCell ref="S15:S16"/>
    <mergeCell ref="S19:S20"/>
    <mergeCell ref="R23:R24"/>
    <mergeCell ref="S23:S24"/>
    <mergeCell ref="Q21:Q22"/>
    <mergeCell ref="Q23:Q24"/>
    <mergeCell ref="A58:B58"/>
    <mergeCell ref="C58:M58"/>
    <mergeCell ref="N58:Q58"/>
    <mergeCell ref="B1:F1"/>
    <mergeCell ref="G1:H1"/>
    <mergeCell ref="I1:M1"/>
    <mergeCell ref="L2:M2"/>
    <mergeCell ref="C2:D2"/>
    <mergeCell ref="F2:G2"/>
    <mergeCell ref="I2:J2"/>
    <mergeCell ref="Q9:Q10"/>
    <mergeCell ref="N11:N12"/>
    <mergeCell ref="E11:E12"/>
    <mergeCell ref="H11:H12"/>
    <mergeCell ref="Q11:Q12"/>
    <mergeCell ref="A9:A10"/>
    <mergeCell ref="B9:B10"/>
    <mergeCell ref="E9:E10"/>
    <mergeCell ref="H9:H10"/>
    <mergeCell ref="A17:A18"/>
    <mergeCell ref="B17:B18"/>
    <mergeCell ref="R17:R18"/>
    <mergeCell ref="S17:S18"/>
    <mergeCell ref="Q17:Q18"/>
    <mergeCell ref="A11:A12"/>
    <mergeCell ref="B11:B12"/>
    <mergeCell ref="K11:K12"/>
    <mergeCell ref="Q15:Q16"/>
    <mergeCell ref="Q13:Q14"/>
    <mergeCell ref="I74:J74"/>
    <mergeCell ref="L74:M74"/>
    <mergeCell ref="A19:A20"/>
    <mergeCell ref="B19:B20"/>
    <mergeCell ref="E19:E20"/>
    <mergeCell ref="H19:H20"/>
    <mergeCell ref="A57:Q57"/>
    <mergeCell ref="K37:K38"/>
    <mergeCell ref="A27:A28"/>
    <mergeCell ref="A54:Q54"/>
    <mergeCell ref="K19:K20"/>
    <mergeCell ref="A21:A22"/>
    <mergeCell ref="B21:B22"/>
    <mergeCell ref="E21:E22"/>
    <mergeCell ref="H21:H22"/>
    <mergeCell ref="K21:K22"/>
    <mergeCell ref="N21:N22"/>
    <mergeCell ref="C74:D74"/>
    <mergeCell ref="C80:D80"/>
    <mergeCell ref="F80:G80"/>
    <mergeCell ref="I80:J80"/>
    <mergeCell ref="C75:D75"/>
    <mergeCell ref="F75:G75"/>
    <mergeCell ref="I75:J75"/>
    <mergeCell ref="F76:G76"/>
    <mergeCell ref="I76:J76"/>
    <mergeCell ref="L78:M78"/>
    <mergeCell ref="C79:D79"/>
    <mergeCell ref="F79:G79"/>
    <mergeCell ref="F78:G78"/>
    <mergeCell ref="I78:J78"/>
    <mergeCell ref="C78:D78"/>
    <mergeCell ref="L79:M79"/>
  </mergeCells>
  <phoneticPr fontId="38" type="noConversion"/>
  <printOptions horizontalCentered="1"/>
  <pageMargins left="0.25" right="0.25" top="0.75" bottom="0.25" header="0.25" footer="0.25"/>
  <pageSetup scale="97" orientation="portrait" horizontalDpi="4294967292" verticalDpi="4294967292"/>
  <rowBreaks count="1" manualBreakCount="1">
    <brk id="56" max="16383" man="1"/>
  </rowBreaks>
  <extLst>
    <ext xmlns:mx="http://schemas.microsoft.com/office/mac/excel/2008/main" uri="http://schemas.microsoft.com/office/mac/excel/2008/main">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32</vt:i4>
      </vt:variant>
    </vt:vector>
  </HeadingPairs>
  <TitlesOfParts>
    <vt:vector size="32" baseType="lpstr">
      <vt:lpstr>Read ME</vt:lpstr>
      <vt:lpstr>Rosters</vt:lpstr>
      <vt:lpstr>Game Summary</vt:lpstr>
      <vt:lpstr>Score P.1</vt:lpstr>
      <vt:lpstr>Score P.2</vt:lpstr>
      <vt:lpstr>Team Pen 1</vt:lpstr>
      <vt:lpstr>Team Pen 2</vt:lpstr>
      <vt:lpstr>Lineup P.1</vt:lpstr>
      <vt:lpstr>Lineup P.2</vt:lpstr>
      <vt:lpstr>Actions P.1</vt:lpstr>
      <vt:lpstr>Actions P.2</vt:lpstr>
      <vt:lpstr>Errors P.1</vt:lpstr>
      <vt:lpstr>Errors P.2</vt:lpstr>
      <vt:lpstr>Jam P.1</vt:lpstr>
      <vt:lpstr>Jam P.2</vt:lpstr>
      <vt:lpstr>Pen Tot</vt:lpstr>
      <vt:lpstr>Read ME</vt:lpstr>
      <vt:lpstr>Rosters</vt:lpstr>
      <vt:lpstr>Game Summary</vt:lpstr>
      <vt:lpstr>Score P.1</vt:lpstr>
      <vt:lpstr>Score P.2</vt:lpstr>
      <vt:lpstr>Team Pen 1</vt:lpstr>
      <vt:lpstr>Team Pen 2</vt:lpstr>
      <vt:lpstr>Lineup P.1</vt:lpstr>
      <vt:lpstr>Lineup P.2</vt:lpstr>
      <vt:lpstr>Actions P.1</vt:lpstr>
      <vt:lpstr>Actions P.2</vt:lpstr>
      <vt:lpstr>Errors P.1</vt:lpstr>
      <vt:lpstr>Errors P.2</vt:lpstr>
      <vt:lpstr>Jam P.1</vt:lpstr>
      <vt:lpstr>Jam P.2</vt:lpstr>
      <vt:lpstr>Pen Tot</vt:lpstr>
    </vt:vector>
  </TitlesOfParts>
  <Company>junganimal designs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E. Kenyon</dc:creator>
  <cp:lastModifiedBy>Office 2008 Converter</cp:lastModifiedBy>
  <cp:lastPrinted>2010-11-14T21:52:53Z</cp:lastPrinted>
  <dcterms:created xsi:type="dcterms:W3CDTF">2007-03-24T00:47:44Z</dcterms:created>
  <dcterms:modified xsi:type="dcterms:W3CDTF">2013-05-23T01:32:52Z</dcterms:modified>
</cp:coreProperties>
</file>