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36" windowWidth="2194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<sst xmlns="http://schemas.openxmlformats.org/spreadsheetml/2006/main" count="841" uniqueCount="232">
  <si>
    <t>Back</t>
  </si>
  <si>
    <t>Direction of play (C)</t>
  </si>
  <si>
    <t>#: 117</t>
  </si>
  <si>
    <t>Philadelphia Liberty Belles 94 vs. Detroit Derby Girls 89</t>
  </si>
  <si>
    <t>Millenium Skate World</t>
  </si>
  <si>
    <t>March 27, 2011</t>
  </si>
  <si>
    <t>Camden, NJ</t>
  </si>
  <si>
    <t>2011 Travel Team #6</t>
  </si>
  <si>
    <t>Detroit Derby Girls</t>
  </si>
  <si>
    <t>100</t>
  </si>
  <si>
    <t>Polly Fester</t>
  </si>
  <si>
    <t>11</t>
  </si>
  <si>
    <t>Elle Iminator</t>
  </si>
  <si>
    <t>1974</t>
  </si>
  <si>
    <t>Honey Suckit</t>
  </si>
  <si>
    <t>247</t>
  </si>
  <si>
    <t>boo d. livers</t>
  </si>
  <si>
    <t>28</t>
  </si>
  <si>
    <t>Racer McChaseHer (C)</t>
  </si>
  <si>
    <t>313</t>
  </si>
  <si>
    <t>Black Eyed Skeez</t>
  </si>
  <si>
    <t>333</t>
  </si>
  <si>
    <t>Cookie Rumble</t>
  </si>
  <si>
    <t>46</t>
  </si>
  <si>
    <t>Fatal Femme</t>
  </si>
  <si>
    <t>55</t>
  </si>
  <si>
    <t>Tara ToPieces</t>
  </si>
  <si>
    <t>6</t>
  </si>
  <si>
    <t>Elle McFearsome</t>
  </si>
  <si>
    <t>68</t>
  </si>
  <si>
    <t>Summers Eve-L</t>
  </si>
  <si>
    <t>728</t>
  </si>
  <si>
    <t>Combat Cat</t>
  </si>
  <si>
    <t>N2O</t>
  </si>
  <si>
    <t>Cool Whip</t>
  </si>
  <si>
    <t>Philadelphia Liberty Belles</t>
  </si>
  <si>
    <t>0049</t>
  </si>
  <si>
    <t>Mercedes Bends</t>
  </si>
  <si>
    <t>15</t>
  </si>
  <si>
    <t>22</t>
  </si>
  <si>
    <t>Elle Viento</t>
  </si>
  <si>
    <t>29</t>
  </si>
  <si>
    <t>Copper Top</t>
  </si>
  <si>
    <t>305</t>
  </si>
  <si>
    <t>Shenita Stretcher</t>
  </si>
  <si>
    <t>39</t>
  </si>
  <si>
    <t>Shannanigan</t>
  </si>
  <si>
    <t>44</t>
  </si>
  <si>
    <t>Fully Addomatic</t>
  </si>
  <si>
    <t>47</t>
  </si>
  <si>
    <t>Euro Thrash</t>
  </si>
  <si>
    <t>668</t>
  </si>
  <si>
    <t>Olivia Face</t>
  </si>
  <si>
    <t>67</t>
  </si>
  <si>
    <t>Dara Licks</t>
  </si>
  <si>
    <t>72</t>
  </si>
  <si>
    <t>Gloria Grindem</t>
  </si>
  <si>
    <t>8</t>
  </si>
  <si>
    <t>Mo Pain</t>
  </si>
  <si>
    <t>85</t>
  </si>
  <si>
    <t>Teflon Donna</t>
  </si>
  <si>
    <t>87</t>
  </si>
  <si>
    <t>Goldy</t>
  </si>
  <si>
    <t>black</t>
  </si>
  <si>
    <t>boo</t>
  </si>
  <si>
    <t>combat</t>
  </si>
  <si>
    <t>cookie</t>
  </si>
  <si>
    <t>cool</t>
  </si>
  <si>
    <t>nator</t>
  </si>
  <si>
    <t>fear</t>
  </si>
  <si>
    <t>fatal</t>
  </si>
  <si>
    <t>honey</t>
  </si>
  <si>
    <t>polly</t>
  </si>
  <si>
    <t>racer</t>
  </si>
  <si>
    <t>summers</t>
  </si>
  <si>
    <t>tara</t>
  </si>
  <si>
    <t>copper</t>
  </si>
  <si>
    <t>dara</t>
  </si>
  <si>
    <t>elle</t>
  </si>
  <si>
    <t>euro</t>
  </si>
  <si>
    <t>fully</t>
  </si>
  <si>
    <t>gloria</t>
  </si>
  <si>
    <t>goldy</t>
  </si>
  <si>
    <t>mo</t>
  </si>
  <si>
    <t>olivia</t>
  </si>
  <si>
    <t>perse</t>
  </si>
  <si>
    <t>shan</t>
  </si>
  <si>
    <t>shenita</t>
  </si>
  <si>
    <t>teflon</t>
  </si>
  <si>
    <t>Team: Detroit</t>
  </si>
  <si>
    <t>Team: Philadelphia</t>
  </si>
  <si>
    <t>Lineup Tracker: Lucky Charm Ella</t>
  </si>
  <si>
    <t>merc</t>
  </si>
  <si>
    <t>Points Ref: Rev. HellifIknow/Professor Murder</t>
  </si>
  <si>
    <t>Points Ref: Professor Murder/Rev. HellifIknow</t>
  </si>
  <si>
    <t>x</t>
  </si>
  <si>
    <t>Jam 3: Gloria scored 5-5-5-4=19 pts.</t>
  </si>
  <si>
    <t>Scorekeeper: Jakey</t>
  </si>
  <si>
    <t>Scorekeeper: Nikki Mergency</t>
  </si>
  <si>
    <t>Jam 4: Racer scored 5-5-5-2=17 pts.</t>
  </si>
  <si>
    <t>Persephone (C)</t>
  </si>
  <si>
    <t>B</t>
  </si>
  <si>
    <t>B/J/P</t>
  </si>
  <si>
    <t>J/B</t>
  </si>
  <si>
    <t>B/P</t>
  </si>
  <si>
    <t>P/B</t>
  </si>
  <si>
    <t>J</t>
  </si>
  <si>
    <t>P/B/J</t>
  </si>
  <si>
    <t>B/J</t>
  </si>
  <si>
    <t>Penalty Tracker: Dickie D.</t>
  </si>
  <si>
    <t>Head Referee: Statsi</t>
  </si>
  <si>
    <t>Pack Referees: AK-40oz. (inside); Bushwack Lil, He-Bruise, Smackswell Smart (outside)</t>
  </si>
  <si>
    <t>Head Statistician: Kernel Panic</t>
  </si>
  <si>
    <t>boo d. livers fouled out in jam 18 of 2nd half (7 trips to the box).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</si>
  <si>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</si>
  <si>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</si>
  <si>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</si>
  <si>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</si>
  <si>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</si>
  <si>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</si>
  <si>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</si>
  <si>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</si>
  <si>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</si>
  <si>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</si>
  <si>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</si>
  <si>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</si>
  <si>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</si>
  <si>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</si>
  <si>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</si>
  <si>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</si>
  <si>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</si>
  <si>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</si>
  <si>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</si>
  <si>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</si>
  <si>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</si>
  <si>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</si>
  <si>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</si>
  <si>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</si>
  <si>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</si>
  <si>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</si>
  <si>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</si>
  <si>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</si>
  <si>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</si>
  <si>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</si>
  <si>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</si>
  <si>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</si>
  <si>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</si>
  <si>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</si>
  <si>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</si>
  <si>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</si>
  <si>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</si>
  <si>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</si>
  <si>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</si>
  <si>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</si>
  <si>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</si>
  <si>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</si>
  <si>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</si>
  <si>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</si>
  <si>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</si>
  <si>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</si>
  <si>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</si>
  <si>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</si>
  <si>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</si>
  <si>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</si>
  <si>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</si>
  <si>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</si>
  <si>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</si>
  <si>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</si>
  <si>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</si>
  <si>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</si>
  <si>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</si>
  <si>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</si>
  <si>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</si>
  <si>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</si>
  <si>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</si>
  <si>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</si>
  <si>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</si>
  <si>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</si>
  <si>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</si>
  <si>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</si>
  <si>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</si>
  <si>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</si>
  <si>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</si>
  <si>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</si>
  <si>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</si>
  <si>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</si>
  <si>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</si>
  <si>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</si>
  <si>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</si>
  <si>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</si>
  <si>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</si>
  <si>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</si>
  <si>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</si>
  <si>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</si>
  <si>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</si>
  <si>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</si>
  <si>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</si>
  <si>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</si>
  <si>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</si>
  <si>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</si>
  <si>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</si>
  <si>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</si>
  <si>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</si>
  <si>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</si>
  <si>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>Postional Stats: Offensive—; Defensive—</t>
  </si>
  <si>
    <t>Positional Stats: Offensive—; Defensive—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</si>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</sst>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3" fillId="6" borderId="45" xfId="0" applyFont="1" applyFill="1" applyBorder="1" applyAlignment="1">
      <alignment/>
    </xf>
    <xf numFmtId="0" fontId="0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F116" sqref="F116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132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131</v>
      </c>
      <c r="U1" s="55"/>
      <c r="V1" s="53" t="str">
        <f>Statistics!A23</f>
        <v>Philadelphia Liberty Belles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147</v>
      </c>
      <c r="B3" s="37" t="s">
        <v>222</v>
      </c>
      <c r="C3" s="37" t="s">
        <v>225</v>
      </c>
      <c r="D3" s="37" t="s">
        <v>199</v>
      </c>
      <c r="E3" s="37" t="s">
        <v>119</v>
      </c>
      <c r="F3" s="101" t="s">
        <v>220</v>
      </c>
      <c r="G3" s="101" t="s">
        <v>130</v>
      </c>
      <c r="H3" s="101" t="s">
        <v>231</v>
      </c>
      <c r="I3" s="101" t="s">
        <v>0</v>
      </c>
      <c r="J3" s="37" t="s">
        <v>121</v>
      </c>
      <c r="K3" s="37" t="s">
        <v>122</v>
      </c>
      <c r="L3" s="37" t="s">
        <v>123</v>
      </c>
      <c r="M3" s="37" t="s">
        <v>124</v>
      </c>
      <c r="N3" s="32" t="s">
        <v>118</v>
      </c>
      <c r="O3" s="36" t="s">
        <v>120</v>
      </c>
      <c r="Q3" s="39" t="s">
        <v>147</v>
      </c>
      <c r="R3" s="37" t="s">
        <v>222</v>
      </c>
      <c r="S3" s="34" t="s">
        <v>225</v>
      </c>
      <c r="T3" s="37" t="s">
        <v>199</v>
      </c>
      <c r="U3" s="37" t="s">
        <v>119</v>
      </c>
      <c r="V3" s="37" t="s">
        <v>220</v>
      </c>
      <c r="W3" s="37" t="s">
        <v>230</v>
      </c>
      <c r="X3" s="37" t="s">
        <v>231</v>
      </c>
      <c r="Y3" s="37" t="s">
        <v>0</v>
      </c>
      <c r="Z3" s="37" t="s">
        <v>121</v>
      </c>
      <c r="AA3" s="37" t="s">
        <v>122</v>
      </c>
      <c r="AB3" s="37" t="s">
        <v>123</v>
      </c>
      <c r="AC3" s="37" t="s">
        <v>124</v>
      </c>
      <c r="AD3" s="32" t="s">
        <v>118</v>
      </c>
      <c r="AE3" s="36" t="s">
        <v>120</v>
      </c>
    </row>
    <row r="4" spans="1:31" ht="12.75">
      <c r="A4" s="42">
        <v>1</v>
      </c>
      <c r="B4" s="43">
        <v>1</v>
      </c>
      <c r="C4" s="200" t="s">
        <v>73</v>
      </c>
      <c r="D4" s="200"/>
      <c r="E4" s="200"/>
      <c r="F4" s="211" t="s">
        <v>72</v>
      </c>
      <c r="G4" s="201" t="s">
        <v>70</v>
      </c>
      <c r="H4" s="201" t="s">
        <v>65</v>
      </c>
      <c r="I4" s="212" t="s">
        <v>66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0</v>
      </c>
      <c r="Q4" s="42">
        <v>1</v>
      </c>
      <c r="R4" s="43">
        <v>1</v>
      </c>
      <c r="S4" s="200" t="s">
        <v>83</v>
      </c>
      <c r="T4" s="208"/>
      <c r="U4" s="200">
        <v>1</v>
      </c>
      <c r="V4" s="211" t="s">
        <v>77</v>
      </c>
      <c r="W4" s="201" t="s">
        <v>84</v>
      </c>
      <c r="X4" s="201" t="s">
        <v>82</v>
      </c>
      <c r="Y4" s="212" t="s">
        <v>78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0</v>
      </c>
    </row>
    <row r="5" spans="1:31" ht="12">
      <c r="A5" s="45">
        <v>1</v>
      </c>
      <c r="B5" s="30">
        <v>2</v>
      </c>
      <c r="C5" s="203" t="s">
        <v>66</v>
      </c>
      <c r="D5" s="203"/>
      <c r="E5" s="203">
        <v>1</v>
      </c>
      <c r="F5" s="213" t="s">
        <v>69</v>
      </c>
      <c r="G5" s="204" t="s">
        <v>67</v>
      </c>
      <c r="H5" s="204" t="s">
        <v>63</v>
      </c>
      <c r="I5" s="214" t="s">
        <v>64</v>
      </c>
      <c r="J5" s="203">
        <v>1</v>
      </c>
      <c r="K5" s="203"/>
      <c r="L5" s="205"/>
      <c r="M5" s="203"/>
      <c r="N5" s="46">
        <f>SUM(J5:L5)</f>
        <v>1</v>
      </c>
      <c r="O5" s="31">
        <f aca="true" t="shared" si="0" ref="O5:O16">N5-AD5</f>
        <v>1</v>
      </c>
      <c r="Q5" s="45">
        <v>1</v>
      </c>
      <c r="R5" s="30">
        <v>2</v>
      </c>
      <c r="S5" s="203" t="s">
        <v>92</v>
      </c>
      <c r="T5" s="209"/>
      <c r="U5" s="203"/>
      <c r="V5" s="213" t="s">
        <v>85</v>
      </c>
      <c r="W5" s="204" t="s">
        <v>81</v>
      </c>
      <c r="X5" s="204" t="s">
        <v>76</v>
      </c>
      <c r="Y5" s="214" t="s">
        <v>86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-1</v>
      </c>
    </row>
    <row r="6" spans="1:31" ht="12">
      <c r="A6" s="45">
        <v>1</v>
      </c>
      <c r="B6" s="30">
        <v>3</v>
      </c>
      <c r="C6" s="203" t="s">
        <v>72</v>
      </c>
      <c r="D6" s="203"/>
      <c r="E6" s="203"/>
      <c r="F6" s="213" t="s">
        <v>70</v>
      </c>
      <c r="G6" s="204" t="s">
        <v>68</v>
      </c>
      <c r="H6" s="204" t="s">
        <v>63</v>
      </c>
      <c r="I6" s="214" t="s">
        <v>73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-4</v>
      </c>
      <c r="Q6" s="45">
        <v>1</v>
      </c>
      <c r="R6" s="30">
        <v>3</v>
      </c>
      <c r="S6" s="203" t="s">
        <v>87</v>
      </c>
      <c r="T6" s="209"/>
      <c r="U6" s="203">
        <v>1</v>
      </c>
      <c r="V6" s="213" t="s">
        <v>77</v>
      </c>
      <c r="W6" s="204" t="s">
        <v>88</v>
      </c>
      <c r="X6" s="204" t="s">
        <v>79</v>
      </c>
      <c r="Y6" s="214" t="s">
        <v>80</v>
      </c>
      <c r="Z6" s="203">
        <v>4</v>
      </c>
      <c r="AA6" s="203"/>
      <c r="AB6" s="205"/>
      <c r="AC6" s="203"/>
      <c r="AD6" s="46">
        <f aca="true" t="shared" si="3" ref="AD6:AD16">SUM(Z6:AB6)</f>
        <v>4</v>
      </c>
      <c r="AE6" s="30">
        <f t="shared" si="1"/>
        <v>4</v>
      </c>
    </row>
    <row r="7" spans="1:31" ht="12">
      <c r="A7" s="45">
        <v>1</v>
      </c>
      <c r="B7" s="30">
        <v>4</v>
      </c>
      <c r="C7" s="203" t="s">
        <v>73</v>
      </c>
      <c r="D7" s="203"/>
      <c r="E7" s="203"/>
      <c r="F7" s="213" t="s">
        <v>69</v>
      </c>
      <c r="G7" s="204" t="s">
        <v>68</v>
      </c>
      <c r="H7" s="204" t="s">
        <v>65</v>
      </c>
      <c r="I7" s="214" t="s">
        <v>66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0</v>
      </c>
      <c r="Q7" s="45">
        <v>1</v>
      </c>
      <c r="R7" s="30">
        <v>4</v>
      </c>
      <c r="S7" s="203" t="s">
        <v>78</v>
      </c>
      <c r="T7" s="209"/>
      <c r="U7" s="203">
        <v>1</v>
      </c>
      <c r="V7" s="213" t="s">
        <v>85</v>
      </c>
      <c r="W7" s="204" t="s">
        <v>82</v>
      </c>
      <c r="X7" s="204" t="s">
        <v>83</v>
      </c>
      <c r="Y7" s="214" t="s">
        <v>84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64</v>
      </c>
      <c r="D8" s="203"/>
      <c r="E8" s="203">
        <v>1</v>
      </c>
      <c r="F8" s="213" t="s">
        <v>70</v>
      </c>
      <c r="G8" s="204" t="s">
        <v>68</v>
      </c>
      <c r="H8" s="204" t="s">
        <v>74</v>
      </c>
      <c r="I8" s="214" t="s">
        <v>72</v>
      </c>
      <c r="J8" s="203">
        <v>4</v>
      </c>
      <c r="K8" s="203"/>
      <c r="L8" s="205"/>
      <c r="M8" s="203"/>
      <c r="N8" s="46">
        <f t="shared" si="2"/>
        <v>4</v>
      </c>
      <c r="O8" s="31">
        <f t="shared" si="0"/>
        <v>4</v>
      </c>
      <c r="Q8" s="45">
        <v>1</v>
      </c>
      <c r="R8" s="30">
        <v>5</v>
      </c>
      <c r="S8" s="203" t="s">
        <v>81</v>
      </c>
      <c r="T8" s="209"/>
      <c r="U8" s="203"/>
      <c r="V8" s="213" t="s">
        <v>77</v>
      </c>
      <c r="W8" s="204" t="s">
        <v>86</v>
      </c>
      <c r="X8" s="204" t="s">
        <v>92</v>
      </c>
      <c r="Y8" s="214" t="s">
        <v>76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-4</v>
      </c>
    </row>
    <row r="9" spans="1:31" ht="12">
      <c r="A9" s="45">
        <v>1</v>
      </c>
      <c r="B9" s="30">
        <v>6</v>
      </c>
      <c r="C9" s="203" t="s">
        <v>71</v>
      </c>
      <c r="D9" s="203" t="s">
        <v>95</v>
      </c>
      <c r="E9" s="203"/>
      <c r="F9" s="213" t="s">
        <v>70</v>
      </c>
      <c r="G9" s="204" t="s">
        <v>68</v>
      </c>
      <c r="H9" s="204" t="s">
        <v>63</v>
      </c>
      <c r="I9" s="214" t="s">
        <v>73</v>
      </c>
      <c r="J9" s="203">
        <v>5</v>
      </c>
      <c r="K9" s="203"/>
      <c r="L9" s="205"/>
      <c r="M9" s="203">
        <v>1</v>
      </c>
      <c r="N9" s="46">
        <f t="shared" si="2"/>
        <v>5</v>
      </c>
      <c r="O9" s="31">
        <f t="shared" si="0"/>
        <v>5</v>
      </c>
      <c r="Q9" s="45">
        <v>1</v>
      </c>
      <c r="R9" s="30">
        <v>6</v>
      </c>
      <c r="S9" s="203" t="s">
        <v>88</v>
      </c>
      <c r="T9" s="209"/>
      <c r="U9" s="203"/>
      <c r="V9" s="213" t="s">
        <v>85</v>
      </c>
      <c r="W9" s="204" t="s">
        <v>80</v>
      </c>
      <c r="X9" s="204" t="s">
        <v>79</v>
      </c>
      <c r="Y9" s="214" t="s">
        <v>87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-5</v>
      </c>
    </row>
    <row r="10" spans="1:31" ht="12">
      <c r="A10" s="45">
        <v>1</v>
      </c>
      <c r="B10" s="30">
        <v>7</v>
      </c>
      <c r="C10" s="203" t="s">
        <v>66</v>
      </c>
      <c r="D10" s="203"/>
      <c r="E10" s="203"/>
      <c r="F10" s="213" t="s">
        <v>70</v>
      </c>
      <c r="G10" s="204" t="s">
        <v>68</v>
      </c>
      <c r="H10" s="204" t="s">
        <v>69</v>
      </c>
      <c r="I10" s="214" t="s">
        <v>64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-4</v>
      </c>
      <c r="Q10" s="45">
        <v>1</v>
      </c>
      <c r="R10" s="30">
        <v>7</v>
      </c>
      <c r="S10" s="203" t="s">
        <v>88</v>
      </c>
      <c r="T10" s="209"/>
      <c r="U10" s="203">
        <v>1</v>
      </c>
      <c r="V10" s="213" t="s">
        <v>77</v>
      </c>
      <c r="W10" s="204" t="s">
        <v>80</v>
      </c>
      <c r="X10" s="204" t="s">
        <v>84</v>
      </c>
      <c r="Y10" s="214" t="s">
        <v>78</v>
      </c>
      <c r="Z10" s="203">
        <v>4</v>
      </c>
      <c r="AA10" s="203"/>
      <c r="AB10" s="205"/>
      <c r="AC10" s="203"/>
      <c r="AD10" s="46">
        <f t="shared" si="3"/>
        <v>4</v>
      </c>
      <c r="AE10" s="31">
        <f t="shared" si="1"/>
        <v>4</v>
      </c>
    </row>
    <row r="11" spans="1:31" ht="12">
      <c r="A11" s="45">
        <v>1</v>
      </c>
      <c r="B11" s="30">
        <v>8</v>
      </c>
      <c r="C11" s="203" t="s">
        <v>73</v>
      </c>
      <c r="D11" s="203"/>
      <c r="E11" s="203">
        <v>1</v>
      </c>
      <c r="F11" s="213" t="s">
        <v>72</v>
      </c>
      <c r="G11" s="204" t="s">
        <v>67</v>
      </c>
      <c r="H11" s="204" t="s">
        <v>65</v>
      </c>
      <c r="I11" s="214" t="s">
        <v>72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0</v>
      </c>
      <c r="Q11" s="45">
        <v>1</v>
      </c>
      <c r="R11" s="30">
        <v>8</v>
      </c>
      <c r="S11" s="203" t="s">
        <v>92</v>
      </c>
      <c r="T11" s="209"/>
      <c r="U11" s="203"/>
      <c r="V11" s="213" t="s">
        <v>85</v>
      </c>
      <c r="W11" s="204" t="s">
        <v>81</v>
      </c>
      <c r="X11" s="204" t="s">
        <v>84</v>
      </c>
      <c r="Y11" s="214" t="s">
        <v>76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0</v>
      </c>
    </row>
    <row r="12" spans="1:31" ht="12">
      <c r="A12" s="45">
        <v>1</v>
      </c>
      <c r="B12" s="30">
        <v>9</v>
      </c>
      <c r="C12" s="203" t="s">
        <v>72</v>
      </c>
      <c r="D12" s="203"/>
      <c r="E12" s="203"/>
      <c r="F12" s="213" t="s">
        <v>70</v>
      </c>
      <c r="G12" s="204" t="s">
        <v>68</v>
      </c>
      <c r="H12" s="204" t="s">
        <v>74</v>
      </c>
      <c r="I12" s="214" t="s">
        <v>64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-12</v>
      </c>
      <c r="Q12" s="45">
        <v>1</v>
      </c>
      <c r="R12" s="30">
        <v>9</v>
      </c>
      <c r="S12" s="203" t="s">
        <v>87</v>
      </c>
      <c r="T12" s="209"/>
      <c r="U12" s="203">
        <v>1</v>
      </c>
      <c r="V12" s="213" t="s">
        <v>77</v>
      </c>
      <c r="W12" s="204" t="s">
        <v>79</v>
      </c>
      <c r="X12" s="204" t="s">
        <v>84</v>
      </c>
      <c r="Y12" s="214" t="s">
        <v>88</v>
      </c>
      <c r="Z12" s="203">
        <v>5</v>
      </c>
      <c r="AA12" s="203">
        <v>5</v>
      </c>
      <c r="AB12" s="205">
        <v>2</v>
      </c>
      <c r="AC12" s="203">
        <v>2</v>
      </c>
      <c r="AD12" s="46">
        <f t="shared" si="3"/>
        <v>12</v>
      </c>
      <c r="AE12" s="31">
        <f t="shared" si="1"/>
        <v>12</v>
      </c>
    </row>
    <row r="13" spans="1:31" ht="12">
      <c r="A13" s="45">
        <v>1</v>
      </c>
      <c r="B13" s="30">
        <v>10</v>
      </c>
      <c r="C13" s="203" t="s">
        <v>71</v>
      </c>
      <c r="D13" s="203"/>
      <c r="E13" s="203"/>
      <c r="F13" s="213" t="s">
        <v>70</v>
      </c>
      <c r="G13" s="204" t="s">
        <v>63</v>
      </c>
      <c r="H13" s="204" t="s">
        <v>73</v>
      </c>
      <c r="I13" s="214" t="s">
        <v>64</v>
      </c>
      <c r="J13" s="203">
        <v>2</v>
      </c>
      <c r="K13" s="203"/>
      <c r="L13" s="205"/>
      <c r="M13" s="203"/>
      <c r="N13" s="46">
        <f t="shared" si="2"/>
        <v>2</v>
      </c>
      <c r="O13" s="31">
        <f t="shared" si="0"/>
        <v>-4</v>
      </c>
      <c r="Q13" s="45">
        <v>1</v>
      </c>
      <c r="R13" s="30">
        <v>10</v>
      </c>
      <c r="S13" s="203" t="s">
        <v>78</v>
      </c>
      <c r="T13" s="209"/>
      <c r="U13" s="203">
        <v>1</v>
      </c>
      <c r="V13" s="213" t="s">
        <v>85</v>
      </c>
      <c r="W13" s="204" t="s">
        <v>82</v>
      </c>
      <c r="X13" s="204" t="s">
        <v>84</v>
      </c>
      <c r="Y13" s="214" t="s">
        <v>83</v>
      </c>
      <c r="Z13" s="203">
        <v>5</v>
      </c>
      <c r="AA13" s="203">
        <v>1</v>
      </c>
      <c r="AB13" s="205"/>
      <c r="AC13" s="203">
        <v>1</v>
      </c>
      <c r="AD13" s="46">
        <f t="shared" si="3"/>
        <v>6</v>
      </c>
      <c r="AE13" s="31">
        <f t="shared" si="1"/>
        <v>4</v>
      </c>
    </row>
    <row r="14" spans="1:31" ht="12">
      <c r="A14" s="45">
        <v>1</v>
      </c>
      <c r="B14" s="30">
        <v>11</v>
      </c>
      <c r="C14" s="203" t="s">
        <v>73</v>
      </c>
      <c r="D14" s="203"/>
      <c r="E14" s="203">
        <v>1</v>
      </c>
      <c r="F14" s="213" t="s">
        <v>69</v>
      </c>
      <c r="G14" s="204" t="s">
        <v>63</v>
      </c>
      <c r="H14" s="204" t="s">
        <v>75</v>
      </c>
      <c r="I14" s="214" t="s">
        <v>66</v>
      </c>
      <c r="J14" s="203">
        <v>5</v>
      </c>
      <c r="K14" s="203"/>
      <c r="L14" s="205"/>
      <c r="M14" s="203">
        <v>1</v>
      </c>
      <c r="N14" s="46">
        <f t="shared" si="2"/>
        <v>5</v>
      </c>
      <c r="O14" s="31">
        <f t="shared" si="0"/>
        <v>5</v>
      </c>
      <c r="Q14" s="45">
        <v>1</v>
      </c>
      <c r="R14" s="30">
        <v>11</v>
      </c>
      <c r="S14" s="203" t="s">
        <v>81</v>
      </c>
      <c r="T14" s="209"/>
      <c r="U14" s="203"/>
      <c r="V14" s="213" t="s">
        <v>76</v>
      </c>
      <c r="W14" s="204" t="s">
        <v>92</v>
      </c>
      <c r="X14" s="204" t="s">
        <v>86</v>
      </c>
      <c r="Y14" s="214" t="s">
        <v>80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-5</v>
      </c>
    </row>
    <row r="15" spans="1:31" ht="12">
      <c r="A15" s="45">
        <v>1</v>
      </c>
      <c r="B15" s="30">
        <v>12</v>
      </c>
      <c r="C15" s="203" t="s">
        <v>64</v>
      </c>
      <c r="D15" s="203"/>
      <c r="E15" s="203"/>
      <c r="F15" s="213" t="s">
        <v>72</v>
      </c>
      <c r="G15" s="204" t="s">
        <v>67</v>
      </c>
      <c r="H15" s="204" t="s">
        <v>65</v>
      </c>
      <c r="I15" s="214" t="s">
        <v>66</v>
      </c>
      <c r="J15" s="203">
        <v>1</v>
      </c>
      <c r="K15" s="203"/>
      <c r="L15" s="205"/>
      <c r="M15" s="203"/>
      <c r="N15" s="46">
        <f t="shared" si="2"/>
        <v>1</v>
      </c>
      <c r="O15" s="31">
        <f t="shared" si="0"/>
        <v>-1</v>
      </c>
      <c r="Q15" s="45">
        <v>1</v>
      </c>
      <c r="R15" s="30">
        <v>12</v>
      </c>
      <c r="S15" s="203" t="s">
        <v>88</v>
      </c>
      <c r="T15" s="209"/>
      <c r="U15" s="203">
        <v>1</v>
      </c>
      <c r="V15" s="213" t="s">
        <v>85</v>
      </c>
      <c r="W15" s="204" t="s">
        <v>84</v>
      </c>
      <c r="X15" s="204" t="s">
        <v>87</v>
      </c>
      <c r="Y15" s="214" t="s">
        <v>79</v>
      </c>
      <c r="Z15" s="203">
        <v>2</v>
      </c>
      <c r="AA15" s="203"/>
      <c r="AB15" s="205"/>
      <c r="AC15" s="203"/>
      <c r="AD15" s="46">
        <f t="shared" si="3"/>
        <v>2</v>
      </c>
      <c r="AE15" s="31">
        <f t="shared" si="1"/>
        <v>1</v>
      </c>
    </row>
    <row r="16" spans="1:31" ht="12">
      <c r="A16" s="45">
        <v>1</v>
      </c>
      <c r="B16" s="30">
        <v>13</v>
      </c>
      <c r="C16" s="203" t="s">
        <v>66</v>
      </c>
      <c r="D16" s="203"/>
      <c r="E16" s="203">
        <v>1</v>
      </c>
      <c r="F16" s="213" t="s">
        <v>70</v>
      </c>
      <c r="G16" s="204" t="s">
        <v>68</v>
      </c>
      <c r="H16" s="204" t="s">
        <v>75</v>
      </c>
      <c r="I16" s="214" t="s">
        <v>74</v>
      </c>
      <c r="J16" s="203">
        <v>5</v>
      </c>
      <c r="K16" s="203">
        <v>4</v>
      </c>
      <c r="L16" s="205"/>
      <c r="M16" s="203">
        <v>1</v>
      </c>
      <c r="N16" s="46">
        <f t="shared" si="2"/>
        <v>9</v>
      </c>
      <c r="O16" s="31">
        <f t="shared" si="0"/>
        <v>9</v>
      </c>
      <c r="Q16" s="45">
        <v>1</v>
      </c>
      <c r="R16" s="30">
        <v>13</v>
      </c>
      <c r="S16" s="203" t="s">
        <v>83</v>
      </c>
      <c r="T16" s="209"/>
      <c r="U16" s="203"/>
      <c r="V16" s="213" t="s">
        <v>77</v>
      </c>
      <c r="W16" s="204" t="s">
        <v>82</v>
      </c>
      <c r="X16" s="204" t="s">
        <v>78</v>
      </c>
      <c r="Y16" s="214" t="s">
        <v>80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-9</v>
      </c>
    </row>
    <row r="17" spans="1:31" ht="12">
      <c r="A17" s="45">
        <v>1</v>
      </c>
      <c r="B17" s="224">
        <v>14</v>
      </c>
      <c r="C17" s="220" t="s">
        <v>71</v>
      </c>
      <c r="D17" s="203"/>
      <c r="E17" s="203">
        <v>1</v>
      </c>
      <c r="F17" s="221" t="s">
        <v>70</v>
      </c>
      <c r="G17" s="222" t="s">
        <v>63</v>
      </c>
      <c r="H17" s="222" t="s">
        <v>68</v>
      </c>
      <c r="I17" s="223" t="s">
        <v>73</v>
      </c>
      <c r="J17" s="203">
        <v>4</v>
      </c>
      <c r="K17" s="203"/>
      <c r="L17" s="203"/>
      <c r="M17" s="203"/>
      <c r="N17" s="46">
        <f aca="true" t="shared" si="4" ref="N17:N22">SUM(J17:L17)</f>
        <v>4</v>
      </c>
      <c r="O17" s="31">
        <f aca="true" t="shared" si="5" ref="O17:O22">N17-AD17</f>
        <v>4</v>
      </c>
      <c r="Q17" s="45">
        <v>1</v>
      </c>
      <c r="R17" s="30">
        <v>14</v>
      </c>
      <c r="S17" s="220" t="s">
        <v>92</v>
      </c>
      <c r="T17" s="203"/>
      <c r="U17" s="203"/>
      <c r="V17" s="221" t="s">
        <v>85</v>
      </c>
      <c r="W17" s="222" t="s">
        <v>76</v>
      </c>
      <c r="X17" s="222" t="s">
        <v>78</v>
      </c>
      <c r="Y17" s="223" t="s">
        <v>81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-4</v>
      </c>
    </row>
    <row r="18" spans="1:31" ht="12">
      <c r="A18" s="45">
        <v>1</v>
      </c>
      <c r="B18" s="224">
        <v>15</v>
      </c>
      <c r="C18" s="220" t="s">
        <v>66</v>
      </c>
      <c r="D18" s="203"/>
      <c r="E18" s="203"/>
      <c r="F18" s="221" t="s">
        <v>69</v>
      </c>
      <c r="G18" s="222" t="s">
        <v>63</v>
      </c>
      <c r="H18" s="222" t="s">
        <v>75</v>
      </c>
      <c r="I18" s="223" t="s">
        <v>64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-2</v>
      </c>
      <c r="Q18" s="45">
        <v>1</v>
      </c>
      <c r="R18" s="30">
        <v>15</v>
      </c>
      <c r="S18" s="220" t="s">
        <v>87</v>
      </c>
      <c r="T18" s="203"/>
      <c r="U18" s="203">
        <v>1</v>
      </c>
      <c r="V18" s="221" t="s">
        <v>77</v>
      </c>
      <c r="W18" s="222" t="s">
        <v>88</v>
      </c>
      <c r="X18" s="222" t="s">
        <v>79</v>
      </c>
      <c r="Y18" s="223" t="s">
        <v>80</v>
      </c>
      <c r="Z18" s="203">
        <v>2</v>
      </c>
      <c r="AA18" s="203"/>
      <c r="AB18" s="203"/>
      <c r="AC18" s="203"/>
      <c r="AD18" s="46">
        <f t="shared" si="6"/>
        <v>2</v>
      </c>
      <c r="AE18" s="31">
        <f t="shared" si="7"/>
        <v>2</v>
      </c>
    </row>
    <row r="19" spans="1:31" ht="12">
      <c r="A19" s="45">
        <v>1</v>
      </c>
      <c r="B19" s="224">
        <v>16</v>
      </c>
      <c r="C19" s="220" t="s">
        <v>73</v>
      </c>
      <c r="D19" s="203"/>
      <c r="E19" s="203">
        <v>1</v>
      </c>
      <c r="F19" s="221" t="s">
        <v>64</v>
      </c>
      <c r="G19" s="222" t="s">
        <v>67</v>
      </c>
      <c r="H19" s="222" t="s">
        <v>65</v>
      </c>
      <c r="I19" s="223" t="s">
        <v>72</v>
      </c>
      <c r="J19" s="203">
        <v>1</v>
      </c>
      <c r="K19" s="203"/>
      <c r="L19" s="203"/>
      <c r="M19" s="203"/>
      <c r="N19" s="46">
        <f t="shared" si="4"/>
        <v>1</v>
      </c>
      <c r="O19" s="31">
        <f t="shared" si="5"/>
        <v>0</v>
      </c>
      <c r="Q19" s="45">
        <v>1</v>
      </c>
      <c r="R19" s="30">
        <v>16</v>
      </c>
      <c r="S19" s="220" t="s">
        <v>78</v>
      </c>
      <c r="T19" s="203"/>
      <c r="U19" s="203"/>
      <c r="V19" s="221" t="s">
        <v>85</v>
      </c>
      <c r="W19" s="222" t="s">
        <v>84</v>
      </c>
      <c r="X19" s="222" t="s">
        <v>82</v>
      </c>
      <c r="Y19" s="223" t="s">
        <v>83</v>
      </c>
      <c r="Z19" s="203">
        <v>1</v>
      </c>
      <c r="AA19" s="203"/>
      <c r="AB19" s="203"/>
      <c r="AC19" s="203"/>
      <c r="AD19" s="46">
        <f t="shared" si="6"/>
        <v>1</v>
      </c>
      <c r="AE19" s="31">
        <f t="shared" si="7"/>
        <v>0</v>
      </c>
    </row>
    <row r="20" spans="1:31" ht="12">
      <c r="A20" s="45">
        <v>1</v>
      </c>
      <c r="B20" s="224">
        <v>17</v>
      </c>
      <c r="C20" s="220" t="s">
        <v>64</v>
      </c>
      <c r="D20" s="203" t="s">
        <v>95</v>
      </c>
      <c r="E20" s="203"/>
      <c r="F20" s="221" t="s">
        <v>68</v>
      </c>
      <c r="G20" s="222" t="s">
        <v>63</v>
      </c>
      <c r="H20" s="222" t="s">
        <v>70</v>
      </c>
      <c r="I20" s="223" t="s">
        <v>74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-3</v>
      </c>
      <c r="Q20" s="45">
        <v>1</v>
      </c>
      <c r="R20" s="30">
        <v>17</v>
      </c>
      <c r="S20" s="220" t="s">
        <v>92</v>
      </c>
      <c r="T20" s="203"/>
      <c r="U20" s="203"/>
      <c r="V20" s="221" t="s">
        <v>77</v>
      </c>
      <c r="W20" s="222" t="s">
        <v>76</v>
      </c>
      <c r="X20" s="222" t="s">
        <v>81</v>
      </c>
      <c r="Y20" s="223" t="s">
        <v>86</v>
      </c>
      <c r="Z20" s="203">
        <v>3</v>
      </c>
      <c r="AA20" s="203"/>
      <c r="AB20" s="203"/>
      <c r="AC20" s="203"/>
      <c r="AD20" s="46">
        <f t="shared" si="6"/>
        <v>3</v>
      </c>
      <c r="AE20" s="31">
        <f t="shared" si="7"/>
        <v>3</v>
      </c>
    </row>
    <row r="21" spans="1:31" ht="12">
      <c r="A21" s="45">
        <v>1</v>
      </c>
      <c r="B21" s="224">
        <v>18</v>
      </c>
      <c r="C21" s="220" t="s">
        <v>66</v>
      </c>
      <c r="D21" s="203" t="s">
        <v>95</v>
      </c>
      <c r="E21" s="203"/>
      <c r="F21" s="221" t="s">
        <v>69</v>
      </c>
      <c r="G21" s="222" t="s">
        <v>63</v>
      </c>
      <c r="H21" s="222" t="s">
        <v>67</v>
      </c>
      <c r="I21" s="223" t="s">
        <v>64</v>
      </c>
      <c r="J21" s="203">
        <v>4</v>
      </c>
      <c r="K21" s="203"/>
      <c r="L21" s="203"/>
      <c r="M21" s="203"/>
      <c r="N21" s="46">
        <f t="shared" si="4"/>
        <v>4</v>
      </c>
      <c r="O21" s="31">
        <f t="shared" si="5"/>
        <v>-1</v>
      </c>
      <c r="Q21" s="45">
        <v>1</v>
      </c>
      <c r="R21" s="30">
        <v>18</v>
      </c>
      <c r="S21" s="220" t="s">
        <v>88</v>
      </c>
      <c r="T21" s="203"/>
      <c r="U21" s="203">
        <v>1</v>
      </c>
      <c r="V21" s="221" t="s">
        <v>85</v>
      </c>
      <c r="W21" s="222" t="s">
        <v>87</v>
      </c>
      <c r="X21" s="222" t="s">
        <v>80</v>
      </c>
      <c r="Y21" s="223" t="s">
        <v>79</v>
      </c>
      <c r="Z21" s="203">
        <v>5</v>
      </c>
      <c r="AA21" s="203"/>
      <c r="AB21" s="203"/>
      <c r="AC21" s="203">
        <v>1</v>
      </c>
      <c r="AD21" s="46">
        <f t="shared" si="6"/>
        <v>5</v>
      </c>
      <c r="AE21" s="31">
        <f t="shared" si="7"/>
        <v>1</v>
      </c>
    </row>
    <row r="22" spans="1:31" ht="12">
      <c r="A22" s="45">
        <v>1</v>
      </c>
      <c r="B22" s="224">
        <v>19</v>
      </c>
      <c r="C22" s="220"/>
      <c r="D22" s="203"/>
      <c r="E22" s="203"/>
      <c r="F22" s="221"/>
      <c r="G22" s="222"/>
      <c r="H22" s="222"/>
      <c r="I22" s="223"/>
      <c r="J22" s="203"/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/>
      <c r="T22" s="203"/>
      <c r="U22" s="203"/>
      <c r="V22" s="221"/>
      <c r="W22" s="222"/>
      <c r="X22" s="222"/>
      <c r="Y22" s="223"/>
      <c r="Z22" s="203"/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3</v>
      </c>
      <c r="E29" s="36">
        <f>COUNTIF(E4:E28,"1")</f>
        <v>7</v>
      </c>
      <c r="F29" s="102"/>
      <c r="G29" s="102"/>
      <c r="H29" s="102"/>
      <c r="I29" s="102"/>
      <c r="J29" s="36">
        <f aca="true" t="shared" si="12" ref="J29:O29">SUM(J4:J28)</f>
        <v>32</v>
      </c>
      <c r="K29" s="36">
        <f t="shared" si="12"/>
        <v>4</v>
      </c>
      <c r="L29" s="37">
        <f t="shared" si="12"/>
        <v>0</v>
      </c>
      <c r="M29" s="36">
        <f t="shared" si="12"/>
        <v>3</v>
      </c>
      <c r="N29" s="32">
        <f t="shared" si="12"/>
        <v>36</v>
      </c>
      <c r="O29" s="32">
        <f t="shared" si="12"/>
        <v>-3</v>
      </c>
      <c r="Q29" s="36"/>
      <c r="R29" s="36"/>
      <c r="S29" s="36"/>
      <c r="T29" s="36">
        <f>COUNTIF(T4:T28,"x")</f>
        <v>0</v>
      </c>
      <c r="U29" s="36">
        <f>COUNTIF(U4:U28,"1")</f>
        <v>9</v>
      </c>
      <c r="V29" s="37"/>
      <c r="W29" s="37"/>
      <c r="X29" s="37"/>
      <c r="Y29" s="37"/>
      <c r="Z29" s="36">
        <f aca="true" t="shared" si="13" ref="Z29:AE29">SUM(Z4:Z28)</f>
        <v>31</v>
      </c>
      <c r="AA29" s="36">
        <f t="shared" si="13"/>
        <v>6</v>
      </c>
      <c r="AB29" s="37">
        <f t="shared" si="13"/>
        <v>2</v>
      </c>
      <c r="AC29" s="36">
        <f t="shared" si="13"/>
        <v>4</v>
      </c>
      <c r="AD29" s="32">
        <f t="shared" si="13"/>
        <v>39</v>
      </c>
      <c r="AE29" s="32">
        <f t="shared" si="13"/>
        <v>3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147</v>
      </c>
      <c r="B31" s="37" t="s">
        <v>222</v>
      </c>
      <c r="C31" s="37" t="s">
        <v>225</v>
      </c>
      <c r="D31" s="37" t="s">
        <v>199</v>
      </c>
      <c r="E31" s="37" t="s">
        <v>119</v>
      </c>
      <c r="F31" s="102" t="s">
        <v>220</v>
      </c>
      <c r="G31" s="102" t="s">
        <v>230</v>
      </c>
      <c r="H31" s="102" t="s">
        <v>231</v>
      </c>
      <c r="I31" s="102" t="s">
        <v>0</v>
      </c>
      <c r="J31" s="37" t="s">
        <v>121</v>
      </c>
      <c r="K31" s="37" t="s">
        <v>122</v>
      </c>
      <c r="L31" s="37" t="s">
        <v>123</v>
      </c>
      <c r="M31" s="37" t="s">
        <v>124</v>
      </c>
      <c r="N31" s="32" t="s">
        <v>118</v>
      </c>
      <c r="O31" s="36" t="s">
        <v>120</v>
      </c>
      <c r="Q31" s="38" t="s">
        <v>147</v>
      </c>
      <c r="R31" s="37" t="s">
        <v>222</v>
      </c>
      <c r="S31" s="37" t="s">
        <v>225</v>
      </c>
      <c r="T31" s="37" t="s">
        <v>199</v>
      </c>
      <c r="U31" s="37" t="s">
        <v>119</v>
      </c>
      <c r="V31" s="37" t="s">
        <v>220</v>
      </c>
      <c r="W31" s="37" t="s">
        <v>230</v>
      </c>
      <c r="X31" s="37" t="s">
        <v>231</v>
      </c>
      <c r="Y31" s="37" t="s">
        <v>0</v>
      </c>
      <c r="Z31" s="37" t="s">
        <v>121</v>
      </c>
      <c r="AA31" s="37" t="s">
        <v>122</v>
      </c>
      <c r="AB31" s="37" t="s">
        <v>123</v>
      </c>
      <c r="AC31" s="37" t="s">
        <v>124</v>
      </c>
      <c r="AD31" s="32" t="s">
        <v>118</v>
      </c>
      <c r="AE31" s="36" t="s">
        <v>120</v>
      </c>
    </row>
    <row r="32" spans="1:31" ht="12.75">
      <c r="A32" s="42">
        <v>2</v>
      </c>
      <c r="B32" s="43">
        <v>1</v>
      </c>
      <c r="C32" s="200" t="s">
        <v>73</v>
      </c>
      <c r="D32" s="200"/>
      <c r="E32" s="200"/>
      <c r="F32" s="211" t="s">
        <v>69</v>
      </c>
      <c r="G32" s="201" t="s">
        <v>63</v>
      </c>
      <c r="H32" s="201" t="s">
        <v>64</v>
      </c>
      <c r="I32" s="212" t="s">
        <v>72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87</v>
      </c>
      <c r="T32" s="200"/>
      <c r="U32" s="200">
        <v>1</v>
      </c>
      <c r="V32" s="211" t="s">
        <v>85</v>
      </c>
      <c r="W32" s="201" t="s">
        <v>79</v>
      </c>
      <c r="X32" s="201" t="s">
        <v>80</v>
      </c>
      <c r="Y32" s="212" t="s">
        <v>88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3" t="s">
        <v>71</v>
      </c>
      <c r="D33" s="203"/>
      <c r="E33" s="203">
        <v>1</v>
      </c>
      <c r="F33" s="213" t="s">
        <v>72</v>
      </c>
      <c r="G33" s="204" t="s">
        <v>70</v>
      </c>
      <c r="H33" s="204" t="s">
        <v>64</v>
      </c>
      <c r="I33" s="214" t="s">
        <v>66</v>
      </c>
      <c r="J33" s="203">
        <v>3</v>
      </c>
      <c r="K33" s="203"/>
      <c r="L33" s="205"/>
      <c r="M33" s="203"/>
      <c r="N33" s="46">
        <f>SUM(J33:L33)</f>
        <v>3</v>
      </c>
      <c r="O33" s="31">
        <f t="shared" si="14"/>
        <v>1</v>
      </c>
      <c r="Q33" s="48">
        <v>2</v>
      </c>
      <c r="R33" s="30">
        <v>2</v>
      </c>
      <c r="S33" s="203" t="s">
        <v>83</v>
      </c>
      <c r="T33" s="203"/>
      <c r="U33" s="203"/>
      <c r="V33" s="213" t="s">
        <v>77</v>
      </c>
      <c r="W33" s="204" t="s">
        <v>84</v>
      </c>
      <c r="X33" s="204" t="s">
        <v>78</v>
      </c>
      <c r="Y33" s="214" t="s">
        <v>88</v>
      </c>
      <c r="Z33" s="203">
        <v>2</v>
      </c>
      <c r="AA33" s="203"/>
      <c r="AB33" s="205"/>
      <c r="AC33" s="203"/>
      <c r="AD33" s="46">
        <f>SUM(Z33:AB33)</f>
        <v>2</v>
      </c>
      <c r="AE33" s="30">
        <f t="shared" si="15"/>
        <v>-1</v>
      </c>
    </row>
    <row r="34" spans="1:31" ht="12.75">
      <c r="A34" s="48">
        <v>2</v>
      </c>
      <c r="B34" s="30">
        <v>3</v>
      </c>
      <c r="C34" s="203" t="s">
        <v>71</v>
      </c>
      <c r="D34" s="203"/>
      <c r="E34" s="203"/>
      <c r="F34" s="213" t="s">
        <v>69</v>
      </c>
      <c r="G34" s="204" t="s">
        <v>67</v>
      </c>
      <c r="H34" s="204" t="s">
        <v>64</v>
      </c>
      <c r="I34" s="214" t="s">
        <v>63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-19</v>
      </c>
      <c r="Q34" s="48">
        <v>2</v>
      </c>
      <c r="R34" s="30">
        <v>3</v>
      </c>
      <c r="S34" s="203" t="s">
        <v>81</v>
      </c>
      <c r="T34" s="203" t="s">
        <v>95</v>
      </c>
      <c r="U34" s="203"/>
      <c r="V34" s="213" t="s">
        <v>77</v>
      </c>
      <c r="W34" s="204" t="s">
        <v>84</v>
      </c>
      <c r="X34" s="204" t="s">
        <v>76</v>
      </c>
      <c r="Y34" s="214" t="s">
        <v>85</v>
      </c>
      <c r="Z34" s="203">
        <v>5</v>
      </c>
      <c r="AA34" s="203">
        <v>5</v>
      </c>
      <c r="AB34" s="329">
        <v>9</v>
      </c>
      <c r="AC34" s="203">
        <v>3</v>
      </c>
      <c r="AD34" s="46">
        <f aca="true" t="shared" si="17" ref="AD34:AD44">SUM(Z34:AB34)</f>
        <v>19</v>
      </c>
      <c r="AE34" s="30">
        <f t="shared" si="15"/>
        <v>19</v>
      </c>
    </row>
    <row r="35" spans="1:31" ht="12.75">
      <c r="A35" s="48">
        <v>2</v>
      </c>
      <c r="B35" s="30">
        <v>4</v>
      </c>
      <c r="C35" s="203" t="s">
        <v>73</v>
      </c>
      <c r="D35" s="203"/>
      <c r="E35" s="203">
        <v>1</v>
      </c>
      <c r="F35" s="213" t="s">
        <v>72</v>
      </c>
      <c r="G35" s="204" t="s">
        <v>67</v>
      </c>
      <c r="H35" s="204" t="s">
        <v>70</v>
      </c>
      <c r="I35" s="214" t="s">
        <v>68</v>
      </c>
      <c r="J35" s="203">
        <v>5</v>
      </c>
      <c r="K35" s="203">
        <v>5</v>
      </c>
      <c r="L35" s="329">
        <v>7</v>
      </c>
      <c r="M35" s="203">
        <v>3</v>
      </c>
      <c r="N35" s="46">
        <f t="shared" si="16"/>
        <v>17</v>
      </c>
      <c r="O35" s="31">
        <f t="shared" si="14"/>
        <v>17</v>
      </c>
      <c r="Q35" s="48">
        <v>2</v>
      </c>
      <c r="R35" s="30">
        <v>4</v>
      </c>
      <c r="S35" s="203" t="s">
        <v>81</v>
      </c>
      <c r="T35" s="203"/>
      <c r="U35" s="203"/>
      <c r="V35" s="213" t="s">
        <v>77</v>
      </c>
      <c r="W35" s="204" t="s">
        <v>87</v>
      </c>
      <c r="X35" s="204" t="s">
        <v>80</v>
      </c>
      <c r="Y35" s="214" t="s">
        <v>79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-17</v>
      </c>
    </row>
    <row r="36" spans="1:31" ht="12.75">
      <c r="A36" s="48">
        <v>2</v>
      </c>
      <c r="B36" s="30">
        <v>5</v>
      </c>
      <c r="C36" s="203" t="s">
        <v>66</v>
      </c>
      <c r="D36" s="203"/>
      <c r="E36" s="203"/>
      <c r="F36" s="213" t="s">
        <v>69</v>
      </c>
      <c r="G36" s="204" t="s">
        <v>67</v>
      </c>
      <c r="H36" s="204" t="s">
        <v>64</v>
      </c>
      <c r="I36" s="214" t="s">
        <v>65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-4</v>
      </c>
      <c r="Q36" s="48">
        <v>2</v>
      </c>
      <c r="R36" s="30">
        <v>5</v>
      </c>
      <c r="S36" s="203" t="s">
        <v>83</v>
      </c>
      <c r="T36" s="203"/>
      <c r="U36" s="203">
        <v>1</v>
      </c>
      <c r="V36" s="213" t="s">
        <v>85</v>
      </c>
      <c r="W36" s="204" t="s">
        <v>84</v>
      </c>
      <c r="X36" s="204" t="s">
        <v>78</v>
      </c>
      <c r="Y36" s="214" t="s">
        <v>79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4</v>
      </c>
    </row>
    <row r="37" spans="1:31" ht="12.75">
      <c r="A37" s="48">
        <v>2</v>
      </c>
      <c r="B37" s="30">
        <v>6</v>
      </c>
      <c r="C37" s="203" t="s">
        <v>66</v>
      </c>
      <c r="D37" s="203"/>
      <c r="E37" s="203">
        <v>1</v>
      </c>
      <c r="F37" s="213" t="s">
        <v>69</v>
      </c>
      <c r="G37" s="204" t="s">
        <v>67</v>
      </c>
      <c r="H37" s="204" t="s">
        <v>70</v>
      </c>
      <c r="I37" s="214" t="s">
        <v>73</v>
      </c>
      <c r="J37" s="203">
        <v>3</v>
      </c>
      <c r="K37" s="203"/>
      <c r="L37" s="205"/>
      <c r="M37" s="203"/>
      <c r="N37" s="46">
        <f t="shared" si="16"/>
        <v>3</v>
      </c>
      <c r="O37" s="31">
        <f t="shared" si="14"/>
        <v>3</v>
      </c>
      <c r="Q37" s="48">
        <v>2</v>
      </c>
      <c r="R37" s="30">
        <v>6</v>
      </c>
      <c r="S37" s="203" t="s">
        <v>81</v>
      </c>
      <c r="T37" s="203"/>
      <c r="U37" s="203"/>
      <c r="V37" s="213" t="s">
        <v>77</v>
      </c>
      <c r="W37" s="204" t="s">
        <v>76</v>
      </c>
      <c r="X37" s="204" t="s">
        <v>88</v>
      </c>
      <c r="Y37" s="214" t="s">
        <v>79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-3</v>
      </c>
    </row>
    <row r="38" spans="1:31" ht="12.75">
      <c r="A38" s="48">
        <v>2</v>
      </c>
      <c r="B38" s="30">
        <v>7</v>
      </c>
      <c r="C38" s="203" t="s">
        <v>73</v>
      </c>
      <c r="D38" s="203"/>
      <c r="E38" s="203"/>
      <c r="F38" s="213" t="s">
        <v>72</v>
      </c>
      <c r="G38" s="204" t="s">
        <v>74</v>
      </c>
      <c r="H38" s="204" t="s">
        <v>70</v>
      </c>
      <c r="I38" s="214" t="s">
        <v>68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-5</v>
      </c>
      <c r="Q38" s="48">
        <v>2</v>
      </c>
      <c r="R38" s="30">
        <v>7</v>
      </c>
      <c r="S38" s="203" t="s">
        <v>82</v>
      </c>
      <c r="T38" s="203"/>
      <c r="U38" s="203">
        <v>1</v>
      </c>
      <c r="V38" s="213" t="s">
        <v>85</v>
      </c>
      <c r="W38" s="204" t="s">
        <v>80</v>
      </c>
      <c r="X38" s="204" t="s">
        <v>88</v>
      </c>
      <c r="Y38" s="214" t="s">
        <v>87</v>
      </c>
      <c r="Z38" s="203">
        <v>5</v>
      </c>
      <c r="AA38" s="203"/>
      <c r="AB38" s="205"/>
      <c r="AC38" s="203">
        <v>1</v>
      </c>
      <c r="AD38" s="46">
        <f t="shared" si="17"/>
        <v>5</v>
      </c>
      <c r="AE38" s="30">
        <f t="shared" si="15"/>
        <v>5</v>
      </c>
    </row>
    <row r="39" spans="1:31" ht="12.75">
      <c r="A39" s="48">
        <v>2</v>
      </c>
      <c r="B39" s="30">
        <v>8</v>
      </c>
      <c r="C39" s="203" t="s">
        <v>66</v>
      </c>
      <c r="D39" s="203"/>
      <c r="E39" s="203"/>
      <c r="F39" s="213" t="s">
        <v>69</v>
      </c>
      <c r="G39" s="204" t="s">
        <v>67</v>
      </c>
      <c r="H39" s="204" t="s">
        <v>64</v>
      </c>
      <c r="I39" s="214" t="s">
        <v>63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-4</v>
      </c>
      <c r="Q39" s="48">
        <v>2</v>
      </c>
      <c r="R39" s="30">
        <v>8</v>
      </c>
      <c r="S39" s="203" t="s">
        <v>83</v>
      </c>
      <c r="T39" s="203"/>
      <c r="U39" s="203">
        <v>1</v>
      </c>
      <c r="V39" s="213" t="s">
        <v>77</v>
      </c>
      <c r="W39" s="204" t="s">
        <v>84</v>
      </c>
      <c r="X39" s="204" t="s">
        <v>78</v>
      </c>
      <c r="Y39" s="214" t="s">
        <v>86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4</v>
      </c>
    </row>
    <row r="40" spans="1:31" ht="12.75">
      <c r="A40" s="48">
        <v>2</v>
      </c>
      <c r="B40" s="30">
        <v>9</v>
      </c>
      <c r="C40" s="203" t="s">
        <v>73</v>
      </c>
      <c r="D40" s="203"/>
      <c r="E40" s="203"/>
      <c r="F40" s="213" t="s">
        <v>69</v>
      </c>
      <c r="G40" s="204" t="s">
        <v>67</v>
      </c>
      <c r="H40" s="204" t="s">
        <v>64</v>
      </c>
      <c r="I40" s="214" t="s">
        <v>70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-4</v>
      </c>
      <c r="Q40" s="48">
        <v>2</v>
      </c>
      <c r="R40" s="30">
        <v>9</v>
      </c>
      <c r="S40" s="203" t="s">
        <v>88</v>
      </c>
      <c r="T40" s="203"/>
      <c r="U40" s="203">
        <v>1</v>
      </c>
      <c r="V40" s="213" t="s">
        <v>85</v>
      </c>
      <c r="W40" s="204" t="s">
        <v>92</v>
      </c>
      <c r="X40" s="204" t="s">
        <v>78</v>
      </c>
      <c r="Y40" s="214" t="s">
        <v>76</v>
      </c>
      <c r="Z40" s="203">
        <v>4</v>
      </c>
      <c r="AA40" s="203"/>
      <c r="AB40" s="205"/>
      <c r="AC40" s="203"/>
      <c r="AD40" s="46">
        <f t="shared" si="17"/>
        <v>4</v>
      </c>
      <c r="AE40" s="30">
        <f t="shared" si="15"/>
        <v>4</v>
      </c>
    </row>
    <row r="41" spans="1:31" ht="12.75">
      <c r="A41" s="48">
        <v>2</v>
      </c>
      <c r="B41" s="30">
        <v>10</v>
      </c>
      <c r="C41" s="203" t="s">
        <v>64</v>
      </c>
      <c r="D41" s="203"/>
      <c r="E41" s="203">
        <v>1</v>
      </c>
      <c r="F41" s="213" t="s">
        <v>69</v>
      </c>
      <c r="G41" s="204" t="s">
        <v>67</v>
      </c>
      <c r="H41" s="204" t="s">
        <v>72</v>
      </c>
      <c r="I41" s="214" t="s">
        <v>68</v>
      </c>
      <c r="J41" s="203">
        <v>4</v>
      </c>
      <c r="K41" s="203"/>
      <c r="L41" s="205"/>
      <c r="M41" s="203"/>
      <c r="N41" s="46">
        <f t="shared" si="16"/>
        <v>4</v>
      </c>
      <c r="O41" s="31">
        <f t="shared" si="14"/>
        <v>4</v>
      </c>
      <c r="Q41" s="48">
        <v>2</v>
      </c>
      <c r="R41" s="30">
        <v>10</v>
      </c>
      <c r="S41" s="203" t="s">
        <v>82</v>
      </c>
      <c r="T41" s="203"/>
      <c r="U41" s="203"/>
      <c r="V41" s="213" t="s">
        <v>85</v>
      </c>
      <c r="W41" s="204" t="s">
        <v>92</v>
      </c>
      <c r="X41" s="204" t="s">
        <v>78</v>
      </c>
      <c r="Y41" s="214" t="s">
        <v>77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-4</v>
      </c>
    </row>
    <row r="42" spans="1:31" ht="12.75">
      <c r="A42" s="48">
        <v>2</v>
      </c>
      <c r="B42" s="30">
        <v>11</v>
      </c>
      <c r="C42" s="203" t="s">
        <v>73</v>
      </c>
      <c r="D42" s="203"/>
      <c r="E42" s="203">
        <v>1</v>
      </c>
      <c r="F42" s="213" t="s">
        <v>69</v>
      </c>
      <c r="G42" s="204" t="s">
        <v>70</v>
      </c>
      <c r="H42" s="204" t="s">
        <v>66</v>
      </c>
      <c r="I42" s="214" t="s">
        <v>63</v>
      </c>
      <c r="J42" s="203">
        <v>4</v>
      </c>
      <c r="K42" s="203"/>
      <c r="L42" s="205"/>
      <c r="M42" s="203"/>
      <c r="N42" s="46">
        <f t="shared" si="16"/>
        <v>4</v>
      </c>
      <c r="O42" s="31">
        <f t="shared" si="14"/>
        <v>3</v>
      </c>
      <c r="Q42" s="48">
        <v>2</v>
      </c>
      <c r="R42" s="30">
        <v>11</v>
      </c>
      <c r="S42" s="203" t="s">
        <v>83</v>
      </c>
      <c r="T42" s="203"/>
      <c r="U42" s="203"/>
      <c r="V42" s="213" t="s">
        <v>85</v>
      </c>
      <c r="W42" s="204" t="s">
        <v>92</v>
      </c>
      <c r="X42" s="204" t="s">
        <v>88</v>
      </c>
      <c r="Y42" s="214" t="s">
        <v>76</v>
      </c>
      <c r="Z42" s="203">
        <v>1</v>
      </c>
      <c r="AA42" s="203"/>
      <c r="AB42" s="205"/>
      <c r="AC42" s="203"/>
      <c r="AD42" s="46">
        <f t="shared" si="17"/>
        <v>1</v>
      </c>
      <c r="AE42" s="30">
        <f t="shared" si="15"/>
        <v>-3</v>
      </c>
    </row>
    <row r="43" spans="1:31" ht="12.75">
      <c r="A43" s="48">
        <v>2</v>
      </c>
      <c r="B43" s="30">
        <v>12</v>
      </c>
      <c r="C43" s="203" t="s">
        <v>64</v>
      </c>
      <c r="D43" s="203" t="s">
        <v>95</v>
      </c>
      <c r="E43" s="203"/>
      <c r="F43" s="213" t="s">
        <v>72</v>
      </c>
      <c r="G43" s="204" t="s">
        <v>74</v>
      </c>
      <c r="H43" s="204" t="s">
        <v>66</v>
      </c>
      <c r="I43" s="214" t="s">
        <v>68</v>
      </c>
      <c r="J43" s="203">
        <v>2</v>
      </c>
      <c r="K43" s="203"/>
      <c r="L43" s="205"/>
      <c r="M43" s="203"/>
      <c r="N43" s="46">
        <f t="shared" si="16"/>
        <v>2</v>
      </c>
      <c r="O43" s="31">
        <f t="shared" si="14"/>
        <v>-7</v>
      </c>
      <c r="Q43" s="48">
        <v>2</v>
      </c>
      <c r="R43" s="30">
        <v>12</v>
      </c>
      <c r="S43" s="203" t="s">
        <v>78</v>
      </c>
      <c r="T43" s="203"/>
      <c r="U43" s="203">
        <v>1</v>
      </c>
      <c r="V43" s="213" t="s">
        <v>85</v>
      </c>
      <c r="W43" s="204" t="s">
        <v>77</v>
      </c>
      <c r="X43" s="204" t="s">
        <v>84</v>
      </c>
      <c r="Y43" s="214" t="s">
        <v>86</v>
      </c>
      <c r="Z43" s="203">
        <v>5</v>
      </c>
      <c r="AA43" s="203">
        <v>4</v>
      </c>
      <c r="AB43" s="205"/>
      <c r="AC43" s="203">
        <v>1</v>
      </c>
      <c r="AD43" s="46">
        <f t="shared" si="17"/>
        <v>9</v>
      </c>
      <c r="AE43" s="30">
        <f t="shared" si="15"/>
        <v>7</v>
      </c>
    </row>
    <row r="44" spans="1:31" ht="12.75">
      <c r="A44" s="48">
        <v>2</v>
      </c>
      <c r="B44" s="30">
        <v>13</v>
      </c>
      <c r="C44" s="203" t="s">
        <v>66</v>
      </c>
      <c r="D44" s="203"/>
      <c r="E44" s="203"/>
      <c r="F44" s="213" t="s">
        <v>72</v>
      </c>
      <c r="G44" s="204" t="s">
        <v>74</v>
      </c>
      <c r="H44" s="204" t="s">
        <v>69</v>
      </c>
      <c r="I44" s="214" t="s">
        <v>70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-3</v>
      </c>
      <c r="Q44" s="48">
        <v>2</v>
      </c>
      <c r="R44" s="30">
        <v>13</v>
      </c>
      <c r="S44" s="203" t="s">
        <v>88</v>
      </c>
      <c r="T44" s="203"/>
      <c r="U44" s="203">
        <v>1</v>
      </c>
      <c r="V44" s="213" t="s">
        <v>87</v>
      </c>
      <c r="W44" s="204" t="s">
        <v>79</v>
      </c>
      <c r="X44" s="204" t="s">
        <v>84</v>
      </c>
      <c r="Y44" s="214" t="s">
        <v>80</v>
      </c>
      <c r="Z44" s="203">
        <v>3</v>
      </c>
      <c r="AA44" s="203"/>
      <c r="AB44" s="205"/>
      <c r="AC44" s="203"/>
      <c r="AD44" s="46">
        <f t="shared" si="17"/>
        <v>3</v>
      </c>
      <c r="AE44" s="30">
        <f t="shared" si="15"/>
        <v>3</v>
      </c>
    </row>
    <row r="45" spans="1:31" ht="12.75">
      <c r="A45" s="48">
        <v>2</v>
      </c>
      <c r="B45" s="30">
        <v>14</v>
      </c>
      <c r="C45" s="220" t="s">
        <v>73</v>
      </c>
      <c r="D45" s="203"/>
      <c r="E45" s="203">
        <v>1</v>
      </c>
      <c r="F45" s="221" t="s">
        <v>68</v>
      </c>
      <c r="G45" s="222" t="s">
        <v>64</v>
      </c>
      <c r="H45" s="222" t="s">
        <v>63</v>
      </c>
      <c r="I45" s="223" t="s">
        <v>70</v>
      </c>
      <c r="J45" s="203">
        <v>3</v>
      </c>
      <c r="K45" s="203"/>
      <c r="L45" s="203"/>
      <c r="M45" s="203"/>
      <c r="N45" s="46">
        <f aca="true" t="shared" si="18" ref="N45:N50">SUM(J45:L45)</f>
        <v>3</v>
      </c>
      <c r="O45" s="31">
        <f aca="true" t="shared" si="19" ref="O45:O50">N45-AD45</f>
        <v>3</v>
      </c>
      <c r="Q45" s="48">
        <v>2</v>
      </c>
      <c r="R45" s="30">
        <v>14</v>
      </c>
      <c r="S45" s="220" t="s">
        <v>92</v>
      </c>
      <c r="T45" s="203"/>
      <c r="U45" s="203"/>
      <c r="V45" s="221" t="s">
        <v>87</v>
      </c>
      <c r="W45" s="222" t="s">
        <v>86</v>
      </c>
      <c r="X45" s="222" t="s">
        <v>84</v>
      </c>
      <c r="Y45" s="223" t="s">
        <v>85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-3</v>
      </c>
    </row>
    <row r="46" spans="1:31" ht="12.75">
      <c r="A46" s="48">
        <v>2</v>
      </c>
      <c r="B46" s="30">
        <v>15</v>
      </c>
      <c r="C46" s="220" t="s">
        <v>66</v>
      </c>
      <c r="D46" s="203"/>
      <c r="E46" s="203">
        <v>1</v>
      </c>
      <c r="F46" s="221" t="s">
        <v>69</v>
      </c>
      <c r="G46" s="222" t="s">
        <v>74</v>
      </c>
      <c r="H46" s="222" t="s">
        <v>72</v>
      </c>
      <c r="I46" s="223" t="s">
        <v>70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0</v>
      </c>
      <c r="Q46" s="48">
        <v>2</v>
      </c>
      <c r="R46" s="30">
        <v>15</v>
      </c>
      <c r="S46" s="220" t="s">
        <v>78</v>
      </c>
      <c r="T46" s="203"/>
      <c r="U46" s="203"/>
      <c r="V46" s="221" t="s">
        <v>77</v>
      </c>
      <c r="W46" s="222" t="s">
        <v>79</v>
      </c>
      <c r="X46" s="222" t="s">
        <v>84</v>
      </c>
      <c r="Y46" s="223" t="s">
        <v>80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0</v>
      </c>
    </row>
    <row r="47" spans="1:31" ht="12.75">
      <c r="A47" s="48">
        <v>2</v>
      </c>
      <c r="B47" s="30">
        <v>16</v>
      </c>
      <c r="C47" s="220" t="s">
        <v>73</v>
      </c>
      <c r="D47" s="203"/>
      <c r="E47" s="203">
        <v>1</v>
      </c>
      <c r="F47" s="221" t="s">
        <v>69</v>
      </c>
      <c r="G47" s="222" t="s">
        <v>67</v>
      </c>
      <c r="H47" s="222" t="s">
        <v>63</v>
      </c>
      <c r="I47" s="223" t="s">
        <v>64</v>
      </c>
      <c r="J47" s="203">
        <v>5</v>
      </c>
      <c r="K47" s="203"/>
      <c r="L47" s="203"/>
      <c r="M47" s="203">
        <v>1</v>
      </c>
      <c r="N47" s="46">
        <f t="shared" si="18"/>
        <v>5</v>
      </c>
      <c r="O47" s="31">
        <f t="shared" si="19"/>
        <v>5</v>
      </c>
      <c r="Q47" s="48">
        <v>2</v>
      </c>
      <c r="R47" s="30">
        <v>16</v>
      </c>
      <c r="S47" s="220" t="s">
        <v>78</v>
      </c>
      <c r="T47" s="203"/>
      <c r="U47" s="203"/>
      <c r="V47" s="221" t="s">
        <v>85</v>
      </c>
      <c r="W47" s="222" t="s">
        <v>88</v>
      </c>
      <c r="X47" s="222" t="s">
        <v>84</v>
      </c>
      <c r="Y47" s="223" t="s">
        <v>76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-5</v>
      </c>
    </row>
    <row r="48" spans="1:31" ht="12.75">
      <c r="A48" s="48">
        <v>2</v>
      </c>
      <c r="B48" s="30">
        <v>17</v>
      </c>
      <c r="C48" s="220" t="s">
        <v>66</v>
      </c>
      <c r="D48" s="203"/>
      <c r="E48" s="203">
        <v>1</v>
      </c>
      <c r="F48" s="221" t="s">
        <v>72</v>
      </c>
      <c r="G48" s="222" t="s">
        <v>70</v>
      </c>
      <c r="H48" s="222" t="s">
        <v>68</v>
      </c>
      <c r="I48" s="223" t="s">
        <v>64</v>
      </c>
      <c r="J48" s="203">
        <v>5</v>
      </c>
      <c r="K48" s="203">
        <v>5</v>
      </c>
      <c r="L48" s="203"/>
      <c r="M48" s="203">
        <v>2</v>
      </c>
      <c r="N48" s="46">
        <f t="shared" si="18"/>
        <v>10</v>
      </c>
      <c r="O48" s="31">
        <f t="shared" si="19"/>
        <v>10</v>
      </c>
      <c r="Q48" s="48">
        <v>2</v>
      </c>
      <c r="R48" s="30">
        <v>17</v>
      </c>
      <c r="S48" s="220" t="s">
        <v>78</v>
      </c>
      <c r="T48" s="203"/>
      <c r="U48" s="203"/>
      <c r="V48" s="221" t="s">
        <v>77</v>
      </c>
      <c r="W48" s="222" t="s">
        <v>79</v>
      </c>
      <c r="X48" s="222" t="s">
        <v>86</v>
      </c>
      <c r="Y48" s="223" t="s">
        <v>80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-10</v>
      </c>
    </row>
    <row r="49" spans="1:31" ht="12.75">
      <c r="A49" s="48">
        <v>2</v>
      </c>
      <c r="B49" s="30">
        <v>18</v>
      </c>
      <c r="C49" s="220" t="s">
        <v>73</v>
      </c>
      <c r="D49" s="203"/>
      <c r="E49" s="203">
        <v>1</v>
      </c>
      <c r="F49" s="221" t="s">
        <v>72</v>
      </c>
      <c r="G49" s="222" t="s">
        <v>66</v>
      </c>
      <c r="H49" s="222" t="s">
        <v>68</v>
      </c>
      <c r="I49" s="223" t="s">
        <v>64</v>
      </c>
      <c r="J49" s="203">
        <v>2</v>
      </c>
      <c r="K49" s="203"/>
      <c r="L49" s="203"/>
      <c r="M49" s="203"/>
      <c r="N49" s="46">
        <f t="shared" si="18"/>
        <v>2</v>
      </c>
      <c r="O49" s="31">
        <f t="shared" si="19"/>
        <v>2</v>
      </c>
      <c r="Q49" s="48">
        <v>2</v>
      </c>
      <c r="R49" s="30">
        <v>18</v>
      </c>
      <c r="S49" s="220" t="s">
        <v>78</v>
      </c>
      <c r="T49" s="203"/>
      <c r="U49" s="203"/>
      <c r="V49" s="221" t="s">
        <v>85</v>
      </c>
      <c r="W49" s="222" t="s">
        <v>79</v>
      </c>
      <c r="X49" s="222" t="s">
        <v>88</v>
      </c>
      <c r="Y49" s="223" t="s">
        <v>84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-2</v>
      </c>
    </row>
    <row r="50" spans="1:31" ht="12.75">
      <c r="A50" s="48">
        <v>2</v>
      </c>
      <c r="B50" s="30">
        <v>19</v>
      </c>
      <c r="C50" s="220" t="s">
        <v>73</v>
      </c>
      <c r="D50" s="203"/>
      <c r="E50" s="203"/>
      <c r="F50" s="221" t="s">
        <v>69</v>
      </c>
      <c r="G50" s="222" t="s">
        <v>72</v>
      </c>
      <c r="H50" s="222" t="s">
        <v>68</v>
      </c>
      <c r="I50" s="223" t="s">
        <v>66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 t="s">
        <v>87</v>
      </c>
      <c r="T50" s="203"/>
      <c r="U50" s="203">
        <v>1</v>
      </c>
      <c r="V50" s="221" t="s">
        <v>85</v>
      </c>
      <c r="W50" s="222" t="s">
        <v>77</v>
      </c>
      <c r="X50" s="222" t="s">
        <v>80</v>
      </c>
      <c r="Y50" s="223" t="s">
        <v>88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36</v>
      </c>
      <c r="K57" s="36">
        <f t="shared" si="26"/>
        <v>10</v>
      </c>
      <c r="L57" s="37">
        <f t="shared" si="26"/>
        <v>7</v>
      </c>
      <c r="M57" s="36">
        <f t="shared" si="26"/>
        <v>6</v>
      </c>
      <c r="N57" s="32">
        <f t="shared" si="26"/>
        <v>53</v>
      </c>
      <c r="O57" s="32">
        <f t="shared" si="26"/>
        <v>-2</v>
      </c>
      <c r="Q57" s="36"/>
      <c r="R57" s="36"/>
      <c r="S57" s="36"/>
      <c r="T57" s="36">
        <f>COUNTIF(T32:T56,"x")</f>
        <v>1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37</v>
      </c>
      <c r="AA57" s="36">
        <f t="shared" si="27"/>
        <v>9</v>
      </c>
      <c r="AB57" s="37">
        <f t="shared" si="27"/>
        <v>9</v>
      </c>
      <c r="AC57" s="36">
        <f t="shared" si="27"/>
        <v>5</v>
      </c>
      <c r="AD57" s="32">
        <f t="shared" si="27"/>
        <v>55</v>
      </c>
      <c r="AE57" s="32">
        <f t="shared" si="27"/>
        <v>2</v>
      </c>
    </row>
    <row r="58" spans="1:31" ht="12.75" thickBot="1">
      <c r="A58" s="330" t="s">
        <v>99</v>
      </c>
      <c r="B58" s="21"/>
      <c r="M58" s="47" t="s">
        <v>125</v>
      </c>
      <c r="N58" s="32">
        <f>SUM(N29,N57)</f>
        <v>89</v>
      </c>
      <c r="Q58" s="330" t="s">
        <v>96</v>
      </c>
      <c r="R58" s="21"/>
      <c r="AC58" s="47" t="s">
        <v>125</v>
      </c>
      <c r="AD58" s="32">
        <f>SUM(AD29,AD57)</f>
        <v>94</v>
      </c>
      <c r="AE58" s="36"/>
    </row>
    <row r="59" spans="1:31" ht="24" customHeight="1" thickBot="1">
      <c r="A59" s="66" t="s">
        <v>129</v>
      </c>
      <c r="B59" s="56"/>
      <c r="C59" s="57"/>
      <c r="D59" s="58">
        <f>SUM(D29,D57)</f>
        <v>4</v>
      </c>
      <c r="E59" s="58">
        <f>SUM(E29,E57)</f>
        <v>17</v>
      </c>
      <c r="F59" s="66" t="s">
        <v>128</v>
      </c>
      <c r="G59" s="59"/>
      <c r="H59" s="59"/>
      <c r="I59" s="59"/>
      <c r="J59" s="58">
        <f aca="true" t="shared" si="28" ref="J59:O59">SUM(J29,J57)</f>
        <v>68</v>
      </c>
      <c r="K59" s="58">
        <f t="shared" si="28"/>
        <v>14</v>
      </c>
      <c r="L59" s="58">
        <f t="shared" si="28"/>
        <v>7</v>
      </c>
      <c r="M59" s="58">
        <f t="shared" si="28"/>
        <v>9</v>
      </c>
      <c r="N59" s="58">
        <f t="shared" si="28"/>
        <v>89</v>
      </c>
      <c r="O59" s="58">
        <f t="shared" si="28"/>
        <v>-5</v>
      </c>
      <c r="Q59" s="66" t="s">
        <v>129</v>
      </c>
      <c r="R59" s="67"/>
      <c r="S59" s="57"/>
      <c r="T59" s="68">
        <f>SUM(T29,T57)</f>
        <v>1</v>
      </c>
      <c r="U59" s="68">
        <f>SUM(U29,U57)</f>
        <v>17</v>
      </c>
      <c r="V59" s="66" t="s">
        <v>128</v>
      </c>
      <c r="W59" s="59"/>
      <c r="X59" s="59"/>
      <c r="Y59" s="69"/>
      <c r="Z59" s="70">
        <f aca="true" t="shared" si="29" ref="Z59:AE59">SUM(Z29,Z57)</f>
        <v>68</v>
      </c>
      <c r="AA59" s="70">
        <f t="shared" si="29"/>
        <v>15</v>
      </c>
      <c r="AB59" s="70">
        <f t="shared" si="29"/>
        <v>11</v>
      </c>
      <c r="AC59" s="70">
        <f t="shared" si="29"/>
        <v>9</v>
      </c>
      <c r="AD59" s="70">
        <f t="shared" si="29"/>
        <v>94</v>
      </c>
      <c r="AE59" s="70">
        <f t="shared" si="29"/>
        <v>5</v>
      </c>
    </row>
    <row r="60" ht="26.25" customHeight="1" thickBot="1">
      <c r="C60" s="71"/>
    </row>
    <row r="61" spans="1:28" ht="12.75" thickBot="1">
      <c r="A61" s="35"/>
      <c r="B61" s="105" t="s">
        <v>126</v>
      </c>
      <c r="C61" s="75" t="s">
        <v>225</v>
      </c>
      <c r="D61" s="72" t="s">
        <v>199</v>
      </c>
      <c r="E61" s="75" t="s">
        <v>119</v>
      </c>
      <c r="F61" s="105" t="s">
        <v>118</v>
      </c>
      <c r="G61" s="75" t="s">
        <v>124</v>
      </c>
      <c r="H61" s="225" t="s">
        <v>136</v>
      </c>
      <c r="I61" s="72" t="s">
        <v>137</v>
      </c>
      <c r="J61" s="72" t="s">
        <v>127</v>
      </c>
      <c r="K61" s="72" t="s">
        <v>166</v>
      </c>
      <c r="L61" s="72" t="s">
        <v>173</v>
      </c>
      <c r="M61" s="306" t="s">
        <v>172</v>
      </c>
      <c r="N61" s="307"/>
      <c r="O61" s="307"/>
      <c r="P61" s="308"/>
      <c r="Q61" s="35"/>
      <c r="R61" s="72" t="s">
        <v>126</v>
      </c>
      <c r="S61" s="75" t="s">
        <v>225</v>
      </c>
      <c r="T61" s="72" t="s">
        <v>199</v>
      </c>
      <c r="U61" s="75" t="s">
        <v>119</v>
      </c>
      <c r="V61" s="72" t="s">
        <v>118</v>
      </c>
      <c r="W61" s="75" t="s">
        <v>226</v>
      </c>
      <c r="X61" s="77" t="s">
        <v>136</v>
      </c>
      <c r="Y61" s="72" t="s">
        <v>137</v>
      </c>
      <c r="Z61" s="72" t="s">
        <v>127</v>
      </c>
      <c r="AA61" s="72" t="s">
        <v>166</v>
      </c>
      <c r="AB61" s="72" t="s">
        <v>173</v>
      </c>
    </row>
    <row r="62" spans="1:28" ht="12.75" thickBot="1">
      <c r="A62" s="82"/>
      <c r="B62" s="104">
        <f>COUNTIF(C4:C56,C62)</f>
        <v>5</v>
      </c>
      <c r="C62" s="80" t="s">
        <v>64</v>
      </c>
      <c r="D62" s="80"/>
      <c r="E62" s="80">
        <f>SUMIF(C4:C56,C62,E4:E56)</f>
        <v>2</v>
      </c>
      <c r="F62" s="76">
        <f>SUMIF(C4:C56,C62,N4:N56)</f>
        <v>11</v>
      </c>
      <c r="G62" s="80">
        <f>SUMIF(C4:C56,C62,M4:M56)</f>
        <v>0</v>
      </c>
      <c r="H62" s="76">
        <f>SUMIF(C4:C56,C62,O4:O56)</f>
        <v>-3</v>
      </c>
      <c r="I62" s="80">
        <v>8</v>
      </c>
      <c r="J62" s="83">
        <f aca="true" t="shared" si="30" ref="J62:J75">E62/B62</f>
        <v>0.4</v>
      </c>
      <c r="K62" s="83">
        <f aca="true" t="shared" si="31" ref="K62:K75">D62/B62</f>
        <v>0</v>
      </c>
      <c r="L62" s="84">
        <f>B62/M62</f>
        <v>0.13513513513513514</v>
      </c>
      <c r="M62" s="307">
        <f>50-(COUNTIF(C4:C56,"")-2)</f>
        <v>37</v>
      </c>
      <c r="N62" s="307"/>
      <c r="O62" s="307"/>
      <c r="P62" s="307"/>
      <c r="Q62" s="82"/>
      <c r="R62" s="80">
        <f>COUNTIF(S4:S56,S62)</f>
        <v>8</v>
      </c>
      <c r="S62" s="80" t="s">
        <v>78</v>
      </c>
      <c r="T62" s="80"/>
      <c r="U62" s="80">
        <f>SUMIF(S4:S56,S62,U4:U56)</f>
        <v>3</v>
      </c>
      <c r="V62" s="80">
        <f>SUMIF(S4:S56,S62,AD4:AD56)</f>
        <v>16</v>
      </c>
      <c r="W62" s="80">
        <f>SUMIF(S4:S56,S62,AC4:AC56)</f>
        <v>2</v>
      </c>
      <c r="X62" s="80">
        <f>SUMIF(S4:S56,S62,AE4:AE56)</f>
        <v>-6</v>
      </c>
      <c r="Y62" s="80">
        <v>11</v>
      </c>
      <c r="Z62" s="83">
        <f aca="true" t="shared" si="32" ref="Z62:Z75">U62/R62</f>
        <v>0.375</v>
      </c>
      <c r="AA62" s="83">
        <f aca="true" t="shared" si="33" ref="AA62:AA75">T62/R62</f>
        <v>0</v>
      </c>
      <c r="AB62" s="90">
        <f>R62/M62</f>
        <v>0.21621621621621623</v>
      </c>
    </row>
    <row r="63" spans="1:28" ht="12">
      <c r="A63" s="85"/>
      <c r="B63" s="76">
        <f>COUNTIF(C4:C56,C63)</f>
        <v>11</v>
      </c>
      <c r="C63" s="76" t="s">
        <v>66</v>
      </c>
      <c r="D63" s="76"/>
      <c r="E63" s="76">
        <f>SUMIF(C4:C56,C63,E4:E56)</f>
        <v>5</v>
      </c>
      <c r="F63" s="76">
        <f>SUMIF(C4:C56,C63,N4:N56)</f>
        <v>27</v>
      </c>
      <c r="G63" s="76">
        <f>SUMIF(C4:C56,C63,M4:M56)</f>
        <v>3</v>
      </c>
      <c r="H63" s="76">
        <f>SUMIF(C4:C56,C63,O4:O56)</f>
        <v>5</v>
      </c>
      <c r="I63" s="76">
        <v>23</v>
      </c>
      <c r="J63" s="78">
        <f t="shared" si="30"/>
        <v>0.45454545454545453</v>
      </c>
      <c r="K63" s="78">
        <f t="shared" si="31"/>
        <v>0</v>
      </c>
      <c r="L63" s="86">
        <f>B63/M62</f>
        <v>0.2972972972972973</v>
      </c>
      <c r="Q63" s="85"/>
      <c r="R63" s="76">
        <f>COUNTIF(S4:S56,S63)</f>
        <v>5</v>
      </c>
      <c r="S63" s="76" t="s">
        <v>81</v>
      </c>
      <c r="T63" s="76"/>
      <c r="U63" s="76">
        <f>SUMIF(S4:S56,S63,U4:U56)</f>
        <v>0</v>
      </c>
      <c r="V63" s="76">
        <f>SUMIF(S4:S56,S63,AD4:AD56)</f>
        <v>19</v>
      </c>
      <c r="W63" s="104">
        <f>SUMIF(S4:S56,S63,AC4:AC56)</f>
        <v>3</v>
      </c>
      <c r="X63" s="76">
        <f>SUMIF(S4:S56,S63,AE4:AE56)</f>
        <v>-10</v>
      </c>
      <c r="Y63" s="76"/>
      <c r="Z63" s="78">
        <f t="shared" si="32"/>
        <v>0</v>
      </c>
      <c r="AA63" s="78">
        <f t="shared" si="33"/>
        <v>0</v>
      </c>
      <c r="AB63" s="91">
        <f>R63/M62</f>
        <v>0.13513513513513514</v>
      </c>
    </row>
    <row r="64" spans="1:28" ht="12">
      <c r="A64" s="85"/>
      <c r="B64" s="76">
        <f>COUNTIF(C4:C56,C64)</f>
        <v>5</v>
      </c>
      <c r="C64" s="76" t="s">
        <v>71</v>
      </c>
      <c r="D64" s="76"/>
      <c r="E64" s="76">
        <f>SUMIF(C4:C56,C64,E4:E56)</f>
        <v>2</v>
      </c>
      <c r="F64" s="76">
        <f>SUMIF(C4:C56,C64,N4:N56)</f>
        <v>14</v>
      </c>
      <c r="G64" s="76">
        <f>SUMIF(C4:C56,C64,M4:M56)</f>
        <v>1</v>
      </c>
      <c r="H64" s="76">
        <f>SUMIF(C4:C56,C64,O4:O56)</f>
        <v>-13</v>
      </c>
      <c r="I64" s="79">
        <v>5</v>
      </c>
      <c r="J64" s="78">
        <f t="shared" si="30"/>
        <v>0.4</v>
      </c>
      <c r="K64" s="78">
        <f t="shared" si="31"/>
        <v>0</v>
      </c>
      <c r="L64" s="86">
        <f>B64/M62</f>
        <v>0.13513513513513514</v>
      </c>
      <c r="Q64" s="85"/>
      <c r="R64" s="76">
        <f>COUNTIF(S4:S56,S64)</f>
        <v>2</v>
      </c>
      <c r="S64" s="76" t="s">
        <v>82</v>
      </c>
      <c r="T64" s="76"/>
      <c r="U64" s="76">
        <f>SUMIF(S4:S56,S64,U4:U56)</f>
        <v>1</v>
      </c>
      <c r="V64" s="76">
        <f>SUMIF(S4:S56,S64,AD4:AD56)</f>
        <v>5</v>
      </c>
      <c r="W64" s="76">
        <f>SUMIF(S4:S56,S64,AC4:AC56)</f>
        <v>1</v>
      </c>
      <c r="X64" s="76">
        <f>SUMIF(S4:S56,S64,AE4:AE56)</f>
        <v>1</v>
      </c>
      <c r="Y64" s="79">
        <v>5</v>
      </c>
      <c r="Z64" s="78">
        <f t="shared" si="32"/>
        <v>0.5</v>
      </c>
      <c r="AA64" s="78">
        <f t="shared" si="33"/>
        <v>0</v>
      </c>
      <c r="AB64" s="91">
        <f>R64/M62</f>
        <v>0.05405405405405406</v>
      </c>
    </row>
    <row r="65" spans="1:28" ht="12">
      <c r="A65" s="85"/>
      <c r="B65" s="76">
        <f>COUNTIF(C4:C56,C65)</f>
        <v>2</v>
      </c>
      <c r="C65" s="76" t="s">
        <v>72</v>
      </c>
      <c r="D65" s="76"/>
      <c r="E65" s="76">
        <f>SUMIF(C4:C56,C65,E4:E56)</f>
        <v>0</v>
      </c>
      <c r="F65" s="76">
        <f>SUMIF(C4:C56,C65,N4:N56)</f>
        <v>0</v>
      </c>
      <c r="G65" s="76">
        <f>SUMIF(C4:C56,C65,M4:M56)</f>
        <v>0</v>
      </c>
      <c r="H65" s="76">
        <f>SUMIF(C4:C56,C65,O4:O56)</f>
        <v>-16</v>
      </c>
      <c r="I65" s="76"/>
      <c r="J65" s="78">
        <f t="shared" si="30"/>
        <v>0</v>
      </c>
      <c r="K65" s="78">
        <f t="shared" si="31"/>
        <v>0</v>
      </c>
      <c r="L65" s="86">
        <f>B65/M62</f>
        <v>0.05405405405405406</v>
      </c>
      <c r="Q65" s="85"/>
      <c r="R65" s="76">
        <f>COUNTIF(S4:S56,S65)</f>
        <v>5</v>
      </c>
      <c r="S65" s="76" t="s">
        <v>92</v>
      </c>
      <c r="T65" s="76"/>
      <c r="U65" s="76">
        <f>SUMIF(S4:S56,S65,U4:U56)</f>
        <v>0</v>
      </c>
      <c r="V65" s="76">
        <f>SUMIF(S4:S56,S65,AD4:AD56)</f>
        <v>3</v>
      </c>
      <c r="W65" s="76">
        <f>SUMIF(S4:S56,S65,AC4:AC56)</f>
        <v>0</v>
      </c>
      <c r="X65" s="76">
        <f>SUMIF(S4:S56,S65,AE4:AE56)</f>
        <v>-5</v>
      </c>
      <c r="Y65" s="76"/>
      <c r="Z65" s="78">
        <f t="shared" si="32"/>
        <v>0</v>
      </c>
      <c r="AA65" s="78">
        <f t="shared" si="33"/>
        <v>0</v>
      </c>
      <c r="AB65" s="91">
        <f>R65/M62</f>
        <v>0.13513513513513514</v>
      </c>
    </row>
    <row r="66" spans="1:28" ht="12">
      <c r="A66" s="85"/>
      <c r="B66" s="76">
        <f>COUNTIF(C4:C56,C66)</f>
        <v>14</v>
      </c>
      <c r="C66" s="76" t="s">
        <v>73</v>
      </c>
      <c r="D66" s="76"/>
      <c r="E66" s="76">
        <f>SUMIF(C4:C56,C66,E4:E56)</f>
        <v>8</v>
      </c>
      <c r="F66" s="76">
        <f>SUMIF(C4:C56,C66,N4:N56)</f>
        <v>37</v>
      </c>
      <c r="G66" s="76">
        <f>SUMIF(C4:C56,C66,M4:M56)</f>
        <v>5</v>
      </c>
      <c r="H66" s="76">
        <f>SUMIF(C4:C56,C66,O4:O56)</f>
        <v>22</v>
      </c>
      <c r="I66" s="76">
        <v>35</v>
      </c>
      <c r="J66" s="78">
        <f t="shared" si="30"/>
        <v>0.5714285714285714</v>
      </c>
      <c r="K66" s="78">
        <f t="shared" si="31"/>
        <v>0</v>
      </c>
      <c r="L66" s="86">
        <f>B66/M62</f>
        <v>0.3783783783783784</v>
      </c>
      <c r="Q66" s="85"/>
      <c r="R66" s="76">
        <f>COUNTIF(S4:S56,S66)</f>
        <v>6</v>
      </c>
      <c r="S66" s="76" t="s">
        <v>83</v>
      </c>
      <c r="T66" s="76"/>
      <c r="U66" s="76">
        <f>SUMIF(S4:S56,S66,U4:U56)</f>
        <v>3</v>
      </c>
      <c r="V66" s="76">
        <f>SUMIF(S4:S56,S66,AD4:AD56)</f>
        <v>11</v>
      </c>
      <c r="W66" s="76">
        <f>SUMIF(S4:S56,S66,AC4:AC56)</f>
        <v>0</v>
      </c>
      <c r="X66" s="76">
        <f>SUMIF(S4:S56,S66,AE4:AE56)</f>
        <v>-5</v>
      </c>
      <c r="Y66" s="76">
        <v>8</v>
      </c>
      <c r="Z66" s="78">
        <f t="shared" si="32"/>
        <v>0.5</v>
      </c>
      <c r="AA66" s="78">
        <f t="shared" si="33"/>
        <v>0</v>
      </c>
      <c r="AB66" s="91">
        <f>R66/M62</f>
        <v>0.16216216216216217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5</v>
      </c>
      <c r="S67" s="76" t="s">
        <v>87</v>
      </c>
      <c r="T67" s="76"/>
      <c r="U67" s="76">
        <f>SUMIF(S4:S56,S67,U4:U56)</f>
        <v>5</v>
      </c>
      <c r="V67" s="76">
        <f>SUMIF(S4:S56,S67,AD4:AD56)</f>
        <v>22</v>
      </c>
      <c r="W67" s="76">
        <f>SUMIF(S4:S56,S67,AC4:AC56)</f>
        <v>2</v>
      </c>
      <c r="X67" s="76">
        <f>SUMIF(S4:S56,S67,AE4:AE56)</f>
        <v>22</v>
      </c>
      <c r="Y67" s="76">
        <v>22</v>
      </c>
      <c r="Z67" s="78">
        <f t="shared" si="32"/>
        <v>1</v>
      </c>
      <c r="AA67" s="78">
        <f t="shared" si="33"/>
        <v>0</v>
      </c>
      <c r="AB67" s="91">
        <f>R67/M62</f>
        <v>0.13513513513513514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6</v>
      </c>
      <c r="S68" s="76" t="s">
        <v>88</v>
      </c>
      <c r="T68" s="76"/>
      <c r="U68" s="76">
        <f>SUMIF(S4:S56,S68,U4:U56)</f>
        <v>5</v>
      </c>
      <c r="V68" s="76">
        <f>SUMIF(S4:S56,S68,AD4:AD56)</f>
        <v>18</v>
      </c>
      <c r="W68" s="76">
        <f>SUMIF(S4:S56,S68,AC4:AC56)</f>
        <v>1</v>
      </c>
      <c r="X68" s="76">
        <f>SUMIF(S4:S56,S68,AE4:AE56)</f>
        <v>8</v>
      </c>
      <c r="Y68" s="76">
        <v>13</v>
      </c>
      <c r="Z68" s="78">
        <f t="shared" si="32"/>
        <v>0.8333333333333334</v>
      </c>
      <c r="AA68" s="78">
        <f t="shared" si="33"/>
        <v>0</v>
      </c>
      <c r="AB68" s="91">
        <f>R68/M62</f>
        <v>0.16216216216216217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133</v>
      </c>
      <c r="B77" s="32"/>
      <c r="C77" s="118" t="s">
        <v>220</v>
      </c>
      <c r="D77" s="74" t="s">
        <v>134</v>
      </c>
      <c r="E77" s="72" t="s">
        <v>135</v>
      </c>
      <c r="F77" s="72" t="s">
        <v>0</v>
      </c>
      <c r="G77" s="119" t="s">
        <v>179</v>
      </c>
      <c r="H77" s="122" t="s">
        <v>167</v>
      </c>
      <c r="I77" s="72" t="s">
        <v>168</v>
      </c>
      <c r="J77" s="72" t="s">
        <v>169</v>
      </c>
      <c r="K77" s="72" t="s">
        <v>170</v>
      </c>
      <c r="L77" s="120" t="s">
        <v>174</v>
      </c>
      <c r="Q77" s="136" t="s">
        <v>133</v>
      </c>
      <c r="R77" s="32"/>
      <c r="S77" s="118" t="s">
        <v>220</v>
      </c>
      <c r="T77" s="74" t="s">
        <v>134</v>
      </c>
      <c r="U77" s="72" t="s">
        <v>135</v>
      </c>
      <c r="V77" s="72" t="s">
        <v>0</v>
      </c>
      <c r="W77" s="119" t="s">
        <v>179</v>
      </c>
      <c r="X77" s="122" t="s">
        <v>167</v>
      </c>
      <c r="Y77" s="72" t="s">
        <v>168</v>
      </c>
      <c r="Z77" s="72" t="s">
        <v>169</v>
      </c>
      <c r="AA77" s="72" t="s">
        <v>170</v>
      </c>
      <c r="AB77" s="120" t="s">
        <v>174</v>
      </c>
    </row>
    <row r="78" spans="1:28" ht="12">
      <c r="A78" s="302" t="s">
        <v>63</v>
      </c>
      <c r="B78" s="303"/>
      <c r="C78" s="113">
        <f>COUNTIF(F4:F56,A78)</f>
        <v>0</v>
      </c>
      <c r="D78" s="80">
        <f>COUNTIF(G4:G56,A78)</f>
        <v>7</v>
      </c>
      <c r="E78" s="80">
        <f>COUNTIF(H4:H56,A78)</f>
        <v>5</v>
      </c>
      <c r="F78" s="80">
        <f>COUNTIF(I4:I56,A78)</f>
        <v>3</v>
      </c>
      <c r="G78" s="116">
        <f>SUM(D78:F78)</f>
        <v>15</v>
      </c>
      <c r="H78" s="113">
        <f>SUMIF(F4:F56,A78,O4:O56)</f>
        <v>0</v>
      </c>
      <c r="I78" s="80">
        <f>SUMIF(G4:G56,A78,O4:O56)</f>
        <v>-5</v>
      </c>
      <c r="J78" s="80">
        <f>SUMIF(H4:H56,A78,O4:O56)</f>
        <v>10</v>
      </c>
      <c r="K78" s="80">
        <f>SUMIF(I4:I56,A78,O4:O56)</f>
        <v>-20</v>
      </c>
      <c r="L78" s="109">
        <f>SUM(I78:K78)</f>
        <v>-15</v>
      </c>
      <c r="Q78" s="302" t="s">
        <v>76</v>
      </c>
      <c r="R78" s="303"/>
      <c r="S78" s="113">
        <f>COUNTIF(V4:V56,Q78)</f>
        <v>1</v>
      </c>
      <c r="T78" s="80">
        <f>COUNTIF(W4:W56,Q78)</f>
        <v>3</v>
      </c>
      <c r="U78" s="80">
        <f>COUNTIF(X4:X56,Q78)</f>
        <v>2</v>
      </c>
      <c r="V78" s="80">
        <f>COUNTIF(Y4:Y56,Q78)</f>
        <v>5</v>
      </c>
      <c r="W78" s="116">
        <f>SUM(T78:V78)</f>
        <v>10</v>
      </c>
      <c r="X78" s="113">
        <f>SUMIF(V4:V56,Q78,AE4:AE56)</f>
        <v>-5</v>
      </c>
      <c r="Y78" s="80">
        <f>SUMIF(W4:W56,Q78,AE4:AE56)</f>
        <v>-4</v>
      </c>
      <c r="Z78" s="80">
        <f>SUMIF(X4:X56,Q78,AE4:AE56)</f>
        <v>18</v>
      </c>
      <c r="AA78" s="80">
        <f>SUMIF(Y4:Y56,Q78,AE4:AE56)</f>
        <v>-8</v>
      </c>
      <c r="AB78" s="109">
        <f>SUM(Y78:AA78)</f>
        <v>6</v>
      </c>
    </row>
    <row r="79" spans="1:28" ht="12">
      <c r="A79" s="296" t="s">
        <v>64</v>
      </c>
      <c r="B79" s="297"/>
      <c r="C79" s="114">
        <f>COUNTIF(F4:F56,A79)</f>
        <v>1</v>
      </c>
      <c r="D79" s="76">
        <f>COUNTIF(G4:G56,A79)</f>
        <v>1</v>
      </c>
      <c r="E79" s="76">
        <f>COUNTIF(H4:H56,A79)</f>
        <v>6</v>
      </c>
      <c r="F79" s="76">
        <f>COUNTIF(I4:I56,A79)</f>
        <v>9</v>
      </c>
      <c r="G79" s="117">
        <f aca="true" t="shared" si="34" ref="G79:G90">SUM(D79:F79)</f>
        <v>16</v>
      </c>
      <c r="H79" s="114">
        <f>SUMIF(F4:F56,A79,O4:O56)</f>
        <v>0</v>
      </c>
      <c r="I79" s="76">
        <f>SUMIF(G4:G56,A79,O4:O56)</f>
        <v>3</v>
      </c>
      <c r="J79" s="76">
        <f>SUMIF(H4:H56,A79,O4:O56)</f>
        <v>-34</v>
      </c>
      <c r="K79" s="76">
        <f>SUMIF(I4:I56,A79,O4:O56)</f>
        <v>-5</v>
      </c>
      <c r="L79" s="110">
        <f aca="true" t="shared" si="35" ref="L79:L91">SUM(I79:K79)</f>
        <v>-36</v>
      </c>
      <c r="Q79" s="296" t="s">
        <v>77</v>
      </c>
      <c r="R79" s="297"/>
      <c r="S79" s="114">
        <f>COUNTIF(V4:V56,Q79)</f>
        <v>15</v>
      </c>
      <c r="T79" s="76">
        <f>COUNTIF(W4:W56,Q79)</f>
        <v>2</v>
      </c>
      <c r="U79" s="76">
        <f>COUNTIF(X4:X56,Q79)</f>
        <v>0</v>
      </c>
      <c r="V79" s="76">
        <f>COUNTIF(Y4:Y56,Q79)</f>
        <v>1</v>
      </c>
      <c r="W79" s="117">
        <f aca="true" t="shared" si="36" ref="W79:W90">SUM(T79:V79)</f>
        <v>3</v>
      </c>
      <c r="X79" s="114">
        <f>SUMIF(V4:V56,Q79,AE4:AE56)</f>
        <v>4</v>
      </c>
      <c r="Y79" s="76">
        <f>SUMIF(W4:W56,Q79,AE4:AE56)</f>
        <v>7</v>
      </c>
      <c r="Z79" s="76">
        <f>SUMIF(X4:X56,Q79,AE4:AE56)</f>
        <v>0</v>
      </c>
      <c r="AA79" s="76">
        <f>SUMIF(Y4:Y56,Q79,AE4:AE56)</f>
        <v>-4</v>
      </c>
      <c r="AB79" s="110">
        <f aca="true" t="shared" si="37" ref="AB79:AB91">SUM(Y79:AA79)</f>
        <v>3</v>
      </c>
    </row>
    <row r="80" spans="1:28" ht="12">
      <c r="A80" s="296" t="s">
        <v>65</v>
      </c>
      <c r="B80" s="297"/>
      <c r="C80" s="114">
        <f>COUNTIF(F4:F56,A80)</f>
        <v>0</v>
      </c>
      <c r="D80" s="76">
        <f>COUNTIF(G4:G56,A80)</f>
        <v>0</v>
      </c>
      <c r="E80" s="76">
        <f>COUNTIF(H4:H56,A80)</f>
        <v>5</v>
      </c>
      <c r="F80" s="76">
        <f>COUNTIF(I4:I56,A80)</f>
        <v>1</v>
      </c>
      <c r="G80" s="117">
        <f t="shared" si="34"/>
        <v>6</v>
      </c>
      <c r="H80" s="114">
        <f>SUMIF(F4:F56,A80,O4:O56)</f>
        <v>0</v>
      </c>
      <c r="I80" s="76">
        <f>SUMIF(G4:G56,A80,O4:O56)</f>
        <v>0</v>
      </c>
      <c r="J80" s="76">
        <f>SUMIF(H4:H56,A80,O4:O56)</f>
        <v>-1</v>
      </c>
      <c r="K80" s="76">
        <f>SUMIF(I4:I56,A80,O4:O56)</f>
        <v>-4</v>
      </c>
      <c r="L80" s="110">
        <f t="shared" si="35"/>
        <v>-5</v>
      </c>
      <c r="Q80" s="296" t="s">
        <v>78</v>
      </c>
      <c r="R80" s="297"/>
      <c r="S80" s="114">
        <f>COUNTIF(V4:V56,Q80)</f>
        <v>0</v>
      </c>
      <c r="T80" s="76">
        <f>COUNTIF(W4:W56,Q80)</f>
        <v>0</v>
      </c>
      <c r="U80" s="76">
        <f>COUNTIF(X4:X56,Q80)</f>
        <v>7</v>
      </c>
      <c r="V80" s="76">
        <f>COUNTIF(Y4:Y56,Q80)</f>
        <v>2</v>
      </c>
      <c r="W80" s="117">
        <f t="shared" si="36"/>
        <v>9</v>
      </c>
      <c r="X80" s="114">
        <f>SUMIF(V4:V56,Q80,AE4:AE56)</f>
        <v>0</v>
      </c>
      <c r="Y80" s="76">
        <f>SUMIF(W4:W56,Q80,AE4:AE56)</f>
        <v>0</v>
      </c>
      <c r="Z80" s="76">
        <f>SUMIF(X4:X56,Q80,AE4:AE56)</f>
        <v>-6</v>
      </c>
      <c r="AA80" s="76">
        <f>SUMIF(Y4:Y56,Q80,AE4:AE56)</f>
        <v>4</v>
      </c>
      <c r="AB80" s="110">
        <f t="shared" si="37"/>
        <v>-2</v>
      </c>
    </row>
    <row r="81" spans="1:28" ht="12">
      <c r="A81" s="296" t="s">
        <v>66</v>
      </c>
      <c r="B81" s="297"/>
      <c r="C81" s="114">
        <f>COUNTIF(F4:F56,A81)</f>
        <v>0</v>
      </c>
      <c r="D81" s="76">
        <f>COUNTIF(G4:G56,A81)</f>
        <v>1</v>
      </c>
      <c r="E81" s="76">
        <f>COUNTIF(H4:H56,A81)</f>
        <v>2</v>
      </c>
      <c r="F81" s="76">
        <f>COUNTIF(I4:I56,A81)</f>
        <v>6</v>
      </c>
      <c r="G81" s="117">
        <f t="shared" si="34"/>
        <v>9</v>
      </c>
      <c r="H81" s="114">
        <f>SUMIF(F4:F56,A81,O4:O56)</f>
        <v>0</v>
      </c>
      <c r="I81" s="76">
        <f>SUMIF(G4:G56,A81,O4:O56)</f>
        <v>2</v>
      </c>
      <c r="J81" s="76">
        <f>SUMIF(H4:H56,A81,O4:O56)</f>
        <v>-4</v>
      </c>
      <c r="K81" s="76">
        <f>SUMIF(I4:I56,A81,O4:O56)</f>
        <v>5</v>
      </c>
      <c r="L81" s="110">
        <f t="shared" si="35"/>
        <v>3</v>
      </c>
      <c r="Q81" s="296" t="s">
        <v>79</v>
      </c>
      <c r="R81" s="297"/>
      <c r="S81" s="114">
        <f>COUNTIF(V4:V56,Q81)</f>
        <v>0</v>
      </c>
      <c r="T81" s="76">
        <f>COUNTIF(W4:W56,Q81)</f>
        <v>6</v>
      </c>
      <c r="U81" s="76">
        <f>COUNTIF(X4:X56,Q81)</f>
        <v>3</v>
      </c>
      <c r="V81" s="76">
        <f>COUNTIF(Y4:Y56,Q81)</f>
        <v>5</v>
      </c>
      <c r="W81" s="117">
        <f t="shared" si="36"/>
        <v>14</v>
      </c>
      <c r="X81" s="114">
        <f>SUMIF(V4:V56,Q81,AE4:AE56)</f>
        <v>0</v>
      </c>
      <c r="Y81" s="76">
        <f>SUMIF(W4:W56,Q81,AE4:AE56)</f>
        <v>7</v>
      </c>
      <c r="Z81" s="76">
        <f>SUMIF(X4:X56,Q81,AE4:AE56)</f>
        <v>1</v>
      </c>
      <c r="AA81" s="76">
        <f>SUMIF(Y4:Y56,Q81,AE4:AE56)</f>
        <v>-14</v>
      </c>
      <c r="AB81" s="110">
        <f t="shared" si="37"/>
        <v>-6</v>
      </c>
    </row>
    <row r="82" spans="1:28" ht="12">
      <c r="A82" s="296" t="s">
        <v>67</v>
      </c>
      <c r="B82" s="297"/>
      <c r="C82" s="114">
        <f>COUNTIF(F4:F56,A82)</f>
        <v>0</v>
      </c>
      <c r="D82" s="76">
        <f>COUNTIF(G4:G56,A82)</f>
        <v>12</v>
      </c>
      <c r="E82" s="76">
        <f>COUNTIF(H4:H56,A82)</f>
        <v>1</v>
      </c>
      <c r="F82" s="76">
        <f>COUNTIF(I4:I56,A82)</f>
        <v>0</v>
      </c>
      <c r="G82" s="117">
        <f t="shared" si="34"/>
        <v>13</v>
      </c>
      <c r="H82" s="114">
        <f>SUMIF(F4:F56,A82,O4:O56)</f>
        <v>0</v>
      </c>
      <c r="I82" s="76">
        <f>SUMIF(G4:G56,A82,O4:O56)</f>
        <v>-2</v>
      </c>
      <c r="J82" s="76">
        <f>SUMIF(H4:H56,A82,O4:O56)</f>
        <v>-1</v>
      </c>
      <c r="K82" s="76">
        <f>SUMIF(I4:I56,A82,O4:O56)</f>
        <v>0</v>
      </c>
      <c r="L82" s="110">
        <f t="shared" si="35"/>
        <v>-3</v>
      </c>
      <c r="N82" s="40"/>
      <c r="Q82" s="296" t="s">
        <v>80</v>
      </c>
      <c r="R82" s="297"/>
      <c r="S82" s="114">
        <f>COUNTIF(V4:V56,Q82)</f>
        <v>0</v>
      </c>
      <c r="T82" s="76">
        <f>COUNTIF(W4:W56,Q82)</f>
        <v>3</v>
      </c>
      <c r="U82" s="76">
        <f>COUNTIF(X4:X56,Q82)</f>
        <v>4</v>
      </c>
      <c r="V82" s="76">
        <f>COUNTIF(Y4:Y56,Q82)</f>
        <v>7</v>
      </c>
      <c r="W82" s="117">
        <f t="shared" si="36"/>
        <v>14</v>
      </c>
      <c r="X82" s="114">
        <f>SUMIF(V4:V56,Q82,AE4:AE56)</f>
        <v>0</v>
      </c>
      <c r="Y82" s="76">
        <f>SUMIF(W4:W56,Q82,AE4:AE56)</f>
        <v>4</v>
      </c>
      <c r="Z82" s="76">
        <f>SUMIF(X4:X56,Q82,AE4:AE56)</f>
        <v>-12</v>
      </c>
      <c r="AA82" s="76">
        <f>SUMIF(Y4:Y56,Q82,AE4:AE56)</f>
        <v>-15</v>
      </c>
      <c r="AB82" s="110">
        <f t="shared" si="37"/>
        <v>-23</v>
      </c>
    </row>
    <row r="83" spans="1:28" ht="12">
      <c r="A83" s="296" t="s">
        <v>68</v>
      </c>
      <c r="B83" s="297"/>
      <c r="C83" s="114">
        <f>COUNTIF(F4:F56,A83)</f>
        <v>2</v>
      </c>
      <c r="D83" s="76">
        <f>COUNTIF(G4:G56,A83)</f>
        <v>7</v>
      </c>
      <c r="E83" s="76">
        <f>COUNTIF(H4:H56,A83)</f>
        <v>4</v>
      </c>
      <c r="F83" s="76">
        <f>COUNTIF(I4:I56,A83)</f>
        <v>4</v>
      </c>
      <c r="G83" s="117">
        <f t="shared" si="34"/>
        <v>15</v>
      </c>
      <c r="H83" s="114">
        <f>SUMIF(F4:F56,A83,O4:O56)</f>
        <v>0</v>
      </c>
      <c r="I83" s="76">
        <f>SUMIF(G4:G56,A83,O4:O56)</f>
        <v>-2</v>
      </c>
      <c r="J83" s="76">
        <f>SUMIF(H4:H56,A83,O4:O56)</f>
        <v>16</v>
      </c>
      <c r="K83" s="76">
        <f>SUMIF(I4:I56,A83,O4:O56)</f>
        <v>9</v>
      </c>
      <c r="L83" s="110">
        <f t="shared" si="35"/>
        <v>23</v>
      </c>
      <c r="N83" s="40"/>
      <c r="Q83" s="296" t="s">
        <v>81</v>
      </c>
      <c r="R83" s="297"/>
      <c r="S83" s="114">
        <f>COUNTIF(V4:V56,Q83)</f>
        <v>0</v>
      </c>
      <c r="T83" s="76">
        <f>COUNTIF(W4:W56,Q83)</f>
        <v>2</v>
      </c>
      <c r="U83" s="76">
        <f>COUNTIF(X4:X56,Q83)</f>
        <v>1</v>
      </c>
      <c r="V83" s="76">
        <f>COUNTIF(Y4:Y56,Q83)</f>
        <v>1</v>
      </c>
      <c r="W83" s="117">
        <f t="shared" si="36"/>
        <v>4</v>
      </c>
      <c r="X83" s="114">
        <f>SUMIF(V4:V56,Q83,AE4:AE56)</f>
        <v>0</v>
      </c>
      <c r="Y83" s="76">
        <f>SUMIF(W4:W56,Q83,AE4:AE56)</f>
        <v>-1</v>
      </c>
      <c r="Z83" s="76">
        <f>SUMIF(X4:X56,Q83,AE4:AE56)</f>
        <v>3</v>
      </c>
      <c r="AA83" s="76">
        <f>SUMIF(Y4:Y56,Q83,AE4:AE56)</f>
        <v>-4</v>
      </c>
      <c r="AB83" s="110">
        <f t="shared" si="37"/>
        <v>-2</v>
      </c>
    </row>
    <row r="84" spans="1:28" ht="12">
      <c r="A84" s="296" t="s">
        <v>69</v>
      </c>
      <c r="B84" s="297"/>
      <c r="C84" s="114">
        <f>COUNTIF(F4:F56,A84)</f>
        <v>16</v>
      </c>
      <c r="D84" s="76">
        <f>COUNTIF(G4:G56,A84)</f>
        <v>0</v>
      </c>
      <c r="E84" s="76">
        <f>COUNTIF(H4:H56,A84)</f>
        <v>2</v>
      </c>
      <c r="F84" s="76">
        <f>COUNTIF(I4:I56,A84)</f>
        <v>0</v>
      </c>
      <c r="G84" s="117">
        <f t="shared" si="34"/>
        <v>2</v>
      </c>
      <c r="H84" s="114">
        <f>SUMIF(F4:F56,A84,O4:O56)</f>
        <v>-17</v>
      </c>
      <c r="I84" s="76">
        <f>SUMIF(G4:G56,A84,O4:O56)</f>
        <v>0</v>
      </c>
      <c r="J84" s="76">
        <f>SUMIF(H4:H56,A84,O4:O56)</f>
        <v>-7</v>
      </c>
      <c r="K84" s="76">
        <f>SUMIF(I4:I56,A84,O4:O56)</f>
        <v>0</v>
      </c>
      <c r="L84" s="110">
        <f t="shared" si="35"/>
        <v>-7</v>
      </c>
      <c r="N84" s="40"/>
      <c r="Q84" s="296" t="s">
        <v>82</v>
      </c>
      <c r="R84" s="297"/>
      <c r="S84" s="114">
        <f>COUNTIF(V4:V56,Q84)</f>
        <v>0</v>
      </c>
      <c r="T84" s="76">
        <f>COUNTIF(W4:W56,Q84)</f>
        <v>3</v>
      </c>
      <c r="U84" s="76">
        <f>COUNTIF(X4:X56,Q84)</f>
        <v>2</v>
      </c>
      <c r="V84" s="76">
        <f>COUNTIF(Y4:Y56,Q84)</f>
        <v>0</v>
      </c>
      <c r="W84" s="117">
        <f t="shared" si="36"/>
        <v>5</v>
      </c>
      <c r="X84" s="114">
        <f>SUMIF(V4:V56,Q84,AE4:AE56)</f>
        <v>0</v>
      </c>
      <c r="Y84" s="76">
        <f>SUMIF(W4:W56,Q84,AE4:AE56)</f>
        <v>-5</v>
      </c>
      <c r="Z84" s="76">
        <f>SUMIF(X4:X56,Q84,AE4:AE56)</f>
        <v>0</v>
      </c>
      <c r="AA84" s="76">
        <f>SUMIF(Y4:Y56,Q84,AE4:AE56)</f>
        <v>0</v>
      </c>
      <c r="AB84" s="110">
        <f t="shared" si="37"/>
        <v>-5</v>
      </c>
    </row>
    <row r="85" spans="1:28" ht="12">
      <c r="A85" s="296" t="s">
        <v>70</v>
      </c>
      <c r="B85" s="297"/>
      <c r="C85" s="114">
        <f>COUNTIF(F4:F56,A85)</f>
        <v>8</v>
      </c>
      <c r="D85" s="76">
        <f>COUNTIF(G4:G56,A85)</f>
        <v>4</v>
      </c>
      <c r="E85" s="76">
        <f>COUNTIF(H4:H56,A85)</f>
        <v>4</v>
      </c>
      <c r="F85" s="76">
        <f>COUNTIF(I4:I56,A85)</f>
        <v>4</v>
      </c>
      <c r="G85" s="117">
        <f t="shared" si="34"/>
        <v>12</v>
      </c>
      <c r="H85" s="114">
        <f>SUMIF(F4:F56,A85,O4:O56)</f>
        <v>-2</v>
      </c>
      <c r="I85" s="76">
        <f>SUMIF(G4:G56,A85,O4:O56)</f>
        <v>14</v>
      </c>
      <c r="J85" s="76">
        <f>SUMIF(H4:H56,A85,O4:O56)</f>
        <v>12</v>
      </c>
      <c r="K85" s="76">
        <f>SUMIF(I4:I56,A85,O4:O56)</f>
        <v>-4</v>
      </c>
      <c r="L85" s="110">
        <f t="shared" si="35"/>
        <v>22</v>
      </c>
      <c r="N85" s="40"/>
      <c r="Q85" s="296" t="s">
        <v>92</v>
      </c>
      <c r="R85" s="297"/>
      <c r="S85" s="114">
        <f>COUNTIF(V4:V56,Q85)</f>
        <v>0</v>
      </c>
      <c r="T85" s="76">
        <f>COUNTIF(W4:W56,Q85)</f>
        <v>4</v>
      </c>
      <c r="U85" s="76">
        <f>COUNTIF(X4:X56,Q85)</f>
        <v>1</v>
      </c>
      <c r="V85" s="76">
        <f>COUNTIF(Y4:Y56,Q85)</f>
        <v>0</v>
      </c>
      <c r="W85" s="117">
        <f t="shared" si="36"/>
        <v>5</v>
      </c>
      <c r="X85" s="114">
        <f>SUMIF(V4:V56,Q85,AE4:AE56)</f>
        <v>0</v>
      </c>
      <c r="Y85" s="76">
        <f>SUMIF(W4:W56,Q85,AE4:AE56)</f>
        <v>-8</v>
      </c>
      <c r="Z85" s="76">
        <f>SUMIF(X4:X56,Q85,AE4:AE56)</f>
        <v>-4</v>
      </c>
      <c r="AA85" s="76">
        <f>SUMIF(Y4:Y56,Q85,AE4:AE56)</f>
        <v>0</v>
      </c>
      <c r="AB85" s="110">
        <f t="shared" si="37"/>
        <v>-12</v>
      </c>
    </row>
    <row r="86" spans="1:28" ht="12">
      <c r="A86" s="296" t="s">
        <v>71</v>
      </c>
      <c r="B86" s="297"/>
      <c r="C86" s="114">
        <f>COUNTIF(F4:F56,A86)</f>
        <v>0</v>
      </c>
      <c r="D86" s="76">
        <f>COUNTIF(G4:G56,A86)</f>
        <v>0</v>
      </c>
      <c r="E86" s="76">
        <f>COUNTIF(H4:H56,A86)</f>
        <v>0</v>
      </c>
      <c r="F86" s="76">
        <f>COUNTIF(I4:I56,A86)</f>
        <v>0</v>
      </c>
      <c r="G86" s="117">
        <f t="shared" si="34"/>
        <v>0</v>
      </c>
      <c r="H86" s="114">
        <f>SUMIF(F4:F56,A86,O4:O56)</f>
        <v>0</v>
      </c>
      <c r="I86" s="76">
        <f>SUMIF(G4:G56,A86,O4:O56)</f>
        <v>0</v>
      </c>
      <c r="J86" s="76">
        <f>SUMIF(H4:H56,A86,O4:O56)</f>
        <v>0</v>
      </c>
      <c r="K86" s="76">
        <f>SUMIF(I4:I56,A86,O4:O56)</f>
        <v>0</v>
      </c>
      <c r="L86" s="110">
        <f t="shared" si="35"/>
        <v>0</v>
      </c>
      <c r="N86" s="40"/>
      <c r="Q86" s="296" t="s">
        <v>83</v>
      </c>
      <c r="R86" s="297"/>
      <c r="S86" s="114">
        <f>COUNTIF(V4:V56,Q86)</f>
        <v>0</v>
      </c>
      <c r="T86" s="76">
        <f>COUNTIF(W4:W56,Q86)</f>
        <v>0</v>
      </c>
      <c r="U86" s="76">
        <f>COUNTIF(X4:X56,Q86)</f>
        <v>1</v>
      </c>
      <c r="V86" s="76">
        <f>COUNTIF(Y4:Y56,Q86)</f>
        <v>2</v>
      </c>
      <c r="W86" s="117">
        <f t="shared" si="36"/>
        <v>3</v>
      </c>
      <c r="X86" s="114">
        <f>SUMIF(V4:V56,Q86,AE4:AE56)</f>
        <v>0</v>
      </c>
      <c r="Y86" s="76">
        <f>SUMIF(W4:W56,Q86,AE4:AE56)</f>
        <v>0</v>
      </c>
      <c r="Z86" s="76">
        <f>SUMIF(X4:X56,Q86,AE4:AE56)</f>
        <v>0</v>
      </c>
      <c r="AA86" s="76">
        <f>SUMIF(Y4:Y56,Q86,AE4:AE56)</f>
        <v>4</v>
      </c>
      <c r="AB86" s="110">
        <f t="shared" si="37"/>
        <v>4</v>
      </c>
    </row>
    <row r="87" spans="1:28" ht="12">
      <c r="A87" s="300" t="s">
        <v>72</v>
      </c>
      <c r="B87" s="301"/>
      <c r="C87" s="114">
        <f>COUNTIF(F4:F56,A87)</f>
        <v>10</v>
      </c>
      <c r="D87" s="76">
        <f>COUNTIF(G4:G56,A87)</f>
        <v>1</v>
      </c>
      <c r="E87" s="76">
        <f>COUNTIF(H4:H56,A87)</f>
        <v>2</v>
      </c>
      <c r="F87" s="76">
        <f>COUNTIF(I4:I56,A87)</f>
        <v>4</v>
      </c>
      <c r="G87" s="117">
        <f t="shared" si="34"/>
        <v>7</v>
      </c>
      <c r="H87" s="114">
        <f>SUMIF(F4:F56,A87,O4:O56)</f>
        <v>14</v>
      </c>
      <c r="I87" s="76">
        <f>SUMIF(G4:G56,A87,O4:O56)</f>
        <v>0</v>
      </c>
      <c r="J87" s="76">
        <f>SUMIF(H4:H56,A87,O4:O56)</f>
        <v>4</v>
      </c>
      <c r="K87" s="76">
        <f>SUMIF(I4:I56,A87,O4:O56)</f>
        <v>0</v>
      </c>
      <c r="L87" s="110">
        <f t="shared" si="35"/>
        <v>4</v>
      </c>
      <c r="Q87" s="300" t="s">
        <v>84</v>
      </c>
      <c r="R87" s="301"/>
      <c r="S87" s="114">
        <f>COUNTIF(V4:V56,Q87)</f>
        <v>0</v>
      </c>
      <c r="T87" s="76">
        <f>COUNTIF(W4:W56,Q87)</f>
        <v>7</v>
      </c>
      <c r="U87" s="76">
        <f>COUNTIF(X4:X56,Q87)</f>
        <v>9</v>
      </c>
      <c r="V87" s="76">
        <f>COUNTIF(Y4:Y56,Q87)</f>
        <v>2</v>
      </c>
      <c r="W87" s="117">
        <f t="shared" si="36"/>
        <v>18</v>
      </c>
      <c r="X87" s="114">
        <f>SUMIF(V4:V56,Q87,AE4:AE56)</f>
        <v>0</v>
      </c>
      <c r="Y87" s="76">
        <f>SUMIF(W4:W56,Q87,AE4:AE56)</f>
        <v>27</v>
      </c>
      <c r="Z87" s="76">
        <f>SUMIF(X4:X56,Q87,AE4:AE56)</f>
        <v>22</v>
      </c>
      <c r="AA87" s="76">
        <f>SUMIF(Y4:Y56,Q87,AE4:AE56)</f>
        <v>-2</v>
      </c>
      <c r="AB87" s="110">
        <f t="shared" si="37"/>
        <v>47</v>
      </c>
    </row>
    <row r="88" spans="1:28" ht="12">
      <c r="A88" s="296" t="s">
        <v>73</v>
      </c>
      <c r="B88" s="297"/>
      <c r="C88" s="114">
        <f>COUNTIF(F4:F56,A88)</f>
        <v>0</v>
      </c>
      <c r="D88" s="76">
        <f>COUNTIF(G4:G56,A88)</f>
        <v>0</v>
      </c>
      <c r="E88" s="76">
        <f>COUNTIF(H4:H56,A88)</f>
        <v>1</v>
      </c>
      <c r="F88" s="76">
        <f>COUNTIF(I4:I56,A88)</f>
        <v>4</v>
      </c>
      <c r="G88" s="117">
        <f t="shared" si="34"/>
        <v>5</v>
      </c>
      <c r="H88" s="114">
        <f>SUMIF(F4:F56,A88,O4:O56)</f>
        <v>0</v>
      </c>
      <c r="I88" s="76">
        <f>SUMIF(G4:G56,A88,O4:O56)</f>
        <v>0</v>
      </c>
      <c r="J88" s="76">
        <f>SUMIF(H4:H56,A88,O4:O56)</f>
        <v>-4</v>
      </c>
      <c r="K88" s="76">
        <f>SUMIF(I4:I56,A88,O4:O56)</f>
        <v>8</v>
      </c>
      <c r="L88" s="110">
        <f t="shared" si="35"/>
        <v>4</v>
      </c>
      <c r="Q88" s="296" t="s">
        <v>85</v>
      </c>
      <c r="R88" s="297"/>
      <c r="S88" s="114">
        <f>COUNTIF(V4:V56,Q88)</f>
        <v>19</v>
      </c>
      <c r="T88" s="76">
        <f>COUNTIF(W4:W56,Q88)</f>
        <v>0</v>
      </c>
      <c r="U88" s="76">
        <f>COUNTIF(X4:X56,Q88)</f>
        <v>0</v>
      </c>
      <c r="V88" s="76">
        <f>COUNTIF(Y4:Y56,Q88)</f>
        <v>2</v>
      </c>
      <c r="W88" s="117">
        <f t="shared" si="36"/>
        <v>2</v>
      </c>
      <c r="X88" s="114">
        <f>SUMIF(V4:V56,Q88,AE4:AE56)</f>
        <v>6</v>
      </c>
      <c r="Y88" s="76">
        <f>SUMIF(W4:W56,Q88,AE4:AE56)</f>
        <v>0</v>
      </c>
      <c r="Z88" s="76">
        <f>SUMIF(X4:X56,Q88,AE4:AE56)</f>
        <v>0</v>
      </c>
      <c r="AA88" s="76">
        <f>SUMIF(Y4:Y56,Q88,AE4:AE56)</f>
        <v>16</v>
      </c>
      <c r="AB88" s="110">
        <f t="shared" si="37"/>
        <v>16</v>
      </c>
    </row>
    <row r="89" spans="1:28" ht="12">
      <c r="A89" s="296" t="s">
        <v>74</v>
      </c>
      <c r="B89" s="297"/>
      <c r="C89" s="114">
        <f>COUNTIF(F4:F56,A89)</f>
        <v>0</v>
      </c>
      <c r="D89" s="76">
        <f>COUNTIF(G4:G56,A89)</f>
        <v>4</v>
      </c>
      <c r="E89" s="76">
        <f>COUNTIF(H4:H56,A89)</f>
        <v>2</v>
      </c>
      <c r="F89" s="76">
        <f>COUNTIF(I4:I56,A89)</f>
        <v>2</v>
      </c>
      <c r="G89" s="117">
        <f t="shared" si="34"/>
        <v>8</v>
      </c>
      <c r="H89" s="114">
        <f>SUMIF(F4:F56,A89,O4:O56)</f>
        <v>0</v>
      </c>
      <c r="I89" s="76">
        <f>SUMIF(G4:G56,A89,O4:O56)</f>
        <v>-15</v>
      </c>
      <c r="J89" s="76">
        <f>SUMIF(H4:H56,A89,O4:O56)</f>
        <v>-8</v>
      </c>
      <c r="K89" s="76">
        <f>SUMIF(I4:I56,A89,O4:O56)</f>
        <v>6</v>
      </c>
      <c r="L89" s="110">
        <f t="shared" si="35"/>
        <v>-17</v>
      </c>
      <c r="Q89" s="296" t="s">
        <v>86</v>
      </c>
      <c r="R89" s="297"/>
      <c r="S89" s="114">
        <f>COUNTIF(V4:V56,Q89)</f>
        <v>0</v>
      </c>
      <c r="T89" s="76">
        <f>COUNTIF(W4:W56,Q89)</f>
        <v>2</v>
      </c>
      <c r="U89" s="76">
        <f>COUNTIF(X4:X56,Q89)</f>
        <v>2</v>
      </c>
      <c r="V89" s="76">
        <f>COUNTIF(Y4:Y56,Q89)</f>
        <v>4</v>
      </c>
      <c r="W89" s="117">
        <f t="shared" si="36"/>
        <v>8</v>
      </c>
      <c r="X89" s="114">
        <f>SUMIF(V4:V56,Q89,AE4:AE56)</f>
        <v>0</v>
      </c>
      <c r="Y89" s="76">
        <f>SUMIF(W4:W56,Q89,AE4:AE56)</f>
        <v>-7</v>
      </c>
      <c r="Z89" s="76">
        <f>SUMIF(X4:X56,Q89,AE4:AE56)</f>
        <v>-15</v>
      </c>
      <c r="AA89" s="76">
        <f>SUMIF(Y4:Y56,Q89,AE4:AE56)</f>
        <v>13</v>
      </c>
      <c r="AB89" s="110">
        <f t="shared" si="37"/>
        <v>-9</v>
      </c>
    </row>
    <row r="90" spans="1:28" ht="12">
      <c r="A90" s="309" t="s">
        <v>75</v>
      </c>
      <c r="B90" s="310"/>
      <c r="C90" s="114">
        <f>COUNTIF(F4:F56,A90)</f>
        <v>0</v>
      </c>
      <c r="D90" s="76">
        <f>COUNTIF(G4:G56,A90)</f>
        <v>0</v>
      </c>
      <c r="E90" s="76">
        <f>COUNTIF(H4:H56,A90)</f>
        <v>3</v>
      </c>
      <c r="F90" s="76">
        <f>COUNTIF(I4:I56,A90)</f>
        <v>0</v>
      </c>
      <c r="G90" s="124">
        <f t="shared" si="34"/>
        <v>3</v>
      </c>
      <c r="H90" s="114">
        <f>SUMIF(F4:F56,A90,O4:O56)</f>
        <v>0</v>
      </c>
      <c r="I90" s="76">
        <f>SUMIF(G4:G56,A90,O4:O56)</f>
        <v>0</v>
      </c>
      <c r="J90" s="76">
        <f>SUMIF(H4:H56,A90,O4:O56)</f>
        <v>12</v>
      </c>
      <c r="K90" s="76">
        <f>SUMIF(I4:I56,A90,O4:O56)</f>
        <v>0</v>
      </c>
      <c r="L90" s="110">
        <f t="shared" si="35"/>
        <v>12</v>
      </c>
      <c r="Q90" s="309" t="s">
        <v>87</v>
      </c>
      <c r="R90" s="310"/>
      <c r="S90" s="114">
        <f>COUNTIF(V4:V56,Q90)</f>
        <v>2</v>
      </c>
      <c r="T90" s="76">
        <f>COUNTIF(W4:W56,Q90)</f>
        <v>2</v>
      </c>
      <c r="U90" s="76">
        <f>COUNTIF(X4:X56,Q90)</f>
        <v>1</v>
      </c>
      <c r="V90" s="76">
        <f>COUNTIF(Y4:Y56,Q90)</f>
        <v>2</v>
      </c>
      <c r="W90" s="124">
        <f t="shared" si="36"/>
        <v>5</v>
      </c>
      <c r="X90" s="114">
        <f>SUMIF(V4:V56,Q90,AE4:AE56)</f>
        <v>0</v>
      </c>
      <c r="Y90" s="76">
        <f>SUMIF(W4:W56,Q90,AE4:AE56)</f>
        <v>-16</v>
      </c>
      <c r="Z90" s="76">
        <f>SUMIF(X4:X56,Q90,AE4:AE56)</f>
        <v>1</v>
      </c>
      <c r="AA90" s="76">
        <f>SUMIF(Y4:Y56,Q90,AE4:AE56)</f>
        <v>0</v>
      </c>
      <c r="AB90" s="110">
        <f t="shared" si="37"/>
        <v>-15</v>
      </c>
    </row>
    <row r="91" spans="1:28" ht="12.75" thickBot="1">
      <c r="A91" s="304"/>
      <c r="B91" s="305"/>
      <c r="C91" s="115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4">
        <f>SUM(D91:F91)</f>
        <v>0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04" t="s">
        <v>88</v>
      </c>
      <c r="R91" s="305"/>
      <c r="S91" s="115">
        <f>COUNTIF(V4:V56,Q91)</f>
        <v>0</v>
      </c>
      <c r="T91" s="81">
        <f>COUNTIF(W4:W56,Q91)</f>
        <v>3</v>
      </c>
      <c r="U91" s="81">
        <f>COUNTIF(X4:X56,Q91)</f>
        <v>4</v>
      </c>
      <c r="V91" s="81">
        <f>COUNTIF(Y4:Y56,Q91)</f>
        <v>4</v>
      </c>
      <c r="W91" s="124">
        <f>SUM(T91:V91)</f>
        <v>11</v>
      </c>
      <c r="X91" s="115">
        <f>SUMIF(V4:V56,Q91,AE4:AE56)</f>
        <v>0</v>
      </c>
      <c r="Y91" s="81">
        <f>SUMIF(W4:W56,Q91,AE4:AE56)</f>
        <v>1</v>
      </c>
      <c r="Z91" s="81">
        <f>SUMIF(X4:X56,Q91,AE4:AE56)</f>
        <v>-3</v>
      </c>
      <c r="AA91" s="81">
        <f>SUMIF(Y4:Y56,Q91,AE4:AE56)</f>
        <v>15</v>
      </c>
      <c r="AB91" s="111">
        <f t="shared" si="37"/>
        <v>13</v>
      </c>
    </row>
    <row r="92" spans="1:28" ht="12.75" thickBot="1">
      <c r="A92" s="298" t="s">
        <v>171</v>
      </c>
      <c r="B92" s="299"/>
      <c r="C92" s="112">
        <f aca="true" t="shared" si="38" ref="C92:L92">SUM(C78:C91)</f>
        <v>37</v>
      </c>
      <c r="D92" s="65">
        <f t="shared" si="38"/>
        <v>37</v>
      </c>
      <c r="E92" s="65">
        <f t="shared" si="38"/>
        <v>37</v>
      </c>
      <c r="F92" s="65">
        <f t="shared" si="38"/>
        <v>37</v>
      </c>
      <c r="G92" s="121">
        <f t="shared" si="38"/>
        <v>111</v>
      </c>
      <c r="H92" s="123">
        <f t="shared" si="38"/>
        <v>-5</v>
      </c>
      <c r="I92" s="65">
        <f t="shared" si="38"/>
        <v>-5</v>
      </c>
      <c r="J92" s="65">
        <f t="shared" si="38"/>
        <v>-5</v>
      </c>
      <c r="K92" s="65">
        <f t="shared" si="38"/>
        <v>-5</v>
      </c>
      <c r="L92" s="65">
        <f t="shared" si="38"/>
        <v>-15</v>
      </c>
      <c r="Q92" s="298" t="s">
        <v>171</v>
      </c>
      <c r="R92" s="299"/>
      <c r="S92" s="112">
        <f aca="true" t="shared" si="39" ref="S92:AB92">SUM(S78:S91)</f>
        <v>37</v>
      </c>
      <c r="T92" s="65">
        <f t="shared" si="39"/>
        <v>37</v>
      </c>
      <c r="U92" s="65">
        <f t="shared" si="39"/>
        <v>37</v>
      </c>
      <c r="V92" s="65">
        <f t="shared" si="39"/>
        <v>37</v>
      </c>
      <c r="W92" s="121">
        <f t="shared" si="39"/>
        <v>111</v>
      </c>
      <c r="X92" s="123">
        <f t="shared" si="39"/>
        <v>5</v>
      </c>
      <c r="Y92" s="65">
        <f t="shared" si="39"/>
        <v>5</v>
      </c>
      <c r="Z92" s="65">
        <f t="shared" si="39"/>
        <v>5</v>
      </c>
      <c r="AA92" s="65">
        <f t="shared" si="39"/>
        <v>5</v>
      </c>
      <c r="AB92" s="65">
        <f t="shared" si="39"/>
        <v>15</v>
      </c>
    </row>
    <row r="94" spans="1:3" ht="12">
      <c r="A94" s="73" t="s">
        <v>175</v>
      </c>
      <c r="B94" s="73" t="s">
        <v>229</v>
      </c>
      <c r="C94" s="73"/>
    </row>
    <row r="95" spans="1:3" ht="12">
      <c r="A95" s="22" t="s">
        <v>176</v>
      </c>
      <c r="B95" s="22" t="s">
        <v>177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8" sqref="A18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89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203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94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98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109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204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90</v>
      </c>
      <c r="B8" s="106"/>
    </row>
    <row r="9" spans="1:2" ht="12">
      <c r="A9" s="261" t="s">
        <v>91</v>
      </c>
      <c r="B9" s="106"/>
    </row>
    <row r="10" spans="1:2" ht="12">
      <c r="A10" s="260" t="s">
        <v>93</v>
      </c>
      <c r="B10" s="106"/>
    </row>
    <row r="11" spans="1:2" ht="12">
      <c r="A11" s="261" t="s">
        <v>97</v>
      </c>
      <c r="B11" s="106"/>
    </row>
    <row r="12" spans="1:2" ht="12">
      <c r="A12" s="261" t="s">
        <v>109</v>
      </c>
      <c r="B12" s="106"/>
    </row>
    <row r="13" spans="1:30" ht="12">
      <c r="A13" s="261" t="s">
        <v>205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110</v>
      </c>
      <c r="B15" s="106"/>
      <c r="C15" s="106"/>
      <c r="D15" s="106"/>
      <c r="E15" s="106"/>
      <c r="F15" s="106"/>
      <c r="G15" s="106"/>
    </row>
    <row r="16" spans="1:7" ht="12">
      <c r="A16" s="260" t="s">
        <v>111</v>
      </c>
      <c r="B16" s="106"/>
      <c r="C16" s="106"/>
      <c r="D16" s="106"/>
      <c r="E16" s="106"/>
      <c r="F16" s="106"/>
      <c r="G16" s="106"/>
    </row>
    <row r="17" spans="1:7" ht="12">
      <c r="A17" s="260" t="s">
        <v>112</v>
      </c>
      <c r="B17" s="106"/>
      <c r="C17" s="106"/>
      <c r="D17" s="106"/>
      <c r="E17" s="106"/>
      <c r="F17" s="106"/>
      <c r="G17" s="106"/>
    </row>
    <row r="18" spans="1:7" ht="12">
      <c r="A18" s="261" t="s">
        <v>206</v>
      </c>
      <c r="B18" s="106"/>
      <c r="C18" s="199"/>
      <c r="D18" s="106"/>
      <c r="E18" s="106"/>
      <c r="F18" s="106"/>
      <c r="G18" s="106"/>
    </row>
    <row r="19" spans="1:5" ht="12">
      <c r="A19" s="260" t="s">
        <v>207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P2" sqref="P2"/>
    </sheetView>
  </sheetViews>
  <sheetFormatPr defaultColWidth="11.421875" defaultRowHeight="12.75"/>
  <cols>
    <col min="1" max="1" width="5.2812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3.140625" style="0" bestFit="1" customWidth="1"/>
    <col min="12" max="12" width="2.28125" style="0" bestFit="1" customWidth="1"/>
    <col min="13" max="13" width="4.7109375" style="0" bestFit="1" customWidth="1"/>
    <col min="14" max="14" width="2.28125" style="125" bestFit="1" customWidth="1"/>
    <col min="15" max="15" width="4.00390625" style="0" bestFit="1" customWidth="1"/>
    <col min="16" max="18" width="2.28125" style="0" bestFit="1" customWidth="1"/>
    <col min="19" max="19" width="2.421875" style="0" customWidth="1"/>
    <col min="20" max="20" width="3.00390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2</v>
      </c>
      <c r="C1" s="25" t="s">
        <v>3</v>
      </c>
      <c r="I1" s="25"/>
      <c r="K1" s="194"/>
      <c r="N1" s="195"/>
      <c r="Q1" s="25"/>
      <c r="S1" s="25" t="s">
        <v>178</v>
      </c>
      <c r="U1" s="291" t="s">
        <v>5</v>
      </c>
      <c r="AG1" s="196"/>
      <c r="AN1" s="197" t="s">
        <v>7</v>
      </c>
      <c r="AO1" s="197"/>
    </row>
    <row r="2" spans="1:33" s="135" customFormat="1" ht="15.75" customHeight="1">
      <c r="A2" s="25" t="s">
        <v>187</v>
      </c>
      <c r="C2" s="135" t="s">
        <v>4</v>
      </c>
      <c r="I2" s="25"/>
      <c r="K2" s="194"/>
      <c r="N2" s="195"/>
      <c r="Q2" s="25"/>
      <c r="S2" s="25" t="s">
        <v>188</v>
      </c>
      <c r="U2" s="135" t="s">
        <v>6</v>
      </c>
      <c r="AG2" s="196"/>
    </row>
    <row r="3" ht="15" customHeight="1" thickBot="1">
      <c r="N3"/>
    </row>
    <row r="4" spans="1:40" ht="12.75" thickBot="1">
      <c r="A4" s="142" t="s">
        <v>180</v>
      </c>
      <c r="B4" s="143" t="s">
        <v>181</v>
      </c>
      <c r="C4" s="144" t="s">
        <v>219</v>
      </c>
      <c r="D4" s="317" t="s">
        <v>208</v>
      </c>
      <c r="E4" s="318"/>
      <c r="F4" s="318"/>
      <c r="G4" s="318"/>
      <c r="H4" s="319"/>
      <c r="I4" s="317" t="s">
        <v>198</v>
      </c>
      <c r="J4" s="318"/>
      <c r="K4" s="318"/>
      <c r="L4" s="318"/>
      <c r="M4" s="318"/>
      <c r="N4" s="319"/>
      <c r="O4" s="317" t="s">
        <v>162</v>
      </c>
      <c r="P4" s="318"/>
      <c r="Q4" s="318"/>
      <c r="R4" s="318"/>
      <c r="S4" s="318"/>
      <c r="T4" s="319"/>
      <c r="U4" s="311" t="s">
        <v>189</v>
      </c>
      <c r="V4" s="312"/>
      <c r="W4" s="312"/>
      <c r="X4" s="312"/>
      <c r="Y4" s="312"/>
      <c r="Z4" s="312"/>
      <c r="AA4" s="312"/>
      <c r="AB4" s="313"/>
      <c r="AC4" s="311" t="s">
        <v>209</v>
      </c>
      <c r="AD4" s="312"/>
      <c r="AE4" s="313"/>
      <c r="AF4" s="311" t="s">
        <v>224</v>
      </c>
      <c r="AG4" s="312"/>
      <c r="AH4" s="312"/>
      <c r="AI4" s="312"/>
      <c r="AJ4" s="313"/>
      <c r="AK4" s="320" t="s">
        <v>185</v>
      </c>
      <c r="AL4" s="321"/>
      <c r="AM4" s="321"/>
      <c r="AN4" s="322"/>
    </row>
    <row r="5" spans="1:40" s="1" customFormat="1" ht="49.5" customHeight="1" thickBot="1">
      <c r="A5" s="314" t="s">
        <v>8</v>
      </c>
      <c r="B5" s="315"/>
      <c r="C5" s="316"/>
      <c r="D5" s="138" t="s">
        <v>222</v>
      </c>
      <c r="E5" s="137" t="s">
        <v>220</v>
      </c>
      <c r="F5" s="137" t="s">
        <v>221</v>
      </c>
      <c r="G5" s="137" t="s">
        <v>139</v>
      </c>
      <c r="H5" s="172" t="s">
        <v>210</v>
      </c>
      <c r="I5" s="138" t="s">
        <v>211</v>
      </c>
      <c r="J5" s="152" t="s">
        <v>212</v>
      </c>
      <c r="K5" s="158" t="s">
        <v>213</v>
      </c>
      <c r="L5" s="158" t="s">
        <v>140</v>
      </c>
      <c r="M5" s="152" t="s">
        <v>214</v>
      </c>
      <c r="N5" s="140" t="s">
        <v>146</v>
      </c>
      <c r="O5" s="138" t="s">
        <v>141</v>
      </c>
      <c r="P5" s="137" t="s">
        <v>142</v>
      </c>
      <c r="Q5" s="137" t="s">
        <v>215</v>
      </c>
      <c r="R5" s="137" t="s">
        <v>216</v>
      </c>
      <c r="S5" s="137" t="s">
        <v>223</v>
      </c>
      <c r="T5" s="172" t="s">
        <v>183</v>
      </c>
      <c r="U5" s="138" t="s">
        <v>143</v>
      </c>
      <c r="V5" s="137" t="s">
        <v>144</v>
      </c>
      <c r="W5" s="275" t="s">
        <v>158</v>
      </c>
      <c r="X5" s="275" t="s">
        <v>159</v>
      </c>
      <c r="Y5" s="275" t="s">
        <v>145</v>
      </c>
      <c r="Z5" s="172" t="s">
        <v>160</v>
      </c>
      <c r="AA5" s="282" t="s">
        <v>161</v>
      </c>
      <c r="AB5" s="172" t="s">
        <v>184</v>
      </c>
      <c r="AC5" s="138" t="s">
        <v>228</v>
      </c>
      <c r="AD5" s="139" t="s">
        <v>227</v>
      </c>
      <c r="AE5" s="178" t="s">
        <v>190</v>
      </c>
      <c r="AF5" s="149" t="s">
        <v>186</v>
      </c>
      <c r="AG5" s="150" t="s">
        <v>191</v>
      </c>
      <c r="AH5" s="150" t="s">
        <v>167</v>
      </c>
      <c r="AI5" s="150" t="s">
        <v>192</v>
      </c>
      <c r="AJ5" s="151" t="s">
        <v>193</v>
      </c>
      <c r="AK5" s="226" t="s">
        <v>194</v>
      </c>
      <c r="AL5" s="227" t="s">
        <v>195</v>
      </c>
      <c r="AM5" s="227" t="s">
        <v>196</v>
      </c>
      <c r="AN5" s="151" t="s">
        <v>197</v>
      </c>
    </row>
    <row r="6" spans="1:40" s="2" customFormat="1" ht="15.75" customHeight="1">
      <c r="A6" s="287" t="s">
        <v>19</v>
      </c>
      <c r="B6" s="19" t="s">
        <v>101</v>
      </c>
      <c r="C6" s="20" t="s">
        <v>20</v>
      </c>
      <c r="D6" s="12"/>
      <c r="E6" s="13"/>
      <c r="F6" s="13">
        <v>15</v>
      </c>
      <c r="G6" s="13">
        <f>SUM(D6:F6)</f>
        <v>15</v>
      </c>
      <c r="H6" s="145">
        <f>G6/B20</f>
        <v>0.40540540540540543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  <v>3</v>
      </c>
      <c r="AD6" s="129">
        <f>IF(Penalties!AH3&gt;0,Penalties!AH3,"")</f>
        <v>2</v>
      </c>
      <c r="AE6" s="130">
        <v>2</v>
      </c>
      <c r="AF6" s="179"/>
      <c r="AG6" s="129"/>
      <c r="AH6" s="129"/>
      <c r="AI6" s="129">
        <v>-15</v>
      </c>
      <c r="AJ6" s="180">
        <f>SUM(AG6:AI6)</f>
        <v>-15</v>
      </c>
      <c r="AK6" s="228">
        <f aca="true" t="shared" si="1" ref="AK6:AK19">IF(D6&gt;0,AG6/D6,"")</f>
      </c>
      <c r="AL6" s="160">
        <f aca="true" t="shared" si="2" ref="AL6:AL19">IF(E6&gt;0,AH6/E6,"")</f>
      </c>
      <c r="AM6" s="160">
        <f aca="true" t="shared" si="3" ref="AM6:AM19">IF(F6&gt;0,AI6/F6,"")</f>
        <v>-1</v>
      </c>
      <c r="AN6" s="190">
        <f aca="true" t="shared" si="4" ref="AN6:AN19">IF(AJ6=0,"",AJ6/SUM(D6:F6))</f>
        <v>-1</v>
      </c>
    </row>
    <row r="7" spans="1:40" s="2" customFormat="1" ht="15.75" customHeight="1">
      <c r="A7" s="288" t="s">
        <v>15</v>
      </c>
      <c r="B7" s="5" t="s">
        <v>102</v>
      </c>
      <c r="C7" s="6" t="s">
        <v>16</v>
      </c>
      <c r="D7" s="9">
        <v>5</v>
      </c>
      <c r="E7" s="7">
        <v>1</v>
      </c>
      <c r="F7" s="7">
        <v>16</v>
      </c>
      <c r="G7" s="7">
        <f aca="true" t="shared" si="5" ref="G7:G19">SUM(D7:F7)</f>
        <v>22</v>
      </c>
      <c r="H7" s="146">
        <f>G7/B20</f>
        <v>0.5945945945945946</v>
      </c>
      <c r="I7" s="9">
        <v>2</v>
      </c>
      <c r="J7" s="156">
        <f t="shared" si="0"/>
        <v>0.4</v>
      </c>
      <c r="K7" s="161">
        <v>11</v>
      </c>
      <c r="L7" s="161"/>
      <c r="M7" s="162">
        <f aca="true" t="shared" si="6" ref="M7:M19">IF(D7=0,"",(K7-L7)/D7)</f>
        <v>2.2</v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  <v>16</v>
      </c>
      <c r="AD7" s="7">
        <f>IF(Penalties!AH4&gt;0,Penalties!AH4,"")</f>
        <v>3</v>
      </c>
      <c r="AE7" s="10">
        <v>7</v>
      </c>
      <c r="AF7" s="181">
        <v>8</v>
      </c>
      <c r="AG7" s="7">
        <v>-3</v>
      </c>
      <c r="AH7" s="7">
        <v>0</v>
      </c>
      <c r="AI7" s="7">
        <v>-36</v>
      </c>
      <c r="AJ7" s="182">
        <f aca="true" t="shared" si="11" ref="AJ7:AJ17">SUM(AG7:AI7)</f>
        <v>-39</v>
      </c>
      <c r="AK7" s="229">
        <f t="shared" si="1"/>
        <v>-0.6</v>
      </c>
      <c r="AL7" s="162">
        <f t="shared" si="2"/>
        <v>0</v>
      </c>
      <c r="AM7" s="162">
        <f t="shared" si="3"/>
        <v>-2.25</v>
      </c>
      <c r="AN7" s="191">
        <f t="shared" si="4"/>
        <v>-1.7727272727272727</v>
      </c>
    </row>
    <row r="8" spans="1:40" s="97" customFormat="1" ht="15.75" customHeight="1">
      <c r="A8" s="288" t="s">
        <v>31</v>
      </c>
      <c r="B8" s="5" t="s">
        <v>101</v>
      </c>
      <c r="C8" s="6" t="s">
        <v>32</v>
      </c>
      <c r="D8" s="108"/>
      <c r="E8" s="96"/>
      <c r="F8" s="96">
        <v>6</v>
      </c>
      <c r="G8" s="7">
        <f t="shared" si="5"/>
        <v>6</v>
      </c>
      <c r="H8" s="146">
        <f>G8/B20</f>
        <v>0.16216216216216217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  <v>2</v>
      </c>
      <c r="AD8" s="7">
        <f>IF(Penalties!AH5&gt;0,Penalties!AH5,"")</f>
      </c>
      <c r="AE8" s="10"/>
      <c r="AF8" s="183"/>
      <c r="AG8" s="96"/>
      <c r="AH8" s="96"/>
      <c r="AI8" s="96">
        <v>-5</v>
      </c>
      <c r="AJ8" s="184">
        <f t="shared" si="11"/>
        <v>-5</v>
      </c>
      <c r="AK8" s="230">
        <f t="shared" si="1"/>
      </c>
      <c r="AL8" s="164">
        <f t="shared" si="2"/>
      </c>
      <c r="AM8" s="164">
        <f t="shared" si="3"/>
        <v>-0.8333333333333334</v>
      </c>
      <c r="AN8" s="192">
        <f t="shared" si="4"/>
        <v>-0.8333333333333334</v>
      </c>
    </row>
    <row r="9" spans="1:40" s="2" customFormat="1" ht="15.75" customHeight="1">
      <c r="A9" s="287" t="s">
        <v>21</v>
      </c>
      <c r="B9" s="19" t="s">
        <v>103</v>
      </c>
      <c r="C9" s="20" t="s">
        <v>22</v>
      </c>
      <c r="D9" s="9">
        <v>11</v>
      </c>
      <c r="E9" s="7"/>
      <c r="F9" s="7">
        <v>9</v>
      </c>
      <c r="G9" s="7">
        <f t="shared" si="5"/>
        <v>20</v>
      </c>
      <c r="H9" s="146">
        <f>G9/B20</f>
        <v>0.5405405405405406</v>
      </c>
      <c r="I9" s="9">
        <v>5</v>
      </c>
      <c r="J9" s="156">
        <f t="shared" si="0"/>
        <v>0.45454545454545453</v>
      </c>
      <c r="K9" s="161">
        <v>27</v>
      </c>
      <c r="L9" s="161"/>
      <c r="M9" s="162">
        <f t="shared" si="6"/>
        <v>2.4545454545454546</v>
      </c>
      <c r="N9" s="10">
        <v>3</v>
      </c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  <v>12</v>
      </c>
      <c r="AD9" s="7">
        <f>IF(Penalties!AH6&gt;0,Penalties!AH6,"")</f>
        <v>1</v>
      </c>
      <c r="AE9" s="10">
        <v>4</v>
      </c>
      <c r="AF9" s="185">
        <v>23</v>
      </c>
      <c r="AG9" s="7">
        <v>5</v>
      </c>
      <c r="AH9" s="7"/>
      <c r="AI9" s="7">
        <v>3</v>
      </c>
      <c r="AJ9" s="182">
        <f t="shared" si="11"/>
        <v>8</v>
      </c>
      <c r="AK9" s="229">
        <f t="shared" si="1"/>
        <v>0.45454545454545453</v>
      </c>
      <c r="AL9" s="162">
        <f t="shared" si="2"/>
      </c>
      <c r="AM9" s="162">
        <f t="shared" si="3"/>
        <v>0.3333333333333333</v>
      </c>
      <c r="AN9" s="191">
        <f t="shared" si="4"/>
        <v>0.4</v>
      </c>
    </row>
    <row r="10" spans="1:40" s="2" customFormat="1" ht="15.75" customHeight="1">
      <c r="A10" s="287" t="s">
        <v>33</v>
      </c>
      <c r="B10" s="19" t="s">
        <v>101</v>
      </c>
      <c r="C10" s="20" t="s">
        <v>34</v>
      </c>
      <c r="D10" s="9"/>
      <c r="E10" s="7"/>
      <c r="F10" s="7">
        <v>13</v>
      </c>
      <c r="G10" s="7">
        <f t="shared" si="5"/>
        <v>13</v>
      </c>
      <c r="H10" s="146">
        <f>G10/B20</f>
        <v>0.35135135135135137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  <v>6</v>
      </c>
      <c r="AD10" s="7">
        <f>IF(Penalties!AH7&gt;0,Penalties!AH7,"")</f>
        <v>3</v>
      </c>
      <c r="AE10" s="131">
        <v>4</v>
      </c>
      <c r="AF10" s="185"/>
      <c r="AG10" s="7"/>
      <c r="AH10" s="7"/>
      <c r="AI10" s="7">
        <v>-3</v>
      </c>
      <c r="AJ10" s="182">
        <f t="shared" si="11"/>
        <v>-3</v>
      </c>
      <c r="AK10" s="229">
        <f t="shared" si="1"/>
      </c>
      <c r="AL10" s="162">
        <f t="shared" si="2"/>
      </c>
      <c r="AM10" s="162">
        <f t="shared" si="3"/>
        <v>-0.23076923076923078</v>
      </c>
      <c r="AN10" s="191">
        <f t="shared" si="4"/>
        <v>-0.23076923076923078</v>
      </c>
    </row>
    <row r="11" spans="1:40" s="2" customFormat="1" ht="15.75" customHeight="1">
      <c r="A11" s="288" t="s">
        <v>11</v>
      </c>
      <c r="B11" s="5" t="s">
        <v>104</v>
      </c>
      <c r="C11" s="6" t="s">
        <v>12</v>
      </c>
      <c r="D11" s="9"/>
      <c r="E11" s="7">
        <v>2</v>
      </c>
      <c r="F11" s="7">
        <v>15</v>
      </c>
      <c r="G11" s="7">
        <f t="shared" si="5"/>
        <v>17</v>
      </c>
      <c r="H11" s="146">
        <f>G11/B20</f>
        <v>0.4594594594594595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  <v>10</v>
      </c>
      <c r="AD11" s="7">
        <f>IF(Penalties!AH8&gt;0,Penalties!AH8,"")</f>
        <v>1</v>
      </c>
      <c r="AE11" s="10">
        <v>3</v>
      </c>
      <c r="AF11" s="186"/>
      <c r="AG11" s="7"/>
      <c r="AH11" s="7">
        <v>0</v>
      </c>
      <c r="AI11" s="7">
        <v>23</v>
      </c>
      <c r="AJ11" s="182">
        <f t="shared" si="11"/>
        <v>23</v>
      </c>
      <c r="AK11" s="229">
        <f t="shared" si="1"/>
      </c>
      <c r="AL11" s="162">
        <f t="shared" si="2"/>
        <v>0</v>
      </c>
      <c r="AM11" s="162">
        <f t="shared" si="3"/>
        <v>1.5333333333333334</v>
      </c>
      <c r="AN11" s="191">
        <f t="shared" si="4"/>
        <v>1.3529411764705883</v>
      </c>
    </row>
    <row r="12" spans="1:40" s="2" customFormat="1" ht="15.75" customHeight="1">
      <c r="A12" s="287" t="s">
        <v>27</v>
      </c>
      <c r="B12" s="19" t="s">
        <v>105</v>
      </c>
      <c r="C12" s="20" t="s">
        <v>28</v>
      </c>
      <c r="D12" s="9"/>
      <c r="E12" s="7">
        <v>16</v>
      </c>
      <c r="F12" s="7">
        <v>2</v>
      </c>
      <c r="G12" s="7">
        <f t="shared" si="5"/>
        <v>18</v>
      </c>
      <c r="H12" s="146">
        <f>G12/B20</f>
        <v>0.4864864864864865</v>
      </c>
      <c r="I12" s="9"/>
      <c r="J12" s="156">
        <f t="shared" si="0"/>
      </c>
      <c r="K12" s="161"/>
      <c r="L12" s="161"/>
      <c r="M12" s="162">
        <f t="shared" si="6"/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6</v>
      </c>
      <c r="AD12" s="7">
        <f>IF(Penalties!AH9&gt;0,Penalties!AH9,"")</f>
        <v>3</v>
      </c>
      <c r="AE12" s="10">
        <v>4</v>
      </c>
      <c r="AF12" s="186"/>
      <c r="AG12" s="7"/>
      <c r="AH12" s="7">
        <v>-17</v>
      </c>
      <c r="AI12" s="7">
        <v>-7</v>
      </c>
      <c r="AJ12" s="182">
        <f t="shared" si="11"/>
        <v>-24</v>
      </c>
      <c r="AK12" s="229">
        <f t="shared" si="1"/>
      </c>
      <c r="AL12" s="162">
        <f t="shared" si="2"/>
        <v>-1.0625</v>
      </c>
      <c r="AM12" s="162">
        <f t="shared" si="3"/>
        <v>-3.5</v>
      </c>
      <c r="AN12" s="191">
        <f t="shared" si="4"/>
        <v>-1.3333333333333333</v>
      </c>
    </row>
    <row r="13" spans="1:40" s="2" customFormat="1" ht="15.75" customHeight="1">
      <c r="A13" s="288" t="s">
        <v>23</v>
      </c>
      <c r="B13" s="5" t="s">
        <v>104</v>
      </c>
      <c r="C13" s="94" t="s">
        <v>24</v>
      </c>
      <c r="D13" s="9"/>
      <c r="E13" s="7">
        <v>8</v>
      </c>
      <c r="F13" s="7">
        <v>12</v>
      </c>
      <c r="G13" s="7">
        <f t="shared" si="5"/>
        <v>20</v>
      </c>
      <c r="H13" s="146">
        <f>G13/B20</f>
        <v>0.5405405405405406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11</v>
      </c>
      <c r="AD13" s="7">
        <f>IF(Penalties!AH10&gt;0,Penalties!AH10,"")</f>
        <v>2</v>
      </c>
      <c r="AE13" s="131">
        <v>4</v>
      </c>
      <c r="AF13" s="185"/>
      <c r="AG13" s="7"/>
      <c r="AH13" s="7">
        <v>-2</v>
      </c>
      <c r="AI13" s="7">
        <v>22</v>
      </c>
      <c r="AJ13" s="182">
        <f t="shared" si="11"/>
        <v>20</v>
      </c>
      <c r="AK13" s="229">
        <f t="shared" si="1"/>
      </c>
      <c r="AL13" s="162">
        <f t="shared" si="2"/>
        <v>-0.25</v>
      </c>
      <c r="AM13" s="162">
        <f t="shared" si="3"/>
        <v>1.8333333333333333</v>
      </c>
      <c r="AN13" s="191">
        <f t="shared" si="4"/>
        <v>1</v>
      </c>
    </row>
    <row r="14" spans="1:40" s="97" customFormat="1" ht="15.75" customHeight="1">
      <c r="A14" s="289" t="s">
        <v>13</v>
      </c>
      <c r="B14" s="93" t="s">
        <v>106</v>
      </c>
      <c r="C14" s="94" t="s">
        <v>14</v>
      </c>
      <c r="D14" s="108">
        <v>5</v>
      </c>
      <c r="E14" s="99"/>
      <c r="F14" s="99"/>
      <c r="G14" s="7">
        <f t="shared" si="5"/>
        <v>5</v>
      </c>
      <c r="H14" s="146">
        <f>G14/B20</f>
        <v>0.13513513513513514</v>
      </c>
      <c r="I14" s="108">
        <v>2</v>
      </c>
      <c r="J14" s="267">
        <f t="shared" si="0"/>
        <v>0.4</v>
      </c>
      <c r="K14" s="167">
        <v>14</v>
      </c>
      <c r="L14" s="167"/>
      <c r="M14" s="162">
        <f t="shared" si="6"/>
        <v>2.8</v>
      </c>
      <c r="N14" s="131">
        <v>1</v>
      </c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  <v>3</v>
      </c>
      <c r="AD14" s="7">
        <f>IF(Penalties!AH11&gt;0,Penalties!AH11,"")</f>
        <v>1</v>
      </c>
      <c r="AE14" s="132">
        <v>1</v>
      </c>
      <c r="AF14" s="183">
        <v>5</v>
      </c>
      <c r="AG14" s="96">
        <v>-13</v>
      </c>
      <c r="AH14" s="96"/>
      <c r="AI14" s="96"/>
      <c r="AJ14" s="184">
        <f t="shared" si="11"/>
        <v>-13</v>
      </c>
      <c r="AK14" s="230">
        <f t="shared" si="1"/>
        <v>-2.6</v>
      </c>
      <c r="AL14" s="164">
        <f t="shared" si="2"/>
      </c>
      <c r="AM14" s="164">
        <f t="shared" si="3"/>
      </c>
      <c r="AN14" s="192">
        <f t="shared" si="4"/>
        <v>-2.6</v>
      </c>
    </row>
    <row r="15" spans="1:40" s="2" customFormat="1" ht="15.75" customHeight="1">
      <c r="A15" s="288" t="s">
        <v>9</v>
      </c>
      <c r="B15" s="5" t="s">
        <v>107</v>
      </c>
      <c r="C15" s="6" t="s">
        <v>10</v>
      </c>
      <c r="D15" s="9">
        <v>2</v>
      </c>
      <c r="E15" s="8">
        <v>10</v>
      </c>
      <c r="F15" s="8">
        <v>7</v>
      </c>
      <c r="G15" s="7">
        <f t="shared" si="5"/>
        <v>19</v>
      </c>
      <c r="H15" s="146">
        <f>G15/B20</f>
        <v>0.5135135135135135</v>
      </c>
      <c r="I15" s="108"/>
      <c r="J15" s="156">
        <f t="shared" si="0"/>
        <v>0</v>
      </c>
      <c r="K15" s="168">
        <v>0</v>
      </c>
      <c r="L15" s="168"/>
      <c r="M15" s="162">
        <f t="shared" si="6"/>
        <v>0</v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  <v>5</v>
      </c>
      <c r="AD15" s="7">
        <f>IF(Penalties!AH12&gt;0,Penalties!AH12,"")</f>
        <v>1</v>
      </c>
      <c r="AE15" s="132">
        <v>2</v>
      </c>
      <c r="AF15" s="185"/>
      <c r="AG15" s="7">
        <v>-16</v>
      </c>
      <c r="AH15" s="7">
        <v>14</v>
      </c>
      <c r="AI15" s="7">
        <v>4</v>
      </c>
      <c r="AJ15" s="182">
        <f t="shared" si="11"/>
        <v>2</v>
      </c>
      <c r="AK15" s="229">
        <f t="shared" si="1"/>
        <v>-8</v>
      </c>
      <c r="AL15" s="162">
        <f t="shared" si="2"/>
        <v>1.4</v>
      </c>
      <c r="AM15" s="162">
        <f t="shared" si="3"/>
        <v>0.5714285714285714</v>
      </c>
      <c r="AN15" s="191">
        <f t="shared" si="4"/>
        <v>0.10526315789473684</v>
      </c>
    </row>
    <row r="16" spans="1:40" s="2" customFormat="1" ht="15.75" customHeight="1">
      <c r="A16" s="288" t="s">
        <v>17</v>
      </c>
      <c r="B16" s="5" t="s">
        <v>103</v>
      </c>
      <c r="C16" s="6" t="s">
        <v>18</v>
      </c>
      <c r="D16" s="9">
        <v>14</v>
      </c>
      <c r="E16" s="7"/>
      <c r="F16" s="7">
        <v>5</v>
      </c>
      <c r="G16" s="7">
        <f t="shared" si="5"/>
        <v>19</v>
      </c>
      <c r="H16" s="146">
        <f>G16/B20</f>
        <v>0.5135135135135135</v>
      </c>
      <c r="I16" s="9">
        <v>8</v>
      </c>
      <c r="J16" s="156">
        <f t="shared" si="0"/>
        <v>0.5714285714285714</v>
      </c>
      <c r="K16" s="161">
        <v>37</v>
      </c>
      <c r="L16" s="161"/>
      <c r="M16" s="162">
        <f t="shared" si="6"/>
        <v>2.642857142857143</v>
      </c>
      <c r="N16" s="10">
        <v>5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  <v>2</v>
      </c>
      <c r="AD16" s="7">
        <f>IF(Penalties!AH13&gt;0,Penalties!AH13,"")</f>
      </c>
      <c r="AE16" s="10"/>
      <c r="AF16" s="185">
        <v>35</v>
      </c>
      <c r="AG16" s="7">
        <v>22</v>
      </c>
      <c r="AH16" s="7"/>
      <c r="AI16" s="7">
        <v>4</v>
      </c>
      <c r="AJ16" s="182">
        <f>SUM(AG16:AI16)</f>
        <v>26</v>
      </c>
      <c r="AK16" s="229">
        <f t="shared" si="1"/>
        <v>1.5714285714285714</v>
      </c>
      <c r="AL16" s="162">
        <f t="shared" si="2"/>
      </c>
      <c r="AM16" s="162">
        <f t="shared" si="3"/>
        <v>0.8</v>
      </c>
      <c r="AN16" s="191">
        <f t="shared" si="4"/>
        <v>1.368421052631579</v>
      </c>
    </row>
    <row r="17" spans="1:40" s="2" customFormat="1" ht="15.75" customHeight="1">
      <c r="A17" s="288" t="s">
        <v>29</v>
      </c>
      <c r="B17" s="5" t="s">
        <v>101</v>
      </c>
      <c r="C17" s="6" t="s">
        <v>30</v>
      </c>
      <c r="D17" s="9"/>
      <c r="E17" s="7"/>
      <c r="F17" s="7">
        <v>8</v>
      </c>
      <c r="G17" s="7">
        <f t="shared" si="5"/>
        <v>8</v>
      </c>
      <c r="H17" s="146">
        <f>G17/B20</f>
        <v>0.21621621621621623</v>
      </c>
      <c r="I17" s="9"/>
      <c r="J17" s="156">
        <f t="shared" si="0"/>
      </c>
      <c r="K17" s="161"/>
      <c r="L17" s="161"/>
      <c r="M17" s="162">
        <f t="shared" si="6"/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  <v>3</v>
      </c>
      <c r="AD17" s="7">
        <f>IF(Penalties!AH14&gt;0,Penalties!AH14,"")</f>
        <v>1</v>
      </c>
      <c r="AE17" s="10">
        <v>1</v>
      </c>
      <c r="AF17" s="185"/>
      <c r="AG17" s="7"/>
      <c r="AH17" s="7"/>
      <c r="AI17" s="7">
        <v>-17</v>
      </c>
      <c r="AJ17" s="182">
        <f t="shared" si="11"/>
        <v>-17</v>
      </c>
      <c r="AK17" s="229">
        <f t="shared" si="1"/>
      </c>
      <c r="AL17" s="162">
        <f t="shared" si="2"/>
      </c>
      <c r="AM17" s="162">
        <f t="shared" si="3"/>
        <v>-2.125</v>
      </c>
      <c r="AN17" s="191">
        <f t="shared" si="4"/>
        <v>-2.125</v>
      </c>
    </row>
    <row r="18" spans="1:40" s="2" customFormat="1" ht="15.75" customHeight="1">
      <c r="A18" s="289" t="s">
        <v>25</v>
      </c>
      <c r="B18" s="93" t="s">
        <v>101</v>
      </c>
      <c r="C18" s="6" t="s">
        <v>26</v>
      </c>
      <c r="D18" s="9"/>
      <c r="E18" s="7"/>
      <c r="F18" s="7">
        <v>3</v>
      </c>
      <c r="G18" s="7">
        <f t="shared" si="5"/>
        <v>3</v>
      </c>
      <c r="H18" s="146">
        <f>G18/B20</f>
        <v>0.08108108108108109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IF(Penalties!AH15&gt;0,Penalties!AH15,"")</f>
      </c>
      <c r="AE18" s="10"/>
      <c r="AF18" s="185"/>
      <c r="AG18" s="7"/>
      <c r="AH18" s="7"/>
      <c r="AI18" s="7">
        <v>12</v>
      </c>
      <c r="AJ18" s="182">
        <f>SUM(AG18:AI18)</f>
        <v>12</v>
      </c>
      <c r="AK18" s="229">
        <f t="shared" si="1"/>
      </c>
      <c r="AL18" s="162">
        <f t="shared" si="2"/>
      </c>
      <c r="AM18" s="162">
        <f t="shared" si="3"/>
        <v>4</v>
      </c>
      <c r="AN18" s="191">
        <f t="shared" si="4"/>
        <v>4</v>
      </c>
    </row>
    <row r="19" spans="1:40" s="2" customFormat="1" ht="15.75" customHeight="1" thickBot="1">
      <c r="A19" s="288"/>
      <c r="B19" s="5"/>
      <c r="C19" s="6"/>
      <c r="D19" s="28"/>
      <c r="E19" s="133"/>
      <c r="F19" s="133"/>
      <c r="G19" s="133">
        <f t="shared" si="5"/>
        <v>0</v>
      </c>
      <c r="H19" s="266">
        <f>G19/B20</f>
        <v>0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IF(Penalties!AH16&gt;0,Penalties!AH16,"")</f>
      </c>
      <c r="AE19" s="134"/>
      <c r="AF19" s="187"/>
      <c r="AG19" s="133"/>
      <c r="AH19" s="133"/>
      <c r="AI19" s="133"/>
      <c r="AJ19" s="188">
        <f>SUM(AG19:AI19)</f>
        <v>0</v>
      </c>
      <c r="AK19" s="231">
        <f t="shared" si="1"/>
      </c>
      <c r="AL19" s="232">
        <f t="shared" si="2"/>
      </c>
      <c r="AM19" s="232">
        <f t="shared" si="3"/>
      </c>
      <c r="AN19" s="193">
        <f t="shared" si="4"/>
      </c>
    </row>
    <row r="20" spans="1:40" s="2" customFormat="1" ht="15.75" customHeight="1" thickBot="1">
      <c r="A20" s="3" t="s">
        <v>217</v>
      </c>
      <c r="B20" s="4">
        <f>'Breakdown Worksheet'!M62</f>
        <v>37</v>
      </c>
      <c r="C20" s="4" t="s">
        <v>218</v>
      </c>
      <c r="D20" s="15">
        <f>SUM(D6:D19)</f>
        <v>37</v>
      </c>
      <c r="E20" s="16">
        <f>SUM(E6:E19)</f>
        <v>37</v>
      </c>
      <c r="F20" s="16">
        <f>SUM(F6:F19)</f>
        <v>111</v>
      </c>
      <c r="G20" s="265"/>
      <c r="H20" s="17" t="s">
        <v>182</v>
      </c>
      <c r="I20" s="15">
        <f>SUM(I6:I19)</f>
        <v>17</v>
      </c>
      <c r="J20" s="169">
        <f>I20/B20</f>
        <v>0.4594594594594595</v>
      </c>
      <c r="K20" s="170">
        <f>SUM(K6:K19)</f>
        <v>89</v>
      </c>
      <c r="L20" s="170">
        <f>SUM(L6:L19)</f>
        <v>0</v>
      </c>
      <c r="M20" s="171">
        <f>K20/B20</f>
        <v>2.4054054054054053</v>
      </c>
      <c r="N20" s="17">
        <f aca="true" t="shared" si="12" ref="N20:AE20">SUM(N6:N19)</f>
        <v>9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79</v>
      </c>
      <c r="AD20" s="16">
        <f t="shared" si="12"/>
        <v>18</v>
      </c>
      <c r="AE20" s="17">
        <f t="shared" si="12"/>
        <v>32</v>
      </c>
      <c r="AF20" s="18" t="s">
        <v>182</v>
      </c>
      <c r="AG20" s="16" t="s">
        <v>182</v>
      </c>
      <c r="AH20" s="16" t="s">
        <v>182</v>
      </c>
      <c r="AI20" s="16" t="s">
        <v>182</v>
      </c>
      <c r="AJ20" s="17" t="s">
        <v>182</v>
      </c>
      <c r="AK20" s="141" t="s">
        <v>182</v>
      </c>
      <c r="AL20" s="147" t="s">
        <v>182</v>
      </c>
      <c r="AM20" s="147" t="s">
        <v>182</v>
      </c>
      <c r="AN20" s="148" t="s">
        <v>182</v>
      </c>
    </row>
    <row r="21" ht="18" customHeight="1" thickBot="1">
      <c r="N21"/>
    </row>
    <row r="22" spans="1:40" ht="12.75" thickBot="1">
      <c r="A22" s="142" t="s">
        <v>180</v>
      </c>
      <c r="B22" s="143" t="s">
        <v>181</v>
      </c>
      <c r="C22" s="144" t="s">
        <v>219</v>
      </c>
      <c r="D22" s="317" t="s">
        <v>208</v>
      </c>
      <c r="E22" s="318"/>
      <c r="F22" s="318"/>
      <c r="G22" s="318"/>
      <c r="H22" s="319"/>
      <c r="I22" s="317" t="s">
        <v>198</v>
      </c>
      <c r="J22" s="318"/>
      <c r="K22" s="318"/>
      <c r="L22" s="318"/>
      <c r="M22" s="318"/>
      <c r="N22" s="319"/>
      <c r="O22" s="317" t="s">
        <v>162</v>
      </c>
      <c r="P22" s="318"/>
      <c r="Q22" s="318"/>
      <c r="R22" s="318"/>
      <c r="S22" s="318"/>
      <c r="T22" s="319"/>
      <c r="U22" s="311" t="s">
        <v>189</v>
      </c>
      <c r="V22" s="312"/>
      <c r="W22" s="312"/>
      <c r="X22" s="312"/>
      <c r="Y22" s="312"/>
      <c r="Z22" s="312"/>
      <c r="AA22" s="312"/>
      <c r="AB22" s="313"/>
      <c r="AC22" s="311" t="s">
        <v>209</v>
      </c>
      <c r="AD22" s="312"/>
      <c r="AE22" s="313"/>
      <c r="AF22" s="311" t="s">
        <v>224</v>
      </c>
      <c r="AG22" s="312"/>
      <c r="AH22" s="312"/>
      <c r="AI22" s="312"/>
      <c r="AJ22" s="313"/>
      <c r="AK22" s="320" t="s">
        <v>185</v>
      </c>
      <c r="AL22" s="321"/>
      <c r="AM22" s="321"/>
      <c r="AN22" s="322"/>
    </row>
    <row r="23" spans="1:40" s="1" customFormat="1" ht="49.5" customHeight="1" thickBot="1">
      <c r="A23" s="314" t="s">
        <v>35</v>
      </c>
      <c r="B23" s="315"/>
      <c r="C23" s="316"/>
      <c r="D23" s="138" t="s">
        <v>222</v>
      </c>
      <c r="E23" s="137" t="s">
        <v>220</v>
      </c>
      <c r="F23" s="137" t="s">
        <v>221</v>
      </c>
      <c r="G23" s="275" t="s">
        <v>139</v>
      </c>
      <c r="H23" s="172" t="s">
        <v>210</v>
      </c>
      <c r="I23" s="138" t="s">
        <v>211</v>
      </c>
      <c r="J23" s="152" t="s">
        <v>212</v>
      </c>
      <c r="K23" s="158" t="s">
        <v>213</v>
      </c>
      <c r="L23" s="158" t="s">
        <v>140</v>
      </c>
      <c r="M23" s="152" t="s">
        <v>214</v>
      </c>
      <c r="N23" s="140" t="s">
        <v>146</v>
      </c>
      <c r="O23" s="138" t="s">
        <v>141</v>
      </c>
      <c r="P23" s="137" t="s">
        <v>142</v>
      </c>
      <c r="Q23" s="137" t="s">
        <v>215</v>
      </c>
      <c r="R23" s="137" t="s">
        <v>216</v>
      </c>
      <c r="S23" s="137" t="s">
        <v>223</v>
      </c>
      <c r="T23" s="172" t="s">
        <v>183</v>
      </c>
      <c r="U23" s="138" t="s">
        <v>143</v>
      </c>
      <c r="V23" s="137" t="s">
        <v>144</v>
      </c>
      <c r="W23" s="275" t="s">
        <v>158</v>
      </c>
      <c r="X23" s="275" t="s">
        <v>159</v>
      </c>
      <c r="Y23" s="275" t="s">
        <v>145</v>
      </c>
      <c r="Z23" s="172" t="s">
        <v>160</v>
      </c>
      <c r="AA23" s="282" t="s">
        <v>161</v>
      </c>
      <c r="AB23" s="172" t="s">
        <v>184</v>
      </c>
      <c r="AC23" s="138" t="s">
        <v>228</v>
      </c>
      <c r="AD23" s="139" t="s">
        <v>227</v>
      </c>
      <c r="AE23" s="178" t="s">
        <v>190</v>
      </c>
      <c r="AF23" s="149" t="s">
        <v>186</v>
      </c>
      <c r="AG23" s="150" t="s">
        <v>191</v>
      </c>
      <c r="AH23" s="150" t="s">
        <v>167</v>
      </c>
      <c r="AI23" s="150" t="s">
        <v>192</v>
      </c>
      <c r="AJ23" s="151" t="s">
        <v>193</v>
      </c>
      <c r="AK23" s="226" t="s">
        <v>194</v>
      </c>
      <c r="AL23" s="227" t="s">
        <v>195</v>
      </c>
      <c r="AM23" s="227" t="s">
        <v>196</v>
      </c>
      <c r="AN23" s="151" t="s">
        <v>197</v>
      </c>
    </row>
    <row r="24" spans="1:40" s="2" customFormat="1" ht="15.75" customHeight="1">
      <c r="A24" s="287" t="s">
        <v>41</v>
      </c>
      <c r="B24" s="19" t="s">
        <v>104</v>
      </c>
      <c r="C24" s="61" t="s">
        <v>42</v>
      </c>
      <c r="D24" s="12"/>
      <c r="E24" s="13">
        <v>1</v>
      </c>
      <c r="F24" s="13">
        <v>10</v>
      </c>
      <c r="G24" s="262">
        <f>SUM(D24:F24)</f>
        <v>11</v>
      </c>
      <c r="H24" s="145">
        <f>G24/B38</f>
        <v>0.2972972972972973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  <v>3</v>
      </c>
      <c r="AD24" s="129">
        <f>IF(Penalties!AH21&gt;0,Penalties!AH21,"")</f>
      </c>
      <c r="AE24" s="130"/>
      <c r="AF24" s="189"/>
      <c r="AG24" s="129"/>
      <c r="AH24" s="129">
        <v>-5</v>
      </c>
      <c r="AI24" s="129">
        <v>6</v>
      </c>
      <c r="AJ24" s="180">
        <f aca="true" t="shared" si="14" ref="AJ24:AJ37">SUM(AG24:AI24)</f>
        <v>1</v>
      </c>
      <c r="AK24" s="228">
        <f aca="true" t="shared" si="15" ref="AK24:AK37">IF(D24&gt;0,AG24/D24,"")</f>
      </c>
      <c r="AL24" s="160">
        <f aca="true" t="shared" si="16" ref="AL24:AL37">IF(E24&gt;0,AH24/E24,"")</f>
        <v>-5</v>
      </c>
      <c r="AM24" s="160">
        <f aca="true" t="shared" si="17" ref="AM24:AM37">IF(F24&gt;0,AI24/F24,"")</f>
        <v>0.6</v>
      </c>
      <c r="AN24" s="190">
        <f aca="true" t="shared" si="18" ref="AN24:AN37">IF(AJ24=0,"",AJ24/SUM(D24:F24))</f>
        <v>0.09090909090909091</v>
      </c>
    </row>
    <row r="25" spans="1:40" s="2" customFormat="1" ht="15.75" customHeight="1">
      <c r="A25" s="287" t="s">
        <v>53</v>
      </c>
      <c r="B25" s="19" t="s">
        <v>105</v>
      </c>
      <c r="C25" s="61" t="s">
        <v>54</v>
      </c>
      <c r="D25" s="12"/>
      <c r="E25" s="7">
        <v>15</v>
      </c>
      <c r="F25" s="7">
        <v>3</v>
      </c>
      <c r="G25" s="262">
        <f aca="true" t="shared" si="19" ref="G25:G37">SUM(D25:F25)</f>
        <v>18</v>
      </c>
      <c r="H25" s="145">
        <f>G25/B38</f>
        <v>0.4864864864864865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7</v>
      </c>
      <c r="AD25" s="7">
        <f>IF(Penalties!AH22&gt;0,Penalties!AH22,"")</f>
        <v>2</v>
      </c>
      <c r="AE25" s="10">
        <v>3</v>
      </c>
      <c r="AF25" s="185"/>
      <c r="AG25" s="7"/>
      <c r="AH25" s="7">
        <v>4</v>
      </c>
      <c r="AI25" s="7">
        <v>3</v>
      </c>
      <c r="AJ25" s="182">
        <f t="shared" si="14"/>
        <v>7</v>
      </c>
      <c r="AK25" s="229">
        <f t="shared" si="15"/>
      </c>
      <c r="AL25" s="162">
        <f t="shared" si="16"/>
        <v>0.26666666666666666</v>
      </c>
      <c r="AM25" s="162">
        <f t="shared" si="17"/>
        <v>1</v>
      </c>
      <c r="AN25" s="191">
        <f t="shared" si="18"/>
        <v>0.3888888888888889</v>
      </c>
    </row>
    <row r="26" spans="1:40" s="2" customFormat="1" ht="15.75" customHeight="1">
      <c r="A26" s="288" t="s">
        <v>39</v>
      </c>
      <c r="B26" s="5" t="s">
        <v>108</v>
      </c>
      <c r="C26" s="29" t="s">
        <v>40</v>
      </c>
      <c r="D26" s="12">
        <v>8</v>
      </c>
      <c r="E26" s="7"/>
      <c r="F26" s="7">
        <v>9</v>
      </c>
      <c r="G26" s="262">
        <f t="shared" si="19"/>
        <v>17</v>
      </c>
      <c r="H26" s="145">
        <f>G26/B38</f>
        <v>0.4594594594594595</v>
      </c>
      <c r="I26" s="108">
        <v>3</v>
      </c>
      <c r="J26" s="155">
        <f t="shared" si="13"/>
        <v>0.375</v>
      </c>
      <c r="K26" s="163">
        <v>16</v>
      </c>
      <c r="L26" s="163"/>
      <c r="M26" s="162">
        <f t="shared" si="20"/>
        <v>2</v>
      </c>
      <c r="N26" s="165">
        <v>2</v>
      </c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  <v>5</v>
      </c>
      <c r="AD26" s="7">
        <f>IF(Penalties!AH23&gt;0,Penalties!AH23,"")</f>
        <v>3</v>
      </c>
      <c r="AE26" s="10">
        <v>4</v>
      </c>
      <c r="AF26" s="185">
        <v>11</v>
      </c>
      <c r="AG26" s="7">
        <v>-6</v>
      </c>
      <c r="AH26" s="7"/>
      <c r="AI26" s="7">
        <v>-2</v>
      </c>
      <c r="AJ26" s="182">
        <f t="shared" si="14"/>
        <v>-8</v>
      </c>
      <c r="AK26" s="229">
        <f t="shared" si="15"/>
        <v>-0.75</v>
      </c>
      <c r="AL26" s="162">
        <f t="shared" si="16"/>
      </c>
      <c r="AM26" s="162">
        <f t="shared" si="17"/>
        <v>-0.2222222222222222</v>
      </c>
      <c r="AN26" s="191">
        <f t="shared" si="18"/>
        <v>-0.47058823529411764</v>
      </c>
    </row>
    <row r="27" spans="1:40" s="2" customFormat="1" ht="15.75" customHeight="1">
      <c r="A27" s="289" t="s">
        <v>49</v>
      </c>
      <c r="B27" s="93" t="s">
        <v>101</v>
      </c>
      <c r="C27" s="107" t="s">
        <v>50</v>
      </c>
      <c r="D27" s="12"/>
      <c r="E27" s="7"/>
      <c r="F27" s="7">
        <v>14</v>
      </c>
      <c r="G27" s="262">
        <f t="shared" si="19"/>
        <v>14</v>
      </c>
      <c r="H27" s="145">
        <f>G27/B38</f>
        <v>0.3783783783783784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  <v>6</v>
      </c>
      <c r="AD27" s="7">
        <f>IF(Penalties!AH24&gt;0,Penalties!AH24,"")</f>
        <v>2</v>
      </c>
      <c r="AE27" s="10">
        <v>3</v>
      </c>
      <c r="AF27" s="186"/>
      <c r="AG27" s="7"/>
      <c r="AH27" s="7"/>
      <c r="AI27" s="7">
        <v>-6</v>
      </c>
      <c r="AJ27" s="182">
        <f t="shared" si="14"/>
        <v>-6</v>
      </c>
      <c r="AK27" s="229">
        <f t="shared" si="15"/>
      </c>
      <c r="AL27" s="162">
        <f t="shared" si="16"/>
      </c>
      <c r="AM27" s="162">
        <f t="shared" si="17"/>
        <v>-0.42857142857142855</v>
      </c>
      <c r="AN27" s="191">
        <f t="shared" si="18"/>
        <v>-0.42857142857142855</v>
      </c>
    </row>
    <row r="28" spans="1:40" s="97" customFormat="1" ht="15.75" customHeight="1">
      <c r="A28" s="288" t="s">
        <v>47</v>
      </c>
      <c r="B28" s="5" t="s">
        <v>101</v>
      </c>
      <c r="C28" s="29" t="s">
        <v>48</v>
      </c>
      <c r="D28" s="95"/>
      <c r="E28" s="96"/>
      <c r="F28" s="96">
        <v>14</v>
      </c>
      <c r="G28" s="262">
        <f t="shared" si="19"/>
        <v>14</v>
      </c>
      <c r="H28" s="145">
        <f>G28/B38</f>
        <v>0.3783783783783784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  <v>3</v>
      </c>
      <c r="AD28" s="7">
        <f>IF(Penalties!AH25&gt;0,Penalties!AH25,"")</f>
        <v>1</v>
      </c>
      <c r="AE28" s="131">
        <v>1</v>
      </c>
      <c r="AF28" s="183"/>
      <c r="AG28" s="96"/>
      <c r="AH28" s="96"/>
      <c r="AI28" s="96">
        <v>-23</v>
      </c>
      <c r="AJ28" s="184">
        <f t="shared" si="14"/>
        <v>-23</v>
      </c>
      <c r="AK28" s="230">
        <f t="shared" si="15"/>
      </c>
      <c r="AL28" s="164">
        <f t="shared" si="16"/>
      </c>
      <c r="AM28" s="164">
        <f t="shared" si="17"/>
        <v>-1.6428571428571428</v>
      </c>
      <c r="AN28" s="192">
        <f t="shared" si="18"/>
        <v>-1.6428571428571428</v>
      </c>
    </row>
    <row r="29" spans="1:40" s="2" customFormat="1" ht="15.75" customHeight="1">
      <c r="A29" s="288" t="s">
        <v>55</v>
      </c>
      <c r="B29" s="5" t="s">
        <v>103</v>
      </c>
      <c r="C29" s="29" t="s">
        <v>56</v>
      </c>
      <c r="D29" s="12">
        <v>5</v>
      </c>
      <c r="E29" s="7"/>
      <c r="F29" s="7">
        <v>4</v>
      </c>
      <c r="G29" s="262">
        <f t="shared" si="19"/>
        <v>9</v>
      </c>
      <c r="H29" s="145">
        <f>G29/B38</f>
        <v>0.24324324324324326</v>
      </c>
      <c r="I29" s="9"/>
      <c r="J29" s="154">
        <f t="shared" si="13"/>
        <v>0</v>
      </c>
      <c r="K29" s="161">
        <v>19</v>
      </c>
      <c r="L29" s="161"/>
      <c r="M29" s="162">
        <f t="shared" si="20"/>
        <v>3.8</v>
      </c>
      <c r="N29" s="10">
        <v>3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  <v>11</v>
      </c>
      <c r="AD29" s="7">
        <f>IF(Penalties!AH26&gt;0,Penalties!AH26,"")</f>
      </c>
      <c r="AE29" s="10">
        <v>2</v>
      </c>
      <c r="AF29" s="185"/>
      <c r="AG29" s="7">
        <v>-10</v>
      </c>
      <c r="AH29" s="7"/>
      <c r="AI29" s="7">
        <v>-2</v>
      </c>
      <c r="AJ29" s="182">
        <f t="shared" si="14"/>
        <v>-12</v>
      </c>
      <c r="AK29" s="229">
        <f t="shared" si="15"/>
        <v>-2</v>
      </c>
      <c r="AL29" s="162">
        <f t="shared" si="16"/>
      </c>
      <c r="AM29" s="162">
        <f t="shared" si="17"/>
        <v>-0.5</v>
      </c>
      <c r="AN29" s="191">
        <f t="shared" si="18"/>
        <v>-1.3333333333333333</v>
      </c>
    </row>
    <row r="30" spans="1:40" s="2" customFormat="1" ht="15.75" customHeight="1">
      <c r="A30" s="288" t="s">
        <v>61</v>
      </c>
      <c r="B30" s="5" t="s">
        <v>108</v>
      </c>
      <c r="C30" s="29" t="s">
        <v>62</v>
      </c>
      <c r="D30" s="12">
        <v>2</v>
      </c>
      <c r="E30" s="7"/>
      <c r="F30" s="7">
        <v>5</v>
      </c>
      <c r="G30" s="262">
        <f t="shared" si="19"/>
        <v>7</v>
      </c>
      <c r="H30" s="145">
        <f>G30/B38</f>
        <v>0.1891891891891892</v>
      </c>
      <c r="I30" s="9">
        <v>1</v>
      </c>
      <c r="J30" s="154">
        <f t="shared" si="13"/>
        <v>0.5</v>
      </c>
      <c r="K30" s="161">
        <v>5</v>
      </c>
      <c r="L30" s="161"/>
      <c r="M30" s="162">
        <f t="shared" si="20"/>
        <v>2.5</v>
      </c>
      <c r="N30" s="166">
        <v>1</v>
      </c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  <v>2</v>
      </c>
      <c r="AD30" s="7">
        <f>IF(Penalties!AH27&gt;0,Penalties!AH27,"")</f>
      </c>
      <c r="AE30" s="10"/>
      <c r="AF30" s="185">
        <v>5</v>
      </c>
      <c r="AG30" s="7">
        <v>1</v>
      </c>
      <c r="AH30" s="7"/>
      <c r="AI30" s="7">
        <v>-5</v>
      </c>
      <c r="AJ30" s="182">
        <f t="shared" si="14"/>
        <v>-4</v>
      </c>
      <c r="AK30" s="229">
        <f t="shared" si="15"/>
        <v>0.5</v>
      </c>
      <c r="AL30" s="162">
        <f t="shared" si="16"/>
      </c>
      <c r="AM30" s="162">
        <f t="shared" si="17"/>
        <v>-1</v>
      </c>
      <c r="AN30" s="191">
        <f t="shared" si="18"/>
        <v>-0.5714285714285714</v>
      </c>
    </row>
    <row r="31" spans="1:40" s="97" customFormat="1" ht="15.75" customHeight="1">
      <c r="A31" s="288" t="s">
        <v>36</v>
      </c>
      <c r="B31" s="5" t="s">
        <v>108</v>
      </c>
      <c r="C31" s="29" t="s">
        <v>37</v>
      </c>
      <c r="D31" s="95">
        <v>5</v>
      </c>
      <c r="E31" s="96"/>
      <c r="F31" s="96">
        <v>5</v>
      </c>
      <c r="G31" s="262">
        <f t="shared" si="19"/>
        <v>10</v>
      </c>
      <c r="H31" s="145">
        <f>G31/B38</f>
        <v>0.2702702702702703</v>
      </c>
      <c r="I31" s="9"/>
      <c r="J31" s="154">
        <f t="shared" si="13"/>
        <v>0</v>
      </c>
      <c r="K31" s="161">
        <v>3</v>
      </c>
      <c r="L31" s="161"/>
      <c r="M31" s="162">
        <f t="shared" si="20"/>
        <v>0.6</v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  <v>4</v>
      </c>
      <c r="AD31" s="7">
        <f>IF(Penalties!AH28&gt;0,Penalties!AH28,"")</f>
      </c>
      <c r="AE31" s="131">
        <v>1</v>
      </c>
      <c r="AF31" s="183"/>
      <c r="AG31" s="96">
        <v>-5</v>
      </c>
      <c r="AH31" s="96"/>
      <c r="AI31" s="96">
        <v>-12</v>
      </c>
      <c r="AJ31" s="184">
        <f t="shared" si="14"/>
        <v>-17</v>
      </c>
      <c r="AK31" s="230">
        <f t="shared" si="15"/>
        <v>-1</v>
      </c>
      <c r="AL31" s="164">
        <f t="shared" si="16"/>
      </c>
      <c r="AM31" s="164">
        <f t="shared" si="17"/>
        <v>-2.4</v>
      </c>
      <c r="AN31" s="192">
        <f t="shared" si="18"/>
        <v>-1.7</v>
      </c>
    </row>
    <row r="32" spans="1:40" s="2" customFormat="1" ht="15.75" customHeight="1">
      <c r="A32" s="288" t="s">
        <v>57</v>
      </c>
      <c r="B32" s="5" t="s">
        <v>103</v>
      </c>
      <c r="C32" s="29" t="s">
        <v>58</v>
      </c>
      <c r="D32" s="12">
        <v>6</v>
      </c>
      <c r="E32" s="8"/>
      <c r="F32" s="8">
        <v>3</v>
      </c>
      <c r="G32" s="262">
        <f t="shared" si="19"/>
        <v>9</v>
      </c>
      <c r="H32" s="145">
        <f>G32/B38</f>
        <v>0.24324324324324326</v>
      </c>
      <c r="I32" s="108">
        <v>3</v>
      </c>
      <c r="J32" s="155">
        <f t="shared" si="13"/>
        <v>0.5</v>
      </c>
      <c r="K32" s="167">
        <v>11</v>
      </c>
      <c r="L32" s="167"/>
      <c r="M32" s="162">
        <f t="shared" si="20"/>
        <v>1.8333333333333333</v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  <v>3</v>
      </c>
      <c r="AD32" s="7">
        <f>IF(Penalties!AH29&gt;0,Penalties!AH29,"")</f>
      </c>
      <c r="AE32" s="132"/>
      <c r="AF32" s="185">
        <v>8</v>
      </c>
      <c r="AG32" s="7">
        <v>-5</v>
      </c>
      <c r="AH32" s="7"/>
      <c r="AI32" s="7">
        <v>4</v>
      </c>
      <c r="AJ32" s="182">
        <f t="shared" si="14"/>
        <v>-1</v>
      </c>
      <c r="AK32" s="229">
        <f t="shared" si="15"/>
        <v>-0.8333333333333334</v>
      </c>
      <c r="AL32" s="162">
        <f t="shared" si="16"/>
      </c>
      <c r="AM32" s="162">
        <f t="shared" si="17"/>
        <v>1.3333333333333333</v>
      </c>
      <c r="AN32" s="192">
        <f t="shared" si="18"/>
        <v>-0.1111111111111111</v>
      </c>
    </row>
    <row r="33" spans="1:40" s="2" customFormat="1" ht="15.75" customHeight="1">
      <c r="A33" s="288" t="s">
        <v>51</v>
      </c>
      <c r="B33" s="5" t="s">
        <v>101</v>
      </c>
      <c r="C33" s="29" t="s">
        <v>52</v>
      </c>
      <c r="D33" s="12"/>
      <c r="E33" s="8"/>
      <c r="F33" s="8">
        <v>18</v>
      </c>
      <c r="G33" s="262">
        <f t="shared" si="19"/>
        <v>18</v>
      </c>
      <c r="H33" s="145">
        <f>G33/B38</f>
        <v>0.4864864864864865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  <v>6</v>
      </c>
      <c r="AD33" s="7">
        <f>IF(Penalties!AH30&gt;0,Penalties!AH30,"")</f>
        <v>5</v>
      </c>
      <c r="AE33" s="132">
        <v>6</v>
      </c>
      <c r="AF33" s="185"/>
      <c r="AG33" s="7"/>
      <c r="AH33" s="7"/>
      <c r="AI33" s="7">
        <v>47</v>
      </c>
      <c r="AJ33" s="182">
        <f t="shared" si="14"/>
        <v>47</v>
      </c>
      <c r="AK33" s="229">
        <f t="shared" si="15"/>
      </c>
      <c r="AL33" s="162">
        <f t="shared" si="16"/>
      </c>
      <c r="AM33" s="162">
        <f t="shared" si="17"/>
        <v>2.611111111111111</v>
      </c>
      <c r="AN33" s="192">
        <f t="shared" si="18"/>
        <v>2.611111111111111</v>
      </c>
    </row>
    <row r="34" spans="1:40" s="2" customFormat="1" ht="15.75" customHeight="1">
      <c r="A34" s="288" t="s">
        <v>38</v>
      </c>
      <c r="B34" s="5" t="s">
        <v>105</v>
      </c>
      <c r="C34" s="29" t="s">
        <v>100</v>
      </c>
      <c r="D34" s="12"/>
      <c r="E34" s="7">
        <v>19</v>
      </c>
      <c r="F34" s="7">
        <v>2</v>
      </c>
      <c r="G34" s="262">
        <f t="shared" si="19"/>
        <v>21</v>
      </c>
      <c r="H34" s="145">
        <f>G34/B38</f>
        <v>0.5675675675675675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8</v>
      </c>
      <c r="AD34" s="7">
        <f>IF(Penalties!AH31&gt;0,Penalties!AH31,"")</f>
        <v>2</v>
      </c>
      <c r="AE34" s="10">
        <v>4</v>
      </c>
      <c r="AF34" s="185"/>
      <c r="AG34" s="7"/>
      <c r="AH34" s="7">
        <v>6</v>
      </c>
      <c r="AI34" s="7">
        <v>16</v>
      </c>
      <c r="AJ34" s="182">
        <f t="shared" si="14"/>
        <v>22</v>
      </c>
      <c r="AK34" s="229">
        <f t="shared" si="15"/>
      </c>
      <c r="AL34" s="162">
        <f t="shared" si="16"/>
        <v>0.3157894736842105</v>
      </c>
      <c r="AM34" s="162">
        <f t="shared" si="17"/>
        <v>8</v>
      </c>
      <c r="AN34" s="191">
        <f t="shared" si="18"/>
        <v>1.0476190476190477</v>
      </c>
    </row>
    <row r="35" spans="1:40" s="2" customFormat="1" ht="15.75" customHeight="1">
      <c r="A35" s="290" t="s">
        <v>45</v>
      </c>
      <c r="B35" s="62" t="s">
        <v>101</v>
      </c>
      <c r="C35" s="63" t="s">
        <v>46</v>
      </c>
      <c r="D35" s="12"/>
      <c r="E35" s="7"/>
      <c r="F35" s="7">
        <v>8</v>
      </c>
      <c r="G35" s="262">
        <f t="shared" si="19"/>
        <v>8</v>
      </c>
      <c r="H35" s="145">
        <f>G35/B38</f>
        <v>0.21621621621621623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  <v>2</v>
      </c>
      <c r="AD35" s="7">
        <f>IF(Penalties!AH32&gt;0,Penalties!AH32,"")</f>
      </c>
      <c r="AE35" s="10"/>
      <c r="AF35" s="185"/>
      <c r="AG35" s="7"/>
      <c r="AH35" s="7"/>
      <c r="AI35" s="7">
        <v>-9</v>
      </c>
      <c r="AJ35" s="182">
        <f t="shared" si="14"/>
        <v>-9</v>
      </c>
      <c r="AK35" s="229">
        <f t="shared" si="15"/>
      </c>
      <c r="AL35" s="162">
        <f t="shared" si="16"/>
      </c>
      <c r="AM35" s="162">
        <f t="shared" si="17"/>
        <v>-1.125</v>
      </c>
      <c r="AN35" s="191">
        <f t="shared" si="18"/>
        <v>-1.125</v>
      </c>
    </row>
    <row r="36" spans="1:40" s="2" customFormat="1" ht="15.75" customHeight="1">
      <c r="A36" s="326" t="s">
        <v>43</v>
      </c>
      <c r="B36" s="327" t="s">
        <v>102</v>
      </c>
      <c r="C36" s="328" t="s">
        <v>44</v>
      </c>
      <c r="D36" s="12">
        <v>5</v>
      </c>
      <c r="E36" s="7">
        <v>2</v>
      </c>
      <c r="F36" s="7">
        <v>5</v>
      </c>
      <c r="G36" s="262">
        <f t="shared" si="19"/>
        <v>12</v>
      </c>
      <c r="H36" s="145">
        <f>G36/B38</f>
        <v>0.32432432432432434</v>
      </c>
      <c r="I36" s="9">
        <v>5</v>
      </c>
      <c r="J36" s="156">
        <f t="shared" si="13"/>
        <v>1</v>
      </c>
      <c r="K36" s="161">
        <v>22</v>
      </c>
      <c r="L36" s="161"/>
      <c r="M36" s="162">
        <f t="shared" si="20"/>
        <v>4.4</v>
      </c>
      <c r="N36" s="14">
        <v>2</v>
      </c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  <v>4</v>
      </c>
      <c r="AD36" s="7">
        <f>IF(Penalties!AH33&gt;0,Penalties!AH33,"")</f>
        <v>1</v>
      </c>
      <c r="AE36" s="10">
        <v>2</v>
      </c>
      <c r="AF36" s="185">
        <v>22</v>
      </c>
      <c r="AG36" s="7">
        <v>22</v>
      </c>
      <c r="AH36" s="7">
        <v>0</v>
      </c>
      <c r="AI36" s="7">
        <v>-15</v>
      </c>
      <c r="AJ36" s="182">
        <f t="shared" si="14"/>
        <v>7</v>
      </c>
      <c r="AK36" s="229">
        <f t="shared" si="15"/>
        <v>4.4</v>
      </c>
      <c r="AL36" s="162">
        <f t="shared" si="16"/>
        <v>0</v>
      </c>
      <c r="AM36" s="162">
        <f t="shared" si="17"/>
        <v>-3</v>
      </c>
      <c r="AN36" s="191">
        <f t="shared" si="18"/>
        <v>0.5833333333333334</v>
      </c>
    </row>
    <row r="37" spans="1:40" s="2" customFormat="1" ht="15.75" customHeight="1" thickBot="1">
      <c r="A37" s="288" t="s">
        <v>59</v>
      </c>
      <c r="B37" s="5" t="s">
        <v>108</v>
      </c>
      <c r="C37" s="6" t="s">
        <v>60</v>
      </c>
      <c r="D37" s="12">
        <v>6</v>
      </c>
      <c r="E37" s="7"/>
      <c r="F37" s="7">
        <v>11</v>
      </c>
      <c r="G37" s="262">
        <f t="shared" si="19"/>
        <v>17</v>
      </c>
      <c r="H37" s="145">
        <f>G37/B38</f>
        <v>0.4594594594594595</v>
      </c>
      <c r="I37" s="9">
        <v>5</v>
      </c>
      <c r="J37" s="157">
        <f t="shared" si="13"/>
        <v>0.8333333333333334</v>
      </c>
      <c r="K37" s="161">
        <v>18</v>
      </c>
      <c r="L37" s="161"/>
      <c r="M37" s="232">
        <f t="shared" si="20"/>
        <v>3</v>
      </c>
      <c r="N37" s="166">
        <v>1</v>
      </c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  <v>5</v>
      </c>
      <c r="AD37" s="133">
        <f>IF(Penalties!AH34&gt;0,Penalties!AH34,"")</f>
        <v>3</v>
      </c>
      <c r="AE37" s="134">
        <v>4</v>
      </c>
      <c r="AF37" s="187">
        <v>13</v>
      </c>
      <c r="AG37" s="133">
        <v>8</v>
      </c>
      <c r="AH37" s="133"/>
      <c r="AI37" s="133">
        <v>13</v>
      </c>
      <c r="AJ37" s="188">
        <f t="shared" si="14"/>
        <v>21</v>
      </c>
      <c r="AK37" s="231">
        <f t="shared" si="15"/>
        <v>1.3333333333333333</v>
      </c>
      <c r="AL37" s="232">
        <f t="shared" si="16"/>
      </c>
      <c r="AM37" s="232">
        <f t="shared" si="17"/>
        <v>1.1818181818181819</v>
      </c>
      <c r="AN37" s="193">
        <f t="shared" si="18"/>
        <v>1.2352941176470589</v>
      </c>
    </row>
    <row r="38" spans="1:40" ht="12.75" thickBot="1">
      <c r="A38" s="3" t="s">
        <v>217</v>
      </c>
      <c r="B38" s="4">
        <f>'Breakdown Worksheet'!M62</f>
        <v>37</v>
      </c>
      <c r="C38" s="4" t="s">
        <v>218</v>
      </c>
      <c r="D38" s="15">
        <f>SUM(D24:D37)</f>
        <v>37</v>
      </c>
      <c r="E38" s="16">
        <f>SUM(E24:E37)</f>
        <v>37</v>
      </c>
      <c r="F38" s="16">
        <f>SUM(F24:F37)</f>
        <v>111</v>
      </c>
      <c r="G38" s="265"/>
      <c r="H38" s="17" t="s">
        <v>182</v>
      </c>
      <c r="I38" s="15">
        <f>SUM(I24:I37)</f>
        <v>17</v>
      </c>
      <c r="J38" s="169">
        <f>I38/B38</f>
        <v>0.4594594594594595</v>
      </c>
      <c r="K38" s="170">
        <f>SUM(K24:K37)</f>
        <v>94</v>
      </c>
      <c r="L38" s="170">
        <f>SUM(L24:L37)</f>
        <v>0</v>
      </c>
      <c r="M38" s="171">
        <f>K38/B38</f>
        <v>2.5405405405405403</v>
      </c>
      <c r="N38" s="17">
        <f aca="true" t="shared" si="25" ref="N38:T38">SUM(N24:N37)</f>
        <v>9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69</v>
      </c>
      <c r="AD38" s="16">
        <f t="shared" si="26"/>
        <v>19</v>
      </c>
      <c r="AE38" s="17">
        <f t="shared" si="26"/>
        <v>30</v>
      </c>
      <c r="AF38" s="18" t="s">
        <v>182</v>
      </c>
      <c r="AG38" s="16" t="s">
        <v>182</v>
      </c>
      <c r="AH38" s="16" t="s">
        <v>182</v>
      </c>
      <c r="AI38" s="16" t="s">
        <v>182</v>
      </c>
      <c r="AJ38" s="17" t="s">
        <v>182</v>
      </c>
      <c r="AK38" s="141" t="s">
        <v>182</v>
      </c>
      <c r="AL38" s="147" t="s">
        <v>182</v>
      </c>
      <c r="AM38" s="147" t="s">
        <v>182</v>
      </c>
      <c r="AN38" s="148" t="s">
        <v>182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202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t="s">
        <v>113</v>
      </c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138</v>
      </c>
      <c r="H42" s="64" t="s">
        <v>164</v>
      </c>
    </row>
    <row r="43" spans="1:8" ht="12">
      <c r="A43" s="64" t="s">
        <v>163</v>
      </c>
      <c r="H43" s="64" t="s">
        <v>165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selection activeCell="B37" sqref="B37"/>
    </sheetView>
  </sheetViews>
  <sheetFormatPr defaultColWidth="11.421875" defaultRowHeight="12.75"/>
  <cols>
    <col min="1" max="1" width="5.140625" style="0" bestFit="1" customWidth="1"/>
    <col min="2" max="2" width="19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3" t="s">
        <v>228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3" t="s">
        <v>227</v>
      </c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5"/>
    </row>
    <row r="2" spans="1:34" ht="120.75" thickBot="1">
      <c r="A2" s="233" t="s">
        <v>180</v>
      </c>
      <c r="B2" s="254" t="str">
        <f>Statistics!A5</f>
        <v>Detroit Derby Girls</v>
      </c>
      <c r="C2" s="234" t="s">
        <v>148</v>
      </c>
      <c r="D2" s="235" t="s">
        <v>157</v>
      </c>
      <c r="E2" s="235" t="s">
        <v>155</v>
      </c>
      <c r="F2" s="236" t="s">
        <v>1</v>
      </c>
      <c r="G2" s="236" t="s">
        <v>149</v>
      </c>
      <c r="H2" s="236" t="s">
        <v>150</v>
      </c>
      <c r="I2" s="236" t="s">
        <v>114</v>
      </c>
      <c r="J2" s="235" t="s">
        <v>153</v>
      </c>
      <c r="K2" s="236" t="s">
        <v>151</v>
      </c>
      <c r="L2" s="236" t="s">
        <v>152</v>
      </c>
      <c r="M2" s="236" t="s">
        <v>115</v>
      </c>
      <c r="N2" s="236" t="s">
        <v>156</v>
      </c>
      <c r="O2" s="236" t="s">
        <v>154</v>
      </c>
      <c r="P2" s="236" t="s">
        <v>201</v>
      </c>
      <c r="Q2" s="237" t="s">
        <v>200</v>
      </c>
      <c r="R2" s="234" t="s">
        <v>148</v>
      </c>
      <c r="S2" s="235" t="s">
        <v>157</v>
      </c>
      <c r="T2" s="235" t="s">
        <v>155</v>
      </c>
      <c r="U2" s="236" t="s">
        <v>1</v>
      </c>
      <c r="V2" s="236" t="s">
        <v>149</v>
      </c>
      <c r="W2" s="236" t="s">
        <v>150</v>
      </c>
      <c r="X2" s="236" t="s">
        <v>114</v>
      </c>
      <c r="Y2" s="235" t="s">
        <v>153</v>
      </c>
      <c r="Z2" s="236" t="s">
        <v>151</v>
      </c>
      <c r="AA2" s="236" t="s">
        <v>152</v>
      </c>
      <c r="AB2" s="236" t="s">
        <v>115</v>
      </c>
      <c r="AC2" s="236" t="s">
        <v>156</v>
      </c>
      <c r="AD2" s="236" t="s">
        <v>154</v>
      </c>
      <c r="AE2" s="236" t="s">
        <v>116</v>
      </c>
      <c r="AF2" s="292" t="s">
        <v>117</v>
      </c>
      <c r="AG2" s="292" t="s">
        <v>201</v>
      </c>
      <c r="AH2" s="237" t="s">
        <v>200</v>
      </c>
    </row>
    <row r="3" spans="1:34" ht="12">
      <c r="A3" s="287" t="str">
        <f>Statistics!A6</f>
        <v>313</v>
      </c>
      <c r="B3" s="20" t="str">
        <f>Statistics!C6</f>
        <v>Black Eyed Skeez</v>
      </c>
      <c r="C3" s="238">
        <v>1</v>
      </c>
      <c r="D3" s="239"/>
      <c r="E3" s="239">
        <v>1</v>
      </c>
      <c r="F3" s="239"/>
      <c r="G3" s="239"/>
      <c r="H3" s="239"/>
      <c r="I3" s="239"/>
      <c r="J3" s="239"/>
      <c r="K3" s="239"/>
      <c r="L3" s="239"/>
      <c r="M3" s="239"/>
      <c r="N3" s="239">
        <v>1</v>
      </c>
      <c r="O3" s="239"/>
      <c r="P3" s="239"/>
      <c r="Q3" s="240">
        <f aca="true" t="shared" si="0" ref="Q3:Q16">SUM(C3:P3)</f>
        <v>3</v>
      </c>
      <c r="R3" s="238"/>
      <c r="S3" s="239"/>
      <c r="T3" s="239"/>
      <c r="U3" s="239"/>
      <c r="V3" s="239"/>
      <c r="W3" s="239">
        <v>1</v>
      </c>
      <c r="X3" s="239"/>
      <c r="Y3" s="239"/>
      <c r="Z3" s="239"/>
      <c r="AA3" s="239"/>
      <c r="AB3" s="239"/>
      <c r="AC3" s="239">
        <v>1</v>
      </c>
      <c r="AD3" s="239"/>
      <c r="AE3" s="239"/>
      <c r="AF3" s="293"/>
      <c r="AG3" s="293"/>
      <c r="AH3" s="240">
        <f>SUM(R3:AG3)</f>
        <v>2</v>
      </c>
    </row>
    <row r="4" spans="1:34" ht="12">
      <c r="A4" s="287" t="str">
        <f>Statistics!A7</f>
        <v>247</v>
      </c>
      <c r="B4" s="20" t="str">
        <f>Statistics!C7</f>
        <v>boo d. livers</v>
      </c>
      <c r="C4" s="241">
        <v>1</v>
      </c>
      <c r="D4" s="242"/>
      <c r="E4" s="242">
        <v>1</v>
      </c>
      <c r="F4" s="242">
        <v>3</v>
      </c>
      <c r="G4" s="242">
        <v>1</v>
      </c>
      <c r="H4" s="242">
        <v>4</v>
      </c>
      <c r="I4" s="242"/>
      <c r="J4" s="242">
        <v>1</v>
      </c>
      <c r="K4" s="242"/>
      <c r="L4" s="242">
        <v>2</v>
      </c>
      <c r="M4" s="242">
        <v>1</v>
      </c>
      <c r="N4" s="242">
        <v>2</v>
      </c>
      <c r="O4" s="242"/>
      <c r="P4" s="242"/>
      <c r="Q4" s="243">
        <f t="shared" si="0"/>
        <v>16</v>
      </c>
      <c r="R4" s="241"/>
      <c r="S4" s="242"/>
      <c r="T4" s="242">
        <v>2</v>
      </c>
      <c r="U4" s="242"/>
      <c r="V4" s="242"/>
      <c r="W4" s="242"/>
      <c r="X4" s="242"/>
      <c r="Y4" s="242"/>
      <c r="Z4" s="242">
        <v>1</v>
      </c>
      <c r="AA4" s="242"/>
      <c r="AB4" s="242"/>
      <c r="AC4" s="242"/>
      <c r="AD4" s="242"/>
      <c r="AE4" s="242"/>
      <c r="AF4" s="294"/>
      <c r="AG4" s="294"/>
      <c r="AH4" s="243">
        <f>SUM(R4:AG4)</f>
        <v>3</v>
      </c>
    </row>
    <row r="5" spans="1:34" ht="12">
      <c r="A5" s="287" t="str">
        <f>Statistics!A8</f>
        <v>728</v>
      </c>
      <c r="B5" s="20" t="str">
        <f>Statistics!C8</f>
        <v>Combat Cat</v>
      </c>
      <c r="C5" s="241"/>
      <c r="D5" s="242"/>
      <c r="E5" s="242">
        <v>1</v>
      </c>
      <c r="F5" s="242"/>
      <c r="G5" s="242"/>
      <c r="H5" s="242">
        <v>1</v>
      </c>
      <c r="I5" s="242"/>
      <c r="J5" s="242"/>
      <c r="K5" s="242"/>
      <c r="L5" s="242"/>
      <c r="M5" s="242"/>
      <c r="N5" s="242"/>
      <c r="O5" s="242"/>
      <c r="P5" s="242"/>
      <c r="Q5" s="243">
        <f t="shared" si="0"/>
        <v>2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0</v>
      </c>
    </row>
    <row r="6" spans="1:34" ht="12">
      <c r="A6" s="287" t="str">
        <f>Statistics!A9</f>
        <v>333</v>
      </c>
      <c r="B6" s="20" t="str">
        <f>Statistics!C9</f>
        <v>Cookie Rumble</v>
      </c>
      <c r="C6" s="241">
        <v>3</v>
      </c>
      <c r="D6" s="242"/>
      <c r="E6" s="242">
        <v>2</v>
      </c>
      <c r="F6" s="242"/>
      <c r="G6" s="242">
        <v>2</v>
      </c>
      <c r="H6" s="242"/>
      <c r="I6" s="242"/>
      <c r="J6" s="242"/>
      <c r="K6" s="242"/>
      <c r="L6" s="242">
        <v>4</v>
      </c>
      <c r="M6" s="242"/>
      <c r="N6" s="242">
        <v>1</v>
      </c>
      <c r="O6" s="242"/>
      <c r="P6" s="242"/>
      <c r="Q6" s="243">
        <f t="shared" si="0"/>
        <v>12</v>
      </c>
      <c r="R6" s="241"/>
      <c r="S6" s="242"/>
      <c r="T6" s="242"/>
      <c r="U6" s="242"/>
      <c r="V6" s="242"/>
      <c r="W6" s="242"/>
      <c r="X6" s="242"/>
      <c r="Y6" s="242"/>
      <c r="Z6" s="242">
        <v>1</v>
      </c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N2O</v>
      </c>
      <c r="B7" s="20" t="str">
        <f>Statistics!C10</f>
        <v>Cool Whip</v>
      </c>
      <c r="C7" s="241"/>
      <c r="D7" s="242"/>
      <c r="E7" s="242">
        <v>1</v>
      </c>
      <c r="F7" s="242"/>
      <c r="G7" s="242"/>
      <c r="H7" s="242">
        <v>3</v>
      </c>
      <c r="I7" s="242"/>
      <c r="J7" s="242"/>
      <c r="K7" s="242"/>
      <c r="L7" s="242"/>
      <c r="M7" s="242">
        <v>2</v>
      </c>
      <c r="N7" s="242"/>
      <c r="O7" s="242"/>
      <c r="P7" s="242"/>
      <c r="Q7" s="243">
        <f t="shared" si="0"/>
        <v>6</v>
      </c>
      <c r="R7" s="241"/>
      <c r="S7" s="242"/>
      <c r="T7" s="242">
        <v>1</v>
      </c>
      <c r="U7" s="242"/>
      <c r="V7" s="242"/>
      <c r="W7" s="242"/>
      <c r="X7" s="242"/>
      <c r="Y7" s="242"/>
      <c r="Z7" s="242"/>
      <c r="AA7" s="242"/>
      <c r="AB7" s="242">
        <v>2</v>
      </c>
      <c r="AC7" s="242"/>
      <c r="AD7" s="242"/>
      <c r="AE7" s="242"/>
      <c r="AF7" s="294"/>
      <c r="AG7" s="294"/>
      <c r="AH7" s="243">
        <f t="shared" si="1"/>
        <v>3</v>
      </c>
    </row>
    <row r="8" spans="1:34" ht="12">
      <c r="A8" s="287" t="str">
        <f>Statistics!A11</f>
        <v>11</v>
      </c>
      <c r="B8" s="20" t="str">
        <f>Statistics!C11</f>
        <v>Elle Iminator</v>
      </c>
      <c r="C8" s="241">
        <v>2</v>
      </c>
      <c r="D8" s="242"/>
      <c r="E8" s="242"/>
      <c r="F8" s="242">
        <v>1</v>
      </c>
      <c r="G8" s="242">
        <v>4</v>
      </c>
      <c r="H8" s="242">
        <v>2</v>
      </c>
      <c r="I8" s="242"/>
      <c r="J8" s="242"/>
      <c r="K8" s="242"/>
      <c r="L8" s="242">
        <v>1</v>
      </c>
      <c r="M8" s="242"/>
      <c r="N8" s="242"/>
      <c r="O8" s="242"/>
      <c r="P8" s="242"/>
      <c r="Q8" s="243">
        <f t="shared" si="0"/>
        <v>10</v>
      </c>
      <c r="R8" s="241"/>
      <c r="S8" s="242"/>
      <c r="T8" s="242"/>
      <c r="U8" s="242"/>
      <c r="V8" s="242"/>
      <c r="W8" s="242"/>
      <c r="X8" s="242"/>
      <c r="Y8" s="242"/>
      <c r="Z8" s="242">
        <v>1</v>
      </c>
      <c r="AA8" s="242"/>
      <c r="AB8" s="242"/>
      <c r="AC8" s="242"/>
      <c r="AD8" s="242"/>
      <c r="AE8" s="242"/>
      <c r="AF8" s="294"/>
      <c r="AG8" s="294"/>
      <c r="AH8" s="243">
        <f t="shared" si="1"/>
        <v>1</v>
      </c>
    </row>
    <row r="9" spans="1:34" ht="12">
      <c r="A9" s="287" t="str">
        <f>Statistics!A12</f>
        <v>6</v>
      </c>
      <c r="B9" s="20" t="str">
        <f>Statistics!C12</f>
        <v>Elle McFearsome</v>
      </c>
      <c r="C9" s="241"/>
      <c r="D9" s="242"/>
      <c r="E9" s="242"/>
      <c r="F9" s="242">
        <v>3</v>
      </c>
      <c r="G9" s="242">
        <v>1</v>
      </c>
      <c r="H9" s="242">
        <v>1</v>
      </c>
      <c r="I9" s="242"/>
      <c r="J9" s="242"/>
      <c r="K9" s="242">
        <v>1</v>
      </c>
      <c r="L9" s="242"/>
      <c r="M9" s="242"/>
      <c r="N9" s="242"/>
      <c r="O9" s="242"/>
      <c r="P9" s="242"/>
      <c r="Q9" s="243">
        <f t="shared" si="0"/>
        <v>6</v>
      </c>
      <c r="R9" s="241">
        <v>2</v>
      </c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>
        <v>1</v>
      </c>
      <c r="AD9" s="242"/>
      <c r="AE9" s="242"/>
      <c r="AF9" s="294"/>
      <c r="AG9" s="294"/>
      <c r="AH9" s="243">
        <f t="shared" si="1"/>
        <v>3</v>
      </c>
    </row>
    <row r="10" spans="1:34" ht="12">
      <c r="A10" s="287" t="str">
        <f>Statistics!A13</f>
        <v>46</v>
      </c>
      <c r="B10" s="20" t="str">
        <f>Statistics!C13</f>
        <v>Fatal Femme</v>
      </c>
      <c r="C10" s="241">
        <v>1</v>
      </c>
      <c r="D10" s="242"/>
      <c r="E10" s="242">
        <v>2</v>
      </c>
      <c r="F10" s="242">
        <v>2</v>
      </c>
      <c r="G10" s="242"/>
      <c r="H10" s="242">
        <v>1</v>
      </c>
      <c r="I10" s="242"/>
      <c r="J10" s="242"/>
      <c r="K10" s="242"/>
      <c r="L10" s="242">
        <v>1</v>
      </c>
      <c r="M10" s="242">
        <v>3</v>
      </c>
      <c r="N10" s="242">
        <v>1</v>
      </c>
      <c r="O10" s="242"/>
      <c r="P10" s="242"/>
      <c r="Q10" s="243">
        <f t="shared" si="0"/>
        <v>11</v>
      </c>
      <c r="R10" s="241">
        <v>1</v>
      </c>
      <c r="S10" s="242"/>
      <c r="T10" s="242"/>
      <c r="U10" s="242"/>
      <c r="V10" s="242"/>
      <c r="W10" s="242"/>
      <c r="X10" s="242"/>
      <c r="Y10" s="242"/>
      <c r="Z10" s="242"/>
      <c r="AA10" s="242">
        <v>1</v>
      </c>
      <c r="AB10" s="242"/>
      <c r="AC10" s="242"/>
      <c r="AD10" s="242"/>
      <c r="AE10" s="242"/>
      <c r="AF10" s="294"/>
      <c r="AG10" s="294"/>
      <c r="AH10" s="243">
        <f t="shared" si="1"/>
        <v>2</v>
      </c>
    </row>
    <row r="11" spans="1:34" ht="12">
      <c r="A11" s="287" t="str">
        <f>Statistics!A14</f>
        <v>1974</v>
      </c>
      <c r="B11" s="20" t="str">
        <f>Statistics!C14</f>
        <v>Honey Suckit</v>
      </c>
      <c r="C11" s="241">
        <v>1</v>
      </c>
      <c r="D11" s="242"/>
      <c r="E11" s="242">
        <v>1</v>
      </c>
      <c r="F11" s="242"/>
      <c r="G11" s="242"/>
      <c r="H11" s="242">
        <v>1</v>
      </c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3</v>
      </c>
      <c r="R11" s="241"/>
      <c r="S11" s="242"/>
      <c r="T11" s="242">
        <v>1</v>
      </c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1</v>
      </c>
    </row>
    <row r="12" spans="1:34" ht="12">
      <c r="A12" s="287" t="str">
        <f>Statistics!A15</f>
        <v>100</v>
      </c>
      <c r="B12" s="20" t="str">
        <f>Statistics!C15</f>
        <v>Polly Fester</v>
      </c>
      <c r="C12" s="241">
        <v>2</v>
      </c>
      <c r="D12" s="242"/>
      <c r="E12" s="242"/>
      <c r="F12" s="242"/>
      <c r="G12" s="242"/>
      <c r="H12" s="242">
        <v>1</v>
      </c>
      <c r="I12" s="242"/>
      <c r="J12" s="242"/>
      <c r="K12" s="242">
        <v>1</v>
      </c>
      <c r="L12" s="242"/>
      <c r="M12" s="242"/>
      <c r="N12" s="242">
        <v>1</v>
      </c>
      <c r="O12" s="242"/>
      <c r="P12" s="242"/>
      <c r="Q12" s="243">
        <f t="shared" si="0"/>
        <v>5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>
        <v>1</v>
      </c>
      <c r="AD12" s="242"/>
      <c r="AE12" s="242"/>
      <c r="AF12" s="294"/>
      <c r="AG12" s="294"/>
      <c r="AH12" s="243">
        <f t="shared" si="1"/>
        <v>1</v>
      </c>
    </row>
    <row r="13" spans="1:34" ht="12">
      <c r="A13" s="287" t="str">
        <f>Statistics!A16</f>
        <v>28</v>
      </c>
      <c r="B13" s="20" t="str">
        <f>Statistics!C16</f>
        <v>Racer McChaseHer (C)</v>
      </c>
      <c r="C13" s="241"/>
      <c r="D13" s="242"/>
      <c r="E13" s="242">
        <v>1</v>
      </c>
      <c r="F13" s="242"/>
      <c r="G13" s="242"/>
      <c r="H13" s="242"/>
      <c r="I13" s="242"/>
      <c r="J13" s="242">
        <v>1</v>
      </c>
      <c r="K13" s="242"/>
      <c r="L13" s="242"/>
      <c r="M13" s="242"/>
      <c r="N13" s="242"/>
      <c r="O13" s="242"/>
      <c r="P13" s="242"/>
      <c r="Q13" s="243">
        <f t="shared" si="0"/>
        <v>2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68</v>
      </c>
      <c r="B14" s="20" t="str">
        <f>Statistics!C17</f>
        <v>Summers Eve-L</v>
      </c>
      <c r="C14" s="241"/>
      <c r="D14" s="242"/>
      <c r="E14" s="242"/>
      <c r="F14" s="242">
        <v>1</v>
      </c>
      <c r="G14" s="242"/>
      <c r="H14" s="242"/>
      <c r="I14" s="242"/>
      <c r="J14" s="242"/>
      <c r="K14" s="242"/>
      <c r="L14" s="242">
        <v>1</v>
      </c>
      <c r="M14" s="242">
        <v>1</v>
      </c>
      <c r="N14" s="242"/>
      <c r="O14" s="242"/>
      <c r="P14" s="242"/>
      <c r="Q14" s="243">
        <f t="shared" si="0"/>
        <v>3</v>
      </c>
      <c r="R14" s="241"/>
      <c r="S14" s="242"/>
      <c r="T14" s="242">
        <v>1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55</v>
      </c>
      <c r="B15" s="20" t="str">
        <f>Statistics!C18</f>
        <v>Tara ToPieces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.75" thickBot="1">
      <c r="A16" s="287">
        <f>Statistics!A19</f>
        <v>0</v>
      </c>
      <c r="B16" s="20">
        <f>Statistics!C19</f>
        <v>0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0</v>
      </c>
    </row>
    <row r="17" spans="1:34" ht="12.75" thickBot="1">
      <c r="A17" s="246"/>
      <c r="B17" s="247" t="s">
        <v>218</v>
      </c>
      <c r="C17" s="248">
        <f aca="true" t="shared" si="2" ref="C17:AH17">SUM(C3:C16)</f>
        <v>11</v>
      </c>
      <c r="D17" s="249">
        <f t="shared" si="2"/>
        <v>0</v>
      </c>
      <c r="E17" s="249">
        <f t="shared" si="2"/>
        <v>10</v>
      </c>
      <c r="F17" s="249">
        <f t="shared" si="2"/>
        <v>10</v>
      </c>
      <c r="G17" s="249">
        <f t="shared" si="2"/>
        <v>8</v>
      </c>
      <c r="H17" s="249">
        <f t="shared" si="2"/>
        <v>14</v>
      </c>
      <c r="I17" s="249">
        <f t="shared" si="2"/>
        <v>0</v>
      </c>
      <c r="J17" s="249">
        <f t="shared" si="2"/>
        <v>2</v>
      </c>
      <c r="K17" s="249">
        <f t="shared" si="2"/>
        <v>2</v>
      </c>
      <c r="L17" s="249">
        <f t="shared" si="2"/>
        <v>9</v>
      </c>
      <c r="M17" s="249">
        <f t="shared" si="2"/>
        <v>7</v>
      </c>
      <c r="N17" s="249">
        <f t="shared" si="2"/>
        <v>6</v>
      </c>
      <c r="O17" s="249">
        <f t="shared" si="2"/>
        <v>0</v>
      </c>
      <c r="P17" s="249">
        <f t="shared" si="2"/>
        <v>0</v>
      </c>
      <c r="Q17" s="250">
        <f t="shared" si="2"/>
        <v>79</v>
      </c>
      <c r="R17" s="248">
        <f t="shared" si="2"/>
        <v>3</v>
      </c>
      <c r="S17" s="249">
        <f t="shared" si="2"/>
        <v>0</v>
      </c>
      <c r="T17" s="249">
        <f t="shared" si="2"/>
        <v>5</v>
      </c>
      <c r="U17" s="249">
        <f t="shared" si="2"/>
        <v>0</v>
      </c>
      <c r="V17" s="249">
        <f t="shared" si="2"/>
        <v>0</v>
      </c>
      <c r="W17" s="249">
        <f t="shared" si="2"/>
        <v>1</v>
      </c>
      <c r="X17" s="249">
        <f t="shared" si="2"/>
        <v>0</v>
      </c>
      <c r="Y17" s="249">
        <f t="shared" si="2"/>
        <v>0</v>
      </c>
      <c r="Z17" s="249">
        <f t="shared" si="2"/>
        <v>3</v>
      </c>
      <c r="AA17" s="249">
        <f t="shared" si="2"/>
        <v>1</v>
      </c>
      <c r="AB17" s="249">
        <f t="shared" si="2"/>
        <v>2</v>
      </c>
      <c r="AC17" s="249">
        <f t="shared" si="2"/>
        <v>3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18</v>
      </c>
    </row>
    <row r="18" ht="12.75" thickBot="1"/>
    <row r="19" spans="3:34" ht="12.75" thickBot="1">
      <c r="C19" s="323" t="s">
        <v>228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323" t="s">
        <v>227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5"/>
    </row>
    <row r="20" spans="1:34" ht="120.75" thickBot="1">
      <c r="A20" s="233" t="s">
        <v>180</v>
      </c>
      <c r="B20" s="254" t="str">
        <f>Statistics!A23</f>
        <v>Philadelphia Liberty Belles</v>
      </c>
      <c r="C20" s="234" t="s">
        <v>148</v>
      </c>
      <c r="D20" s="235" t="s">
        <v>157</v>
      </c>
      <c r="E20" s="235" t="s">
        <v>155</v>
      </c>
      <c r="F20" s="236" t="s">
        <v>1</v>
      </c>
      <c r="G20" s="236" t="s">
        <v>149</v>
      </c>
      <c r="H20" s="236" t="s">
        <v>150</v>
      </c>
      <c r="I20" s="236" t="s">
        <v>114</v>
      </c>
      <c r="J20" s="235" t="s">
        <v>153</v>
      </c>
      <c r="K20" s="236" t="s">
        <v>151</v>
      </c>
      <c r="L20" s="236" t="s">
        <v>152</v>
      </c>
      <c r="M20" s="236" t="s">
        <v>115</v>
      </c>
      <c r="N20" s="236" t="s">
        <v>156</v>
      </c>
      <c r="O20" s="236" t="s">
        <v>154</v>
      </c>
      <c r="P20" s="236" t="s">
        <v>201</v>
      </c>
      <c r="Q20" s="237" t="s">
        <v>200</v>
      </c>
      <c r="R20" s="234" t="s">
        <v>148</v>
      </c>
      <c r="S20" s="235" t="s">
        <v>157</v>
      </c>
      <c r="T20" s="235" t="s">
        <v>155</v>
      </c>
      <c r="U20" s="236" t="s">
        <v>1</v>
      </c>
      <c r="V20" s="236" t="s">
        <v>149</v>
      </c>
      <c r="W20" s="236" t="s">
        <v>150</v>
      </c>
      <c r="X20" s="236" t="s">
        <v>114</v>
      </c>
      <c r="Y20" s="235" t="s">
        <v>153</v>
      </c>
      <c r="Z20" s="236" t="s">
        <v>151</v>
      </c>
      <c r="AA20" s="236" t="s">
        <v>152</v>
      </c>
      <c r="AB20" s="236" t="s">
        <v>115</v>
      </c>
      <c r="AC20" s="236" t="s">
        <v>156</v>
      </c>
      <c r="AD20" s="236" t="s">
        <v>154</v>
      </c>
      <c r="AE20" s="236" t="s">
        <v>116</v>
      </c>
      <c r="AF20" s="292" t="s">
        <v>117</v>
      </c>
      <c r="AG20" s="292" t="s">
        <v>201</v>
      </c>
      <c r="AH20" s="237" t="s">
        <v>200</v>
      </c>
    </row>
    <row r="21" spans="1:34" ht="12">
      <c r="A21" s="287" t="str">
        <f>Statistics!A24</f>
        <v>29</v>
      </c>
      <c r="B21" s="61" t="str">
        <f>Statistics!C24</f>
        <v>Copper Top</v>
      </c>
      <c r="C21" s="239">
        <v>1</v>
      </c>
      <c r="D21" s="239"/>
      <c r="E21" s="239">
        <v>1</v>
      </c>
      <c r="F21" s="239">
        <v>1</v>
      </c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3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0</v>
      </c>
    </row>
    <row r="22" spans="1:34" ht="12">
      <c r="A22" s="287" t="str">
        <f>Statistics!A25</f>
        <v>67</v>
      </c>
      <c r="B22" s="61" t="str">
        <f>Statistics!C25</f>
        <v>Dara Licks</v>
      </c>
      <c r="C22" s="242"/>
      <c r="D22" s="242"/>
      <c r="E22" s="242">
        <v>1</v>
      </c>
      <c r="F22" s="242">
        <v>2</v>
      </c>
      <c r="G22" s="242">
        <v>1</v>
      </c>
      <c r="H22" s="242"/>
      <c r="I22" s="242"/>
      <c r="J22" s="242"/>
      <c r="K22" s="241"/>
      <c r="L22" s="242"/>
      <c r="M22" s="242">
        <v>1</v>
      </c>
      <c r="N22" s="242">
        <v>2</v>
      </c>
      <c r="O22" s="242"/>
      <c r="P22" s="242"/>
      <c r="Q22" s="243">
        <f t="shared" si="3"/>
        <v>7</v>
      </c>
      <c r="R22" s="241"/>
      <c r="S22" s="242"/>
      <c r="T22" s="242">
        <v>1</v>
      </c>
      <c r="U22" s="242"/>
      <c r="V22" s="242"/>
      <c r="W22" s="242"/>
      <c r="X22" s="242"/>
      <c r="Y22" s="242"/>
      <c r="Z22" s="242"/>
      <c r="AA22" s="242"/>
      <c r="AB22" s="242"/>
      <c r="AC22" s="242">
        <v>1</v>
      </c>
      <c r="AD22" s="242"/>
      <c r="AE22" s="242"/>
      <c r="AF22" s="294"/>
      <c r="AG22" s="294"/>
      <c r="AH22" s="243">
        <f>SUM(R22:AG22)</f>
        <v>2</v>
      </c>
    </row>
    <row r="23" spans="1:34" ht="12">
      <c r="A23" s="287" t="str">
        <f>Statistics!A26</f>
        <v>22</v>
      </c>
      <c r="B23" s="61" t="str">
        <f>Statistics!C26</f>
        <v>Elle Viento</v>
      </c>
      <c r="C23" s="242">
        <v>1</v>
      </c>
      <c r="D23" s="242"/>
      <c r="E23" s="242"/>
      <c r="F23" s="242">
        <v>1</v>
      </c>
      <c r="G23" s="242"/>
      <c r="H23" s="242"/>
      <c r="I23" s="242"/>
      <c r="J23" s="242"/>
      <c r="K23" s="241">
        <v>2</v>
      </c>
      <c r="L23" s="242"/>
      <c r="M23" s="242">
        <v>1</v>
      </c>
      <c r="N23" s="242"/>
      <c r="O23" s="242"/>
      <c r="P23" s="242"/>
      <c r="Q23" s="243">
        <f t="shared" si="3"/>
        <v>5</v>
      </c>
      <c r="R23" s="241"/>
      <c r="S23" s="242"/>
      <c r="T23" s="242"/>
      <c r="U23" s="242"/>
      <c r="V23" s="242"/>
      <c r="W23" s="242"/>
      <c r="X23" s="242"/>
      <c r="Y23" s="242">
        <v>1</v>
      </c>
      <c r="Z23" s="242">
        <v>2</v>
      </c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3</v>
      </c>
    </row>
    <row r="24" spans="1:34" ht="12">
      <c r="A24" s="287" t="str">
        <f>Statistics!A27</f>
        <v>47</v>
      </c>
      <c r="B24" s="61" t="str">
        <f>Statistics!C27</f>
        <v>Euro Thrash</v>
      </c>
      <c r="C24" s="242"/>
      <c r="D24" s="242"/>
      <c r="E24" s="242"/>
      <c r="F24" s="242">
        <v>2</v>
      </c>
      <c r="G24" s="242">
        <v>1</v>
      </c>
      <c r="H24" s="242"/>
      <c r="I24" s="242"/>
      <c r="J24" s="242"/>
      <c r="K24" s="241">
        <v>1</v>
      </c>
      <c r="L24" s="242"/>
      <c r="M24" s="242"/>
      <c r="N24" s="242">
        <v>2</v>
      </c>
      <c r="O24" s="242"/>
      <c r="P24" s="242"/>
      <c r="Q24" s="243">
        <f t="shared" si="3"/>
        <v>6</v>
      </c>
      <c r="R24" s="241"/>
      <c r="S24" s="242"/>
      <c r="T24" s="242"/>
      <c r="U24" s="242">
        <v>1</v>
      </c>
      <c r="V24" s="242"/>
      <c r="W24" s="242"/>
      <c r="X24" s="242"/>
      <c r="Y24" s="242"/>
      <c r="Z24" s="242"/>
      <c r="AA24" s="242"/>
      <c r="AB24" s="242"/>
      <c r="AC24" s="242">
        <v>1</v>
      </c>
      <c r="AD24" s="242"/>
      <c r="AE24" s="242"/>
      <c r="AF24" s="294"/>
      <c r="AG24" s="294"/>
      <c r="AH24" s="243">
        <f t="shared" si="4"/>
        <v>2</v>
      </c>
    </row>
    <row r="25" spans="1:34" ht="12">
      <c r="A25" s="287" t="str">
        <f>Statistics!A28</f>
        <v>44</v>
      </c>
      <c r="B25" s="61" t="str">
        <f>Statistics!C28</f>
        <v>Fully Addomatic</v>
      </c>
      <c r="C25" s="242"/>
      <c r="D25" s="242"/>
      <c r="E25" s="242"/>
      <c r="F25" s="242"/>
      <c r="G25" s="242"/>
      <c r="H25" s="242">
        <v>1</v>
      </c>
      <c r="I25" s="242"/>
      <c r="J25" s="242"/>
      <c r="K25" s="241"/>
      <c r="L25" s="242"/>
      <c r="M25" s="242">
        <v>1</v>
      </c>
      <c r="N25" s="242">
        <v>1</v>
      </c>
      <c r="O25" s="242"/>
      <c r="P25" s="242"/>
      <c r="Q25" s="243">
        <f t="shared" si="3"/>
        <v>3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1</v>
      </c>
    </row>
    <row r="26" spans="1:34" ht="12">
      <c r="A26" s="287" t="str">
        <f>Statistics!A29</f>
        <v>72</v>
      </c>
      <c r="B26" s="61" t="str">
        <f>Statistics!C29</f>
        <v>Gloria Grindem</v>
      </c>
      <c r="C26" s="242">
        <v>6</v>
      </c>
      <c r="D26" s="242"/>
      <c r="E26" s="242">
        <v>1</v>
      </c>
      <c r="F26" s="242">
        <v>1</v>
      </c>
      <c r="G26" s="242">
        <v>1</v>
      </c>
      <c r="H26" s="242">
        <v>1</v>
      </c>
      <c r="I26" s="242"/>
      <c r="J26" s="242">
        <v>1</v>
      </c>
      <c r="K26" s="241"/>
      <c r="L26" s="242"/>
      <c r="M26" s="242"/>
      <c r="N26" s="242"/>
      <c r="O26" s="242"/>
      <c r="P26" s="242"/>
      <c r="Q26" s="243">
        <f t="shared" si="3"/>
        <v>11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87</v>
      </c>
      <c r="B27" s="61" t="str">
        <f>Statistics!C30</f>
        <v>Goldy</v>
      </c>
      <c r="C27" s="242"/>
      <c r="D27" s="242"/>
      <c r="E27" s="242"/>
      <c r="F27" s="242">
        <v>1</v>
      </c>
      <c r="G27" s="242"/>
      <c r="H27" s="242">
        <v>1</v>
      </c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2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0</v>
      </c>
    </row>
    <row r="28" spans="1:34" ht="12">
      <c r="A28" s="287" t="str">
        <f>Statistics!A31</f>
        <v>0049</v>
      </c>
      <c r="B28" s="61" t="str">
        <f>Statistics!C31</f>
        <v>Mercedes Bends</v>
      </c>
      <c r="C28" s="242"/>
      <c r="D28" s="242"/>
      <c r="E28" s="242"/>
      <c r="F28" s="242"/>
      <c r="G28" s="242"/>
      <c r="H28" s="242">
        <v>2</v>
      </c>
      <c r="I28" s="242"/>
      <c r="J28" s="242"/>
      <c r="K28" s="241"/>
      <c r="L28" s="242"/>
      <c r="M28" s="242">
        <v>1</v>
      </c>
      <c r="N28" s="242">
        <v>1</v>
      </c>
      <c r="O28" s="242"/>
      <c r="P28" s="242"/>
      <c r="Q28" s="243">
        <f t="shared" si="3"/>
        <v>4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0</v>
      </c>
    </row>
    <row r="29" spans="1:34" ht="12">
      <c r="A29" s="287" t="str">
        <f>Statistics!A32</f>
        <v>8</v>
      </c>
      <c r="B29" s="61" t="str">
        <f>Statistics!C32</f>
        <v>Mo Pain</v>
      </c>
      <c r="C29" s="242">
        <v>1</v>
      </c>
      <c r="D29" s="242"/>
      <c r="E29" s="242">
        <v>2</v>
      </c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3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668</v>
      </c>
      <c r="B30" s="61" t="str">
        <f>Statistics!C33</f>
        <v>Olivia Face</v>
      </c>
      <c r="C30" s="242"/>
      <c r="D30" s="242"/>
      <c r="E30" s="242">
        <v>1</v>
      </c>
      <c r="F30" s="242">
        <v>2</v>
      </c>
      <c r="G30" s="242"/>
      <c r="H30" s="242"/>
      <c r="I30" s="242"/>
      <c r="J30" s="242"/>
      <c r="K30" s="241">
        <v>1</v>
      </c>
      <c r="L30" s="242"/>
      <c r="M30" s="242">
        <v>2</v>
      </c>
      <c r="N30" s="242"/>
      <c r="O30" s="242"/>
      <c r="P30" s="242"/>
      <c r="Q30" s="243">
        <f t="shared" si="3"/>
        <v>6</v>
      </c>
      <c r="R30" s="241"/>
      <c r="S30" s="242"/>
      <c r="T30" s="242"/>
      <c r="U30" s="242">
        <v>2</v>
      </c>
      <c r="V30" s="242">
        <v>1</v>
      </c>
      <c r="W30" s="242">
        <v>2</v>
      </c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5</v>
      </c>
    </row>
    <row r="31" spans="1:34" ht="12">
      <c r="A31" s="287" t="str">
        <f>Statistics!A34</f>
        <v>15</v>
      </c>
      <c r="B31" s="61" t="str">
        <f>Statistics!C34</f>
        <v>Persephone (C)</v>
      </c>
      <c r="C31" s="242"/>
      <c r="D31" s="242"/>
      <c r="E31" s="242">
        <v>1</v>
      </c>
      <c r="F31" s="242"/>
      <c r="G31" s="242"/>
      <c r="H31" s="242">
        <v>1</v>
      </c>
      <c r="I31" s="242"/>
      <c r="J31" s="242">
        <v>1</v>
      </c>
      <c r="K31" s="241">
        <v>3</v>
      </c>
      <c r="L31" s="242"/>
      <c r="M31" s="242"/>
      <c r="N31" s="242">
        <v>2</v>
      </c>
      <c r="O31" s="242"/>
      <c r="P31" s="242"/>
      <c r="Q31" s="243">
        <f t="shared" si="3"/>
        <v>8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>
        <v>2</v>
      </c>
      <c r="AD31" s="242"/>
      <c r="AE31" s="242"/>
      <c r="AF31" s="294"/>
      <c r="AG31" s="294"/>
      <c r="AH31" s="243">
        <f t="shared" si="4"/>
        <v>2</v>
      </c>
    </row>
    <row r="32" spans="1:34" ht="12">
      <c r="A32" s="287" t="str">
        <f>Statistics!A35</f>
        <v>39</v>
      </c>
      <c r="B32" s="61" t="str">
        <f>Statistics!C35</f>
        <v>Shannanigan</v>
      </c>
      <c r="C32" s="242"/>
      <c r="D32" s="242"/>
      <c r="E32" s="242"/>
      <c r="F32" s="242"/>
      <c r="G32" s="242"/>
      <c r="H32" s="242">
        <v>1</v>
      </c>
      <c r="I32" s="242"/>
      <c r="J32" s="242"/>
      <c r="K32" s="241"/>
      <c r="L32" s="242"/>
      <c r="M32" s="242"/>
      <c r="N32" s="242">
        <v>1</v>
      </c>
      <c r="O32" s="242"/>
      <c r="P32" s="242"/>
      <c r="Q32" s="243">
        <f t="shared" si="3"/>
        <v>2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0</v>
      </c>
    </row>
    <row r="33" spans="1:34" ht="12">
      <c r="A33" s="287" t="str">
        <f>Statistics!A36</f>
        <v>305</v>
      </c>
      <c r="B33" s="61" t="str">
        <f>Statistics!C36</f>
        <v>Shenita Stretcher</v>
      </c>
      <c r="C33" s="242"/>
      <c r="D33" s="242"/>
      <c r="E33" s="242"/>
      <c r="F33" s="242">
        <v>1</v>
      </c>
      <c r="G33" s="242"/>
      <c r="H33" s="242"/>
      <c r="I33" s="242"/>
      <c r="J33" s="242"/>
      <c r="K33" s="241">
        <v>1</v>
      </c>
      <c r="L33" s="242"/>
      <c r="M33" s="242"/>
      <c r="N33" s="242">
        <v>2</v>
      </c>
      <c r="O33" s="242"/>
      <c r="P33" s="242"/>
      <c r="Q33" s="243">
        <f t="shared" si="3"/>
        <v>4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>
        <v>1</v>
      </c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 t="str">
        <f>Statistics!A37</f>
        <v>85</v>
      </c>
      <c r="B34" s="61" t="str">
        <f>Statistics!C37</f>
        <v>Teflon Donna</v>
      </c>
      <c r="C34" s="251"/>
      <c r="D34" s="251"/>
      <c r="E34" s="251"/>
      <c r="F34" s="251"/>
      <c r="G34" s="251"/>
      <c r="H34" s="251">
        <v>1</v>
      </c>
      <c r="I34" s="251"/>
      <c r="J34" s="251"/>
      <c r="K34" s="252"/>
      <c r="L34" s="251"/>
      <c r="M34" s="251">
        <v>1</v>
      </c>
      <c r="N34" s="251">
        <v>3</v>
      </c>
      <c r="O34" s="251"/>
      <c r="P34" s="251"/>
      <c r="Q34" s="253">
        <f t="shared" si="3"/>
        <v>5</v>
      </c>
      <c r="R34" s="244">
        <v>1</v>
      </c>
      <c r="S34" s="245"/>
      <c r="T34" s="245">
        <v>1</v>
      </c>
      <c r="U34" s="245"/>
      <c r="V34" s="245"/>
      <c r="W34" s="245"/>
      <c r="X34" s="245"/>
      <c r="Y34" s="245"/>
      <c r="Z34" s="245">
        <v>1</v>
      </c>
      <c r="AA34" s="245"/>
      <c r="AB34" s="245"/>
      <c r="AC34" s="245"/>
      <c r="AD34" s="245"/>
      <c r="AE34" s="245"/>
      <c r="AF34" s="295"/>
      <c r="AG34" s="295"/>
      <c r="AH34" s="243">
        <f>SUM(R34:AG34)</f>
        <v>3</v>
      </c>
    </row>
    <row r="35" spans="1:34" ht="12.75" thickBot="1">
      <c r="A35" s="246"/>
      <c r="B35" s="247" t="s">
        <v>218</v>
      </c>
      <c r="C35" s="248">
        <f aca="true" t="shared" si="5" ref="C35:AH35">SUM(C21:C34)</f>
        <v>9</v>
      </c>
      <c r="D35" s="249">
        <f t="shared" si="5"/>
        <v>0</v>
      </c>
      <c r="E35" s="249">
        <f t="shared" si="5"/>
        <v>7</v>
      </c>
      <c r="F35" s="249">
        <f t="shared" si="5"/>
        <v>11</v>
      </c>
      <c r="G35" s="249">
        <f t="shared" si="5"/>
        <v>3</v>
      </c>
      <c r="H35" s="249">
        <f t="shared" si="5"/>
        <v>8</v>
      </c>
      <c r="I35" s="249">
        <f t="shared" si="5"/>
        <v>0</v>
      </c>
      <c r="J35" s="249">
        <f t="shared" si="5"/>
        <v>2</v>
      </c>
      <c r="K35" s="249">
        <f t="shared" si="5"/>
        <v>8</v>
      </c>
      <c r="L35" s="249">
        <f t="shared" si="5"/>
        <v>0</v>
      </c>
      <c r="M35" s="249">
        <f t="shared" si="5"/>
        <v>7</v>
      </c>
      <c r="N35" s="249">
        <f t="shared" si="5"/>
        <v>14</v>
      </c>
      <c r="O35" s="249">
        <f t="shared" si="5"/>
        <v>0</v>
      </c>
      <c r="P35" s="249">
        <f t="shared" si="5"/>
        <v>0</v>
      </c>
      <c r="Q35" s="250">
        <f t="shared" si="5"/>
        <v>69</v>
      </c>
      <c r="R35" s="248">
        <f t="shared" si="5"/>
        <v>1</v>
      </c>
      <c r="S35" s="249">
        <f t="shared" si="5"/>
        <v>0</v>
      </c>
      <c r="T35" s="249">
        <f t="shared" si="5"/>
        <v>2</v>
      </c>
      <c r="U35" s="249">
        <f t="shared" si="5"/>
        <v>3</v>
      </c>
      <c r="V35" s="249">
        <f t="shared" si="5"/>
        <v>1</v>
      </c>
      <c r="W35" s="249">
        <f t="shared" si="5"/>
        <v>2</v>
      </c>
      <c r="X35" s="249">
        <f t="shared" si="5"/>
        <v>0</v>
      </c>
      <c r="Y35" s="249">
        <f t="shared" si="5"/>
        <v>1</v>
      </c>
      <c r="Z35" s="249">
        <f t="shared" si="5"/>
        <v>3</v>
      </c>
      <c r="AA35" s="249">
        <f t="shared" si="5"/>
        <v>0</v>
      </c>
      <c r="AB35" s="249">
        <f t="shared" si="5"/>
        <v>0</v>
      </c>
      <c r="AC35" s="249">
        <f t="shared" si="5"/>
        <v>6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19</v>
      </c>
    </row>
    <row r="37" ht="12">
      <c r="B37" t="s">
        <v>113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