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436" windowWidth="24860" windowHeight="14760" tabRatio="601" activeTab="2"/>
  </bookViews>
  <sheets>
    <sheet name="Breakdown Worksheet" sheetId="1" r:id="rId1"/>
    <sheet name="Officials" sheetId="2" r:id="rId2"/>
    <sheet name="Statistics" sheetId="3" r:id="rId3"/>
    <sheet name="Penalties" sheetId="4" r:id="rId4"/>
  </sheets>
  <definedNames>
    <definedName name="_xlnm.Print_Area" localSheetId="0">'Breakdown Worksheet'!$A$1:$AE$98</definedName>
  </definedNames>
  <calcPr fullCalcOnLoad="1"/>
</workbook>
</file>

<file path=xl/sharedStrings.xml><?xml version="1.0" encoding="utf-8"?>
<sst xmlns="http://schemas.openxmlformats.org/spreadsheetml/2006/main" count="901" uniqueCount="247">
  <si>
    <t>2013 Regular Season #1</t>
  </si>
  <si>
    <t>Grand Prix Madonnas</t>
  </si>
  <si>
    <t>19.99</t>
  </si>
  <si>
    <t>ShamWOW</t>
  </si>
  <si>
    <t>.223</t>
  </si>
  <si>
    <t>Spanish Ass'assin (C)</t>
  </si>
  <si>
    <t>2.8</t>
  </si>
  <si>
    <t>Racer McChaseHer</t>
  </si>
  <si>
    <t>24</t>
  </si>
  <si>
    <t>Renegade</t>
  </si>
  <si>
    <t>29</t>
  </si>
  <si>
    <t>Mega Bloxx</t>
  </si>
  <si>
    <t>32</t>
  </si>
  <si>
    <t>Rock'em Shock'em</t>
  </si>
  <si>
    <t>407</t>
  </si>
  <si>
    <t>Furious Fro Sheba</t>
  </si>
  <si>
    <t>451°F</t>
  </si>
  <si>
    <t>Cali Ente</t>
  </si>
  <si>
    <t>46&amp;2</t>
  </si>
  <si>
    <t>aNOMaly</t>
  </si>
  <si>
    <t>770</t>
  </si>
  <si>
    <t>Peaches N. CreamYa</t>
  </si>
  <si>
    <t>CH6</t>
  </si>
  <si>
    <t>April O'Steel</t>
  </si>
  <si>
    <t>I-V</t>
  </si>
  <si>
    <t>TK0</t>
  </si>
  <si>
    <t>Detroit Knock Ya Silly</t>
  </si>
  <si>
    <t>X0X0</t>
  </si>
  <si>
    <t>Lily I. Monster</t>
  </si>
  <si>
    <t>Detroit Pistoffs</t>
  </si>
  <si>
    <t>138</t>
  </si>
  <si>
    <t>Mag Pie</t>
  </si>
  <si>
    <t>181</t>
  </si>
  <si>
    <t>Vega Vendetta</t>
  </si>
  <si>
    <t>1821</t>
  </si>
  <si>
    <t>Mexi-Go</t>
  </si>
  <si>
    <t>187</t>
  </si>
  <si>
    <t>VeroniKILL</t>
  </si>
  <si>
    <t>1879</t>
  </si>
  <si>
    <t>Belle Isle Hurtya</t>
  </si>
  <si>
    <t>20</t>
  </si>
  <si>
    <t>Devil Kitty</t>
  </si>
  <si>
    <t>20KN</t>
  </si>
  <si>
    <t>212</t>
  </si>
  <si>
    <t>Stats adjusted after video edit, 12/11/12.</t>
  </si>
  <si>
    <t>Off. KDs</t>
  </si>
  <si>
    <t>1/4 Track Blocks</t>
  </si>
  <si>
    <t>Force Outs</t>
  </si>
  <si>
    <t>Block Assis</t>
  </si>
  <si>
    <t>Grand Slams</t>
  </si>
  <si>
    <t>Half</t>
  </si>
  <si>
    <t>Back Block (B)</t>
  </si>
  <si>
    <t>Elbows (E)</t>
  </si>
  <si>
    <t>Forearms (F)</t>
  </si>
  <si>
    <t>Low Block (L)</t>
  </si>
  <si>
    <t>Multi-Player (M)</t>
  </si>
  <si>
    <t>Illegal Procedure (I)</t>
  </si>
  <si>
    <t>Skate Out of Bounds (S)</t>
  </si>
  <si>
    <t>Cutting the Track (X)</t>
  </si>
  <si>
    <t>Out of Play (P)</t>
  </si>
  <si>
    <t>Block w/ Head (H)</t>
  </si>
  <si>
    <t>Jammer Hits</t>
  </si>
  <si>
    <t>Jammer KDs</t>
  </si>
  <si>
    <t>Total Attacks</t>
  </si>
  <si>
    <t>Total Actions</t>
  </si>
  <si>
    <t>Offense</t>
  </si>
  <si>
    <t>NL %</t>
  </si>
  <si>
    <t>Pivot +/-</t>
  </si>
  <si>
    <t>Inside +/-</t>
  </si>
  <si>
    <t>Outside +/-</t>
  </si>
  <si>
    <t>Back +/-</t>
  </si>
  <si>
    <t>Team Totals</t>
  </si>
  <si>
    <t>Bout Total Jams</t>
  </si>
  <si>
    <t>% Jam</t>
  </si>
  <si>
    <t>Block +/-</t>
  </si>
  <si>
    <t>Red</t>
  </si>
  <si>
    <t>Blue</t>
  </si>
  <si>
    <t>Called for Injury</t>
  </si>
  <si>
    <t>Date:</t>
  </si>
  <si>
    <t>Blocking</t>
  </si>
  <si>
    <t>#</t>
  </si>
  <si>
    <t>Pos</t>
  </si>
  <si>
    <t>—</t>
  </si>
  <si>
    <t>Total Assists</t>
  </si>
  <si>
    <t>Total KDs</t>
  </si>
  <si>
    <t>Offensive Blocker of Game: Rocky Brawlboa (GPM)</t>
  </si>
  <si>
    <t>Defensive Blocker of Game: Spanish Ass'assin (GPM)</t>
  </si>
  <si>
    <t>Points Ref: Geo No U Di'int/Rolling Havoc</t>
  </si>
  <si>
    <t>Scorekeeper: Rusty Wheeler/Jack Asster</t>
  </si>
  <si>
    <t>x</t>
  </si>
  <si>
    <t>Jam 5: Cookie scored 5-5-5-1=16pts.</t>
  </si>
  <si>
    <t>Points Ref: Rolling Havoc/Geo No U Di'int</t>
  </si>
  <si>
    <t>Scorekeeper: Jack Asster/Rusty Wheeler</t>
  </si>
  <si>
    <t>Jam 1: Racer scored 4-4-5-4=17pts.</t>
  </si>
  <si>
    <t>Jam 15: anomaly scored 5-5-4-5=19pts.</t>
  </si>
  <si>
    <t>Jam 16: Star pass, neither scored.</t>
  </si>
  <si>
    <t>Jam 1: Lily scored 5-5-5-4=19pts.</t>
  </si>
  <si>
    <t>Jam 4: anomaly scored 5-5-3-5=18pts.</t>
  </si>
  <si>
    <t>Jam 22: anomaly scored 5-5-5-5=20pts.</t>
  </si>
  <si>
    <t>J</t>
  </si>
  <si>
    <t>B</t>
  </si>
  <si>
    <t>P/B/J</t>
  </si>
  <si>
    <t>B/J/P</t>
  </si>
  <si>
    <t>P/J/B</t>
  </si>
  <si>
    <t>B/P</t>
  </si>
  <si>
    <t>B/J</t>
  </si>
  <si>
    <t>P/B</t>
  </si>
  <si>
    <t>P/J</t>
  </si>
  <si>
    <t>J/B</t>
  </si>
  <si>
    <t>Penalty Tracker: TnA Assassin</t>
  </si>
  <si>
    <t>Penalty Tracker: Wampa Stomper</t>
  </si>
  <si>
    <t>Game played with no minors.</t>
  </si>
  <si>
    <t>Positional Stats: Offensive—Horrible Thing, Oi! Rish/Vegan w/a Vengeance, CottonCandy Princess; Defensive—Vegan w/a Vengeance, CottonCandy Princess/Horrible Thing, Oi! Rish</t>
  </si>
  <si>
    <t>Postional Stats: Offensive—Vegan w/a Vengeance, CottonCandy Princess/Horrible Thing, Oi! Rish; Defensive—Horrible Thing, Oi! Rish/Vegan w/a Vengeance, CottonCandy Princess</t>
  </si>
  <si>
    <t>Bout MVP: Lily I. Monster (GPM)</t>
  </si>
  <si>
    <t>Jammer of Game: aNOMaly (GPM)</t>
  </si>
  <si>
    <t>Game played with no minors and 1-whistle jam starts.</t>
  </si>
  <si>
    <t>Back</t>
  </si>
  <si>
    <t>Direction of play (C)</t>
  </si>
  <si>
    <t>#: 184</t>
  </si>
  <si>
    <t>Grand Prix Madonnas 193 vs. Detroit Pistoffs 113</t>
  </si>
  <si>
    <t>Masonic Temple Drill Hall</t>
  </si>
  <si>
    <t>November 17, 2012</t>
  </si>
  <si>
    <t>Detroit, MI</t>
  </si>
  <si>
    <t>+/- Avg per Jam</t>
  </si>
  <si>
    <t>Lead Jam +/-</t>
  </si>
  <si>
    <t>Venue:</t>
  </si>
  <si>
    <t>City:</t>
  </si>
  <si>
    <t>Defense</t>
  </si>
  <si>
    <t>Penalty Minutes</t>
  </si>
  <si>
    <t>Jammer +/-</t>
  </si>
  <si>
    <t>Blocker +/-</t>
  </si>
  <si>
    <t>Total +/-</t>
  </si>
  <si>
    <t>Jammer +/- Avg</t>
  </si>
  <si>
    <t>Pivot +/- Avg</t>
  </si>
  <si>
    <t>Blocker +/- Avg</t>
  </si>
  <si>
    <t>Total +/- Avg</t>
  </si>
  <si>
    <t>Jammer Stats</t>
  </si>
  <si>
    <t>LL</t>
  </si>
  <si>
    <t>Total</t>
  </si>
  <si>
    <t>Other</t>
  </si>
  <si>
    <t>Positions Played</t>
  </si>
  <si>
    <t>Penalties</t>
  </si>
  <si>
    <t>% of track time</t>
  </si>
  <si>
    <t>Lead Jam</t>
  </si>
  <si>
    <t>Lead Jam %</t>
  </si>
  <si>
    <t>Points scored</t>
  </si>
  <si>
    <t>Avg points per jam</t>
  </si>
  <si>
    <t>Whips</t>
  </si>
  <si>
    <t>Pushes</t>
  </si>
  <si>
    <t>jams:</t>
  </si>
  <si>
    <t>TOTALS</t>
  </si>
  <si>
    <t>Skaters</t>
  </si>
  <si>
    <t>Pivot</t>
  </si>
  <si>
    <t>Block</t>
  </si>
  <si>
    <t>Jam</t>
  </si>
  <si>
    <t>Bulldozers</t>
  </si>
  <si>
    <t>Plus/Minus</t>
  </si>
  <si>
    <t>Jammer</t>
  </si>
  <si>
    <t>Grand Slam</t>
  </si>
  <si>
    <t>Majors</t>
  </si>
  <si>
    <t>Minors</t>
  </si>
  <si>
    <t>Jams in Box</t>
  </si>
  <si>
    <t xml:space="preserve">Inside </t>
  </si>
  <si>
    <t>Outside</t>
  </si>
  <si>
    <t>Jams 6,15,19: no pivot, 4 blockers.</t>
  </si>
  <si>
    <t>Wham!tramck</t>
  </si>
  <si>
    <t>33 1/3</t>
  </si>
  <si>
    <t>4:20</t>
  </si>
  <si>
    <t>Princess Die</t>
  </si>
  <si>
    <t>6</t>
  </si>
  <si>
    <t>Elle McFearsome</t>
  </si>
  <si>
    <t>728</t>
  </si>
  <si>
    <t>Combat Cat</t>
  </si>
  <si>
    <t>80</t>
  </si>
  <si>
    <t>Mean Streak</t>
  </si>
  <si>
    <t>Warp 9.99</t>
  </si>
  <si>
    <t>U.S.S. DentHerPrize</t>
  </si>
  <si>
    <t>Cookie Rumble (C)</t>
  </si>
  <si>
    <t>Kraken Whips (A)</t>
  </si>
  <si>
    <t>Rocky Brawlboa (A)</t>
  </si>
  <si>
    <t>Managers: Madonnas—Big Poppa Razzi, Skid Bro; Pistoffs—Butz, KillaKimZilla.</t>
  </si>
  <si>
    <t>anomaly</t>
  </si>
  <si>
    <t>april</t>
  </si>
  <si>
    <t>cali</t>
  </si>
  <si>
    <t>detroit</t>
  </si>
  <si>
    <t>furious</t>
  </si>
  <si>
    <t>lily</t>
  </si>
  <si>
    <t>mega</t>
  </si>
  <si>
    <t>peaches</t>
  </si>
  <si>
    <t>racer</t>
  </si>
  <si>
    <t>renegade</t>
  </si>
  <si>
    <t>rockem</t>
  </si>
  <si>
    <t>rocky</t>
  </si>
  <si>
    <t>sham</t>
  </si>
  <si>
    <t>spanish</t>
  </si>
  <si>
    <t>belle</t>
  </si>
  <si>
    <t>combat</t>
  </si>
  <si>
    <t>cookie</t>
  </si>
  <si>
    <t>devil</t>
  </si>
  <si>
    <t>elle</t>
  </si>
  <si>
    <t>kraken</t>
  </si>
  <si>
    <t>mag</t>
  </si>
  <si>
    <t>mean</t>
  </si>
  <si>
    <t>mexi</t>
  </si>
  <si>
    <t>princess</t>
  </si>
  <si>
    <t>uss</t>
  </si>
  <si>
    <t>vega</t>
  </si>
  <si>
    <t>veroni</t>
  </si>
  <si>
    <t>wham</t>
  </si>
  <si>
    <t>Team: Grand Prix Madonnas</t>
  </si>
  <si>
    <t>Team: Detroit Pistoffs</t>
  </si>
  <si>
    <t>Head Referee: Rev. HellifIknow</t>
  </si>
  <si>
    <t>Pack Referees: Arnold Sportsnburger (inside); Maniacal Momma, Mayor McSmartass, Smackswell Smart (outside)</t>
  </si>
  <si>
    <t>Head Statistician: Rusty Wheeler</t>
  </si>
  <si>
    <t>Penalty Box: Circuit Broad, Scarlet O'Hellno, SmakPak</t>
  </si>
  <si>
    <t>Scoreboard Operator: Pitzy</t>
  </si>
  <si>
    <t>Lineup Tracker: Connie Getta Whut Whut</t>
  </si>
  <si>
    <t>Jam 18: no pivot, 4 blockers.</t>
  </si>
  <si>
    <t>Lineup Tracker: Betty Beretta</t>
  </si>
  <si>
    <t>High Block (A)</t>
  </si>
  <si>
    <t>Out of Bounds Block (O)</t>
  </si>
  <si>
    <t>Insubordination (N)</t>
  </si>
  <si>
    <t>(Gross) Misconduct (G)</t>
  </si>
  <si>
    <t>Points</t>
  </si>
  <si>
    <t>Lead</t>
  </si>
  <si>
    <t>P/M</t>
  </si>
  <si>
    <t>Pass 2</t>
  </si>
  <si>
    <t>Pass 3</t>
  </si>
  <si>
    <t>Pass 4</t>
  </si>
  <si>
    <t>Gr Slam</t>
  </si>
  <si>
    <t xml:space="preserve">Total </t>
  </si>
  <si>
    <t>Jams</t>
  </si>
  <si>
    <t>Lead %</t>
  </si>
  <si>
    <t>GAME SCORING TOTALS</t>
  </si>
  <si>
    <t>GAME LEAD TOTALS</t>
  </si>
  <si>
    <t>Inside</t>
  </si>
  <si>
    <t>HOME:</t>
  </si>
  <si>
    <t>AWAY:</t>
  </si>
  <si>
    <t>Skater</t>
  </si>
  <si>
    <t>In</t>
  </si>
  <si>
    <t>Out</t>
  </si>
  <si>
    <t>+/-</t>
  </si>
  <si>
    <t>Lead +/-</t>
  </si>
  <si>
    <t>Total Jama</t>
  </si>
  <si>
    <t>Pivot Points</t>
  </si>
  <si>
    <t>Offensive Blocks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</si>
</sst>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"/>
    <numFmt numFmtId="173" formatCode="0.00000000"/>
    <numFmt numFmtId="174" formatCode="0.000000"/>
    <numFmt numFmtId="175" formatCode="0.000000000"/>
  </numFmts>
  <fonts count="14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sz val="10"/>
      <color indexed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3"/>
      <name val="Arial"/>
      <family val="2"/>
    </font>
    <font>
      <sz val="10"/>
      <color indexed="10"/>
      <name val="Arial"/>
      <family val="0"/>
    </font>
    <font>
      <sz val="12"/>
      <name val="Arial"/>
      <family val="2"/>
    </font>
    <font>
      <sz val="10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6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8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 quotePrefix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 quotePrefix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" xfId="0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Border="1" applyAlignment="1">
      <alignment/>
    </xf>
    <xf numFmtId="0" fontId="2" fillId="0" borderId="1" xfId="0" applyFont="1" applyBorder="1" applyAlignment="1">
      <alignment/>
    </xf>
    <xf numFmtId="0" fontId="7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2" borderId="22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10" fillId="0" borderId="13" xfId="0" applyFont="1" applyBorder="1" applyAlignment="1">
      <alignment horizontal="center" vertical="center" textRotation="90"/>
    </xf>
    <xf numFmtId="0" fontId="0" fillId="0" borderId="27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24" xfId="0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2" xfId="0" applyFont="1" applyFill="1" applyBorder="1" applyAlignment="1">
      <alignment/>
    </xf>
    <xf numFmtId="0" fontId="0" fillId="2" borderId="21" xfId="0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0" fontId="11" fillId="0" borderId="0" xfId="0" applyFont="1" applyAlignment="1">
      <alignment/>
    </xf>
    <xf numFmtId="0" fontId="0" fillId="0" borderId="3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0" xfId="0" applyBorder="1" applyAlignment="1" quotePrefix="1">
      <alignment horizontal="center"/>
    </xf>
    <xf numFmtId="9" fontId="0" fillId="0" borderId="3" xfId="0" applyNumberFormat="1" applyBorder="1" applyAlignment="1">
      <alignment horizontal="center"/>
    </xf>
    <xf numFmtId="0" fontId="0" fillId="0" borderId="3" xfId="0" applyBorder="1" applyAlignment="1" quotePrefix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9" fontId="0" fillId="0" borderId="32" xfId="0" applyNumberFormat="1" applyBorder="1" applyAlignment="1">
      <alignment horizontal="center"/>
    </xf>
    <xf numFmtId="9" fontId="0" fillId="0" borderId="35" xfId="21" applyBorder="1" applyAlignment="1">
      <alignment horizontal="center"/>
    </xf>
    <xf numFmtId="0" fontId="0" fillId="0" borderId="5" xfId="0" applyBorder="1" applyAlignment="1">
      <alignment/>
    </xf>
    <xf numFmtId="9" fontId="0" fillId="0" borderId="4" xfId="21" applyBorder="1" applyAlignment="1">
      <alignment horizontal="center"/>
    </xf>
    <xf numFmtId="0" fontId="0" fillId="0" borderId="14" xfId="0" applyBorder="1" applyAlignment="1">
      <alignment/>
    </xf>
    <xf numFmtId="9" fontId="0" fillId="0" borderId="33" xfId="0" applyNumberFormat="1" applyBorder="1" applyAlignment="1">
      <alignment horizontal="center"/>
    </xf>
    <xf numFmtId="9" fontId="0" fillId="0" borderId="36" xfId="21" applyBorder="1" applyAlignment="1">
      <alignment horizontal="center"/>
    </xf>
    <xf numFmtId="9" fontId="0" fillId="0" borderId="35" xfId="21" applyBorder="1" applyAlignment="1">
      <alignment/>
    </xf>
    <xf numFmtId="9" fontId="0" fillId="0" borderId="4" xfId="21" applyBorder="1" applyAlignment="1">
      <alignment/>
    </xf>
    <xf numFmtId="9" fontId="0" fillId="0" borderId="36" xfId="21" applyBorder="1" applyAlignment="1">
      <alignment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" xfId="0" applyFont="1" applyFill="1" applyBorder="1" applyAlignment="1" quotePrefix="1">
      <alignment horizontal="center"/>
    </xf>
    <xf numFmtId="0" fontId="0" fillId="0" borderId="18" xfId="0" applyFont="1" applyFill="1" applyBorder="1" applyAlignment="1" quotePrefix="1">
      <alignment horizontal="center"/>
    </xf>
    <xf numFmtId="0" fontId="0" fillId="0" borderId="13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" fontId="0" fillId="2" borderId="35" xfId="21" applyNumberFormat="1" applyFill="1" applyBorder="1" applyAlignment="1">
      <alignment horizontal="center"/>
    </xf>
    <xf numFmtId="1" fontId="0" fillId="2" borderId="4" xfId="21" applyNumberFormat="1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0" xfId="0" applyFill="1" applyBorder="1" applyAlignment="1">
      <alignment/>
    </xf>
    <xf numFmtId="1" fontId="0" fillId="2" borderId="21" xfId="21" applyNumberFormat="1" applyFill="1" applyBorder="1" applyAlignment="1">
      <alignment horizontal="center"/>
    </xf>
    <xf numFmtId="0" fontId="0" fillId="2" borderId="31" xfId="0" applyFill="1" applyBorder="1" applyAlignment="1">
      <alignment/>
    </xf>
    <xf numFmtId="0" fontId="0" fillId="2" borderId="40" xfId="0" applyFill="1" applyBorder="1" applyAlignment="1">
      <alignment horizontal="center"/>
    </xf>
    <xf numFmtId="1" fontId="0" fillId="2" borderId="8" xfId="21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4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ill="1" applyBorder="1" applyAlignment="1" quotePrefix="1">
      <alignment horizontal="center"/>
    </xf>
    <xf numFmtId="0" fontId="0" fillId="0" borderId="33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1" xfId="0" applyBorder="1" applyAlignment="1">
      <alignment horizontal="center"/>
    </xf>
    <xf numFmtId="0" fontId="1" fillId="0" borderId="10" xfId="0" applyFont="1" applyFill="1" applyBorder="1" applyAlignment="1">
      <alignment horizontal="center" textRotation="90" wrapText="1"/>
    </xf>
    <xf numFmtId="0" fontId="1" fillId="0" borderId="9" xfId="0" applyFont="1" applyFill="1" applyBorder="1" applyAlignment="1">
      <alignment horizontal="center" textRotation="90" wrapText="1"/>
    </xf>
    <xf numFmtId="0" fontId="1" fillId="0" borderId="12" xfId="0" applyFont="1" applyFill="1" applyBorder="1" applyAlignment="1">
      <alignment horizontal="center" textRotation="90" wrapText="1"/>
    </xf>
    <xf numFmtId="0" fontId="1" fillId="0" borderId="11" xfId="0" applyFont="1" applyFill="1" applyBorder="1" applyAlignment="1">
      <alignment horizontal="center" textRotation="90" wrapText="1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9" fontId="0" fillId="2" borderId="8" xfId="21" applyFill="1" applyBorder="1" applyAlignment="1">
      <alignment horizontal="center"/>
    </xf>
    <xf numFmtId="9" fontId="0" fillId="2" borderId="4" xfId="2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 textRotation="90" wrapText="1"/>
    </xf>
    <xf numFmtId="0" fontId="1" fillId="4" borderId="11" xfId="0" applyFont="1" applyFill="1" applyBorder="1" applyAlignment="1">
      <alignment horizontal="center" textRotation="90" wrapText="1"/>
    </xf>
    <xf numFmtId="0" fontId="1" fillId="2" borderId="10" xfId="0" applyFont="1" applyFill="1" applyBorder="1" applyAlignment="1">
      <alignment horizontal="center" textRotation="90" wrapText="1"/>
    </xf>
    <xf numFmtId="9" fontId="0" fillId="2" borderId="32" xfId="21" applyFill="1" applyBorder="1" applyAlignment="1">
      <alignment horizontal="center"/>
    </xf>
    <xf numFmtId="9" fontId="0" fillId="2" borderId="7" xfId="21" applyFill="1" applyBorder="1" applyAlignment="1">
      <alignment horizontal="center"/>
    </xf>
    <xf numFmtId="9" fontId="0" fillId="2" borderId="7" xfId="21" applyFont="1" applyFill="1" applyBorder="1" applyAlignment="1">
      <alignment horizontal="center"/>
    </xf>
    <xf numFmtId="9" fontId="0" fillId="2" borderId="3" xfId="21" applyFill="1" applyBorder="1" applyAlignment="1">
      <alignment horizontal="center"/>
    </xf>
    <xf numFmtId="9" fontId="0" fillId="2" borderId="41" xfId="21" applyFill="1" applyBorder="1" applyAlignment="1">
      <alignment horizontal="center"/>
    </xf>
    <xf numFmtId="0" fontId="1" fillId="5" borderId="10" xfId="0" applyFont="1" applyFill="1" applyBorder="1" applyAlignment="1">
      <alignment horizontal="center" textRotation="90" wrapText="1"/>
    </xf>
    <xf numFmtId="0" fontId="0" fillId="5" borderId="7" xfId="0" applyFill="1" applyBorder="1" applyAlignment="1">
      <alignment horizontal="center"/>
    </xf>
    <xf numFmtId="2" fontId="0" fillId="2" borderId="32" xfId="0" applyNumberForma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2" fontId="0" fillId="2" borderId="3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5" borderId="3" xfId="0" applyFont="1" applyFill="1" applyBorder="1" applyAlignment="1" quotePrefix="1">
      <alignment horizontal="center"/>
    </xf>
    <xf numFmtId="0" fontId="0" fillId="5" borderId="3" xfId="0" applyFill="1" applyBorder="1" applyAlignment="1" quotePrefix="1">
      <alignment horizontal="center"/>
    </xf>
    <xf numFmtId="9" fontId="2" fillId="2" borderId="10" xfId="21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2" fontId="2" fillId="2" borderId="10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textRotation="90" wrapText="1"/>
    </xf>
    <xf numFmtId="0" fontId="0" fillId="0" borderId="43" xfId="0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0" borderId="43" xfId="0" applyFont="1" applyFill="1" applyBorder="1" applyAlignment="1" quotePrefix="1">
      <alignment horizontal="center"/>
    </xf>
    <xf numFmtId="0" fontId="0" fillId="2" borderId="42" xfId="0" applyFill="1" applyBorder="1" applyAlignment="1">
      <alignment horizontal="center"/>
    </xf>
    <xf numFmtId="0" fontId="1" fillId="0" borderId="2" xfId="0" applyFont="1" applyFill="1" applyBorder="1" applyAlignment="1">
      <alignment horizontal="center" textRotation="90" wrapText="1"/>
    </xf>
    <xf numFmtId="1" fontId="0" fillId="3" borderId="34" xfId="21" applyNumberFormat="1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1" fontId="0" fillId="3" borderId="5" xfId="21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1" fontId="0" fillId="3" borderId="5" xfId="21" applyNumberFormat="1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1" fontId="0" fillId="3" borderId="5" xfId="21" applyNumberFormat="1" applyFill="1" applyBorder="1" applyAlignment="1">
      <alignment horizontal="center"/>
    </xf>
    <xf numFmtId="1" fontId="0" fillId="3" borderId="5" xfId="21" applyNumberFormat="1" applyFont="1" applyFill="1" applyBorder="1" applyAlignment="1" quotePrefix="1">
      <alignment horizontal="center"/>
    </xf>
    <xf numFmtId="1" fontId="0" fillId="3" borderId="14" xfId="21" applyNumberFormat="1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1" fontId="0" fillId="3" borderId="34" xfId="21" applyNumberFormat="1" applyFont="1" applyFill="1" applyBorder="1" applyAlignment="1" quotePrefix="1">
      <alignment horizontal="center"/>
    </xf>
    <xf numFmtId="2" fontId="0" fillId="4" borderId="35" xfId="0" applyNumberFormat="1" applyFill="1" applyBorder="1" applyAlignment="1">
      <alignment horizontal="center"/>
    </xf>
    <xf numFmtId="2" fontId="0" fillId="4" borderId="4" xfId="0" applyNumberFormat="1" applyFill="1" applyBorder="1" applyAlignment="1">
      <alignment horizontal="center"/>
    </xf>
    <xf numFmtId="2" fontId="0" fillId="4" borderId="4" xfId="0" applyNumberFormat="1" applyFont="1" applyFill="1" applyBorder="1" applyAlignment="1">
      <alignment horizontal="center"/>
    </xf>
    <xf numFmtId="2" fontId="0" fillId="4" borderId="36" xfId="0" applyNumberFormat="1" applyFill="1" applyBorder="1" applyAlignment="1">
      <alignment horizontal="center"/>
    </xf>
    <xf numFmtId="15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5" fontId="12" fillId="0" borderId="0" xfId="0" applyNumberFormat="1" applyFont="1" applyAlignment="1" quotePrefix="1">
      <alignment/>
    </xf>
    <xf numFmtId="0" fontId="12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 quotePrefix="1">
      <alignment/>
    </xf>
    <xf numFmtId="0" fontId="13" fillId="0" borderId="25" xfId="0" applyFont="1" applyBorder="1" applyAlignment="1">
      <alignment/>
    </xf>
    <xf numFmtId="0" fontId="13" fillId="0" borderId="44" xfId="0" applyFont="1" applyBorder="1" applyAlignment="1">
      <alignment horizontal="left"/>
    </xf>
    <xf numFmtId="0" fontId="13" fillId="0" borderId="44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45" xfId="0" applyFont="1" applyBorder="1" applyAlignment="1">
      <alignment horizontal="left"/>
    </xf>
    <xf numFmtId="0" fontId="13" fillId="0" borderId="45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46" xfId="0" applyFont="1" applyBorder="1" applyAlignment="1">
      <alignment/>
    </xf>
    <xf numFmtId="0" fontId="13" fillId="0" borderId="47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48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49" xfId="0" applyFont="1" applyBorder="1" applyAlignment="1">
      <alignment horizontal="left"/>
    </xf>
    <xf numFmtId="0" fontId="13" fillId="0" borderId="50" xfId="0" applyFont="1" applyBorder="1" applyAlignment="1">
      <alignment horizontal="left"/>
    </xf>
    <xf numFmtId="0" fontId="13" fillId="0" borderId="51" xfId="0" applyFont="1" applyBorder="1" applyAlignment="1">
      <alignment horizontal="left"/>
    </xf>
    <xf numFmtId="0" fontId="0" fillId="0" borderId="52" xfId="0" applyBorder="1" applyAlignment="1">
      <alignment/>
    </xf>
    <xf numFmtId="0" fontId="0" fillId="0" borderId="28" xfId="0" applyBorder="1" applyAlignment="1">
      <alignment horizontal="center"/>
    </xf>
    <xf numFmtId="0" fontId="13" fillId="0" borderId="53" xfId="0" applyFont="1" applyBorder="1" applyAlignment="1">
      <alignment/>
    </xf>
    <xf numFmtId="0" fontId="13" fillId="0" borderId="54" xfId="0" applyFont="1" applyBorder="1" applyAlignment="1">
      <alignment horizontal="left"/>
    </xf>
    <xf numFmtId="0" fontId="13" fillId="0" borderId="55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21" xfId="0" applyBorder="1" applyAlignment="1" quotePrefix="1">
      <alignment horizontal="center"/>
    </xf>
    <xf numFmtId="0" fontId="1" fillId="2" borderId="9" xfId="0" applyFont="1" applyFill="1" applyBorder="1" applyAlignment="1">
      <alignment horizontal="center" textRotation="90" wrapText="1"/>
    </xf>
    <xf numFmtId="0" fontId="1" fillId="2" borderId="10" xfId="0" applyFont="1" applyFill="1" applyBorder="1" applyAlignment="1">
      <alignment horizontal="center" textRotation="90" wrapText="1"/>
    </xf>
    <xf numFmtId="2" fontId="0" fillId="2" borderId="34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2" fontId="0" fillId="2" borderId="5" xfId="0" applyNumberFormat="1" applyFon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2" fontId="0" fillId="2" borderId="33" xfId="0" applyNumberForma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2" xfId="0" applyBorder="1" applyAlignment="1">
      <alignment textRotation="90"/>
    </xf>
    <xf numFmtId="0" fontId="0" fillId="0" borderId="10" xfId="0" applyFill="1" applyBorder="1" applyAlignment="1">
      <alignment textRotation="90"/>
    </xf>
    <xf numFmtId="0" fontId="0" fillId="0" borderId="10" xfId="0" applyBorder="1" applyAlignment="1">
      <alignment textRotation="90"/>
    </xf>
    <xf numFmtId="0" fontId="0" fillId="2" borderId="11" xfId="0" applyFill="1" applyBorder="1" applyAlignment="1">
      <alignment textRotation="90"/>
    </xf>
    <xf numFmtId="0" fontId="0" fillId="0" borderId="56" xfId="0" applyBorder="1" applyAlignment="1">
      <alignment/>
    </xf>
    <xf numFmtId="0" fontId="0" fillId="0" borderId="7" xfId="0" applyBorder="1" applyAlignment="1">
      <alignment/>
    </xf>
    <xf numFmtId="0" fontId="0" fillId="2" borderId="8" xfId="0" applyFill="1" applyBorder="1" applyAlignment="1">
      <alignment/>
    </xf>
    <xf numFmtId="0" fontId="0" fillId="0" borderId="38" xfId="0" applyBorder="1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0" fontId="0" fillId="0" borderId="57" xfId="0" applyBorder="1" applyAlignment="1">
      <alignment/>
    </xf>
    <xf numFmtId="0" fontId="0" fillId="0" borderId="28" xfId="0" applyBorder="1" applyAlignment="1">
      <alignment/>
    </xf>
    <xf numFmtId="0" fontId="0" fillId="0" borderId="1" xfId="0" applyFill="1" applyBorder="1" applyAlignment="1">
      <alignment horizontal="left"/>
    </xf>
    <xf numFmtId="0" fontId="2" fillId="0" borderId="58" xfId="0" applyFont="1" applyFill="1" applyBorder="1" applyAlignment="1">
      <alignment horizontal="left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2" borderId="11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9" xfId="0" applyBorder="1" applyAlignment="1">
      <alignment/>
    </xf>
    <xf numFmtId="0" fontId="0" fillId="2" borderId="36" xfId="0" applyFill="1" applyBorder="1" applyAlignment="1">
      <alignment/>
    </xf>
    <xf numFmtId="0" fontId="0" fillId="0" borderId="11" xfId="0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9" fontId="2" fillId="0" borderId="0" xfId="2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0" xfId="0" applyFill="1" applyBorder="1" applyAlignment="1" quotePrefix="1">
      <alignment horizontal="center"/>
    </xf>
    <xf numFmtId="0" fontId="2" fillId="0" borderId="58" xfId="0" applyFont="1" applyFill="1" applyBorder="1" applyAlignment="1">
      <alignment horizontal="center"/>
    </xf>
    <xf numFmtId="9" fontId="0" fillId="2" borderId="36" xfId="21" applyFill="1" applyBorder="1" applyAlignment="1">
      <alignment horizontal="center"/>
    </xf>
    <xf numFmtId="9" fontId="0" fillId="2" borderId="3" xfId="21" applyFon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9" fontId="0" fillId="2" borderId="28" xfId="21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2" fontId="0" fillId="2" borderId="28" xfId="0" applyNumberFormat="1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1" fillId="0" borderId="58" xfId="0" applyFont="1" applyFill="1" applyBorder="1" applyAlignment="1">
      <alignment horizontal="center" textRotation="90" wrapText="1"/>
    </xf>
    <xf numFmtId="0" fontId="0" fillId="2" borderId="8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2" borderId="61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63" xfId="0" applyFont="1" applyFill="1" applyBorder="1" applyAlignment="1" quotePrefix="1">
      <alignment horizontal="center"/>
    </xf>
    <xf numFmtId="0" fontId="1" fillId="2" borderId="9" xfId="0" applyFont="1" applyFill="1" applyBorder="1" applyAlignment="1">
      <alignment horizontal="center" textRotation="90" wrapText="1"/>
    </xf>
    <xf numFmtId="0" fontId="0" fillId="2" borderId="5" xfId="0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49" fontId="0" fillId="0" borderId="6" xfId="0" applyNumberFormat="1" applyFill="1" applyBorder="1" applyAlignment="1">
      <alignment horizontal="left"/>
    </xf>
    <xf numFmtId="49" fontId="0" fillId="0" borderId="5" xfId="0" applyNumberFormat="1" applyFill="1" applyBorder="1" applyAlignment="1">
      <alignment horizontal="left"/>
    </xf>
    <xf numFmtId="49" fontId="0" fillId="0" borderId="5" xfId="0" applyNumberFormat="1" applyFont="1" applyFill="1" applyBorder="1" applyAlignment="1">
      <alignment horizontal="left"/>
    </xf>
    <xf numFmtId="49" fontId="0" fillId="0" borderId="52" xfId="0" applyNumberFormat="1" applyFill="1" applyBorder="1" applyAlignment="1">
      <alignment horizontal="left"/>
    </xf>
    <xf numFmtId="49" fontId="12" fillId="0" borderId="0" xfId="0" applyNumberFormat="1" applyFont="1" applyAlignment="1">
      <alignment/>
    </xf>
    <xf numFmtId="0" fontId="0" fillId="0" borderId="58" xfId="0" applyBorder="1" applyAlignment="1">
      <alignment textRotation="90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4" xfId="0" applyBorder="1" applyAlignment="1">
      <alignment/>
    </xf>
    <xf numFmtId="49" fontId="0" fillId="0" borderId="6" xfId="0" applyNumberFormat="1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13" fillId="6" borderId="54" xfId="0" applyFont="1" applyFill="1" applyBorder="1" applyAlignment="1">
      <alignment horizontal="left"/>
    </xf>
    <xf numFmtId="0" fontId="11" fillId="0" borderId="44" xfId="0" applyFont="1" applyBorder="1" applyAlignment="1">
      <alignment horizontal="left"/>
    </xf>
    <xf numFmtId="0" fontId="11" fillId="0" borderId="45" xfId="0" applyFont="1" applyBorder="1" applyAlignment="1">
      <alignment horizontal="left"/>
    </xf>
    <xf numFmtId="0" fontId="11" fillId="0" borderId="16" xfId="0" applyFont="1" applyBorder="1" applyAlignment="1">
      <alignment/>
    </xf>
    <xf numFmtId="0" fontId="11" fillId="0" borderId="48" xfId="0" applyFont="1" applyBorder="1" applyAlignment="1">
      <alignment horizontal="left"/>
    </xf>
    <xf numFmtId="0" fontId="11" fillId="0" borderId="55" xfId="0" applyFont="1" applyBorder="1" applyAlignment="1">
      <alignment horizontal="left"/>
    </xf>
    <xf numFmtId="0" fontId="11" fillId="0" borderId="54" xfId="0" applyFont="1" applyBorder="1" applyAlignment="1">
      <alignment horizontal="left"/>
    </xf>
    <xf numFmtId="0" fontId="11" fillId="0" borderId="53" xfId="0" applyFont="1" applyBorder="1" applyAlignment="1">
      <alignment/>
    </xf>
    <xf numFmtId="0" fontId="11" fillId="0" borderId="29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1" fillId="0" borderId="25" xfId="0" applyFont="1" applyBorder="1" applyAlignment="1">
      <alignment/>
    </xf>
    <xf numFmtId="0" fontId="11" fillId="0" borderId="47" xfId="0" applyFont="1" applyBorder="1" applyAlignment="1">
      <alignment horizontal="left"/>
    </xf>
    <xf numFmtId="0" fontId="11" fillId="6" borderId="48" xfId="0" applyFont="1" applyFill="1" applyBorder="1" applyAlignment="1">
      <alignment horizontal="left"/>
    </xf>
    <xf numFmtId="0" fontId="0" fillId="6" borderId="0" xfId="0" applyFill="1" applyAlignment="1">
      <alignment/>
    </xf>
    <xf numFmtId="0" fontId="13" fillId="6" borderId="0" xfId="0" applyFont="1" applyFill="1" applyAlignment="1">
      <alignment/>
    </xf>
    <xf numFmtId="0" fontId="13" fillId="7" borderId="45" xfId="0" applyFont="1" applyFill="1" applyBorder="1" applyAlignment="1">
      <alignment/>
    </xf>
    <xf numFmtId="0" fontId="0" fillId="7" borderId="0" xfId="0" applyFill="1" applyAlignment="1">
      <alignment/>
    </xf>
    <xf numFmtId="0" fontId="13" fillId="7" borderId="44" xfId="0" applyFont="1" applyFill="1" applyBorder="1" applyAlignment="1">
      <alignment/>
    </xf>
    <xf numFmtId="0" fontId="13" fillId="8" borderId="16" xfId="0" applyFont="1" applyFill="1" applyBorder="1" applyAlignment="1">
      <alignment/>
    </xf>
    <xf numFmtId="0" fontId="0" fillId="8" borderId="0" xfId="0" applyFill="1" applyAlignment="1">
      <alignment/>
    </xf>
    <xf numFmtId="0" fontId="13" fillId="9" borderId="53" xfId="0" applyFont="1" applyFill="1" applyBorder="1" applyAlignment="1">
      <alignment/>
    </xf>
    <xf numFmtId="0" fontId="11" fillId="9" borderId="54" xfId="0" applyFont="1" applyFill="1" applyBorder="1" applyAlignment="1">
      <alignment horizontal="left"/>
    </xf>
    <xf numFmtId="0" fontId="13" fillId="9" borderId="16" xfId="0" applyFont="1" applyFill="1" applyBorder="1" applyAlignment="1">
      <alignment/>
    </xf>
    <xf numFmtId="0" fontId="0" fillId="9" borderId="0" xfId="0" applyFill="1" applyAlignment="1">
      <alignment/>
    </xf>
    <xf numFmtId="0" fontId="13" fillId="7" borderId="0" xfId="0" applyFont="1" applyFill="1" applyAlignment="1">
      <alignment/>
    </xf>
    <xf numFmtId="0" fontId="13" fillId="8" borderId="45" xfId="0" applyFont="1" applyFill="1" applyBorder="1" applyAlignment="1">
      <alignment/>
    </xf>
    <xf numFmtId="0" fontId="13" fillId="8" borderId="0" xfId="0" applyFont="1" applyFill="1" applyAlignment="1">
      <alignment/>
    </xf>
    <xf numFmtId="0" fontId="13" fillId="10" borderId="16" xfId="0" applyFont="1" applyFill="1" applyBorder="1" applyAlignment="1">
      <alignment/>
    </xf>
    <xf numFmtId="0" fontId="0" fillId="10" borderId="0" xfId="0" applyFill="1" applyAlignment="1">
      <alignment/>
    </xf>
    <xf numFmtId="0" fontId="0" fillId="0" borderId="4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0" borderId="22" xfId="0" applyBorder="1" applyAlignment="1" quotePrefix="1">
      <alignment horizontal="center"/>
    </xf>
    <xf numFmtId="0" fontId="0" fillId="0" borderId="2" xfId="0" applyBorder="1" applyAlignment="1" quotePrefix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5"/>
  <sheetViews>
    <sheetView zoomScaleSheetLayoutView="70" workbookViewId="0" topLeftCell="Q62">
      <selection activeCell="Q22" sqref="A22:IV22"/>
    </sheetView>
  </sheetViews>
  <sheetFormatPr defaultColWidth="11.421875" defaultRowHeight="12.75"/>
  <cols>
    <col min="1" max="1" width="8.140625" style="0" customWidth="1"/>
    <col min="2" max="2" width="7.28125" style="0" customWidth="1"/>
    <col min="3" max="3" width="11.8515625" style="0" customWidth="1"/>
    <col min="4" max="4" width="5.421875" style="0" customWidth="1"/>
    <col min="5" max="5" width="5.8515625" style="0" customWidth="1"/>
    <col min="6" max="6" width="9.00390625" style="0" customWidth="1"/>
    <col min="7" max="8" width="9.421875" style="0" customWidth="1"/>
    <col min="9" max="9" width="9.00390625" style="0" customWidth="1"/>
    <col min="10" max="10" width="10.421875" style="0" customWidth="1"/>
    <col min="11" max="12" width="9.7109375" style="0" customWidth="1"/>
    <col min="13" max="13" width="9.421875" style="0" customWidth="1"/>
    <col min="14" max="18" width="7.28125" style="0" customWidth="1"/>
    <col min="19" max="19" width="11.7109375" style="0" customWidth="1"/>
    <col min="20" max="20" width="5.7109375" style="0" customWidth="1"/>
    <col min="21" max="21" width="5.421875" style="0" customWidth="1"/>
    <col min="22" max="22" width="10.28125" style="0" customWidth="1"/>
    <col min="23" max="23" width="11.28125" style="0" customWidth="1"/>
    <col min="24" max="25" width="10.421875" style="0" customWidth="1"/>
    <col min="26" max="16384" width="8.8515625" style="0" customWidth="1"/>
  </cols>
  <sheetData>
    <row r="1" spans="1:31" ht="16.5">
      <c r="A1" s="40"/>
      <c r="B1" s="40"/>
      <c r="C1" s="40"/>
      <c r="D1" s="51" t="s">
        <v>238</v>
      </c>
      <c r="E1" s="52"/>
      <c r="F1" s="53" t="str">
        <f>Statistics!A5</f>
        <v>Grand Prix Madonnas</v>
      </c>
      <c r="G1" s="40"/>
      <c r="H1" s="40"/>
      <c r="I1" s="40"/>
      <c r="J1" s="40"/>
      <c r="K1" s="40"/>
      <c r="L1" s="40"/>
      <c r="M1" s="40"/>
      <c r="N1" s="40"/>
      <c r="O1" s="40"/>
      <c r="Q1" s="40"/>
      <c r="R1" s="40"/>
      <c r="S1" s="40"/>
      <c r="T1" s="51" t="s">
        <v>237</v>
      </c>
      <c r="U1" s="55"/>
      <c r="V1" s="53" t="str">
        <f>Statistics!A23</f>
        <v>Detroit Pistoffs</v>
      </c>
      <c r="W1" s="40"/>
      <c r="X1" s="40"/>
      <c r="Y1" s="40"/>
      <c r="Z1" s="40"/>
      <c r="AA1" s="40"/>
      <c r="AB1" s="40"/>
      <c r="AC1" s="40"/>
      <c r="AD1" s="40"/>
      <c r="AE1" s="40"/>
    </row>
    <row r="2" spans="1:31" ht="12.75" customHeight="1" thickBot="1">
      <c r="A2" s="39"/>
      <c r="B2" s="27"/>
      <c r="C2" s="27"/>
      <c r="D2" s="49"/>
      <c r="E2" s="26"/>
      <c r="F2" s="60"/>
      <c r="G2" s="60"/>
      <c r="H2" s="60"/>
      <c r="I2" s="60"/>
      <c r="J2" s="27"/>
      <c r="K2" s="27"/>
      <c r="L2" s="27"/>
      <c r="M2" s="27"/>
      <c r="N2" s="27"/>
      <c r="O2" s="40"/>
      <c r="Q2" s="27"/>
      <c r="R2" s="27"/>
      <c r="S2" s="27"/>
      <c r="T2" s="49"/>
      <c r="U2" s="54"/>
      <c r="V2" s="50"/>
      <c r="W2" s="27"/>
      <c r="X2" s="27"/>
      <c r="Y2" s="27"/>
      <c r="Z2" s="27"/>
      <c r="AA2" s="27"/>
      <c r="AB2" s="27"/>
      <c r="AC2" s="27"/>
      <c r="AD2" s="27"/>
      <c r="AE2" s="40"/>
    </row>
    <row r="3" spans="1:31" ht="13.5" customHeight="1" thickBot="1">
      <c r="A3" s="38" t="s">
        <v>50</v>
      </c>
      <c r="B3" s="37" t="s">
        <v>155</v>
      </c>
      <c r="C3" s="37" t="s">
        <v>158</v>
      </c>
      <c r="D3" s="37" t="s">
        <v>138</v>
      </c>
      <c r="E3" s="37" t="s">
        <v>225</v>
      </c>
      <c r="F3" s="101" t="s">
        <v>153</v>
      </c>
      <c r="G3" s="101" t="s">
        <v>236</v>
      </c>
      <c r="H3" s="101" t="s">
        <v>164</v>
      </c>
      <c r="I3" s="101" t="s">
        <v>117</v>
      </c>
      <c r="J3" s="37" t="s">
        <v>227</v>
      </c>
      <c r="K3" s="37" t="s">
        <v>228</v>
      </c>
      <c r="L3" s="37" t="s">
        <v>229</v>
      </c>
      <c r="M3" s="37" t="s">
        <v>230</v>
      </c>
      <c r="N3" s="32" t="s">
        <v>224</v>
      </c>
      <c r="O3" s="36" t="s">
        <v>226</v>
      </c>
      <c r="Q3" s="39" t="s">
        <v>50</v>
      </c>
      <c r="R3" s="37" t="s">
        <v>155</v>
      </c>
      <c r="S3" s="34" t="s">
        <v>158</v>
      </c>
      <c r="T3" s="37" t="s">
        <v>138</v>
      </c>
      <c r="U3" s="37" t="s">
        <v>225</v>
      </c>
      <c r="V3" s="37" t="s">
        <v>153</v>
      </c>
      <c r="W3" s="37" t="s">
        <v>163</v>
      </c>
      <c r="X3" s="37" t="s">
        <v>164</v>
      </c>
      <c r="Y3" s="37" t="s">
        <v>117</v>
      </c>
      <c r="Z3" s="37" t="s">
        <v>227</v>
      </c>
      <c r="AA3" s="37" t="s">
        <v>228</v>
      </c>
      <c r="AB3" s="37" t="s">
        <v>229</v>
      </c>
      <c r="AC3" s="37" t="s">
        <v>230</v>
      </c>
      <c r="AD3" s="32" t="s">
        <v>224</v>
      </c>
      <c r="AE3" s="36" t="s">
        <v>226</v>
      </c>
    </row>
    <row r="4" spans="1:31" ht="12.75">
      <c r="A4" s="42">
        <v>1</v>
      </c>
      <c r="B4" s="43">
        <v>1</v>
      </c>
      <c r="C4" s="199" t="s">
        <v>190</v>
      </c>
      <c r="D4" s="199"/>
      <c r="E4" s="199">
        <v>1</v>
      </c>
      <c r="F4" s="210" t="s">
        <v>193</v>
      </c>
      <c r="G4" s="299" t="s">
        <v>183</v>
      </c>
      <c r="H4" s="200" t="s">
        <v>189</v>
      </c>
      <c r="I4" s="211" t="s">
        <v>195</v>
      </c>
      <c r="J4" s="199">
        <v>4</v>
      </c>
      <c r="K4" s="199">
        <v>4</v>
      </c>
      <c r="L4" s="315">
        <v>9</v>
      </c>
      <c r="M4" s="199">
        <v>1</v>
      </c>
      <c r="N4" s="46">
        <f>SUM(J4:L4)</f>
        <v>17</v>
      </c>
      <c r="O4" s="43">
        <f>N4-AD4</f>
        <v>17</v>
      </c>
      <c r="Q4" s="42">
        <v>1</v>
      </c>
      <c r="R4" s="43">
        <v>1</v>
      </c>
      <c r="S4" s="308" t="s">
        <v>203</v>
      </c>
      <c r="T4" s="207"/>
      <c r="U4" s="199"/>
      <c r="V4" s="210" t="s">
        <v>200</v>
      </c>
      <c r="W4" s="200" t="s">
        <v>202</v>
      </c>
      <c r="X4" s="200" t="s">
        <v>198</v>
      </c>
      <c r="Y4" s="211" t="s">
        <v>205</v>
      </c>
      <c r="Z4" s="199">
        <v>0</v>
      </c>
      <c r="AA4" s="199"/>
      <c r="AB4" s="201"/>
      <c r="AC4" s="199"/>
      <c r="AD4" s="44">
        <f>SUM(Z4:AB4)</f>
        <v>0</v>
      </c>
      <c r="AE4" s="43">
        <f>AD4-N4</f>
        <v>-17</v>
      </c>
    </row>
    <row r="5" spans="1:31" ht="12">
      <c r="A5" s="45">
        <v>1</v>
      </c>
      <c r="B5" s="30">
        <v>2</v>
      </c>
      <c r="C5" s="202" t="s">
        <v>187</v>
      </c>
      <c r="D5" s="202"/>
      <c r="E5" s="202">
        <v>1</v>
      </c>
      <c r="F5" s="212" t="s">
        <v>184</v>
      </c>
      <c r="G5" s="300" t="s">
        <v>183</v>
      </c>
      <c r="H5" s="203" t="s">
        <v>188</v>
      </c>
      <c r="I5" s="213" t="s">
        <v>195</v>
      </c>
      <c r="J5" s="202">
        <v>3</v>
      </c>
      <c r="K5" s="202"/>
      <c r="L5" s="204"/>
      <c r="M5" s="202"/>
      <c r="N5" s="46">
        <f>SUM(J5:L5)</f>
        <v>3</v>
      </c>
      <c r="O5" s="31">
        <f aca="true" t="shared" si="0" ref="O5:O16">N5-AD5</f>
        <v>3</v>
      </c>
      <c r="Q5" s="45">
        <v>1</v>
      </c>
      <c r="R5" s="30">
        <v>2</v>
      </c>
      <c r="S5" s="301" t="s">
        <v>203</v>
      </c>
      <c r="T5" s="208"/>
      <c r="U5" s="202"/>
      <c r="V5" s="212" t="s">
        <v>199</v>
      </c>
      <c r="W5" s="203" t="s">
        <v>197</v>
      </c>
      <c r="X5" s="203" t="s">
        <v>207</v>
      </c>
      <c r="Y5" s="213" t="s">
        <v>204</v>
      </c>
      <c r="Z5" s="202">
        <v>0</v>
      </c>
      <c r="AA5" s="202"/>
      <c r="AB5" s="204"/>
      <c r="AC5" s="202"/>
      <c r="AD5" s="46">
        <f>SUM(Z5:AB5)</f>
        <v>0</v>
      </c>
      <c r="AE5" s="30">
        <f aca="true" t="shared" si="1" ref="AE5:AE16">AD5-N5</f>
        <v>-3</v>
      </c>
    </row>
    <row r="6" spans="1:31" ht="12">
      <c r="A6" s="45">
        <v>1</v>
      </c>
      <c r="B6" s="30">
        <v>3</v>
      </c>
      <c r="C6" s="301" t="s">
        <v>182</v>
      </c>
      <c r="D6" s="202" t="s">
        <v>89</v>
      </c>
      <c r="E6" s="202">
        <v>1</v>
      </c>
      <c r="F6" s="212" t="s">
        <v>190</v>
      </c>
      <c r="G6" s="203" t="s">
        <v>191</v>
      </c>
      <c r="H6" s="300" t="s">
        <v>193</v>
      </c>
      <c r="I6" s="213" t="s">
        <v>189</v>
      </c>
      <c r="J6" s="202">
        <v>1</v>
      </c>
      <c r="K6" s="202"/>
      <c r="L6" s="204"/>
      <c r="M6" s="202"/>
      <c r="N6" s="46">
        <f aca="true" t="shared" si="2" ref="N6:N16">SUM(J6:L6)</f>
        <v>1</v>
      </c>
      <c r="O6" s="31">
        <f t="shared" si="0"/>
        <v>-8</v>
      </c>
      <c r="Q6" s="45">
        <v>1</v>
      </c>
      <c r="R6" s="30">
        <v>3</v>
      </c>
      <c r="S6" s="301" t="s">
        <v>198</v>
      </c>
      <c r="T6" s="208"/>
      <c r="U6" s="202"/>
      <c r="V6" s="302" t="s">
        <v>200</v>
      </c>
      <c r="W6" s="300" t="s">
        <v>209</v>
      </c>
      <c r="X6" s="203" t="s">
        <v>203</v>
      </c>
      <c r="Y6" s="213" t="s">
        <v>206</v>
      </c>
      <c r="Z6" s="202">
        <v>4</v>
      </c>
      <c r="AA6" s="202">
        <v>5</v>
      </c>
      <c r="AB6" s="204"/>
      <c r="AC6" s="202">
        <v>1</v>
      </c>
      <c r="AD6" s="46">
        <f aca="true" t="shared" si="3" ref="AD6:AD16">SUM(Z6:AB6)</f>
        <v>9</v>
      </c>
      <c r="AE6" s="30">
        <f t="shared" si="1"/>
        <v>8</v>
      </c>
    </row>
    <row r="7" spans="1:31" ht="12">
      <c r="A7" s="45">
        <v>1</v>
      </c>
      <c r="B7" s="30">
        <v>4</v>
      </c>
      <c r="C7" s="301" t="s">
        <v>182</v>
      </c>
      <c r="D7" s="202"/>
      <c r="E7" s="202">
        <v>1</v>
      </c>
      <c r="F7" s="212" t="s">
        <v>190</v>
      </c>
      <c r="G7" s="203" t="s">
        <v>188</v>
      </c>
      <c r="H7" s="300" t="s">
        <v>193</v>
      </c>
      <c r="I7" s="213" t="s">
        <v>194</v>
      </c>
      <c r="J7" s="202">
        <v>4</v>
      </c>
      <c r="K7" s="202"/>
      <c r="L7" s="204"/>
      <c r="M7" s="202"/>
      <c r="N7" s="46">
        <f t="shared" si="2"/>
        <v>4</v>
      </c>
      <c r="O7" s="31">
        <f t="shared" si="0"/>
        <v>4</v>
      </c>
      <c r="Q7" s="45">
        <v>1</v>
      </c>
      <c r="R7" s="30">
        <v>4</v>
      </c>
      <c r="S7" s="202" t="s">
        <v>197</v>
      </c>
      <c r="T7" s="208"/>
      <c r="U7" s="202"/>
      <c r="V7" s="302" t="s">
        <v>200</v>
      </c>
      <c r="W7" s="300" t="s">
        <v>209</v>
      </c>
      <c r="X7" s="203" t="s">
        <v>204</v>
      </c>
      <c r="Y7" s="213" t="s">
        <v>199</v>
      </c>
      <c r="Z7" s="202">
        <v>0</v>
      </c>
      <c r="AA7" s="202"/>
      <c r="AB7" s="204"/>
      <c r="AC7" s="202"/>
      <c r="AD7" s="46">
        <f t="shared" si="3"/>
        <v>0</v>
      </c>
      <c r="AE7" s="30">
        <f t="shared" si="1"/>
        <v>-4</v>
      </c>
    </row>
    <row r="8" spans="1:31" ht="12">
      <c r="A8" s="45">
        <v>1</v>
      </c>
      <c r="B8" s="30">
        <v>5</v>
      </c>
      <c r="C8" s="301" t="s">
        <v>187</v>
      </c>
      <c r="D8" s="202"/>
      <c r="E8" s="202"/>
      <c r="F8" s="302" t="s">
        <v>184</v>
      </c>
      <c r="G8" s="203" t="s">
        <v>192</v>
      </c>
      <c r="H8" s="203" t="s">
        <v>188</v>
      </c>
      <c r="I8" s="213" t="s">
        <v>195</v>
      </c>
      <c r="J8" s="202">
        <v>0</v>
      </c>
      <c r="K8" s="202"/>
      <c r="L8" s="204"/>
      <c r="M8" s="202"/>
      <c r="N8" s="46">
        <f t="shared" si="2"/>
        <v>0</v>
      </c>
      <c r="O8" s="31">
        <f t="shared" si="0"/>
        <v>-16</v>
      </c>
      <c r="Q8" s="45">
        <v>1</v>
      </c>
      <c r="R8" s="30">
        <v>5</v>
      </c>
      <c r="S8" s="202" t="s">
        <v>198</v>
      </c>
      <c r="T8" s="208"/>
      <c r="U8" s="202">
        <v>1</v>
      </c>
      <c r="V8" s="212" t="s">
        <v>200</v>
      </c>
      <c r="W8" s="203" t="s">
        <v>206</v>
      </c>
      <c r="X8" s="300" t="s">
        <v>208</v>
      </c>
      <c r="Y8" s="213" t="s">
        <v>204</v>
      </c>
      <c r="Z8" s="202">
        <v>5</v>
      </c>
      <c r="AA8" s="202">
        <v>5</v>
      </c>
      <c r="AB8" s="313">
        <v>6</v>
      </c>
      <c r="AC8" s="202">
        <v>3</v>
      </c>
      <c r="AD8" s="46">
        <f t="shared" si="3"/>
        <v>16</v>
      </c>
      <c r="AE8" s="30">
        <f t="shared" si="1"/>
        <v>16</v>
      </c>
    </row>
    <row r="9" spans="1:31" ht="12">
      <c r="A9" s="45">
        <v>1</v>
      </c>
      <c r="B9" s="30">
        <v>6</v>
      </c>
      <c r="C9" s="202" t="s">
        <v>190</v>
      </c>
      <c r="D9" s="202"/>
      <c r="E9" s="202"/>
      <c r="F9" s="302" t="s">
        <v>184</v>
      </c>
      <c r="G9" s="203" t="s">
        <v>193</v>
      </c>
      <c r="H9" s="203" t="s">
        <v>189</v>
      </c>
      <c r="I9" s="213" t="s">
        <v>194</v>
      </c>
      <c r="J9" s="202">
        <v>3</v>
      </c>
      <c r="K9" s="202"/>
      <c r="L9" s="204"/>
      <c r="M9" s="202"/>
      <c r="N9" s="46">
        <f t="shared" si="2"/>
        <v>3</v>
      </c>
      <c r="O9" s="31">
        <f t="shared" si="0"/>
        <v>0</v>
      </c>
      <c r="Q9" s="45">
        <v>1</v>
      </c>
      <c r="R9" s="30">
        <v>6</v>
      </c>
      <c r="S9" s="202" t="s">
        <v>203</v>
      </c>
      <c r="T9" s="208"/>
      <c r="U9" s="202">
        <v>1</v>
      </c>
      <c r="V9" s="310" t="s">
        <v>197</v>
      </c>
      <c r="W9" s="203" t="s">
        <v>202</v>
      </c>
      <c r="X9" s="300" t="s">
        <v>208</v>
      </c>
      <c r="Y9" s="213" t="s">
        <v>198</v>
      </c>
      <c r="Z9" s="202">
        <v>3</v>
      </c>
      <c r="AA9" s="202"/>
      <c r="AB9" s="204"/>
      <c r="AC9" s="202"/>
      <c r="AD9" s="46">
        <f t="shared" si="3"/>
        <v>3</v>
      </c>
      <c r="AE9" s="30">
        <f t="shared" si="1"/>
        <v>0</v>
      </c>
    </row>
    <row r="10" spans="1:31" ht="12">
      <c r="A10" s="45">
        <v>1</v>
      </c>
      <c r="B10" s="30">
        <v>7</v>
      </c>
      <c r="C10" s="202" t="s">
        <v>182</v>
      </c>
      <c r="D10" s="202"/>
      <c r="E10" s="202">
        <v>1</v>
      </c>
      <c r="F10" s="302" t="s">
        <v>184</v>
      </c>
      <c r="G10" s="300" t="s">
        <v>195</v>
      </c>
      <c r="H10" s="203" t="s">
        <v>183</v>
      </c>
      <c r="I10" s="213" t="s">
        <v>188</v>
      </c>
      <c r="J10" s="202">
        <v>4</v>
      </c>
      <c r="K10" s="202"/>
      <c r="L10" s="204"/>
      <c r="M10" s="202"/>
      <c r="N10" s="46">
        <f t="shared" si="2"/>
        <v>4</v>
      </c>
      <c r="O10" s="31">
        <f t="shared" si="0"/>
        <v>4</v>
      </c>
      <c r="Q10" s="45">
        <v>1</v>
      </c>
      <c r="R10" s="30">
        <v>7</v>
      </c>
      <c r="S10" s="301" t="s">
        <v>201</v>
      </c>
      <c r="T10" s="208" t="s">
        <v>89</v>
      </c>
      <c r="U10" s="202"/>
      <c r="V10" s="212" t="s">
        <v>200</v>
      </c>
      <c r="W10" s="203" t="s">
        <v>197</v>
      </c>
      <c r="X10" s="300" t="s">
        <v>208</v>
      </c>
      <c r="Y10" s="213" t="s">
        <v>204</v>
      </c>
      <c r="Z10" s="202">
        <v>0</v>
      </c>
      <c r="AA10" s="202"/>
      <c r="AB10" s="204"/>
      <c r="AC10" s="202"/>
      <c r="AD10" s="46">
        <f t="shared" si="3"/>
        <v>0</v>
      </c>
      <c r="AE10" s="31">
        <f t="shared" si="1"/>
        <v>-4</v>
      </c>
    </row>
    <row r="11" spans="1:31" ht="12">
      <c r="A11" s="45">
        <v>1</v>
      </c>
      <c r="B11" s="30">
        <v>8</v>
      </c>
      <c r="C11" s="202" t="s">
        <v>187</v>
      </c>
      <c r="D11" s="202"/>
      <c r="E11" s="202">
        <v>1</v>
      </c>
      <c r="F11" s="212" t="s">
        <v>190</v>
      </c>
      <c r="G11" s="300" t="s">
        <v>195</v>
      </c>
      <c r="H11" s="203" t="s">
        <v>193</v>
      </c>
      <c r="I11" s="213" t="s">
        <v>194</v>
      </c>
      <c r="J11" s="202">
        <v>4</v>
      </c>
      <c r="K11" s="202"/>
      <c r="L11" s="204"/>
      <c r="M11" s="202"/>
      <c r="N11" s="46">
        <f t="shared" si="2"/>
        <v>4</v>
      </c>
      <c r="O11" s="31">
        <f t="shared" si="0"/>
        <v>4</v>
      </c>
      <c r="Q11" s="45">
        <v>1</v>
      </c>
      <c r="R11" s="30">
        <v>8</v>
      </c>
      <c r="S11" s="202" t="s">
        <v>198</v>
      </c>
      <c r="T11" s="208"/>
      <c r="U11" s="202"/>
      <c r="V11" s="212" t="s">
        <v>199</v>
      </c>
      <c r="W11" s="300" t="s">
        <v>208</v>
      </c>
      <c r="X11" s="203" t="s">
        <v>209</v>
      </c>
      <c r="Y11" s="213" t="s">
        <v>206</v>
      </c>
      <c r="Z11" s="202">
        <v>0</v>
      </c>
      <c r="AA11" s="202"/>
      <c r="AB11" s="204"/>
      <c r="AC11" s="202"/>
      <c r="AD11" s="46">
        <f t="shared" si="3"/>
        <v>0</v>
      </c>
      <c r="AE11" s="31">
        <f t="shared" si="1"/>
        <v>-4</v>
      </c>
    </row>
    <row r="12" spans="1:31" ht="12">
      <c r="A12" s="45">
        <v>1</v>
      </c>
      <c r="B12" s="30">
        <v>9</v>
      </c>
      <c r="C12" s="202" t="s">
        <v>190</v>
      </c>
      <c r="D12" s="202"/>
      <c r="E12" s="202">
        <v>1</v>
      </c>
      <c r="F12" s="212" t="s">
        <v>188</v>
      </c>
      <c r="G12" s="203" t="s">
        <v>189</v>
      </c>
      <c r="H12" s="203" t="s">
        <v>186</v>
      </c>
      <c r="I12" s="213" t="s">
        <v>183</v>
      </c>
      <c r="J12" s="202">
        <v>0</v>
      </c>
      <c r="K12" s="202"/>
      <c r="L12" s="204"/>
      <c r="M12" s="202"/>
      <c r="N12" s="46">
        <f t="shared" si="2"/>
        <v>0</v>
      </c>
      <c r="O12" s="31">
        <f t="shared" si="0"/>
        <v>0</v>
      </c>
      <c r="Q12" s="45">
        <v>1</v>
      </c>
      <c r="R12" s="30">
        <v>9</v>
      </c>
      <c r="S12" s="202" t="s">
        <v>197</v>
      </c>
      <c r="T12" s="208"/>
      <c r="U12" s="202"/>
      <c r="V12" s="212" t="s">
        <v>199</v>
      </c>
      <c r="W12" s="203" t="s">
        <v>204</v>
      </c>
      <c r="X12" s="203" t="s">
        <v>201</v>
      </c>
      <c r="Y12" s="213" t="s">
        <v>196</v>
      </c>
      <c r="Z12" s="202">
        <v>0</v>
      </c>
      <c r="AA12" s="202"/>
      <c r="AB12" s="204"/>
      <c r="AC12" s="202"/>
      <c r="AD12" s="46">
        <f t="shared" si="3"/>
        <v>0</v>
      </c>
      <c r="AE12" s="31">
        <f t="shared" si="1"/>
        <v>0</v>
      </c>
    </row>
    <row r="13" spans="1:31" ht="12">
      <c r="A13" s="45">
        <v>1</v>
      </c>
      <c r="B13" s="30">
        <v>10</v>
      </c>
      <c r="C13" s="202" t="s">
        <v>187</v>
      </c>
      <c r="D13" s="202"/>
      <c r="E13" s="202">
        <v>1</v>
      </c>
      <c r="F13" s="212" t="s">
        <v>184</v>
      </c>
      <c r="G13" s="300" t="s">
        <v>193</v>
      </c>
      <c r="H13" s="203" t="s">
        <v>195</v>
      </c>
      <c r="I13" s="213" t="s">
        <v>192</v>
      </c>
      <c r="J13" s="202">
        <v>5</v>
      </c>
      <c r="K13" s="202">
        <v>2</v>
      </c>
      <c r="L13" s="204"/>
      <c r="M13" s="202">
        <v>1</v>
      </c>
      <c r="N13" s="46">
        <f t="shared" si="2"/>
        <v>7</v>
      </c>
      <c r="O13" s="31">
        <f t="shared" si="0"/>
        <v>7</v>
      </c>
      <c r="Q13" s="45">
        <v>1</v>
      </c>
      <c r="R13" s="30">
        <v>10</v>
      </c>
      <c r="S13" s="202" t="s">
        <v>197</v>
      </c>
      <c r="T13" s="208"/>
      <c r="U13" s="202"/>
      <c r="V13" s="212" t="s">
        <v>200</v>
      </c>
      <c r="W13" s="203" t="s">
        <v>205</v>
      </c>
      <c r="X13" s="203" t="s">
        <v>206</v>
      </c>
      <c r="Y13" s="213" t="s">
        <v>198</v>
      </c>
      <c r="Z13" s="202">
        <v>0</v>
      </c>
      <c r="AA13" s="202"/>
      <c r="AB13" s="204"/>
      <c r="AC13" s="202"/>
      <c r="AD13" s="46">
        <f t="shared" si="3"/>
        <v>0</v>
      </c>
      <c r="AE13" s="31">
        <f t="shared" si="1"/>
        <v>-7</v>
      </c>
    </row>
    <row r="14" spans="1:31" ht="12">
      <c r="A14" s="45">
        <v>1</v>
      </c>
      <c r="B14" s="30">
        <v>11</v>
      </c>
      <c r="C14" s="202" t="s">
        <v>182</v>
      </c>
      <c r="D14" s="202"/>
      <c r="E14" s="202"/>
      <c r="F14" s="212" t="s">
        <v>190</v>
      </c>
      <c r="G14" s="300" t="s">
        <v>193</v>
      </c>
      <c r="H14" s="300" t="s">
        <v>191</v>
      </c>
      <c r="I14" s="213" t="s">
        <v>189</v>
      </c>
      <c r="J14" s="202">
        <v>0</v>
      </c>
      <c r="K14" s="202"/>
      <c r="L14" s="204"/>
      <c r="M14" s="202"/>
      <c r="N14" s="46">
        <f t="shared" si="2"/>
        <v>0</v>
      </c>
      <c r="O14" s="31">
        <f t="shared" si="0"/>
        <v>0</v>
      </c>
      <c r="Q14" s="45">
        <v>1</v>
      </c>
      <c r="R14" s="30">
        <v>11</v>
      </c>
      <c r="S14" s="202" t="s">
        <v>203</v>
      </c>
      <c r="T14" s="208"/>
      <c r="U14" s="202">
        <v>1</v>
      </c>
      <c r="V14" s="212" t="s">
        <v>199</v>
      </c>
      <c r="W14" s="203" t="s">
        <v>202</v>
      </c>
      <c r="X14" s="203" t="s">
        <v>198</v>
      </c>
      <c r="Y14" s="213" t="s">
        <v>204</v>
      </c>
      <c r="Z14" s="202">
        <v>0</v>
      </c>
      <c r="AA14" s="202"/>
      <c r="AB14" s="204"/>
      <c r="AC14" s="202"/>
      <c r="AD14" s="46">
        <f t="shared" si="3"/>
        <v>0</v>
      </c>
      <c r="AE14" s="31">
        <f t="shared" si="1"/>
        <v>0</v>
      </c>
    </row>
    <row r="15" spans="1:31" ht="12">
      <c r="A15" s="45">
        <v>1</v>
      </c>
      <c r="B15" s="30">
        <v>12</v>
      </c>
      <c r="C15" s="202" t="s">
        <v>188</v>
      </c>
      <c r="D15" s="202"/>
      <c r="E15" s="202"/>
      <c r="F15" s="212" t="s">
        <v>192</v>
      </c>
      <c r="G15" s="203" t="s">
        <v>195</v>
      </c>
      <c r="H15" s="300" t="s">
        <v>191</v>
      </c>
      <c r="I15" s="213" t="s">
        <v>194</v>
      </c>
      <c r="J15" s="202">
        <v>0</v>
      </c>
      <c r="K15" s="202"/>
      <c r="L15" s="204"/>
      <c r="M15" s="202"/>
      <c r="N15" s="46">
        <f t="shared" si="2"/>
        <v>0</v>
      </c>
      <c r="O15" s="31">
        <f t="shared" si="0"/>
        <v>0</v>
      </c>
      <c r="Q15" s="45">
        <v>1</v>
      </c>
      <c r="R15" s="30">
        <v>12</v>
      </c>
      <c r="S15" s="202" t="s">
        <v>201</v>
      </c>
      <c r="T15" s="208"/>
      <c r="U15" s="202">
        <v>1</v>
      </c>
      <c r="V15" s="212" t="s">
        <v>200</v>
      </c>
      <c r="W15" s="203" t="s">
        <v>207</v>
      </c>
      <c r="X15" s="203" t="s">
        <v>199</v>
      </c>
      <c r="Y15" s="213" t="s">
        <v>205</v>
      </c>
      <c r="Z15" s="202">
        <v>0</v>
      </c>
      <c r="AA15" s="202"/>
      <c r="AB15" s="204"/>
      <c r="AC15" s="202"/>
      <c r="AD15" s="46">
        <f t="shared" si="3"/>
        <v>0</v>
      </c>
      <c r="AE15" s="31">
        <f t="shared" si="1"/>
        <v>0</v>
      </c>
    </row>
    <row r="16" spans="1:31" ht="12">
      <c r="A16" s="45">
        <v>1</v>
      </c>
      <c r="B16" s="30">
        <v>13</v>
      </c>
      <c r="C16" s="202" t="s">
        <v>190</v>
      </c>
      <c r="D16" s="202"/>
      <c r="E16" s="202">
        <v>1</v>
      </c>
      <c r="F16" s="212" t="s">
        <v>193</v>
      </c>
      <c r="G16" s="203" t="s">
        <v>183</v>
      </c>
      <c r="H16" s="300" t="s">
        <v>191</v>
      </c>
      <c r="I16" s="213" t="s">
        <v>189</v>
      </c>
      <c r="J16" s="202">
        <v>0</v>
      </c>
      <c r="K16" s="202"/>
      <c r="L16" s="204"/>
      <c r="M16" s="202"/>
      <c r="N16" s="46">
        <f t="shared" si="2"/>
        <v>0</v>
      </c>
      <c r="O16" s="31">
        <f t="shared" si="0"/>
        <v>0</v>
      </c>
      <c r="Q16" s="45">
        <v>1</v>
      </c>
      <c r="R16" s="30">
        <v>13</v>
      </c>
      <c r="S16" s="202" t="s">
        <v>198</v>
      </c>
      <c r="T16" s="208"/>
      <c r="U16" s="202"/>
      <c r="V16" s="212" t="s">
        <v>200</v>
      </c>
      <c r="W16" s="203" t="s">
        <v>203</v>
      </c>
      <c r="X16" s="203" t="s">
        <v>209</v>
      </c>
      <c r="Y16" s="213" t="s">
        <v>206</v>
      </c>
      <c r="Z16" s="202">
        <v>0</v>
      </c>
      <c r="AA16" s="202"/>
      <c r="AB16" s="204"/>
      <c r="AC16" s="202"/>
      <c r="AD16" s="46">
        <f t="shared" si="3"/>
        <v>0</v>
      </c>
      <c r="AE16" s="31">
        <f t="shared" si="1"/>
        <v>0</v>
      </c>
    </row>
    <row r="17" spans="1:31" ht="12">
      <c r="A17" s="45">
        <v>1</v>
      </c>
      <c r="B17" s="223">
        <v>14</v>
      </c>
      <c r="C17" s="305" t="s">
        <v>187</v>
      </c>
      <c r="D17" s="202"/>
      <c r="E17" s="202"/>
      <c r="F17" s="304" t="s">
        <v>194</v>
      </c>
      <c r="G17" s="221" t="s">
        <v>192</v>
      </c>
      <c r="H17" s="303" t="s">
        <v>191</v>
      </c>
      <c r="I17" s="222" t="s">
        <v>195</v>
      </c>
      <c r="J17" s="202">
        <v>0</v>
      </c>
      <c r="K17" s="202"/>
      <c r="L17" s="202"/>
      <c r="M17" s="202"/>
      <c r="N17" s="46">
        <f aca="true" t="shared" si="4" ref="N17:N22">SUM(J17:L17)</f>
        <v>0</v>
      </c>
      <c r="O17" s="31">
        <f aca="true" t="shared" si="5" ref="O17:O22">N17-AD17</f>
        <v>-10</v>
      </c>
      <c r="Q17" s="45">
        <v>1</v>
      </c>
      <c r="R17" s="30">
        <v>14</v>
      </c>
      <c r="S17" s="219" t="s">
        <v>197</v>
      </c>
      <c r="T17" s="202"/>
      <c r="U17" s="202">
        <v>1</v>
      </c>
      <c r="V17" s="220" t="s">
        <v>199</v>
      </c>
      <c r="W17" s="221" t="s">
        <v>196</v>
      </c>
      <c r="X17" s="221" t="s">
        <v>201</v>
      </c>
      <c r="Y17" s="222" t="s">
        <v>204</v>
      </c>
      <c r="Z17" s="202">
        <v>5</v>
      </c>
      <c r="AA17" s="202">
        <v>5</v>
      </c>
      <c r="AB17" s="202"/>
      <c r="AC17" s="202">
        <v>2</v>
      </c>
      <c r="AD17" s="46">
        <f aca="true" t="shared" si="6" ref="AD17:AD22">SUM(Z17:AB17)</f>
        <v>10</v>
      </c>
      <c r="AE17" s="31">
        <f aca="true" t="shared" si="7" ref="AE17:AE22">AD17-N17</f>
        <v>10</v>
      </c>
    </row>
    <row r="18" spans="1:31" ht="12">
      <c r="A18" s="45">
        <v>1</v>
      </c>
      <c r="B18" s="223">
        <v>15</v>
      </c>
      <c r="C18" s="219" t="s">
        <v>182</v>
      </c>
      <c r="D18" s="202"/>
      <c r="E18" s="202">
        <v>1</v>
      </c>
      <c r="F18" s="304" t="s">
        <v>194</v>
      </c>
      <c r="G18" s="221" t="s">
        <v>193</v>
      </c>
      <c r="H18" s="221" t="s">
        <v>190</v>
      </c>
      <c r="I18" s="306" t="s">
        <v>188</v>
      </c>
      <c r="J18" s="202">
        <v>5</v>
      </c>
      <c r="K18" s="202">
        <v>5</v>
      </c>
      <c r="L18" s="316">
        <v>9</v>
      </c>
      <c r="M18" s="202">
        <v>3</v>
      </c>
      <c r="N18" s="46">
        <f t="shared" si="4"/>
        <v>19</v>
      </c>
      <c r="O18" s="31">
        <f t="shared" si="5"/>
        <v>19</v>
      </c>
      <c r="Q18" s="45">
        <v>1</v>
      </c>
      <c r="R18" s="30">
        <v>15</v>
      </c>
      <c r="S18" s="305" t="s">
        <v>200</v>
      </c>
      <c r="T18" s="202" t="s">
        <v>89</v>
      </c>
      <c r="U18" s="202"/>
      <c r="V18" s="298" t="s">
        <v>205</v>
      </c>
      <c r="W18" s="221" t="s">
        <v>208</v>
      </c>
      <c r="X18" s="221" t="s">
        <v>198</v>
      </c>
      <c r="Y18" s="222" t="s">
        <v>206</v>
      </c>
      <c r="Z18" s="202">
        <v>0</v>
      </c>
      <c r="AA18" s="202"/>
      <c r="AB18" s="202"/>
      <c r="AC18" s="202"/>
      <c r="AD18" s="46">
        <f t="shared" si="6"/>
        <v>0</v>
      </c>
      <c r="AE18" s="31">
        <f t="shared" si="7"/>
        <v>-19</v>
      </c>
    </row>
    <row r="19" spans="1:31" ht="12">
      <c r="A19" s="45">
        <v>1</v>
      </c>
      <c r="B19" s="223">
        <v>16</v>
      </c>
      <c r="C19" s="318" t="s">
        <v>187</v>
      </c>
      <c r="D19" s="202"/>
      <c r="E19" s="202"/>
      <c r="F19" s="319" t="s">
        <v>190</v>
      </c>
      <c r="G19" s="221" t="s">
        <v>189</v>
      </c>
      <c r="H19" s="303" t="s">
        <v>195</v>
      </c>
      <c r="I19" s="306" t="s">
        <v>188</v>
      </c>
      <c r="J19" s="320">
        <v>0</v>
      </c>
      <c r="K19" s="202"/>
      <c r="L19" s="202"/>
      <c r="M19" s="202"/>
      <c r="N19" s="46">
        <f t="shared" si="4"/>
        <v>0</v>
      </c>
      <c r="O19" s="31">
        <f t="shared" si="5"/>
        <v>-12</v>
      </c>
      <c r="Q19" s="45">
        <v>1</v>
      </c>
      <c r="R19" s="30">
        <v>16</v>
      </c>
      <c r="S19" s="305" t="s">
        <v>200</v>
      </c>
      <c r="T19" s="202"/>
      <c r="U19" s="202"/>
      <c r="V19" s="220" t="s">
        <v>197</v>
      </c>
      <c r="W19" s="221" t="s">
        <v>204</v>
      </c>
      <c r="X19" s="221" t="s">
        <v>203</v>
      </c>
      <c r="Y19" s="222" t="s">
        <v>198</v>
      </c>
      <c r="Z19" s="202">
        <v>5</v>
      </c>
      <c r="AA19" s="202">
        <v>5</v>
      </c>
      <c r="AB19" s="202">
        <v>2</v>
      </c>
      <c r="AC19" s="202">
        <v>2</v>
      </c>
      <c r="AD19" s="46">
        <f t="shared" si="6"/>
        <v>12</v>
      </c>
      <c r="AE19" s="31">
        <f t="shared" si="7"/>
        <v>12</v>
      </c>
    </row>
    <row r="20" spans="1:31" ht="12">
      <c r="A20" s="45">
        <v>1</v>
      </c>
      <c r="B20" s="223">
        <v>17</v>
      </c>
      <c r="C20" s="305" t="s">
        <v>190</v>
      </c>
      <c r="D20" s="202"/>
      <c r="E20" s="202"/>
      <c r="F20" s="220" t="s">
        <v>193</v>
      </c>
      <c r="G20" s="221" t="s">
        <v>184</v>
      </c>
      <c r="H20" s="221" t="s">
        <v>183</v>
      </c>
      <c r="I20" s="222" t="s">
        <v>195</v>
      </c>
      <c r="J20" s="202">
        <v>0</v>
      </c>
      <c r="K20" s="202"/>
      <c r="L20" s="202"/>
      <c r="M20" s="202"/>
      <c r="N20" s="46">
        <f t="shared" si="4"/>
        <v>0</v>
      </c>
      <c r="O20" s="31">
        <f t="shared" si="5"/>
        <v>-7</v>
      </c>
      <c r="Q20" s="45">
        <v>1</v>
      </c>
      <c r="R20" s="30">
        <v>17</v>
      </c>
      <c r="S20" s="219" t="s">
        <v>201</v>
      </c>
      <c r="T20" s="202"/>
      <c r="U20" s="202">
        <v>1</v>
      </c>
      <c r="V20" s="220" t="s">
        <v>199</v>
      </c>
      <c r="W20" s="221" t="s">
        <v>206</v>
      </c>
      <c r="X20" s="221" t="s">
        <v>204</v>
      </c>
      <c r="Y20" s="222" t="s">
        <v>207</v>
      </c>
      <c r="Z20" s="202">
        <v>5</v>
      </c>
      <c r="AA20" s="202">
        <v>2</v>
      </c>
      <c r="AB20" s="202"/>
      <c r="AC20" s="202">
        <v>1</v>
      </c>
      <c r="AD20" s="46">
        <f t="shared" si="6"/>
        <v>7</v>
      </c>
      <c r="AE20" s="31">
        <f t="shared" si="7"/>
        <v>7</v>
      </c>
    </row>
    <row r="21" spans="1:31" ht="12">
      <c r="A21" s="45">
        <v>1</v>
      </c>
      <c r="B21" s="223">
        <v>18</v>
      </c>
      <c r="C21" s="219" t="s">
        <v>182</v>
      </c>
      <c r="D21" s="202"/>
      <c r="E21" s="202"/>
      <c r="F21" s="298" t="s">
        <v>190</v>
      </c>
      <c r="G21" s="221" t="s">
        <v>189</v>
      </c>
      <c r="H21" s="221" t="s">
        <v>191</v>
      </c>
      <c r="I21" s="306" t="s">
        <v>188</v>
      </c>
      <c r="J21" s="202">
        <v>0</v>
      </c>
      <c r="K21" s="202"/>
      <c r="L21" s="202"/>
      <c r="M21" s="202"/>
      <c r="N21" s="46">
        <f t="shared" si="4"/>
        <v>0</v>
      </c>
      <c r="O21" s="31">
        <f t="shared" si="5"/>
        <v>-1</v>
      </c>
      <c r="Q21" s="45">
        <v>1</v>
      </c>
      <c r="R21" s="30">
        <v>18</v>
      </c>
      <c r="S21" s="219" t="s">
        <v>203</v>
      </c>
      <c r="T21" s="202"/>
      <c r="U21" s="202">
        <v>1</v>
      </c>
      <c r="V21" s="220" t="s">
        <v>200</v>
      </c>
      <c r="W21" s="221" t="s">
        <v>198</v>
      </c>
      <c r="X21" s="303" t="s">
        <v>209</v>
      </c>
      <c r="Y21" s="222" t="s">
        <v>208</v>
      </c>
      <c r="Z21" s="202">
        <v>1</v>
      </c>
      <c r="AA21" s="202"/>
      <c r="AB21" s="202"/>
      <c r="AC21" s="202"/>
      <c r="AD21" s="46">
        <f t="shared" si="6"/>
        <v>1</v>
      </c>
      <c r="AE21" s="31">
        <f t="shared" si="7"/>
        <v>1</v>
      </c>
    </row>
    <row r="22" spans="1:31" ht="12">
      <c r="A22" s="45">
        <v>1</v>
      </c>
      <c r="B22" s="223">
        <v>19</v>
      </c>
      <c r="C22" s="305" t="s">
        <v>184</v>
      </c>
      <c r="D22" s="202"/>
      <c r="E22" s="202">
        <v>1</v>
      </c>
      <c r="F22" s="304" t="s">
        <v>195</v>
      </c>
      <c r="G22" s="221" t="s">
        <v>192</v>
      </c>
      <c r="H22" s="221" t="s">
        <v>193</v>
      </c>
      <c r="I22" s="306" t="s">
        <v>188</v>
      </c>
      <c r="J22" s="202">
        <v>4</v>
      </c>
      <c r="K22" s="202"/>
      <c r="L22" s="202"/>
      <c r="M22" s="202"/>
      <c r="N22" s="46">
        <f t="shared" si="4"/>
        <v>4</v>
      </c>
      <c r="O22" s="31">
        <f t="shared" si="5"/>
        <v>-6</v>
      </c>
      <c r="Q22" s="45">
        <v>1</v>
      </c>
      <c r="R22" s="30">
        <v>19</v>
      </c>
      <c r="S22" s="219" t="s">
        <v>197</v>
      </c>
      <c r="T22" s="202"/>
      <c r="U22" s="202"/>
      <c r="V22" s="298" t="s">
        <v>204</v>
      </c>
      <c r="W22" s="221" t="s">
        <v>201</v>
      </c>
      <c r="X22" s="303" t="s">
        <v>209</v>
      </c>
      <c r="Y22" s="222" t="s">
        <v>196</v>
      </c>
      <c r="Z22" s="202">
        <v>5</v>
      </c>
      <c r="AA22" s="202">
        <v>5</v>
      </c>
      <c r="AB22" s="202"/>
      <c r="AC22" s="202">
        <v>2</v>
      </c>
      <c r="AD22" s="46">
        <f t="shared" si="6"/>
        <v>10</v>
      </c>
      <c r="AE22" s="31">
        <f t="shared" si="7"/>
        <v>6</v>
      </c>
    </row>
    <row r="23" spans="1:31" ht="12">
      <c r="A23" s="45">
        <v>1</v>
      </c>
      <c r="B23" s="223">
        <v>20</v>
      </c>
      <c r="C23" s="219"/>
      <c r="D23" s="202"/>
      <c r="E23" s="202"/>
      <c r="F23" s="220"/>
      <c r="G23" s="221"/>
      <c r="H23" s="221"/>
      <c r="I23" s="222"/>
      <c r="J23" s="202"/>
      <c r="K23" s="202"/>
      <c r="L23" s="202"/>
      <c r="M23" s="202"/>
      <c r="N23" s="46">
        <f aca="true" t="shared" si="8" ref="N23:N28">SUM(J23:L23)</f>
        <v>0</v>
      </c>
      <c r="O23" s="31">
        <f aca="true" t="shared" si="9" ref="O23:O28">N23-AD23</f>
        <v>0</v>
      </c>
      <c r="Q23" s="45">
        <v>1</v>
      </c>
      <c r="R23" s="30">
        <v>20</v>
      </c>
      <c r="S23" s="219"/>
      <c r="T23" s="202"/>
      <c r="U23" s="202"/>
      <c r="V23" s="220"/>
      <c r="W23" s="221"/>
      <c r="X23" s="221"/>
      <c r="Y23" s="222"/>
      <c r="Z23" s="202"/>
      <c r="AA23" s="202"/>
      <c r="AB23" s="202"/>
      <c r="AC23" s="202"/>
      <c r="AD23" s="46">
        <f aca="true" t="shared" si="10" ref="AD23:AD28">SUM(Z23:AB23)</f>
        <v>0</v>
      </c>
      <c r="AE23" s="31">
        <f aca="true" t="shared" si="11" ref="AE23:AE28">AD23-N23</f>
        <v>0</v>
      </c>
    </row>
    <row r="24" spans="1:31" ht="12">
      <c r="A24" s="45">
        <v>1</v>
      </c>
      <c r="B24" s="223">
        <v>21</v>
      </c>
      <c r="C24" s="219"/>
      <c r="D24" s="202"/>
      <c r="E24" s="202"/>
      <c r="F24" s="220"/>
      <c r="G24" s="221"/>
      <c r="H24" s="221"/>
      <c r="I24" s="222"/>
      <c r="J24" s="202"/>
      <c r="K24" s="202"/>
      <c r="L24" s="202"/>
      <c r="M24" s="202"/>
      <c r="N24" s="46">
        <f t="shared" si="8"/>
        <v>0</v>
      </c>
      <c r="O24" s="31">
        <f t="shared" si="9"/>
        <v>0</v>
      </c>
      <c r="Q24" s="45">
        <v>1</v>
      </c>
      <c r="R24" s="30">
        <v>21</v>
      </c>
      <c r="S24" s="219"/>
      <c r="T24" s="202"/>
      <c r="U24" s="202"/>
      <c r="V24" s="220"/>
      <c r="W24" s="221"/>
      <c r="X24" s="221"/>
      <c r="Y24" s="222"/>
      <c r="Z24" s="202"/>
      <c r="AA24" s="202"/>
      <c r="AB24" s="202"/>
      <c r="AC24" s="202"/>
      <c r="AD24" s="46">
        <f t="shared" si="10"/>
        <v>0</v>
      </c>
      <c r="AE24" s="31">
        <f t="shared" si="11"/>
        <v>0</v>
      </c>
    </row>
    <row r="25" spans="1:31" ht="12">
      <c r="A25" s="45">
        <v>1</v>
      </c>
      <c r="B25" s="223">
        <v>22</v>
      </c>
      <c r="C25" s="219"/>
      <c r="D25" s="202"/>
      <c r="E25" s="202"/>
      <c r="F25" s="220"/>
      <c r="G25" s="221"/>
      <c r="H25" s="221"/>
      <c r="I25" s="222"/>
      <c r="J25" s="202"/>
      <c r="K25" s="202"/>
      <c r="L25" s="202"/>
      <c r="M25" s="202"/>
      <c r="N25" s="46">
        <f t="shared" si="8"/>
        <v>0</v>
      </c>
      <c r="O25" s="31">
        <f t="shared" si="9"/>
        <v>0</v>
      </c>
      <c r="Q25" s="45">
        <v>1</v>
      </c>
      <c r="R25" s="30">
        <v>22</v>
      </c>
      <c r="S25" s="219"/>
      <c r="T25" s="202"/>
      <c r="U25" s="202"/>
      <c r="V25" s="220"/>
      <c r="W25" s="221"/>
      <c r="X25" s="221"/>
      <c r="Y25" s="222"/>
      <c r="Z25" s="202"/>
      <c r="AA25" s="202"/>
      <c r="AB25" s="202"/>
      <c r="AC25" s="202"/>
      <c r="AD25" s="46">
        <f t="shared" si="10"/>
        <v>0</v>
      </c>
      <c r="AE25" s="31">
        <f t="shared" si="11"/>
        <v>0</v>
      </c>
    </row>
    <row r="26" spans="1:31" ht="12">
      <c r="A26" s="45">
        <v>1</v>
      </c>
      <c r="B26" s="223">
        <v>23</v>
      </c>
      <c r="C26" s="219"/>
      <c r="D26" s="202"/>
      <c r="E26" s="202"/>
      <c r="F26" s="220"/>
      <c r="G26" s="221"/>
      <c r="H26" s="221"/>
      <c r="I26" s="222"/>
      <c r="J26" s="202"/>
      <c r="K26" s="202"/>
      <c r="L26" s="202"/>
      <c r="M26" s="202"/>
      <c r="N26" s="46">
        <f t="shared" si="8"/>
        <v>0</v>
      </c>
      <c r="O26" s="31">
        <f t="shared" si="9"/>
        <v>0</v>
      </c>
      <c r="Q26" s="45">
        <v>1</v>
      </c>
      <c r="R26" s="30">
        <v>23</v>
      </c>
      <c r="S26" s="219"/>
      <c r="T26" s="202"/>
      <c r="U26" s="202"/>
      <c r="V26" s="220"/>
      <c r="W26" s="221"/>
      <c r="X26" s="221"/>
      <c r="Y26" s="222"/>
      <c r="Z26" s="202"/>
      <c r="AA26" s="202"/>
      <c r="AB26" s="202"/>
      <c r="AC26" s="202"/>
      <c r="AD26" s="46">
        <f t="shared" si="10"/>
        <v>0</v>
      </c>
      <c r="AE26" s="31">
        <f t="shared" si="11"/>
        <v>0</v>
      </c>
    </row>
    <row r="27" spans="1:31" ht="12">
      <c r="A27" s="45">
        <v>1</v>
      </c>
      <c r="B27" s="223">
        <v>24</v>
      </c>
      <c r="C27" s="219"/>
      <c r="D27" s="202"/>
      <c r="E27" s="202"/>
      <c r="F27" s="220"/>
      <c r="G27" s="221"/>
      <c r="H27" s="221"/>
      <c r="I27" s="222"/>
      <c r="J27" s="202"/>
      <c r="K27" s="202"/>
      <c r="L27" s="202"/>
      <c r="M27" s="202"/>
      <c r="N27" s="46">
        <f t="shared" si="8"/>
        <v>0</v>
      </c>
      <c r="O27" s="31">
        <f t="shared" si="9"/>
        <v>0</v>
      </c>
      <c r="Q27" s="45">
        <v>1</v>
      </c>
      <c r="R27" s="30">
        <v>24</v>
      </c>
      <c r="S27" s="219"/>
      <c r="T27" s="202"/>
      <c r="U27" s="202"/>
      <c r="V27" s="220"/>
      <c r="W27" s="221"/>
      <c r="X27" s="221"/>
      <c r="Y27" s="222"/>
      <c r="Z27" s="202"/>
      <c r="AA27" s="202"/>
      <c r="AB27" s="202"/>
      <c r="AC27" s="202"/>
      <c r="AD27" s="46">
        <f t="shared" si="10"/>
        <v>0</v>
      </c>
      <c r="AE27" s="31">
        <f t="shared" si="11"/>
        <v>0</v>
      </c>
    </row>
    <row r="28" spans="1:31" ht="12.75" thickBot="1">
      <c r="A28" s="41">
        <v>1</v>
      </c>
      <c r="B28" s="223">
        <v>25</v>
      </c>
      <c r="C28" s="209"/>
      <c r="D28" s="205"/>
      <c r="E28" s="205"/>
      <c r="F28" s="214"/>
      <c r="G28" s="215"/>
      <c r="H28" s="215"/>
      <c r="I28" s="216"/>
      <c r="J28" s="205"/>
      <c r="K28" s="205"/>
      <c r="L28" s="206"/>
      <c r="M28" s="205"/>
      <c r="N28" s="46">
        <f t="shared" si="8"/>
        <v>0</v>
      </c>
      <c r="O28" s="31">
        <f t="shared" si="9"/>
        <v>0</v>
      </c>
      <c r="Q28" s="45">
        <v>1</v>
      </c>
      <c r="R28" s="30">
        <v>25</v>
      </c>
      <c r="S28" s="219"/>
      <c r="T28" s="202"/>
      <c r="U28" s="202"/>
      <c r="V28" s="220"/>
      <c r="W28" s="221"/>
      <c r="X28" s="221"/>
      <c r="Y28" s="222"/>
      <c r="Z28" s="202"/>
      <c r="AA28" s="202"/>
      <c r="AB28" s="202"/>
      <c r="AC28" s="202"/>
      <c r="AD28" s="46">
        <f t="shared" si="10"/>
        <v>0</v>
      </c>
      <c r="AE28" s="31">
        <f t="shared" si="11"/>
        <v>0</v>
      </c>
    </row>
    <row r="29" spans="1:31" ht="12.75" thickBot="1">
      <c r="A29" s="36"/>
      <c r="B29" s="36"/>
      <c r="C29" s="36"/>
      <c r="D29" s="36">
        <f>COUNTIF(D4:D28,"x")</f>
        <v>1</v>
      </c>
      <c r="E29" s="36">
        <f>COUNTIF(E4:E28,"1")</f>
        <v>11</v>
      </c>
      <c r="F29" s="102"/>
      <c r="G29" s="102"/>
      <c r="H29" s="102"/>
      <c r="I29" s="102"/>
      <c r="J29" s="36">
        <f aca="true" t="shared" si="12" ref="J29:O29">SUM(J4:J28)</f>
        <v>37</v>
      </c>
      <c r="K29" s="36">
        <f t="shared" si="12"/>
        <v>11</v>
      </c>
      <c r="L29" s="37">
        <f t="shared" si="12"/>
        <v>18</v>
      </c>
      <c r="M29" s="36">
        <f t="shared" si="12"/>
        <v>5</v>
      </c>
      <c r="N29" s="32">
        <f t="shared" si="12"/>
        <v>66</v>
      </c>
      <c r="O29" s="32">
        <f t="shared" si="12"/>
        <v>-2</v>
      </c>
      <c r="Q29" s="36"/>
      <c r="R29" s="36"/>
      <c r="S29" s="36"/>
      <c r="T29" s="36">
        <f>COUNTIF(T4:T28,"x")</f>
        <v>2</v>
      </c>
      <c r="U29" s="36">
        <f>COUNTIF(U4:U28,"1")</f>
        <v>7</v>
      </c>
      <c r="V29" s="37"/>
      <c r="W29" s="37"/>
      <c r="X29" s="37"/>
      <c r="Y29" s="37"/>
      <c r="Z29" s="36">
        <f aca="true" t="shared" si="13" ref="Z29:AE29">SUM(Z4:Z28)</f>
        <v>33</v>
      </c>
      <c r="AA29" s="36">
        <f t="shared" si="13"/>
        <v>27</v>
      </c>
      <c r="AB29" s="37">
        <f t="shared" si="13"/>
        <v>8</v>
      </c>
      <c r="AC29" s="36">
        <f t="shared" si="13"/>
        <v>11</v>
      </c>
      <c r="AD29" s="32">
        <f t="shared" si="13"/>
        <v>68</v>
      </c>
      <c r="AE29" s="32">
        <f t="shared" si="13"/>
        <v>2</v>
      </c>
    </row>
    <row r="30" spans="1:21" ht="12.75" thickBot="1">
      <c r="A30" s="314" t="s">
        <v>93</v>
      </c>
      <c r="E30" s="317" t="s">
        <v>94</v>
      </c>
      <c r="F30" s="103"/>
      <c r="G30" s="103"/>
      <c r="H30" s="103"/>
      <c r="I30" s="321" t="s">
        <v>95</v>
      </c>
      <c r="L30" s="312" t="s">
        <v>218</v>
      </c>
      <c r="Q30" s="314" t="s">
        <v>90</v>
      </c>
      <c r="U30" s="311" t="s">
        <v>165</v>
      </c>
    </row>
    <row r="31" spans="1:31" ht="12.75" thickBot="1">
      <c r="A31" s="38" t="s">
        <v>50</v>
      </c>
      <c r="B31" s="37" t="s">
        <v>155</v>
      </c>
      <c r="C31" s="37" t="s">
        <v>158</v>
      </c>
      <c r="D31" s="37" t="s">
        <v>138</v>
      </c>
      <c r="E31" s="37" t="s">
        <v>225</v>
      </c>
      <c r="F31" s="102" t="s">
        <v>153</v>
      </c>
      <c r="G31" s="102" t="s">
        <v>163</v>
      </c>
      <c r="H31" s="102" t="s">
        <v>164</v>
      </c>
      <c r="I31" s="102" t="s">
        <v>117</v>
      </c>
      <c r="J31" s="37" t="s">
        <v>227</v>
      </c>
      <c r="K31" s="37" t="s">
        <v>228</v>
      </c>
      <c r="L31" s="37" t="s">
        <v>229</v>
      </c>
      <c r="M31" s="37" t="s">
        <v>230</v>
      </c>
      <c r="N31" s="32" t="s">
        <v>224</v>
      </c>
      <c r="O31" s="36" t="s">
        <v>226</v>
      </c>
      <c r="Q31" s="38" t="s">
        <v>50</v>
      </c>
      <c r="R31" s="37" t="s">
        <v>155</v>
      </c>
      <c r="S31" s="37" t="s">
        <v>158</v>
      </c>
      <c r="T31" s="37" t="s">
        <v>138</v>
      </c>
      <c r="U31" s="37" t="s">
        <v>225</v>
      </c>
      <c r="V31" s="37" t="s">
        <v>153</v>
      </c>
      <c r="W31" s="37" t="s">
        <v>163</v>
      </c>
      <c r="X31" s="37" t="s">
        <v>164</v>
      </c>
      <c r="Y31" s="37" t="s">
        <v>117</v>
      </c>
      <c r="Z31" s="37" t="s">
        <v>227</v>
      </c>
      <c r="AA31" s="37" t="s">
        <v>228</v>
      </c>
      <c r="AB31" s="37" t="s">
        <v>229</v>
      </c>
      <c r="AC31" s="37" t="s">
        <v>230</v>
      </c>
      <c r="AD31" s="32" t="s">
        <v>224</v>
      </c>
      <c r="AE31" s="36" t="s">
        <v>226</v>
      </c>
    </row>
    <row r="32" spans="1:31" ht="12.75">
      <c r="A32" s="42">
        <v>2</v>
      </c>
      <c r="B32" s="43">
        <v>1</v>
      </c>
      <c r="C32" s="199" t="s">
        <v>187</v>
      </c>
      <c r="D32" s="199"/>
      <c r="E32" s="199">
        <v>1</v>
      </c>
      <c r="F32" s="210" t="s">
        <v>190</v>
      </c>
      <c r="G32" s="200" t="s">
        <v>188</v>
      </c>
      <c r="H32" s="200" t="s">
        <v>195</v>
      </c>
      <c r="I32" s="211" t="s">
        <v>193</v>
      </c>
      <c r="J32" s="199">
        <v>5</v>
      </c>
      <c r="K32" s="199">
        <v>5</v>
      </c>
      <c r="L32" s="315">
        <v>9</v>
      </c>
      <c r="M32" s="199">
        <v>3</v>
      </c>
      <c r="N32" s="46">
        <f>SUM(J32:L32)</f>
        <v>19</v>
      </c>
      <c r="O32" s="43">
        <f aca="true" t="shared" si="14" ref="O32:O44">N32-AD32</f>
        <v>17</v>
      </c>
      <c r="Q32" s="42">
        <v>2</v>
      </c>
      <c r="R32" s="43">
        <v>1</v>
      </c>
      <c r="S32" s="199" t="s">
        <v>203</v>
      </c>
      <c r="T32" s="199"/>
      <c r="U32" s="199"/>
      <c r="V32" s="309" t="s">
        <v>200</v>
      </c>
      <c r="W32" s="200" t="s">
        <v>198</v>
      </c>
      <c r="X32" s="200" t="s">
        <v>202</v>
      </c>
      <c r="Y32" s="211" t="s">
        <v>201</v>
      </c>
      <c r="Z32" s="199">
        <v>2</v>
      </c>
      <c r="AA32" s="199"/>
      <c r="AB32" s="201"/>
      <c r="AC32" s="199"/>
      <c r="AD32" s="44">
        <f>SUM(Z32:AB32)</f>
        <v>2</v>
      </c>
      <c r="AE32" s="43">
        <f aca="true" t="shared" si="15" ref="AE32:AE44">AD32-N32</f>
        <v>-17</v>
      </c>
    </row>
    <row r="33" spans="1:31" ht="12.75">
      <c r="A33" s="48">
        <v>2</v>
      </c>
      <c r="B33" s="30">
        <v>2</v>
      </c>
      <c r="C33" s="202" t="s">
        <v>190</v>
      </c>
      <c r="D33" s="202"/>
      <c r="E33" s="202">
        <v>1</v>
      </c>
      <c r="F33" s="212" t="s">
        <v>193</v>
      </c>
      <c r="G33" s="203" t="s">
        <v>183</v>
      </c>
      <c r="H33" s="203" t="s">
        <v>189</v>
      </c>
      <c r="I33" s="213" t="s">
        <v>195</v>
      </c>
      <c r="J33" s="202">
        <v>4</v>
      </c>
      <c r="K33" s="202">
        <v>1</v>
      </c>
      <c r="L33" s="204"/>
      <c r="M33" s="202"/>
      <c r="N33" s="46">
        <f>SUM(J33:L33)</f>
        <v>5</v>
      </c>
      <c r="O33" s="31">
        <f t="shared" si="14"/>
        <v>5</v>
      </c>
      <c r="Q33" s="48">
        <v>2</v>
      </c>
      <c r="R33" s="30">
        <v>2</v>
      </c>
      <c r="S33" s="202" t="s">
        <v>197</v>
      </c>
      <c r="T33" s="202"/>
      <c r="U33" s="202"/>
      <c r="V33" s="212" t="s">
        <v>199</v>
      </c>
      <c r="W33" s="203" t="s">
        <v>205</v>
      </c>
      <c r="X33" s="203" t="s">
        <v>207</v>
      </c>
      <c r="Y33" s="213" t="s">
        <v>204</v>
      </c>
      <c r="Z33" s="202">
        <v>0</v>
      </c>
      <c r="AA33" s="202"/>
      <c r="AB33" s="204"/>
      <c r="AC33" s="202"/>
      <c r="AD33" s="46">
        <f>SUM(Z33:AB33)</f>
        <v>0</v>
      </c>
      <c r="AE33" s="30">
        <f t="shared" si="15"/>
        <v>-5</v>
      </c>
    </row>
    <row r="34" spans="1:31" ht="12.75">
      <c r="A34" s="48">
        <v>2</v>
      </c>
      <c r="B34" s="30">
        <v>3</v>
      </c>
      <c r="C34" s="202" t="s">
        <v>187</v>
      </c>
      <c r="D34" s="202"/>
      <c r="E34" s="202"/>
      <c r="F34" s="212" t="s">
        <v>184</v>
      </c>
      <c r="G34" s="203" t="s">
        <v>192</v>
      </c>
      <c r="H34" s="203" t="s">
        <v>195</v>
      </c>
      <c r="I34" s="307" t="s">
        <v>188</v>
      </c>
      <c r="J34" s="202">
        <v>0</v>
      </c>
      <c r="K34" s="202"/>
      <c r="L34" s="204"/>
      <c r="M34" s="202"/>
      <c r="N34" s="46">
        <f aca="true" t="shared" si="16" ref="N34:N44">SUM(J34:L34)</f>
        <v>0</v>
      </c>
      <c r="O34" s="31">
        <f t="shared" si="14"/>
        <v>-4</v>
      </c>
      <c r="Q34" s="48">
        <v>2</v>
      </c>
      <c r="R34" s="30">
        <v>3</v>
      </c>
      <c r="S34" s="202" t="s">
        <v>198</v>
      </c>
      <c r="T34" s="202"/>
      <c r="U34" s="202">
        <v>1</v>
      </c>
      <c r="V34" s="212" t="s">
        <v>200</v>
      </c>
      <c r="W34" s="203" t="s">
        <v>206</v>
      </c>
      <c r="X34" s="203" t="s">
        <v>209</v>
      </c>
      <c r="Y34" s="213" t="s">
        <v>203</v>
      </c>
      <c r="Z34" s="202">
        <v>4</v>
      </c>
      <c r="AA34" s="202"/>
      <c r="AB34" s="204"/>
      <c r="AC34" s="202"/>
      <c r="AD34" s="46">
        <f aca="true" t="shared" si="17" ref="AD34:AD44">SUM(Z34:AB34)</f>
        <v>4</v>
      </c>
      <c r="AE34" s="30">
        <f t="shared" si="15"/>
        <v>4</v>
      </c>
    </row>
    <row r="35" spans="1:31" ht="12.75">
      <c r="A35" s="48">
        <v>2</v>
      </c>
      <c r="B35" s="30">
        <v>4</v>
      </c>
      <c r="C35" s="202" t="s">
        <v>182</v>
      </c>
      <c r="D35" s="202"/>
      <c r="E35" s="202">
        <v>1</v>
      </c>
      <c r="F35" s="212" t="s">
        <v>190</v>
      </c>
      <c r="G35" s="203" t="s">
        <v>193</v>
      </c>
      <c r="H35" s="203" t="s">
        <v>189</v>
      </c>
      <c r="I35" s="307" t="s">
        <v>188</v>
      </c>
      <c r="J35" s="202">
        <v>5</v>
      </c>
      <c r="K35" s="202">
        <v>5</v>
      </c>
      <c r="L35" s="323">
        <v>8</v>
      </c>
      <c r="M35" s="202">
        <v>3</v>
      </c>
      <c r="N35" s="46">
        <f t="shared" si="16"/>
        <v>18</v>
      </c>
      <c r="O35" s="31">
        <f t="shared" si="14"/>
        <v>18</v>
      </c>
      <c r="Q35" s="48">
        <v>2</v>
      </c>
      <c r="R35" s="30">
        <v>4</v>
      </c>
      <c r="S35" s="301" t="s">
        <v>204</v>
      </c>
      <c r="T35" s="202"/>
      <c r="U35" s="202"/>
      <c r="V35" s="212" t="s">
        <v>199</v>
      </c>
      <c r="W35" s="203" t="s">
        <v>196</v>
      </c>
      <c r="X35" s="203" t="s">
        <v>201</v>
      </c>
      <c r="Y35" s="307" t="s">
        <v>197</v>
      </c>
      <c r="Z35" s="202">
        <v>0</v>
      </c>
      <c r="AA35" s="202"/>
      <c r="AB35" s="204"/>
      <c r="AC35" s="202"/>
      <c r="AD35" s="46">
        <f t="shared" si="17"/>
        <v>0</v>
      </c>
      <c r="AE35" s="30">
        <f t="shared" si="15"/>
        <v>-18</v>
      </c>
    </row>
    <row r="36" spans="1:31" ht="12.75">
      <c r="A36" s="48">
        <v>2</v>
      </c>
      <c r="B36" s="30">
        <v>5</v>
      </c>
      <c r="C36" s="301" t="s">
        <v>184</v>
      </c>
      <c r="D36" s="202"/>
      <c r="E36" s="202"/>
      <c r="F36" s="302" t="s">
        <v>190</v>
      </c>
      <c r="G36" s="203" t="s">
        <v>188</v>
      </c>
      <c r="H36" s="203" t="s">
        <v>194</v>
      </c>
      <c r="I36" s="213" t="s">
        <v>195</v>
      </c>
      <c r="J36" s="202">
        <v>4</v>
      </c>
      <c r="K36" s="202">
        <v>5</v>
      </c>
      <c r="L36" s="204">
        <v>4</v>
      </c>
      <c r="M36" s="202">
        <v>1</v>
      </c>
      <c r="N36" s="46">
        <f t="shared" si="16"/>
        <v>13</v>
      </c>
      <c r="O36" s="31">
        <f t="shared" si="14"/>
        <v>6</v>
      </c>
      <c r="Q36" s="48">
        <v>2</v>
      </c>
      <c r="R36" s="30">
        <v>5</v>
      </c>
      <c r="S36" s="301" t="s">
        <v>204</v>
      </c>
      <c r="T36" s="202" t="s">
        <v>89</v>
      </c>
      <c r="U36" s="202">
        <v>1</v>
      </c>
      <c r="V36" s="212" t="s">
        <v>200</v>
      </c>
      <c r="W36" s="300" t="s">
        <v>206</v>
      </c>
      <c r="X36" s="203" t="s">
        <v>208</v>
      </c>
      <c r="Y36" s="307" t="s">
        <v>197</v>
      </c>
      <c r="Z36" s="202">
        <v>4</v>
      </c>
      <c r="AA36" s="202">
        <v>3</v>
      </c>
      <c r="AB36" s="204"/>
      <c r="AC36" s="202"/>
      <c r="AD36" s="46">
        <f t="shared" si="17"/>
        <v>7</v>
      </c>
      <c r="AE36" s="30">
        <f t="shared" si="15"/>
        <v>-6</v>
      </c>
    </row>
    <row r="37" spans="1:31" ht="12.75">
      <c r="A37" s="48">
        <v>2</v>
      </c>
      <c r="B37" s="30">
        <v>6</v>
      </c>
      <c r="C37" s="202" t="s">
        <v>187</v>
      </c>
      <c r="D37" s="202"/>
      <c r="E37" s="202"/>
      <c r="F37" s="302" t="s">
        <v>190</v>
      </c>
      <c r="G37" s="203" t="s">
        <v>193</v>
      </c>
      <c r="H37" s="203" t="s">
        <v>189</v>
      </c>
      <c r="I37" s="213" t="s">
        <v>188</v>
      </c>
      <c r="J37" s="202">
        <v>1</v>
      </c>
      <c r="K37" s="202"/>
      <c r="L37" s="204"/>
      <c r="M37" s="202"/>
      <c r="N37" s="46">
        <f t="shared" si="16"/>
        <v>1</v>
      </c>
      <c r="O37" s="31">
        <f t="shared" si="14"/>
        <v>-2</v>
      </c>
      <c r="Q37" s="48">
        <v>2</v>
      </c>
      <c r="R37" s="30">
        <v>6</v>
      </c>
      <c r="S37" s="202" t="s">
        <v>203</v>
      </c>
      <c r="T37" s="202"/>
      <c r="U37" s="202">
        <v>1</v>
      </c>
      <c r="V37" s="212" t="s">
        <v>199</v>
      </c>
      <c r="W37" s="300" t="s">
        <v>206</v>
      </c>
      <c r="X37" s="203" t="s">
        <v>198</v>
      </c>
      <c r="Y37" s="213" t="s">
        <v>202</v>
      </c>
      <c r="Z37" s="202">
        <v>3</v>
      </c>
      <c r="AA37" s="202"/>
      <c r="AB37" s="204"/>
      <c r="AC37" s="202"/>
      <c r="AD37" s="46">
        <f t="shared" si="17"/>
        <v>3</v>
      </c>
      <c r="AE37" s="30">
        <f t="shared" si="15"/>
        <v>2</v>
      </c>
    </row>
    <row r="38" spans="1:31" ht="12.75">
      <c r="A38" s="48">
        <v>2</v>
      </c>
      <c r="B38" s="30">
        <v>7</v>
      </c>
      <c r="C38" s="202" t="s">
        <v>188</v>
      </c>
      <c r="D38" s="202"/>
      <c r="E38" s="202"/>
      <c r="F38" s="302" t="s">
        <v>190</v>
      </c>
      <c r="G38" s="203" t="s">
        <v>183</v>
      </c>
      <c r="H38" s="203" t="s">
        <v>194</v>
      </c>
      <c r="I38" s="213" t="s">
        <v>189</v>
      </c>
      <c r="J38" s="202">
        <v>0</v>
      </c>
      <c r="K38" s="202"/>
      <c r="L38" s="204"/>
      <c r="M38" s="202"/>
      <c r="N38" s="46">
        <f t="shared" si="16"/>
        <v>0</v>
      </c>
      <c r="O38" s="31">
        <f t="shared" si="14"/>
        <v>-7</v>
      </c>
      <c r="Q38" s="48">
        <v>2</v>
      </c>
      <c r="R38" s="30">
        <v>7</v>
      </c>
      <c r="S38" s="202" t="s">
        <v>201</v>
      </c>
      <c r="T38" s="202"/>
      <c r="U38" s="202">
        <v>1</v>
      </c>
      <c r="V38" s="212" t="s">
        <v>200</v>
      </c>
      <c r="W38" s="203" t="s">
        <v>204</v>
      </c>
      <c r="X38" s="203" t="s">
        <v>205</v>
      </c>
      <c r="Y38" s="213" t="s">
        <v>207</v>
      </c>
      <c r="Z38" s="202">
        <v>5</v>
      </c>
      <c r="AA38" s="202">
        <v>2</v>
      </c>
      <c r="AB38" s="204"/>
      <c r="AC38" s="202">
        <v>1</v>
      </c>
      <c r="AD38" s="46">
        <f t="shared" si="17"/>
        <v>7</v>
      </c>
      <c r="AE38" s="30">
        <f t="shared" si="15"/>
        <v>7</v>
      </c>
    </row>
    <row r="39" spans="1:31" ht="12.75">
      <c r="A39" s="48">
        <v>2</v>
      </c>
      <c r="B39" s="30">
        <v>8</v>
      </c>
      <c r="C39" s="202" t="s">
        <v>182</v>
      </c>
      <c r="D39" s="202"/>
      <c r="E39" s="202"/>
      <c r="F39" s="212" t="s">
        <v>190</v>
      </c>
      <c r="G39" s="203" t="s">
        <v>192</v>
      </c>
      <c r="H39" s="203" t="s">
        <v>193</v>
      </c>
      <c r="I39" s="213" t="s">
        <v>184</v>
      </c>
      <c r="J39" s="202">
        <v>2</v>
      </c>
      <c r="K39" s="202"/>
      <c r="L39" s="204"/>
      <c r="M39" s="202"/>
      <c r="N39" s="46">
        <f t="shared" si="16"/>
        <v>2</v>
      </c>
      <c r="O39" s="31">
        <f t="shared" si="14"/>
        <v>-2</v>
      </c>
      <c r="Q39" s="48">
        <v>2</v>
      </c>
      <c r="R39" s="30">
        <v>8</v>
      </c>
      <c r="S39" s="202" t="s">
        <v>198</v>
      </c>
      <c r="T39" s="202"/>
      <c r="U39" s="202">
        <v>1</v>
      </c>
      <c r="V39" s="212" t="s">
        <v>200</v>
      </c>
      <c r="W39" s="203" t="s">
        <v>209</v>
      </c>
      <c r="X39" s="300" t="s">
        <v>206</v>
      </c>
      <c r="Y39" s="213" t="s">
        <v>201</v>
      </c>
      <c r="Z39" s="202">
        <v>4</v>
      </c>
      <c r="AA39" s="202"/>
      <c r="AB39" s="204"/>
      <c r="AC39" s="202"/>
      <c r="AD39" s="46">
        <f t="shared" si="17"/>
        <v>4</v>
      </c>
      <c r="AE39" s="30">
        <f t="shared" si="15"/>
        <v>2</v>
      </c>
    </row>
    <row r="40" spans="1:31" ht="12.75">
      <c r="A40" s="48">
        <v>2</v>
      </c>
      <c r="B40" s="30">
        <v>9</v>
      </c>
      <c r="C40" s="202" t="s">
        <v>188</v>
      </c>
      <c r="D40" s="202"/>
      <c r="E40" s="202"/>
      <c r="F40" s="212" t="s">
        <v>194</v>
      </c>
      <c r="G40" s="203" t="s">
        <v>195</v>
      </c>
      <c r="H40" s="203" t="s">
        <v>191</v>
      </c>
      <c r="I40" s="213" t="s">
        <v>189</v>
      </c>
      <c r="J40" s="202">
        <v>2</v>
      </c>
      <c r="K40" s="202"/>
      <c r="L40" s="204"/>
      <c r="M40" s="202"/>
      <c r="N40" s="46">
        <f t="shared" si="16"/>
        <v>2</v>
      </c>
      <c r="O40" s="31">
        <f t="shared" si="14"/>
        <v>-2</v>
      </c>
      <c r="Q40" s="48">
        <v>2</v>
      </c>
      <c r="R40" s="30">
        <v>9</v>
      </c>
      <c r="S40" s="202" t="s">
        <v>197</v>
      </c>
      <c r="T40" s="202"/>
      <c r="U40" s="202">
        <v>1</v>
      </c>
      <c r="V40" s="212" t="s">
        <v>207</v>
      </c>
      <c r="W40" s="203" t="s">
        <v>204</v>
      </c>
      <c r="X40" s="300" t="s">
        <v>206</v>
      </c>
      <c r="Y40" s="213" t="s">
        <v>196</v>
      </c>
      <c r="Z40" s="202">
        <v>4</v>
      </c>
      <c r="AA40" s="202"/>
      <c r="AB40" s="204"/>
      <c r="AC40" s="202"/>
      <c r="AD40" s="46">
        <f t="shared" si="17"/>
        <v>4</v>
      </c>
      <c r="AE40" s="30">
        <f t="shared" si="15"/>
        <v>2</v>
      </c>
    </row>
    <row r="41" spans="1:31" ht="12.75">
      <c r="A41" s="48">
        <v>2</v>
      </c>
      <c r="B41" s="30">
        <v>10</v>
      </c>
      <c r="C41" s="202" t="s">
        <v>190</v>
      </c>
      <c r="D41" s="202"/>
      <c r="E41" s="202">
        <v>1</v>
      </c>
      <c r="F41" s="212" t="s">
        <v>193</v>
      </c>
      <c r="G41" s="203" t="s">
        <v>183</v>
      </c>
      <c r="H41" s="203" t="s">
        <v>184</v>
      </c>
      <c r="I41" s="213" t="s">
        <v>195</v>
      </c>
      <c r="J41" s="202">
        <v>3</v>
      </c>
      <c r="K41" s="202"/>
      <c r="L41" s="204"/>
      <c r="M41" s="202"/>
      <c r="N41" s="46">
        <f t="shared" si="16"/>
        <v>3</v>
      </c>
      <c r="O41" s="31">
        <f t="shared" si="14"/>
        <v>1</v>
      </c>
      <c r="Q41" s="48">
        <v>2</v>
      </c>
      <c r="R41" s="30">
        <v>10</v>
      </c>
      <c r="S41" s="202" t="s">
        <v>198</v>
      </c>
      <c r="T41" s="202"/>
      <c r="U41" s="202"/>
      <c r="V41" s="212" t="s">
        <v>200</v>
      </c>
      <c r="W41" s="203" t="s">
        <v>208</v>
      </c>
      <c r="X41" s="300" t="s">
        <v>206</v>
      </c>
      <c r="Y41" s="213" t="s">
        <v>204</v>
      </c>
      <c r="Z41" s="202">
        <v>2</v>
      </c>
      <c r="AA41" s="202"/>
      <c r="AB41" s="204"/>
      <c r="AC41" s="202"/>
      <c r="AD41" s="46">
        <f t="shared" si="17"/>
        <v>2</v>
      </c>
      <c r="AE41" s="30">
        <f t="shared" si="15"/>
        <v>-1</v>
      </c>
    </row>
    <row r="42" spans="1:31" ht="12.75">
      <c r="A42" s="48">
        <v>2</v>
      </c>
      <c r="B42" s="30">
        <v>11</v>
      </c>
      <c r="C42" s="202" t="s">
        <v>187</v>
      </c>
      <c r="D42" s="202"/>
      <c r="E42" s="202">
        <v>1</v>
      </c>
      <c r="F42" s="212" t="s">
        <v>194</v>
      </c>
      <c r="G42" s="203" t="s">
        <v>189</v>
      </c>
      <c r="H42" s="203" t="s">
        <v>192</v>
      </c>
      <c r="I42" s="213" t="s">
        <v>188</v>
      </c>
      <c r="J42" s="202">
        <v>4</v>
      </c>
      <c r="K42" s="202"/>
      <c r="L42" s="204"/>
      <c r="M42" s="202"/>
      <c r="N42" s="46">
        <f t="shared" si="16"/>
        <v>4</v>
      </c>
      <c r="O42" s="31">
        <f t="shared" si="14"/>
        <v>4</v>
      </c>
      <c r="Q42" s="48">
        <v>2</v>
      </c>
      <c r="R42" s="30">
        <v>11</v>
      </c>
      <c r="S42" s="202" t="s">
        <v>203</v>
      </c>
      <c r="T42" s="202"/>
      <c r="U42" s="202"/>
      <c r="V42" s="212" t="s">
        <v>199</v>
      </c>
      <c r="W42" s="203" t="s">
        <v>202</v>
      </c>
      <c r="X42" s="300" t="s">
        <v>206</v>
      </c>
      <c r="Y42" s="213" t="s">
        <v>197</v>
      </c>
      <c r="Z42" s="202">
        <v>0</v>
      </c>
      <c r="AA42" s="202"/>
      <c r="AB42" s="204"/>
      <c r="AC42" s="202"/>
      <c r="AD42" s="46">
        <f t="shared" si="17"/>
        <v>0</v>
      </c>
      <c r="AE42" s="30">
        <f t="shared" si="15"/>
        <v>-4</v>
      </c>
    </row>
    <row r="43" spans="1:31" ht="12.75">
      <c r="A43" s="48">
        <v>2</v>
      </c>
      <c r="B43" s="30">
        <v>12</v>
      </c>
      <c r="C43" s="202" t="s">
        <v>182</v>
      </c>
      <c r="D43" s="202"/>
      <c r="E43" s="202"/>
      <c r="F43" s="212" t="s">
        <v>190</v>
      </c>
      <c r="G43" s="203" t="s">
        <v>193</v>
      </c>
      <c r="H43" s="203" t="s">
        <v>195</v>
      </c>
      <c r="I43" s="213" t="s">
        <v>185</v>
      </c>
      <c r="J43" s="202">
        <v>0</v>
      </c>
      <c r="K43" s="202"/>
      <c r="L43" s="204"/>
      <c r="M43" s="202"/>
      <c r="N43" s="46">
        <f t="shared" si="16"/>
        <v>0</v>
      </c>
      <c r="O43" s="31">
        <f t="shared" si="14"/>
        <v>-4</v>
      </c>
      <c r="Q43" s="48">
        <v>2</v>
      </c>
      <c r="R43" s="30">
        <v>12</v>
      </c>
      <c r="S43" s="202" t="s">
        <v>201</v>
      </c>
      <c r="T43" s="202"/>
      <c r="U43" s="202">
        <v>1</v>
      </c>
      <c r="V43" s="212" t="s">
        <v>200</v>
      </c>
      <c r="W43" s="203" t="s">
        <v>207</v>
      </c>
      <c r="X43" s="203" t="s">
        <v>204</v>
      </c>
      <c r="Y43" s="213" t="s">
        <v>205</v>
      </c>
      <c r="Z43" s="202">
        <v>4</v>
      </c>
      <c r="AA43" s="202"/>
      <c r="AB43" s="204"/>
      <c r="AC43" s="202"/>
      <c r="AD43" s="46">
        <f t="shared" si="17"/>
        <v>4</v>
      </c>
      <c r="AE43" s="30">
        <f t="shared" si="15"/>
        <v>4</v>
      </c>
    </row>
    <row r="44" spans="1:31" ht="12.75">
      <c r="A44" s="48">
        <v>2</v>
      </c>
      <c r="B44" s="30">
        <v>13</v>
      </c>
      <c r="C44" s="202" t="s">
        <v>187</v>
      </c>
      <c r="D44" s="202"/>
      <c r="E44" s="202">
        <v>1</v>
      </c>
      <c r="F44" s="302" t="s">
        <v>190</v>
      </c>
      <c r="G44" s="203" t="s">
        <v>186</v>
      </c>
      <c r="H44" s="203" t="s">
        <v>195</v>
      </c>
      <c r="I44" s="213" t="s">
        <v>189</v>
      </c>
      <c r="J44" s="202">
        <v>2</v>
      </c>
      <c r="K44" s="202"/>
      <c r="L44" s="204"/>
      <c r="M44" s="202"/>
      <c r="N44" s="46">
        <f t="shared" si="16"/>
        <v>2</v>
      </c>
      <c r="O44" s="31">
        <f t="shared" si="14"/>
        <v>2</v>
      </c>
      <c r="Q44" s="48">
        <v>2</v>
      </c>
      <c r="R44" s="30">
        <v>13</v>
      </c>
      <c r="S44" s="202" t="s">
        <v>198</v>
      </c>
      <c r="T44" s="202"/>
      <c r="U44" s="202"/>
      <c r="V44" s="212" t="s">
        <v>200</v>
      </c>
      <c r="W44" s="203" t="s">
        <v>206</v>
      </c>
      <c r="X44" s="203" t="s">
        <v>209</v>
      </c>
      <c r="Y44" s="307" t="s">
        <v>203</v>
      </c>
      <c r="Z44" s="202">
        <v>0</v>
      </c>
      <c r="AA44" s="202"/>
      <c r="AB44" s="204"/>
      <c r="AC44" s="202"/>
      <c r="AD44" s="46">
        <f t="shared" si="17"/>
        <v>0</v>
      </c>
      <c r="AE44" s="30">
        <f t="shared" si="15"/>
        <v>-2</v>
      </c>
    </row>
    <row r="45" spans="1:31" ht="12.75">
      <c r="A45" s="48">
        <v>2</v>
      </c>
      <c r="B45" s="30">
        <v>14</v>
      </c>
      <c r="C45" s="219" t="s">
        <v>184</v>
      </c>
      <c r="D45" s="202"/>
      <c r="E45" s="202"/>
      <c r="F45" s="304" t="s">
        <v>190</v>
      </c>
      <c r="G45" s="221" t="s">
        <v>188</v>
      </c>
      <c r="H45" s="221" t="s">
        <v>194</v>
      </c>
      <c r="I45" s="222" t="s">
        <v>193</v>
      </c>
      <c r="J45" s="202">
        <v>0</v>
      </c>
      <c r="K45" s="202"/>
      <c r="L45" s="202"/>
      <c r="M45" s="202"/>
      <c r="N45" s="46">
        <f aca="true" t="shared" si="18" ref="N45:N50">SUM(J45:L45)</f>
        <v>0</v>
      </c>
      <c r="O45" s="31">
        <f aca="true" t="shared" si="19" ref="O45:O50">N45-AD45</f>
        <v>0</v>
      </c>
      <c r="Q45" s="48">
        <v>2</v>
      </c>
      <c r="R45" s="30">
        <v>14</v>
      </c>
      <c r="S45" s="219" t="s">
        <v>197</v>
      </c>
      <c r="T45" s="202"/>
      <c r="U45" s="202">
        <v>1</v>
      </c>
      <c r="V45" s="220" t="s">
        <v>199</v>
      </c>
      <c r="W45" s="221" t="s">
        <v>204</v>
      </c>
      <c r="X45" s="221" t="s">
        <v>201</v>
      </c>
      <c r="Y45" s="306" t="s">
        <v>203</v>
      </c>
      <c r="Z45" s="202">
        <v>0</v>
      </c>
      <c r="AA45" s="202"/>
      <c r="AB45" s="202"/>
      <c r="AC45" s="202"/>
      <c r="AD45" s="46">
        <f aca="true" t="shared" si="20" ref="AD45:AD50">SUM(Z45:AB45)</f>
        <v>0</v>
      </c>
      <c r="AE45" s="30">
        <f aca="true" t="shared" si="21" ref="AE45:AE50">AD45-N45</f>
        <v>0</v>
      </c>
    </row>
    <row r="46" spans="1:31" ht="12.75">
      <c r="A46" s="48">
        <v>2</v>
      </c>
      <c r="B46" s="30">
        <v>15</v>
      </c>
      <c r="C46" s="219" t="s">
        <v>182</v>
      </c>
      <c r="D46" s="202"/>
      <c r="E46" s="202"/>
      <c r="F46" s="304" t="s">
        <v>190</v>
      </c>
      <c r="G46" s="221" t="s">
        <v>183</v>
      </c>
      <c r="H46" s="221" t="s">
        <v>195</v>
      </c>
      <c r="I46" s="222" t="s">
        <v>189</v>
      </c>
      <c r="J46" s="202">
        <v>0</v>
      </c>
      <c r="K46" s="202"/>
      <c r="L46" s="202"/>
      <c r="M46" s="202"/>
      <c r="N46" s="46">
        <f t="shared" si="18"/>
        <v>0</v>
      </c>
      <c r="O46" s="31">
        <f t="shared" si="19"/>
        <v>-4</v>
      </c>
      <c r="Q46" s="48">
        <v>2</v>
      </c>
      <c r="R46" s="30">
        <v>15</v>
      </c>
      <c r="S46" s="219" t="s">
        <v>198</v>
      </c>
      <c r="T46" s="202"/>
      <c r="U46" s="202">
        <v>1</v>
      </c>
      <c r="V46" s="220" t="s">
        <v>200</v>
      </c>
      <c r="W46" s="221" t="s">
        <v>207</v>
      </c>
      <c r="X46" s="221" t="s">
        <v>208</v>
      </c>
      <c r="Y46" s="306" t="s">
        <v>203</v>
      </c>
      <c r="Z46" s="202">
        <v>4</v>
      </c>
      <c r="AA46" s="202"/>
      <c r="AB46" s="202"/>
      <c r="AC46" s="202"/>
      <c r="AD46" s="46">
        <f t="shared" si="20"/>
        <v>4</v>
      </c>
      <c r="AE46" s="30">
        <f t="shared" si="21"/>
        <v>4</v>
      </c>
    </row>
    <row r="47" spans="1:31" ht="12.75">
      <c r="A47" s="48">
        <v>2</v>
      </c>
      <c r="B47" s="30">
        <v>16</v>
      </c>
      <c r="C47" s="219" t="s">
        <v>187</v>
      </c>
      <c r="D47" s="202"/>
      <c r="E47" s="202">
        <v>1</v>
      </c>
      <c r="F47" s="220" t="s">
        <v>193</v>
      </c>
      <c r="G47" s="221" t="s">
        <v>192</v>
      </c>
      <c r="H47" s="221" t="s">
        <v>188</v>
      </c>
      <c r="I47" s="222" t="s">
        <v>194</v>
      </c>
      <c r="J47" s="202">
        <v>2</v>
      </c>
      <c r="K47" s="202"/>
      <c r="L47" s="202"/>
      <c r="M47" s="202"/>
      <c r="N47" s="46">
        <f t="shared" si="18"/>
        <v>2</v>
      </c>
      <c r="O47" s="31">
        <f t="shared" si="19"/>
        <v>2</v>
      </c>
      <c r="Q47" s="48">
        <v>2</v>
      </c>
      <c r="R47" s="30">
        <v>16</v>
      </c>
      <c r="S47" s="219" t="s">
        <v>203</v>
      </c>
      <c r="T47" s="202"/>
      <c r="U47" s="202"/>
      <c r="V47" s="220" t="s">
        <v>199</v>
      </c>
      <c r="W47" s="221" t="s">
        <v>197</v>
      </c>
      <c r="X47" s="221" t="s">
        <v>198</v>
      </c>
      <c r="Y47" s="222" t="s">
        <v>202</v>
      </c>
      <c r="Z47" s="202">
        <v>0</v>
      </c>
      <c r="AA47" s="202"/>
      <c r="AB47" s="202"/>
      <c r="AC47" s="202"/>
      <c r="AD47" s="46">
        <f t="shared" si="20"/>
        <v>0</v>
      </c>
      <c r="AE47" s="30">
        <f t="shared" si="21"/>
        <v>-2</v>
      </c>
    </row>
    <row r="48" spans="1:31" ht="12.75">
      <c r="A48" s="48">
        <v>2</v>
      </c>
      <c r="B48" s="30">
        <v>17</v>
      </c>
      <c r="C48" s="219" t="s">
        <v>190</v>
      </c>
      <c r="D48" s="202"/>
      <c r="E48" s="202">
        <v>1</v>
      </c>
      <c r="F48" s="220" t="s">
        <v>193</v>
      </c>
      <c r="G48" s="221" t="s">
        <v>195</v>
      </c>
      <c r="H48" s="221" t="s">
        <v>188</v>
      </c>
      <c r="I48" s="222" t="s">
        <v>189</v>
      </c>
      <c r="J48" s="202">
        <v>4</v>
      </c>
      <c r="K48" s="202"/>
      <c r="L48" s="202"/>
      <c r="M48" s="202"/>
      <c r="N48" s="46">
        <f t="shared" si="18"/>
        <v>4</v>
      </c>
      <c r="O48" s="31">
        <f t="shared" si="19"/>
        <v>4</v>
      </c>
      <c r="Q48" s="48">
        <v>2</v>
      </c>
      <c r="R48" s="30">
        <v>17</v>
      </c>
      <c r="S48" s="219" t="s">
        <v>201</v>
      </c>
      <c r="T48" s="202"/>
      <c r="U48" s="202"/>
      <c r="V48" s="220" t="s">
        <v>200</v>
      </c>
      <c r="W48" s="221" t="s">
        <v>207</v>
      </c>
      <c r="X48" s="221" t="s">
        <v>205</v>
      </c>
      <c r="Y48" s="222" t="s">
        <v>204</v>
      </c>
      <c r="Z48" s="202">
        <v>0</v>
      </c>
      <c r="AA48" s="202"/>
      <c r="AB48" s="202"/>
      <c r="AC48" s="202"/>
      <c r="AD48" s="46">
        <f t="shared" si="20"/>
        <v>0</v>
      </c>
      <c r="AE48" s="30">
        <f t="shared" si="21"/>
        <v>-4</v>
      </c>
    </row>
    <row r="49" spans="1:31" ht="12.75">
      <c r="A49" s="48">
        <v>2</v>
      </c>
      <c r="B49" s="30">
        <v>18</v>
      </c>
      <c r="C49" s="219" t="s">
        <v>182</v>
      </c>
      <c r="D49" s="202"/>
      <c r="E49" s="202"/>
      <c r="F49" s="220" t="s">
        <v>184</v>
      </c>
      <c r="G49" s="221" t="s">
        <v>194</v>
      </c>
      <c r="H49" s="221" t="s">
        <v>195</v>
      </c>
      <c r="I49" s="222" t="s">
        <v>188</v>
      </c>
      <c r="J49" s="202">
        <v>0</v>
      </c>
      <c r="K49" s="202"/>
      <c r="L49" s="202"/>
      <c r="M49" s="202"/>
      <c r="N49" s="46">
        <f t="shared" si="18"/>
        <v>0</v>
      </c>
      <c r="O49" s="31">
        <f t="shared" si="19"/>
        <v>-4</v>
      </c>
      <c r="Q49" s="48">
        <v>2</v>
      </c>
      <c r="R49" s="30">
        <v>18</v>
      </c>
      <c r="S49" s="219" t="s">
        <v>198</v>
      </c>
      <c r="T49" s="202"/>
      <c r="U49" s="202">
        <v>1</v>
      </c>
      <c r="V49" s="220" t="s">
        <v>200</v>
      </c>
      <c r="W49" s="221" t="s">
        <v>203</v>
      </c>
      <c r="X49" s="221" t="s">
        <v>209</v>
      </c>
      <c r="Y49" s="222" t="s">
        <v>206</v>
      </c>
      <c r="Z49" s="202">
        <v>4</v>
      </c>
      <c r="AA49" s="202"/>
      <c r="AB49" s="202"/>
      <c r="AC49" s="202"/>
      <c r="AD49" s="46">
        <f t="shared" si="20"/>
        <v>4</v>
      </c>
      <c r="AE49" s="30">
        <f t="shared" si="21"/>
        <v>4</v>
      </c>
    </row>
    <row r="50" spans="1:31" ht="12.75">
      <c r="A50" s="48">
        <v>2</v>
      </c>
      <c r="B50" s="30">
        <v>19</v>
      </c>
      <c r="C50" s="219" t="s">
        <v>187</v>
      </c>
      <c r="D50" s="202"/>
      <c r="E50" s="202"/>
      <c r="F50" s="220" t="s">
        <v>190</v>
      </c>
      <c r="G50" s="221" t="s">
        <v>183</v>
      </c>
      <c r="H50" s="221" t="s">
        <v>192</v>
      </c>
      <c r="I50" s="222" t="s">
        <v>189</v>
      </c>
      <c r="J50" s="202">
        <v>2</v>
      </c>
      <c r="K50" s="202"/>
      <c r="L50" s="202"/>
      <c r="M50" s="202"/>
      <c r="N50" s="46">
        <f t="shared" si="18"/>
        <v>2</v>
      </c>
      <c r="O50" s="31">
        <f t="shared" si="19"/>
        <v>2</v>
      </c>
      <c r="Q50" s="48">
        <v>2</v>
      </c>
      <c r="R50" s="30">
        <v>19</v>
      </c>
      <c r="S50" s="219" t="s">
        <v>197</v>
      </c>
      <c r="T50" s="202"/>
      <c r="U50" s="202">
        <v>1</v>
      </c>
      <c r="V50" s="220" t="s">
        <v>199</v>
      </c>
      <c r="W50" s="221" t="s">
        <v>204</v>
      </c>
      <c r="X50" s="221" t="s">
        <v>196</v>
      </c>
      <c r="Y50" s="222" t="s">
        <v>201</v>
      </c>
      <c r="Z50" s="202">
        <v>0</v>
      </c>
      <c r="AA50" s="202"/>
      <c r="AB50" s="202"/>
      <c r="AC50" s="202"/>
      <c r="AD50" s="46">
        <f t="shared" si="20"/>
        <v>0</v>
      </c>
      <c r="AE50" s="30">
        <f t="shared" si="21"/>
        <v>-2</v>
      </c>
    </row>
    <row r="51" spans="1:31" ht="12.75">
      <c r="A51" s="48">
        <v>2</v>
      </c>
      <c r="B51" s="30">
        <v>20</v>
      </c>
      <c r="C51" s="219" t="s">
        <v>190</v>
      </c>
      <c r="D51" s="202"/>
      <c r="E51" s="202">
        <v>1</v>
      </c>
      <c r="F51" s="220" t="s">
        <v>188</v>
      </c>
      <c r="G51" s="221" t="s">
        <v>183</v>
      </c>
      <c r="H51" s="221" t="s">
        <v>195</v>
      </c>
      <c r="I51" s="222" t="s">
        <v>194</v>
      </c>
      <c r="J51" s="202">
        <v>5</v>
      </c>
      <c r="K51" s="202">
        <v>5</v>
      </c>
      <c r="L51" s="202"/>
      <c r="M51" s="202">
        <v>2</v>
      </c>
      <c r="N51" s="46">
        <f aca="true" t="shared" si="22" ref="N51:N56">SUM(J51:L51)</f>
        <v>10</v>
      </c>
      <c r="O51" s="31">
        <f aca="true" t="shared" si="23" ref="O51:O56">N51-AD51</f>
        <v>10</v>
      </c>
      <c r="Q51" s="48">
        <v>2</v>
      </c>
      <c r="R51" s="30">
        <v>20</v>
      </c>
      <c r="S51" s="219" t="s">
        <v>200</v>
      </c>
      <c r="T51" s="202"/>
      <c r="U51" s="202"/>
      <c r="V51" s="304" t="s">
        <v>206</v>
      </c>
      <c r="W51" s="221" t="s">
        <v>205</v>
      </c>
      <c r="X51" s="303" t="s">
        <v>198</v>
      </c>
      <c r="Y51" s="306" t="s">
        <v>208</v>
      </c>
      <c r="Z51" s="202">
        <v>0</v>
      </c>
      <c r="AA51" s="202"/>
      <c r="AB51" s="202"/>
      <c r="AC51" s="202"/>
      <c r="AD51" s="46">
        <f aca="true" t="shared" si="24" ref="AD51:AD56">SUM(Z51:AB51)</f>
        <v>0</v>
      </c>
      <c r="AE51" s="30">
        <f aca="true" t="shared" si="25" ref="AE51:AE56">AD51-N51</f>
        <v>-10</v>
      </c>
    </row>
    <row r="52" spans="1:31" ht="12.75">
      <c r="A52" s="48">
        <v>2</v>
      </c>
      <c r="B52" s="30">
        <v>21</v>
      </c>
      <c r="C52" s="219" t="s">
        <v>187</v>
      </c>
      <c r="D52" s="202"/>
      <c r="E52" s="202">
        <v>1</v>
      </c>
      <c r="F52" s="220" t="s">
        <v>190</v>
      </c>
      <c r="G52" s="303" t="s">
        <v>193</v>
      </c>
      <c r="H52" s="221" t="s">
        <v>195</v>
      </c>
      <c r="I52" s="222" t="s">
        <v>188</v>
      </c>
      <c r="J52" s="202">
        <v>5</v>
      </c>
      <c r="K52" s="202">
        <v>5</v>
      </c>
      <c r="L52" s="202">
        <v>5</v>
      </c>
      <c r="M52" s="202">
        <v>3</v>
      </c>
      <c r="N52" s="46">
        <f t="shared" si="22"/>
        <v>15</v>
      </c>
      <c r="O52" s="31">
        <f t="shared" si="23"/>
        <v>15</v>
      </c>
      <c r="Q52" s="48">
        <v>2</v>
      </c>
      <c r="R52" s="30">
        <v>21</v>
      </c>
      <c r="S52" s="305" t="s">
        <v>203</v>
      </c>
      <c r="T52" s="202"/>
      <c r="U52" s="202"/>
      <c r="V52" s="304" t="s">
        <v>206</v>
      </c>
      <c r="W52" s="303" t="s">
        <v>197</v>
      </c>
      <c r="X52" s="303" t="s">
        <v>198</v>
      </c>
      <c r="Y52" s="306" t="s">
        <v>208</v>
      </c>
      <c r="Z52" s="202">
        <v>0</v>
      </c>
      <c r="AA52" s="202"/>
      <c r="AB52" s="202"/>
      <c r="AC52" s="202"/>
      <c r="AD52" s="46">
        <f t="shared" si="24"/>
        <v>0</v>
      </c>
      <c r="AE52" s="30">
        <f t="shared" si="25"/>
        <v>-15</v>
      </c>
    </row>
    <row r="53" spans="1:31" ht="12.75">
      <c r="A53" s="48">
        <v>2</v>
      </c>
      <c r="B53" s="30">
        <v>22</v>
      </c>
      <c r="C53" s="219" t="s">
        <v>182</v>
      </c>
      <c r="D53" s="202"/>
      <c r="E53" s="202">
        <v>1</v>
      </c>
      <c r="F53" s="220" t="s">
        <v>184</v>
      </c>
      <c r="G53" s="221" t="s">
        <v>195</v>
      </c>
      <c r="H53" s="221" t="s">
        <v>194</v>
      </c>
      <c r="I53" s="222" t="s">
        <v>189</v>
      </c>
      <c r="J53" s="202">
        <v>5</v>
      </c>
      <c r="K53" s="202">
        <v>5</v>
      </c>
      <c r="L53" s="325">
        <v>10</v>
      </c>
      <c r="M53" s="202">
        <v>4</v>
      </c>
      <c r="N53" s="46">
        <f t="shared" si="22"/>
        <v>20</v>
      </c>
      <c r="O53" s="31">
        <f t="shared" si="23"/>
        <v>20</v>
      </c>
      <c r="Q53" s="48">
        <v>2</v>
      </c>
      <c r="R53" s="30">
        <v>22</v>
      </c>
      <c r="S53" s="305" t="s">
        <v>203</v>
      </c>
      <c r="T53" s="202"/>
      <c r="U53" s="202"/>
      <c r="V53" s="304" t="s">
        <v>200</v>
      </c>
      <c r="W53" s="303" t="s">
        <v>197</v>
      </c>
      <c r="X53" s="221" t="s">
        <v>207</v>
      </c>
      <c r="Y53" s="222" t="s">
        <v>204</v>
      </c>
      <c r="Z53" s="202">
        <v>0</v>
      </c>
      <c r="AA53" s="202"/>
      <c r="AB53" s="202"/>
      <c r="AC53" s="202"/>
      <c r="AD53" s="46">
        <f t="shared" si="24"/>
        <v>0</v>
      </c>
      <c r="AE53" s="30">
        <f t="shared" si="25"/>
        <v>-20</v>
      </c>
    </row>
    <row r="54" spans="1:31" ht="12.75">
      <c r="A54" s="48">
        <v>2</v>
      </c>
      <c r="B54" s="30">
        <v>23</v>
      </c>
      <c r="C54" s="219" t="s">
        <v>190</v>
      </c>
      <c r="D54" s="202"/>
      <c r="E54" s="202">
        <v>1</v>
      </c>
      <c r="F54" s="220" t="s">
        <v>193</v>
      </c>
      <c r="G54" s="221" t="s">
        <v>195</v>
      </c>
      <c r="H54" s="221" t="s">
        <v>194</v>
      </c>
      <c r="I54" s="222" t="s">
        <v>189</v>
      </c>
      <c r="J54" s="202">
        <v>5</v>
      </c>
      <c r="K54" s="202"/>
      <c r="L54" s="202"/>
      <c r="M54" s="202">
        <v>1</v>
      </c>
      <c r="N54" s="46">
        <f t="shared" si="22"/>
        <v>5</v>
      </c>
      <c r="O54" s="31">
        <f t="shared" si="23"/>
        <v>5</v>
      </c>
      <c r="Q54" s="48">
        <v>2</v>
      </c>
      <c r="R54" s="30">
        <v>23</v>
      </c>
      <c r="S54" s="219" t="s">
        <v>203</v>
      </c>
      <c r="T54" s="202"/>
      <c r="U54" s="202"/>
      <c r="V54" s="220" t="s">
        <v>206</v>
      </c>
      <c r="W54" s="221" t="s">
        <v>205</v>
      </c>
      <c r="X54" s="221" t="s">
        <v>198</v>
      </c>
      <c r="Y54" s="222" t="s">
        <v>209</v>
      </c>
      <c r="Z54" s="202">
        <v>0</v>
      </c>
      <c r="AA54" s="202"/>
      <c r="AB54" s="202"/>
      <c r="AC54" s="202"/>
      <c r="AD54" s="46">
        <f t="shared" si="24"/>
        <v>0</v>
      </c>
      <c r="AE54" s="30">
        <f t="shared" si="25"/>
        <v>-5</v>
      </c>
    </row>
    <row r="55" spans="1:31" ht="12.75">
      <c r="A55" s="48">
        <v>2</v>
      </c>
      <c r="B55" s="30">
        <v>24</v>
      </c>
      <c r="C55" s="219"/>
      <c r="D55" s="202"/>
      <c r="E55" s="202"/>
      <c r="F55" s="220"/>
      <c r="G55" s="221"/>
      <c r="H55" s="221"/>
      <c r="I55" s="222"/>
      <c r="J55" s="202"/>
      <c r="K55" s="202"/>
      <c r="L55" s="202"/>
      <c r="M55" s="202"/>
      <c r="N55" s="46">
        <f t="shared" si="22"/>
        <v>0</v>
      </c>
      <c r="O55" s="31">
        <f t="shared" si="23"/>
        <v>0</v>
      </c>
      <c r="Q55" s="48">
        <v>2</v>
      </c>
      <c r="R55" s="30">
        <v>24</v>
      </c>
      <c r="S55" s="219"/>
      <c r="T55" s="202"/>
      <c r="U55" s="202"/>
      <c r="V55" s="220"/>
      <c r="W55" s="221"/>
      <c r="X55" s="221"/>
      <c r="Y55" s="222"/>
      <c r="Z55" s="202"/>
      <c r="AA55" s="202"/>
      <c r="AB55" s="202"/>
      <c r="AC55" s="202"/>
      <c r="AD55" s="46">
        <f t="shared" si="24"/>
        <v>0</v>
      </c>
      <c r="AE55" s="30">
        <f t="shared" si="25"/>
        <v>0</v>
      </c>
    </row>
    <row r="56" spans="1:31" ht="13.5" thickBot="1">
      <c r="A56" s="48">
        <v>2</v>
      </c>
      <c r="B56" s="30">
        <v>25</v>
      </c>
      <c r="C56" s="209"/>
      <c r="D56" s="205"/>
      <c r="E56" s="205"/>
      <c r="F56" s="214"/>
      <c r="G56" s="215"/>
      <c r="H56" s="215"/>
      <c r="I56" s="216"/>
      <c r="J56" s="202"/>
      <c r="K56" s="202"/>
      <c r="L56" s="202"/>
      <c r="M56" s="202"/>
      <c r="N56" s="46">
        <f t="shared" si="22"/>
        <v>0</v>
      </c>
      <c r="O56" s="31">
        <f t="shared" si="23"/>
        <v>0</v>
      </c>
      <c r="Q56" s="48">
        <v>2</v>
      </c>
      <c r="R56" s="30">
        <v>25</v>
      </c>
      <c r="S56" s="209"/>
      <c r="T56" s="205"/>
      <c r="U56" s="205"/>
      <c r="V56" s="214"/>
      <c r="W56" s="215"/>
      <c r="X56" s="215"/>
      <c r="Y56" s="216"/>
      <c r="Z56" s="202"/>
      <c r="AA56" s="202"/>
      <c r="AB56" s="202"/>
      <c r="AC56" s="202"/>
      <c r="AD56" s="46">
        <f t="shared" si="24"/>
        <v>0</v>
      </c>
      <c r="AE56" s="30">
        <f t="shared" si="25"/>
        <v>0</v>
      </c>
    </row>
    <row r="57" spans="1:31" ht="12.75" thickBot="1">
      <c r="A57" s="36"/>
      <c r="B57" s="36"/>
      <c r="C57" s="36"/>
      <c r="D57" s="36">
        <f>COUNTIF(D32:D56,"x")</f>
        <v>0</v>
      </c>
      <c r="E57" s="36">
        <f>COUNTIF(E32:E56,"1")</f>
        <v>12</v>
      </c>
      <c r="F57" s="37"/>
      <c r="G57" s="37"/>
      <c r="H57" s="37"/>
      <c r="I57" s="37"/>
      <c r="J57" s="36">
        <f aca="true" t="shared" si="26" ref="J57:O57">SUM(J32:J56)</f>
        <v>60</v>
      </c>
      <c r="K57" s="36">
        <f t="shared" si="26"/>
        <v>31</v>
      </c>
      <c r="L57" s="37">
        <f t="shared" si="26"/>
        <v>36</v>
      </c>
      <c r="M57" s="36">
        <f t="shared" si="26"/>
        <v>17</v>
      </c>
      <c r="N57" s="32">
        <f t="shared" si="26"/>
        <v>127</v>
      </c>
      <c r="O57" s="32">
        <f t="shared" si="26"/>
        <v>82</v>
      </c>
      <c r="Q57" s="36"/>
      <c r="R57" s="36"/>
      <c r="S57" s="36"/>
      <c r="T57" s="36">
        <f>COUNTIF(T32:T56,"x")</f>
        <v>1</v>
      </c>
      <c r="U57" s="36">
        <f>COUNTIF(U32:U56,"1")</f>
        <v>11</v>
      </c>
      <c r="V57" s="37"/>
      <c r="W57" s="37"/>
      <c r="X57" s="37"/>
      <c r="Y57" s="37"/>
      <c r="Z57" s="36">
        <f aca="true" t="shared" si="27" ref="Z57:AE57">SUM(Z32:Z56)</f>
        <v>40</v>
      </c>
      <c r="AA57" s="36">
        <f t="shared" si="27"/>
        <v>5</v>
      </c>
      <c r="AB57" s="37">
        <f t="shared" si="27"/>
        <v>0</v>
      </c>
      <c r="AC57" s="36">
        <f t="shared" si="27"/>
        <v>1</v>
      </c>
      <c r="AD57" s="32">
        <f t="shared" si="27"/>
        <v>45</v>
      </c>
      <c r="AE57" s="32">
        <f t="shared" si="27"/>
        <v>-82</v>
      </c>
    </row>
    <row r="58" spans="1:31" ht="12.75" thickBot="1">
      <c r="A58" s="322" t="s">
        <v>96</v>
      </c>
      <c r="B58" s="21"/>
      <c r="D58" s="324" t="s">
        <v>97</v>
      </c>
      <c r="I58" s="326" t="s">
        <v>98</v>
      </c>
      <c r="M58" s="47" t="s">
        <v>231</v>
      </c>
      <c r="N58" s="32">
        <f>SUM(N29,N57)</f>
        <v>193</v>
      </c>
      <c r="Q58" s="21"/>
      <c r="R58" s="21"/>
      <c r="AC58" s="47" t="s">
        <v>231</v>
      </c>
      <c r="AD58" s="32">
        <f>SUM(AD29,AD57)</f>
        <v>113</v>
      </c>
      <c r="AE58" s="36"/>
    </row>
    <row r="59" spans="1:31" ht="24" customHeight="1" thickBot="1">
      <c r="A59" s="66" t="s">
        <v>235</v>
      </c>
      <c r="B59" s="56"/>
      <c r="C59" s="57"/>
      <c r="D59" s="58">
        <f>SUM(D29,D57)</f>
        <v>1</v>
      </c>
      <c r="E59" s="58">
        <f>SUM(E29,E57)</f>
        <v>23</v>
      </c>
      <c r="F59" s="66" t="s">
        <v>234</v>
      </c>
      <c r="G59" s="59"/>
      <c r="H59" s="59"/>
      <c r="I59" s="59"/>
      <c r="J59" s="58">
        <f aca="true" t="shared" si="28" ref="J59:O59">SUM(J29,J57)</f>
        <v>97</v>
      </c>
      <c r="K59" s="58">
        <f t="shared" si="28"/>
        <v>42</v>
      </c>
      <c r="L59" s="58">
        <f t="shared" si="28"/>
        <v>54</v>
      </c>
      <c r="M59" s="58">
        <f t="shared" si="28"/>
        <v>22</v>
      </c>
      <c r="N59" s="58">
        <f t="shared" si="28"/>
        <v>193</v>
      </c>
      <c r="O59" s="58">
        <f t="shared" si="28"/>
        <v>80</v>
      </c>
      <c r="Q59" s="66" t="s">
        <v>235</v>
      </c>
      <c r="R59" s="67"/>
      <c r="S59" s="57"/>
      <c r="T59" s="68">
        <f>SUM(T29,T57)</f>
        <v>3</v>
      </c>
      <c r="U59" s="68">
        <f>SUM(U29,U57)</f>
        <v>18</v>
      </c>
      <c r="V59" s="66" t="s">
        <v>234</v>
      </c>
      <c r="W59" s="59"/>
      <c r="X59" s="59"/>
      <c r="Y59" s="69"/>
      <c r="Z59" s="70">
        <f aca="true" t="shared" si="29" ref="Z59:AE59">SUM(Z29,Z57)</f>
        <v>73</v>
      </c>
      <c r="AA59" s="70">
        <f t="shared" si="29"/>
        <v>32</v>
      </c>
      <c r="AB59" s="70">
        <f t="shared" si="29"/>
        <v>8</v>
      </c>
      <c r="AC59" s="70">
        <f t="shared" si="29"/>
        <v>12</v>
      </c>
      <c r="AD59" s="70">
        <f t="shared" si="29"/>
        <v>113</v>
      </c>
      <c r="AE59" s="70">
        <f t="shared" si="29"/>
        <v>-80</v>
      </c>
    </row>
    <row r="60" ht="26.25" customHeight="1" thickBot="1">
      <c r="C60" s="71"/>
    </row>
    <row r="61" spans="1:28" ht="12.75" thickBot="1">
      <c r="A61" s="35"/>
      <c r="B61" s="105" t="s">
        <v>232</v>
      </c>
      <c r="C61" s="75" t="s">
        <v>158</v>
      </c>
      <c r="D61" s="72" t="s">
        <v>138</v>
      </c>
      <c r="E61" s="75" t="s">
        <v>225</v>
      </c>
      <c r="F61" s="105" t="s">
        <v>224</v>
      </c>
      <c r="G61" s="75" t="s">
        <v>230</v>
      </c>
      <c r="H61" s="224" t="s">
        <v>242</v>
      </c>
      <c r="I61" s="72" t="s">
        <v>243</v>
      </c>
      <c r="J61" s="72" t="s">
        <v>233</v>
      </c>
      <c r="K61" s="72" t="s">
        <v>66</v>
      </c>
      <c r="L61" s="72" t="s">
        <v>73</v>
      </c>
      <c r="M61" s="337" t="s">
        <v>72</v>
      </c>
      <c r="N61" s="338"/>
      <c r="O61" s="338"/>
      <c r="P61" s="339"/>
      <c r="Q61" s="35"/>
      <c r="R61" s="72" t="s">
        <v>232</v>
      </c>
      <c r="S61" s="75" t="s">
        <v>158</v>
      </c>
      <c r="T61" s="72" t="s">
        <v>138</v>
      </c>
      <c r="U61" s="75" t="s">
        <v>225</v>
      </c>
      <c r="V61" s="72" t="s">
        <v>224</v>
      </c>
      <c r="W61" s="75" t="s">
        <v>159</v>
      </c>
      <c r="X61" s="77" t="s">
        <v>242</v>
      </c>
      <c r="Y61" s="72" t="s">
        <v>243</v>
      </c>
      <c r="Z61" s="72" t="s">
        <v>233</v>
      </c>
      <c r="AA61" s="72" t="s">
        <v>66</v>
      </c>
      <c r="AB61" s="72" t="s">
        <v>73</v>
      </c>
    </row>
    <row r="62" spans="1:28" ht="12.75" thickBot="1">
      <c r="A62" s="82"/>
      <c r="B62" s="104">
        <f>COUNTIF(C4:C56,C62)</f>
        <v>12</v>
      </c>
      <c r="C62" s="80" t="s">
        <v>182</v>
      </c>
      <c r="D62" s="80"/>
      <c r="E62" s="80">
        <f>SUMIF(C4:C56,C62,E4:E56)</f>
        <v>6</v>
      </c>
      <c r="F62" s="76">
        <f>SUMIF(C4:C56,C62,N4:N56)</f>
        <v>68</v>
      </c>
      <c r="G62" s="80">
        <f>SUMIF(C4:C56,C62,M4:M56)</f>
        <v>10</v>
      </c>
      <c r="H62" s="76">
        <f>SUMIF(C4:C56,C62,O4:O56)</f>
        <v>42</v>
      </c>
      <c r="I62" s="80">
        <v>57</v>
      </c>
      <c r="J62" s="83">
        <f aca="true" t="shared" si="30" ref="J62:J75">E62/B62</f>
        <v>0.5</v>
      </c>
      <c r="K62" s="83">
        <f aca="true" t="shared" si="31" ref="K62:K75">D62/B62</f>
        <v>0</v>
      </c>
      <c r="L62" s="84">
        <f>B62/M62</f>
        <v>0.2857142857142857</v>
      </c>
      <c r="M62" s="338">
        <f>50-(COUNTIF(C4:C56,"")-2)</f>
        <v>42</v>
      </c>
      <c r="N62" s="338"/>
      <c r="O62" s="338"/>
      <c r="P62" s="338"/>
      <c r="Q62" s="82"/>
      <c r="R62" s="80">
        <f>COUNTIF(S4:S56,S62)</f>
        <v>9</v>
      </c>
      <c r="S62" s="80" t="s">
        <v>197</v>
      </c>
      <c r="T62" s="80"/>
      <c r="U62" s="80">
        <f>SUMIF(S4:S56,S62,U4:U56)</f>
        <v>4</v>
      </c>
      <c r="V62" s="80">
        <f>SUMIF(S4:S56,S62,AD4:AD56)</f>
        <v>24</v>
      </c>
      <c r="W62" s="80">
        <f>SUMIF(S4:S56,S62,AC4:AC56)</f>
        <v>4</v>
      </c>
      <c r="X62" s="80">
        <f>SUMIF(S4:S56,S62,AE4:AE56)</f>
        <v>0</v>
      </c>
      <c r="Y62" s="80">
        <v>10</v>
      </c>
      <c r="Z62" s="83">
        <f aca="true" t="shared" si="32" ref="Z62:Z75">U62/R62</f>
        <v>0.4444444444444444</v>
      </c>
      <c r="AA62" s="83">
        <f aca="true" t="shared" si="33" ref="AA62:AA75">T62/R62</f>
        <v>0</v>
      </c>
      <c r="AB62" s="90">
        <f>R62/M62</f>
        <v>0.21428571428571427</v>
      </c>
    </row>
    <row r="63" spans="1:28" ht="12">
      <c r="A63" s="85"/>
      <c r="B63" s="76">
        <f>COUNTIF(C4:C56,C63)</f>
        <v>3</v>
      </c>
      <c r="C63" s="76" t="s">
        <v>184</v>
      </c>
      <c r="D63" s="76"/>
      <c r="E63" s="76">
        <f>SUMIF(C4:C56,C63,E4:E56)</f>
        <v>1</v>
      </c>
      <c r="F63" s="76">
        <f>SUMIF(C4:C56,C63,N4:N56)</f>
        <v>17</v>
      </c>
      <c r="G63" s="76">
        <f>SUMIF(C4:C56,C63,M4:M56)</f>
        <v>1</v>
      </c>
      <c r="H63" s="76">
        <f>SUMIF(C4:C56,C63,O4:O56)</f>
        <v>0</v>
      </c>
      <c r="I63" s="76">
        <v>-6</v>
      </c>
      <c r="J63" s="78">
        <f t="shared" si="30"/>
        <v>0.3333333333333333</v>
      </c>
      <c r="K63" s="78">
        <f t="shared" si="31"/>
        <v>0</v>
      </c>
      <c r="L63" s="86">
        <f>B63/M62</f>
        <v>0.07142857142857142</v>
      </c>
      <c r="Q63" s="85"/>
      <c r="R63" s="76">
        <f>COUNTIF(S4:S56,S63)</f>
        <v>10</v>
      </c>
      <c r="S63" s="76" t="s">
        <v>198</v>
      </c>
      <c r="T63" s="76"/>
      <c r="U63" s="76">
        <f>SUMIF(S4:S56,S63,U4:U56)</f>
        <v>5</v>
      </c>
      <c r="V63" s="76">
        <f>SUMIF(S4:S56,S63,AD4:AD56)</f>
        <v>43</v>
      </c>
      <c r="W63" s="104">
        <f>SUMIF(S4:S56,S63,AC4:AC56)</f>
        <v>4</v>
      </c>
      <c r="X63" s="76">
        <f>SUMIF(S4:S56,S63,AE4:AE56)</f>
        <v>31</v>
      </c>
      <c r="Y63" s="76">
        <v>30</v>
      </c>
      <c r="Z63" s="78">
        <f t="shared" si="32"/>
        <v>0.5</v>
      </c>
      <c r="AA63" s="78">
        <f t="shared" si="33"/>
        <v>0</v>
      </c>
      <c r="AB63" s="91">
        <f>R63/M62</f>
        <v>0.23809523809523808</v>
      </c>
    </row>
    <row r="64" spans="1:28" ht="12">
      <c r="A64" s="85"/>
      <c r="B64" s="76">
        <f>COUNTIF(C4:C56,C64)</f>
        <v>14</v>
      </c>
      <c r="C64" s="76" t="s">
        <v>187</v>
      </c>
      <c r="D64" s="76"/>
      <c r="E64" s="76">
        <f>SUMIF(C4:C56,C64,E4:E56)</f>
        <v>8</v>
      </c>
      <c r="F64" s="76">
        <f>SUMIF(C4:C56,C64,N4:N56)</f>
        <v>59</v>
      </c>
      <c r="G64" s="76">
        <f>SUMIF(C4:C56,C64,M4:M56)</f>
        <v>7</v>
      </c>
      <c r="H64" s="76">
        <f>SUMIF(C4:C56,C64,O4:O56)</f>
        <v>12</v>
      </c>
      <c r="I64" s="79">
        <v>54</v>
      </c>
      <c r="J64" s="78">
        <f t="shared" si="30"/>
        <v>0.5714285714285714</v>
      </c>
      <c r="K64" s="78">
        <f t="shared" si="31"/>
        <v>0</v>
      </c>
      <c r="L64" s="86">
        <f>B64/M62</f>
        <v>0.3333333333333333</v>
      </c>
      <c r="Q64" s="85"/>
      <c r="R64" s="76">
        <f>COUNTIF(S4:S56,S64)</f>
        <v>3</v>
      </c>
      <c r="S64" s="76" t="s">
        <v>200</v>
      </c>
      <c r="T64" s="76"/>
      <c r="U64" s="76">
        <f>SUMIF(S4:S56,S64,U4:U56)</f>
        <v>0</v>
      </c>
      <c r="V64" s="76">
        <f>SUMIF(S4:S56,S64,AD4:AD56)</f>
        <v>12</v>
      </c>
      <c r="W64" s="76">
        <f>SUMIF(S4:S56,S64,AC4:AC56)</f>
        <v>2</v>
      </c>
      <c r="X64" s="76">
        <f>SUMIF(S4:S56,S64,AE4:AE56)</f>
        <v>-17</v>
      </c>
      <c r="Y64" s="79"/>
      <c r="Z64" s="78">
        <f t="shared" si="32"/>
        <v>0</v>
      </c>
      <c r="AA64" s="78">
        <f t="shared" si="33"/>
        <v>0</v>
      </c>
      <c r="AB64" s="91">
        <f>R64/M62</f>
        <v>0.07142857142857142</v>
      </c>
    </row>
    <row r="65" spans="1:28" ht="12">
      <c r="A65" s="85"/>
      <c r="B65" s="76">
        <f>COUNTIF(C4:C56,C65)</f>
        <v>3</v>
      </c>
      <c r="C65" s="76" t="s">
        <v>188</v>
      </c>
      <c r="D65" s="76"/>
      <c r="E65" s="76">
        <f>SUMIF(C4:C56,C65,E4:E56)</f>
        <v>0</v>
      </c>
      <c r="F65" s="76">
        <f>SUMIF(C4:C56,C65,N4:N56)</f>
        <v>2</v>
      </c>
      <c r="G65" s="76">
        <f>SUMIF(C4:C56,C65,M4:M56)</f>
        <v>0</v>
      </c>
      <c r="H65" s="76">
        <f>SUMIF(C4:C56,C65,O4:O56)</f>
        <v>-9</v>
      </c>
      <c r="I65" s="76"/>
      <c r="J65" s="78">
        <f t="shared" si="30"/>
        <v>0</v>
      </c>
      <c r="K65" s="78">
        <f t="shared" si="31"/>
        <v>0</v>
      </c>
      <c r="L65" s="86">
        <f>B65/M62</f>
        <v>0.07142857142857142</v>
      </c>
      <c r="Q65" s="85"/>
      <c r="R65" s="76">
        <f>COUNTIF(S4:S56,S65)</f>
        <v>6</v>
      </c>
      <c r="S65" s="76" t="s">
        <v>201</v>
      </c>
      <c r="T65" s="76"/>
      <c r="U65" s="76">
        <f>SUMIF(S4:S56,S65,U4:U56)</f>
        <v>4</v>
      </c>
      <c r="V65" s="76">
        <f>SUMIF(S4:S56,S65,AD4:AD56)</f>
        <v>18</v>
      </c>
      <c r="W65" s="76">
        <f>SUMIF(S4:S56,S65,AC4:AC56)</f>
        <v>2</v>
      </c>
      <c r="X65" s="76">
        <f>SUMIF(S4:S56,S65,AE4:AE56)</f>
        <v>10</v>
      </c>
      <c r="Y65" s="76">
        <v>18</v>
      </c>
      <c r="Z65" s="78">
        <f t="shared" si="32"/>
        <v>0.6666666666666666</v>
      </c>
      <c r="AA65" s="78">
        <f t="shared" si="33"/>
        <v>0</v>
      </c>
      <c r="AB65" s="91">
        <f>R65/M62</f>
        <v>0.14285714285714285</v>
      </c>
    </row>
    <row r="66" spans="1:28" ht="12">
      <c r="A66" s="85"/>
      <c r="B66" s="76">
        <f>COUNTIF(C4:C56,C66)</f>
        <v>10</v>
      </c>
      <c r="C66" s="76" t="s">
        <v>190</v>
      </c>
      <c r="D66" s="76"/>
      <c r="E66" s="76">
        <f>SUMIF(C4:C56,C66,E4:E56)</f>
        <v>8</v>
      </c>
      <c r="F66" s="76">
        <f>SUMIF(C4:C56,C66,N4:N56)</f>
        <v>47</v>
      </c>
      <c r="G66" s="76">
        <f>SUMIF(C4:C56,C66,M4:M56)</f>
        <v>4</v>
      </c>
      <c r="H66" s="76">
        <f>SUMIF(C4:C56,C66,O4:O56)</f>
        <v>35</v>
      </c>
      <c r="I66" s="76">
        <v>42</v>
      </c>
      <c r="J66" s="78">
        <f t="shared" si="30"/>
        <v>0.8</v>
      </c>
      <c r="K66" s="78">
        <f t="shared" si="31"/>
        <v>0</v>
      </c>
      <c r="L66" s="86">
        <f>B66/M62</f>
        <v>0.23809523809523808</v>
      </c>
      <c r="Q66" s="85"/>
      <c r="R66" s="76">
        <f>COUNTIF(S4:S56,S66)</f>
        <v>12</v>
      </c>
      <c r="S66" s="76" t="s">
        <v>203</v>
      </c>
      <c r="T66" s="76"/>
      <c r="U66" s="76">
        <f>SUMIF(S4:S56,S66,U4:U56)</f>
        <v>4</v>
      </c>
      <c r="V66" s="76">
        <f>SUMIF(S4:S56,S66,AD4:AD56)</f>
        <v>9</v>
      </c>
      <c r="W66" s="76">
        <f>SUMIF(S4:S56,S66,AC4:AC56)</f>
        <v>0</v>
      </c>
      <c r="X66" s="76">
        <f>SUMIF(S4:S56,S66,AE4:AE56)</f>
        <v>-80</v>
      </c>
      <c r="Y66" s="76">
        <v>3</v>
      </c>
      <c r="Z66" s="78">
        <f t="shared" si="32"/>
        <v>0.3333333333333333</v>
      </c>
      <c r="AA66" s="78">
        <f t="shared" si="33"/>
        <v>0</v>
      </c>
      <c r="AB66" s="91">
        <f>R66/M62</f>
        <v>0.2857142857142857</v>
      </c>
    </row>
    <row r="67" spans="1:28" ht="12">
      <c r="A67" s="85"/>
      <c r="B67" s="76">
        <f>COUNTIF(C4:C56,C67)</f>
        <v>0</v>
      </c>
      <c r="C67" s="76"/>
      <c r="D67" s="76"/>
      <c r="E67" s="76">
        <f>SUMIF(C4:C56,C67,E4:E56)</f>
        <v>0</v>
      </c>
      <c r="F67" s="76">
        <f>SUMIF(C4:C56,C67,N4:N56)</f>
        <v>0</v>
      </c>
      <c r="G67" s="76">
        <f>SUMIF(C4:C56,C67,M4:M56)</f>
        <v>0</v>
      </c>
      <c r="H67" s="76">
        <f>SUMIF(C4:C56,C67,O4:O56)</f>
        <v>0</v>
      </c>
      <c r="I67" s="76"/>
      <c r="J67" s="78" t="e">
        <f t="shared" si="30"/>
        <v>#DIV/0!</v>
      </c>
      <c r="K67" s="78" t="e">
        <f t="shared" si="31"/>
        <v>#DIV/0!</v>
      </c>
      <c r="L67" s="86">
        <f>B67/M62</f>
        <v>0</v>
      </c>
      <c r="Q67" s="85"/>
      <c r="R67" s="76">
        <f>COUNTIF(S4:S56,S67)</f>
        <v>2</v>
      </c>
      <c r="S67" s="76" t="s">
        <v>204</v>
      </c>
      <c r="T67" s="76"/>
      <c r="U67" s="76">
        <f>SUMIF(S4:S56,S67,U4:U56)</f>
        <v>1</v>
      </c>
      <c r="V67" s="76">
        <f>SUMIF(S4:S56,S67,AD4:AD56)</f>
        <v>7</v>
      </c>
      <c r="W67" s="76">
        <f>SUMIF(S4:S56,S67,AC4:AC56)</f>
        <v>0</v>
      </c>
      <c r="X67" s="76">
        <f>SUMIF(S4:S56,S67,AE4:AE56)</f>
        <v>-24</v>
      </c>
      <c r="Y67" s="76">
        <v>-6</v>
      </c>
      <c r="Z67" s="78">
        <f t="shared" si="32"/>
        <v>0.5</v>
      </c>
      <c r="AA67" s="78">
        <f t="shared" si="33"/>
        <v>0</v>
      </c>
      <c r="AB67" s="91">
        <f>R67/M62</f>
        <v>0.047619047619047616</v>
      </c>
    </row>
    <row r="68" spans="1:28" ht="12">
      <c r="A68" s="85"/>
      <c r="B68" s="76">
        <f>COUNTIF(C4:C56,C68)</f>
        <v>0</v>
      </c>
      <c r="C68" s="76"/>
      <c r="D68" s="76"/>
      <c r="E68" s="76">
        <f>SUMIF(C4:C56,C68,E4:E56)</f>
        <v>0</v>
      </c>
      <c r="F68" s="76">
        <f>SUMIF(C4:C56,C68,N4:N56)</f>
        <v>0</v>
      </c>
      <c r="G68" s="76">
        <f>SUMIF(C4:C56,C68,M4:M56)</f>
        <v>0</v>
      </c>
      <c r="H68" s="76">
        <f>SUMIF(C4:C56,C68,O4:O56)</f>
        <v>0</v>
      </c>
      <c r="I68" s="76"/>
      <c r="J68" s="78" t="e">
        <f t="shared" si="30"/>
        <v>#DIV/0!</v>
      </c>
      <c r="K68" s="78" t="e">
        <f t="shared" si="31"/>
        <v>#DIV/0!</v>
      </c>
      <c r="L68" s="86">
        <f>B68/M62</f>
        <v>0</v>
      </c>
      <c r="Q68" s="85"/>
      <c r="R68" s="76">
        <f>COUNTIF(S4:S56,S68)</f>
        <v>0</v>
      </c>
      <c r="S68" s="76"/>
      <c r="T68" s="76"/>
      <c r="U68" s="76">
        <f>SUMIF(S4:S56,S68,U4:U56)</f>
        <v>0</v>
      </c>
      <c r="V68" s="76">
        <f>SUMIF(S4:S56,S68,AD4:AD56)</f>
        <v>0</v>
      </c>
      <c r="W68" s="76">
        <f>SUMIF(S4:S56,S68,AC4:AC56)</f>
        <v>0</v>
      </c>
      <c r="X68" s="76">
        <f>SUMIF(S4:S56,S68,AE4:AE56)</f>
        <v>0</v>
      </c>
      <c r="Y68" s="76"/>
      <c r="Z68" s="78" t="e">
        <f t="shared" si="32"/>
        <v>#DIV/0!</v>
      </c>
      <c r="AA68" s="78" t="e">
        <f t="shared" si="33"/>
        <v>#DIV/0!</v>
      </c>
      <c r="AB68" s="91">
        <f>R68/M62</f>
        <v>0</v>
      </c>
    </row>
    <row r="69" spans="1:28" ht="12">
      <c r="A69" s="85"/>
      <c r="B69" s="76">
        <f>COUNTIF(C4:C56,C69)</f>
        <v>0</v>
      </c>
      <c r="C69" s="76"/>
      <c r="D69" s="76"/>
      <c r="E69" s="76">
        <f>SUMIF(C4:C56,C69,E4:E56)</f>
        <v>0</v>
      </c>
      <c r="F69" s="76">
        <f>SUMIF(C4:C56,C69,N4:N56)</f>
        <v>0</v>
      </c>
      <c r="G69" s="76">
        <f>SUMIF(C4:C56,C69,M4:M56)</f>
        <v>0</v>
      </c>
      <c r="H69" s="76">
        <f>SUMIF(C4:C56,C69,O4:O56)</f>
        <v>0</v>
      </c>
      <c r="I69" s="76">
        <v>0</v>
      </c>
      <c r="J69" s="78" t="e">
        <f t="shared" si="30"/>
        <v>#DIV/0!</v>
      </c>
      <c r="K69" s="78" t="e">
        <f t="shared" si="31"/>
        <v>#DIV/0!</v>
      </c>
      <c r="L69" s="86">
        <f>B69/M62</f>
        <v>0</v>
      </c>
      <c r="Q69" s="85"/>
      <c r="R69" s="76">
        <f>COUNTIF(S4:S56,S69)</f>
        <v>0</v>
      </c>
      <c r="S69" s="76"/>
      <c r="T69" s="76"/>
      <c r="U69" s="76">
        <f>SUMIF(S4:S56,S69,U4:U56)</f>
        <v>0</v>
      </c>
      <c r="V69" s="76">
        <f>SUMIF(S4:S56,S69,AD4:AD56)</f>
        <v>0</v>
      </c>
      <c r="W69" s="76">
        <f>SUMIF(S4:S56,S69,AC4:AC56)</f>
        <v>0</v>
      </c>
      <c r="X69" s="76">
        <f>SUMIF(S4:S56,S69,AE4:AE56)</f>
        <v>0</v>
      </c>
      <c r="Y69" s="76">
        <f>SUMIF(S4:S56,S69,AE4:AE56)</f>
        <v>0</v>
      </c>
      <c r="Z69" s="78" t="e">
        <f t="shared" si="32"/>
        <v>#DIV/0!</v>
      </c>
      <c r="AA69" s="78" t="e">
        <f t="shared" si="33"/>
        <v>#DIV/0!</v>
      </c>
      <c r="AB69" s="91">
        <f>R69/M62</f>
        <v>0</v>
      </c>
    </row>
    <row r="70" spans="1:28" ht="12">
      <c r="A70" s="217"/>
      <c r="B70" s="76">
        <f>COUNTIF(C4:C56,C70)</f>
        <v>0</v>
      </c>
      <c r="C70" s="218"/>
      <c r="D70" s="218"/>
      <c r="E70" s="76">
        <f>SUMIF(C4:C56,C70,E4:E56)</f>
        <v>0</v>
      </c>
      <c r="F70" s="76">
        <f>SUMIF(C4:C56,C70,N4:N56)</f>
        <v>0</v>
      </c>
      <c r="G70" s="76">
        <f>SUMIF(C4:C56,C70,M4:M56)</f>
        <v>0</v>
      </c>
      <c r="H70" s="76">
        <f>SUMIF(C4:C56,C70,O4:O56)</f>
        <v>0</v>
      </c>
      <c r="I70" s="218">
        <f>SUMIF(C4:C58,C70,O4:O58)</f>
        <v>0</v>
      </c>
      <c r="J70" s="78" t="e">
        <f>E70/B70</f>
        <v>#DIV/0!</v>
      </c>
      <c r="K70" s="78" t="e">
        <f>D70/B70</f>
        <v>#DIV/0!</v>
      </c>
      <c r="L70" s="86">
        <f>B70/M62</f>
        <v>0</v>
      </c>
      <c r="Q70" s="217"/>
      <c r="R70" s="76">
        <f>COUNTIF(S4:S56,S70)</f>
        <v>0</v>
      </c>
      <c r="S70" s="218"/>
      <c r="T70" s="218"/>
      <c r="U70" s="76">
        <f>SUMIF(S4:S56,S70,U4:U56)</f>
        <v>0</v>
      </c>
      <c r="V70" s="76">
        <f>SUMIF(S4:S56,S70,AD4:AD56)</f>
        <v>0</v>
      </c>
      <c r="W70" s="76">
        <f>SUMIF(S4:S56,S70,AC4:AC56)</f>
        <v>0</v>
      </c>
      <c r="X70" s="76">
        <f>SUMIF(S4:S56,S70,AE4:AE56)</f>
        <v>0</v>
      </c>
      <c r="Y70" s="218">
        <f>SUMIF(S4:S56,S70,AE4:AE56)</f>
        <v>0</v>
      </c>
      <c r="Z70" s="78" t="e">
        <f>U70/R70</f>
        <v>#DIV/0!</v>
      </c>
      <c r="AA70" s="78" t="e">
        <f>T70/R70</f>
        <v>#DIV/0!</v>
      </c>
      <c r="AB70" s="91">
        <f>R70/M62</f>
        <v>0</v>
      </c>
    </row>
    <row r="71" spans="1:28" ht="12">
      <c r="A71" s="217"/>
      <c r="B71" s="76">
        <f>COUNTIF(C4:C56,C71)</f>
        <v>0</v>
      </c>
      <c r="C71" s="218"/>
      <c r="D71" s="218"/>
      <c r="E71" s="76">
        <f>SUMIF(C4:C56,C71,E4:E56)</f>
        <v>0</v>
      </c>
      <c r="F71" s="76">
        <f>SUMIF(C4:C56,C71,N4:N56)</f>
        <v>0</v>
      </c>
      <c r="G71" s="76">
        <f>SUMIF(C4:C56,C71,M4:M56)</f>
        <v>0</v>
      </c>
      <c r="H71" s="76">
        <f>SUMIF(C4:C56,C71,O4:O56)</f>
        <v>0</v>
      </c>
      <c r="I71" s="218">
        <f>SUMIF(C4:C58,C71,O4:O58)</f>
        <v>0</v>
      </c>
      <c r="J71" s="78" t="e">
        <f>E71/B71</f>
        <v>#DIV/0!</v>
      </c>
      <c r="K71" s="78" t="e">
        <f>D71/B71</f>
        <v>#DIV/0!</v>
      </c>
      <c r="L71" s="86">
        <f>B71/M62</f>
        <v>0</v>
      </c>
      <c r="Q71" s="217"/>
      <c r="R71" s="76">
        <f>COUNTIF(S4:S56,S71)</f>
        <v>0</v>
      </c>
      <c r="S71" s="218"/>
      <c r="T71" s="218"/>
      <c r="U71" s="76">
        <f>SUMIF(S4:S56,S71,U4:U56)</f>
        <v>0</v>
      </c>
      <c r="V71" s="76">
        <f>SUMIF(S4:S56,S71,AD4:AD56)</f>
        <v>0</v>
      </c>
      <c r="W71" s="76">
        <f>SUMIF(S4:S56,S71,AC4:AC56)</f>
        <v>0</v>
      </c>
      <c r="X71" s="76">
        <f>SUMIF(S4:S56,S71,AE4:AE56)</f>
        <v>0</v>
      </c>
      <c r="Y71" s="218">
        <f>SUMIF(S4:S56,S71,AE4:AE56)</f>
        <v>0</v>
      </c>
      <c r="Z71" s="78" t="e">
        <f>U71/R71</f>
        <v>#DIV/0!</v>
      </c>
      <c r="AA71" s="78" t="e">
        <f>T71/R71</f>
        <v>#DIV/0!</v>
      </c>
      <c r="AB71" s="91">
        <f>R71/M62</f>
        <v>0</v>
      </c>
    </row>
    <row r="72" spans="1:28" ht="12">
      <c r="A72" s="217"/>
      <c r="B72" s="76">
        <f>COUNTIF(C4:C56,C72)</f>
        <v>0</v>
      </c>
      <c r="C72" s="218"/>
      <c r="D72" s="218"/>
      <c r="E72" s="76">
        <f>SUMIF(C4:C56,C72,E4:E56)</f>
        <v>0</v>
      </c>
      <c r="F72" s="76">
        <f>SUMIF(C4:C56,C72,N4:N56)</f>
        <v>0</v>
      </c>
      <c r="G72" s="76">
        <f>SUMIF(C4:C56,C72,M4:M56)</f>
        <v>0</v>
      </c>
      <c r="H72" s="76">
        <f>SUMIF(C4:C56,C72,O4:O56)</f>
        <v>0</v>
      </c>
      <c r="I72" s="218">
        <f>SUMIF(C4:C58,C72,O4:O58)</f>
        <v>0</v>
      </c>
      <c r="J72" s="78" t="e">
        <f>E72/B72</f>
        <v>#DIV/0!</v>
      </c>
      <c r="K72" s="78" t="e">
        <f>D72/B72</f>
        <v>#DIV/0!</v>
      </c>
      <c r="L72" s="86">
        <f>B72/M62</f>
        <v>0</v>
      </c>
      <c r="Q72" s="217"/>
      <c r="R72" s="76">
        <f>COUNTIF(S4:S56,S72)</f>
        <v>0</v>
      </c>
      <c r="S72" s="218"/>
      <c r="T72" s="218"/>
      <c r="U72" s="76">
        <f>SUMIF(S4:S56,S72,U4:U56)</f>
        <v>0</v>
      </c>
      <c r="V72" s="76">
        <f>SUMIF(S4:S56,S72,AD4:AD56)</f>
        <v>0</v>
      </c>
      <c r="W72" s="76">
        <f>SUMIF(S4:S56,S72,AC4:AC56)</f>
        <v>0</v>
      </c>
      <c r="X72" s="76">
        <f>SUMIF(S4:S56,S72,AE4:AE56)</f>
        <v>0</v>
      </c>
      <c r="Y72" s="218">
        <f>SUMIF(S4:S56,S72,AE4:AE56)</f>
        <v>0</v>
      </c>
      <c r="Z72" s="78" t="e">
        <f>U72/R72</f>
        <v>#DIV/0!</v>
      </c>
      <c r="AA72" s="78" t="e">
        <f>T72/R72</f>
        <v>#DIV/0!</v>
      </c>
      <c r="AB72" s="91">
        <f>R72/M62</f>
        <v>0</v>
      </c>
    </row>
    <row r="73" spans="1:28" ht="12">
      <c r="A73" s="217"/>
      <c r="B73" s="76">
        <f>COUNTIF(C4:C56,C73)</f>
        <v>0</v>
      </c>
      <c r="C73" s="218"/>
      <c r="D73" s="218"/>
      <c r="E73" s="76">
        <f>SUMIF(C4:C56,C73,E4:E56)</f>
        <v>0</v>
      </c>
      <c r="F73" s="76">
        <f>SUMIF(C4:C56,C73,N4:N56)</f>
        <v>0</v>
      </c>
      <c r="G73" s="76">
        <f>SUMIF(C4:C56,C73,M4:M56)</f>
        <v>0</v>
      </c>
      <c r="H73" s="76">
        <f>SUMIF(C4:C56,C73,O4:O56)</f>
        <v>0</v>
      </c>
      <c r="I73" s="218">
        <f>SUMIF(C4:C58,C73,O4:O58)</f>
        <v>0</v>
      </c>
      <c r="J73" s="78" t="e">
        <f>E73/B73</f>
        <v>#DIV/0!</v>
      </c>
      <c r="K73" s="78" t="e">
        <f>D73/B73</f>
        <v>#DIV/0!</v>
      </c>
      <c r="L73" s="86">
        <f>B73/M62</f>
        <v>0</v>
      </c>
      <c r="Q73" s="217"/>
      <c r="R73" s="76">
        <f>COUNTIF(S4:S56,S73)</f>
        <v>0</v>
      </c>
      <c r="S73" s="218"/>
      <c r="T73" s="218"/>
      <c r="U73" s="76">
        <f>SUMIF(S4:S56,S73,U4:U56)</f>
        <v>0</v>
      </c>
      <c r="V73" s="76">
        <f>SUMIF(S4:S56,S73,AD4:AD56)</f>
        <v>0</v>
      </c>
      <c r="W73" s="76">
        <f>SUMIF(S4:S56,S73,AC4:AC56)</f>
        <v>0</v>
      </c>
      <c r="X73" s="76">
        <f>SUMIF(S4:S56,S73,AE4:AE56)</f>
        <v>0</v>
      </c>
      <c r="Y73" s="218">
        <f>SUMIF(S4:S56,S73,AE4:AE56)</f>
        <v>0</v>
      </c>
      <c r="Z73" s="78" t="e">
        <f>U73/R73</f>
        <v>#DIV/0!</v>
      </c>
      <c r="AA73" s="78" t="e">
        <f>T73/R73</f>
        <v>#DIV/0!</v>
      </c>
      <c r="AB73" s="91">
        <f>R73/M62</f>
        <v>0</v>
      </c>
    </row>
    <row r="74" spans="1:28" ht="12">
      <c r="A74" s="217"/>
      <c r="B74" s="76">
        <f>COUNTIF(C4:C56,C74)</f>
        <v>0</v>
      </c>
      <c r="C74" s="218"/>
      <c r="D74" s="218"/>
      <c r="E74" s="76">
        <f>SUMIF(C4:C56,C74,E4:E56)</f>
        <v>0</v>
      </c>
      <c r="F74" s="76">
        <f>SUMIF(C4:C56,C74,N4:N56)</f>
        <v>0</v>
      </c>
      <c r="G74" s="76">
        <f>SUMIF(C4:C56,C74,M4:M56)</f>
        <v>0</v>
      </c>
      <c r="H74" s="76">
        <f>SUMIF(C4:C56,C74,O4:O56)</f>
        <v>0</v>
      </c>
      <c r="I74" s="218">
        <f>SUMIF(C4:C58,C74,O4:O58)</f>
        <v>0</v>
      </c>
      <c r="J74" s="78" t="e">
        <f>E74/B74</f>
        <v>#DIV/0!</v>
      </c>
      <c r="K74" s="78" t="e">
        <f>D74/B74</f>
        <v>#DIV/0!</v>
      </c>
      <c r="L74" s="86">
        <f>B74/M62</f>
        <v>0</v>
      </c>
      <c r="Q74" s="217"/>
      <c r="R74" s="76">
        <f>COUNTIF(S4:S56,S74)</f>
        <v>0</v>
      </c>
      <c r="S74" s="218"/>
      <c r="T74" s="218"/>
      <c r="U74" s="76">
        <f>SUMIF(S4:S56,S74,U4:U56)</f>
        <v>0</v>
      </c>
      <c r="V74" s="76">
        <f>SUMIF(S4:S56,S74,AD4:AD56)</f>
        <v>0</v>
      </c>
      <c r="W74" s="76">
        <f>SUMIF(S4:S56,S74,AC4:AC56)</f>
        <v>0</v>
      </c>
      <c r="X74" s="76">
        <f>SUMIF(S4:S56,S74,AE4:AE56)</f>
        <v>0</v>
      </c>
      <c r="Y74" s="218">
        <f>SUMIF(S4:S56,S74,AE4:AE56)</f>
        <v>0</v>
      </c>
      <c r="Z74" s="78" t="e">
        <f>U74/R74</f>
        <v>#DIV/0!</v>
      </c>
      <c r="AA74" s="78" t="e">
        <f>T74/R74</f>
        <v>#DIV/0!</v>
      </c>
      <c r="AB74" s="91">
        <f>R74/M62</f>
        <v>0</v>
      </c>
    </row>
    <row r="75" spans="1:28" ht="12.75" thickBot="1">
      <c r="A75" s="87"/>
      <c r="B75" s="81">
        <f>COUNTIF(C4:C56,C75)</f>
        <v>0</v>
      </c>
      <c r="C75" s="81"/>
      <c r="D75" s="81"/>
      <c r="E75" s="81">
        <f>SUMIF(C4:C56,C75,E4:E56)</f>
        <v>0</v>
      </c>
      <c r="F75" s="81">
        <f>SUMIF(C4:C58,C75,N4:N56)</f>
        <v>0</v>
      </c>
      <c r="G75" s="81">
        <f>SUMIF(C4:C56,C75,M4:M56)</f>
        <v>0</v>
      </c>
      <c r="H75" s="81">
        <f>SUMIF(C4:C56,C75,O4:O56)</f>
        <v>0</v>
      </c>
      <c r="I75" s="81">
        <f>SUMIF(C4:C58,C75,O4:O58)</f>
        <v>0</v>
      </c>
      <c r="J75" s="88" t="e">
        <f t="shared" si="30"/>
        <v>#DIV/0!</v>
      </c>
      <c r="K75" s="88" t="e">
        <f t="shared" si="31"/>
        <v>#DIV/0!</v>
      </c>
      <c r="L75" s="89">
        <f>B75/M62</f>
        <v>0</v>
      </c>
      <c r="Q75" s="87"/>
      <c r="R75" s="81">
        <f>COUNTIF(S4:S56,S75)</f>
        <v>0</v>
      </c>
      <c r="S75" s="81"/>
      <c r="T75" s="81"/>
      <c r="U75" s="81">
        <f>SUMIF(S4:S56,S75,U4:U56)</f>
        <v>0</v>
      </c>
      <c r="V75" s="81">
        <f>SUMIF(S4:S56,S75,AD4:AD56)</f>
        <v>0</v>
      </c>
      <c r="W75" s="81">
        <f>SUMIF(S4:S56,S75,AC4:AC56)</f>
        <v>0</v>
      </c>
      <c r="X75" s="81">
        <f>SUMIF(S4:S56,S75,AE4:AE56)</f>
        <v>0</v>
      </c>
      <c r="Y75" s="81">
        <f>SUMIF(S4:S56,S75,AE4:AE56)</f>
        <v>0</v>
      </c>
      <c r="Z75" s="88" t="e">
        <f t="shared" si="32"/>
        <v>#DIV/0!</v>
      </c>
      <c r="AA75" s="88" t="e">
        <f t="shared" si="33"/>
        <v>#DIV/0!</v>
      </c>
      <c r="AB75" s="92">
        <f>R75/M62</f>
        <v>0</v>
      </c>
    </row>
    <row r="76" ht="12.75" thickBot="1"/>
    <row r="77" spans="1:28" ht="12.75" thickBot="1">
      <c r="A77" s="135" t="s">
        <v>239</v>
      </c>
      <c r="B77" s="32"/>
      <c r="C77" s="117" t="s">
        <v>153</v>
      </c>
      <c r="D77" s="74" t="s">
        <v>240</v>
      </c>
      <c r="E77" s="72" t="s">
        <v>241</v>
      </c>
      <c r="F77" s="72" t="s">
        <v>117</v>
      </c>
      <c r="G77" s="118" t="s">
        <v>79</v>
      </c>
      <c r="H77" s="121" t="s">
        <v>67</v>
      </c>
      <c r="I77" s="72" t="s">
        <v>68</v>
      </c>
      <c r="J77" s="72" t="s">
        <v>69</v>
      </c>
      <c r="K77" s="72" t="s">
        <v>70</v>
      </c>
      <c r="L77" s="119" t="s">
        <v>74</v>
      </c>
      <c r="Q77" s="135" t="s">
        <v>239</v>
      </c>
      <c r="R77" s="32"/>
      <c r="S77" s="117" t="s">
        <v>153</v>
      </c>
      <c r="T77" s="74" t="s">
        <v>240</v>
      </c>
      <c r="U77" s="72" t="s">
        <v>241</v>
      </c>
      <c r="V77" s="72" t="s">
        <v>117</v>
      </c>
      <c r="W77" s="118" t="s">
        <v>79</v>
      </c>
      <c r="X77" s="121" t="s">
        <v>67</v>
      </c>
      <c r="Y77" s="72" t="s">
        <v>68</v>
      </c>
      <c r="Z77" s="72" t="s">
        <v>69</v>
      </c>
      <c r="AA77" s="72" t="s">
        <v>70</v>
      </c>
      <c r="AB77" s="119" t="s">
        <v>74</v>
      </c>
    </row>
    <row r="78" spans="1:28" ht="12">
      <c r="A78" s="333" t="s">
        <v>182</v>
      </c>
      <c r="B78" s="334"/>
      <c r="C78" s="112">
        <f>COUNTIF(F4:F56,A78)</f>
        <v>0</v>
      </c>
      <c r="D78" s="80">
        <f>COUNTIF(G4:G56,A78)</f>
        <v>0</v>
      </c>
      <c r="E78" s="80">
        <f>COUNTIF(H4:H56,A78)</f>
        <v>0</v>
      </c>
      <c r="F78" s="80">
        <f>COUNTIF(I4:I56,A78)</f>
        <v>0</v>
      </c>
      <c r="G78" s="115">
        <f>SUM(D78:F78)</f>
        <v>0</v>
      </c>
      <c r="H78" s="112">
        <f>SUMIF(F4:F56,A78,O4:O56)</f>
        <v>0</v>
      </c>
      <c r="I78" s="80">
        <f>SUMIF(G4:G56,A78,O4:O56)</f>
        <v>0</v>
      </c>
      <c r="J78" s="80">
        <f>SUMIF(H4:H56,A78,O4:O56)</f>
        <v>0</v>
      </c>
      <c r="K78" s="80">
        <f>SUMIF(I4:I56,A78,O4:O56)</f>
        <v>0</v>
      </c>
      <c r="L78" s="108">
        <f>SUM(I78:K78)</f>
        <v>0</v>
      </c>
      <c r="Q78" s="333" t="s">
        <v>196</v>
      </c>
      <c r="R78" s="334"/>
      <c r="S78" s="112">
        <f>COUNTIF(V4:V56,Q78)</f>
        <v>0</v>
      </c>
      <c r="T78" s="80">
        <f>COUNTIF(W4:W56,Q78)</f>
        <v>2</v>
      </c>
      <c r="U78" s="80">
        <f>COUNTIF(X4:X56,Q78)</f>
        <v>1</v>
      </c>
      <c r="V78" s="80">
        <f>COUNTIF(Y4:Y56,Q78)</f>
        <v>3</v>
      </c>
      <c r="W78" s="115">
        <f>SUM(T78:V78)</f>
        <v>6</v>
      </c>
      <c r="X78" s="112">
        <f>SUMIF(V4:V56,Q78,AE4:AE56)</f>
        <v>0</v>
      </c>
      <c r="Y78" s="80">
        <f>SUMIF(W4:W56,Q78,AE4:AE56)</f>
        <v>-8</v>
      </c>
      <c r="Z78" s="80">
        <f>SUMIF(X4:X56,Q78,AE4:AE56)</f>
        <v>-2</v>
      </c>
      <c r="AA78" s="80">
        <f>SUMIF(Y4:Y56,Q78,AE4:AE56)</f>
        <v>8</v>
      </c>
      <c r="AB78" s="108">
        <f>SUM(Y78:AA78)</f>
        <v>-2</v>
      </c>
    </row>
    <row r="79" spans="1:28" ht="12">
      <c r="A79" s="327" t="s">
        <v>183</v>
      </c>
      <c r="B79" s="328"/>
      <c r="C79" s="113">
        <f>COUNTIF(F4:F56,A79)</f>
        <v>0</v>
      </c>
      <c r="D79" s="76">
        <f>COUNTIF(G4:G56,A79)</f>
        <v>9</v>
      </c>
      <c r="E79" s="76">
        <f>COUNTIF(H4:H56,A79)</f>
        <v>2</v>
      </c>
      <c r="F79" s="76">
        <f>COUNTIF(I4:I56,A79)</f>
        <v>1</v>
      </c>
      <c r="G79" s="116">
        <f aca="true" t="shared" si="34" ref="G79:G90">SUM(D79:F79)</f>
        <v>12</v>
      </c>
      <c r="H79" s="113">
        <f>SUMIF(F4:F56,A79,O4:O56)</f>
        <v>0</v>
      </c>
      <c r="I79" s="76">
        <f>SUMIF(G4:G56,A79,O4:O56)</f>
        <v>27</v>
      </c>
      <c r="J79" s="76">
        <f>SUMIF(H4:H56,A79,O4:O56)</f>
        <v>-3</v>
      </c>
      <c r="K79" s="76">
        <f>SUMIF(I4:I56,A79,O4:O56)</f>
        <v>0</v>
      </c>
      <c r="L79" s="109">
        <f aca="true" t="shared" si="35" ref="L79:L91">SUM(I79:K79)</f>
        <v>24</v>
      </c>
      <c r="Q79" s="327" t="s">
        <v>197</v>
      </c>
      <c r="R79" s="328"/>
      <c r="S79" s="113">
        <f>COUNTIF(V4:V56,Q79)</f>
        <v>2</v>
      </c>
      <c r="T79" s="76">
        <f>COUNTIF(W4:W56,Q79)</f>
        <v>5</v>
      </c>
      <c r="U79" s="76">
        <f>COUNTIF(X4:X56,Q79)</f>
        <v>0</v>
      </c>
      <c r="V79" s="76">
        <f>COUNTIF(Y4:Y56,Q79)</f>
        <v>3</v>
      </c>
      <c r="W79" s="116">
        <f aca="true" t="shared" si="36" ref="W79:W90">SUM(T79:V79)</f>
        <v>8</v>
      </c>
      <c r="X79" s="113">
        <f>SUMIF(V4:V56,Q79,AE4:AE56)</f>
        <v>12</v>
      </c>
      <c r="Y79" s="76">
        <f>SUMIF(W4:W56,Q79,AE4:AE56)</f>
        <v>-44</v>
      </c>
      <c r="Z79" s="76">
        <f>SUMIF(X4:X56,Q79,AE4:AE56)</f>
        <v>0</v>
      </c>
      <c r="AA79" s="76">
        <f>SUMIF(Y4:Y56,Q79,AE4:AE56)</f>
        <v>-28</v>
      </c>
      <c r="AB79" s="109">
        <f aca="true" t="shared" si="37" ref="AB79:AB91">SUM(Y79:AA79)</f>
        <v>-72</v>
      </c>
    </row>
    <row r="80" spans="1:28" ht="12">
      <c r="A80" s="327" t="s">
        <v>184</v>
      </c>
      <c r="B80" s="328"/>
      <c r="C80" s="113">
        <f>COUNTIF(F4:F56,A80)</f>
        <v>8</v>
      </c>
      <c r="D80" s="76">
        <f>COUNTIF(G4:G56,A80)</f>
        <v>1</v>
      </c>
      <c r="E80" s="76">
        <f>COUNTIF(H4:H56,A80)</f>
        <v>1</v>
      </c>
      <c r="F80" s="76">
        <f>COUNTIF(I4:I56,A80)</f>
        <v>1</v>
      </c>
      <c r="G80" s="116">
        <f t="shared" si="34"/>
        <v>3</v>
      </c>
      <c r="H80" s="113">
        <f>SUMIF(F4:F56,A80,O4:O56)</f>
        <v>10</v>
      </c>
      <c r="I80" s="76">
        <f>SUMIF(G4:G56,A80,O4:O56)</f>
        <v>-7</v>
      </c>
      <c r="J80" s="76">
        <f>SUMIF(H4:H56,A80,O4:O56)</f>
        <v>1</v>
      </c>
      <c r="K80" s="76">
        <f>SUMIF(I4:I56,A80,O4:O56)</f>
        <v>-2</v>
      </c>
      <c r="L80" s="109">
        <f t="shared" si="35"/>
        <v>-8</v>
      </c>
      <c r="Q80" s="327" t="s">
        <v>198</v>
      </c>
      <c r="R80" s="328"/>
      <c r="S80" s="113">
        <f>COUNTIF(V4:V56,Q80)</f>
        <v>0</v>
      </c>
      <c r="T80" s="76">
        <f>COUNTIF(W4:W56,Q80)</f>
        <v>2</v>
      </c>
      <c r="U80" s="76">
        <f>COUNTIF(X4:X56,Q80)</f>
        <v>8</v>
      </c>
      <c r="V80" s="76">
        <f>COUNTIF(Y4:Y56,Q80)</f>
        <v>3</v>
      </c>
      <c r="W80" s="116">
        <f t="shared" si="36"/>
        <v>13</v>
      </c>
      <c r="X80" s="113">
        <f>SUMIF(V4:V56,Q80,AE4:AE56)</f>
        <v>0</v>
      </c>
      <c r="Y80" s="76">
        <f>SUMIF(W4:W56,Q80,AE4:AE56)</f>
        <v>-16</v>
      </c>
      <c r="Z80" s="76">
        <f>SUMIF(X4:X56,Q80,AE4:AE56)</f>
        <v>-66</v>
      </c>
      <c r="AA80" s="76">
        <f>SUMIF(Y4:Y56,Q80,AE4:AE56)</f>
        <v>5</v>
      </c>
      <c r="AB80" s="109">
        <f t="shared" si="37"/>
        <v>-77</v>
      </c>
    </row>
    <row r="81" spans="1:28" ht="12">
      <c r="A81" s="327" t="s">
        <v>185</v>
      </c>
      <c r="B81" s="328"/>
      <c r="C81" s="113">
        <f>COUNTIF(F4:F56,A81)</f>
        <v>0</v>
      </c>
      <c r="D81" s="76">
        <f>COUNTIF(G4:G56,A81)</f>
        <v>0</v>
      </c>
      <c r="E81" s="76">
        <f>COUNTIF(H4:H56,A81)</f>
        <v>0</v>
      </c>
      <c r="F81" s="76">
        <f>COUNTIF(I4:I56,A81)</f>
        <v>1</v>
      </c>
      <c r="G81" s="116">
        <f t="shared" si="34"/>
        <v>1</v>
      </c>
      <c r="H81" s="113">
        <f>SUMIF(F4:F56,A81,O4:O56)</f>
        <v>0</v>
      </c>
      <c r="I81" s="76">
        <f>SUMIF(G4:G56,A81,O4:O56)</f>
        <v>0</v>
      </c>
      <c r="J81" s="76">
        <f>SUMIF(H4:H56,A81,O4:O56)</f>
        <v>0</v>
      </c>
      <c r="K81" s="76">
        <f>SUMIF(I4:I56,A81,O4:O56)</f>
        <v>-4</v>
      </c>
      <c r="L81" s="109">
        <f t="shared" si="35"/>
        <v>-4</v>
      </c>
      <c r="Q81" s="327" t="s">
        <v>199</v>
      </c>
      <c r="R81" s="328"/>
      <c r="S81" s="113">
        <f>COUNTIF(V4:V56,Q81)</f>
        <v>13</v>
      </c>
      <c r="T81" s="76">
        <f>COUNTIF(W4:W56,Q81)</f>
        <v>0</v>
      </c>
      <c r="U81" s="76">
        <f>COUNTIF(X4:X56,Q81)</f>
        <v>1</v>
      </c>
      <c r="V81" s="76">
        <f>COUNTIF(Y4:Y56,Q81)</f>
        <v>1</v>
      </c>
      <c r="W81" s="116">
        <f t="shared" si="36"/>
        <v>2</v>
      </c>
      <c r="X81" s="113">
        <f>SUMIF(V4:V56,Q81,AE4:AE56)</f>
        <v>-19</v>
      </c>
      <c r="Y81" s="76">
        <f>SUMIF(W4:W56,Q81,AE4:AE56)</f>
        <v>0</v>
      </c>
      <c r="Z81" s="76">
        <f>SUMIF(X4:X56,Q81,AE4:AE56)</f>
        <v>0</v>
      </c>
      <c r="AA81" s="76">
        <f>SUMIF(Y4:Y56,Q81,AE4:AE56)</f>
        <v>-4</v>
      </c>
      <c r="AB81" s="109">
        <f t="shared" si="37"/>
        <v>-4</v>
      </c>
    </row>
    <row r="82" spans="1:28" ht="12">
      <c r="A82" s="327" t="s">
        <v>186</v>
      </c>
      <c r="B82" s="328"/>
      <c r="C82" s="113">
        <f>COUNTIF(F4:F56,A82)</f>
        <v>0</v>
      </c>
      <c r="D82" s="76">
        <f>COUNTIF(G4:G56,A82)</f>
        <v>1</v>
      </c>
      <c r="E82" s="76">
        <f>COUNTIF(H4:H56,A82)</f>
        <v>1</v>
      </c>
      <c r="F82" s="76">
        <f>COUNTIF(I4:I56,A82)</f>
        <v>0</v>
      </c>
      <c r="G82" s="116">
        <f t="shared" si="34"/>
        <v>2</v>
      </c>
      <c r="H82" s="113">
        <f>SUMIF(F4:F56,A82,O4:O56)</f>
        <v>0</v>
      </c>
      <c r="I82" s="76">
        <f>SUMIF(G4:G56,A82,O4:O56)</f>
        <v>2</v>
      </c>
      <c r="J82" s="76">
        <f>SUMIF(H4:H56,A82,O4:O56)</f>
        <v>0</v>
      </c>
      <c r="K82" s="76">
        <f>SUMIF(I4:I56,A82,O4:O56)</f>
        <v>0</v>
      </c>
      <c r="L82" s="109">
        <f t="shared" si="35"/>
        <v>2</v>
      </c>
      <c r="N82" s="40"/>
      <c r="Q82" s="327" t="s">
        <v>200</v>
      </c>
      <c r="R82" s="328"/>
      <c r="S82" s="113">
        <f>COUNTIF(V4:V56,Q82)</f>
        <v>21</v>
      </c>
      <c r="T82" s="76">
        <f>COUNTIF(W4:W56,Q82)</f>
        <v>0</v>
      </c>
      <c r="U82" s="76">
        <f>COUNTIF(X4:X56,Q82)</f>
        <v>0</v>
      </c>
      <c r="V82" s="76">
        <f>COUNTIF(Y4:Y56,Q82)</f>
        <v>0</v>
      </c>
      <c r="W82" s="116">
        <f t="shared" si="36"/>
        <v>0</v>
      </c>
      <c r="X82" s="113">
        <f>SUMIF(V4:V56,Q82,AE4:AE56)</f>
        <v>-32</v>
      </c>
      <c r="Y82" s="76">
        <f>SUMIF(W4:W56,Q82,AE4:AE56)</f>
        <v>0</v>
      </c>
      <c r="Z82" s="76">
        <f>SUMIF(X4:X56,Q82,AE4:AE56)</f>
        <v>0</v>
      </c>
      <c r="AA82" s="76">
        <f>SUMIF(Y4:Y56,Q82,AE4:AE56)</f>
        <v>0</v>
      </c>
      <c r="AB82" s="109">
        <f t="shared" si="37"/>
        <v>0</v>
      </c>
    </row>
    <row r="83" spans="1:28" ht="12">
      <c r="A83" s="327" t="s">
        <v>187</v>
      </c>
      <c r="B83" s="328"/>
      <c r="C83" s="113">
        <f>COUNTIF(F4:F56,A83)</f>
        <v>0</v>
      </c>
      <c r="D83" s="76">
        <f>COUNTIF(G4:G56,A83)</f>
        <v>0</v>
      </c>
      <c r="E83" s="76">
        <f>COUNTIF(H4:H56,A83)</f>
        <v>0</v>
      </c>
      <c r="F83" s="76">
        <f>COUNTIF(I4:I56,A83)</f>
        <v>0</v>
      </c>
      <c r="G83" s="116">
        <f t="shared" si="34"/>
        <v>0</v>
      </c>
      <c r="H83" s="113">
        <f>SUMIF(F4:F56,A83,O4:O56)</f>
        <v>0</v>
      </c>
      <c r="I83" s="76">
        <f>SUMIF(G4:G56,A83,O4:O56)</f>
        <v>0</v>
      </c>
      <c r="J83" s="76">
        <f>SUMIF(H4:H56,A83,O4:O56)</f>
        <v>0</v>
      </c>
      <c r="K83" s="76">
        <f>SUMIF(I4:I56,A83,O4:O56)</f>
        <v>0</v>
      </c>
      <c r="L83" s="109">
        <f t="shared" si="35"/>
        <v>0</v>
      </c>
      <c r="N83" s="40"/>
      <c r="Q83" s="327" t="s">
        <v>201</v>
      </c>
      <c r="R83" s="328"/>
      <c r="S83" s="113">
        <f>COUNTIF(V4:V56,Q83)</f>
        <v>0</v>
      </c>
      <c r="T83" s="76">
        <f>COUNTIF(W4:W56,Q83)</f>
        <v>1</v>
      </c>
      <c r="U83" s="76">
        <f>COUNTIF(X4:X56,Q83)</f>
        <v>4</v>
      </c>
      <c r="V83" s="76">
        <f>COUNTIF(Y4:Y56,Q83)</f>
        <v>3</v>
      </c>
      <c r="W83" s="116">
        <f t="shared" si="36"/>
        <v>8</v>
      </c>
      <c r="X83" s="113">
        <f>SUMIF(V4:V56,Q83,AE4:AE56)</f>
        <v>0</v>
      </c>
      <c r="Y83" s="76">
        <f>SUMIF(W4:W56,Q83,AE4:AE56)</f>
        <v>6</v>
      </c>
      <c r="Z83" s="76">
        <f>SUMIF(X4:X56,Q83,AE4:AE56)</f>
        <v>-8</v>
      </c>
      <c r="AA83" s="76">
        <f>SUMIF(Y4:Y56,Q83,AE4:AE56)</f>
        <v>-17</v>
      </c>
      <c r="AB83" s="109">
        <f t="shared" si="37"/>
        <v>-19</v>
      </c>
    </row>
    <row r="84" spans="1:28" ht="12">
      <c r="A84" s="327" t="s">
        <v>188</v>
      </c>
      <c r="B84" s="328"/>
      <c r="C84" s="113">
        <f>COUNTIF(F4:F56,A84)</f>
        <v>2</v>
      </c>
      <c r="D84" s="76">
        <f>COUNTIF(G4:G56,A84)</f>
        <v>4</v>
      </c>
      <c r="E84" s="76">
        <f>COUNTIF(H4:H56,A84)</f>
        <v>4</v>
      </c>
      <c r="F84" s="76">
        <f>COUNTIF(I4:I56,A84)</f>
        <v>11</v>
      </c>
      <c r="G84" s="116">
        <f t="shared" si="34"/>
        <v>19</v>
      </c>
      <c r="H84" s="113">
        <f>SUMIF(F4:F56,A84,O4:O56)</f>
        <v>10</v>
      </c>
      <c r="I84" s="76">
        <f>SUMIF(G4:G56,A84,O4:O56)</f>
        <v>27</v>
      </c>
      <c r="J84" s="76">
        <f>SUMIF(H4:H56,A84,O4:O56)</f>
        <v>-7</v>
      </c>
      <c r="K84" s="76">
        <f>SUMIF(I4:I56,A84,O4:O56)</f>
        <v>31</v>
      </c>
      <c r="L84" s="109">
        <f t="shared" si="35"/>
        <v>51</v>
      </c>
      <c r="N84" s="40"/>
      <c r="Q84" s="327" t="s">
        <v>202</v>
      </c>
      <c r="R84" s="328"/>
      <c r="S84" s="113">
        <f>COUNTIF(V4:V56,Q84)</f>
        <v>0</v>
      </c>
      <c r="T84" s="76">
        <f>COUNTIF(W4:W56,Q84)</f>
        <v>4</v>
      </c>
      <c r="U84" s="76">
        <f>COUNTIF(X4:X56,Q84)</f>
        <v>1</v>
      </c>
      <c r="V84" s="76">
        <f>COUNTIF(Y4:Y56,Q84)</f>
        <v>2</v>
      </c>
      <c r="W84" s="116">
        <f t="shared" si="36"/>
        <v>7</v>
      </c>
      <c r="X84" s="113">
        <f>SUMIF(V4:V56,Q84,AE4:AE56)</f>
        <v>0</v>
      </c>
      <c r="Y84" s="76">
        <f>SUMIF(W4:W56,Q84,AE4:AE56)</f>
        <v>-21</v>
      </c>
      <c r="Z84" s="76">
        <f>SUMIF(X4:X56,Q84,AE4:AE56)</f>
        <v>-17</v>
      </c>
      <c r="AA84" s="76">
        <f>SUMIF(Y4:Y56,Q84,AE4:AE56)</f>
        <v>0</v>
      </c>
      <c r="AB84" s="109">
        <f t="shared" si="37"/>
        <v>-38</v>
      </c>
    </row>
    <row r="85" spans="1:28" ht="12">
      <c r="A85" s="327" t="s">
        <v>189</v>
      </c>
      <c r="B85" s="328"/>
      <c r="C85" s="113">
        <f>COUNTIF(F4:F56,A85)</f>
        <v>0</v>
      </c>
      <c r="D85" s="76">
        <f>COUNTIF(G4:G56,A85)</f>
        <v>4</v>
      </c>
      <c r="E85" s="76">
        <f>COUNTIF(H4:H56,A85)</f>
        <v>5</v>
      </c>
      <c r="F85" s="76">
        <f>COUNTIF(I4:I56,A85)</f>
        <v>11</v>
      </c>
      <c r="G85" s="116">
        <f t="shared" si="34"/>
        <v>20</v>
      </c>
      <c r="H85" s="113">
        <f>SUMIF(F4:F56,A85,O4:O56)</f>
        <v>0</v>
      </c>
      <c r="I85" s="76">
        <f>SUMIF(G4:G56,A85,O4:O56)</f>
        <v>-9</v>
      </c>
      <c r="J85" s="76">
        <f>SUMIF(H4:H56,A85,O4:O56)</f>
        <v>38</v>
      </c>
      <c r="K85" s="76">
        <f>SUMIF(I4:I56,A85,O4:O56)</f>
        <v>12</v>
      </c>
      <c r="L85" s="109">
        <f t="shared" si="35"/>
        <v>41</v>
      </c>
      <c r="N85" s="40"/>
      <c r="Q85" s="327" t="s">
        <v>203</v>
      </c>
      <c r="R85" s="328"/>
      <c r="S85" s="113">
        <f>COUNTIF(V4:V56,Q85)</f>
        <v>0</v>
      </c>
      <c r="T85" s="76">
        <f>COUNTIF(W4:W56,Q85)</f>
        <v>2</v>
      </c>
      <c r="U85" s="76">
        <f>COUNTIF(X4:X56,Q85)</f>
        <v>2</v>
      </c>
      <c r="V85" s="76">
        <f>COUNTIF(Y4:Y56,Q85)</f>
        <v>4</v>
      </c>
      <c r="W85" s="116">
        <f t="shared" si="36"/>
        <v>8</v>
      </c>
      <c r="X85" s="113">
        <f>SUMIF(V4:V56,Q85,AE4:AE56)</f>
        <v>0</v>
      </c>
      <c r="Y85" s="76">
        <f>SUMIF(W4:W56,Q85,AE4:AE56)</f>
        <v>4</v>
      </c>
      <c r="Z85" s="76">
        <f>SUMIF(X4:X56,Q85,AE4:AE56)</f>
        <v>20</v>
      </c>
      <c r="AA85" s="76">
        <f>SUMIF(Y4:Y56,Q85,AE4:AE56)</f>
        <v>6</v>
      </c>
      <c r="AB85" s="109">
        <f t="shared" si="37"/>
        <v>30</v>
      </c>
    </row>
    <row r="86" spans="1:28" ht="12">
      <c r="A86" s="327" t="s">
        <v>190</v>
      </c>
      <c r="B86" s="328"/>
      <c r="C86" s="113">
        <f>COUNTIF(F4:F56,A86)</f>
        <v>18</v>
      </c>
      <c r="D86" s="76">
        <f>COUNTIF(G4:G56,A86)</f>
        <v>0</v>
      </c>
      <c r="E86" s="76">
        <f>COUNTIF(H4:H56,A86)</f>
        <v>1</v>
      </c>
      <c r="F86" s="76">
        <f>COUNTIF(I4:I56,A86)</f>
        <v>0</v>
      </c>
      <c r="G86" s="116">
        <f t="shared" si="34"/>
        <v>1</v>
      </c>
      <c r="H86" s="113">
        <f>SUMIF(F4:F56,A86,O4:O56)</f>
        <v>28</v>
      </c>
      <c r="I86" s="76">
        <f>SUMIF(G4:G56,A86,O4:O56)</f>
        <v>0</v>
      </c>
      <c r="J86" s="76">
        <f>SUMIF(H4:H56,A86,O4:O56)</f>
        <v>19</v>
      </c>
      <c r="K86" s="76">
        <f>SUMIF(I4:I56,A86,O4:O56)</f>
        <v>0</v>
      </c>
      <c r="L86" s="109">
        <f t="shared" si="35"/>
        <v>19</v>
      </c>
      <c r="N86" s="40"/>
      <c r="Q86" s="327" t="s">
        <v>204</v>
      </c>
      <c r="R86" s="328"/>
      <c r="S86" s="113">
        <f>COUNTIF(V4:V56,Q86)</f>
        <v>1</v>
      </c>
      <c r="T86" s="76">
        <f>COUNTIF(W4:W56,Q86)</f>
        <v>6</v>
      </c>
      <c r="U86" s="76">
        <f>COUNTIF(X4:X56,Q86)</f>
        <v>3</v>
      </c>
      <c r="V86" s="76">
        <f>COUNTIF(Y4:Y56,Q86)</f>
        <v>9</v>
      </c>
      <c r="W86" s="116">
        <f t="shared" si="36"/>
        <v>18</v>
      </c>
      <c r="X86" s="113">
        <f>SUMIF(V4:V56,Q86,AE4:AE56)</f>
        <v>6</v>
      </c>
      <c r="Y86" s="76">
        <f>SUMIF(W4:W56,Q86,AE4:AE56)</f>
        <v>19</v>
      </c>
      <c r="Z86" s="76">
        <f>SUMIF(X4:X56,Q86,AE4:AE56)</f>
        <v>7</v>
      </c>
      <c r="AA86" s="76">
        <f>SUMIF(Y4:Y56,Q86,AE4:AE56)</f>
        <v>-11</v>
      </c>
      <c r="AB86" s="109">
        <f t="shared" si="37"/>
        <v>15</v>
      </c>
    </row>
    <row r="87" spans="1:28" ht="12">
      <c r="A87" s="331" t="s">
        <v>191</v>
      </c>
      <c r="B87" s="332"/>
      <c r="C87" s="113">
        <f>COUNTIF(F4:F56,A87)</f>
        <v>0</v>
      </c>
      <c r="D87" s="76">
        <f>COUNTIF(G4:G56,A87)</f>
        <v>1</v>
      </c>
      <c r="E87" s="76">
        <f>COUNTIF(H4:H56,A87)</f>
        <v>6</v>
      </c>
      <c r="F87" s="76">
        <f>COUNTIF(I4:I56,A87)</f>
        <v>0</v>
      </c>
      <c r="G87" s="116">
        <f t="shared" si="34"/>
        <v>7</v>
      </c>
      <c r="H87" s="113">
        <f>SUMIF(F4:F56,A87,O4:O56)</f>
        <v>0</v>
      </c>
      <c r="I87" s="76">
        <f>SUMIF(G4:G56,A87,O4:O56)</f>
        <v>-8</v>
      </c>
      <c r="J87" s="76">
        <f>SUMIF(H4:H56,A87,O4:O56)</f>
        <v>-13</v>
      </c>
      <c r="K87" s="76">
        <f>SUMIF(I4:I56,A87,O4:O56)</f>
        <v>0</v>
      </c>
      <c r="L87" s="109">
        <f t="shared" si="35"/>
        <v>-21</v>
      </c>
      <c r="Q87" s="331" t="s">
        <v>205</v>
      </c>
      <c r="R87" s="332"/>
      <c r="S87" s="113">
        <f>COUNTIF(V4:V56,Q87)</f>
        <v>1</v>
      </c>
      <c r="T87" s="76">
        <f>COUNTIF(W4:W56,Q87)</f>
        <v>4</v>
      </c>
      <c r="U87" s="76">
        <f>COUNTIF(X4:X56,Q87)</f>
        <v>2</v>
      </c>
      <c r="V87" s="76">
        <f>COUNTIF(Y4:Y56,Q87)</f>
        <v>3</v>
      </c>
      <c r="W87" s="116">
        <f t="shared" si="36"/>
        <v>9</v>
      </c>
      <c r="X87" s="113">
        <f>SUMIF(V4:V56,Q87,AE4:AE56)</f>
        <v>-19</v>
      </c>
      <c r="Y87" s="76">
        <f>SUMIF(W4:W56,Q87,AE4:AE56)</f>
        <v>-27</v>
      </c>
      <c r="Z87" s="76">
        <f>SUMIF(X4:X56,Q87,AE4:AE56)</f>
        <v>3</v>
      </c>
      <c r="AA87" s="76">
        <f>SUMIF(Y4:Y56,Q87,AE4:AE56)</f>
        <v>-13</v>
      </c>
      <c r="AB87" s="109">
        <f t="shared" si="37"/>
        <v>-37</v>
      </c>
    </row>
    <row r="88" spans="1:28" ht="12">
      <c r="A88" s="327" t="s">
        <v>192</v>
      </c>
      <c r="B88" s="328"/>
      <c r="C88" s="113">
        <f>COUNTIF(F4:F56,A88)</f>
        <v>1</v>
      </c>
      <c r="D88" s="76">
        <f>COUNTIF(G4:G56,A88)</f>
        <v>6</v>
      </c>
      <c r="E88" s="76">
        <f>COUNTIF(H4:H56,A88)</f>
        <v>2</v>
      </c>
      <c r="F88" s="76">
        <f>COUNTIF(I4:I56,A88)</f>
        <v>1</v>
      </c>
      <c r="G88" s="116">
        <f t="shared" si="34"/>
        <v>9</v>
      </c>
      <c r="H88" s="113">
        <f>SUMIF(F4:F56,A88,O4:O56)</f>
        <v>0</v>
      </c>
      <c r="I88" s="76">
        <f>SUMIF(G4:G56,A88,O4:O56)</f>
        <v>-36</v>
      </c>
      <c r="J88" s="76">
        <f>SUMIF(H4:H56,A88,O4:O56)</f>
        <v>6</v>
      </c>
      <c r="K88" s="76">
        <f>SUMIF(I4:I56,A88,O4:O56)</f>
        <v>7</v>
      </c>
      <c r="L88" s="109">
        <f t="shared" si="35"/>
        <v>-23</v>
      </c>
      <c r="Q88" s="327" t="s">
        <v>206</v>
      </c>
      <c r="R88" s="328"/>
      <c r="S88" s="113">
        <f>COUNTIF(V4:V56,Q88)</f>
        <v>3</v>
      </c>
      <c r="T88" s="76">
        <f>COUNTIF(W4:W56,Q88)</f>
        <v>6</v>
      </c>
      <c r="U88" s="76">
        <f>COUNTIF(X4:X56,Q88)</f>
        <v>5</v>
      </c>
      <c r="V88" s="76">
        <f>COUNTIF(Y4:Y56,Q88)</f>
        <v>5</v>
      </c>
      <c r="W88" s="116">
        <f t="shared" si="36"/>
        <v>16</v>
      </c>
      <c r="X88" s="113">
        <f>SUMIF(V4:V56,Q88,AE4:AE56)</f>
        <v>-30</v>
      </c>
      <c r="Y88" s="76">
        <f>SUMIF(W4:W56,Q88,AE4:AE56)</f>
        <v>21</v>
      </c>
      <c r="Z88" s="76">
        <f>SUMIF(X4:X56,Q88,AE4:AE56)</f>
        <v>-8</v>
      </c>
      <c r="AA88" s="76">
        <f>SUMIF(Y4:Y56,Q88,AE4:AE56)</f>
        <v>-11</v>
      </c>
      <c r="AB88" s="109">
        <f t="shared" si="37"/>
        <v>2</v>
      </c>
    </row>
    <row r="89" spans="1:28" ht="12">
      <c r="A89" s="327" t="s">
        <v>193</v>
      </c>
      <c r="B89" s="328"/>
      <c r="C89" s="113">
        <f>COUNTIF(F4:F56,A89)</f>
        <v>8</v>
      </c>
      <c r="D89" s="76">
        <f>COUNTIF(G4:G56,A89)</f>
        <v>8</v>
      </c>
      <c r="E89" s="76">
        <f>COUNTIF(H4:H56,A89)</f>
        <v>5</v>
      </c>
      <c r="F89" s="76">
        <f>COUNTIF(I4:I56,A89)</f>
        <v>2</v>
      </c>
      <c r="G89" s="116">
        <f t="shared" si="34"/>
        <v>15</v>
      </c>
      <c r="H89" s="113">
        <f>SUMIF(F4:F56,A89,O4:O56)</f>
        <v>27</v>
      </c>
      <c r="I89" s="76">
        <f>SUMIF(G4:G56,A89,O4:O56)</f>
        <v>53</v>
      </c>
      <c r="J89" s="76">
        <f>SUMIF(H4:H56,A89,O4:O56)</f>
        <v>-8</v>
      </c>
      <c r="K89" s="76">
        <f>SUMIF(I4:I56,A89,O4:O56)</f>
        <v>17</v>
      </c>
      <c r="L89" s="109">
        <f t="shared" si="35"/>
        <v>62</v>
      </c>
      <c r="Q89" s="327" t="s">
        <v>207</v>
      </c>
      <c r="R89" s="328"/>
      <c r="S89" s="113">
        <f>COUNTIF(V4:V56,Q89)</f>
        <v>1</v>
      </c>
      <c r="T89" s="76">
        <f>COUNTIF(W4:W56,Q89)</f>
        <v>4</v>
      </c>
      <c r="U89" s="76">
        <f>COUNTIF(X4:X56,Q89)</f>
        <v>3</v>
      </c>
      <c r="V89" s="76">
        <f>COUNTIF(Y4:Y56,Q89)</f>
        <v>2</v>
      </c>
      <c r="W89" s="116">
        <f t="shared" si="36"/>
        <v>9</v>
      </c>
      <c r="X89" s="113">
        <f>SUMIF(V4:V56,Q89,AE4:AE56)</f>
        <v>2</v>
      </c>
      <c r="Y89" s="76">
        <f>SUMIF(W4:W56,Q89,AE4:AE56)</f>
        <v>4</v>
      </c>
      <c r="Z89" s="76">
        <f>SUMIF(X4:X56,Q89,AE4:AE56)</f>
        <v>-28</v>
      </c>
      <c r="AA89" s="76">
        <f>SUMIF(Y4:Y56,Q89,AE4:AE56)</f>
        <v>14</v>
      </c>
      <c r="AB89" s="109">
        <f t="shared" si="37"/>
        <v>-10</v>
      </c>
    </row>
    <row r="90" spans="1:28" ht="12">
      <c r="A90" s="340" t="s">
        <v>194</v>
      </c>
      <c r="B90" s="341"/>
      <c r="C90" s="113">
        <f>COUNTIF(F4:F56,A90)</f>
        <v>4</v>
      </c>
      <c r="D90" s="76">
        <f>COUNTIF(G4:G56,A90)</f>
        <v>1</v>
      </c>
      <c r="E90" s="76">
        <f>COUNTIF(H4:H56,A90)</f>
        <v>5</v>
      </c>
      <c r="F90" s="76">
        <f>COUNTIF(I4:I56,A90)</f>
        <v>6</v>
      </c>
      <c r="G90" s="123">
        <f t="shared" si="34"/>
        <v>12</v>
      </c>
      <c r="H90" s="113">
        <f>SUMIF(F4:F56,A90,O4:O56)</f>
        <v>11</v>
      </c>
      <c r="I90" s="76">
        <f>SUMIF(G4:G56,A90,O4:O56)</f>
        <v>-4</v>
      </c>
      <c r="J90" s="76">
        <f>SUMIF(H4:H56,A90,O4:O56)</f>
        <v>24</v>
      </c>
      <c r="K90" s="76">
        <f>SUMIF(I4:I56,A90,O4:O56)</f>
        <v>20</v>
      </c>
      <c r="L90" s="109">
        <f t="shared" si="35"/>
        <v>40</v>
      </c>
      <c r="Q90" s="340" t="s">
        <v>208</v>
      </c>
      <c r="R90" s="341"/>
      <c r="S90" s="113">
        <f>COUNTIF(V4:V56,Q90)</f>
        <v>0</v>
      </c>
      <c r="T90" s="76">
        <f>COUNTIF(W4:W56,Q90)</f>
        <v>3</v>
      </c>
      <c r="U90" s="76">
        <f>COUNTIF(X4:X56,Q90)</f>
        <v>5</v>
      </c>
      <c r="V90" s="76">
        <f>COUNTIF(Y4:Y56,Q90)</f>
        <v>3</v>
      </c>
      <c r="W90" s="123">
        <f t="shared" si="36"/>
        <v>11</v>
      </c>
      <c r="X90" s="113">
        <f>SUMIF(V4:V56,Q90,AE4:AE56)</f>
        <v>0</v>
      </c>
      <c r="Y90" s="76">
        <f>SUMIF(W4:W56,Q90,AE4:AE56)</f>
        <v>-24</v>
      </c>
      <c r="Z90" s="76">
        <f>SUMIF(X4:X56,Q90,AE4:AE56)</f>
        <v>10</v>
      </c>
      <c r="AA90" s="76">
        <f>SUMIF(Y4:Y56,Q90,AE4:AE56)</f>
        <v>-24</v>
      </c>
      <c r="AB90" s="109">
        <f t="shared" si="37"/>
        <v>-38</v>
      </c>
    </row>
    <row r="91" spans="1:28" ht="12.75" thickBot="1">
      <c r="A91" s="335" t="s">
        <v>195</v>
      </c>
      <c r="B91" s="336"/>
      <c r="C91" s="114">
        <f>COUNTIF(F4:F56,A91)</f>
        <v>1</v>
      </c>
      <c r="D91" s="81">
        <f>COUNTIF(G4:G56,A91)</f>
        <v>7</v>
      </c>
      <c r="E91" s="81">
        <f>COUNTIF(H4:H56,A91)</f>
        <v>10</v>
      </c>
      <c r="F91" s="81">
        <f>COUNTIF(I4:I56,A91)</f>
        <v>8</v>
      </c>
      <c r="G91" s="123">
        <f>SUM(D91:F91)</f>
        <v>25</v>
      </c>
      <c r="H91" s="114">
        <f>SUMIF(F4:F56,A91,O4:O56)</f>
        <v>-6</v>
      </c>
      <c r="I91" s="81">
        <f>SUMIF(G4:G56,A91,O4:O56)</f>
        <v>35</v>
      </c>
      <c r="J91" s="81">
        <f>SUMIF(H4:H56,A91,O4:O56)</f>
        <v>23</v>
      </c>
      <c r="K91" s="81">
        <f>SUMIF(I4:I56,A91,O4:O56)</f>
        <v>-1</v>
      </c>
      <c r="L91" s="110">
        <f t="shared" si="35"/>
        <v>57</v>
      </c>
      <c r="Q91" s="335" t="s">
        <v>209</v>
      </c>
      <c r="R91" s="336"/>
      <c r="S91" s="114">
        <f>COUNTIF(V4:V56,Q91)</f>
        <v>0</v>
      </c>
      <c r="T91" s="81">
        <f>COUNTIF(W4:W56,Q91)</f>
        <v>3</v>
      </c>
      <c r="U91" s="81">
        <f>COUNTIF(X4:X56,Q91)</f>
        <v>7</v>
      </c>
      <c r="V91" s="81">
        <f>COUNTIF(Y4:Y56,Q91)</f>
        <v>1</v>
      </c>
      <c r="W91" s="123">
        <f>SUM(T91:V91)</f>
        <v>11</v>
      </c>
      <c r="X91" s="114">
        <f>SUMIF(V4:V56,Q91,AE4:AE56)</f>
        <v>0</v>
      </c>
      <c r="Y91" s="81">
        <f>SUMIF(W4:W56,Q91,AE4:AE56)</f>
        <v>6</v>
      </c>
      <c r="Z91" s="81">
        <f>SUMIF(X4:X56,Q91,AE4:AE56)</f>
        <v>9</v>
      </c>
      <c r="AA91" s="81">
        <f>SUMIF(Y4:Y56,Q91,AE4:AE56)</f>
        <v>-5</v>
      </c>
      <c r="AB91" s="110">
        <f t="shared" si="37"/>
        <v>10</v>
      </c>
    </row>
    <row r="92" spans="1:28" ht="12.75" thickBot="1">
      <c r="A92" s="329" t="s">
        <v>71</v>
      </c>
      <c r="B92" s="330"/>
      <c r="C92" s="111">
        <f aca="true" t="shared" si="38" ref="C92:L92">SUM(C78:C91)</f>
        <v>42</v>
      </c>
      <c r="D92" s="65">
        <f t="shared" si="38"/>
        <v>42</v>
      </c>
      <c r="E92" s="65">
        <f t="shared" si="38"/>
        <v>42</v>
      </c>
      <c r="F92" s="65">
        <f t="shared" si="38"/>
        <v>42</v>
      </c>
      <c r="G92" s="120">
        <f t="shared" si="38"/>
        <v>126</v>
      </c>
      <c r="H92" s="122">
        <f t="shared" si="38"/>
        <v>80</v>
      </c>
      <c r="I92" s="65">
        <f t="shared" si="38"/>
        <v>80</v>
      </c>
      <c r="J92" s="65">
        <f t="shared" si="38"/>
        <v>80</v>
      </c>
      <c r="K92" s="65">
        <f t="shared" si="38"/>
        <v>80</v>
      </c>
      <c r="L92" s="65">
        <f t="shared" si="38"/>
        <v>240</v>
      </c>
      <c r="Q92" s="329" t="s">
        <v>71</v>
      </c>
      <c r="R92" s="330"/>
      <c r="S92" s="111">
        <f aca="true" t="shared" si="39" ref="S92:AB92">SUM(S78:S91)</f>
        <v>42</v>
      </c>
      <c r="T92" s="65">
        <f t="shared" si="39"/>
        <v>42</v>
      </c>
      <c r="U92" s="65">
        <f t="shared" si="39"/>
        <v>42</v>
      </c>
      <c r="V92" s="65">
        <f t="shared" si="39"/>
        <v>42</v>
      </c>
      <c r="W92" s="120">
        <f t="shared" si="39"/>
        <v>126</v>
      </c>
      <c r="X92" s="122">
        <f t="shared" si="39"/>
        <v>-80</v>
      </c>
      <c r="Y92" s="65">
        <f t="shared" si="39"/>
        <v>-80</v>
      </c>
      <c r="Z92" s="65">
        <f t="shared" si="39"/>
        <v>-80</v>
      </c>
      <c r="AA92" s="65">
        <f t="shared" si="39"/>
        <v>-80</v>
      </c>
      <c r="AB92" s="65">
        <f t="shared" si="39"/>
        <v>-240</v>
      </c>
    </row>
    <row r="94" spans="1:3" ht="12">
      <c r="A94" s="73" t="s">
        <v>75</v>
      </c>
      <c r="B94" s="73" t="s">
        <v>162</v>
      </c>
      <c r="C94" s="73"/>
    </row>
    <row r="95" spans="1:3" ht="12">
      <c r="A95" s="22" t="s">
        <v>76</v>
      </c>
      <c r="B95" s="22" t="s">
        <v>77</v>
      </c>
      <c r="C95" s="22"/>
    </row>
  </sheetData>
  <mergeCells count="32">
    <mergeCell ref="M61:P61"/>
    <mergeCell ref="M62:P62"/>
    <mergeCell ref="A90:B90"/>
    <mergeCell ref="Q90:R90"/>
    <mergeCell ref="Q86:R86"/>
    <mergeCell ref="Q87:R87"/>
    <mergeCell ref="Q88:R88"/>
    <mergeCell ref="Q78:R78"/>
    <mergeCell ref="Q79:R79"/>
    <mergeCell ref="Q80:R80"/>
    <mergeCell ref="A78:B78"/>
    <mergeCell ref="A86:B86"/>
    <mergeCell ref="Q91:R91"/>
    <mergeCell ref="A91:B91"/>
    <mergeCell ref="Q81:R81"/>
    <mergeCell ref="Q82:R82"/>
    <mergeCell ref="Q83:R83"/>
    <mergeCell ref="Q84:R84"/>
    <mergeCell ref="Q85:R85"/>
    <mergeCell ref="A80:B80"/>
    <mergeCell ref="A79:B79"/>
    <mergeCell ref="A85:B85"/>
    <mergeCell ref="A84:B84"/>
    <mergeCell ref="A83:B83"/>
    <mergeCell ref="A82:B82"/>
    <mergeCell ref="Q89:R89"/>
    <mergeCell ref="A89:B89"/>
    <mergeCell ref="A92:B92"/>
    <mergeCell ref="A81:B81"/>
    <mergeCell ref="A88:B88"/>
    <mergeCell ref="A87:B87"/>
    <mergeCell ref="Q92:R92"/>
  </mergeCells>
  <printOptions/>
  <pageMargins left="0.75" right="0.75" top="0.35" bottom="0.31" header="0.5" footer="0.34"/>
  <pageSetup fitToHeight="1" fitToWidth="1" orientation="landscape" scale="42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"/>
  <sheetViews>
    <sheetView workbookViewId="0" topLeftCell="A1">
      <selection activeCell="A7" sqref="A7"/>
    </sheetView>
  </sheetViews>
  <sheetFormatPr defaultColWidth="11.421875" defaultRowHeight="12.75"/>
  <cols>
    <col min="1" max="16384" width="10.8515625" style="40" customWidth="1"/>
  </cols>
  <sheetData>
    <row r="1" spans="1:22" ht="12">
      <c r="A1" s="259" t="s">
        <v>210</v>
      </c>
      <c r="B1" s="106"/>
      <c r="C1" s="106"/>
      <c r="D1" s="106"/>
      <c r="F1" s="106"/>
      <c r="G1" s="106"/>
      <c r="H1" s="106"/>
      <c r="I1" s="106"/>
      <c r="J1" s="106"/>
      <c r="O1" s="197"/>
      <c r="P1" s="106"/>
      <c r="R1" s="106"/>
      <c r="T1" s="106"/>
      <c r="U1" s="106"/>
      <c r="V1" s="106"/>
    </row>
    <row r="2" spans="1:22" ht="12">
      <c r="A2" s="259" t="s">
        <v>217</v>
      </c>
      <c r="B2" s="106"/>
      <c r="C2" s="106"/>
      <c r="D2" s="106"/>
      <c r="F2" s="106"/>
      <c r="G2" s="106"/>
      <c r="H2" s="106"/>
      <c r="I2" s="106"/>
      <c r="J2" s="106"/>
      <c r="O2" s="197"/>
      <c r="P2" s="106"/>
      <c r="R2" s="106"/>
      <c r="T2" s="106"/>
      <c r="U2" s="106"/>
      <c r="V2" s="106"/>
    </row>
    <row r="3" spans="1:22" ht="12">
      <c r="A3" s="259" t="s">
        <v>91</v>
      </c>
      <c r="B3" s="106"/>
      <c r="C3" s="24"/>
      <c r="D3" s="106"/>
      <c r="F3" s="106"/>
      <c r="G3" s="106"/>
      <c r="H3" s="106"/>
      <c r="I3" s="106"/>
      <c r="J3" s="106"/>
      <c r="O3" s="197"/>
      <c r="P3" s="106"/>
      <c r="R3" s="106"/>
      <c r="T3" s="106"/>
      <c r="U3" s="106"/>
      <c r="V3" s="106"/>
    </row>
    <row r="4" spans="1:22" ht="12">
      <c r="A4" s="260" t="s">
        <v>92</v>
      </c>
      <c r="B4" s="106"/>
      <c r="C4" s="24"/>
      <c r="D4" s="106"/>
      <c r="F4" s="106"/>
      <c r="G4" s="106"/>
      <c r="H4" s="24"/>
      <c r="I4" s="106"/>
      <c r="J4" s="106"/>
      <c r="O4" s="197"/>
      <c r="P4" s="106"/>
      <c r="R4" s="24"/>
      <c r="T4" s="24"/>
      <c r="U4" s="106"/>
      <c r="V4" s="106"/>
    </row>
    <row r="5" spans="1:23" ht="12">
      <c r="A5" s="260" t="s">
        <v>109</v>
      </c>
      <c r="B5" s="106"/>
      <c r="C5" s="106"/>
      <c r="D5" s="106"/>
      <c r="F5" s="106"/>
      <c r="G5" s="106"/>
      <c r="H5" s="106"/>
      <c r="I5" s="106"/>
      <c r="J5" s="106"/>
      <c r="O5" s="125"/>
      <c r="P5" s="106"/>
      <c r="U5" s="106"/>
      <c r="V5" s="106"/>
      <c r="W5" s="24"/>
    </row>
    <row r="6" spans="1:23" ht="12">
      <c r="A6" s="260" t="s">
        <v>113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O6" s="125"/>
      <c r="P6" s="106"/>
      <c r="R6" s="106"/>
      <c r="T6" s="106"/>
      <c r="U6" s="106"/>
      <c r="V6" s="106"/>
      <c r="W6" s="106"/>
    </row>
    <row r="8" spans="1:2" ht="12">
      <c r="A8" s="259" t="s">
        <v>211</v>
      </c>
      <c r="B8" s="106"/>
    </row>
    <row r="9" spans="1:2" ht="12">
      <c r="A9" s="260" t="s">
        <v>219</v>
      </c>
      <c r="B9" s="106"/>
    </row>
    <row r="10" spans="1:2" ht="12">
      <c r="A10" s="259" t="s">
        <v>87</v>
      </c>
      <c r="B10" s="106"/>
    </row>
    <row r="11" spans="1:2" ht="12">
      <c r="A11" s="260" t="s">
        <v>88</v>
      </c>
      <c r="B11" s="106"/>
    </row>
    <row r="12" spans="1:2" ht="12">
      <c r="A12" s="260" t="s">
        <v>110</v>
      </c>
      <c r="B12" s="106"/>
    </row>
    <row r="13" spans="1:30" ht="12">
      <c r="A13" s="260" t="s">
        <v>112</v>
      </c>
      <c r="F13" s="55"/>
      <c r="G13" s="106"/>
      <c r="H13" s="106"/>
      <c r="I13" s="106"/>
      <c r="J13" s="106"/>
      <c r="P13" s="106"/>
      <c r="Q13" s="106"/>
      <c r="X13" s="106"/>
      <c r="Y13" s="106"/>
      <c r="Z13" s="106"/>
      <c r="AA13" s="106"/>
      <c r="AB13" s="106"/>
      <c r="AC13" s="106"/>
      <c r="AD13" s="106"/>
    </row>
    <row r="14" spans="2:7" ht="12">
      <c r="B14" s="106"/>
      <c r="C14" s="106"/>
      <c r="D14" s="106"/>
      <c r="E14" s="106"/>
      <c r="F14" s="106"/>
      <c r="G14" s="106"/>
    </row>
    <row r="15" spans="1:7" ht="12">
      <c r="A15" s="259" t="s">
        <v>212</v>
      </c>
      <c r="B15" s="106"/>
      <c r="C15" s="106"/>
      <c r="D15" s="106"/>
      <c r="E15" s="106"/>
      <c r="F15" s="106"/>
      <c r="G15" s="106"/>
    </row>
    <row r="16" spans="1:7" ht="12">
      <c r="A16" s="259" t="s">
        <v>213</v>
      </c>
      <c r="B16" s="106"/>
      <c r="C16" s="106"/>
      <c r="D16" s="106"/>
      <c r="E16" s="106"/>
      <c r="F16" s="106"/>
      <c r="G16" s="106"/>
    </row>
    <row r="17" spans="1:7" ht="12">
      <c r="A17" s="259" t="s">
        <v>214</v>
      </c>
      <c r="B17" s="106"/>
      <c r="C17" s="106"/>
      <c r="D17" s="106"/>
      <c r="E17" s="106"/>
      <c r="F17" s="106"/>
      <c r="G17" s="106"/>
    </row>
    <row r="18" spans="1:7" ht="12">
      <c r="A18" s="260" t="s">
        <v>215</v>
      </c>
      <c r="B18" s="106"/>
      <c r="C18" s="198"/>
      <c r="D18" s="106"/>
      <c r="E18" s="106"/>
      <c r="F18" s="106"/>
      <c r="G18" s="106"/>
    </row>
    <row r="19" spans="1:5" ht="12">
      <c r="A19" s="259" t="s">
        <v>216</v>
      </c>
      <c r="B19" s="106"/>
      <c r="C19" s="106"/>
      <c r="D19" s="106"/>
      <c r="E19" s="106"/>
    </row>
    <row r="20" spans="1:2" ht="12">
      <c r="A20" s="106"/>
      <c r="B20" s="106"/>
    </row>
  </sheetData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7"/>
  <sheetViews>
    <sheetView tabSelected="1" zoomScaleSheetLayoutView="70" workbookViewId="0" topLeftCell="A1">
      <selection activeCell="AN2" sqref="AN2"/>
    </sheetView>
  </sheetViews>
  <sheetFormatPr defaultColWidth="11.421875" defaultRowHeight="12.75"/>
  <cols>
    <col min="1" max="1" width="9.140625" style="0" customWidth="1"/>
    <col min="2" max="2" width="5.28125" style="0" bestFit="1" customWidth="1"/>
    <col min="3" max="3" width="18.28125" style="0" customWidth="1"/>
    <col min="4" max="5" width="3.140625" style="0" bestFit="1" customWidth="1"/>
    <col min="6" max="6" width="4.140625" style="0" bestFit="1" customWidth="1"/>
    <col min="7" max="7" width="2.8515625" style="0" customWidth="1"/>
    <col min="8" max="8" width="4.8515625" style="0" customWidth="1"/>
    <col min="9" max="9" width="3.140625" style="0" bestFit="1" customWidth="1"/>
    <col min="10" max="10" width="4.7109375" style="0" bestFit="1" customWidth="1"/>
    <col min="11" max="11" width="4.140625" style="0" bestFit="1" customWidth="1"/>
    <col min="12" max="12" width="2.28125" style="0" bestFit="1" customWidth="1"/>
    <col min="13" max="13" width="4.7109375" style="0" bestFit="1" customWidth="1"/>
    <col min="14" max="14" width="3.140625" style="124" bestFit="1" customWidth="1"/>
    <col min="15" max="15" width="4.00390625" style="0" bestFit="1" customWidth="1"/>
    <col min="16" max="18" width="2.28125" style="0" bestFit="1" customWidth="1"/>
    <col min="19" max="19" width="2.7109375" style="0" customWidth="1"/>
    <col min="20" max="20" width="3.140625" style="0" bestFit="1" customWidth="1"/>
    <col min="21" max="21" width="4.00390625" style="0" bestFit="1" customWidth="1"/>
    <col min="22" max="24" width="3.140625" style="0" bestFit="1" customWidth="1"/>
    <col min="25" max="25" width="2.28125" style="0" bestFit="1" customWidth="1"/>
    <col min="26" max="27" width="4.140625" style="0" bestFit="1" customWidth="1"/>
    <col min="28" max="28" width="3.140625" style="0" bestFit="1" customWidth="1"/>
    <col min="29" max="29" width="2.421875" style="0" customWidth="1"/>
    <col min="30" max="30" width="3.140625" style="0" bestFit="1" customWidth="1"/>
    <col min="31" max="31" width="4.00390625" style="0" bestFit="1" customWidth="1"/>
    <col min="32" max="32" width="3.140625" style="0" bestFit="1" customWidth="1"/>
    <col min="33" max="36" width="3.7109375" style="0" bestFit="1" customWidth="1"/>
    <col min="37" max="39" width="6.140625" style="0" bestFit="1" customWidth="1"/>
    <col min="40" max="40" width="6.140625" style="0" customWidth="1"/>
    <col min="41" max="41" width="5.8515625" style="0" customWidth="1"/>
    <col min="42" max="16384" width="8.8515625" style="0" customWidth="1"/>
  </cols>
  <sheetData>
    <row r="1" spans="1:41" s="134" customFormat="1" ht="15.75" customHeight="1">
      <c r="A1" s="25" t="s">
        <v>119</v>
      </c>
      <c r="C1" s="25" t="s">
        <v>120</v>
      </c>
      <c r="I1" s="25"/>
      <c r="K1" s="193"/>
      <c r="N1" s="194"/>
      <c r="Q1" s="25"/>
      <c r="S1" s="25" t="s">
        <v>78</v>
      </c>
      <c r="U1" s="290" t="s">
        <v>122</v>
      </c>
      <c r="AG1" s="195"/>
      <c r="AN1" s="196" t="s">
        <v>0</v>
      </c>
      <c r="AO1" s="196"/>
    </row>
    <row r="2" spans="1:40" s="134" customFormat="1" ht="15.75" customHeight="1">
      <c r="A2" s="25" t="s">
        <v>126</v>
      </c>
      <c r="C2" s="134" t="s">
        <v>121</v>
      </c>
      <c r="I2" s="25"/>
      <c r="K2" s="193"/>
      <c r="N2" s="194"/>
      <c r="Q2" s="25"/>
      <c r="S2" s="25" t="s">
        <v>127</v>
      </c>
      <c r="U2" s="134" t="s">
        <v>123</v>
      </c>
      <c r="AG2" s="195"/>
      <c r="AN2" s="357" t="s">
        <v>44</v>
      </c>
    </row>
    <row r="3" ht="15" customHeight="1" thickBot="1">
      <c r="N3"/>
    </row>
    <row r="4" spans="1:40" ht="12.75" thickBot="1">
      <c r="A4" s="141" t="s">
        <v>80</v>
      </c>
      <c r="B4" s="142" t="s">
        <v>81</v>
      </c>
      <c r="C4" s="143" t="s">
        <v>152</v>
      </c>
      <c r="D4" s="348" t="s">
        <v>141</v>
      </c>
      <c r="E4" s="349"/>
      <c r="F4" s="349"/>
      <c r="G4" s="349"/>
      <c r="H4" s="350"/>
      <c r="I4" s="348" t="s">
        <v>137</v>
      </c>
      <c r="J4" s="349"/>
      <c r="K4" s="349"/>
      <c r="L4" s="349"/>
      <c r="M4" s="349"/>
      <c r="N4" s="350"/>
      <c r="O4" s="348" t="s">
        <v>65</v>
      </c>
      <c r="P4" s="349"/>
      <c r="Q4" s="349"/>
      <c r="R4" s="349"/>
      <c r="S4" s="349"/>
      <c r="T4" s="350"/>
      <c r="U4" s="342" t="s">
        <v>128</v>
      </c>
      <c r="V4" s="343"/>
      <c r="W4" s="343"/>
      <c r="X4" s="343"/>
      <c r="Y4" s="343"/>
      <c r="Z4" s="343"/>
      <c r="AA4" s="343"/>
      <c r="AB4" s="344"/>
      <c r="AC4" s="342" t="s">
        <v>142</v>
      </c>
      <c r="AD4" s="343"/>
      <c r="AE4" s="344"/>
      <c r="AF4" s="342" t="s">
        <v>157</v>
      </c>
      <c r="AG4" s="343"/>
      <c r="AH4" s="343"/>
      <c r="AI4" s="343"/>
      <c r="AJ4" s="344"/>
      <c r="AK4" s="351" t="s">
        <v>124</v>
      </c>
      <c r="AL4" s="352"/>
      <c r="AM4" s="352"/>
      <c r="AN4" s="353"/>
    </row>
    <row r="5" spans="1:40" s="1" customFormat="1" ht="49.5" customHeight="1" thickBot="1">
      <c r="A5" s="345" t="s">
        <v>1</v>
      </c>
      <c r="B5" s="346"/>
      <c r="C5" s="347"/>
      <c r="D5" s="137" t="s">
        <v>155</v>
      </c>
      <c r="E5" s="136" t="s">
        <v>153</v>
      </c>
      <c r="F5" s="136" t="s">
        <v>154</v>
      </c>
      <c r="G5" s="136" t="s">
        <v>244</v>
      </c>
      <c r="H5" s="171" t="s">
        <v>143</v>
      </c>
      <c r="I5" s="137" t="s">
        <v>144</v>
      </c>
      <c r="J5" s="151" t="s">
        <v>145</v>
      </c>
      <c r="K5" s="157" t="s">
        <v>146</v>
      </c>
      <c r="L5" s="157" t="s">
        <v>245</v>
      </c>
      <c r="M5" s="151" t="s">
        <v>147</v>
      </c>
      <c r="N5" s="139" t="s">
        <v>49</v>
      </c>
      <c r="O5" s="137" t="s">
        <v>246</v>
      </c>
      <c r="P5" s="136" t="s">
        <v>45</v>
      </c>
      <c r="Q5" s="136" t="s">
        <v>148</v>
      </c>
      <c r="R5" s="136" t="s">
        <v>149</v>
      </c>
      <c r="S5" s="136" t="s">
        <v>156</v>
      </c>
      <c r="T5" s="171" t="s">
        <v>83</v>
      </c>
      <c r="U5" s="137" t="s">
        <v>46</v>
      </c>
      <c r="V5" s="136" t="s">
        <v>47</v>
      </c>
      <c r="W5" s="274" t="s">
        <v>61</v>
      </c>
      <c r="X5" s="274" t="s">
        <v>62</v>
      </c>
      <c r="Y5" s="274" t="s">
        <v>48</v>
      </c>
      <c r="Z5" s="171" t="s">
        <v>63</v>
      </c>
      <c r="AA5" s="281" t="s">
        <v>64</v>
      </c>
      <c r="AB5" s="171" t="s">
        <v>84</v>
      </c>
      <c r="AC5" s="137" t="s">
        <v>161</v>
      </c>
      <c r="AD5" s="138" t="s">
        <v>160</v>
      </c>
      <c r="AE5" s="177" t="s">
        <v>129</v>
      </c>
      <c r="AF5" s="148" t="s">
        <v>125</v>
      </c>
      <c r="AG5" s="149" t="s">
        <v>130</v>
      </c>
      <c r="AH5" s="149" t="s">
        <v>67</v>
      </c>
      <c r="AI5" s="149" t="s">
        <v>131</v>
      </c>
      <c r="AJ5" s="150" t="s">
        <v>132</v>
      </c>
      <c r="AK5" s="225" t="s">
        <v>133</v>
      </c>
      <c r="AL5" s="226" t="s">
        <v>134</v>
      </c>
      <c r="AM5" s="226" t="s">
        <v>135</v>
      </c>
      <c r="AN5" s="150" t="s">
        <v>136</v>
      </c>
    </row>
    <row r="6" spans="1:40" s="2" customFormat="1" ht="15.75" customHeight="1">
      <c r="A6" s="295" t="s">
        <v>18</v>
      </c>
      <c r="B6" s="296" t="s">
        <v>99</v>
      </c>
      <c r="C6" s="20" t="s">
        <v>19</v>
      </c>
      <c r="D6" s="12">
        <v>12</v>
      </c>
      <c r="E6" s="13"/>
      <c r="F6" s="13"/>
      <c r="G6" s="13">
        <f>SUM(D6:F6)</f>
        <v>12</v>
      </c>
      <c r="H6" s="144">
        <f>G6/B20</f>
        <v>0.2857142857142857</v>
      </c>
      <c r="I6" s="12">
        <v>6</v>
      </c>
      <c r="J6" s="153">
        <f aca="true" t="shared" si="0" ref="J6:J19">IF(D6=0,"",I6/D6)</f>
        <v>0.5</v>
      </c>
      <c r="K6" s="158">
        <v>68</v>
      </c>
      <c r="L6" s="158"/>
      <c r="M6" s="267">
        <f>IF(D6=0,"",(K6-L6)/D6)</f>
        <v>5.666666666666667</v>
      </c>
      <c r="N6" s="14">
        <v>10</v>
      </c>
      <c r="O6" s="12"/>
      <c r="P6" s="13"/>
      <c r="Q6" s="13"/>
      <c r="R6" s="13"/>
      <c r="S6" s="13"/>
      <c r="T6" s="275">
        <f>SUM(O6:S6)</f>
        <v>0</v>
      </c>
      <c r="U6" s="172"/>
      <c r="V6" s="33"/>
      <c r="W6" s="278"/>
      <c r="X6" s="278"/>
      <c r="Y6" s="278"/>
      <c r="Z6" s="275">
        <f>SUM(U6:Y6)</f>
        <v>0</v>
      </c>
      <c r="AA6" s="284">
        <f>T6+Z6</f>
        <v>0</v>
      </c>
      <c r="AB6" s="108">
        <f>P6+X6</f>
        <v>0</v>
      </c>
      <c r="AC6" s="127">
        <f>IF(Penalties!Q3&gt;0,Penalties!Q3,"")</f>
      </c>
      <c r="AD6" s="128">
        <f>IF(Penalties!AH3&gt;0,Penalties!AH3,"")</f>
        <v>2</v>
      </c>
      <c r="AE6" s="129">
        <v>2</v>
      </c>
      <c r="AF6" s="178">
        <v>57</v>
      </c>
      <c r="AG6" s="128">
        <v>42</v>
      </c>
      <c r="AH6" s="128"/>
      <c r="AI6" s="128"/>
      <c r="AJ6" s="179">
        <f>SUM(AG6:AI6)</f>
        <v>42</v>
      </c>
      <c r="AK6" s="227">
        <f aca="true" t="shared" si="1" ref="AK6:AK19">IF(D6&gt;0,AG6/D6,"")</f>
        <v>3.5</v>
      </c>
      <c r="AL6" s="159">
        <f aca="true" t="shared" si="2" ref="AL6:AL19">IF(E6&gt;0,AH6/E6,"")</f>
      </c>
      <c r="AM6" s="159">
        <f aca="true" t="shared" si="3" ref="AM6:AM19">IF(F6&gt;0,AI6/F6,"")</f>
      </c>
      <c r="AN6" s="189">
        <f aca="true" t="shared" si="4" ref="AN6:AN19">IF(AJ6=0,"",AJ6/SUM(D6:F6))</f>
        <v>3.5</v>
      </c>
    </row>
    <row r="7" spans="1:40" s="2" customFormat="1" ht="15.75" customHeight="1">
      <c r="A7" s="287" t="s">
        <v>22</v>
      </c>
      <c r="B7" s="5" t="s">
        <v>100</v>
      </c>
      <c r="C7" s="6" t="s">
        <v>23</v>
      </c>
      <c r="D7" s="9"/>
      <c r="E7" s="7"/>
      <c r="F7" s="7">
        <v>12</v>
      </c>
      <c r="G7" s="7">
        <f aca="true" t="shared" si="5" ref="G7:G19">SUM(D7:F7)</f>
        <v>12</v>
      </c>
      <c r="H7" s="145">
        <f>G7/B20</f>
        <v>0.2857142857142857</v>
      </c>
      <c r="I7" s="9"/>
      <c r="J7" s="155">
        <f t="shared" si="0"/>
      </c>
      <c r="K7" s="160"/>
      <c r="L7" s="160"/>
      <c r="M7" s="161">
        <f aca="true" t="shared" si="6" ref="M7:M19">IF(D7=0,"",(K7-L7)/D7)</f>
      </c>
      <c r="N7" s="10"/>
      <c r="O7" s="9"/>
      <c r="P7" s="7"/>
      <c r="Q7" s="7"/>
      <c r="R7" s="7"/>
      <c r="S7" s="7"/>
      <c r="T7" s="109">
        <f aca="true" t="shared" si="7" ref="T7:T19">SUM(O7:S7)</f>
        <v>0</v>
      </c>
      <c r="U7" s="9">
        <v>3</v>
      </c>
      <c r="V7" s="7"/>
      <c r="W7" s="262">
        <v>1</v>
      </c>
      <c r="X7" s="262"/>
      <c r="Y7" s="262"/>
      <c r="Z7" s="275">
        <f aca="true" t="shared" si="8" ref="Z7:Z19">SUM(U7:Y7)</f>
        <v>4</v>
      </c>
      <c r="AA7" s="282">
        <f aca="true" t="shared" si="9" ref="AA7:AA19">T7+Z7</f>
        <v>4</v>
      </c>
      <c r="AB7" s="109">
        <f aca="true" t="shared" si="10" ref="AB7:AB19">P7+X7</f>
        <v>0</v>
      </c>
      <c r="AC7" s="9">
        <f>IF(Penalties!Q4&gt;0,Penalties!Q4,"")</f>
      </c>
      <c r="AD7" s="7">
        <f>IF(Penalties!AH4&gt;0,Penalties!AH4,"")</f>
        <v>1</v>
      </c>
      <c r="AE7" s="10">
        <v>1</v>
      </c>
      <c r="AF7" s="180"/>
      <c r="AG7" s="7"/>
      <c r="AH7" s="7"/>
      <c r="AI7" s="7">
        <v>24</v>
      </c>
      <c r="AJ7" s="181">
        <f aca="true" t="shared" si="11" ref="AJ7:AJ17">SUM(AG7:AI7)</f>
        <v>24</v>
      </c>
      <c r="AK7" s="228">
        <f t="shared" si="1"/>
      </c>
      <c r="AL7" s="161">
        <f t="shared" si="2"/>
      </c>
      <c r="AM7" s="161">
        <f t="shared" si="3"/>
        <v>2</v>
      </c>
      <c r="AN7" s="190">
        <f t="shared" si="4"/>
        <v>2</v>
      </c>
    </row>
    <row r="8" spans="1:40" s="97" customFormat="1" ht="15.75" customHeight="1">
      <c r="A8" s="287" t="s">
        <v>16</v>
      </c>
      <c r="B8" s="5" t="s">
        <v>101</v>
      </c>
      <c r="C8" s="94" t="s">
        <v>17</v>
      </c>
      <c r="D8" s="107">
        <v>3</v>
      </c>
      <c r="E8" s="96">
        <v>8</v>
      </c>
      <c r="F8" s="96">
        <v>3</v>
      </c>
      <c r="G8" s="7">
        <f t="shared" si="5"/>
        <v>14</v>
      </c>
      <c r="H8" s="145">
        <f>G8/B20</f>
        <v>0.3333333333333333</v>
      </c>
      <c r="I8" s="107">
        <v>1</v>
      </c>
      <c r="J8" s="266">
        <f t="shared" si="0"/>
        <v>0.3333333333333333</v>
      </c>
      <c r="K8" s="162">
        <v>17</v>
      </c>
      <c r="L8" s="162"/>
      <c r="M8" s="161">
        <f t="shared" si="6"/>
        <v>5.666666666666667</v>
      </c>
      <c r="N8" s="130">
        <v>1</v>
      </c>
      <c r="O8" s="107">
        <v>1</v>
      </c>
      <c r="P8" s="96"/>
      <c r="Q8" s="96">
        <v>1</v>
      </c>
      <c r="R8" s="96"/>
      <c r="S8" s="96"/>
      <c r="T8" s="109">
        <f t="shared" si="7"/>
        <v>2</v>
      </c>
      <c r="U8" s="173">
        <v>2</v>
      </c>
      <c r="V8" s="98">
        <v>1</v>
      </c>
      <c r="W8" s="279"/>
      <c r="X8" s="279"/>
      <c r="Y8" s="279"/>
      <c r="Z8" s="275">
        <f t="shared" si="8"/>
        <v>3</v>
      </c>
      <c r="AA8" s="282">
        <f t="shared" si="9"/>
        <v>5</v>
      </c>
      <c r="AB8" s="109">
        <f t="shared" si="10"/>
        <v>0</v>
      </c>
      <c r="AC8" s="9">
        <f>IF(Penalties!Q5&gt;0,Penalties!Q5,"")</f>
      </c>
      <c r="AD8" s="7">
        <f>IF(Penalties!AH5&gt;0,Penalties!AH5,"")</f>
        <v>3</v>
      </c>
      <c r="AE8" s="10">
        <v>3</v>
      </c>
      <c r="AF8" s="182">
        <v>-6</v>
      </c>
      <c r="AG8" s="96">
        <v>0</v>
      </c>
      <c r="AH8" s="96">
        <v>10</v>
      </c>
      <c r="AI8" s="96">
        <v>-8</v>
      </c>
      <c r="AJ8" s="183">
        <f t="shared" si="11"/>
        <v>2</v>
      </c>
      <c r="AK8" s="229">
        <f t="shared" si="1"/>
        <v>0</v>
      </c>
      <c r="AL8" s="163">
        <f t="shared" si="2"/>
        <v>1.25</v>
      </c>
      <c r="AM8" s="163">
        <f t="shared" si="3"/>
        <v>-2.6666666666666665</v>
      </c>
      <c r="AN8" s="191">
        <f t="shared" si="4"/>
        <v>0.14285714285714285</v>
      </c>
    </row>
    <row r="9" spans="1:40" s="2" customFormat="1" ht="15.75" customHeight="1">
      <c r="A9" s="286" t="s">
        <v>25</v>
      </c>
      <c r="B9" s="19" t="s">
        <v>100</v>
      </c>
      <c r="C9" s="20" t="s">
        <v>26</v>
      </c>
      <c r="D9" s="9"/>
      <c r="E9" s="7"/>
      <c r="F9" s="7">
        <v>1</v>
      </c>
      <c r="G9" s="7">
        <f t="shared" si="5"/>
        <v>1</v>
      </c>
      <c r="H9" s="145">
        <f>G9/B20</f>
        <v>0.023809523809523808</v>
      </c>
      <c r="I9" s="9"/>
      <c r="J9" s="155">
        <f t="shared" si="0"/>
      </c>
      <c r="K9" s="160"/>
      <c r="L9" s="160"/>
      <c r="M9" s="161">
        <f t="shared" si="6"/>
      </c>
      <c r="N9" s="10"/>
      <c r="O9" s="9"/>
      <c r="P9" s="7"/>
      <c r="Q9" s="7"/>
      <c r="R9" s="7"/>
      <c r="S9" s="7"/>
      <c r="T9" s="109">
        <f t="shared" si="7"/>
        <v>0</v>
      </c>
      <c r="U9" s="9"/>
      <c r="V9" s="7"/>
      <c r="W9" s="262"/>
      <c r="X9" s="262"/>
      <c r="Y9" s="262"/>
      <c r="Z9" s="275">
        <f t="shared" si="8"/>
        <v>0</v>
      </c>
      <c r="AA9" s="282">
        <f t="shared" si="9"/>
        <v>0</v>
      </c>
      <c r="AB9" s="109">
        <f t="shared" si="10"/>
        <v>0</v>
      </c>
      <c r="AC9" s="9">
        <f>IF(Penalties!Q6&gt;0,Penalties!Q6,"")</f>
      </c>
      <c r="AD9" s="7">
        <f>IF(Penalties!AH6&gt;0,Penalties!AH6,"")</f>
      </c>
      <c r="AE9" s="10"/>
      <c r="AF9" s="184"/>
      <c r="AG9" s="7"/>
      <c r="AH9" s="7"/>
      <c r="AI9" s="7">
        <v>-4</v>
      </c>
      <c r="AJ9" s="181">
        <f t="shared" si="11"/>
        <v>-4</v>
      </c>
      <c r="AK9" s="228">
        <f t="shared" si="1"/>
      </c>
      <c r="AL9" s="161">
        <f t="shared" si="2"/>
      </c>
      <c r="AM9" s="161">
        <f t="shared" si="3"/>
        <v>-4</v>
      </c>
      <c r="AN9" s="190">
        <f t="shared" si="4"/>
        <v>-4</v>
      </c>
    </row>
    <row r="10" spans="1:40" s="2" customFormat="1" ht="15.75" customHeight="1">
      <c r="A10" s="286" t="s">
        <v>14</v>
      </c>
      <c r="B10" s="19" t="s">
        <v>100</v>
      </c>
      <c r="C10" s="20" t="s">
        <v>15</v>
      </c>
      <c r="D10" s="9"/>
      <c r="E10" s="7"/>
      <c r="F10" s="7">
        <v>2</v>
      </c>
      <c r="G10" s="7">
        <f t="shared" si="5"/>
        <v>2</v>
      </c>
      <c r="H10" s="145">
        <f>G10/B20</f>
        <v>0.047619047619047616</v>
      </c>
      <c r="I10" s="9"/>
      <c r="J10" s="155">
        <f t="shared" si="0"/>
      </c>
      <c r="K10" s="160"/>
      <c r="L10" s="160"/>
      <c r="M10" s="161">
        <f t="shared" si="6"/>
      </c>
      <c r="N10" s="10"/>
      <c r="O10" s="9"/>
      <c r="P10" s="7"/>
      <c r="Q10" s="7"/>
      <c r="R10" s="7"/>
      <c r="S10" s="7"/>
      <c r="T10" s="109">
        <f t="shared" si="7"/>
        <v>0</v>
      </c>
      <c r="U10" s="172">
        <v>1</v>
      </c>
      <c r="V10" s="33"/>
      <c r="W10" s="278"/>
      <c r="X10" s="278"/>
      <c r="Y10" s="278"/>
      <c r="Z10" s="275">
        <f t="shared" si="8"/>
        <v>1</v>
      </c>
      <c r="AA10" s="282">
        <f t="shared" si="9"/>
        <v>1</v>
      </c>
      <c r="AB10" s="109">
        <f t="shared" si="10"/>
        <v>0</v>
      </c>
      <c r="AC10" s="9">
        <f>IF(Penalties!Q7&gt;0,Penalties!Q7,"")</f>
      </c>
      <c r="AD10" s="7">
        <f>IF(Penalties!AH7&gt;0,Penalties!AH7,"")</f>
      </c>
      <c r="AE10" s="130"/>
      <c r="AF10" s="184"/>
      <c r="AG10" s="7"/>
      <c r="AH10" s="7"/>
      <c r="AI10" s="7">
        <v>2</v>
      </c>
      <c r="AJ10" s="181">
        <f t="shared" si="11"/>
        <v>2</v>
      </c>
      <c r="AK10" s="228">
        <f t="shared" si="1"/>
      </c>
      <c r="AL10" s="161">
        <f t="shared" si="2"/>
      </c>
      <c r="AM10" s="161">
        <f t="shared" si="3"/>
        <v>1</v>
      </c>
      <c r="AN10" s="190">
        <f t="shared" si="4"/>
        <v>1</v>
      </c>
    </row>
    <row r="11" spans="1:40" s="2" customFormat="1" ht="15.75" customHeight="1">
      <c r="A11" s="287" t="s">
        <v>27</v>
      </c>
      <c r="B11" s="5" t="s">
        <v>99</v>
      </c>
      <c r="C11" s="6" t="s">
        <v>28</v>
      </c>
      <c r="D11" s="9">
        <v>14</v>
      </c>
      <c r="E11" s="7"/>
      <c r="F11" s="7"/>
      <c r="G11" s="7">
        <f t="shared" si="5"/>
        <v>14</v>
      </c>
      <c r="H11" s="145">
        <f>G11/B20</f>
        <v>0.3333333333333333</v>
      </c>
      <c r="I11" s="9">
        <v>8</v>
      </c>
      <c r="J11" s="155">
        <f t="shared" si="0"/>
        <v>0.5714285714285714</v>
      </c>
      <c r="K11" s="160">
        <v>59</v>
      </c>
      <c r="L11" s="160"/>
      <c r="M11" s="161">
        <f t="shared" si="6"/>
        <v>4.214285714285714</v>
      </c>
      <c r="N11" s="10">
        <v>7</v>
      </c>
      <c r="O11" s="9"/>
      <c r="P11" s="7"/>
      <c r="Q11" s="7"/>
      <c r="R11" s="7"/>
      <c r="S11" s="7"/>
      <c r="T11" s="109">
        <f t="shared" si="7"/>
        <v>0</v>
      </c>
      <c r="U11" s="9"/>
      <c r="V11" s="7"/>
      <c r="W11" s="262"/>
      <c r="X11" s="262"/>
      <c r="Y11" s="262"/>
      <c r="Z11" s="275">
        <f t="shared" si="8"/>
        <v>0</v>
      </c>
      <c r="AA11" s="282">
        <f t="shared" si="9"/>
        <v>0</v>
      </c>
      <c r="AB11" s="109">
        <f t="shared" si="10"/>
        <v>0</v>
      </c>
      <c r="AC11" s="9">
        <f>IF(Penalties!Q8&gt;0,Penalties!Q8,"")</f>
      </c>
      <c r="AD11" s="7">
        <f>IF(Penalties!AH8&gt;0,Penalties!AH8,"")</f>
        <v>2</v>
      </c>
      <c r="AE11" s="10">
        <v>2</v>
      </c>
      <c r="AF11" s="185">
        <v>54</v>
      </c>
      <c r="AG11" s="7">
        <v>12</v>
      </c>
      <c r="AH11" s="7"/>
      <c r="AI11" s="7"/>
      <c r="AJ11" s="181">
        <f t="shared" si="11"/>
        <v>12</v>
      </c>
      <c r="AK11" s="228">
        <f t="shared" si="1"/>
        <v>0.8571428571428571</v>
      </c>
      <c r="AL11" s="161">
        <f t="shared" si="2"/>
      </c>
      <c r="AM11" s="161">
        <f t="shared" si="3"/>
      </c>
      <c r="AN11" s="190">
        <f t="shared" si="4"/>
        <v>0.8571428571428571</v>
      </c>
    </row>
    <row r="12" spans="1:40" s="2" customFormat="1" ht="15.75" customHeight="1">
      <c r="A12" s="286" t="s">
        <v>10</v>
      </c>
      <c r="B12" s="19" t="s">
        <v>102</v>
      </c>
      <c r="C12" s="20" t="s">
        <v>11</v>
      </c>
      <c r="D12" s="9">
        <v>3</v>
      </c>
      <c r="E12" s="7">
        <v>2</v>
      </c>
      <c r="F12" s="7">
        <v>19</v>
      </c>
      <c r="G12" s="7">
        <f t="shared" si="5"/>
        <v>24</v>
      </c>
      <c r="H12" s="145">
        <f>G12/B20</f>
        <v>0.5714285714285714</v>
      </c>
      <c r="I12" s="9"/>
      <c r="J12" s="155">
        <f t="shared" si="0"/>
        <v>0</v>
      </c>
      <c r="K12" s="160">
        <v>2</v>
      </c>
      <c r="L12" s="160"/>
      <c r="M12" s="161">
        <f t="shared" si="6"/>
        <v>0.6666666666666666</v>
      </c>
      <c r="N12" s="10"/>
      <c r="O12" s="9">
        <v>3</v>
      </c>
      <c r="P12" s="7"/>
      <c r="Q12" s="7"/>
      <c r="R12" s="7"/>
      <c r="S12" s="7"/>
      <c r="T12" s="109">
        <f t="shared" si="7"/>
        <v>3</v>
      </c>
      <c r="U12" s="172">
        <v>9</v>
      </c>
      <c r="V12" s="33">
        <v>2</v>
      </c>
      <c r="W12" s="278">
        <v>3</v>
      </c>
      <c r="X12" s="278">
        <v>1</v>
      </c>
      <c r="Y12" s="278"/>
      <c r="Z12" s="275">
        <f t="shared" si="8"/>
        <v>15</v>
      </c>
      <c r="AA12" s="282">
        <f t="shared" si="9"/>
        <v>18</v>
      </c>
      <c r="AB12" s="109">
        <f t="shared" si="10"/>
        <v>1</v>
      </c>
      <c r="AC12" s="9">
        <f>IF(Penalties!Q9&gt;0,Penalties!Q9,"")</f>
      </c>
      <c r="AD12" s="7">
        <f>IF(Penalties!AH9&gt;0,Penalties!AH9,"")</f>
        <v>3</v>
      </c>
      <c r="AE12" s="10">
        <v>3</v>
      </c>
      <c r="AF12" s="185"/>
      <c r="AG12" s="7">
        <v>-9</v>
      </c>
      <c r="AH12" s="7">
        <v>10</v>
      </c>
      <c r="AI12" s="7">
        <v>51</v>
      </c>
      <c r="AJ12" s="181">
        <f t="shared" si="11"/>
        <v>52</v>
      </c>
      <c r="AK12" s="228">
        <f t="shared" si="1"/>
        <v>-3</v>
      </c>
      <c r="AL12" s="161">
        <f t="shared" si="2"/>
        <v>5</v>
      </c>
      <c r="AM12" s="161">
        <f t="shared" si="3"/>
        <v>2.6842105263157894</v>
      </c>
      <c r="AN12" s="190">
        <f t="shared" si="4"/>
        <v>2.1666666666666665</v>
      </c>
    </row>
    <row r="13" spans="1:40" s="2" customFormat="1" ht="15.75" customHeight="1">
      <c r="A13" s="287" t="s">
        <v>20</v>
      </c>
      <c r="B13" s="5" t="s">
        <v>100</v>
      </c>
      <c r="C13" s="6" t="s">
        <v>21</v>
      </c>
      <c r="D13" s="9"/>
      <c r="E13" s="7"/>
      <c r="F13" s="7">
        <v>20</v>
      </c>
      <c r="G13" s="7">
        <f t="shared" si="5"/>
        <v>20</v>
      </c>
      <c r="H13" s="145">
        <f>G13/B20</f>
        <v>0.47619047619047616</v>
      </c>
      <c r="I13" s="9"/>
      <c r="J13" s="155">
        <f t="shared" si="0"/>
      </c>
      <c r="K13" s="160"/>
      <c r="L13" s="160"/>
      <c r="M13" s="161">
        <f t="shared" si="6"/>
      </c>
      <c r="N13" s="10"/>
      <c r="O13" s="9">
        <v>2</v>
      </c>
      <c r="P13" s="7"/>
      <c r="Q13" s="7"/>
      <c r="R13" s="7"/>
      <c r="S13" s="7"/>
      <c r="T13" s="109">
        <f t="shared" si="7"/>
        <v>2</v>
      </c>
      <c r="U13" s="9">
        <v>7</v>
      </c>
      <c r="V13" s="7">
        <v>1</v>
      </c>
      <c r="W13" s="262">
        <v>2</v>
      </c>
      <c r="X13" s="262"/>
      <c r="Y13" s="262"/>
      <c r="Z13" s="275">
        <f t="shared" si="8"/>
        <v>10</v>
      </c>
      <c r="AA13" s="282">
        <f t="shared" si="9"/>
        <v>12</v>
      </c>
      <c r="AB13" s="109">
        <f t="shared" si="10"/>
        <v>0</v>
      </c>
      <c r="AC13" s="9">
        <f>IF(Penalties!Q10&gt;0,Penalties!Q10,"")</f>
      </c>
      <c r="AD13" s="7">
        <f>IF(Penalties!AH10&gt;0,Penalties!AH10,"")</f>
      </c>
      <c r="AE13" s="130"/>
      <c r="AF13" s="184"/>
      <c r="AG13" s="7"/>
      <c r="AH13" s="7"/>
      <c r="AI13" s="7">
        <v>41</v>
      </c>
      <c r="AJ13" s="181">
        <f t="shared" si="11"/>
        <v>41</v>
      </c>
      <c r="AK13" s="228">
        <f t="shared" si="1"/>
      </c>
      <c r="AL13" s="161">
        <f t="shared" si="2"/>
      </c>
      <c r="AM13" s="161">
        <f t="shared" si="3"/>
        <v>2.05</v>
      </c>
      <c r="AN13" s="190">
        <f t="shared" si="4"/>
        <v>2.05</v>
      </c>
    </row>
    <row r="14" spans="1:40" s="97" customFormat="1" ht="15.75" customHeight="1">
      <c r="A14" s="288" t="s">
        <v>6</v>
      </c>
      <c r="B14" s="93" t="s">
        <v>103</v>
      </c>
      <c r="C14" s="94" t="s">
        <v>7</v>
      </c>
      <c r="D14" s="107">
        <v>10</v>
      </c>
      <c r="E14" s="99">
        <v>17</v>
      </c>
      <c r="F14" s="99">
        <v>2</v>
      </c>
      <c r="G14" s="7">
        <f t="shared" si="5"/>
        <v>29</v>
      </c>
      <c r="H14" s="145">
        <f>G14/B20</f>
        <v>0.6904761904761905</v>
      </c>
      <c r="I14" s="107">
        <v>8</v>
      </c>
      <c r="J14" s="266">
        <f t="shared" si="0"/>
        <v>0.8</v>
      </c>
      <c r="K14" s="166">
        <v>47</v>
      </c>
      <c r="L14" s="166">
        <v>0</v>
      </c>
      <c r="M14" s="161">
        <f t="shared" si="6"/>
        <v>4.7</v>
      </c>
      <c r="N14" s="130">
        <v>4</v>
      </c>
      <c r="O14" s="107">
        <v>7</v>
      </c>
      <c r="P14" s="99"/>
      <c r="Q14" s="99"/>
      <c r="R14" s="96"/>
      <c r="S14" s="99"/>
      <c r="T14" s="109">
        <f t="shared" si="7"/>
        <v>7</v>
      </c>
      <c r="U14" s="175">
        <v>8</v>
      </c>
      <c r="V14" s="100">
        <v>9</v>
      </c>
      <c r="W14" s="280">
        <v>4</v>
      </c>
      <c r="X14" s="280">
        <v>5</v>
      </c>
      <c r="Y14" s="280"/>
      <c r="Z14" s="275">
        <f t="shared" si="8"/>
        <v>26</v>
      </c>
      <c r="AA14" s="282">
        <f t="shared" si="9"/>
        <v>33</v>
      </c>
      <c r="AB14" s="109">
        <f t="shared" si="10"/>
        <v>5</v>
      </c>
      <c r="AC14" s="9">
        <f>IF(Penalties!Q11&gt;0,Penalties!Q11,"")</f>
      </c>
      <c r="AD14" s="7">
        <f>IF(Penalties!AH11&gt;0,Penalties!AH11,"")</f>
        <v>3</v>
      </c>
      <c r="AE14" s="131">
        <v>3</v>
      </c>
      <c r="AF14" s="182">
        <v>42</v>
      </c>
      <c r="AG14" s="96">
        <v>35</v>
      </c>
      <c r="AH14" s="96">
        <v>29</v>
      </c>
      <c r="AI14" s="96">
        <v>18</v>
      </c>
      <c r="AJ14" s="183">
        <f t="shared" si="11"/>
        <v>82</v>
      </c>
      <c r="AK14" s="229">
        <f t="shared" si="1"/>
        <v>3.5</v>
      </c>
      <c r="AL14" s="163">
        <f t="shared" si="2"/>
        <v>1.7058823529411764</v>
      </c>
      <c r="AM14" s="163">
        <f t="shared" si="3"/>
        <v>9</v>
      </c>
      <c r="AN14" s="191">
        <f t="shared" si="4"/>
        <v>2.8275862068965516</v>
      </c>
    </row>
    <row r="15" spans="1:40" s="2" customFormat="1" ht="15.75" customHeight="1">
      <c r="A15" s="287" t="s">
        <v>8</v>
      </c>
      <c r="B15" s="5" t="s">
        <v>100</v>
      </c>
      <c r="C15" s="6" t="s">
        <v>9</v>
      </c>
      <c r="D15" s="9"/>
      <c r="E15" s="8"/>
      <c r="F15" s="8">
        <v>7</v>
      </c>
      <c r="G15" s="7">
        <f t="shared" si="5"/>
        <v>7</v>
      </c>
      <c r="H15" s="145">
        <f>G15/B20</f>
        <v>0.16666666666666666</v>
      </c>
      <c r="I15" s="107"/>
      <c r="J15" s="155">
        <f t="shared" si="0"/>
      </c>
      <c r="K15" s="167"/>
      <c r="L15" s="167"/>
      <c r="M15" s="161">
        <f t="shared" si="6"/>
      </c>
      <c r="N15" s="10"/>
      <c r="O15" s="9"/>
      <c r="P15" s="8"/>
      <c r="Q15" s="8"/>
      <c r="R15" s="7"/>
      <c r="S15" s="8"/>
      <c r="T15" s="109">
        <f t="shared" si="7"/>
        <v>0</v>
      </c>
      <c r="U15" s="11">
        <v>1</v>
      </c>
      <c r="V15" s="8"/>
      <c r="W15" s="263"/>
      <c r="X15" s="263"/>
      <c r="Y15" s="263"/>
      <c r="Z15" s="275">
        <f t="shared" si="8"/>
        <v>1</v>
      </c>
      <c r="AA15" s="282">
        <f t="shared" si="9"/>
        <v>1</v>
      </c>
      <c r="AB15" s="109">
        <f t="shared" si="10"/>
        <v>0</v>
      </c>
      <c r="AC15" s="9">
        <f>IF(Penalties!Q12&gt;0,Penalties!Q12,"")</f>
      </c>
      <c r="AD15" s="7">
        <f>IF(Penalties!AH12&gt;0,Penalties!AH12,"")</f>
        <v>1</v>
      </c>
      <c r="AE15" s="131">
        <v>1</v>
      </c>
      <c r="AF15" s="184"/>
      <c r="AG15" s="7"/>
      <c r="AH15" s="7"/>
      <c r="AI15" s="7">
        <v>-21</v>
      </c>
      <c r="AJ15" s="181">
        <f t="shared" si="11"/>
        <v>-21</v>
      </c>
      <c r="AK15" s="228">
        <f t="shared" si="1"/>
      </c>
      <c r="AL15" s="161">
        <f t="shared" si="2"/>
      </c>
      <c r="AM15" s="161">
        <f t="shared" si="3"/>
        <v>-3</v>
      </c>
      <c r="AN15" s="190">
        <f t="shared" si="4"/>
        <v>-3</v>
      </c>
    </row>
    <row r="16" spans="1:40" s="2" customFormat="1" ht="15.75" customHeight="1">
      <c r="A16" s="287" t="s">
        <v>12</v>
      </c>
      <c r="B16" s="5" t="s">
        <v>104</v>
      </c>
      <c r="C16" s="6" t="s">
        <v>13</v>
      </c>
      <c r="D16" s="9"/>
      <c r="E16" s="7">
        <v>1</v>
      </c>
      <c r="F16" s="7">
        <v>9</v>
      </c>
      <c r="G16" s="7">
        <f t="shared" si="5"/>
        <v>10</v>
      </c>
      <c r="H16" s="145">
        <f>G16/B20</f>
        <v>0.23809523809523808</v>
      </c>
      <c r="I16" s="9"/>
      <c r="J16" s="155">
        <f t="shared" si="0"/>
      </c>
      <c r="K16" s="160"/>
      <c r="L16" s="160"/>
      <c r="M16" s="161">
        <f t="shared" si="6"/>
      </c>
      <c r="N16" s="10"/>
      <c r="O16" s="9"/>
      <c r="P16" s="7"/>
      <c r="Q16" s="7"/>
      <c r="R16" s="7"/>
      <c r="S16" s="7"/>
      <c r="T16" s="109">
        <f t="shared" si="7"/>
        <v>0</v>
      </c>
      <c r="U16" s="9">
        <v>2</v>
      </c>
      <c r="V16" s="7"/>
      <c r="W16" s="262">
        <v>1</v>
      </c>
      <c r="X16" s="262"/>
      <c r="Y16" s="262"/>
      <c r="Z16" s="275">
        <f t="shared" si="8"/>
        <v>3</v>
      </c>
      <c r="AA16" s="282">
        <f t="shared" si="9"/>
        <v>3</v>
      </c>
      <c r="AB16" s="109">
        <f t="shared" si="10"/>
        <v>0</v>
      </c>
      <c r="AC16" s="9">
        <f>IF(Penalties!Q13&gt;0,Penalties!Q13,"")</f>
      </c>
      <c r="AD16" s="7">
        <f>IF(Penalties!AH13&gt;0,Penalties!AH13,"")</f>
      </c>
      <c r="AE16" s="10"/>
      <c r="AF16" s="184"/>
      <c r="AG16" s="7"/>
      <c r="AH16" s="7">
        <v>0</v>
      </c>
      <c r="AI16" s="7">
        <v>-23</v>
      </c>
      <c r="AJ16" s="181">
        <f>SUM(AG16:AI16)</f>
        <v>-23</v>
      </c>
      <c r="AK16" s="228">
        <f t="shared" si="1"/>
      </c>
      <c r="AL16" s="161">
        <f t="shared" si="2"/>
        <v>0</v>
      </c>
      <c r="AM16" s="161">
        <f t="shared" si="3"/>
        <v>-2.5555555555555554</v>
      </c>
      <c r="AN16" s="190">
        <f t="shared" si="4"/>
        <v>-2.3</v>
      </c>
    </row>
    <row r="17" spans="1:40" s="2" customFormat="1" ht="15.75" customHeight="1">
      <c r="A17" s="287" t="s">
        <v>24</v>
      </c>
      <c r="B17" s="5" t="s">
        <v>104</v>
      </c>
      <c r="C17" s="6" t="s">
        <v>180</v>
      </c>
      <c r="D17" s="9"/>
      <c r="E17" s="7">
        <v>8</v>
      </c>
      <c r="F17" s="7">
        <v>15</v>
      </c>
      <c r="G17" s="7">
        <f t="shared" si="5"/>
        <v>23</v>
      </c>
      <c r="H17" s="145">
        <f>G17/B20</f>
        <v>0.5476190476190477</v>
      </c>
      <c r="I17" s="9"/>
      <c r="J17" s="155">
        <f t="shared" si="0"/>
      </c>
      <c r="K17" s="160"/>
      <c r="L17" s="160"/>
      <c r="M17" s="161">
        <f t="shared" si="6"/>
      </c>
      <c r="N17" s="10"/>
      <c r="O17" s="9">
        <v>5</v>
      </c>
      <c r="P17" s="7"/>
      <c r="Q17" s="7">
        <v>1</v>
      </c>
      <c r="R17" s="7"/>
      <c r="S17" s="7"/>
      <c r="T17" s="109">
        <f t="shared" si="7"/>
        <v>6</v>
      </c>
      <c r="U17" s="12">
        <v>5</v>
      </c>
      <c r="V17" s="13">
        <v>7</v>
      </c>
      <c r="W17" s="261">
        <v>6</v>
      </c>
      <c r="X17" s="261">
        <v>2</v>
      </c>
      <c r="Y17" s="261"/>
      <c r="Z17" s="275">
        <f t="shared" si="8"/>
        <v>20</v>
      </c>
      <c r="AA17" s="282">
        <f t="shared" si="9"/>
        <v>26</v>
      </c>
      <c r="AB17" s="109">
        <f t="shared" si="10"/>
        <v>2</v>
      </c>
      <c r="AC17" s="9">
        <f>IF(Penalties!Q14&gt;0,Penalties!Q14,"")</f>
      </c>
      <c r="AD17" s="7">
        <f>IF(Penalties!AH14&gt;0,Penalties!AH14,"")</f>
        <v>3</v>
      </c>
      <c r="AE17" s="10">
        <v>3</v>
      </c>
      <c r="AF17" s="184"/>
      <c r="AG17" s="7"/>
      <c r="AH17" s="7">
        <v>27</v>
      </c>
      <c r="AI17" s="7">
        <v>62</v>
      </c>
      <c r="AJ17" s="181">
        <f t="shared" si="11"/>
        <v>89</v>
      </c>
      <c r="AK17" s="228">
        <f t="shared" si="1"/>
      </c>
      <c r="AL17" s="161">
        <f t="shared" si="2"/>
        <v>3.375</v>
      </c>
      <c r="AM17" s="161">
        <f t="shared" si="3"/>
        <v>4.133333333333334</v>
      </c>
      <c r="AN17" s="190">
        <f t="shared" si="4"/>
        <v>3.869565217391304</v>
      </c>
    </row>
    <row r="18" spans="1:40" s="2" customFormat="1" ht="15.75" customHeight="1">
      <c r="A18" s="287" t="s">
        <v>2</v>
      </c>
      <c r="B18" s="5" t="s">
        <v>104</v>
      </c>
      <c r="C18" s="6" t="s">
        <v>3</v>
      </c>
      <c r="D18" s="9"/>
      <c r="E18" s="7">
        <v>4</v>
      </c>
      <c r="F18" s="7">
        <v>12</v>
      </c>
      <c r="G18" s="7">
        <f t="shared" si="5"/>
        <v>16</v>
      </c>
      <c r="H18" s="145">
        <f>G18/B20</f>
        <v>0.38095238095238093</v>
      </c>
      <c r="I18" s="9"/>
      <c r="J18" s="155">
        <f t="shared" si="0"/>
      </c>
      <c r="K18" s="160"/>
      <c r="L18" s="160"/>
      <c r="M18" s="161">
        <f t="shared" si="6"/>
      </c>
      <c r="N18" s="10"/>
      <c r="O18" s="9">
        <v>2</v>
      </c>
      <c r="P18" s="7"/>
      <c r="Q18" s="7"/>
      <c r="R18" s="7"/>
      <c r="S18" s="7"/>
      <c r="T18" s="109">
        <f t="shared" si="7"/>
        <v>2</v>
      </c>
      <c r="U18" s="12">
        <v>9</v>
      </c>
      <c r="V18" s="13">
        <v>2</v>
      </c>
      <c r="W18" s="261">
        <v>1</v>
      </c>
      <c r="X18" s="261"/>
      <c r="Y18" s="261"/>
      <c r="Z18" s="275">
        <f t="shared" si="8"/>
        <v>12</v>
      </c>
      <c r="AA18" s="282">
        <f t="shared" si="9"/>
        <v>14</v>
      </c>
      <c r="AB18" s="109">
        <f t="shared" si="10"/>
        <v>0</v>
      </c>
      <c r="AC18" s="9">
        <f>IF(Penalties!Q15&gt;0,Penalties!Q15,"")</f>
      </c>
      <c r="AD18" s="7">
        <f>IF(Penalties!AH15&gt;0,Penalties!AH15,"")</f>
        <v>1</v>
      </c>
      <c r="AE18" s="10">
        <v>1</v>
      </c>
      <c r="AF18" s="184"/>
      <c r="AG18" s="7"/>
      <c r="AH18" s="7">
        <v>11</v>
      </c>
      <c r="AI18" s="7">
        <v>40</v>
      </c>
      <c r="AJ18" s="181">
        <f>SUM(AG18:AI18)</f>
        <v>51</v>
      </c>
      <c r="AK18" s="228">
        <f t="shared" si="1"/>
      </c>
      <c r="AL18" s="161">
        <f t="shared" si="2"/>
        <v>2.75</v>
      </c>
      <c r="AM18" s="161">
        <f t="shared" si="3"/>
        <v>3.3333333333333335</v>
      </c>
      <c r="AN18" s="190">
        <f t="shared" si="4"/>
        <v>3.1875</v>
      </c>
    </row>
    <row r="19" spans="1:40" s="2" customFormat="1" ht="15.75" customHeight="1" thickBot="1">
      <c r="A19" s="287" t="s">
        <v>4</v>
      </c>
      <c r="B19" s="5" t="s">
        <v>104</v>
      </c>
      <c r="C19" s="6" t="s">
        <v>5</v>
      </c>
      <c r="D19" s="28"/>
      <c r="E19" s="132">
        <v>1</v>
      </c>
      <c r="F19" s="132">
        <v>25</v>
      </c>
      <c r="G19" s="132">
        <f t="shared" si="5"/>
        <v>26</v>
      </c>
      <c r="H19" s="265">
        <f>G19/B20</f>
        <v>0.6190476190476191</v>
      </c>
      <c r="I19" s="268"/>
      <c r="J19" s="269">
        <f t="shared" si="0"/>
      </c>
      <c r="K19" s="270"/>
      <c r="L19" s="270"/>
      <c r="M19" s="271">
        <f t="shared" si="6"/>
      </c>
      <c r="N19" s="272"/>
      <c r="O19" s="268">
        <v>5</v>
      </c>
      <c r="P19" s="276"/>
      <c r="Q19" s="276"/>
      <c r="R19" s="276"/>
      <c r="S19" s="276"/>
      <c r="T19" s="277">
        <f t="shared" si="7"/>
        <v>5</v>
      </c>
      <c r="U19" s="172">
        <v>11</v>
      </c>
      <c r="V19" s="33">
        <v>16</v>
      </c>
      <c r="W19" s="278">
        <v>5</v>
      </c>
      <c r="X19" s="278">
        <v>2</v>
      </c>
      <c r="Y19" s="278"/>
      <c r="Z19" s="176">
        <f t="shared" si="8"/>
        <v>34</v>
      </c>
      <c r="AA19" s="285">
        <f t="shared" si="9"/>
        <v>39</v>
      </c>
      <c r="AB19" s="110">
        <f t="shared" si="10"/>
        <v>2</v>
      </c>
      <c r="AC19" s="28">
        <f>IF(Penalties!Q16&gt;0,Penalties!Q16,"")</f>
      </c>
      <c r="AD19" s="132">
        <f>IF(Penalties!AH16&gt;0,Penalties!AH16,"")</f>
        <v>3</v>
      </c>
      <c r="AE19" s="133">
        <v>3</v>
      </c>
      <c r="AF19" s="186"/>
      <c r="AG19" s="132"/>
      <c r="AH19" s="132">
        <v>-6</v>
      </c>
      <c r="AI19" s="132">
        <v>57</v>
      </c>
      <c r="AJ19" s="187">
        <f>SUM(AG19:AI19)</f>
        <v>51</v>
      </c>
      <c r="AK19" s="230">
        <f t="shared" si="1"/>
      </c>
      <c r="AL19" s="231">
        <f t="shared" si="2"/>
        <v>-6</v>
      </c>
      <c r="AM19" s="231">
        <f t="shared" si="3"/>
        <v>2.28</v>
      </c>
      <c r="AN19" s="192">
        <f t="shared" si="4"/>
        <v>1.9615384615384615</v>
      </c>
    </row>
    <row r="20" spans="1:40" s="2" customFormat="1" ht="15.75" customHeight="1" thickBot="1">
      <c r="A20" s="3" t="s">
        <v>150</v>
      </c>
      <c r="B20" s="4">
        <f>'Breakdown Worksheet'!M62</f>
        <v>42</v>
      </c>
      <c r="C20" s="4" t="s">
        <v>151</v>
      </c>
      <c r="D20" s="15">
        <f>SUM(D6:D19)</f>
        <v>42</v>
      </c>
      <c r="E20" s="16">
        <f>SUM(E6:E19)</f>
        <v>41</v>
      </c>
      <c r="F20" s="16">
        <f>SUM(F6:F19)</f>
        <v>127</v>
      </c>
      <c r="G20" s="264"/>
      <c r="H20" s="17" t="s">
        <v>82</v>
      </c>
      <c r="I20" s="15">
        <f>SUM(I6:I19)</f>
        <v>23</v>
      </c>
      <c r="J20" s="168">
        <f>I20/B20</f>
        <v>0.5476190476190477</v>
      </c>
      <c r="K20" s="169">
        <f>SUM(K6:K19)</f>
        <v>193</v>
      </c>
      <c r="L20" s="169">
        <f>SUM(L6:L19)</f>
        <v>0</v>
      </c>
      <c r="M20" s="170">
        <f>K20/B20</f>
        <v>4.595238095238095</v>
      </c>
      <c r="N20" s="17">
        <f aca="true" t="shared" si="12" ref="N20:AE20">SUM(N6:N19)</f>
        <v>22</v>
      </c>
      <c r="O20" s="15">
        <f t="shared" si="12"/>
        <v>25</v>
      </c>
      <c r="P20" s="16">
        <f t="shared" si="12"/>
        <v>0</v>
      </c>
      <c r="Q20" s="16">
        <f t="shared" si="12"/>
        <v>2</v>
      </c>
      <c r="R20" s="16">
        <f t="shared" si="12"/>
        <v>0</v>
      </c>
      <c r="S20" s="16">
        <f t="shared" si="12"/>
        <v>0</v>
      </c>
      <c r="T20" s="174">
        <f t="shared" si="12"/>
        <v>27</v>
      </c>
      <c r="U20" s="15">
        <f t="shared" si="12"/>
        <v>58</v>
      </c>
      <c r="V20" s="16">
        <f t="shared" si="12"/>
        <v>38</v>
      </c>
      <c r="W20" s="16">
        <f>SUM(W6:W19)</f>
        <v>23</v>
      </c>
      <c r="X20" s="16">
        <f>SUM(X6:X19)</f>
        <v>10</v>
      </c>
      <c r="Y20" s="16">
        <f>SUM(Y6:Y19)</f>
        <v>0</v>
      </c>
      <c r="Z20" s="174">
        <f t="shared" si="12"/>
        <v>129</v>
      </c>
      <c r="AA20" s="283">
        <f t="shared" si="12"/>
        <v>156</v>
      </c>
      <c r="AB20" s="174">
        <f t="shared" si="12"/>
        <v>10</v>
      </c>
      <c r="AC20" s="15">
        <f t="shared" si="12"/>
        <v>0</v>
      </c>
      <c r="AD20" s="16">
        <f t="shared" si="12"/>
        <v>22</v>
      </c>
      <c r="AE20" s="17">
        <f t="shared" si="12"/>
        <v>22</v>
      </c>
      <c r="AF20" s="18" t="s">
        <v>82</v>
      </c>
      <c r="AG20" s="16" t="s">
        <v>82</v>
      </c>
      <c r="AH20" s="16" t="s">
        <v>82</v>
      </c>
      <c r="AI20" s="16" t="s">
        <v>82</v>
      </c>
      <c r="AJ20" s="17" t="s">
        <v>82</v>
      </c>
      <c r="AK20" s="140" t="s">
        <v>82</v>
      </c>
      <c r="AL20" s="146" t="s">
        <v>82</v>
      </c>
      <c r="AM20" s="146" t="s">
        <v>82</v>
      </c>
      <c r="AN20" s="147" t="s">
        <v>82</v>
      </c>
    </row>
    <row r="21" ht="18" customHeight="1" thickBot="1">
      <c r="N21"/>
    </row>
    <row r="22" spans="1:40" ht="12.75" thickBot="1">
      <c r="A22" s="141" t="s">
        <v>80</v>
      </c>
      <c r="B22" s="142" t="s">
        <v>81</v>
      </c>
      <c r="C22" s="143" t="s">
        <v>152</v>
      </c>
      <c r="D22" s="348" t="s">
        <v>141</v>
      </c>
      <c r="E22" s="349"/>
      <c r="F22" s="349"/>
      <c r="G22" s="349"/>
      <c r="H22" s="350"/>
      <c r="I22" s="348" t="s">
        <v>137</v>
      </c>
      <c r="J22" s="349"/>
      <c r="K22" s="349"/>
      <c r="L22" s="349"/>
      <c r="M22" s="349"/>
      <c r="N22" s="350"/>
      <c r="O22" s="348" t="s">
        <v>65</v>
      </c>
      <c r="P22" s="349"/>
      <c r="Q22" s="349"/>
      <c r="R22" s="349"/>
      <c r="S22" s="349"/>
      <c r="T22" s="350"/>
      <c r="U22" s="342" t="s">
        <v>128</v>
      </c>
      <c r="V22" s="343"/>
      <c r="W22" s="343"/>
      <c r="X22" s="343"/>
      <c r="Y22" s="343"/>
      <c r="Z22" s="343"/>
      <c r="AA22" s="343"/>
      <c r="AB22" s="344"/>
      <c r="AC22" s="342" t="s">
        <v>142</v>
      </c>
      <c r="AD22" s="343"/>
      <c r="AE22" s="344"/>
      <c r="AF22" s="342" t="s">
        <v>157</v>
      </c>
      <c r="AG22" s="343"/>
      <c r="AH22" s="343"/>
      <c r="AI22" s="343"/>
      <c r="AJ22" s="344"/>
      <c r="AK22" s="351" t="s">
        <v>124</v>
      </c>
      <c r="AL22" s="352"/>
      <c r="AM22" s="352"/>
      <c r="AN22" s="353"/>
    </row>
    <row r="23" spans="1:40" s="1" customFormat="1" ht="49.5" customHeight="1" thickBot="1">
      <c r="A23" s="345" t="s">
        <v>29</v>
      </c>
      <c r="B23" s="346"/>
      <c r="C23" s="347"/>
      <c r="D23" s="137" t="s">
        <v>155</v>
      </c>
      <c r="E23" s="136" t="s">
        <v>153</v>
      </c>
      <c r="F23" s="136" t="s">
        <v>154</v>
      </c>
      <c r="G23" s="274" t="s">
        <v>244</v>
      </c>
      <c r="H23" s="171" t="s">
        <v>143</v>
      </c>
      <c r="I23" s="137" t="s">
        <v>144</v>
      </c>
      <c r="J23" s="151" t="s">
        <v>145</v>
      </c>
      <c r="K23" s="157" t="s">
        <v>146</v>
      </c>
      <c r="L23" s="157" t="s">
        <v>245</v>
      </c>
      <c r="M23" s="151" t="s">
        <v>147</v>
      </c>
      <c r="N23" s="139" t="s">
        <v>49</v>
      </c>
      <c r="O23" s="137" t="s">
        <v>246</v>
      </c>
      <c r="P23" s="136" t="s">
        <v>45</v>
      </c>
      <c r="Q23" s="136" t="s">
        <v>148</v>
      </c>
      <c r="R23" s="136" t="s">
        <v>149</v>
      </c>
      <c r="S23" s="136" t="s">
        <v>156</v>
      </c>
      <c r="T23" s="171" t="s">
        <v>83</v>
      </c>
      <c r="U23" s="137" t="s">
        <v>46</v>
      </c>
      <c r="V23" s="136" t="s">
        <v>47</v>
      </c>
      <c r="W23" s="274" t="s">
        <v>61</v>
      </c>
      <c r="X23" s="274" t="s">
        <v>62</v>
      </c>
      <c r="Y23" s="274" t="s">
        <v>48</v>
      </c>
      <c r="Z23" s="171" t="s">
        <v>63</v>
      </c>
      <c r="AA23" s="281" t="s">
        <v>64</v>
      </c>
      <c r="AB23" s="171" t="s">
        <v>84</v>
      </c>
      <c r="AC23" s="137" t="s">
        <v>161</v>
      </c>
      <c r="AD23" s="138" t="s">
        <v>160</v>
      </c>
      <c r="AE23" s="177" t="s">
        <v>129</v>
      </c>
      <c r="AF23" s="148" t="s">
        <v>125</v>
      </c>
      <c r="AG23" s="149" t="s">
        <v>130</v>
      </c>
      <c r="AH23" s="149" t="s">
        <v>67</v>
      </c>
      <c r="AI23" s="149" t="s">
        <v>131</v>
      </c>
      <c r="AJ23" s="150" t="s">
        <v>132</v>
      </c>
      <c r="AK23" s="225" t="s">
        <v>133</v>
      </c>
      <c r="AL23" s="226" t="s">
        <v>134</v>
      </c>
      <c r="AM23" s="226" t="s">
        <v>135</v>
      </c>
      <c r="AN23" s="150" t="s">
        <v>136</v>
      </c>
    </row>
    <row r="24" spans="1:40" s="2" customFormat="1" ht="15.75" customHeight="1">
      <c r="A24" s="295" t="s">
        <v>38</v>
      </c>
      <c r="B24" s="296" t="s">
        <v>100</v>
      </c>
      <c r="C24" s="297" t="s">
        <v>39</v>
      </c>
      <c r="D24" s="12"/>
      <c r="E24" s="13"/>
      <c r="F24" s="13">
        <v>6</v>
      </c>
      <c r="G24" s="261">
        <f>SUM(D24:F24)</f>
        <v>6</v>
      </c>
      <c r="H24" s="144">
        <f>G24/B38</f>
        <v>0.14285714285714285</v>
      </c>
      <c r="I24" s="12"/>
      <c r="J24" s="152">
        <f aca="true" t="shared" si="13" ref="J24:J37">IF(D24=0,"",I24/D24)</f>
      </c>
      <c r="K24" s="158"/>
      <c r="L24" s="158"/>
      <c r="M24" s="159">
        <f>IF(D24=0,"",(K24-L24)/D24)</f>
      </c>
      <c r="N24" s="273"/>
      <c r="O24" s="127">
        <v>2</v>
      </c>
      <c r="P24" s="128"/>
      <c r="Q24" s="128"/>
      <c r="R24" s="128"/>
      <c r="S24" s="128"/>
      <c r="T24" s="108">
        <f>SUM(O24:S24)</f>
        <v>2</v>
      </c>
      <c r="U24" s="172">
        <v>2</v>
      </c>
      <c r="V24" s="33">
        <v>1</v>
      </c>
      <c r="W24" s="278"/>
      <c r="X24" s="278"/>
      <c r="Y24" s="278"/>
      <c r="Z24" s="275">
        <f>SUM(U24:Y24)</f>
        <v>3</v>
      </c>
      <c r="AA24" s="284">
        <f>T24+Z24</f>
        <v>5</v>
      </c>
      <c r="AB24" s="108">
        <f>P24+X24</f>
        <v>0</v>
      </c>
      <c r="AC24" s="127">
        <f>IF(Penalties!Q21&gt;0,Penalties!Q21,"")</f>
      </c>
      <c r="AD24" s="128">
        <f>IF(Penalties!AH21&gt;0,Penalties!AH21,"")</f>
      </c>
      <c r="AE24" s="129"/>
      <c r="AF24" s="188"/>
      <c r="AG24" s="128"/>
      <c r="AH24" s="128"/>
      <c r="AI24" s="128">
        <v>-2</v>
      </c>
      <c r="AJ24" s="179">
        <f aca="true" t="shared" si="14" ref="AJ24:AJ37">SUM(AG24:AI24)</f>
        <v>-2</v>
      </c>
      <c r="AK24" s="227">
        <f aca="true" t="shared" si="15" ref="AK24:AK37">IF(D24&gt;0,AG24/D24,"")</f>
      </c>
      <c r="AL24" s="159">
        <f aca="true" t="shared" si="16" ref="AL24:AL37">IF(E24&gt;0,AH24/E24,"")</f>
      </c>
      <c r="AM24" s="159">
        <f aca="true" t="shared" si="17" ref="AM24:AM37">IF(F24&gt;0,AI24/F24,"")</f>
        <v>-0.3333333333333333</v>
      </c>
      <c r="AN24" s="189">
        <f aca="true" t="shared" si="18" ref="AN24:AN37">IF(AJ24=0,"",AJ24/SUM(D24:F24))</f>
        <v>-0.3333333333333333</v>
      </c>
    </row>
    <row r="25" spans="1:40" s="2" customFormat="1" ht="15.75" customHeight="1">
      <c r="A25" s="286" t="s">
        <v>172</v>
      </c>
      <c r="B25" s="19" t="s">
        <v>102</v>
      </c>
      <c r="C25" s="61" t="s">
        <v>173</v>
      </c>
      <c r="D25" s="12">
        <v>9</v>
      </c>
      <c r="E25" s="7">
        <v>1</v>
      </c>
      <c r="F25" s="7">
        <v>9</v>
      </c>
      <c r="G25" s="261">
        <f aca="true" t="shared" si="19" ref="G25:G37">SUM(D25:F25)</f>
        <v>19</v>
      </c>
      <c r="H25" s="144">
        <f>G25/B38</f>
        <v>0.4523809523809524</v>
      </c>
      <c r="I25" s="9">
        <v>4</v>
      </c>
      <c r="J25" s="153">
        <f t="shared" si="13"/>
        <v>0.4444444444444444</v>
      </c>
      <c r="K25" s="160">
        <v>24</v>
      </c>
      <c r="L25" s="160"/>
      <c r="M25" s="161">
        <f aca="true" t="shared" si="20" ref="M25:M37">IF(D25=0,"",(K25-L25)/D25)</f>
        <v>2.6666666666666665</v>
      </c>
      <c r="N25" s="10">
        <v>4</v>
      </c>
      <c r="O25" s="9">
        <v>2</v>
      </c>
      <c r="P25" s="7"/>
      <c r="Q25" s="7"/>
      <c r="R25" s="7"/>
      <c r="S25" s="7"/>
      <c r="T25" s="109">
        <f aca="true" t="shared" si="21" ref="T25:T37">SUM(O25:S25)</f>
        <v>2</v>
      </c>
      <c r="U25" s="9">
        <v>6</v>
      </c>
      <c r="V25" s="7">
        <v>1</v>
      </c>
      <c r="W25" s="262">
        <v>2</v>
      </c>
      <c r="X25" s="262">
        <v>1</v>
      </c>
      <c r="Y25" s="262"/>
      <c r="Z25" s="275">
        <f aca="true" t="shared" si="22" ref="Z25:Z37">SUM(U25:Y25)</f>
        <v>10</v>
      </c>
      <c r="AA25" s="282">
        <f aca="true" t="shared" si="23" ref="AA25:AA37">T25+Z25</f>
        <v>12</v>
      </c>
      <c r="AB25" s="109">
        <f aca="true" t="shared" si="24" ref="AB25:AB37">P25+X25</f>
        <v>1</v>
      </c>
      <c r="AC25" s="9">
        <f>IF(Penalties!Q22&gt;0,Penalties!Q22,"")</f>
      </c>
      <c r="AD25" s="7">
        <f>IF(Penalties!AH22&gt;0,Penalties!AH22,"")</f>
        <v>3</v>
      </c>
      <c r="AE25" s="10">
        <v>3</v>
      </c>
      <c r="AF25" s="184">
        <v>10</v>
      </c>
      <c r="AG25" s="7">
        <v>0</v>
      </c>
      <c r="AH25" s="7">
        <v>12</v>
      </c>
      <c r="AI25" s="7">
        <v>-72</v>
      </c>
      <c r="AJ25" s="181">
        <f t="shared" si="14"/>
        <v>-60</v>
      </c>
      <c r="AK25" s="228">
        <f t="shared" si="15"/>
        <v>0</v>
      </c>
      <c r="AL25" s="161">
        <f t="shared" si="16"/>
        <v>12</v>
      </c>
      <c r="AM25" s="161">
        <f t="shared" si="17"/>
        <v>-8</v>
      </c>
      <c r="AN25" s="190">
        <f t="shared" si="18"/>
        <v>-3.1578947368421053</v>
      </c>
    </row>
    <row r="26" spans="1:40" s="2" customFormat="1" ht="15.75" customHeight="1">
      <c r="A26" s="287" t="s">
        <v>167</v>
      </c>
      <c r="B26" s="5" t="s">
        <v>105</v>
      </c>
      <c r="C26" s="29" t="s">
        <v>178</v>
      </c>
      <c r="D26" s="12">
        <v>10</v>
      </c>
      <c r="E26" s="7"/>
      <c r="F26" s="7">
        <v>13</v>
      </c>
      <c r="G26" s="261">
        <f t="shared" si="19"/>
        <v>23</v>
      </c>
      <c r="H26" s="144">
        <f>G26/B38</f>
        <v>0.5476190476190477</v>
      </c>
      <c r="I26" s="107">
        <v>5</v>
      </c>
      <c r="J26" s="154">
        <f t="shared" si="13"/>
        <v>0.5</v>
      </c>
      <c r="K26" s="162">
        <v>43</v>
      </c>
      <c r="L26" s="162"/>
      <c r="M26" s="161">
        <f t="shared" si="20"/>
        <v>4.3</v>
      </c>
      <c r="N26" s="164">
        <v>4</v>
      </c>
      <c r="O26" s="107">
        <v>5</v>
      </c>
      <c r="P26" s="96"/>
      <c r="Q26" s="96">
        <v>1</v>
      </c>
      <c r="R26" s="96"/>
      <c r="S26" s="96"/>
      <c r="T26" s="109">
        <f t="shared" si="21"/>
        <v>6</v>
      </c>
      <c r="U26" s="173">
        <v>9</v>
      </c>
      <c r="V26" s="98">
        <v>6</v>
      </c>
      <c r="W26" s="279">
        <v>4</v>
      </c>
      <c r="X26" s="279">
        <v>1</v>
      </c>
      <c r="Y26" s="279">
        <v>1</v>
      </c>
      <c r="Z26" s="275">
        <f t="shared" si="22"/>
        <v>21</v>
      </c>
      <c r="AA26" s="282">
        <f t="shared" si="23"/>
        <v>27</v>
      </c>
      <c r="AB26" s="109">
        <f t="shared" si="24"/>
        <v>1</v>
      </c>
      <c r="AC26" s="9">
        <f>IF(Penalties!Q23&gt;0,Penalties!Q23,"")</f>
      </c>
      <c r="AD26" s="7">
        <f>IF(Penalties!AH23&gt;0,Penalties!AH23,"")</f>
        <v>2</v>
      </c>
      <c r="AE26" s="10">
        <v>2</v>
      </c>
      <c r="AF26" s="184">
        <v>30</v>
      </c>
      <c r="AG26" s="7">
        <v>31</v>
      </c>
      <c r="AH26" s="7"/>
      <c r="AI26" s="7">
        <v>-77</v>
      </c>
      <c r="AJ26" s="181">
        <f t="shared" si="14"/>
        <v>-46</v>
      </c>
      <c r="AK26" s="228">
        <f t="shared" si="15"/>
        <v>3.1</v>
      </c>
      <c r="AL26" s="161">
        <f t="shared" si="16"/>
      </c>
      <c r="AM26" s="161">
        <f t="shared" si="17"/>
        <v>-5.923076923076923</v>
      </c>
      <c r="AN26" s="190">
        <f t="shared" si="18"/>
        <v>-2</v>
      </c>
    </row>
    <row r="27" spans="1:40" s="2" customFormat="1" ht="15.75" customHeight="1">
      <c r="A27" s="287" t="s">
        <v>40</v>
      </c>
      <c r="B27" s="5" t="s">
        <v>106</v>
      </c>
      <c r="C27" s="29" t="s">
        <v>41</v>
      </c>
      <c r="D27" s="12"/>
      <c r="E27" s="7">
        <v>13</v>
      </c>
      <c r="F27" s="7">
        <v>2</v>
      </c>
      <c r="G27" s="261">
        <f t="shared" si="19"/>
        <v>15</v>
      </c>
      <c r="H27" s="144">
        <f>G27/B38</f>
        <v>0.35714285714285715</v>
      </c>
      <c r="I27" s="9"/>
      <c r="J27" s="153">
        <f t="shared" si="13"/>
      </c>
      <c r="K27" s="160"/>
      <c r="L27" s="160"/>
      <c r="M27" s="161">
        <f t="shared" si="20"/>
      </c>
      <c r="N27" s="10"/>
      <c r="O27" s="9"/>
      <c r="P27" s="7"/>
      <c r="Q27" s="7">
        <v>2</v>
      </c>
      <c r="R27" s="7"/>
      <c r="S27" s="7"/>
      <c r="T27" s="109">
        <f t="shared" si="21"/>
        <v>2</v>
      </c>
      <c r="U27" s="9">
        <v>4</v>
      </c>
      <c r="V27" s="7">
        <v>2</v>
      </c>
      <c r="W27" s="262"/>
      <c r="X27" s="262"/>
      <c r="Y27" s="262"/>
      <c r="Z27" s="275">
        <f t="shared" si="22"/>
        <v>6</v>
      </c>
      <c r="AA27" s="282">
        <f t="shared" si="23"/>
        <v>8</v>
      </c>
      <c r="AB27" s="109">
        <f t="shared" si="24"/>
        <v>0</v>
      </c>
      <c r="AC27" s="9">
        <f>IF(Penalties!Q24&gt;0,Penalties!Q24,"")</f>
      </c>
      <c r="AD27" s="7">
        <f>IF(Penalties!AH24&gt;0,Penalties!AH24,"")</f>
      </c>
      <c r="AE27" s="10"/>
      <c r="AF27" s="185"/>
      <c r="AG27" s="7"/>
      <c r="AH27" s="7">
        <v>-19</v>
      </c>
      <c r="AI27" s="7">
        <v>-4</v>
      </c>
      <c r="AJ27" s="181">
        <f t="shared" si="14"/>
        <v>-23</v>
      </c>
      <c r="AK27" s="228">
        <f t="shared" si="15"/>
      </c>
      <c r="AL27" s="161">
        <f t="shared" si="16"/>
        <v>-1.4615384615384615</v>
      </c>
      <c r="AM27" s="161">
        <f t="shared" si="17"/>
        <v>-2</v>
      </c>
      <c r="AN27" s="190">
        <f t="shared" si="18"/>
        <v>-1.5333333333333334</v>
      </c>
    </row>
    <row r="28" spans="1:40" s="97" customFormat="1" ht="15.75" customHeight="1">
      <c r="A28" s="287" t="s">
        <v>170</v>
      </c>
      <c r="B28" s="5" t="s">
        <v>107</v>
      </c>
      <c r="C28" s="29" t="s">
        <v>171</v>
      </c>
      <c r="D28" s="95">
        <v>3</v>
      </c>
      <c r="E28" s="96">
        <v>21</v>
      </c>
      <c r="F28" s="96"/>
      <c r="G28" s="261">
        <f t="shared" si="19"/>
        <v>24</v>
      </c>
      <c r="H28" s="144">
        <f>G28/B38</f>
        <v>0.5714285714285714</v>
      </c>
      <c r="I28" s="9"/>
      <c r="J28" s="153">
        <f t="shared" si="13"/>
        <v>0</v>
      </c>
      <c r="K28" s="160">
        <v>12</v>
      </c>
      <c r="L28" s="160"/>
      <c r="M28" s="161">
        <f t="shared" si="20"/>
        <v>4</v>
      </c>
      <c r="N28" s="165">
        <v>2</v>
      </c>
      <c r="O28" s="9">
        <v>3</v>
      </c>
      <c r="P28" s="7"/>
      <c r="Q28" s="7"/>
      <c r="R28" s="7"/>
      <c r="S28" s="7"/>
      <c r="T28" s="109">
        <f t="shared" si="21"/>
        <v>3</v>
      </c>
      <c r="U28" s="172">
        <v>16</v>
      </c>
      <c r="V28" s="33">
        <v>1</v>
      </c>
      <c r="W28" s="278">
        <v>6</v>
      </c>
      <c r="X28" s="278"/>
      <c r="Y28" s="278"/>
      <c r="Z28" s="275">
        <f t="shared" si="22"/>
        <v>23</v>
      </c>
      <c r="AA28" s="282">
        <f t="shared" si="23"/>
        <v>26</v>
      </c>
      <c r="AB28" s="109">
        <f t="shared" si="24"/>
        <v>0</v>
      </c>
      <c r="AC28" s="9">
        <f>IF(Penalties!Q25&gt;0,Penalties!Q25,"")</f>
      </c>
      <c r="AD28" s="7">
        <f>IF(Penalties!AH25&gt;0,Penalties!AH25,"")</f>
        <v>5</v>
      </c>
      <c r="AE28" s="130">
        <v>5</v>
      </c>
      <c r="AF28" s="182"/>
      <c r="AG28" s="96">
        <v>-17</v>
      </c>
      <c r="AH28" s="96">
        <v>-32</v>
      </c>
      <c r="AI28" s="96"/>
      <c r="AJ28" s="183">
        <f t="shared" si="14"/>
        <v>-49</v>
      </c>
      <c r="AK28" s="229">
        <f t="shared" si="15"/>
        <v>-5.666666666666667</v>
      </c>
      <c r="AL28" s="163">
        <f t="shared" si="16"/>
        <v>-1.5238095238095237</v>
      </c>
      <c r="AM28" s="163">
        <f t="shared" si="17"/>
      </c>
      <c r="AN28" s="191">
        <f t="shared" si="18"/>
        <v>-2.0416666666666665</v>
      </c>
    </row>
    <row r="29" spans="1:40" s="2" customFormat="1" ht="15.75" customHeight="1">
      <c r="A29" s="287" t="s">
        <v>42</v>
      </c>
      <c r="B29" s="5" t="s">
        <v>105</v>
      </c>
      <c r="C29" s="29" t="s">
        <v>179</v>
      </c>
      <c r="D29" s="12">
        <v>6</v>
      </c>
      <c r="E29" s="7"/>
      <c r="F29" s="7">
        <v>8</v>
      </c>
      <c r="G29" s="261">
        <f t="shared" si="19"/>
        <v>14</v>
      </c>
      <c r="H29" s="144">
        <f>G29/B38</f>
        <v>0.3333333333333333</v>
      </c>
      <c r="I29" s="9">
        <v>4</v>
      </c>
      <c r="J29" s="153">
        <f t="shared" si="13"/>
        <v>0.6666666666666666</v>
      </c>
      <c r="K29" s="160">
        <v>18</v>
      </c>
      <c r="L29" s="160"/>
      <c r="M29" s="161">
        <f t="shared" si="20"/>
        <v>3</v>
      </c>
      <c r="N29" s="10">
        <v>2</v>
      </c>
      <c r="O29" s="9">
        <v>2</v>
      </c>
      <c r="P29" s="7"/>
      <c r="Q29" s="7"/>
      <c r="R29" s="7">
        <v>1</v>
      </c>
      <c r="S29" s="7"/>
      <c r="T29" s="109">
        <f t="shared" si="21"/>
        <v>3</v>
      </c>
      <c r="U29" s="9">
        <v>7</v>
      </c>
      <c r="V29" s="7">
        <v>1</v>
      </c>
      <c r="W29" s="262">
        <v>4</v>
      </c>
      <c r="X29" s="262">
        <v>1</v>
      </c>
      <c r="Y29" s="262"/>
      <c r="Z29" s="275">
        <f t="shared" si="22"/>
        <v>13</v>
      </c>
      <c r="AA29" s="282">
        <f t="shared" si="23"/>
        <v>16</v>
      </c>
      <c r="AB29" s="109">
        <f t="shared" si="24"/>
        <v>1</v>
      </c>
      <c r="AC29" s="9">
        <f>IF(Penalties!Q26&gt;0,Penalties!Q26,"")</f>
      </c>
      <c r="AD29" s="7">
        <f>IF(Penalties!AH26&gt;0,Penalties!AH26,"")</f>
        <v>1</v>
      </c>
      <c r="AE29" s="10">
        <v>1</v>
      </c>
      <c r="AF29" s="184">
        <v>18</v>
      </c>
      <c r="AG29" s="7">
        <v>10</v>
      </c>
      <c r="AH29" s="7"/>
      <c r="AI29" s="7">
        <v>-19</v>
      </c>
      <c r="AJ29" s="181">
        <f t="shared" si="14"/>
        <v>-9</v>
      </c>
      <c r="AK29" s="228">
        <f t="shared" si="15"/>
        <v>1.6666666666666667</v>
      </c>
      <c r="AL29" s="161">
        <f t="shared" si="16"/>
      </c>
      <c r="AM29" s="161">
        <f t="shared" si="17"/>
        <v>-2.375</v>
      </c>
      <c r="AN29" s="190">
        <f t="shared" si="18"/>
        <v>-0.6428571428571429</v>
      </c>
    </row>
    <row r="30" spans="1:40" s="2" customFormat="1" ht="15.75" customHeight="1">
      <c r="A30" s="287" t="s">
        <v>30</v>
      </c>
      <c r="B30" s="5" t="s">
        <v>100</v>
      </c>
      <c r="C30" s="29" t="s">
        <v>31</v>
      </c>
      <c r="D30" s="12"/>
      <c r="E30" s="7"/>
      <c r="F30" s="7">
        <v>7</v>
      </c>
      <c r="G30" s="261">
        <f t="shared" si="19"/>
        <v>7</v>
      </c>
      <c r="H30" s="144">
        <f>G30/B38</f>
        <v>0.16666666666666666</v>
      </c>
      <c r="I30" s="9"/>
      <c r="J30" s="153">
        <f t="shared" si="13"/>
      </c>
      <c r="K30" s="160"/>
      <c r="L30" s="160"/>
      <c r="M30" s="161">
        <f t="shared" si="20"/>
      </c>
      <c r="N30" s="165"/>
      <c r="O30" s="9">
        <v>1</v>
      </c>
      <c r="P30" s="7"/>
      <c r="Q30" s="7"/>
      <c r="R30" s="7"/>
      <c r="S30" s="7"/>
      <c r="T30" s="109">
        <f t="shared" si="21"/>
        <v>1</v>
      </c>
      <c r="U30" s="172"/>
      <c r="V30" s="33">
        <v>1</v>
      </c>
      <c r="W30" s="278">
        <v>2</v>
      </c>
      <c r="X30" s="278"/>
      <c r="Y30" s="278"/>
      <c r="Z30" s="275">
        <f t="shared" si="22"/>
        <v>3</v>
      </c>
      <c r="AA30" s="282">
        <f t="shared" si="23"/>
        <v>4</v>
      </c>
      <c r="AB30" s="109">
        <f t="shared" si="24"/>
        <v>0</v>
      </c>
      <c r="AC30" s="9">
        <f>IF(Penalties!Q27&gt;0,Penalties!Q27,"")</f>
      </c>
      <c r="AD30" s="7">
        <f>IF(Penalties!AH27&gt;0,Penalties!AH27,"")</f>
      </c>
      <c r="AE30" s="10"/>
      <c r="AF30" s="184"/>
      <c r="AG30" s="7"/>
      <c r="AH30" s="7"/>
      <c r="AI30" s="7">
        <v>-38</v>
      </c>
      <c r="AJ30" s="181">
        <f t="shared" si="14"/>
        <v>-38</v>
      </c>
      <c r="AK30" s="228">
        <f t="shared" si="15"/>
      </c>
      <c r="AL30" s="161">
        <f t="shared" si="16"/>
      </c>
      <c r="AM30" s="161">
        <f t="shared" si="17"/>
        <v>-5.428571428571429</v>
      </c>
      <c r="AN30" s="190">
        <f t="shared" si="18"/>
        <v>-5.428571428571429</v>
      </c>
    </row>
    <row r="31" spans="1:40" s="97" customFormat="1" ht="15.75" customHeight="1">
      <c r="A31" s="287" t="s">
        <v>174</v>
      </c>
      <c r="B31" s="5" t="s">
        <v>108</v>
      </c>
      <c r="C31" s="29" t="s">
        <v>175</v>
      </c>
      <c r="D31" s="95">
        <v>12</v>
      </c>
      <c r="E31" s="96"/>
      <c r="F31" s="96">
        <v>8</v>
      </c>
      <c r="G31" s="261">
        <f t="shared" si="19"/>
        <v>20</v>
      </c>
      <c r="H31" s="144">
        <f>G31/B38</f>
        <v>0.47619047619047616</v>
      </c>
      <c r="I31" s="9">
        <v>4</v>
      </c>
      <c r="J31" s="153">
        <f t="shared" si="13"/>
        <v>0.3333333333333333</v>
      </c>
      <c r="K31" s="160">
        <v>9</v>
      </c>
      <c r="L31" s="160"/>
      <c r="M31" s="161">
        <f t="shared" si="20"/>
        <v>0.75</v>
      </c>
      <c r="N31" s="10"/>
      <c r="O31" s="9">
        <v>1</v>
      </c>
      <c r="P31" s="7"/>
      <c r="Q31" s="7"/>
      <c r="R31" s="7"/>
      <c r="S31" s="7"/>
      <c r="T31" s="109">
        <f t="shared" si="21"/>
        <v>1</v>
      </c>
      <c r="U31" s="9">
        <v>5</v>
      </c>
      <c r="V31" s="7">
        <v>1</v>
      </c>
      <c r="W31" s="262">
        <v>2</v>
      </c>
      <c r="X31" s="262">
        <v>2</v>
      </c>
      <c r="Y31" s="262"/>
      <c r="Z31" s="275">
        <f t="shared" si="22"/>
        <v>10</v>
      </c>
      <c r="AA31" s="282">
        <f t="shared" si="23"/>
        <v>11</v>
      </c>
      <c r="AB31" s="109">
        <f t="shared" si="24"/>
        <v>2</v>
      </c>
      <c r="AC31" s="9">
        <f>IF(Penalties!Q28&gt;0,Penalties!Q28,"")</f>
      </c>
      <c r="AD31" s="7">
        <f>IF(Penalties!AH28&gt;0,Penalties!AH28,"")</f>
        <v>4</v>
      </c>
      <c r="AE31" s="130">
        <v>4</v>
      </c>
      <c r="AF31" s="182">
        <v>3</v>
      </c>
      <c r="AG31" s="96">
        <v>-80</v>
      </c>
      <c r="AH31" s="96"/>
      <c r="AI31" s="96">
        <v>30</v>
      </c>
      <c r="AJ31" s="183">
        <f t="shared" si="14"/>
        <v>-50</v>
      </c>
      <c r="AK31" s="229">
        <f t="shared" si="15"/>
        <v>-6.666666666666667</v>
      </c>
      <c r="AL31" s="163">
        <f t="shared" si="16"/>
      </c>
      <c r="AM31" s="163">
        <f t="shared" si="17"/>
        <v>3.75</v>
      </c>
      <c r="AN31" s="191">
        <f t="shared" si="18"/>
        <v>-2.5</v>
      </c>
    </row>
    <row r="32" spans="1:40" s="2" customFormat="1" ht="15.75" customHeight="1">
      <c r="A32" s="287" t="s">
        <v>34</v>
      </c>
      <c r="B32" s="5" t="s">
        <v>105</v>
      </c>
      <c r="C32" s="29" t="s">
        <v>35</v>
      </c>
      <c r="D32" s="12">
        <v>2</v>
      </c>
      <c r="E32" s="8"/>
      <c r="F32" s="8">
        <v>19</v>
      </c>
      <c r="G32" s="261">
        <f t="shared" si="19"/>
        <v>21</v>
      </c>
      <c r="H32" s="144">
        <f>G32/B38</f>
        <v>0.5</v>
      </c>
      <c r="I32" s="107">
        <v>1</v>
      </c>
      <c r="J32" s="154">
        <f t="shared" si="13"/>
        <v>0.5</v>
      </c>
      <c r="K32" s="166">
        <v>7</v>
      </c>
      <c r="L32" s="166"/>
      <c r="M32" s="161">
        <f t="shared" si="20"/>
        <v>3.5</v>
      </c>
      <c r="N32" s="164"/>
      <c r="O32" s="107">
        <v>7</v>
      </c>
      <c r="P32" s="99"/>
      <c r="Q32" s="99"/>
      <c r="R32" s="96"/>
      <c r="S32" s="99"/>
      <c r="T32" s="109">
        <f t="shared" si="21"/>
        <v>7</v>
      </c>
      <c r="U32" s="175">
        <v>11</v>
      </c>
      <c r="V32" s="100">
        <v>2</v>
      </c>
      <c r="W32" s="280">
        <v>9</v>
      </c>
      <c r="X32" s="280">
        <v>1</v>
      </c>
      <c r="Y32" s="280"/>
      <c r="Z32" s="275">
        <f t="shared" si="22"/>
        <v>23</v>
      </c>
      <c r="AA32" s="282">
        <f t="shared" si="23"/>
        <v>30</v>
      </c>
      <c r="AB32" s="109">
        <f t="shared" si="24"/>
        <v>1</v>
      </c>
      <c r="AC32" s="9">
        <f>IF(Penalties!Q29&gt;0,Penalties!Q29,"")</f>
      </c>
      <c r="AD32" s="7">
        <f>IF(Penalties!AH29&gt;0,Penalties!AH29,"")</f>
        <v>2</v>
      </c>
      <c r="AE32" s="131">
        <v>2</v>
      </c>
      <c r="AF32" s="184">
        <v>-6</v>
      </c>
      <c r="AG32" s="7">
        <v>-24</v>
      </c>
      <c r="AH32" s="7"/>
      <c r="AI32" s="7">
        <v>21</v>
      </c>
      <c r="AJ32" s="181">
        <f t="shared" si="14"/>
        <v>-3</v>
      </c>
      <c r="AK32" s="228">
        <f t="shared" si="15"/>
        <v>-12</v>
      </c>
      <c r="AL32" s="161">
        <f t="shared" si="16"/>
      </c>
      <c r="AM32" s="161">
        <f t="shared" si="17"/>
        <v>1.105263157894737</v>
      </c>
      <c r="AN32" s="191">
        <f t="shared" si="18"/>
        <v>-0.14285714285714285</v>
      </c>
    </row>
    <row r="33" spans="1:40" s="2" customFormat="1" ht="15.75" customHeight="1">
      <c r="A33" s="287" t="s">
        <v>168</v>
      </c>
      <c r="B33" s="5" t="s">
        <v>100</v>
      </c>
      <c r="C33" s="29" t="s">
        <v>169</v>
      </c>
      <c r="D33" s="12"/>
      <c r="E33" s="8"/>
      <c r="F33" s="8">
        <v>10</v>
      </c>
      <c r="G33" s="261">
        <f t="shared" si="19"/>
        <v>10</v>
      </c>
      <c r="H33" s="144">
        <f>G33/B38</f>
        <v>0.23809523809523808</v>
      </c>
      <c r="I33" s="107"/>
      <c r="J33" s="153">
        <f t="shared" si="13"/>
      </c>
      <c r="K33" s="167"/>
      <c r="L33" s="167"/>
      <c r="M33" s="161">
        <f t="shared" si="20"/>
      </c>
      <c r="N33" s="10"/>
      <c r="O33" s="9"/>
      <c r="P33" s="8"/>
      <c r="Q33" s="8"/>
      <c r="R33" s="7"/>
      <c r="S33" s="8"/>
      <c r="T33" s="109">
        <f t="shared" si="21"/>
        <v>0</v>
      </c>
      <c r="U33" s="11">
        <v>3</v>
      </c>
      <c r="V33" s="8">
        <v>4</v>
      </c>
      <c r="W33" s="263"/>
      <c r="X33" s="263">
        <v>1</v>
      </c>
      <c r="Y33" s="263"/>
      <c r="Z33" s="275">
        <f t="shared" si="22"/>
        <v>8</v>
      </c>
      <c r="AA33" s="282">
        <f t="shared" si="23"/>
        <v>8</v>
      </c>
      <c r="AB33" s="109">
        <f t="shared" si="24"/>
        <v>1</v>
      </c>
      <c r="AC33" s="9">
        <f>IF(Penalties!Q30&gt;0,Penalties!Q30,"")</f>
      </c>
      <c r="AD33" s="7">
        <f>IF(Penalties!AH30&gt;0,Penalties!AH30,"")</f>
      </c>
      <c r="AE33" s="131"/>
      <c r="AF33" s="184"/>
      <c r="AG33" s="7"/>
      <c r="AH33" s="7"/>
      <c r="AI33" s="7">
        <v>-56</v>
      </c>
      <c r="AJ33" s="181">
        <f t="shared" si="14"/>
        <v>-56</v>
      </c>
      <c r="AK33" s="228">
        <f t="shared" si="15"/>
      </c>
      <c r="AL33" s="161">
        <f t="shared" si="16"/>
      </c>
      <c r="AM33" s="161">
        <f t="shared" si="17"/>
        <v>-5.6</v>
      </c>
      <c r="AN33" s="191">
        <f t="shared" si="18"/>
        <v>-5.6</v>
      </c>
    </row>
    <row r="34" spans="1:40" s="2" customFormat="1" ht="15.75" customHeight="1">
      <c r="A34" s="287" t="s">
        <v>176</v>
      </c>
      <c r="B34" s="5" t="s">
        <v>104</v>
      </c>
      <c r="C34" s="29" t="s">
        <v>177</v>
      </c>
      <c r="D34" s="12"/>
      <c r="E34" s="7">
        <v>3</v>
      </c>
      <c r="F34" s="7">
        <v>16</v>
      </c>
      <c r="G34" s="261">
        <f t="shared" si="19"/>
        <v>19</v>
      </c>
      <c r="H34" s="144">
        <f>G34/B38</f>
        <v>0.4523809523809524</v>
      </c>
      <c r="I34" s="9"/>
      <c r="J34" s="155">
        <f t="shared" si="13"/>
      </c>
      <c r="K34" s="160"/>
      <c r="L34" s="160"/>
      <c r="M34" s="161">
        <f t="shared" si="20"/>
      </c>
      <c r="N34" s="10"/>
      <c r="O34" s="9"/>
      <c r="P34" s="7"/>
      <c r="Q34" s="7"/>
      <c r="R34" s="7"/>
      <c r="S34" s="7"/>
      <c r="T34" s="109">
        <f t="shared" si="21"/>
        <v>0</v>
      </c>
      <c r="U34" s="9">
        <v>3</v>
      </c>
      <c r="V34" s="7">
        <v>2</v>
      </c>
      <c r="W34" s="262">
        <v>7</v>
      </c>
      <c r="X34" s="262">
        <v>3</v>
      </c>
      <c r="Y34" s="262"/>
      <c r="Z34" s="275">
        <f t="shared" si="22"/>
        <v>15</v>
      </c>
      <c r="AA34" s="282">
        <f t="shared" si="23"/>
        <v>15</v>
      </c>
      <c r="AB34" s="109">
        <f t="shared" si="24"/>
        <v>3</v>
      </c>
      <c r="AC34" s="9">
        <f>IF(Penalties!Q31&gt;0,Penalties!Q31,"")</f>
      </c>
      <c r="AD34" s="7">
        <f>IF(Penalties!AH31&gt;0,Penalties!AH31,"")</f>
        <v>3</v>
      </c>
      <c r="AE34" s="10">
        <v>3</v>
      </c>
      <c r="AF34" s="184"/>
      <c r="AG34" s="7"/>
      <c r="AH34" s="7">
        <v>-30</v>
      </c>
      <c r="AI34" s="7">
        <v>2</v>
      </c>
      <c r="AJ34" s="181">
        <f t="shared" si="14"/>
        <v>-28</v>
      </c>
      <c r="AK34" s="228">
        <f t="shared" si="15"/>
      </c>
      <c r="AL34" s="161">
        <f t="shared" si="16"/>
        <v>-10</v>
      </c>
      <c r="AM34" s="161">
        <f t="shared" si="17"/>
        <v>0.125</v>
      </c>
      <c r="AN34" s="190">
        <f t="shared" si="18"/>
        <v>-1.4736842105263157</v>
      </c>
    </row>
    <row r="35" spans="1:40" s="2" customFormat="1" ht="15.75" customHeight="1">
      <c r="A35" s="289" t="s">
        <v>32</v>
      </c>
      <c r="B35" s="62" t="s">
        <v>104</v>
      </c>
      <c r="C35" s="63" t="s">
        <v>33</v>
      </c>
      <c r="D35" s="12"/>
      <c r="E35" s="7">
        <v>1</v>
      </c>
      <c r="F35" s="7">
        <v>9</v>
      </c>
      <c r="G35" s="261">
        <f t="shared" si="19"/>
        <v>10</v>
      </c>
      <c r="H35" s="144">
        <f>G35/B38</f>
        <v>0.23809523809523808</v>
      </c>
      <c r="I35" s="9"/>
      <c r="J35" s="153">
        <f t="shared" si="13"/>
      </c>
      <c r="K35" s="160"/>
      <c r="L35" s="160"/>
      <c r="M35" s="161">
        <f t="shared" si="20"/>
      </c>
      <c r="N35" s="14"/>
      <c r="O35" s="9">
        <v>1</v>
      </c>
      <c r="P35" s="7"/>
      <c r="Q35" s="7"/>
      <c r="R35" s="7"/>
      <c r="S35" s="7"/>
      <c r="T35" s="109">
        <f t="shared" si="21"/>
        <v>1</v>
      </c>
      <c r="U35" s="12">
        <v>1</v>
      </c>
      <c r="V35" s="13"/>
      <c r="W35" s="261">
        <v>2</v>
      </c>
      <c r="X35" s="261">
        <v>1</v>
      </c>
      <c r="Y35" s="261"/>
      <c r="Z35" s="275">
        <f t="shared" si="22"/>
        <v>4</v>
      </c>
      <c r="AA35" s="282">
        <f t="shared" si="23"/>
        <v>5</v>
      </c>
      <c r="AB35" s="109">
        <f t="shared" si="24"/>
        <v>1</v>
      </c>
      <c r="AC35" s="9">
        <f>IF(Penalties!Q32&gt;0,Penalties!Q32,"")</f>
      </c>
      <c r="AD35" s="7">
        <f>IF(Penalties!AH32&gt;0,Penalties!AH32,"")</f>
      </c>
      <c r="AE35" s="10"/>
      <c r="AF35" s="184"/>
      <c r="AG35" s="7"/>
      <c r="AH35" s="7">
        <v>2</v>
      </c>
      <c r="AI35" s="7">
        <v>-10</v>
      </c>
      <c r="AJ35" s="181">
        <f t="shared" si="14"/>
        <v>-8</v>
      </c>
      <c r="AK35" s="228">
        <f t="shared" si="15"/>
      </c>
      <c r="AL35" s="161">
        <f t="shared" si="16"/>
        <v>2</v>
      </c>
      <c r="AM35" s="161">
        <f t="shared" si="17"/>
        <v>-1.1111111111111112</v>
      </c>
      <c r="AN35" s="190">
        <f t="shared" si="18"/>
        <v>-0.8</v>
      </c>
    </row>
    <row r="36" spans="1:40" s="2" customFormat="1" ht="15.75" customHeight="1">
      <c r="A36" s="289" t="s">
        <v>36</v>
      </c>
      <c r="B36" s="62" t="s">
        <v>100</v>
      </c>
      <c r="C36" s="63" t="s">
        <v>37</v>
      </c>
      <c r="D36" s="12"/>
      <c r="E36" s="7"/>
      <c r="F36" s="7">
        <v>11</v>
      </c>
      <c r="G36" s="261">
        <f t="shared" si="19"/>
        <v>11</v>
      </c>
      <c r="H36" s="144">
        <f>G36/B38</f>
        <v>0.2619047619047619</v>
      </c>
      <c r="I36" s="9"/>
      <c r="J36" s="155">
        <f t="shared" si="13"/>
      </c>
      <c r="K36" s="160"/>
      <c r="L36" s="160"/>
      <c r="M36" s="161">
        <f t="shared" si="20"/>
      </c>
      <c r="N36" s="14"/>
      <c r="O36" s="9"/>
      <c r="P36" s="7"/>
      <c r="Q36" s="7"/>
      <c r="R36" s="7"/>
      <c r="S36" s="7"/>
      <c r="T36" s="109">
        <f t="shared" si="21"/>
        <v>0</v>
      </c>
      <c r="U36" s="12">
        <v>6</v>
      </c>
      <c r="V36" s="13">
        <v>1</v>
      </c>
      <c r="W36" s="261">
        <v>1</v>
      </c>
      <c r="X36" s="261">
        <v>1</v>
      </c>
      <c r="Y36" s="261"/>
      <c r="Z36" s="275">
        <f t="shared" si="22"/>
        <v>9</v>
      </c>
      <c r="AA36" s="282">
        <f t="shared" si="23"/>
        <v>9</v>
      </c>
      <c r="AB36" s="109">
        <f t="shared" si="24"/>
        <v>1</v>
      </c>
      <c r="AC36" s="9">
        <f>IF(Penalties!Q33&gt;0,Penalties!Q33,"")</f>
      </c>
      <c r="AD36" s="7">
        <f>IF(Penalties!AH33&gt;0,Penalties!AH33,"")</f>
        <v>4</v>
      </c>
      <c r="AE36" s="10">
        <v>4</v>
      </c>
      <c r="AF36" s="184"/>
      <c r="AG36" s="7"/>
      <c r="AH36" s="7"/>
      <c r="AI36" s="7">
        <v>-38</v>
      </c>
      <c r="AJ36" s="181">
        <f t="shared" si="14"/>
        <v>-38</v>
      </c>
      <c r="AK36" s="228">
        <f t="shared" si="15"/>
      </c>
      <c r="AL36" s="161">
        <f t="shared" si="16"/>
      </c>
      <c r="AM36" s="161">
        <f t="shared" si="17"/>
        <v>-3.4545454545454546</v>
      </c>
      <c r="AN36" s="190">
        <f t="shared" si="18"/>
        <v>-3.4545454545454546</v>
      </c>
    </row>
    <row r="37" spans="1:40" s="2" customFormat="1" ht="15.75" customHeight="1" thickBot="1">
      <c r="A37" s="288" t="s">
        <v>43</v>
      </c>
      <c r="B37" s="93" t="s">
        <v>100</v>
      </c>
      <c r="C37" s="94" t="s">
        <v>166</v>
      </c>
      <c r="D37" s="12"/>
      <c r="E37" s="7"/>
      <c r="F37" s="7">
        <v>11</v>
      </c>
      <c r="G37" s="261">
        <f t="shared" si="19"/>
        <v>11</v>
      </c>
      <c r="H37" s="144">
        <f>G37/B38</f>
        <v>0.2619047619047619</v>
      </c>
      <c r="I37" s="9"/>
      <c r="J37" s="156">
        <f t="shared" si="13"/>
      </c>
      <c r="K37" s="160"/>
      <c r="L37" s="160"/>
      <c r="M37" s="231">
        <f t="shared" si="20"/>
      </c>
      <c r="N37" s="165"/>
      <c r="O37" s="268"/>
      <c r="P37" s="276"/>
      <c r="Q37" s="276"/>
      <c r="R37" s="276"/>
      <c r="S37" s="276"/>
      <c r="T37" s="277">
        <f t="shared" si="21"/>
        <v>0</v>
      </c>
      <c r="U37" s="172">
        <v>3</v>
      </c>
      <c r="V37" s="33">
        <v>1</v>
      </c>
      <c r="W37" s="278"/>
      <c r="X37" s="278"/>
      <c r="Y37" s="278"/>
      <c r="Z37" s="176">
        <f t="shared" si="22"/>
        <v>4</v>
      </c>
      <c r="AA37" s="285">
        <f t="shared" si="23"/>
        <v>4</v>
      </c>
      <c r="AB37" s="110">
        <f t="shared" si="24"/>
        <v>0</v>
      </c>
      <c r="AC37" s="28">
        <f>IF(Penalties!Q34&gt;0,Penalties!Q34,"")</f>
      </c>
      <c r="AD37" s="132">
        <f>IF(Penalties!AH34&gt;0,Penalties!AH34,"")</f>
        <v>2</v>
      </c>
      <c r="AE37" s="133">
        <v>2</v>
      </c>
      <c r="AF37" s="186"/>
      <c r="AG37" s="132"/>
      <c r="AH37" s="132"/>
      <c r="AI37" s="132">
        <v>10</v>
      </c>
      <c r="AJ37" s="187">
        <f t="shared" si="14"/>
        <v>10</v>
      </c>
      <c r="AK37" s="230">
        <f t="shared" si="15"/>
      </c>
      <c r="AL37" s="231">
        <f t="shared" si="16"/>
      </c>
      <c r="AM37" s="231">
        <f t="shared" si="17"/>
        <v>0.9090909090909091</v>
      </c>
      <c r="AN37" s="192">
        <f t="shared" si="18"/>
        <v>0.9090909090909091</v>
      </c>
    </row>
    <row r="38" spans="1:40" ht="12.75" thickBot="1">
      <c r="A38" s="3" t="s">
        <v>150</v>
      </c>
      <c r="B38" s="4">
        <f>'Breakdown Worksheet'!M62</f>
        <v>42</v>
      </c>
      <c r="C38" s="4" t="s">
        <v>151</v>
      </c>
      <c r="D38" s="15">
        <f>SUM(D24:D37)</f>
        <v>42</v>
      </c>
      <c r="E38" s="16">
        <f>SUM(E24:E37)</f>
        <v>39</v>
      </c>
      <c r="F38" s="16">
        <f>SUM(F24:F37)</f>
        <v>129</v>
      </c>
      <c r="G38" s="264"/>
      <c r="H38" s="17" t="s">
        <v>82</v>
      </c>
      <c r="I38" s="15">
        <f>SUM(I24:I37)</f>
        <v>18</v>
      </c>
      <c r="J38" s="168">
        <f>I38/B38</f>
        <v>0.42857142857142855</v>
      </c>
      <c r="K38" s="169">
        <f>SUM(K24:K37)</f>
        <v>113</v>
      </c>
      <c r="L38" s="169">
        <f>SUM(L24:L37)</f>
        <v>0</v>
      </c>
      <c r="M38" s="170">
        <f>K38/B38</f>
        <v>2.6904761904761907</v>
      </c>
      <c r="N38" s="17">
        <f aca="true" t="shared" si="25" ref="N38:T38">SUM(N24:N37)</f>
        <v>12</v>
      </c>
      <c r="O38" s="15">
        <f t="shared" si="25"/>
        <v>24</v>
      </c>
      <c r="P38" s="16">
        <f t="shared" si="25"/>
        <v>0</v>
      </c>
      <c r="Q38" s="16">
        <f t="shared" si="25"/>
        <v>3</v>
      </c>
      <c r="R38" s="16">
        <f t="shared" si="25"/>
        <v>1</v>
      </c>
      <c r="S38" s="16">
        <f t="shared" si="25"/>
        <v>0</v>
      </c>
      <c r="T38" s="174">
        <f t="shared" si="25"/>
        <v>28</v>
      </c>
      <c r="U38" s="15">
        <f aca="true" t="shared" si="26" ref="U38:AE38">SUM(U24:U37)</f>
        <v>76</v>
      </c>
      <c r="V38" s="16">
        <f t="shared" si="26"/>
        <v>24</v>
      </c>
      <c r="W38" s="16">
        <f t="shared" si="26"/>
        <v>39</v>
      </c>
      <c r="X38" s="16">
        <f t="shared" si="26"/>
        <v>12</v>
      </c>
      <c r="Y38" s="16">
        <f t="shared" si="26"/>
        <v>1</v>
      </c>
      <c r="Z38" s="174">
        <f t="shared" si="26"/>
        <v>152</v>
      </c>
      <c r="AA38" s="283">
        <f t="shared" si="26"/>
        <v>180</v>
      </c>
      <c r="AB38" s="174">
        <f t="shared" si="26"/>
        <v>12</v>
      </c>
      <c r="AC38" s="15">
        <f t="shared" si="26"/>
        <v>0</v>
      </c>
      <c r="AD38" s="16">
        <f t="shared" si="26"/>
        <v>26</v>
      </c>
      <c r="AE38" s="17">
        <f t="shared" si="26"/>
        <v>26</v>
      </c>
      <c r="AF38" s="18" t="s">
        <v>82</v>
      </c>
      <c r="AG38" s="16" t="s">
        <v>82</v>
      </c>
      <c r="AH38" s="16" t="s">
        <v>82</v>
      </c>
      <c r="AI38" s="16" t="s">
        <v>82</v>
      </c>
      <c r="AJ38" s="17" t="s">
        <v>82</v>
      </c>
      <c r="AK38" s="140" t="s">
        <v>82</v>
      </c>
      <c r="AL38" s="146" t="s">
        <v>82</v>
      </c>
      <c r="AM38" s="146" t="s">
        <v>82</v>
      </c>
      <c r="AN38" s="147" t="s">
        <v>82</v>
      </c>
    </row>
    <row r="39" spans="1:41" ht="12">
      <c r="A39" s="254"/>
      <c r="B39" s="254"/>
      <c r="C39" s="254"/>
      <c r="D39" s="254"/>
      <c r="E39" s="254"/>
      <c r="F39" s="254"/>
      <c r="G39" s="254"/>
      <c r="H39" s="254"/>
      <c r="I39" s="257"/>
      <c r="J39" s="254"/>
      <c r="K39" s="258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254"/>
      <c r="AL39" s="255"/>
      <c r="AM39" s="255"/>
      <c r="AN39" s="255"/>
      <c r="AO39" s="255"/>
    </row>
    <row r="40" spans="1:41" ht="12">
      <c r="A40" s="256" t="s">
        <v>181</v>
      </c>
      <c r="B40" s="254"/>
      <c r="C40" s="254"/>
      <c r="D40" s="254"/>
      <c r="E40" s="254"/>
      <c r="F40" s="254"/>
      <c r="G40" s="254"/>
      <c r="H40" s="254"/>
      <c r="I40" s="257"/>
      <c r="J40" s="254"/>
      <c r="K40" s="258"/>
      <c r="L40" s="254"/>
      <c r="M40" s="254"/>
      <c r="N40" s="254"/>
      <c r="O40" s="254"/>
      <c r="P40" s="254"/>
      <c r="Q40" s="254"/>
      <c r="R40" s="254"/>
      <c r="S40" s="254"/>
      <c r="T40" s="254"/>
      <c r="U40" s="254"/>
      <c r="V40" s="254"/>
      <c r="W40" s="254"/>
      <c r="X40" s="254"/>
      <c r="Y40" s="254"/>
      <c r="Z40" s="254"/>
      <c r="AA40" s="254"/>
      <c r="AB40" s="254"/>
      <c r="AC40" s="256" t="s">
        <v>116</v>
      </c>
      <c r="AD40" s="254"/>
      <c r="AE40" s="254"/>
      <c r="AF40" s="254"/>
      <c r="AG40" s="254"/>
      <c r="AH40" s="254"/>
      <c r="AI40" s="254"/>
      <c r="AJ40" s="254"/>
      <c r="AK40" s="254"/>
      <c r="AL40" s="255"/>
      <c r="AM40" s="255"/>
      <c r="AN40" s="255"/>
      <c r="AO40" s="255"/>
    </row>
    <row r="42" spans="1:8" ht="12">
      <c r="A42" s="64" t="s">
        <v>114</v>
      </c>
      <c r="H42" s="64" t="s">
        <v>85</v>
      </c>
    </row>
    <row r="43" spans="1:8" ht="12">
      <c r="A43" s="64" t="s">
        <v>115</v>
      </c>
      <c r="H43" s="64" t="s">
        <v>86</v>
      </c>
    </row>
    <row r="44" spans="2:3" ht="12">
      <c r="B44" s="23"/>
      <c r="C44" s="23"/>
    </row>
    <row r="49" spans="1:33" ht="12">
      <c r="A49" s="23"/>
      <c r="B49" s="22"/>
      <c r="C49" s="23"/>
      <c r="D49" s="23"/>
      <c r="E49" s="23"/>
      <c r="F49" s="23"/>
      <c r="G49" s="21"/>
      <c r="H49" s="23"/>
      <c r="I49" s="23"/>
      <c r="J49" s="23"/>
      <c r="K49" s="23"/>
      <c r="N49" s="126"/>
      <c r="O49" s="23"/>
      <c r="Q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</row>
    <row r="50" spans="1:7" ht="12">
      <c r="A50" s="21"/>
      <c r="B50" s="21"/>
      <c r="G50" s="21"/>
    </row>
    <row r="51" spans="1:2" ht="12">
      <c r="A51" s="21"/>
      <c r="B51" s="21"/>
    </row>
    <row r="52" spans="1:2" ht="12">
      <c r="A52" s="21"/>
      <c r="B52" s="21"/>
    </row>
    <row r="53" spans="1:2" ht="12">
      <c r="A53" s="21"/>
      <c r="B53" s="21"/>
    </row>
    <row r="54" spans="1:2" ht="12">
      <c r="A54" s="21"/>
      <c r="B54" s="21"/>
    </row>
    <row r="55" spans="1:2" ht="12">
      <c r="A55" s="21"/>
      <c r="B55" s="21"/>
    </row>
    <row r="56" spans="1:2" ht="12">
      <c r="A56" s="21"/>
      <c r="B56" s="21"/>
    </row>
    <row r="57" spans="1:2" ht="12">
      <c r="A57" s="21"/>
      <c r="B57" s="21"/>
    </row>
  </sheetData>
  <mergeCells count="16">
    <mergeCell ref="AK4:AN4"/>
    <mergeCell ref="D22:H22"/>
    <mergeCell ref="I22:N22"/>
    <mergeCell ref="O22:T22"/>
    <mergeCell ref="U22:AB22"/>
    <mergeCell ref="AC22:AE22"/>
    <mergeCell ref="AF22:AJ22"/>
    <mergeCell ref="AK22:AN22"/>
    <mergeCell ref="O4:T4"/>
    <mergeCell ref="U4:AB4"/>
    <mergeCell ref="AC4:AE4"/>
    <mergeCell ref="AF4:AJ4"/>
    <mergeCell ref="A5:C5"/>
    <mergeCell ref="A23:C23"/>
    <mergeCell ref="D4:H4"/>
    <mergeCell ref="I4:N4"/>
  </mergeCells>
  <printOptions/>
  <pageMargins left="0.25" right="0.25" top="0.75" bottom="0.25" header="0.25" footer="0.25"/>
  <pageSetup fitToHeight="1" fitToWidth="1" orientation="landscape" scale="7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7"/>
  <sheetViews>
    <sheetView workbookViewId="0" topLeftCell="A1">
      <selection activeCell="S5" sqref="S5"/>
    </sheetView>
  </sheetViews>
  <sheetFormatPr defaultColWidth="11.421875" defaultRowHeight="12.75"/>
  <cols>
    <col min="1" max="1" width="9.140625" style="0" bestFit="1" customWidth="1"/>
    <col min="2" max="2" width="18.140625" style="0" bestFit="1" customWidth="1"/>
    <col min="3" max="3" width="3.140625" style="0" bestFit="1" customWidth="1"/>
    <col min="4" max="4" width="3.140625" style="0" customWidth="1"/>
    <col min="5" max="6" width="3.00390625" style="0" customWidth="1"/>
    <col min="7" max="8" width="3.140625" style="0" customWidth="1"/>
    <col min="9" max="9" width="3.00390625" style="0" bestFit="1" customWidth="1"/>
    <col min="10" max="10" width="3.140625" style="0" customWidth="1"/>
    <col min="11" max="12" width="3.00390625" style="0" customWidth="1"/>
    <col min="13" max="13" width="3.140625" style="0" customWidth="1"/>
    <col min="14" max="15" width="3.00390625" style="0" customWidth="1"/>
    <col min="16" max="27" width="3.00390625" style="0" bestFit="1" customWidth="1"/>
    <col min="28" max="28" width="3.140625" style="0" bestFit="1" customWidth="1"/>
    <col min="29" max="31" width="3.00390625" style="0" bestFit="1" customWidth="1"/>
    <col min="32" max="33" width="3.00390625" style="0" customWidth="1"/>
    <col min="34" max="34" width="3.00390625" style="0" bestFit="1" customWidth="1"/>
  </cols>
  <sheetData>
    <row r="1" spans="3:34" ht="12.75" thickBot="1">
      <c r="C1" s="354" t="s">
        <v>161</v>
      </c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6"/>
      <c r="R1" s="354" t="s">
        <v>160</v>
      </c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  <c r="AF1" s="355"/>
      <c r="AG1" s="355"/>
      <c r="AH1" s="356"/>
    </row>
    <row r="2" spans="1:34" ht="120.75" thickBot="1">
      <c r="A2" s="232" t="s">
        <v>80</v>
      </c>
      <c r="B2" s="253" t="str">
        <f>Statistics!A5</f>
        <v>Grand Prix Madonnas</v>
      </c>
      <c r="C2" s="233" t="s">
        <v>51</v>
      </c>
      <c r="D2" s="234" t="s">
        <v>60</v>
      </c>
      <c r="E2" s="234" t="s">
        <v>58</v>
      </c>
      <c r="F2" s="235" t="s">
        <v>118</v>
      </c>
      <c r="G2" s="235" t="s">
        <v>52</v>
      </c>
      <c r="H2" s="235" t="s">
        <v>53</v>
      </c>
      <c r="I2" s="235" t="s">
        <v>220</v>
      </c>
      <c r="J2" s="234" t="s">
        <v>56</v>
      </c>
      <c r="K2" s="235" t="s">
        <v>54</v>
      </c>
      <c r="L2" s="235" t="s">
        <v>55</v>
      </c>
      <c r="M2" s="235" t="s">
        <v>221</v>
      </c>
      <c r="N2" s="235" t="s">
        <v>59</v>
      </c>
      <c r="O2" s="235" t="s">
        <v>57</v>
      </c>
      <c r="P2" s="235" t="s">
        <v>140</v>
      </c>
      <c r="Q2" s="236" t="s">
        <v>139</v>
      </c>
      <c r="R2" s="233" t="s">
        <v>51</v>
      </c>
      <c r="S2" s="234" t="s">
        <v>60</v>
      </c>
      <c r="T2" s="234" t="s">
        <v>58</v>
      </c>
      <c r="U2" s="235" t="s">
        <v>118</v>
      </c>
      <c r="V2" s="235" t="s">
        <v>52</v>
      </c>
      <c r="W2" s="235" t="s">
        <v>53</v>
      </c>
      <c r="X2" s="235" t="s">
        <v>220</v>
      </c>
      <c r="Y2" s="234" t="s">
        <v>56</v>
      </c>
      <c r="Z2" s="235" t="s">
        <v>54</v>
      </c>
      <c r="AA2" s="235" t="s">
        <v>55</v>
      </c>
      <c r="AB2" s="235" t="s">
        <v>221</v>
      </c>
      <c r="AC2" s="235" t="s">
        <v>59</v>
      </c>
      <c r="AD2" s="235" t="s">
        <v>57</v>
      </c>
      <c r="AE2" s="235" t="s">
        <v>222</v>
      </c>
      <c r="AF2" s="291" t="s">
        <v>223</v>
      </c>
      <c r="AG2" s="291" t="s">
        <v>140</v>
      </c>
      <c r="AH2" s="236" t="s">
        <v>139</v>
      </c>
    </row>
    <row r="3" spans="1:34" ht="12">
      <c r="A3" s="286" t="str">
        <f>Statistics!A6</f>
        <v>46&amp;2</v>
      </c>
      <c r="B3" s="20" t="str">
        <f>Statistics!C6</f>
        <v>aNOMaly</v>
      </c>
      <c r="C3" s="237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9">
        <f aca="true" t="shared" si="0" ref="Q3:Q16">SUM(C3:P3)</f>
        <v>0</v>
      </c>
      <c r="R3" s="237">
        <v>1</v>
      </c>
      <c r="S3" s="238"/>
      <c r="T3" s="238"/>
      <c r="U3" s="238"/>
      <c r="V3" s="238"/>
      <c r="W3" s="238"/>
      <c r="X3" s="238"/>
      <c r="Y3" s="238">
        <v>1</v>
      </c>
      <c r="Z3" s="238"/>
      <c r="AA3" s="238"/>
      <c r="AB3" s="238"/>
      <c r="AC3" s="238"/>
      <c r="AD3" s="238"/>
      <c r="AE3" s="238"/>
      <c r="AF3" s="292"/>
      <c r="AG3" s="292"/>
      <c r="AH3" s="239">
        <f>SUM(R3:AG3)</f>
        <v>2</v>
      </c>
    </row>
    <row r="4" spans="1:34" ht="12">
      <c r="A4" s="286" t="str">
        <f>Statistics!A7</f>
        <v>CH6</v>
      </c>
      <c r="B4" s="20" t="str">
        <f>Statistics!C7</f>
        <v>April O'Steel</v>
      </c>
      <c r="C4" s="240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2">
        <f t="shared" si="0"/>
        <v>0</v>
      </c>
      <c r="R4" s="240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>
        <v>1</v>
      </c>
      <c r="AD4" s="241"/>
      <c r="AE4" s="241"/>
      <c r="AF4" s="293"/>
      <c r="AG4" s="293"/>
      <c r="AH4" s="242">
        <f>SUM(R4:AG4)</f>
        <v>1</v>
      </c>
    </row>
    <row r="5" spans="1:34" ht="12">
      <c r="A5" s="286" t="str">
        <f>Statistics!A8</f>
        <v>451°F</v>
      </c>
      <c r="B5" s="20" t="str">
        <f>Statistics!C8</f>
        <v>Cali Ente</v>
      </c>
      <c r="C5" s="240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2">
        <f t="shared" si="0"/>
        <v>0</v>
      </c>
      <c r="R5" s="240">
        <v>2</v>
      </c>
      <c r="S5" s="241"/>
      <c r="T5" s="241">
        <v>1</v>
      </c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93"/>
      <c r="AG5" s="293"/>
      <c r="AH5" s="242">
        <f aca="true" t="shared" si="1" ref="AH5:AH15">SUM(R5:AG5)</f>
        <v>3</v>
      </c>
    </row>
    <row r="6" spans="1:34" ht="12">
      <c r="A6" s="286" t="str">
        <f>Statistics!A9</f>
        <v>TK0</v>
      </c>
      <c r="B6" s="20" t="str">
        <f>Statistics!C9</f>
        <v>Detroit Knock Ya Silly</v>
      </c>
      <c r="C6" s="240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2">
        <f t="shared" si="0"/>
        <v>0</v>
      </c>
      <c r="R6" s="240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93"/>
      <c r="AG6" s="293"/>
      <c r="AH6" s="242">
        <f t="shared" si="1"/>
        <v>0</v>
      </c>
    </row>
    <row r="7" spans="1:34" ht="12">
      <c r="A7" s="286" t="str">
        <f>Statistics!A10</f>
        <v>407</v>
      </c>
      <c r="B7" s="20" t="str">
        <f>Statistics!C10</f>
        <v>Furious Fro Sheba</v>
      </c>
      <c r="C7" s="240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2">
        <f t="shared" si="0"/>
        <v>0</v>
      </c>
      <c r="R7" s="240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93"/>
      <c r="AG7" s="293"/>
      <c r="AH7" s="242">
        <f t="shared" si="1"/>
        <v>0</v>
      </c>
    </row>
    <row r="8" spans="1:34" ht="12">
      <c r="A8" s="286" t="str">
        <f>Statistics!A11</f>
        <v>X0X0</v>
      </c>
      <c r="B8" s="20" t="str">
        <f>Statistics!C11</f>
        <v>Lily I. Monster</v>
      </c>
      <c r="C8" s="240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2">
        <f t="shared" si="0"/>
        <v>0</v>
      </c>
      <c r="R8" s="240">
        <v>1</v>
      </c>
      <c r="S8" s="241"/>
      <c r="T8" s="241">
        <v>1</v>
      </c>
      <c r="U8" s="241"/>
      <c r="V8" s="241"/>
      <c r="W8" s="241"/>
      <c r="X8" s="241"/>
      <c r="Y8" s="241"/>
      <c r="Z8" s="241"/>
      <c r="AA8" s="241"/>
      <c r="AB8" s="241"/>
      <c r="AC8" s="241"/>
      <c r="AD8" s="241"/>
      <c r="AE8" s="241"/>
      <c r="AF8" s="293"/>
      <c r="AG8" s="293"/>
      <c r="AH8" s="242">
        <f t="shared" si="1"/>
        <v>2</v>
      </c>
    </row>
    <row r="9" spans="1:34" ht="12">
      <c r="A9" s="286" t="str">
        <f>Statistics!A12</f>
        <v>29</v>
      </c>
      <c r="B9" s="20" t="str">
        <f>Statistics!C12</f>
        <v>Mega Bloxx</v>
      </c>
      <c r="C9" s="240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2">
        <f t="shared" si="0"/>
        <v>0</v>
      </c>
      <c r="R9" s="240">
        <v>1</v>
      </c>
      <c r="S9" s="241"/>
      <c r="T9" s="241">
        <v>1</v>
      </c>
      <c r="U9" s="241"/>
      <c r="V9" s="241"/>
      <c r="W9" s="241"/>
      <c r="X9" s="241"/>
      <c r="Y9" s="241"/>
      <c r="Z9" s="241"/>
      <c r="AA9" s="241"/>
      <c r="AB9" s="241"/>
      <c r="AC9" s="241">
        <v>1</v>
      </c>
      <c r="AD9" s="241"/>
      <c r="AE9" s="241"/>
      <c r="AF9" s="293"/>
      <c r="AG9" s="293"/>
      <c r="AH9" s="242">
        <f t="shared" si="1"/>
        <v>3</v>
      </c>
    </row>
    <row r="10" spans="1:34" ht="12">
      <c r="A10" s="286" t="str">
        <f>Statistics!A13</f>
        <v>770</v>
      </c>
      <c r="B10" s="20" t="str">
        <f>Statistics!C13</f>
        <v>Peaches N. CreamYa</v>
      </c>
      <c r="C10" s="240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2">
        <f t="shared" si="0"/>
        <v>0</v>
      </c>
      <c r="R10" s="240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93"/>
      <c r="AG10" s="293"/>
      <c r="AH10" s="242">
        <f t="shared" si="1"/>
        <v>0</v>
      </c>
    </row>
    <row r="11" spans="1:34" ht="12">
      <c r="A11" s="286" t="str">
        <f>Statistics!A14</f>
        <v>2.8</v>
      </c>
      <c r="B11" s="20" t="str">
        <f>Statistics!C14</f>
        <v>Racer McChaseHer</v>
      </c>
      <c r="C11" s="240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2">
        <f t="shared" si="0"/>
        <v>0</v>
      </c>
      <c r="R11" s="240"/>
      <c r="S11" s="241"/>
      <c r="T11" s="241">
        <v>1</v>
      </c>
      <c r="U11" s="241"/>
      <c r="V11" s="241"/>
      <c r="W11" s="241"/>
      <c r="X11" s="241"/>
      <c r="Y11" s="241"/>
      <c r="Z11" s="241">
        <v>1</v>
      </c>
      <c r="AA11" s="241"/>
      <c r="AB11" s="241"/>
      <c r="AC11" s="241">
        <v>1</v>
      </c>
      <c r="AD11" s="241"/>
      <c r="AE11" s="241"/>
      <c r="AF11" s="293"/>
      <c r="AG11" s="293"/>
      <c r="AH11" s="242">
        <f t="shared" si="1"/>
        <v>3</v>
      </c>
    </row>
    <row r="12" spans="1:34" ht="12">
      <c r="A12" s="286" t="str">
        <f>Statistics!A15</f>
        <v>24</v>
      </c>
      <c r="B12" s="20" t="str">
        <f>Statistics!C15</f>
        <v>Renegade</v>
      </c>
      <c r="C12" s="240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2">
        <f t="shared" si="0"/>
        <v>0</v>
      </c>
      <c r="R12" s="240"/>
      <c r="S12" s="241"/>
      <c r="T12" s="241"/>
      <c r="U12" s="241"/>
      <c r="V12" s="241"/>
      <c r="W12" s="241"/>
      <c r="X12" s="241"/>
      <c r="Y12" s="241">
        <v>1</v>
      </c>
      <c r="Z12" s="241"/>
      <c r="AA12" s="241"/>
      <c r="AB12" s="241"/>
      <c r="AC12" s="241"/>
      <c r="AD12" s="241"/>
      <c r="AE12" s="241"/>
      <c r="AF12" s="293"/>
      <c r="AG12" s="293"/>
      <c r="AH12" s="242">
        <f t="shared" si="1"/>
        <v>1</v>
      </c>
    </row>
    <row r="13" spans="1:34" ht="12">
      <c r="A13" s="286" t="str">
        <f>Statistics!A16</f>
        <v>32</v>
      </c>
      <c r="B13" s="20" t="str">
        <f>Statistics!C16</f>
        <v>Rock'em Shock'em</v>
      </c>
      <c r="C13" s="240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2">
        <f t="shared" si="0"/>
        <v>0</v>
      </c>
      <c r="R13" s="240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93"/>
      <c r="AG13" s="293"/>
      <c r="AH13" s="242">
        <f t="shared" si="1"/>
        <v>0</v>
      </c>
    </row>
    <row r="14" spans="1:34" ht="12">
      <c r="A14" s="286" t="str">
        <f>Statistics!A17</f>
        <v>I-V</v>
      </c>
      <c r="B14" s="20" t="str">
        <f>Statistics!C17</f>
        <v>Rocky Brawlboa (A)</v>
      </c>
      <c r="C14" s="240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2">
        <f t="shared" si="0"/>
        <v>0</v>
      </c>
      <c r="R14" s="240"/>
      <c r="S14" s="241"/>
      <c r="T14" s="241"/>
      <c r="U14" s="241"/>
      <c r="V14" s="241">
        <v>1</v>
      </c>
      <c r="W14" s="241">
        <v>1</v>
      </c>
      <c r="X14" s="241"/>
      <c r="Y14" s="241"/>
      <c r="Z14" s="241"/>
      <c r="AA14" s="241"/>
      <c r="AB14" s="241">
        <v>1</v>
      </c>
      <c r="AC14" s="241"/>
      <c r="AD14" s="241"/>
      <c r="AE14" s="241"/>
      <c r="AF14" s="293"/>
      <c r="AG14" s="293"/>
      <c r="AH14" s="242">
        <f t="shared" si="1"/>
        <v>3</v>
      </c>
    </row>
    <row r="15" spans="1:34" ht="12">
      <c r="A15" s="286" t="str">
        <f>Statistics!A18</f>
        <v>19.99</v>
      </c>
      <c r="B15" s="20" t="str">
        <f>Statistics!C18</f>
        <v>ShamWOW</v>
      </c>
      <c r="C15" s="240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2">
        <f t="shared" si="0"/>
        <v>0</v>
      </c>
      <c r="R15" s="240"/>
      <c r="S15" s="241"/>
      <c r="T15" s="241"/>
      <c r="U15" s="241"/>
      <c r="V15" s="241"/>
      <c r="W15" s="241">
        <v>1</v>
      </c>
      <c r="X15" s="241"/>
      <c r="Y15" s="241"/>
      <c r="Z15" s="241"/>
      <c r="AA15" s="241"/>
      <c r="AB15" s="241"/>
      <c r="AC15" s="241"/>
      <c r="AD15" s="241"/>
      <c r="AE15" s="241"/>
      <c r="AF15" s="293"/>
      <c r="AG15" s="293"/>
      <c r="AH15" s="242">
        <f t="shared" si="1"/>
        <v>1</v>
      </c>
    </row>
    <row r="16" spans="1:34" ht="12.75" thickBot="1">
      <c r="A16" s="286" t="str">
        <f>Statistics!A19</f>
        <v>.223</v>
      </c>
      <c r="B16" s="20" t="str">
        <f>Statistics!C19</f>
        <v>Spanish Ass'assin (C)</v>
      </c>
      <c r="C16" s="243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2">
        <f t="shared" si="0"/>
        <v>0</v>
      </c>
      <c r="R16" s="243">
        <v>1</v>
      </c>
      <c r="S16" s="244"/>
      <c r="T16" s="244">
        <v>1</v>
      </c>
      <c r="U16" s="244"/>
      <c r="V16" s="244"/>
      <c r="W16" s="244">
        <v>1</v>
      </c>
      <c r="X16" s="244"/>
      <c r="Y16" s="244"/>
      <c r="Z16" s="244"/>
      <c r="AA16" s="244"/>
      <c r="AB16" s="244"/>
      <c r="AC16" s="244"/>
      <c r="AD16" s="244"/>
      <c r="AE16" s="244"/>
      <c r="AF16" s="294"/>
      <c r="AG16" s="294"/>
      <c r="AH16" s="242">
        <f>SUM(R16:AG16)</f>
        <v>3</v>
      </c>
    </row>
    <row r="17" spans="1:34" ht="12.75" thickBot="1">
      <c r="A17" s="245"/>
      <c r="B17" s="246" t="s">
        <v>151</v>
      </c>
      <c r="C17" s="247">
        <f aca="true" t="shared" si="2" ref="C17:AH17">SUM(C3:C16)</f>
        <v>0</v>
      </c>
      <c r="D17" s="248">
        <f t="shared" si="2"/>
        <v>0</v>
      </c>
      <c r="E17" s="248">
        <f t="shared" si="2"/>
        <v>0</v>
      </c>
      <c r="F17" s="248">
        <f t="shared" si="2"/>
        <v>0</v>
      </c>
      <c r="G17" s="248">
        <f t="shared" si="2"/>
        <v>0</v>
      </c>
      <c r="H17" s="248">
        <f t="shared" si="2"/>
        <v>0</v>
      </c>
      <c r="I17" s="248">
        <f t="shared" si="2"/>
        <v>0</v>
      </c>
      <c r="J17" s="248">
        <f t="shared" si="2"/>
        <v>0</v>
      </c>
      <c r="K17" s="248">
        <f t="shared" si="2"/>
        <v>0</v>
      </c>
      <c r="L17" s="248">
        <f t="shared" si="2"/>
        <v>0</v>
      </c>
      <c r="M17" s="248">
        <f t="shared" si="2"/>
        <v>0</v>
      </c>
      <c r="N17" s="248">
        <f t="shared" si="2"/>
        <v>0</v>
      </c>
      <c r="O17" s="248">
        <f t="shared" si="2"/>
        <v>0</v>
      </c>
      <c r="P17" s="248">
        <f t="shared" si="2"/>
        <v>0</v>
      </c>
      <c r="Q17" s="249">
        <f t="shared" si="2"/>
        <v>0</v>
      </c>
      <c r="R17" s="247">
        <f t="shared" si="2"/>
        <v>6</v>
      </c>
      <c r="S17" s="248">
        <f t="shared" si="2"/>
        <v>0</v>
      </c>
      <c r="T17" s="248">
        <f t="shared" si="2"/>
        <v>5</v>
      </c>
      <c r="U17" s="248">
        <f t="shared" si="2"/>
        <v>0</v>
      </c>
      <c r="V17" s="248">
        <f t="shared" si="2"/>
        <v>1</v>
      </c>
      <c r="W17" s="248">
        <f t="shared" si="2"/>
        <v>3</v>
      </c>
      <c r="X17" s="248">
        <f t="shared" si="2"/>
        <v>0</v>
      </c>
      <c r="Y17" s="248">
        <f t="shared" si="2"/>
        <v>2</v>
      </c>
      <c r="Z17" s="248">
        <f t="shared" si="2"/>
        <v>1</v>
      </c>
      <c r="AA17" s="248">
        <f t="shared" si="2"/>
        <v>0</v>
      </c>
      <c r="AB17" s="248">
        <f t="shared" si="2"/>
        <v>1</v>
      </c>
      <c r="AC17" s="248">
        <f t="shared" si="2"/>
        <v>3</v>
      </c>
      <c r="AD17" s="248">
        <f t="shared" si="2"/>
        <v>0</v>
      </c>
      <c r="AE17" s="248">
        <f t="shared" si="2"/>
        <v>0</v>
      </c>
      <c r="AF17" s="248">
        <f t="shared" si="2"/>
        <v>0</v>
      </c>
      <c r="AG17" s="248">
        <f t="shared" si="2"/>
        <v>0</v>
      </c>
      <c r="AH17" s="249">
        <f t="shared" si="2"/>
        <v>22</v>
      </c>
    </row>
    <row r="18" ht="12.75" thickBot="1"/>
    <row r="19" spans="3:34" ht="12.75" thickBot="1">
      <c r="C19" s="354" t="s">
        <v>161</v>
      </c>
      <c r="D19" s="355"/>
      <c r="E19" s="355"/>
      <c r="F19" s="355"/>
      <c r="G19" s="355"/>
      <c r="H19" s="355"/>
      <c r="I19" s="355"/>
      <c r="J19" s="355"/>
      <c r="K19" s="355"/>
      <c r="L19" s="355"/>
      <c r="M19" s="355"/>
      <c r="N19" s="355"/>
      <c r="O19" s="355"/>
      <c r="P19" s="355"/>
      <c r="Q19" s="356"/>
      <c r="R19" s="354" t="s">
        <v>160</v>
      </c>
      <c r="S19" s="355"/>
      <c r="T19" s="355"/>
      <c r="U19" s="355"/>
      <c r="V19" s="355"/>
      <c r="W19" s="355"/>
      <c r="X19" s="355"/>
      <c r="Y19" s="355"/>
      <c r="Z19" s="355"/>
      <c r="AA19" s="355"/>
      <c r="AB19" s="355"/>
      <c r="AC19" s="355"/>
      <c r="AD19" s="355"/>
      <c r="AE19" s="355"/>
      <c r="AF19" s="355"/>
      <c r="AG19" s="355"/>
      <c r="AH19" s="356"/>
    </row>
    <row r="20" spans="1:34" ht="120.75" thickBot="1">
      <c r="A20" s="232" t="s">
        <v>80</v>
      </c>
      <c r="B20" s="253" t="str">
        <f>Statistics!A23</f>
        <v>Detroit Pistoffs</v>
      </c>
      <c r="C20" s="233" t="s">
        <v>51</v>
      </c>
      <c r="D20" s="234" t="s">
        <v>60</v>
      </c>
      <c r="E20" s="234" t="s">
        <v>58</v>
      </c>
      <c r="F20" s="235" t="s">
        <v>118</v>
      </c>
      <c r="G20" s="235" t="s">
        <v>52</v>
      </c>
      <c r="H20" s="235" t="s">
        <v>53</v>
      </c>
      <c r="I20" s="235" t="s">
        <v>220</v>
      </c>
      <c r="J20" s="234" t="s">
        <v>56</v>
      </c>
      <c r="K20" s="235" t="s">
        <v>54</v>
      </c>
      <c r="L20" s="235" t="s">
        <v>55</v>
      </c>
      <c r="M20" s="235" t="s">
        <v>221</v>
      </c>
      <c r="N20" s="235" t="s">
        <v>59</v>
      </c>
      <c r="O20" s="235" t="s">
        <v>57</v>
      </c>
      <c r="P20" s="235" t="s">
        <v>140</v>
      </c>
      <c r="Q20" s="236" t="s">
        <v>139</v>
      </c>
      <c r="R20" s="233" t="s">
        <v>51</v>
      </c>
      <c r="S20" s="234" t="s">
        <v>60</v>
      </c>
      <c r="T20" s="234" t="s">
        <v>58</v>
      </c>
      <c r="U20" s="235" t="s">
        <v>118</v>
      </c>
      <c r="V20" s="235" t="s">
        <v>52</v>
      </c>
      <c r="W20" s="235" t="s">
        <v>53</v>
      </c>
      <c r="X20" s="235" t="s">
        <v>220</v>
      </c>
      <c r="Y20" s="234" t="s">
        <v>56</v>
      </c>
      <c r="Z20" s="235" t="s">
        <v>54</v>
      </c>
      <c r="AA20" s="235" t="s">
        <v>55</v>
      </c>
      <c r="AB20" s="235" t="s">
        <v>221</v>
      </c>
      <c r="AC20" s="235" t="s">
        <v>59</v>
      </c>
      <c r="AD20" s="235" t="s">
        <v>57</v>
      </c>
      <c r="AE20" s="235" t="s">
        <v>222</v>
      </c>
      <c r="AF20" s="291" t="s">
        <v>223</v>
      </c>
      <c r="AG20" s="291" t="s">
        <v>140</v>
      </c>
      <c r="AH20" s="236" t="s">
        <v>139</v>
      </c>
    </row>
    <row r="21" spans="1:34" ht="12">
      <c r="A21" s="286" t="str">
        <f>Statistics!A24</f>
        <v>1879</v>
      </c>
      <c r="B21" s="61" t="str">
        <f>Statistics!C24</f>
        <v>Belle Isle Hurtya</v>
      </c>
      <c r="C21" s="238"/>
      <c r="D21" s="238"/>
      <c r="E21" s="238"/>
      <c r="F21" s="238"/>
      <c r="G21" s="238"/>
      <c r="H21" s="238"/>
      <c r="I21" s="238"/>
      <c r="J21" s="238"/>
      <c r="K21" s="237"/>
      <c r="L21" s="238"/>
      <c r="M21" s="238"/>
      <c r="N21" s="238"/>
      <c r="O21" s="238"/>
      <c r="P21" s="238"/>
      <c r="Q21" s="239">
        <f aca="true" t="shared" si="3" ref="Q21:Q34">SUM(C21:P21)</f>
        <v>0</v>
      </c>
      <c r="R21" s="237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238"/>
      <c r="AE21" s="238"/>
      <c r="AF21" s="292"/>
      <c r="AG21" s="292"/>
      <c r="AH21" s="239">
        <f>SUM(R21:AG21)</f>
        <v>0</v>
      </c>
    </row>
    <row r="22" spans="1:34" ht="12">
      <c r="A22" s="286" t="str">
        <f>Statistics!A25</f>
        <v>728</v>
      </c>
      <c r="B22" s="61" t="str">
        <f>Statistics!C25</f>
        <v>Combat Cat</v>
      </c>
      <c r="C22" s="241"/>
      <c r="D22" s="241"/>
      <c r="E22" s="241"/>
      <c r="F22" s="241"/>
      <c r="G22" s="241"/>
      <c r="H22" s="241"/>
      <c r="I22" s="241"/>
      <c r="J22" s="241"/>
      <c r="K22" s="240"/>
      <c r="L22" s="241"/>
      <c r="M22" s="241"/>
      <c r="N22" s="241"/>
      <c r="O22" s="241"/>
      <c r="P22" s="241"/>
      <c r="Q22" s="242">
        <f t="shared" si="3"/>
        <v>0</v>
      </c>
      <c r="R22" s="240"/>
      <c r="S22" s="241"/>
      <c r="T22" s="241">
        <v>1</v>
      </c>
      <c r="U22" s="241"/>
      <c r="V22" s="241"/>
      <c r="W22" s="241">
        <v>1</v>
      </c>
      <c r="X22" s="241"/>
      <c r="Y22" s="241"/>
      <c r="Z22" s="241"/>
      <c r="AA22" s="241"/>
      <c r="AB22" s="241"/>
      <c r="AC22" s="241">
        <v>1</v>
      </c>
      <c r="AD22" s="241"/>
      <c r="AE22" s="241"/>
      <c r="AF22" s="293"/>
      <c r="AG22" s="293"/>
      <c r="AH22" s="242">
        <f>SUM(R22:AG22)</f>
        <v>3</v>
      </c>
    </row>
    <row r="23" spans="1:34" ht="12">
      <c r="A23" s="286" t="str">
        <f>Statistics!A26</f>
        <v>33 1/3</v>
      </c>
      <c r="B23" s="61" t="str">
        <f>Statistics!C26</f>
        <v>Cookie Rumble (C)</v>
      </c>
      <c r="C23" s="241"/>
      <c r="D23" s="241"/>
      <c r="E23" s="241"/>
      <c r="F23" s="241"/>
      <c r="G23" s="241"/>
      <c r="H23" s="241"/>
      <c r="I23" s="241"/>
      <c r="J23" s="241"/>
      <c r="K23" s="240"/>
      <c r="L23" s="241"/>
      <c r="M23" s="241"/>
      <c r="N23" s="241"/>
      <c r="O23" s="241"/>
      <c r="P23" s="241"/>
      <c r="Q23" s="242">
        <f t="shared" si="3"/>
        <v>0</v>
      </c>
      <c r="R23" s="240">
        <v>1</v>
      </c>
      <c r="S23" s="241"/>
      <c r="T23" s="241"/>
      <c r="U23" s="241"/>
      <c r="V23" s="241"/>
      <c r="W23" s="241"/>
      <c r="X23" s="241"/>
      <c r="Y23" s="241"/>
      <c r="Z23" s="241">
        <v>1</v>
      </c>
      <c r="AA23" s="241"/>
      <c r="AB23" s="241"/>
      <c r="AC23" s="241"/>
      <c r="AD23" s="241"/>
      <c r="AE23" s="241"/>
      <c r="AF23" s="293"/>
      <c r="AG23" s="293"/>
      <c r="AH23" s="242">
        <f aca="true" t="shared" si="4" ref="AH23:AH33">SUM(R23:AG23)</f>
        <v>2</v>
      </c>
    </row>
    <row r="24" spans="1:34" ht="12">
      <c r="A24" s="286" t="str">
        <f>Statistics!A27</f>
        <v>20</v>
      </c>
      <c r="B24" s="61" t="str">
        <f>Statistics!C27</f>
        <v>Devil Kitty</v>
      </c>
      <c r="C24" s="241"/>
      <c r="D24" s="241"/>
      <c r="E24" s="241"/>
      <c r="F24" s="241"/>
      <c r="G24" s="241"/>
      <c r="H24" s="241"/>
      <c r="I24" s="241"/>
      <c r="J24" s="241"/>
      <c r="K24" s="240"/>
      <c r="L24" s="241"/>
      <c r="M24" s="241"/>
      <c r="N24" s="241"/>
      <c r="O24" s="241"/>
      <c r="P24" s="241"/>
      <c r="Q24" s="242">
        <f t="shared" si="3"/>
        <v>0</v>
      </c>
      <c r="R24" s="240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93"/>
      <c r="AG24" s="293"/>
      <c r="AH24" s="242">
        <f t="shared" si="4"/>
        <v>0</v>
      </c>
    </row>
    <row r="25" spans="1:34" ht="12">
      <c r="A25" s="286" t="str">
        <f>Statistics!A28</f>
        <v>6</v>
      </c>
      <c r="B25" s="61" t="str">
        <f>Statistics!C28</f>
        <v>Elle McFearsome</v>
      </c>
      <c r="C25" s="241"/>
      <c r="D25" s="241"/>
      <c r="E25" s="241"/>
      <c r="F25" s="241"/>
      <c r="G25" s="241"/>
      <c r="H25" s="241"/>
      <c r="I25" s="241"/>
      <c r="J25" s="241"/>
      <c r="K25" s="240"/>
      <c r="L25" s="241"/>
      <c r="M25" s="241"/>
      <c r="N25" s="241"/>
      <c r="O25" s="241"/>
      <c r="P25" s="241"/>
      <c r="Q25" s="242">
        <f t="shared" si="3"/>
        <v>0</v>
      </c>
      <c r="R25" s="240">
        <v>1</v>
      </c>
      <c r="S25" s="241"/>
      <c r="T25" s="241">
        <v>2</v>
      </c>
      <c r="U25" s="241"/>
      <c r="V25" s="241"/>
      <c r="W25" s="241"/>
      <c r="X25" s="241"/>
      <c r="Y25" s="241"/>
      <c r="Z25" s="241">
        <v>2</v>
      </c>
      <c r="AA25" s="241"/>
      <c r="AB25" s="241"/>
      <c r="AC25" s="241"/>
      <c r="AD25" s="241"/>
      <c r="AE25" s="241"/>
      <c r="AF25" s="293"/>
      <c r="AG25" s="293"/>
      <c r="AH25" s="242">
        <f t="shared" si="4"/>
        <v>5</v>
      </c>
    </row>
    <row r="26" spans="1:34" ht="12">
      <c r="A26" s="286" t="str">
        <f>Statistics!A29</f>
        <v>20KN</v>
      </c>
      <c r="B26" s="61" t="str">
        <f>Statistics!C29</f>
        <v>Kraken Whips (A)</v>
      </c>
      <c r="C26" s="241"/>
      <c r="D26" s="241"/>
      <c r="E26" s="241"/>
      <c r="F26" s="241"/>
      <c r="G26" s="241"/>
      <c r="H26" s="241"/>
      <c r="I26" s="241"/>
      <c r="J26" s="241"/>
      <c r="K26" s="240"/>
      <c r="L26" s="241"/>
      <c r="M26" s="241"/>
      <c r="N26" s="241"/>
      <c r="O26" s="241"/>
      <c r="P26" s="241"/>
      <c r="Q26" s="242">
        <f t="shared" si="3"/>
        <v>0</v>
      </c>
      <c r="R26" s="240"/>
      <c r="S26" s="241"/>
      <c r="T26" s="241">
        <v>1</v>
      </c>
      <c r="U26" s="241"/>
      <c r="V26" s="241"/>
      <c r="W26" s="241"/>
      <c r="X26" s="241"/>
      <c r="Y26" s="241"/>
      <c r="Z26" s="241"/>
      <c r="AA26" s="241"/>
      <c r="AB26" s="241"/>
      <c r="AC26" s="241"/>
      <c r="AD26" s="241"/>
      <c r="AE26" s="241"/>
      <c r="AF26" s="293"/>
      <c r="AG26" s="293"/>
      <c r="AH26" s="242">
        <f t="shared" si="4"/>
        <v>1</v>
      </c>
    </row>
    <row r="27" spans="1:34" ht="12">
      <c r="A27" s="286" t="str">
        <f>Statistics!A30</f>
        <v>138</v>
      </c>
      <c r="B27" s="61" t="str">
        <f>Statistics!C30</f>
        <v>Mag Pie</v>
      </c>
      <c r="C27" s="241"/>
      <c r="D27" s="241"/>
      <c r="E27" s="241"/>
      <c r="F27" s="241"/>
      <c r="G27" s="241"/>
      <c r="H27" s="241"/>
      <c r="I27" s="241"/>
      <c r="J27" s="241"/>
      <c r="K27" s="240"/>
      <c r="L27" s="241"/>
      <c r="M27" s="241"/>
      <c r="N27" s="241"/>
      <c r="O27" s="241"/>
      <c r="P27" s="241"/>
      <c r="Q27" s="242">
        <f t="shared" si="3"/>
        <v>0</v>
      </c>
      <c r="R27" s="240"/>
      <c r="S27" s="241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1"/>
      <c r="AE27" s="241"/>
      <c r="AF27" s="293"/>
      <c r="AG27" s="293"/>
      <c r="AH27" s="242">
        <f t="shared" si="4"/>
        <v>0</v>
      </c>
    </row>
    <row r="28" spans="1:34" ht="12">
      <c r="A28" s="286" t="str">
        <f>Statistics!A31</f>
        <v>80</v>
      </c>
      <c r="B28" s="61" t="str">
        <f>Statistics!C31</f>
        <v>Mean Streak</v>
      </c>
      <c r="C28" s="241"/>
      <c r="D28" s="241"/>
      <c r="E28" s="241"/>
      <c r="F28" s="241"/>
      <c r="G28" s="241"/>
      <c r="H28" s="241"/>
      <c r="I28" s="241"/>
      <c r="J28" s="241"/>
      <c r="K28" s="240"/>
      <c r="L28" s="241"/>
      <c r="M28" s="241"/>
      <c r="N28" s="241"/>
      <c r="O28" s="241"/>
      <c r="P28" s="241"/>
      <c r="Q28" s="242">
        <f t="shared" si="3"/>
        <v>0</v>
      </c>
      <c r="R28" s="240"/>
      <c r="S28" s="241"/>
      <c r="T28" s="241">
        <v>3</v>
      </c>
      <c r="U28" s="241"/>
      <c r="V28" s="241"/>
      <c r="W28" s="241"/>
      <c r="X28" s="241"/>
      <c r="Y28" s="241"/>
      <c r="Z28" s="241"/>
      <c r="AA28" s="241"/>
      <c r="AB28" s="241">
        <v>1</v>
      </c>
      <c r="AC28" s="241"/>
      <c r="AD28" s="241"/>
      <c r="AE28" s="241"/>
      <c r="AF28" s="293"/>
      <c r="AG28" s="293"/>
      <c r="AH28" s="242">
        <f t="shared" si="4"/>
        <v>4</v>
      </c>
    </row>
    <row r="29" spans="1:34" ht="12">
      <c r="A29" s="286" t="str">
        <f>Statistics!A32</f>
        <v>1821</v>
      </c>
      <c r="B29" s="61" t="str">
        <f>Statistics!C32</f>
        <v>Mexi-Go</v>
      </c>
      <c r="C29" s="241"/>
      <c r="D29" s="241"/>
      <c r="E29" s="241"/>
      <c r="F29" s="241"/>
      <c r="G29" s="241"/>
      <c r="H29" s="241"/>
      <c r="I29" s="241"/>
      <c r="J29" s="241"/>
      <c r="K29" s="240"/>
      <c r="L29" s="241"/>
      <c r="M29" s="241"/>
      <c r="N29" s="241"/>
      <c r="O29" s="241"/>
      <c r="P29" s="241"/>
      <c r="Q29" s="242">
        <f t="shared" si="3"/>
        <v>0</v>
      </c>
      <c r="R29" s="240">
        <v>2</v>
      </c>
      <c r="S29" s="241"/>
      <c r="T29" s="241"/>
      <c r="U29" s="241"/>
      <c r="V29" s="241"/>
      <c r="W29" s="241"/>
      <c r="X29" s="241"/>
      <c r="Y29" s="241"/>
      <c r="Z29" s="241"/>
      <c r="AA29" s="241"/>
      <c r="AB29" s="241"/>
      <c r="AC29" s="241"/>
      <c r="AD29" s="241"/>
      <c r="AE29" s="241"/>
      <c r="AF29" s="293"/>
      <c r="AG29" s="293"/>
      <c r="AH29" s="242">
        <f t="shared" si="4"/>
        <v>2</v>
      </c>
    </row>
    <row r="30" spans="1:34" ht="12">
      <c r="A30" s="286" t="str">
        <f>Statistics!A33</f>
        <v>4:20</v>
      </c>
      <c r="B30" s="61" t="str">
        <f>Statistics!C33</f>
        <v>Princess Die</v>
      </c>
      <c r="C30" s="241"/>
      <c r="D30" s="241"/>
      <c r="E30" s="241"/>
      <c r="F30" s="241"/>
      <c r="G30" s="241"/>
      <c r="H30" s="241"/>
      <c r="I30" s="241"/>
      <c r="J30" s="241"/>
      <c r="K30" s="240"/>
      <c r="L30" s="241"/>
      <c r="M30" s="241"/>
      <c r="N30" s="241"/>
      <c r="O30" s="241"/>
      <c r="P30" s="241"/>
      <c r="Q30" s="242">
        <f t="shared" si="3"/>
        <v>0</v>
      </c>
      <c r="R30" s="240"/>
      <c r="S30" s="241"/>
      <c r="T30" s="241"/>
      <c r="U30" s="241"/>
      <c r="V30" s="241"/>
      <c r="W30" s="241"/>
      <c r="X30" s="241"/>
      <c r="Y30" s="241"/>
      <c r="Z30" s="241"/>
      <c r="AA30" s="241"/>
      <c r="AB30" s="241"/>
      <c r="AC30" s="241"/>
      <c r="AD30" s="241"/>
      <c r="AE30" s="241"/>
      <c r="AF30" s="293"/>
      <c r="AG30" s="293"/>
      <c r="AH30" s="242">
        <f t="shared" si="4"/>
        <v>0</v>
      </c>
    </row>
    <row r="31" spans="1:34" ht="12">
      <c r="A31" s="286" t="str">
        <f>Statistics!A34</f>
        <v>Warp 9.99</v>
      </c>
      <c r="B31" s="61" t="str">
        <f>Statistics!C34</f>
        <v>U.S.S. DentHerPrize</v>
      </c>
      <c r="C31" s="241"/>
      <c r="D31" s="241"/>
      <c r="E31" s="241"/>
      <c r="F31" s="241"/>
      <c r="G31" s="241"/>
      <c r="H31" s="241"/>
      <c r="I31" s="241"/>
      <c r="J31" s="241"/>
      <c r="K31" s="240"/>
      <c r="L31" s="241"/>
      <c r="M31" s="241"/>
      <c r="N31" s="241"/>
      <c r="O31" s="241"/>
      <c r="P31" s="241"/>
      <c r="Q31" s="242">
        <f t="shared" si="3"/>
        <v>0</v>
      </c>
      <c r="R31" s="240"/>
      <c r="S31" s="241"/>
      <c r="T31" s="241">
        <v>2</v>
      </c>
      <c r="U31" s="241"/>
      <c r="V31" s="241"/>
      <c r="W31" s="241">
        <v>1</v>
      </c>
      <c r="X31" s="241"/>
      <c r="Y31" s="241"/>
      <c r="Z31" s="241"/>
      <c r="AA31" s="241"/>
      <c r="AB31" s="241"/>
      <c r="AC31" s="241"/>
      <c r="AD31" s="241"/>
      <c r="AE31" s="241"/>
      <c r="AF31" s="293"/>
      <c r="AG31" s="293"/>
      <c r="AH31" s="242">
        <f t="shared" si="4"/>
        <v>3</v>
      </c>
    </row>
    <row r="32" spans="1:34" ht="12">
      <c r="A32" s="286" t="str">
        <f>Statistics!A35</f>
        <v>181</v>
      </c>
      <c r="B32" s="61" t="str">
        <f>Statistics!C35</f>
        <v>Vega Vendetta</v>
      </c>
      <c r="C32" s="241"/>
      <c r="D32" s="241"/>
      <c r="E32" s="241"/>
      <c r="F32" s="241"/>
      <c r="G32" s="241"/>
      <c r="H32" s="241"/>
      <c r="I32" s="241"/>
      <c r="J32" s="241"/>
      <c r="K32" s="240"/>
      <c r="L32" s="241"/>
      <c r="M32" s="241"/>
      <c r="N32" s="241"/>
      <c r="O32" s="241"/>
      <c r="P32" s="241"/>
      <c r="Q32" s="242">
        <f t="shared" si="3"/>
        <v>0</v>
      </c>
      <c r="R32" s="240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93"/>
      <c r="AG32" s="293"/>
      <c r="AH32" s="242">
        <f t="shared" si="4"/>
        <v>0</v>
      </c>
    </row>
    <row r="33" spans="1:34" ht="12">
      <c r="A33" s="286" t="str">
        <f>Statistics!A36</f>
        <v>187</v>
      </c>
      <c r="B33" s="61" t="str">
        <f>Statistics!C36</f>
        <v>VeroniKILL</v>
      </c>
      <c r="C33" s="241"/>
      <c r="D33" s="241"/>
      <c r="E33" s="241"/>
      <c r="F33" s="241"/>
      <c r="G33" s="241"/>
      <c r="H33" s="241"/>
      <c r="I33" s="241"/>
      <c r="J33" s="241"/>
      <c r="K33" s="240"/>
      <c r="L33" s="241"/>
      <c r="M33" s="241"/>
      <c r="N33" s="241"/>
      <c r="O33" s="241"/>
      <c r="P33" s="241"/>
      <c r="Q33" s="242">
        <f t="shared" si="3"/>
        <v>0</v>
      </c>
      <c r="R33" s="240"/>
      <c r="S33" s="241"/>
      <c r="T33" s="241">
        <v>2</v>
      </c>
      <c r="U33" s="241"/>
      <c r="V33" s="241"/>
      <c r="W33" s="241">
        <v>1</v>
      </c>
      <c r="X33" s="241"/>
      <c r="Y33" s="241"/>
      <c r="Z33" s="241"/>
      <c r="AA33" s="241"/>
      <c r="AB33" s="241"/>
      <c r="AC33" s="241">
        <v>1</v>
      </c>
      <c r="AD33" s="241"/>
      <c r="AE33" s="241"/>
      <c r="AF33" s="293"/>
      <c r="AG33" s="293"/>
      <c r="AH33" s="242">
        <f t="shared" si="4"/>
        <v>4</v>
      </c>
    </row>
    <row r="34" spans="1:34" ht="12.75" thickBot="1">
      <c r="A34" s="286" t="str">
        <f>Statistics!A37</f>
        <v>212</v>
      </c>
      <c r="B34" s="61" t="str">
        <f>Statistics!C37</f>
        <v>Wham!tramck</v>
      </c>
      <c r="C34" s="250"/>
      <c r="D34" s="250"/>
      <c r="E34" s="250"/>
      <c r="F34" s="250"/>
      <c r="G34" s="250"/>
      <c r="H34" s="250"/>
      <c r="I34" s="250"/>
      <c r="J34" s="250"/>
      <c r="K34" s="251"/>
      <c r="L34" s="250"/>
      <c r="M34" s="250"/>
      <c r="N34" s="250"/>
      <c r="O34" s="250"/>
      <c r="P34" s="250"/>
      <c r="Q34" s="252">
        <f t="shared" si="3"/>
        <v>0</v>
      </c>
      <c r="R34" s="243"/>
      <c r="S34" s="244"/>
      <c r="T34" s="244"/>
      <c r="U34" s="244">
        <v>2</v>
      </c>
      <c r="V34" s="244"/>
      <c r="W34" s="244"/>
      <c r="X34" s="244"/>
      <c r="Y34" s="244"/>
      <c r="Z34" s="244"/>
      <c r="AA34" s="244"/>
      <c r="AB34" s="244"/>
      <c r="AC34" s="244"/>
      <c r="AD34" s="244"/>
      <c r="AE34" s="244"/>
      <c r="AF34" s="294"/>
      <c r="AG34" s="294"/>
      <c r="AH34" s="242">
        <f>SUM(R34:AG34)</f>
        <v>2</v>
      </c>
    </row>
    <row r="35" spans="1:34" ht="12.75" thickBot="1">
      <c r="A35" s="245"/>
      <c r="B35" s="246" t="s">
        <v>151</v>
      </c>
      <c r="C35" s="247">
        <f aca="true" t="shared" si="5" ref="C35:AH35">SUM(C21:C34)</f>
        <v>0</v>
      </c>
      <c r="D35" s="248">
        <f t="shared" si="5"/>
        <v>0</v>
      </c>
      <c r="E35" s="248">
        <f t="shared" si="5"/>
        <v>0</v>
      </c>
      <c r="F35" s="248">
        <f t="shared" si="5"/>
        <v>0</v>
      </c>
      <c r="G35" s="248">
        <f t="shared" si="5"/>
        <v>0</v>
      </c>
      <c r="H35" s="248">
        <f t="shared" si="5"/>
        <v>0</v>
      </c>
      <c r="I35" s="248">
        <f t="shared" si="5"/>
        <v>0</v>
      </c>
      <c r="J35" s="248">
        <f t="shared" si="5"/>
        <v>0</v>
      </c>
      <c r="K35" s="248">
        <f t="shared" si="5"/>
        <v>0</v>
      </c>
      <c r="L35" s="248">
        <f t="shared" si="5"/>
        <v>0</v>
      </c>
      <c r="M35" s="248">
        <f t="shared" si="5"/>
        <v>0</v>
      </c>
      <c r="N35" s="248">
        <f t="shared" si="5"/>
        <v>0</v>
      </c>
      <c r="O35" s="248">
        <f t="shared" si="5"/>
        <v>0</v>
      </c>
      <c r="P35" s="248">
        <f t="shared" si="5"/>
        <v>0</v>
      </c>
      <c r="Q35" s="249">
        <f t="shared" si="5"/>
        <v>0</v>
      </c>
      <c r="R35" s="247">
        <f t="shared" si="5"/>
        <v>4</v>
      </c>
      <c r="S35" s="248">
        <f t="shared" si="5"/>
        <v>0</v>
      </c>
      <c r="T35" s="248">
        <f t="shared" si="5"/>
        <v>11</v>
      </c>
      <c r="U35" s="248">
        <f t="shared" si="5"/>
        <v>2</v>
      </c>
      <c r="V35" s="248">
        <f t="shared" si="5"/>
        <v>0</v>
      </c>
      <c r="W35" s="248">
        <f t="shared" si="5"/>
        <v>3</v>
      </c>
      <c r="X35" s="248">
        <f t="shared" si="5"/>
        <v>0</v>
      </c>
      <c r="Y35" s="248">
        <f t="shared" si="5"/>
        <v>0</v>
      </c>
      <c r="Z35" s="248">
        <f t="shared" si="5"/>
        <v>3</v>
      </c>
      <c r="AA35" s="248">
        <f t="shared" si="5"/>
        <v>0</v>
      </c>
      <c r="AB35" s="248">
        <f t="shared" si="5"/>
        <v>1</v>
      </c>
      <c r="AC35" s="248">
        <f t="shared" si="5"/>
        <v>2</v>
      </c>
      <c r="AD35" s="248">
        <f t="shared" si="5"/>
        <v>0</v>
      </c>
      <c r="AE35" s="248">
        <f t="shared" si="5"/>
        <v>0</v>
      </c>
      <c r="AF35" s="248">
        <f t="shared" si="5"/>
        <v>0</v>
      </c>
      <c r="AG35" s="248">
        <f t="shared" si="5"/>
        <v>0</v>
      </c>
      <c r="AH35" s="249">
        <f t="shared" si="5"/>
        <v>26</v>
      </c>
    </row>
    <row r="37" ht="12">
      <c r="A37" t="s">
        <v>111</v>
      </c>
    </row>
  </sheetData>
  <mergeCells count="4">
    <mergeCell ref="C1:Q1"/>
    <mergeCell ref="R1:AH1"/>
    <mergeCell ref="C19:Q19"/>
    <mergeCell ref="R19:AH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YourVitamins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dschubert</dc:creator>
  <cp:keywords/>
  <dc:description/>
  <cp:lastModifiedBy>Garry Kaluzny</cp:lastModifiedBy>
  <cp:lastPrinted>2007-08-15T00:45:41Z</cp:lastPrinted>
  <dcterms:created xsi:type="dcterms:W3CDTF">2005-10-26T19:32:49Z</dcterms:created>
  <dcterms:modified xsi:type="dcterms:W3CDTF">2006-11-29T21:18:32Z</dcterms:modified>
  <cp:category/>
  <cp:version/>
  <cp:contentType/>
  <cp:contentStatus/>
</cp:coreProperties>
</file>