
<file path=[Content_Types].xml><?xml version="1.0" encoding="utf-8"?>
<Types xmlns="http://schemas.openxmlformats.org/package/2006/content-types">
  <Default Extension="vml" ContentType="application/vnd.openxmlformats-officedocument.vmlDrawing"/>
  <Override PartName="/docProps/core.xml" ContentType="application/vnd.openxmlformats-package.core-properties+xml"/>
  <Override PartName="/xl/worksheets/sheet2.xml" ContentType="application/vnd.openxmlformats-officedocument.spreadsheetml.worksheet+xml"/>
  <Override PartName="/xl/worksheets/sheet19.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0.xml" ContentType="application/vnd.openxmlformats-officedocument.spreadsheetml.worksheet+xml"/>
  <Override PartName="/xl/comments3.xml" ContentType="application/vnd.openxmlformats-officedocument.spreadsheetml.comments+xml"/>
  <Override PartName="/xl/drawings/drawing4.xml" ContentType="application/vnd.openxmlformats-officedocument.drawing+xml"/>
  <Override PartName="/xl/drawings/drawing1.xml" ContentType="application/vnd.openxmlformats-officedocument.drawing+xml"/>
  <Override PartName="/docProps/app.xml" ContentType="application/vnd.openxmlformats-officedocument.extended-properties+xml"/>
  <Override PartName="/xl/worksheets/sheet20.xml" ContentType="application/vnd.openxmlformats-officedocument.spreadsheetml.worksheet+xml"/>
  <Override PartName="/xl/worksheets/sheet17.xml" ContentType="application/vnd.openxmlformats-officedocument.spreadsheetml.worksheet+xml"/>
  <Override PartName="/xl/worksheets/sheet8.xml" ContentType="application/vnd.openxmlformats-officedocument.spreadsheetml.worksheet+xml"/>
  <Override PartName="/xl/worksheets/sheet14.xml" ContentType="application/vnd.openxmlformats-officedocument.spreadsheetml.worksheet+xml"/>
  <Default Extension="xml" ContentType="application/xml"/>
  <Override PartName="/xl/worksheets/sheet5.xml" ContentType="application/vnd.openxmlformats-officedocument.spreadsheetml.worksheet+xml"/>
  <Override PartName="/xl/calcChain.xml" ContentType="application/vnd.openxmlformats-officedocument.spreadsheetml.calcChain+xml"/>
  <Override PartName="/xl/worksheets/sheet11.xml" ContentType="application/vnd.openxmlformats-officedocument.spreadsheetml.worksheet+xml"/>
  <Override PartName="/xl/comments4.xml" ContentType="application/vnd.openxmlformats-officedocument.spreadsheetml.comments+xml"/>
  <Override PartName="/xl/drawings/drawing5.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21.xml" ContentType="application/vnd.openxmlformats-officedocument.spreadsheetml.worksheet+xml"/>
  <Override PartName="/xl/sharedStrings.xml" ContentType="application/vnd.openxmlformats-officedocument.spreadsheetml.sharedStrings+xml"/>
  <Override PartName="/xl/worksheets/sheet1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worksheets/sheet12.xml" ContentType="application/vnd.openxmlformats-officedocument.spreadsheetml.worksheet+xml"/>
  <Override PartName="/xl/worksheets/sheet3.xml" ContentType="application/vnd.openxmlformats-officedocument.spreadsheetml.worksheet+xml"/>
  <Override PartName="/xl/comments5.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autoCompressPictures="0"/>
  <bookViews>
    <workbookView xWindow="160" yWindow="60" windowWidth="25000" windowHeight="17300" tabRatio="500" activeTab="1"/>
  </bookViews>
  <sheets>
    <sheet name="Read Me" sheetId="1" r:id="rId1"/>
    <sheet name="IBRF" sheetId="2" r:id="rId2"/>
    <sheet name="Score" sheetId="3" r:id="rId3"/>
    <sheet name="Penalties" sheetId="4" r:id="rId4"/>
    <sheet name="Lineups" sheetId="5" r:id="rId5"/>
    <sheet name="Expulsion-Suspension Form" sheetId="6" r:id="rId6"/>
    <sheet name="Bout Summary" sheetId="7" r:id="rId7"/>
    <sheet name="Penalty Summary" sheetId="8" r:id="rId8"/>
    <sheet name="Official Reviews" sheetId="9" r:id="rId9"/>
    <sheet name="Actions" sheetId="10" r:id="rId10"/>
    <sheet name="Errors" sheetId="11" r:id="rId11"/>
    <sheet name="Bout Clock" sheetId="12" r:id="rId12"/>
    <sheet name="Penalty Box" sheetId="13" r:id="rId13"/>
    <sheet name="Whiteboards" sheetId="14" r:id="rId14"/>
    <sheet name="Dual Trackers" sheetId="15" r:id="rId15"/>
    <sheet name="NOTT Score" sheetId="16" r:id="rId16"/>
    <sheet name="SK" sheetId="17" state="hidden" r:id="rId17"/>
    <sheet name="PT" sheetId="18" state="hidden" r:id="rId18"/>
    <sheet name="LU" sheetId="19" state="hidden" r:id="rId19"/>
    <sheet name="Credits" sheetId="20" r:id="rId20"/>
    <sheet name="Colophon" sheetId="21" r:id="rId21"/>
  </sheets>
  <definedNames>
    <definedName name="_xlnm.Print_Area" localSheetId="1">IBRF!$A$54:$L$78</definedName>
    <definedName name="_xlnm.Print_Area" localSheetId="4">Lineups!$W$85:$AR$168</definedName>
    <definedName name="_xlnm.Print_Area" localSheetId="3">Penalties!$A$1:$X$48</definedName>
    <definedName name="_xlnm.Print_Area" localSheetId="2">Score!$T$87:$AK$172</definedName>
  </definedNames>
  <calcPr calcId="110304" concurrentCalc="0"/>
  <extLst>
    <ext xmlns:mx="http://schemas.microsoft.com/office/mac/excel/2008/main" uri="http://schemas.microsoft.com/office/mac/excel/2008/main">
      <mx:ArchID Flags="0"/>
    </ext>
  </extLst>
</workbook>
</file>

<file path=xl/calcChain.xml><?xml version="1.0" encoding="utf-8"?>
<calcChain xmlns="http://schemas.openxmlformats.org/spreadsheetml/2006/main">
  <c r="B94" i="10"/>
  <c r="I94"/>
  <c r="A94"/>
  <c r="H94"/>
  <c r="B93"/>
  <c r="I93"/>
  <c r="A93"/>
  <c r="H93"/>
  <c r="B92"/>
  <c r="I92"/>
  <c r="A92"/>
  <c r="H92"/>
  <c r="B91"/>
  <c r="I91"/>
  <c r="A91"/>
  <c r="H91"/>
  <c r="B90"/>
  <c r="I90"/>
  <c r="A90"/>
  <c r="H90"/>
  <c r="B89"/>
  <c r="I89"/>
  <c r="A89"/>
  <c r="H89"/>
  <c r="B88"/>
  <c r="I88"/>
  <c r="A88"/>
  <c r="H88"/>
  <c r="B87"/>
  <c r="I87"/>
  <c r="A87"/>
  <c r="H87"/>
  <c r="B86"/>
  <c r="I86"/>
  <c r="A86"/>
  <c r="H86"/>
  <c r="B85"/>
  <c r="I85"/>
  <c r="A85"/>
  <c r="H85"/>
  <c r="B84"/>
  <c r="I84"/>
  <c r="A84"/>
  <c r="H84"/>
  <c r="B83"/>
  <c r="I83"/>
  <c r="A83"/>
  <c r="H83"/>
  <c r="B82"/>
  <c r="I82"/>
  <c r="A82"/>
  <c r="H82"/>
  <c r="B81"/>
  <c r="I81"/>
  <c r="A81"/>
  <c r="H81"/>
  <c r="B80"/>
  <c r="I80"/>
  <c r="A80"/>
  <c r="H80"/>
  <c r="B79"/>
  <c r="I79"/>
  <c r="A79"/>
  <c r="H79"/>
  <c r="B78"/>
  <c r="I78"/>
  <c r="A78"/>
  <c r="H78"/>
  <c r="B77"/>
  <c r="I77"/>
  <c r="A77"/>
  <c r="H77"/>
  <c r="B76"/>
  <c r="I76"/>
  <c r="A76"/>
  <c r="H76"/>
  <c r="B75"/>
  <c r="I75"/>
  <c r="A75"/>
  <c r="H75"/>
  <c r="B73"/>
  <c r="I73"/>
  <c r="A73"/>
  <c r="H73"/>
  <c r="B72"/>
  <c r="I72"/>
  <c r="A72"/>
  <c r="H72"/>
  <c r="B71"/>
  <c r="I71"/>
  <c r="A71"/>
  <c r="H71"/>
  <c r="B70"/>
  <c r="I70"/>
  <c r="A70"/>
  <c r="H70"/>
  <c r="B69"/>
  <c r="I69"/>
  <c r="A69"/>
  <c r="H69"/>
  <c r="B68"/>
  <c r="I68"/>
  <c r="A68"/>
  <c r="H68"/>
  <c r="B67"/>
  <c r="I67"/>
  <c r="A67"/>
  <c r="H67"/>
  <c r="B66"/>
  <c r="I66"/>
  <c r="A66"/>
  <c r="H66"/>
  <c r="B65"/>
  <c r="I65"/>
  <c r="A65"/>
  <c r="H65"/>
  <c r="B64"/>
  <c r="I64"/>
  <c r="A64"/>
  <c r="H64"/>
  <c r="B63"/>
  <c r="I63"/>
  <c r="A63"/>
  <c r="H63"/>
  <c r="B62"/>
  <c r="I62"/>
  <c r="A62"/>
  <c r="H62"/>
  <c r="B61"/>
  <c r="I61"/>
  <c r="A61"/>
  <c r="H61"/>
  <c r="B60"/>
  <c r="I60"/>
  <c r="A60"/>
  <c r="H60"/>
  <c r="B59"/>
  <c r="I59"/>
  <c r="A59"/>
  <c r="H59"/>
  <c r="B58"/>
  <c r="I58"/>
  <c r="A58"/>
  <c r="H58"/>
  <c r="B57"/>
  <c r="I57"/>
  <c r="A57"/>
  <c r="H57"/>
  <c r="B56"/>
  <c r="I56"/>
  <c r="A56"/>
  <c r="H56"/>
  <c r="B55"/>
  <c r="I55"/>
  <c r="A55"/>
  <c r="H55"/>
  <c r="B54"/>
  <c r="I54"/>
  <c r="A54"/>
  <c r="H54"/>
  <c r="M50"/>
  <c r="F50"/>
  <c r="B45"/>
  <c r="I45"/>
  <c r="A45"/>
  <c r="H45"/>
  <c r="B44"/>
  <c r="I44"/>
  <c r="A44"/>
  <c r="H44"/>
  <c r="B43"/>
  <c r="I43"/>
  <c r="A43"/>
  <c r="H43"/>
  <c r="B42"/>
  <c r="I42"/>
  <c r="A42"/>
  <c r="H42"/>
  <c r="B41"/>
  <c r="I41"/>
  <c r="A41"/>
  <c r="H41"/>
  <c r="B40"/>
  <c r="I40"/>
  <c r="A40"/>
  <c r="H40"/>
  <c r="B39"/>
  <c r="I39"/>
  <c r="A39"/>
  <c r="H39"/>
  <c r="B38"/>
  <c r="I38"/>
  <c r="A38"/>
  <c r="H38"/>
  <c r="B37"/>
  <c r="I37"/>
  <c r="A37"/>
  <c r="H37"/>
  <c r="B36"/>
  <c r="I36"/>
  <c r="A36"/>
  <c r="H36"/>
  <c r="B35"/>
  <c r="I35"/>
  <c r="A35"/>
  <c r="H35"/>
  <c r="B34"/>
  <c r="I34"/>
  <c r="A34"/>
  <c r="H34"/>
  <c r="B33"/>
  <c r="I33"/>
  <c r="A33"/>
  <c r="H33"/>
  <c r="B32"/>
  <c r="I32"/>
  <c r="A32"/>
  <c r="H32"/>
  <c r="B31"/>
  <c r="I31"/>
  <c r="A31"/>
  <c r="H31"/>
  <c r="B30"/>
  <c r="I30"/>
  <c r="A30"/>
  <c r="H30"/>
  <c r="B29"/>
  <c r="I29"/>
  <c r="A29"/>
  <c r="H29"/>
  <c r="B28"/>
  <c r="I28"/>
  <c r="A28"/>
  <c r="H28"/>
  <c r="B27"/>
  <c r="I27"/>
  <c r="A27"/>
  <c r="H27"/>
  <c r="B26"/>
  <c r="I26"/>
  <c r="A26"/>
  <c r="H26"/>
  <c r="B24"/>
  <c r="I24"/>
  <c r="A24"/>
  <c r="H24"/>
  <c r="B23"/>
  <c r="I23"/>
  <c r="A23"/>
  <c r="H23"/>
  <c r="B22"/>
  <c r="I22"/>
  <c r="A22"/>
  <c r="H22"/>
  <c r="B21"/>
  <c r="I21"/>
  <c r="A21"/>
  <c r="H21"/>
  <c r="B20"/>
  <c r="I20"/>
  <c r="A20"/>
  <c r="H20"/>
  <c r="B19"/>
  <c r="I19"/>
  <c r="A19"/>
  <c r="H19"/>
  <c r="B18"/>
  <c r="I18"/>
  <c r="A18"/>
  <c r="H18"/>
  <c r="B17"/>
  <c r="I17"/>
  <c r="A17"/>
  <c r="H17"/>
  <c r="B16"/>
  <c r="I16"/>
  <c r="A16"/>
  <c r="H16"/>
  <c r="B15"/>
  <c r="I15"/>
  <c r="A15"/>
  <c r="H15"/>
  <c r="B14"/>
  <c r="I14"/>
  <c r="A14"/>
  <c r="H14"/>
  <c r="B13"/>
  <c r="I13"/>
  <c r="A13"/>
  <c r="H13"/>
  <c r="B12"/>
  <c r="I12"/>
  <c r="A12"/>
  <c r="H12"/>
  <c r="B11"/>
  <c r="I11"/>
  <c r="A11"/>
  <c r="H11"/>
  <c r="B10"/>
  <c r="I10"/>
  <c r="A10"/>
  <c r="H10"/>
  <c r="B9"/>
  <c r="I9"/>
  <c r="A9"/>
  <c r="H9"/>
  <c r="B8"/>
  <c r="I8"/>
  <c r="A8"/>
  <c r="H8"/>
  <c r="B7"/>
  <c r="I7"/>
  <c r="A7"/>
  <c r="H7"/>
  <c r="B6"/>
  <c r="I6"/>
  <c r="A6"/>
  <c r="H6"/>
  <c r="B5"/>
  <c r="I5"/>
  <c r="A5"/>
  <c r="H5"/>
  <c r="M1"/>
  <c r="F1"/>
  <c r="C51"/>
  <c r="A74"/>
  <c r="H74"/>
  <c r="A53"/>
  <c r="H53"/>
  <c r="N52"/>
  <c r="G52"/>
  <c r="J51"/>
  <c r="C2"/>
  <c r="A25"/>
  <c r="H25"/>
  <c r="A4"/>
  <c r="H4"/>
  <c r="N3"/>
  <c r="G3"/>
  <c r="J2"/>
  <c r="B59" i="12"/>
  <c r="B58"/>
  <c r="B57"/>
  <c r="B56"/>
  <c r="H52"/>
  <c r="H1"/>
  <c r="A99"/>
  <c r="I99"/>
  <c r="H99"/>
  <c r="A98"/>
  <c r="I98"/>
  <c r="H98"/>
  <c r="A97"/>
  <c r="I97"/>
  <c r="H97"/>
  <c r="A96"/>
  <c r="I96"/>
  <c r="H96"/>
  <c r="A95"/>
  <c r="I95"/>
  <c r="H95"/>
  <c r="A94"/>
  <c r="I94"/>
  <c r="H94"/>
  <c r="A93"/>
  <c r="I93"/>
  <c r="H93"/>
  <c r="A92"/>
  <c r="I92"/>
  <c r="H92"/>
  <c r="A91"/>
  <c r="I91"/>
  <c r="H91"/>
  <c r="A90"/>
  <c r="I90"/>
  <c r="H90"/>
  <c r="A89"/>
  <c r="I89"/>
  <c r="H89"/>
  <c r="A88"/>
  <c r="I88"/>
  <c r="H88"/>
  <c r="A87"/>
  <c r="I87"/>
  <c r="H87"/>
  <c r="A86"/>
  <c r="I86"/>
  <c r="H86"/>
  <c r="A85"/>
  <c r="I85"/>
  <c r="H85"/>
  <c r="A84"/>
  <c r="I84"/>
  <c r="H84"/>
  <c r="A83"/>
  <c r="I83"/>
  <c r="H83"/>
  <c r="A82"/>
  <c r="I82"/>
  <c r="H82"/>
  <c r="A81"/>
  <c r="I81"/>
  <c r="H81"/>
  <c r="A80"/>
  <c r="I80"/>
  <c r="H80"/>
  <c r="A79"/>
  <c r="I79"/>
  <c r="H79"/>
  <c r="A78"/>
  <c r="I78"/>
  <c r="H78"/>
  <c r="A77"/>
  <c r="I77"/>
  <c r="H77"/>
  <c r="A76"/>
  <c r="I76"/>
  <c r="H76"/>
  <c r="A75"/>
  <c r="I75"/>
  <c r="H75"/>
  <c r="A74"/>
  <c r="I74"/>
  <c r="H74"/>
  <c r="A73"/>
  <c r="I73"/>
  <c r="H73"/>
  <c r="A72"/>
  <c r="I72"/>
  <c r="H72"/>
  <c r="A71"/>
  <c r="I71"/>
  <c r="H71"/>
  <c r="A70"/>
  <c r="I70"/>
  <c r="H70"/>
  <c r="A69"/>
  <c r="I69"/>
  <c r="H69"/>
  <c r="A68"/>
  <c r="I68"/>
  <c r="H68"/>
  <c r="A67"/>
  <c r="I67"/>
  <c r="H67"/>
  <c r="A66"/>
  <c r="I66"/>
  <c r="H66"/>
  <c r="A65"/>
  <c r="I65"/>
  <c r="H65"/>
  <c r="A64"/>
  <c r="I64"/>
  <c r="H64"/>
  <c r="A63"/>
  <c r="I63"/>
  <c r="H63"/>
  <c r="A62"/>
  <c r="I62"/>
  <c r="H62"/>
  <c r="B2"/>
  <c r="H7"/>
  <c r="H58"/>
  <c r="B1"/>
  <c r="H5"/>
  <c r="H56"/>
  <c r="I54"/>
  <c r="B53"/>
  <c r="B52"/>
  <c r="A48"/>
  <c r="I48"/>
  <c r="H48"/>
  <c r="A47"/>
  <c r="I47"/>
  <c r="H47"/>
  <c r="A46"/>
  <c r="I46"/>
  <c r="H46"/>
  <c r="A45"/>
  <c r="I45"/>
  <c r="H45"/>
  <c r="A44"/>
  <c r="I44"/>
  <c r="H44"/>
  <c r="A43"/>
  <c r="I43"/>
  <c r="H43"/>
  <c r="A42"/>
  <c r="I42"/>
  <c r="H42"/>
  <c r="A41"/>
  <c r="I41"/>
  <c r="H41"/>
  <c r="A40"/>
  <c r="I40"/>
  <c r="H40"/>
  <c r="A39"/>
  <c r="I39"/>
  <c r="H39"/>
  <c r="A38"/>
  <c r="I38"/>
  <c r="H38"/>
  <c r="A37"/>
  <c r="I37"/>
  <c r="H37"/>
  <c r="A36"/>
  <c r="I36"/>
  <c r="H36"/>
  <c r="A35"/>
  <c r="I35"/>
  <c r="H35"/>
  <c r="A34"/>
  <c r="I34"/>
  <c r="H34"/>
  <c r="A33"/>
  <c r="I33"/>
  <c r="H33"/>
  <c r="A32"/>
  <c r="I32"/>
  <c r="H32"/>
  <c r="A31"/>
  <c r="I31"/>
  <c r="H31"/>
  <c r="A30"/>
  <c r="I30"/>
  <c r="H30"/>
  <c r="A29"/>
  <c r="I29"/>
  <c r="H29"/>
  <c r="A28"/>
  <c r="I28"/>
  <c r="H28"/>
  <c r="A27"/>
  <c r="I27"/>
  <c r="H27"/>
  <c r="A26"/>
  <c r="I26"/>
  <c r="H26"/>
  <c r="A25"/>
  <c r="I25"/>
  <c r="H25"/>
  <c r="A24"/>
  <c r="I24"/>
  <c r="H24"/>
  <c r="A23"/>
  <c r="I23"/>
  <c r="H23"/>
  <c r="A22"/>
  <c r="I22"/>
  <c r="H22"/>
  <c r="A21"/>
  <c r="I21"/>
  <c r="H21"/>
  <c r="A20"/>
  <c r="I20"/>
  <c r="H20"/>
  <c r="A19"/>
  <c r="I19"/>
  <c r="H19"/>
  <c r="A18"/>
  <c r="I18"/>
  <c r="H18"/>
  <c r="A17"/>
  <c r="I17"/>
  <c r="H17"/>
  <c r="A16"/>
  <c r="I16"/>
  <c r="H16"/>
  <c r="A15"/>
  <c r="I15"/>
  <c r="H15"/>
  <c r="A14"/>
  <c r="I14"/>
  <c r="H14"/>
  <c r="A13"/>
  <c r="I13"/>
  <c r="H13"/>
  <c r="A12"/>
  <c r="I12"/>
  <c r="H12"/>
  <c r="A11"/>
  <c r="I11"/>
  <c r="H11"/>
  <c r="I3"/>
  <c r="A28" i="7"/>
  <c r="A47"/>
  <c r="C47"/>
  <c r="BT47"/>
  <c r="F47"/>
  <c r="BS47"/>
  <c r="BR47"/>
  <c r="BQ47"/>
  <c r="BP47"/>
  <c r="BO47"/>
  <c r="AR47"/>
  <c r="AS47"/>
  <c r="BF47"/>
  <c r="BJ47"/>
  <c r="BN47"/>
  <c r="BM47"/>
  <c r="BL47"/>
  <c r="BK47"/>
  <c r="BI47"/>
  <c r="BH47"/>
  <c r="BG47"/>
  <c r="BD47"/>
  <c r="BB47"/>
  <c r="AZ47"/>
  <c r="AY47"/>
  <c r="AX47"/>
  <c r="AW47"/>
  <c r="AV47"/>
  <c r="AU47"/>
  <c r="AT47"/>
  <c r="AQ47"/>
  <c r="AP47"/>
  <c r="AO47"/>
  <c r="AN47"/>
  <c r="AM47"/>
  <c r="AL47"/>
  <c r="B47"/>
  <c r="AK47"/>
  <c r="AJ47"/>
  <c r="AH47"/>
  <c r="Z47"/>
  <c r="E47"/>
  <c r="AF47"/>
  <c r="D47"/>
  <c r="AE47"/>
  <c r="AD47"/>
  <c r="Y47"/>
  <c r="X47"/>
  <c r="W47"/>
  <c r="V47"/>
  <c r="U47"/>
  <c r="T47"/>
  <c r="S47"/>
  <c r="R47"/>
  <c r="Q47"/>
  <c r="K47"/>
  <c r="P47"/>
  <c r="O47"/>
  <c r="N47"/>
  <c r="M47"/>
  <c r="L47"/>
  <c r="J47"/>
  <c r="H47"/>
  <c r="A46"/>
  <c r="C46"/>
  <c r="BT46"/>
  <c r="F46"/>
  <c r="BS46"/>
  <c r="BR46"/>
  <c r="BQ46"/>
  <c r="BP46"/>
  <c r="BO46"/>
  <c r="AR46"/>
  <c r="AS46"/>
  <c r="BF46"/>
  <c r="BJ46"/>
  <c r="BN46"/>
  <c r="BM46"/>
  <c r="BL46"/>
  <c r="BK46"/>
  <c r="BI46"/>
  <c r="BH46"/>
  <c r="BG46"/>
  <c r="BD46"/>
  <c r="BB46"/>
  <c r="AZ46"/>
  <c r="AY46"/>
  <c r="AX46"/>
  <c r="AW46"/>
  <c r="AV46"/>
  <c r="AU46"/>
  <c r="AT46"/>
  <c r="AQ46"/>
  <c r="AP46"/>
  <c r="AO46"/>
  <c r="AN46"/>
  <c r="AM46"/>
  <c r="AL46"/>
  <c r="B46"/>
  <c r="AK46"/>
  <c r="AJ46"/>
  <c r="AH46"/>
  <c r="Z46"/>
  <c r="E46"/>
  <c r="AF46"/>
  <c r="D46"/>
  <c r="AE46"/>
  <c r="AD46"/>
  <c r="Y46"/>
  <c r="X46"/>
  <c r="W46"/>
  <c r="V46"/>
  <c r="U46"/>
  <c r="T46"/>
  <c r="S46"/>
  <c r="R46"/>
  <c r="Q46"/>
  <c r="K46"/>
  <c r="P46"/>
  <c r="O46"/>
  <c r="N46"/>
  <c r="M46"/>
  <c r="L46"/>
  <c r="J46"/>
  <c r="H46"/>
  <c r="A45"/>
  <c r="C45"/>
  <c r="BT45"/>
  <c r="F45"/>
  <c r="BS45"/>
  <c r="BR45"/>
  <c r="BQ45"/>
  <c r="BP45"/>
  <c r="BO45"/>
  <c r="AR45"/>
  <c r="AS45"/>
  <c r="BF45"/>
  <c r="BJ45"/>
  <c r="BN45"/>
  <c r="BM45"/>
  <c r="BL45"/>
  <c r="BK45"/>
  <c r="BI45"/>
  <c r="BH45"/>
  <c r="BG45"/>
  <c r="BD45"/>
  <c r="BB45"/>
  <c r="AZ45"/>
  <c r="AY45"/>
  <c r="AX45"/>
  <c r="AW45"/>
  <c r="AV45"/>
  <c r="AU45"/>
  <c r="AT45"/>
  <c r="AQ45"/>
  <c r="AP45"/>
  <c r="AO45"/>
  <c r="AN45"/>
  <c r="AM45"/>
  <c r="AL45"/>
  <c r="B45"/>
  <c r="AK45"/>
  <c r="AJ45"/>
  <c r="AH45"/>
  <c r="Z45"/>
  <c r="E45"/>
  <c r="AF45"/>
  <c r="D45"/>
  <c r="AE45"/>
  <c r="AD45"/>
  <c r="Y45"/>
  <c r="X45"/>
  <c r="W45"/>
  <c r="V45"/>
  <c r="U45"/>
  <c r="T45"/>
  <c r="S45"/>
  <c r="R45"/>
  <c r="Q45"/>
  <c r="K45"/>
  <c r="P45"/>
  <c r="O45"/>
  <c r="N45"/>
  <c r="M45"/>
  <c r="L45"/>
  <c r="J45"/>
  <c r="H45"/>
  <c r="A44"/>
  <c r="C44"/>
  <c r="BT44"/>
  <c r="F44"/>
  <c r="BS44"/>
  <c r="BR44"/>
  <c r="BQ44"/>
  <c r="BP44"/>
  <c r="BO44"/>
  <c r="AR44"/>
  <c r="AS44"/>
  <c r="BF44"/>
  <c r="BJ44"/>
  <c r="BN44"/>
  <c r="BM44"/>
  <c r="BL44"/>
  <c r="BK44"/>
  <c r="BI44"/>
  <c r="BH44"/>
  <c r="BG44"/>
  <c r="BD44"/>
  <c r="BB44"/>
  <c r="AZ44"/>
  <c r="AY44"/>
  <c r="AX44"/>
  <c r="AW44"/>
  <c r="AV44"/>
  <c r="AU44"/>
  <c r="AT44"/>
  <c r="AQ44"/>
  <c r="AP44"/>
  <c r="AO44"/>
  <c r="AN44"/>
  <c r="AM44"/>
  <c r="AL44"/>
  <c r="B44"/>
  <c r="AK44"/>
  <c r="AJ44"/>
  <c r="AH44"/>
  <c r="Z44"/>
  <c r="E44"/>
  <c r="AF44"/>
  <c r="D44"/>
  <c r="AE44"/>
  <c r="AD44"/>
  <c r="Y44"/>
  <c r="X44"/>
  <c r="W44"/>
  <c r="V44"/>
  <c r="U44"/>
  <c r="T44"/>
  <c r="S44"/>
  <c r="R44"/>
  <c r="Q44"/>
  <c r="K44"/>
  <c r="P44"/>
  <c r="O44"/>
  <c r="N44"/>
  <c r="M44"/>
  <c r="L44"/>
  <c r="J44"/>
  <c r="H44"/>
  <c r="A43"/>
  <c r="C43"/>
  <c r="BT43"/>
  <c r="F43"/>
  <c r="BS43"/>
  <c r="BR43"/>
  <c r="BQ43"/>
  <c r="BP43"/>
  <c r="BO43"/>
  <c r="AR43"/>
  <c r="AS43"/>
  <c r="BF43"/>
  <c r="BJ43"/>
  <c r="BN43"/>
  <c r="BM43"/>
  <c r="BL43"/>
  <c r="BK43"/>
  <c r="BI43"/>
  <c r="BH43"/>
  <c r="BG43"/>
  <c r="BD43"/>
  <c r="BB43"/>
  <c r="AZ43"/>
  <c r="AY43"/>
  <c r="AX43"/>
  <c r="AW43"/>
  <c r="AV43"/>
  <c r="AU43"/>
  <c r="AT43"/>
  <c r="AQ43"/>
  <c r="AP43"/>
  <c r="AO43"/>
  <c r="AN43"/>
  <c r="AM43"/>
  <c r="AL43"/>
  <c r="B43"/>
  <c r="AK43"/>
  <c r="AJ43"/>
  <c r="AH43"/>
  <c r="Z43"/>
  <c r="E43"/>
  <c r="AF43"/>
  <c r="D43"/>
  <c r="AE43"/>
  <c r="AD43"/>
  <c r="Y43"/>
  <c r="X43"/>
  <c r="W43"/>
  <c r="V43"/>
  <c r="U43"/>
  <c r="T43"/>
  <c r="S43"/>
  <c r="R43"/>
  <c r="Q43"/>
  <c r="K43"/>
  <c r="P43"/>
  <c r="O43"/>
  <c r="N43"/>
  <c r="M43"/>
  <c r="L43"/>
  <c r="J43"/>
  <c r="H43"/>
  <c r="A42"/>
  <c r="B42"/>
  <c r="AK42"/>
  <c r="AJ42"/>
  <c r="A41"/>
  <c r="B41"/>
  <c r="AK41"/>
  <c r="AJ41"/>
  <c r="A40"/>
  <c r="B40"/>
  <c r="AK40"/>
  <c r="AJ40"/>
  <c r="A39"/>
  <c r="B39"/>
  <c r="AK39"/>
  <c r="AJ39"/>
  <c r="A38"/>
  <c r="B38"/>
  <c r="AK38"/>
  <c r="AJ38"/>
  <c r="A37"/>
  <c r="B37"/>
  <c r="AK37"/>
  <c r="AJ37"/>
  <c r="A36"/>
  <c r="B36"/>
  <c r="AK36"/>
  <c r="AJ36"/>
  <c r="A35"/>
  <c r="B35"/>
  <c r="AK35"/>
  <c r="AJ35"/>
  <c r="A34"/>
  <c r="B34"/>
  <c r="AK34"/>
  <c r="AJ34"/>
  <c r="A33"/>
  <c r="B33"/>
  <c r="AK33"/>
  <c r="AJ33"/>
  <c r="A32"/>
  <c r="B32"/>
  <c r="AK32"/>
  <c r="AJ32"/>
  <c r="A31"/>
  <c r="B31"/>
  <c r="AK31"/>
  <c r="AJ31"/>
  <c r="A30"/>
  <c r="B30"/>
  <c r="AK30"/>
  <c r="AJ30"/>
  <c r="A29"/>
  <c r="B29"/>
  <c r="AK29"/>
  <c r="AJ29"/>
  <c r="B28"/>
  <c r="AK28"/>
  <c r="AJ28"/>
  <c r="A6"/>
  <c r="A25"/>
  <c r="C25"/>
  <c r="BT25"/>
  <c r="F25"/>
  <c r="BS25"/>
  <c r="BR25"/>
  <c r="BQ25"/>
  <c r="BP25"/>
  <c r="BO25"/>
  <c r="AR25"/>
  <c r="AS25"/>
  <c r="BF25"/>
  <c r="BJ25"/>
  <c r="BN25"/>
  <c r="BM25"/>
  <c r="BL25"/>
  <c r="BK25"/>
  <c r="BI25"/>
  <c r="BH25"/>
  <c r="BG25"/>
  <c r="BD25"/>
  <c r="BB25"/>
  <c r="AZ25"/>
  <c r="AY25"/>
  <c r="AX25"/>
  <c r="AW25"/>
  <c r="AV25"/>
  <c r="AU25"/>
  <c r="AT25"/>
  <c r="AQ25"/>
  <c r="AP25"/>
  <c r="AO25"/>
  <c r="AN25"/>
  <c r="AM25"/>
  <c r="AL25"/>
  <c r="B25"/>
  <c r="AK25"/>
  <c r="AJ25"/>
  <c r="AH25"/>
  <c r="Z25"/>
  <c r="E25"/>
  <c r="AF25"/>
  <c r="D25"/>
  <c r="AE25"/>
  <c r="AD25"/>
  <c r="Y25"/>
  <c r="X25"/>
  <c r="W25"/>
  <c r="V25"/>
  <c r="U25"/>
  <c r="T25"/>
  <c r="S25"/>
  <c r="R25"/>
  <c r="Q25"/>
  <c r="K25"/>
  <c r="P25"/>
  <c r="O25"/>
  <c r="N25"/>
  <c r="M25"/>
  <c r="L25"/>
  <c r="J25"/>
  <c r="H25"/>
  <c r="A24"/>
  <c r="C24"/>
  <c r="BT24"/>
  <c r="F24"/>
  <c r="BS24"/>
  <c r="BR24"/>
  <c r="BQ24"/>
  <c r="BP24"/>
  <c r="BO24"/>
  <c r="AR24"/>
  <c r="AS24"/>
  <c r="BF24"/>
  <c r="BJ24"/>
  <c r="BN24"/>
  <c r="BM24"/>
  <c r="BL24"/>
  <c r="BK24"/>
  <c r="BI24"/>
  <c r="BH24"/>
  <c r="BG24"/>
  <c r="BD24"/>
  <c r="BB24"/>
  <c r="AZ24"/>
  <c r="AY24"/>
  <c r="AX24"/>
  <c r="AW24"/>
  <c r="AV24"/>
  <c r="AU24"/>
  <c r="AT24"/>
  <c r="AQ24"/>
  <c r="AP24"/>
  <c r="AO24"/>
  <c r="AN24"/>
  <c r="AM24"/>
  <c r="AL24"/>
  <c r="B24"/>
  <c r="AK24"/>
  <c r="AJ24"/>
  <c r="AH24"/>
  <c r="Z24"/>
  <c r="E24"/>
  <c r="AF24"/>
  <c r="D24"/>
  <c r="AE24"/>
  <c r="AD24"/>
  <c r="Y24"/>
  <c r="X24"/>
  <c r="W24"/>
  <c r="V24"/>
  <c r="U24"/>
  <c r="T24"/>
  <c r="S24"/>
  <c r="R24"/>
  <c r="Q24"/>
  <c r="K24"/>
  <c r="P24"/>
  <c r="O24"/>
  <c r="N24"/>
  <c r="M24"/>
  <c r="L24"/>
  <c r="J24"/>
  <c r="H24"/>
  <c r="A23"/>
  <c r="C23"/>
  <c r="BT23"/>
  <c r="F23"/>
  <c r="BS23"/>
  <c r="BR23"/>
  <c r="BQ23"/>
  <c r="BP23"/>
  <c r="BO23"/>
  <c r="AR23"/>
  <c r="AS23"/>
  <c r="BF23"/>
  <c r="BJ23"/>
  <c r="BN23"/>
  <c r="BM23"/>
  <c r="BL23"/>
  <c r="BK23"/>
  <c r="BI23"/>
  <c r="BH23"/>
  <c r="BG23"/>
  <c r="BD23"/>
  <c r="BB23"/>
  <c r="AZ23"/>
  <c r="AY23"/>
  <c r="AX23"/>
  <c r="AW23"/>
  <c r="AV23"/>
  <c r="AU23"/>
  <c r="AT23"/>
  <c r="AQ23"/>
  <c r="AP23"/>
  <c r="AO23"/>
  <c r="AN23"/>
  <c r="AM23"/>
  <c r="AL23"/>
  <c r="B23"/>
  <c r="AK23"/>
  <c r="AJ23"/>
  <c r="AH23"/>
  <c r="Z23"/>
  <c r="E23"/>
  <c r="AF23"/>
  <c r="D23"/>
  <c r="AE23"/>
  <c r="AD23"/>
  <c r="Y23"/>
  <c r="X23"/>
  <c r="W23"/>
  <c r="V23"/>
  <c r="U23"/>
  <c r="T23"/>
  <c r="S23"/>
  <c r="R23"/>
  <c r="Q23"/>
  <c r="K23"/>
  <c r="P23"/>
  <c r="O23"/>
  <c r="N23"/>
  <c r="M23"/>
  <c r="L23"/>
  <c r="J23"/>
  <c r="H23"/>
  <c r="A22"/>
  <c r="C22"/>
  <c r="BT22"/>
  <c r="F22"/>
  <c r="BS22"/>
  <c r="BR22"/>
  <c r="BQ22"/>
  <c r="BP22"/>
  <c r="BO22"/>
  <c r="AR22"/>
  <c r="AS22"/>
  <c r="BF22"/>
  <c r="BJ22"/>
  <c r="BN22"/>
  <c r="BM22"/>
  <c r="BL22"/>
  <c r="BK22"/>
  <c r="BI22"/>
  <c r="BH22"/>
  <c r="BG22"/>
  <c r="BD22"/>
  <c r="BB22"/>
  <c r="AZ22"/>
  <c r="AY22"/>
  <c r="AX22"/>
  <c r="AW22"/>
  <c r="AV22"/>
  <c r="AU22"/>
  <c r="AT22"/>
  <c r="AQ22"/>
  <c r="AP22"/>
  <c r="AO22"/>
  <c r="AN22"/>
  <c r="AM22"/>
  <c r="AL22"/>
  <c r="B22"/>
  <c r="AK22"/>
  <c r="AJ22"/>
  <c r="AH22"/>
  <c r="Z22"/>
  <c r="E22"/>
  <c r="AF22"/>
  <c r="D22"/>
  <c r="AE22"/>
  <c r="AD22"/>
  <c r="Y22"/>
  <c r="X22"/>
  <c r="W22"/>
  <c r="V22"/>
  <c r="U22"/>
  <c r="T22"/>
  <c r="S22"/>
  <c r="R22"/>
  <c r="Q22"/>
  <c r="K22"/>
  <c r="P22"/>
  <c r="O22"/>
  <c r="N22"/>
  <c r="M22"/>
  <c r="L22"/>
  <c r="J22"/>
  <c r="H22"/>
  <c r="A21"/>
  <c r="B21"/>
  <c r="AK21"/>
  <c r="AJ21"/>
  <c r="A20"/>
  <c r="B20"/>
  <c r="AK20"/>
  <c r="AJ20"/>
  <c r="A19"/>
  <c r="B19"/>
  <c r="AK19"/>
  <c r="AJ19"/>
  <c r="A18"/>
  <c r="B18"/>
  <c r="AK18"/>
  <c r="AJ18"/>
  <c r="A17"/>
  <c r="B17"/>
  <c r="AK17"/>
  <c r="AJ17"/>
  <c r="A16"/>
  <c r="B16"/>
  <c r="AK16"/>
  <c r="AJ16"/>
  <c r="A15"/>
  <c r="B15"/>
  <c r="AK15"/>
  <c r="AJ15"/>
  <c r="A14"/>
  <c r="B14"/>
  <c r="AK14"/>
  <c r="AJ14"/>
  <c r="A13"/>
  <c r="B13"/>
  <c r="AK13"/>
  <c r="AJ13"/>
  <c r="A12"/>
  <c r="B12"/>
  <c r="AK12"/>
  <c r="AJ12"/>
  <c r="A11"/>
  <c r="B11"/>
  <c r="AK11"/>
  <c r="AJ11"/>
  <c r="A10"/>
  <c r="B10"/>
  <c r="AK10"/>
  <c r="AJ10"/>
  <c r="A9"/>
  <c r="B9"/>
  <c r="AK9"/>
  <c r="AJ9"/>
  <c r="A8"/>
  <c r="B8"/>
  <c r="AK8"/>
  <c r="AJ8"/>
  <c r="A7"/>
  <c r="B7"/>
  <c r="AK7"/>
  <c r="AJ7"/>
  <c r="B6"/>
  <c r="AK6"/>
  <c r="AJ6"/>
  <c r="A3"/>
  <c r="AJ3"/>
  <c r="A2"/>
  <c r="AJ2"/>
  <c r="C29"/>
  <c r="BT29"/>
  <c r="C30"/>
  <c r="D30"/>
  <c r="E30"/>
  <c r="F30"/>
  <c r="BO30"/>
  <c r="BP30"/>
  <c r="BQ30"/>
  <c r="BR30"/>
  <c r="BS30"/>
  <c r="BT30"/>
  <c r="C31"/>
  <c r="D31"/>
  <c r="E31"/>
  <c r="F31"/>
  <c r="BO31"/>
  <c r="BP31"/>
  <c r="BQ31"/>
  <c r="BR31"/>
  <c r="BS31"/>
  <c r="BT31"/>
  <c r="C32"/>
  <c r="BT32"/>
  <c r="C33"/>
  <c r="BT33"/>
  <c r="C34"/>
  <c r="BT34"/>
  <c r="C35"/>
  <c r="D35"/>
  <c r="E35"/>
  <c r="F35"/>
  <c r="BO35"/>
  <c r="BP35"/>
  <c r="BQ35"/>
  <c r="BR35"/>
  <c r="BS35"/>
  <c r="BT35"/>
  <c r="C36"/>
  <c r="D36"/>
  <c r="E36"/>
  <c r="F36"/>
  <c r="BO36"/>
  <c r="BP36"/>
  <c r="BQ36"/>
  <c r="BR36"/>
  <c r="BS36"/>
  <c r="BT36"/>
  <c r="C37"/>
  <c r="D37"/>
  <c r="E37"/>
  <c r="F37"/>
  <c r="BO37"/>
  <c r="BP37"/>
  <c r="BQ37"/>
  <c r="BR37"/>
  <c r="BS37"/>
  <c r="BT37"/>
  <c r="C38"/>
  <c r="BT38"/>
  <c r="C39"/>
  <c r="BT39"/>
  <c r="C40"/>
  <c r="BT40"/>
  <c r="C41"/>
  <c r="BT41"/>
  <c r="C42"/>
  <c r="BT42"/>
  <c r="C28"/>
  <c r="BT28"/>
  <c r="BT48"/>
  <c r="D29"/>
  <c r="E29"/>
  <c r="F29"/>
  <c r="BS29"/>
  <c r="D32"/>
  <c r="E32"/>
  <c r="F32"/>
  <c r="BS32"/>
  <c r="D33"/>
  <c r="E33"/>
  <c r="F33"/>
  <c r="BS33"/>
  <c r="D34"/>
  <c r="E34"/>
  <c r="F34"/>
  <c r="BS34"/>
  <c r="D38"/>
  <c r="E38"/>
  <c r="F38"/>
  <c r="BS38"/>
  <c r="D39"/>
  <c r="E39"/>
  <c r="F39"/>
  <c r="BS39"/>
  <c r="D40"/>
  <c r="E40"/>
  <c r="F40"/>
  <c r="BS40"/>
  <c r="D41"/>
  <c r="E41"/>
  <c r="F41"/>
  <c r="BS41"/>
  <c r="D42"/>
  <c r="E42"/>
  <c r="F42"/>
  <c r="BS42"/>
  <c r="D28"/>
  <c r="E28"/>
  <c r="F28"/>
  <c r="BS28"/>
  <c r="BS48"/>
  <c r="BR29"/>
  <c r="BR32"/>
  <c r="BR33"/>
  <c r="BR34"/>
  <c r="BR38"/>
  <c r="BR39"/>
  <c r="BR40"/>
  <c r="BR41"/>
  <c r="BR42"/>
  <c r="BR28"/>
  <c r="BR48"/>
  <c r="BQ29"/>
  <c r="BQ32"/>
  <c r="BQ33"/>
  <c r="BQ34"/>
  <c r="BQ38"/>
  <c r="BQ39"/>
  <c r="BQ40"/>
  <c r="BQ41"/>
  <c r="BQ42"/>
  <c r="BQ28"/>
  <c r="BQ48"/>
  <c r="BP29"/>
  <c r="BP32"/>
  <c r="BP33"/>
  <c r="BP34"/>
  <c r="BP38"/>
  <c r="BP39"/>
  <c r="BP40"/>
  <c r="BP41"/>
  <c r="BP42"/>
  <c r="BP28"/>
  <c r="BP48"/>
  <c r="BO29"/>
  <c r="BO32"/>
  <c r="BO33"/>
  <c r="BO34"/>
  <c r="BO38"/>
  <c r="BO39"/>
  <c r="BO40"/>
  <c r="BO41"/>
  <c r="BO42"/>
  <c r="BO28"/>
  <c r="BO48"/>
  <c r="AR29"/>
  <c r="AR30"/>
  <c r="AR31"/>
  <c r="AR32"/>
  <c r="AR33"/>
  <c r="AR34"/>
  <c r="AR35"/>
  <c r="AR36"/>
  <c r="AR37"/>
  <c r="AR38"/>
  <c r="AR39"/>
  <c r="AR40"/>
  <c r="AR41"/>
  <c r="AR42"/>
  <c r="AS29"/>
  <c r="AS30"/>
  <c r="AS31"/>
  <c r="AS32"/>
  <c r="AS33"/>
  <c r="AS34"/>
  <c r="AS35"/>
  <c r="AS36"/>
  <c r="AS37"/>
  <c r="AS38"/>
  <c r="AS39"/>
  <c r="AS40"/>
  <c r="AS41"/>
  <c r="AS42"/>
  <c r="AS28"/>
  <c r="AS48"/>
  <c r="BF29"/>
  <c r="BF30"/>
  <c r="BF31"/>
  <c r="BF32"/>
  <c r="BF33"/>
  <c r="BF34"/>
  <c r="BF35"/>
  <c r="BF36"/>
  <c r="BF37"/>
  <c r="BF38"/>
  <c r="BF39"/>
  <c r="BF40"/>
  <c r="BF41"/>
  <c r="BF42"/>
  <c r="BF28"/>
  <c r="BF48"/>
  <c r="BJ29"/>
  <c r="BJ30"/>
  <c r="BJ31"/>
  <c r="BJ32"/>
  <c r="BJ33"/>
  <c r="BJ34"/>
  <c r="BJ35"/>
  <c r="BJ36"/>
  <c r="BJ37"/>
  <c r="BJ38"/>
  <c r="BJ39"/>
  <c r="BJ40"/>
  <c r="BJ41"/>
  <c r="BJ42"/>
  <c r="BJ28"/>
  <c r="BJ48"/>
  <c r="AR28"/>
  <c r="AR48"/>
  <c r="BN48"/>
  <c r="AT29"/>
  <c r="AT30"/>
  <c r="AT31"/>
  <c r="AT32"/>
  <c r="AT33"/>
  <c r="AT34"/>
  <c r="AT35"/>
  <c r="AT36"/>
  <c r="AT37"/>
  <c r="AT38"/>
  <c r="AT39"/>
  <c r="AT40"/>
  <c r="AT41"/>
  <c r="AT42"/>
  <c r="AU29"/>
  <c r="AU30"/>
  <c r="AU31"/>
  <c r="AU32"/>
  <c r="AU33"/>
  <c r="AU34"/>
  <c r="AU35"/>
  <c r="AU36"/>
  <c r="AU37"/>
  <c r="AU38"/>
  <c r="AU39"/>
  <c r="AU40"/>
  <c r="AU41"/>
  <c r="AU42"/>
  <c r="AU28"/>
  <c r="AU48"/>
  <c r="BG29"/>
  <c r="BG30"/>
  <c r="BG31"/>
  <c r="BG32"/>
  <c r="BG33"/>
  <c r="BG34"/>
  <c r="BG35"/>
  <c r="BG36"/>
  <c r="BG37"/>
  <c r="BG38"/>
  <c r="BG39"/>
  <c r="BG40"/>
  <c r="BG41"/>
  <c r="BG42"/>
  <c r="BG28"/>
  <c r="BG48"/>
  <c r="BH29"/>
  <c r="BH30"/>
  <c r="BH31"/>
  <c r="BH32"/>
  <c r="BH33"/>
  <c r="BH34"/>
  <c r="BH35"/>
  <c r="BH36"/>
  <c r="BH37"/>
  <c r="BH38"/>
  <c r="BH39"/>
  <c r="BH40"/>
  <c r="BH41"/>
  <c r="BH42"/>
  <c r="BH28"/>
  <c r="BH48"/>
  <c r="AT28"/>
  <c r="AT48"/>
  <c r="BM48"/>
  <c r="BL29"/>
  <c r="BL30"/>
  <c r="BL31"/>
  <c r="BL32"/>
  <c r="BL33"/>
  <c r="BL34"/>
  <c r="BL35"/>
  <c r="BL36"/>
  <c r="BL37"/>
  <c r="BL38"/>
  <c r="BL39"/>
  <c r="BL40"/>
  <c r="BL41"/>
  <c r="BL42"/>
  <c r="BL28"/>
  <c r="BL48"/>
  <c r="BI29"/>
  <c r="BK29"/>
  <c r="BI30"/>
  <c r="BK30"/>
  <c r="BI31"/>
  <c r="BK31"/>
  <c r="BI32"/>
  <c r="BK32"/>
  <c r="BI33"/>
  <c r="BK33"/>
  <c r="BI34"/>
  <c r="BK34"/>
  <c r="BI35"/>
  <c r="BK35"/>
  <c r="BI36"/>
  <c r="BK36"/>
  <c r="BI37"/>
  <c r="BK37"/>
  <c r="BI38"/>
  <c r="BK38"/>
  <c r="BI39"/>
  <c r="BK39"/>
  <c r="BI40"/>
  <c r="BK40"/>
  <c r="BK41"/>
  <c r="BI42"/>
  <c r="BK42"/>
  <c r="BI28"/>
  <c r="BK28"/>
  <c r="BK48"/>
  <c r="BI41"/>
  <c r="BI48"/>
  <c r="AL29"/>
  <c r="AM29"/>
  <c r="AN29"/>
  <c r="AO29"/>
  <c r="AP29"/>
  <c r="AQ29"/>
  <c r="AV29"/>
  <c r="AW29"/>
  <c r="AX29"/>
  <c r="AL30"/>
  <c r="AM30"/>
  <c r="AN30"/>
  <c r="AO30"/>
  <c r="AP30"/>
  <c r="AQ30"/>
  <c r="AV30"/>
  <c r="AW30"/>
  <c r="AX30"/>
  <c r="AL31"/>
  <c r="AM31"/>
  <c r="AN31"/>
  <c r="AO31"/>
  <c r="AP31"/>
  <c r="AQ31"/>
  <c r="AV31"/>
  <c r="AW31"/>
  <c r="AX31"/>
  <c r="AL32"/>
  <c r="AM32"/>
  <c r="AN32"/>
  <c r="AO32"/>
  <c r="AP32"/>
  <c r="AQ32"/>
  <c r="AV32"/>
  <c r="AW32"/>
  <c r="AX32"/>
  <c r="AL33"/>
  <c r="AM33"/>
  <c r="AN33"/>
  <c r="AO33"/>
  <c r="AP33"/>
  <c r="AQ33"/>
  <c r="AV33"/>
  <c r="AW33"/>
  <c r="AX33"/>
  <c r="AL34"/>
  <c r="AM34"/>
  <c r="AN34"/>
  <c r="AO34"/>
  <c r="AP34"/>
  <c r="AQ34"/>
  <c r="AV34"/>
  <c r="AW34"/>
  <c r="AX34"/>
  <c r="AL35"/>
  <c r="AM35"/>
  <c r="AN35"/>
  <c r="AO35"/>
  <c r="AP35"/>
  <c r="AQ35"/>
  <c r="AV35"/>
  <c r="AW35"/>
  <c r="AX35"/>
  <c r="AL36"/>
  <c r="AM36"/>
  <c r="AN36"/>
  <c r="AO36"/>
  <c r="AP36"/>
  <c r="AQ36"/>
  <c r="AV36"/>
  <c r="AW36"/>
  <c r="AX36"/>
  <c r="AL37"/>
  <c r="AM37"/>
  <c r="AN37"/>
  <c r="AO37"/>
  <c r="AP37"/>
  <c r="AQ37"/>
  <c r="AV37"/>
  <c r="AW37"/>
  <c r="AX37"/>
  <c r="AL38"/>
  <c r="AM38"/>
  <c r="AN38"/>
  <c r="AO38"/>
  <c r="AP38"/>
  <c r="AQ38"/>
  <c r="AV38"/>
  <c r="AW38"/>
  <c r="AX38"/>
  <c r="AL39"/>
  <c r="AM39"/>
  <c r="AN39"/>
  <c r="AO39"/>
  <c r="AP39"/>
  <c r="AQ39"/>
  <c r="AV39"/>
  <c r="AW39"/>
  <c r="AX39"/>
  <c r="AL40"/>
  <c r="AM40"/>
  <c r="AN40"/>
  <c r="AO40"/>
  <c r="AP40"/>
  <c r="AQ40"/>
  <c r="AV40"/>
  <c r="AW40"/>
  <c r="AX40"/>
  <c r="AX41"/>
  <c r="AL42"/>
  <c r="AM42"/>
  <c r="AN42"/>
  <c r="AO42"/>
  <c r="AP42"/>
  <c r="AQ42"/>
  <c r="AV42"/>
  <c r="AW42"/>
  <c r="AX42"/>
  <c r="AL28"/>
  <c r="AM28"/>
  <c r="AN28"/>
  <c r="AO28"/>
  <c r="AP28"/>
  <c r="AQ28"/>
  <c r="AV28"/>
  <c r="AW28"/>
  <c r="AX28"/>
  <c r="AX48"/>
  <c r="BE29"/>
  <c r="BE30"/>
  <c r="BE31"/>
  <c r="BE32"/>
  <c r="BE33"/>
  <c r="BE34"/>
  <c r="BE35"/>
  <c r="BE36"/>
  <c r="BE37"/>
  <c r="BE38"/>
  <c r="BE39"/>
  <c r="BE40"/>
  <c r="BE41"/>
  <c r="BE42"/>
  <c r="BE43"/>
  <c r="BE44"/>
  <c r="BE45"/>
  <c r="BE46"/>
  <c r="BE47"/>
  <c r="BE28"/>
  <c r="BE48"/>
  <c r="F48"/>
  <c r="BD48"/>
  <c r="AW41"/>
  <c r="AW48"/>
  <c r="BC29"/>
  <c r="BC30"/>
  <c r="BC31"/>
  <c r="BC32"/>
  <c r="BC33"/>
  <c r="BC34"/>
  <c r="BC35"/>
  <c r="BC36"/>
  <c r="BC37"/>
  <c r="BC38"/>
  <c r="BC39"/>
  <c r="BC40"/>
  <c r="BC41"/>
  <c r="BC42"/>
  <c r="BC43"/>
  <c r="BC44"/>
  <c r="BC45"/>
  <c r="BC46"/>
  <c r="BC47"/>
  <c r="BC28"/>
  <c r="BC48"/>
  <c r="BB48"/>
  <c r="AQ41"/>
  <c r="AQ48"/>
  <c r="BA29"/>
  <c r="BA30"/>
  <c r="BA31"/>
  <c r="BA32"/>
  <c r="BA33"/>
  <c r="BA34"/>
  <c r="BA35"/>
  <c r="BA36"/>
  <c r="BA37"/>
  <c r="BA38"/>
  <c r="BA39"/>
  <c r="BA40"/>
  <c r="BA41"/>
  <c r="BA42"/>
  <c r="BA43"/>
  <c r="BA44"/>
  <c r="BA45"/>
  <c r="BA46"/>
  <c r="BA47"/>
  <c r="BA28"/>
  <c r="BA48"/>
  <c r="AZ48"/>
  <c r="AY29"/>
  <c r="AY30"/>
  <c r="AY31"/>
  <c r="AY32"/>
  <c r="AY33"/>
  <c r="AY34"/>
  <c r="AY35"/>
  <c r="AY36"/>
  <c r="AY37"/>
  <c r="AY38"/>
  <c r="AY39"/>
  <c r="AY40"/>
  <c r="AY41"/>
  <c r="AY42"/>
  <c r="AY28"/>
  <c r="AY48"/>
  <c r="AV41"/>
  <c r="AV48"/>
  <c r="AP41"/>
  <c r="AP48"/>
  <c r="AO41"/>
  <c r="AO48"/>
  <c r="AN41"/>
  <c r="AN48"/>
  <c r="AM41"/>
  <c r="AM48"/>
  <c r="AL41"/>
  <c r="AL48"/>
  <c r="AH29"/>
  <c r="AH30"/>
  <c r="AH31"/>
  <c r="AH32"/>
  <c r="AH33"/>
  <c r="AH34"/>
  <c r="AH35"/>
  <c r="AH36"/>
  <c r="AH37"/>
  <c r="AH38"/>
  <c r="AH39"/>
  <c r="AH40"/>
  <c r="AH41"/>
  <c r="AH42"/>
  <c r="AH28"/>
  <c r="AH48"/>
  <c r="U29"/>
  <c r="T29"/>
  <c r="K29"/>
  <c r="P29"/>
  <c r="K32"/>
  <c r="P32"/>
  <c r="K33"/>
  <c r="P33"/>
  <c r="K34"/>
  <c r="P34"/>
  <c r="K38"/>
  <c r="P38"/>
  <c r="K39"/>
  <c r="P39"/>
  <c r="K40"/>
  <c r="P40"/>
  <c r="K41"/>
  <c r="P41"/>
  <c r="K42"/>
  <c r="P42"/>
  <c r="O29"/>
  <c r="O32"/>
  <c r="O33"/>
  <c r="O34"/>
  <c r="O38"/>
  <c r="O39"/>
  <c r="O40"/>
  <c r="O41"/>
  <c r="O42"/>
  <c r="M29"/>
  <c r="M32"/>
  <c r="M33"/>
  <c r="M34"/>
  <c r="M38"/>
  <c r="M39"/>
  <c r="M40"/>
  <c r="M41"/>
  <c r="M42"/>
  <c r="L29"/>
  <c r="L32"/>
  <c r="L33"/>
  <c r="L34"/>
  <c r="L38"/>
  <c r="L39"/>
  <c r="L40"/>
  <c r="L41"/>
  <c r="L42"/>
  <c r="J29"/>
  <c r="J32"/>
  <c r="J33"/>
  <c r="J34"/>
  <c r="J38"/>
  <c r="J39"/>
  <c r="J40"/>
  <c r="J41"/>
  <c r="J42"/>
  <c r="H29"/>
  <c r="H32"/>
  <c r="H33"/>
  <c r="H34"/>
  <c r="H38"/>
  <c r="H39"/>
  <c r="H40"/>
  <c r="H41"/>
  <c r="H42"/>
  <c r="E48"/>
  <c r="D48"/>
  <c r="I47"/>
  <c r="I46"/>
  <c r="I45"/>
  <c r="I44"/>
  <c r="I43"/>
  <c r="BN42"/>
  <c r="BM42"/>
  <c r="BD42"/>
  <c r="BB42"/>
  <c r="AZ42"/>
  <c r="AE42"/>
  <c r="AD42"/>
  <c r="W42"/>
  <c r="V42"/>
  <c r="U42"/>
  <c r="T42"/>
  <c r="N42"/>
  <c r="BN41"/>
  <c r="BM41"/>
  <c r="BD41"/>
  <c r="BB41"/>
  <c r="AZ41"/>
  <c r="AF41"/>
  <c r="AE41"/>
  <c r="AD41"/>
  <c r="Y41"/>
  <c r="X41"/>
  <c r="W41"/>
  <c r="V41"/>
  <c r="U41"/>
  <c r="T41"/>
  <c r="S41"/>
  <c r="R41"/>
  <c r="Q41"/>
  <c r="N41"/>
  <c r="BN40"/>
  <c r="BM40"/>
  <c r="BD40"/>
  <c r="BB40"/>
  <c r="AZ40"/>
  <c r="AE40"/>
  <c r="AD40"/>
  <c r="W40"/>
  <c r="V40"/>
  <c r="U40"/>
  <c r="T40"/>
  <c r="N40"/>
  <c r="BN39"/>
  <c r="BM39"/>
  <c r="BD39"/>
  <c r="BB39"/>
  <c r="AZ39"/>
  <c r="AE39"/>
  <c r="AD39"/>
  <c r="W39"/>
  <c r="V39"/>
  <c r="U39"/>
  <c r="T39"/>
  <c r="N39"/>
  <c r="BN38"/>
  <c r="BM38"/>
  <c r="BD38"/>
  <c r="BB38"/>
  <c r="AZ38"/>
  <c r="AD38"/>
  <c r="U38"/>
  <c r="T38"/>
  <c r="N38"/>
  <c r="BN37"/>
  <c r="BM37"/>
  <c r="BD37"/>
  <c r="BB37"/>
  <c r="AZ37"/>
  <c r="AF37"/>
  <c r="AE37"/>
  <c r="Y37"/>
  <c r="X37"/>
  <c r="W37"/>
  <c r="V37"/>
  <c r="BN36"/>
  <c r="BM36"/>
  <c r="BD36"/>
  <c r="BB36"/>
  <c r="AZ36"/>
  <c r="AF36"/>
  <c r="AE36"/>
  <c r="Y36"/>
  <c r="X36"/>
  <c r="W36"/>
  <c r="V36"/>
  <c r="BN35"/>
  <c r="BM35"/>
  <c r="BD35"/>
  <c r="BB35"/>
  <c r="AZ35"/>
  <c r="AF35"/>
  <c r="AE35"/>
  <c r="Y35"/>
  <c r="X35"/>
  <c r="W35"/>
  <c r="V35"/>
  <c r="BN34"/>
  <c r="BM34"/>
  <c r="BD34"/>
  <c r="BB34"/>
  <c r="AZ34"/>
  <c r="AD34"/>
  <c r="U34"/>
  <c r="T34"/>
  <c r="N34"/>
  <c r="BN33"/>
  <c r="BM33"/>
  <c r="BD33"/>
  <c r="BB33"/>
  <c r="AZ33"/>
  <c r="AD33"/>
  <c r="U33"/>
  <c r="T33"/>
  <c r="N33"/>
  <c r="BN32"/>
  <c r="BM32"/>
  <c r="BD32"/>
  <c r="BB32"/>
  <c r="AZ32"/>
  <c r="AE32"/>
  <c r="AD32"/>
  <c r="W32"/>
  <c r="V32"/>
  <c r="U32"/>
  <c r="T32"/>
  <c r="N32"/>
  <c r="BN31"/>
  <c r="BM31"/>
  <c r="BD31"/>
  <c r="BB31"/>
  <c r="AZ31"/>
  <c r="BN30"/>
  <c r="BM30"/>
  <c r="BD30"/>
  <c r="BB30"/>
  <c r="AZ30"/>
  <c r="BN29"/>
  <c r="BM29"/>
  <c r="BD29"/>
  <c r="BB29"/>
  <c r="AZ29"/>
  <c r="AD29"/>
  <c r="N29"/>
  <c r="BN28"/>
  <c r="BM28"/>
  <c r="BD28"/>
  <c r="BB28"/>
  <c r="AZ28"/>
  <c r="AD28"/>
  <c r="N28"/>
  <c r="B27"/>
  <c r="AK27"/>
  <c r="C7"/>
  <c r="D7"/>
  <c r="E7"/>
  <c r="F7"/>
  <c r="BO7"/>
  <c r="BP7"/>
  <c r="BQ7"/>
  <c r="BR7"/>
  <c r="BS7"/>
  <c r="BT7"/>
  <c r="C8"/>
  <c r="BT8"/>
  <c r="C9"/>
  <c r="BT9"/>
  <c r="C10"/>
  <c r="BT10"/>
  <c r="C11"/>
  <c r="BT11"/>
  <c r="C12"/>
  <c r="BT12"/>
  <c r="C13"/>
  <c r="BT13"/>
  <c r="C14"/>
  <c r="BT14"/>
  <c r="C15"/>
  <c r="D15"/>
  <c r="E15"/>
  <c r="F15"/>
  <c r="BO15"/>
  <c r="BP15"/>
  <c r="BQ15"/>
  <c r="BR15"/>
  <c r="BS15"/>
  <c r="BT15"/>
  <c r="C16"/>
  <c r="D16"/>
  <c r="E16"/>
  <c r="F16"/>
  <c r="BO16"/>
  <c r="BP16"/>
  <c r="BQ16"/>
  <c r="BR16"/>
  <c r="BS16"/>
  <c r="BT16"/>
  <c r="C17"/>
  <c r="BT17"/>
  <c r="C18"/>
  <c r="D18"/>
  <c r="E18"/>
  <c r="F18"/>
  <c r="BO18"/>
  <c r="BP18"/>
  <c r="BQ18"/>
  <c r="BR18"/>
  <c r="BS18"/>
  <c r="BT18"/>
  <c r="C19"/>
  <c r="BT19"/>
  <c r="C20"/>
  <c r="BT20"/>
  <c r="C21"/>
  <c r="BT21"/>
  <c r="C6"/>
  <c r="D6"/>
  <c r="E6"/>
  <c r="F6"/>
  <c r="BO6"/>
  <c r="BP6"/>
  <c r="BQ6"/>
  <c r="BR6"/>
  <c r="BS6"/>
  <c r="BT6"/>
  <c r="BT26"/>
  <c r="D8"/>
  <c r="E8"/>
  <c r="F8"/>
  <c r="BS8"/>
  <c r="D9"/>
  <c r="E9"/>
  <c r="F9"/>
  <c r="BS9"/>
  <c r="D10"/>
  <c r="E10"/>
  <c r="F10"/>
  <c r="BS10"/>
  <c r="D11"/>
  <c r="E11"/>
  <c r="F11"/>
  <c r="BS11"/>
  <c r="D12"/>
  <c r="E12"/>
  <c r="F12"/>
  <c r="BS12"/>
  <c r="D13"/>
  <c r="E13"/>
  <c r="F13"/>
  <c r="BS13"/>
  <c r="D14"/>
  <c r="E14"/>
  <c r="F14"/>
  <c r="BS14"/>
  <c r="D17"/>
  <c r="E17"/>
  <c r="F17"/>
  <c r="BS17"/>
  <c r="D19"/>
  <c r="E19"/>
  <c r="F19"/>
  <c r="BS19"/>
  <c r="D20"/>
  <c r="E20"/>
  <c r="F20"/>
  <c r="BS20"/>
  <c r="D21"/>
  <c r="E21"/>
  <c r="F21"/>
  <c r="BS21"/>
  <c r="BS26"/>
  <c r="BR8"/>
  <c r="BR9"/>
  <c r="BR10"/>
  <c r="BR11"/>
  <c r="BR12"/>
  <c r="BR13"/>
  <c r="BR14"/>
  <c r="BR17"/>
  <c r="BR19"/>
  <c r="BR20"/>
  <c r="BR21"/>
  <c r="BR26"/>
  <c r="BQ8"/>
  <c r="BQ9"/>
  <c r="BQ10"/>
  <c r="BQ11"/>
  <c r="BQ12"/>
  <c r="BQ13"/>
  <c r="BQ14"/>
  <c r="BQ17"/>
  <c r="BQ19"/>
  <c r="BQ20"/>
  <c r="BQ21"/>
  <c r="BQ26"/>
  <c r="BP8"/>
  <c r="BP9"/>
  <c r="BP10"/>
  <c r="BP11"/>
  <c r="BP12"/>
  <c r="BP13"/>
  <c r="BP14"/>
  <c r="BP17"/>
  <c r="BP19"/>
  <c r="BP20"/>
  <c r="BP21"/>
  <c r="BP26"/>
  <c r="BO8"/>
  <c r="BO9"/>
  <c r="BO10"/>
  <c r="BO11"/>
  <c r="BO12"/>
  <c r="BO13"/>
  <c r="BO14"/>
  <c r="BO17"/>
  <c r="BO19"/>
  <c r="BO20"/>
  <c r="BO21"/>
  <c r="BO26"/>
  <c r="AR7"/>
  <c r="AR8"/>
  <c r="AR9"/>
  <c r="AR10"/>
  <c r="AR11"/>
  <c r="AR12"/>
  <c r="AR13"/>
  <c r="AR14"/>
  <c r="AR15"/>
  <c r="AR16"/>
  <c r="AR17"/>
  <c r="AR18"/>
  <c r="AR19"/>
  <c r="AR20"/>
  <c r="AR21"/>
  <c r="AS7"/>
  <c r="AS8"/>
  <c r="AS9"/>
  <c r="AS10"/>
  <c r="AS11"/>
  <c r="AS12"/>
  <c r="AS13"/>
  <c r="AS14"/>
  <c r="AS15"/>
  <c r="AS16"/>
  <c r="AS17"/>
  <c r="AS18"/>
  <c r="AS19"/>
  <c r="AS20"/>
  <c r="AS21"/>
  <c r="AS6"/>
  <c r="AS26"/>
  <c r="BF7"/>
  <c r="BF8"/>
  <c r="BF9"/>
  <c r="BF10"/>
  <c r="BF11"/>
  <c r="BF12"/>
  <c r="BF13"/>
  <c r="BF14"/>
  <c r="BF15"/>
  <c r="BF16"/>
  <c r="BF17"/>
  <c r="BF18"/>
  <c r="BF19"/>
  <c r="BF20"/>
  <c r="BF21"/>
  <c r="BF6"/>
  <c r="BF26"/>
  <c r="BJ7"/>
  <c r="BJ8"/>
  <c r="BJ9"/>
  <c r="BJ10"/>
  <c r="BJ11"/>
  <c r="BJ12"/>
  <c r="BJ13"/>
  <c r="BJ14"/>
  <c r="BJ15"/>
  <c r="BJ16"/>
  <c r="BJ17"/>
  <c r="BJ18"/>
  <c r="BJ19"/>
  <c r="BJ20"/>
  <c r="BJ21"/>
  <c r="BJ6"/>
  <c r="BJ26"/>
  <c r="AR6"/>
  <c r="AR26"/>
  <c r="BN26"/>
  <c r="AT7"/>
  <c r="AT8"/>
  <c r="AT9"/>
  <c r="AT10"/>
  <c r="AT11"/>
  <c r="AT12"/>
  <c r="AT13"/>
  <c r="AT14"/>
  <c r="AT15"/>
  <c r="AT16"/>
  <c r="AT17"/>
  <c r="AT18"/>
  <c r="AT19"/>
  <c r="AT20"/>
  <c r="AT21"/>
  <c r="AU7"/>
  <c r="AU8"/>
  <c r="AU9"/>
  <c r="AU10"/>
  <c r="AU11"/>
  <c r="AU12"/>
  <c r="AU13"/>
  <c r="AU14"/>
  <c r="AU15"/>
  <c r="AU16"/>
  <c r="AU17"/>
  <c r="AU18"/>
  <c r="AU19"/>
  <c r="AU20"/>
  <c r="AU21"/>
  <c r="AU6"/>
  <c r="AU26"/>
  <c r="BG7"/>
  <c r="BG8"/>
  <c r="BG9"/>
  <c r="BG10"/>
  <c r="BG11"/>
  <c r="BG12"/>
  <c r="BG13"/>
  <c r="BG14"/>
  <c r="BG15"/>
  <c r="BG16"/>
  <c r="BG17"/>
  <c r="BG18"/>
  <c r="BG19"/>
  <c r="BG20"/>
  <c r="BG21"/>
  <c r="BG6"/>
  <c r="BG26"/>
  <c r="BH7"/>
  <c r="BH8"/>
  <c r="BH9"/>
  <c r="BH10"/>
  <c r="BH11"/>
  <c r="BH12"/>
  <c r="BH13"/>
  <c r="BH14"/>
  <c r="BH15"/>
  <c r="BH16"/>
  <c r="BH17"/>
  <c r="BH18"/>
  <c r="BH19"/>
  <c r="BH20"/>
  <c r="BH21"/>
  <c r="BH6"/>
  <c r="BH26"/>
  <c r="AT6"/>
  <c r="AT26"/>
  <c r="BM26"/>
  <c r="BL26"/>
  <c r="BI7"/>
  <c r="BK7"/>
  <c r="BI8"/>
  <c r="BK8"/>
  <c r="BI9"/>
  <c r="BK9"/>
  <c r="BI10"/>
  <c r="BK10"/>
  <c r="BI11"/>
  <c r="BK11"/>
  <c r="BI12"/>
  <c r="BK12"/>
  <c r="BI13"/>
  <c r="BK13"/>
  <c r="BI14"/>
  <c r="BK14"/>
  <c r="BI15"/>
  <c r="BK15"/>
  <c r="BI16"/>
  <c r="BK16"/>
  <c r="BI17"/>
  <c r="BK17"/>
  <c r="BI18"/>
  <c r="BK18"/>
  <c r="BI19"/>
  <c r="BK19"/>
  <c r="BK20"/>
  <c r="BK21"/>
  <c r="BI6"/>
  <c r="BK6"/>
  <c r="BK26"/>
  <c r="BI20"/>
  <c r="BI21"/>
  <c r="BI26"/>
  <c r="AL7"/>
  <c r="AM7"/>
  <c r="AN7"/>
  <c r="AO7"/>
  <c r="AP7"/>
  <c r="AQ7"/>
  <c r="AV7"/>
  <c r="AW7"/>
  <c r="AX7"/>
  <c r="AL8"/>
  <c r="AM8"/>
  <c r="AN8"/>
  <c r="AO8"/>
  <c r="AP8"/>
  <c r="AQ8"/>
  <c r="AV8"/>
  <c r="AW8"/>
  <c r="AX8"/>
  <c r="AL9"/>
  <c r="AM9"/>
  <c r="AN9"/>
  <c r="AO9"/>
  <c r="AP9"/>
  <c r="AQ9"/>
  <c r="AV9"/>
  <c r="AW9"/>
  <c r="AX9"/>
  <c r="AL10"/>
  <c r="AM10"/>
  <c r="AN10"/>
  <c r="AO10"/>
  <c r="AP10"/>
  <c r="AQ10"/>
  <c r="AV10"/>
  <c r="AW10"/>
  <c r="AX10"/>
  <c r="AL11"/>
  <c r="AM11"/>
  <c r="AN11"/>
  <c r="AO11"/>
  <c r="AP11"/>
  <c r="AQ11"/>
  <c r="AV11"/>
  <c r="AW11"/>
  <c r="AX11"/>
  <c r="AL12"/>
  <c r="AM12"/>
  <c r="AN12"/>
  <c r="AO12"/>
  <c r="AP12"/>
  <c r="AQ12"/>
  <c r="AV12"/>
  <c r="AW12"/>
  <c r="AX12"/>
  <c r="AL13"/>
  <c r="AM13"/>
  <c r="AN13"/>
  <c r="AO13"/>
  <c r="AP13"/>
  <c r="AQ13"/>
  <c r="AV13"/>
  <c r="AW13"/>
  <c r="AX13"/>
  <c r="AL14"/>
  <c r="AM14"/>
  <c r="AN14"/>
  <c r="AO14"/>
  <c r="AP14"/>
  <c r="AQ14"/>
  <c r="AV14"/>
  <c r="AW14"/>
  <c r="AX14"/>
  <c r="AL15"/>
  <c r="AM15"/>
  <c r="AN15"/>
  <c r="AO15"/>
  <c r="AP15"/>
  <c r="AQ15"/>
  <c r="AV15"/>
  <c r="AW15"/>
  <c r="AX15"/>
  <c r="AL16"/>
  <c r="AM16"/>
  <c r="AN16"/>
  <c r="AO16"/>
  <c r="AP16"/>
  <c r="AQ16"/>
  <c r="AV16"/>
  <c r="AW16"/>
  <c r="AX16"/>
  <c r="AL17"/>
  <c r="AM17"/>
  <c r="AN17"/>
  <c r="AO17"/>
  <c r="AP17"/>
  <c r="AQ17"/>
  <c r="AV17"/>
  <c r="AW17"/>
  <c r="AX17"/>
  <c r="AL18"/>
  <c r="AM18"/>
  <c r="AN18"/>
  <c r="AO18"/>
  <c r="AP18"/>
  <c r="AQ18"/>
  <c r="AV18"/>
  <c r="AW18"/>
  <c r="AX18"/>
  <c r="AL19"/>
  <c r="AM19"/>
  <c r="AN19"/>
  <c r="AO19"/>
  <c r="AP19"/>
  <c r="AQ19"/>
  <c r="AV19"/>
  <c r="AW19"/>
  <c r="AX19"/>
  <c r="AX20"/>
  <c r="AX21"/>
  <c r="AL6"/>
  <c r="AM6"/>
  <c r="AN6"/>
  <c r="AO6"/>
  <c r="AP6"/>
  <c r="AQ6"/>
  <c r="AV6"/>
  <c r="AW6"/>
  <c r="AX6"/>
  <c r="AX26"/>
  <c r="BE7"/>
  <c r="BE8"/>
  <c r="BE9"/>
  <c r="BE10"/>
  <c r="BE11"/>
  <c r="BE12"/>
  <c r="BE13"/>
  <c r="BE14"/>
  <c r="BE15"/>
  <c r="BE16"/>
  <c r="BE17"/>
  <c r="BE18"/>
  <c r="BE19"/>
  <c r="BE20"/>
  <c r="BE21"/>
  <c r="BE22"/>
  <c r="BE23"/>
  <c r="BE24"/>
  <c r="BE25"/>
  <c r="BE6"/>
  <c r="BE26"/>
  <c r="F26"/>
  <c r="BD26"/>
  <c r="AW20"/>
  <c r="AW21"/>
  <c r="AW26"/>
  <c r="BC7"/>
  <c r="BC8"/>
  <c r="BC9"/>
  <c r="BC10"/>
  <c r="BC11"/>
  <c r="BC12"/>
  <c r="BC13"/>
  <c r="BC14"/>
  <c r="BC15"/>
  <c r="BC16"/>
  <c r="BC17"/>
  <c r="BC18"/>
  <c r="BC19"/>
  <c r="BC20"/>
  <c r="BC21"/>
  <c r="BC22"/>
  <c r="BC23"/>
  <c r="BC24"/>
  <c r="BC25"/>
  <c r="BC6"/>
  <c r="BC26"/>
  <c r="BB26"/>
  <c r="AQ20"/>
  <c r="AQ21"/>
  <c r="AQ26"/>
  <c r="BA7"/>
  <c r="BA8"/>
  <c r="BA9"/>
  <c r="BA10"/>
  <c r="BA11"/>
  <c r="BA12"/>
  <c r="BA13"/>
  <c r="BA14"/>
  <c r="BA15"/>
  <c r="BA16"/>
  <c r="BA17"/>
  <c r="BA18"/>
  <c r="BA19"/>
  <c r="BA20"/>
  <c r="BA21"/>
  <c r="BA22"/>
  <c r="BA23"/>
  <c r="BA24"/>
  <c r="BA25"/>
  <c r="BA6"/>
  <c r="BA26"/>
  <c r="AZ26"/>
  <c r="AY7"/>
  <c r="AY8"/>
  <c r="AY9"/>
  <c r="AY10"/>
  <c r="AY11"/>
  <c r="AY12"/>
  <c r="AY13"/>
  <c r="AY14"/>
  <c r="AY15"/>
  <c r="AY16"/>
  <c r="AY17"/>
  <c r="AY18"/>
  <c r="AY19"/>
  <c r="AY20"/>
  <c r="AY21"/>
  <c r="AY6"/>
  <c r="AY26"/>
  <c r="AV20"/>
  <c r="AV21"/>
  <c r="AV26"/>
  <c r="AP20"/>
  <c r="AP21"/>
  <c r="AP26"/>
  <c r="AO20"/>
  <c r="AO21"/>
  <c r="AO26"/>
  <c r="AN20"/>
  <c r="AN21"/>
  <c r="AN26"/>
  <c r="AM20"/>
  <c r="AM21"/>
  <c r="AM26"/>
  <c r="AL20"/>
  <c r="AL21"/>
  <c r="AL26"/>
  <c r="AH7"/>
  <c r="AH8"/>
  <c r="AH9"/>
  <c r="AH10"/>
  <c r="AH11"/>
  <c r="AH12"/>
  <c r="AH13"/>
  <c r="AH14"/>
  <c r="AH15"/>
  <c r="AH16"/>
  <c r="AH17"/>
  <c r="AH18"/>
  <c r="AH19"/>
  <c r="AH20"/>
  <c r="AH21"/>
  <c r="AH6"/>
  <c r="AH26"/>
  <c r="W7"/>
  <c r="W8"/>
  <c r="W9"/>
  <c r="W10"/>
  <c r="V7"/>
  <c r="V8"/>
  <c r="V9"/>
  <c r="V10"/>
  <c r="K8"/>
  <c r="P8"/>
  <c r="K9"/>
  <c r="P9"/>
  <c r="K10"/>
  <c r="P10"/>
  <c r="K11"/>
  <c r="P11"/>
  <c r="K12"/>
  <c r="P12"/>
  <c r="K13"/>
  <c r="P13"/>
  <c r="K14"/>
  <c r="P14"/>
  <c r="K17"/>
  <c r="P17"/>
  <c r="K19"/>
  <c r="P19"/>
  <c r="K20"/>
  <c r="P20"/>
  <c r="K21"/>
  <c r="P21"/>
  <c r="O8"/>
  <c r="O9"/>
  <c r="O10"/>
  <c r="O11"/>
  <c r="O12"/>
  <c r="O13"/>
  <c r="O14"/>
  <c r="O17"/>
  <c r="O19"/>
  <c r="O20"/>
  <c r="O21"/>
  <c r="M8"/>
  <c r="M9"/>
  <c r="M10"/>
  <c r="M11"/>
  <c r="M12"/>
  <c r="M13"/>
  <c r="M14"/>
  <c r="M17"/>
  <c r="M19"/>
  <c r="M20"/>
  <c r="M21"/>
  <c r="L8"/>
  <c r="L9"/>
  <c r="L10"/>
  <c r="L11"/>
  <c r="L12"/>
  <c r="L13"/>
  <c r="L14"/>
  <c r="L17"/>
  <c r="L19"/>
  <c r="L20"/>
  <c r="L21"/>
  <c r="J8"/>
  <c r="J9"/>
  <c r="J10"/>
  <c r="J11"/>
  <c r="J12"/>
  <c r="J13"/>
  <c r="J14"/>
  <c r="J17"/>
  <c r="J19"/>
  <c r="J20"/>
  <c r="J21"/>
  <c r="H8"/>
  <c r="H9"/>
  <c r="H10"/>
  <c r="H11"/>
  <c r="H12"/>
  <c r="H13"/>
  <c r="H14"/>
  <c r="H17"/>
  <c r="H19"/>
  <c r="H20"/>
  <c r="H21"/>
  <c r="E26"/>
  <c r="D26"/>
  <c r="I25"/>
  <c r="I24"/>
  <c r="I23"/>
  <c r="I22"/>
  <c r="BN21"/>
  <c r="BM21"/>
  <c r="BL21"/>
  <c r="BD21"/>
  <c r="BB21"/>
  <c r="AZ21"/>
  <c r="AF21"/>
  <c r="AE21"/>
  <c r="AD21"/>
  <c r="Y21"/>
  <c r="X21"/>
  <c r="W21"/>
  <c r="V21"/>
  <c r="U21"/>
  <c r="T21"/>
  <c r="S21"/>
  <c r="R21"/>
  <c r="Q21"/>
  <c r="N21"/>
  <c r="BN20"/>
  <c r="BM20"/>
  <c r="BL20"/>
  <c r="BD20"/>
  <c r="BB20"/>
  <c r="AZ20"/>
  <c r="AF20"/>
  <c r="AE20"/>
  <c r="AD20"/>
  <c r="Y20"/>
  <c r="X20"/>
  <c r="W20"/>
  <c r="V20"/>
  <c r="U20"/>
  <c r="T20"/>
  <c r="S20"/>
  <c r="R20"/>
  <c r="Q20"/>
  <c r="N20"/>
  <c r="BN19"/>
  <c r="BM19"/>
  <c r="BL19"/>
  <c r="BD19"/>
  <c r="BB19"/>
  <c r="AZ19"/>
  <c r="AE19"/>
  <c r="AD19"/>
  <c r="W19"/>
  <c r="V19"/>
  <c r="U19"/>
  <c r="T19"/>
  <c r="N19"/>
  <c r="BN18"/>
  <c r="BM18"/>
  <c r="BL18"/>
  <c r="BD18"/>
  <c r="BB18"/>
  <c r="AZ18"/>
  <c r="AF18"/>
  <c r="AE18"/>
  <c r="Y18"/>
  <c r="X18"/>
  <c r="W18"/>
  <c r="V18"/>
  <c r="BN17"/>
  <c r="BM17"/>
  <c r="BL17"/>
  <c r="BD17"/>
  <c r="BB17"/>
  <c r="AZ17"/>
  <c r="AD17"/>
  <c r="U17"/>
  <c r="T17"/>
  <c r="N17"/>
  <c r="BN16"/>
  <c r="BM16"/>
  <c r="BL16"/>
  <c r="BD16"/>
  <c r="BB16"/>
  <c r="AZ16"/>
  <c r="AF16"/>
  <c r="AE16"/>
  <c r="Y16"/>
  <c r="X16"/>
  <c r="W16"/>
  <c r="V16"/>
  <c r="BN15"/>
  <c r="BM15"/>
  <c r="BL15"/>
  <c r="BD15"/>
  <c r="BB15"/>
  <c r="AZ15"/>
  <c r="AF15"/>
  <c r="AE15"/>
  <c r="Y15"/>
  <c r="X15"/>
  <c r="W15"/>
  <c r="V15"/>
  <c r="BN14"/>
  <c r="BM14"/>
  <c r="BL14"/>
  <c r="BD14"/>
  <c r="BB14"/>
  <c r="AZ14"/>
  <c r="AD14"/>
  <c r="U14"/>
  <c r="T14"/>
  <c r="N14"/>
  <c r="BN13"/>
  <c r="BM13"/>
  <c r="BL13"/>
  <c r="BD13"/>
  <c r="BB13"/>
  <c r="AZ13"/>
  <c r="AE13"/>
  <c r="AD13"/>
  <c r="W13"/>
  <c r="V13"/>
  <c r="U13"/>
  <c r="T13"/>
  <c r="N13"/>
  <c r="BN12"/>
  <c r="BM12"/>
  <c r="BL12"/>
  <c r="BD12"/>
  <c r="BB12"/>
  <c r="AZ12"/>
  <c r="AD12"/>
  <c r="U12"/>
  <c r="T12"/>
  <c r="N12"/>
  <c r="BN11"/>
  <c r="BM11"/>
  <c r="BL11"/>
  <c r="BD11"/>
  <c r="BB11"/>
  <c r="AZ11"/>
  <c r="AD11"/>
  <c r="U11"/>
  <c r="T11"/>
  <c r="N11"/>
  <c r="BN10"/>
  <c r="BM10"/>
  <c r="BL10"/>
  <c r="BD10"/>
  <c r="BB10"/>
  <c r="AZ10"/>
  <c r="AE10"/>
  <c r="AD10"/>
  <c r="U10"/>
  <c r="T10"/>
  <c r="N10"/>
  <c r="BN9"/>
  <c r="BM9"/>
  <c r="BL9"/>
  <c r="BD9"/>
  <c r="BB9"/>
  <c r="AZ9"/>
  <c r="AE9"/>
  <c r="AD9"/>
  <c r="U9"/>
  <c r="T9"/>
  <c r="N9"/>
  <c r="BN8"/>
  <c r="BM8"/>
  <c r="BL8"/>
  <c r="BD8"/>
  <c r="BB8"/>
  <c r="AZ8"/>
  <c r="AE8"/>
  <c r="AD8"/>
  <c r="U8"/>
  <c r="T8"/>
  <c r="N8"/>
  <c r="BN7"/>
  <c r="BM7"/>
  <c r="BL7"/>
  <c r="BD7"/>
  <c r="BB7"/>
  <c r="AZ7"/>
  <c r="AE7"/>
  <c r="BN6"/>
  <c r="BM6"/>
  <c r="BL6"/>
  <c r="BD6"/>
  <c r="BB6"/>
  <c r="AZ6"/>
  <c r="AF6"/>
  <c r="AE6"/>
  <c r="B5"/>
  <c r="AK5"/>
  <c r="G29"/>
  <c r="G30"/>
  <c r="G31"/>
  <c r="G32"/>
  <c r="G33"/>
  <c r="G34"/>
  <c r="G35"/>
  <c r="G36"/>
  <c r="G37"/>
  <c r="G38"/>
  <c r="G39"/>
  <c r="G40"/>
  <c r="G41"/>
  <c r="G42"/>
  <c r="G43"/>
  <c r="G44"/>
  <c r="G45"/>
  <c r="G46"/>
  <c r="G47"/>
  <c r="G28"/>
  <c r="G48"/>
  <c r="G7"/>
  <c r="G8"/>
  <c r="G9"/>
  <c r="G10"/>
  <c r="G11"/>
  <c r="G12"/>
  <c r="G13"/>
  <c r="G14"/>
  <c r="G15"/>
  <c r="G16"/>
  <c r="G17"/>
  <c r="G18"/>
  <c r="G19"/>
  <c r="G20"/>
  <c r="G21"/>
  <c r="G22"/>
  <c r="G23"/>
  <c r="G24"/>
  <c r="G25"/>
  <c r="G6"/>
  <c r="G26"/>
  <c r="H7"/>
  <c r="H15"/>
  <c r="H16"/>
  <c r="H18"/>
  <c r="H6"/>
  <c r="H26"/>
  <c r="I26"/>
  <c r="K30"/>
  <c r="O30"/>
  <c r="P30"/>
  <c r="K31"/>
  <c r="O31"/>
  <c r="P31"/>
  <c r="K35"/>
  <c r="O35"/>
  <c r="P35"/>
  <c r="K36"/>
  <c r="O36"/>
  <c r="P36"/>
  <c r="K37"/>
  <c r="O37"/>
  <c r="P37"/>
  <c r="K28"/>
  <c r="P28"/>
  <c r="P48"/>
  <c r="O28"/>
  <c r="O48"/>
  <c r="K48"/>
  <c r="C48"/>
  <c r="N48"/>
  <c r="M30"/>
  <c r="M31"/>
  <c r="M35"/>
  <c r="M36"/>
  <c r="M37"/>
  <c r="M28"/>
  <c r="M48"/>
  <c r="L30"/>
  <c r="L31"/>
  <c r="L35"/>
  <c r="L36"/>
  <c r="L37"/>
  <c r="L28"/>
  <c r="L48"/>
  <c r="J30"/>
  <c r="J31"/>
  <c r="J35"/>
  <c r="J36"/>
  <c r="J37"/>
  <c r="J28"/>
  <c r="J48"/>
  <c r="I42"/>
  <c r="I41"/>
  <c r="I40"/>
  <c r="I39"/>
  <c r="I38"/>
  <c r="N37"/>
  <c r="H37"/>
  <c r="I37"/>
  <c r="N36"/>
  <c r="H36"/>
  <c r="I36"/>
  <c r="N35"/>
  <c r="H35"/>
  <c r="I35"/>
  <c r="I34"/>
  <c r="I33"/>
  <c r="I32"/>
  <c r="N31"/>
  <c r="H31"/>
  <c r="I31"/>
  <c r="N30"/>
  <c r="H30"/>
  <c r="I30"/>
  <c r="I29"/>
  <c r="I28"/>
  <c r="K7"/>
  <c r="P7"/>
  <c r="K15"/>
  <c r="O15"/>
  <c r="P15"/>
  <c r="K16"/>
  <c r="O16"/>
  <c r="P16"/>
  <c r="K18"/>
  <c r="O18"/>
  <c r="P18"/>
  <c r="K6"/>
  <c r="O6"/>
  <c r="P6"/>
  <c r="P26"/>
  <c r="O7"/>
  <c r="O26"/>
  <c r="K26"/>
  <c r="C26"/>
  <c r="N26"/>
  <c r="M7"/>
  <c r="M15"/>
  <c r="M16"/>
  <c r="M18"/>
  <c r="M6"/>
  <c r="M26"/>
  <c r="L7"/>
  <c r="L15"/>
  <c r="L16"/>
  <c r="L18"/>
  <c r="L6"/>
  <c r="L26"/>
  <c r="J7"/>
  <c r="J15"/>
  <c r="J16"/>
  <c r="J18"/>
  <c r="J6"/>
  <c r="J26"/>
  <c r="I21"/>
  <c r="I20"/>
  <c r="I19"/>
  <c r="N18"/>
  <c r="I18"/>
  <c r="I17"/>
  <c r="N16"/>
  <c r="I16"/>
  <c r="N15"/>
  <c r="I15"/>
  <c r="I14"/>
  <c r="I13"/>
  <c r="I12"/>
  <c r="I11"/>
  <c r="I10"/>
  <c r="I9"/>
  <c r="I8"/>
  <c r="N7"/>
  <c r="I7"/>
  <c r="N6"/>
  <c r="I6"/>
  <c r="H28"/>
  <c r="H48"/>
  <c r="I48"/>
  <c r="Z41"/>
  <c r="U28"/>
  <c r="X6"/>
  <c r="V6"/>
  <c r="Z21"/>
  <c r="Z20"/>
  <c r="Y6"/>
  <c r="W6"/>
  <c r="T28"/>
  <c r="R29"/>
  <c r="R30"/>
  <c r="R31"/>
  <c r="R32"/>
  <c r="R33"/>
  <c r="R34"/>
  <c r="R35"/>
  <c r="R36"/>
  <c r="R37"/>
  <c r="R38"/>
  <c r="R39"/>
  <c r="R40"/>
  <c r="R42"/>
  <c r="R28"/>
  <c r="R48"/>
  <c r="AB47"/>
  <c r="S28"/>
  <c r="Z28"/>
  <c r="S29"/>
  <c r="Z29"/>
  <c r="S30"/>
  <c r="Z30"/>
  <c r="S31"/>
  <c r="Z31"/>
  <c r="S32"/>
  <c r="Z32"/>
  <c r="S33"/>
  <c r="Z33"/>
  <c r="S34"/>
  <c r="Z34"/>
  <c r="S35"/>
  <c r="Z35"/>
  <c r="S36"/>
  <c r="Z36"/>
  <c r="S37"/>
  <c r="Z37"/>
  <c r="S38"/>
  <c r="Z38"/>
  <c r="S39"/>
  <c r="Z39"/>
  <c r="S40"/>
  <c r="Z40"/>
  <c r="S42"/>
  <c r="Z42"/>
  <c r="Z48"/>
  <c r="AG46"/>
  <c r="Q29"/>
  <c r="Q30"/>
  <c r="Q31"/>
  <c r="Q32"/>
  <c r="Q33"/>
  <c r="Q34"/>
  <c r="Q35"/>
  <c r="Q36"/>
  <c r="Q37"/>
  <c r="Q38"/>
  <c r="Q39"/>
  <c r="Q40"/>
  <c r="Q42"/>
  <c r="Q28"/>
  <c r="Q48"/>
  <c r="AA46"/>
  <c r="AC46"/>
  <c r="AB46"/>
  <c r="AG45"/>
  <c r="AA45"/>
  <c r="AC45"/>
  <c r="AB45"/>
  <c r="AG44"/>
  <c r="AA44"/>
  <c r="AC44"/>
  <c r="AB44"/>
  <c r="AG43"/>
  <c r="AA43"/>
  <c r="AC43"/>
  <c r="AB43"/>
  <c r="AG42"/>
  <c r="X28"/>
  <c r="Y28"/>
  <c r="X29"/>
  <c r="Y29"/>
  <c r="X30"/>
  <c r="Y30"/>
  <c r="X31"/>
  <c r="Y31"/>
  <c r="X32"/>
  <c r="Y32"/>
  <c r="X33"/>
  <c r="Y33"/>
  <c r="X34"/>
  <c r="Y34"/>
  <c r="X38"/>
  <c r="Y38"/>
  <c r="X39"/>
  <c r="Y39"/>
  <c r="X40"/>
  <c r="Y40"/>
  <c r="X42"/>
  <c r="Y42"/>
  <c r="Y48"/>
  <c r="AF42"/>
  <c r="AB42"/>
  <c r="AA42"/>
  <c r="AC42"/>
  <c r="AG41"/>
  <c r="AA41"/>
  <c r="AC41"/>
  <c r="AB41"/>
  <c r="AG40"/>
  <c r="AF40"/>
  <c r="AB40"/>
  <c r="AA40"/>
  <c r="AC40"/>
  <c r="AG39"/>
  <c r="AF39"/>
  <c r="AB39"/>
  <c r="AA39"/>
  <c r="AC39"/>
  <c r="AG38"/>
  <c r="AF38"/>
  <c r="V28"/>
  <c r="W28"/>
  <c r="V29"/>
  <c r="W29"/>
  <c r="V30"/>
  <c r="W30"/>
  <c r="V31"/>
  <c r="W31"/>
  <c r="V33"/>
  <c r="W33"/>
  <c r="V34"/>
  <c r="W34"/>
  <c r="V38"/>
  <c r="W38"/>
  <c r="W48"/>
  <c r="AE38"/>
  <c r="AB38"/>
  <c r="AA38"/>
  <c r="AC38"/>
  <c r="AG37"/>
  <c r="T30"/>
  <c r="U30"/>
  <c r="T31"/>
  <c r="U31"/>
  <c r="T35"/>
  <c r="U35"/>
  <c r="T36"/>
  <c r="U36"/>
  <c r="T37"/>
  <c r="U37"/>
  <c r="U48"/>
  <c r="AD37"/>
  <c r="AB37"/>
  <c r="AA37"/>
  <c r="AC37"/>
  <c r="AG36"/>
  <c r="AD36"/>
  <c r="AB36"/>
  <c r="AA36"/>
  <c r="AC36"/>
  <c r="AG35"/>
  <c r="AD35"/>
  <c r="AB35"/>
  <c r="AA35"/>
  <c r="AC35"/>
  <c r="AG34"/>
  <c r="AF34"/>
  <c r="AE34"/>
  <c r="AB34"/>
  <c r="AA34"/>
  <c r="AC34"/>
  <c r="AG33"/>
  <c r="AF33"/>
  <c r="AE33"/>
  <c r="AB33"/>
  <c r="AA33"/>
  <c r="AC33"/>
  <c r="AG32"/>
  <c r="AF32"/>
  <c r="AB32"/>
  <c r="AA32"/>
  <c r="AC32"/>
  <c r="AG31"/>
  <c r="AF31"/>
  <c r="AE31"/>
  <c r="AD31"/>
  <c r="AB31"/>
  <c r="AA31"/>
  <c r="AC31"/>
  <c r="AG30"/>
  <c r="AF30"/>
  <c r="AE30"/>
  <c r="AD30"/>
  <c r="AB30"/>
  <c r="AA30"/>
  <c r="AC30"/>
  <c r="AG29"/>
  <c r="AF29"/>
  <c r="AE29"/>
  <c r="AB29"/>
  <c r="AA29"/>
  <c r="AC29"/>
  <c r="AG28"/>
  <c r="AF28"/>
  <c r="AE28"/>
  <c r="AB28"/>
  <c r="AA28"/>
  <c r="AC28"/>
  <c r="X7"/>
  <c r="X8"/>
  <c r="X9"/>
  <c r="X10"/>
  <c r="X11"/>
  <c r="X12"/>
  <c r="X13"/>
  <c r="X14"/>
  <c r="X17"/>
  <c r="X19"/>
  <c r="X26"/>
  <c r="V11"/>
  <c r="V12"/>
  <c r="V14"/>
  <c r="V17"/>
  <c r="V26"/>
  <c r="T6"/>
  <c r="T7"/>
  <c r="T15"/>
  <c r="T16"/>
  <c r="T18"/>
  <c r="T26"/>
  <c r="S6"/>
  <c r="S7"/>
  <c r="S8"/>
  <c r="S9"/>
  <c r="S10"/>
  <c r="S11"/>
  <c r="S12"/>
  <c r="S13"/>
  <c r="S14"/>
  <c r="S15"/>
  <c r="S16"/>
  <c r="S17"/>
  <c r="S18"/>
  <c r="S19"/>
  <c r="S26"/>
  <c r="Z6"/>
  <c r="Z7"/>
  <c r="Z8"/>
  <c r="Z9"/>
  <c r="Z10"/>
  <c r="Z11"/>
  <c r="Z12"/>
  <c r="Z13"/>
  <c r="Z14"/>
  <c r="Z15"/>
  <c r="Z16"/>
  <c r="Z17"/>
  <c r="Z18"/>
  <c r="Z19"/>
  <c r="Z26"/>
  <c r="AG25"/>
  <c r="Q7"/>
  <c r="Q8"/>
  <c r="Q9"/>
  <c r="Q10"/>
  <c r="Q11"/>
  <c r="Q12"/>
  <c r="Q13"/>
  <c r="Q14"/>
  <c r="Q15"/>
  <c r="Q16"/>
  <c r="Q17"/>
  <c r="Q18"/>
  <c r="Q19"/>
  <c r="Q6"/>
  <c r="Q26"/>
  <c r="AA25"/>
  <c r="AC25"/>
  <c r="R7"/>
  <c r="R8"/>
  <c r="R9"/>
  <c r="R10"/>
  <c r="R11"/>
  <c r="R12"/>
  <c r="R13"/>
  <c r="R14"/>
  <c r="R15"/>
  <c r="R16"/>
  <c r="R17"/>
  <c r="R18"/>
  <c r="R19"/>
  <c r="R6"/>
  <c r="R26"/>
  <c r="AB25"/>
  <c r="AG24"/>
  <c r="AA24"/>
  <c r="AC24"/>
  <c r="AB24"/>
  <c r="AG23"/>
  <c r="AA23"/>
  <c r="AC23"/>
  <c r="AB23"/>
  <c r="AG22"/>
  <c r="AA22"/>
  <c r="AC22"/>
  <c r="AB22"/>
  <c r="AG21"/>
  <c r="AA21"/>
  <c r="AC21"/>
  <c r="AB21"/>
  <c r="AG20"/>
  <c r="AA20"/>
  <c r="AC20"/>
  <c r="AB20"/>
  <c r="AG19"/>
  <c r="Y7"/>
  <c r="Y8"/>
  <c r="Y9"/>
  <c r="Y10"/>
  <c r="Y11"/>
  <c r="Y12"/>
  <c r="Y13"/>
  <c r="Y14"/>
  <c r="Y17"/>
  <c r="Y19"/>
  <c r="Y26"/>
  <c r="AF19"/>
  <c r="AB19"/>
  <c r="AA19"/>
  <c r="AC19"/>
  <c r="AG18"/>
  <c r="U6"/>
  <c r="U7"/>
  <c r="U15"/>
  <c r="U16"/>
  <c r="U18"/>
  <c r="U26"/>
  <c r="AD18"/>
  <c r="AB18"/>
  <c r="AA18"/>
  <c r="AC18"/>
  <c r="AG17"/>
  <c r="AF17"/>
  <c r="W11"/>
  <c r="W12"/>
  <c r="W14"/>
  <c r="W17"/>
  <c r="W26"/>
  <c r="AE17"/>
  <c r="AB17"/>
  <c r="AA17"/>
  <c r="AC17"/>
  <c r="AG16"/>
  <c r="AD16"/>
  <c r="AB16"/>
  <c r="AA16"/>
  <c r="AC16"/>
  <c r="AG15"/>
  <c r="AD15"/>
  <c r="AB15"/>
  <c r="AA15"/>
  <c r="AC15"/>
  <c r="AG14"/>
  <c r="AF14"/>
  <c r="AE14"/>
  <c r="AB14"/>
  <c r="AA14"/>
  <c r="AC14"/>
  <c r="AG13"/>
  <c r="AF13"/>
  <c r="AB13"/>
  <c r="AA13"/>
  <c r="AC13"/>
  <c r="AG12"/>
  <c r="AF12"/>
  <c r="AE12"/>
  <c r="AB12"/>
  <c r="AA12"/>
  <c r="AC12"/>
  <c r="AG11"/>
  <c r="AF11"/>
  <c r="AE11"/>
  <c r="AB11"/>
  <c r="AA11"/>
  <c r="AC11"/>
  <c r="AG10"/>
  <c r="AF10"/>
  <c r="AB10"/>
  <c r="AA10"/>
  <c r="AC10"/>
  <c r="AG9"/>
  <c r="AF9"/>
  <c r="AB9"/>
  <c r="AA9"/>
  <c r="AC9"/>
  <c r="AG8"/>
  <c r="AF8"/>
  <c r="AB8"/>
  <c r="AA8"/>
  <c r="AC8"/>
  <c r="AG7"/>
  <c r="AF7"/>
  <c r="AD7"/>
  <c r="AB7"/>
  <c r="AA7"/>
  <c r="AC7"/>
  <c r="AG6"/>
  <c r="AD6"/>
  <c r="AB6"/>
  <c r="AA6"/>
  <c r="AC6"/>
  <c r="AA47"/>
  <c r="AC47"/>
  <c r="AG47"/>
  <c r="S48"/>
  <c r="T48"/>
  <c r="V48"/>
  <c r="X48"/>
  <c r="AW4" i="15"/>
  <c r="AW6"/>
  <c r="AW8"/>
  <c r="AW10"/>
  <c r="AW12"/>
  <c r="AW14"/>
  <c r="AW16"/>
  <c r="AW18"/>
  <c r="AW20"/>
  <c r="AW22"/>
  <c r="AW24"/>
  <c r="AW26"/>
  <c r="AW28"/>
  <c r="AW30"/>
  <c r="AW32"/>
  <c r="AW34"/>
  <c r="AW36"/>
  <c r="AW38"/>
  <c r="AW40"/>
  <c r="AW42"/>
  <c r="AW44"/>
  <c r="AI4"/>
  <c r="AI6"/>
  <c r="AI8"/>
  <c r="AI10"/>
  <c r="AI12"/>
  <c r="AI14"/>
  <c r="AI16"/>
  <c r="AI18"/>
  <c r="AI20"/>
  <c r="AI22"/>
  <c r="AI24"/>
  <c r="AI26"/>
  <c r="AI28"/>
  <c r="AI30"/>
  <c r="AI32"/>
  <c r="AI34"/>
  <c r="AI36"/>
  <c r="AI38"/>
  <c r="AI40"/>
  <c r="AI42"/>
  <c r="AI44"/>
  <c r="X4"/>
  <c r="X6"/>
  <c r="X8"/>
  <c r="X10"/>
  <c r="X12"/>
  <c r="X14"/>
  <c r="X16"/>
  <c r="X18"/>
  <c r="X20"/>
  <c r="X22"/>
  <c r="X24"/>
  <c r="X26"/>
  <c r="X28"/>
  <c r="X30"/>
  <c r="X32"/>
  <c r="X34"/>
  <c r="X36"/>
  <c r="X38"/>
  <c r="X40"/>
  <c r="X42"/>
  <c r="X44"/>
  <c r="J4"/>
  <c r="J6"/>
  <c r="J8"/>
  <c r="J10"/>
  <c r="J12"/>
  <c r="J14"/>
  <c r="J16"/>
  <c r="J18"/>
  <c r="J20"/>
  <c r="J22"/>
  <c r="J24"/>
  <c r="J26"/>
  <c r="J28"/>
  <c r="J30"/>
  <c r="J32"/>
  <c r="J34"/>
  <c r="J36"/>
  <c r="J38"/>
  <c r="J40"/>
  <c r="J42"/>
  <c r="J44"/>
  <c r="AN42"/>
  <c r="Z42"/>
  <c r="O42"/>
  <c r="A42"/>
  <c r="AN40"/>
  <c r="Z40"/>
  <c r="O40"/>
  <c r="A40"/>
  <c r="AN38"/>
  <c r="Z38"/>
  <c r="O38"/>
  <c r="A38"/>
  <c r="AN36"/>
  <c r="Z36"/>
  <c r="O36"/>
  <c r="A36"/>
  <c r="AN34"/>
  <c r="Z34"/>
  <c r="O34"/>
  <c r="A34"/>
  <c r="AN32"/>
  <c r="Z32"/>
  <c r="O32"/>
  <c r="A32"/>
  <c r="AN30"/>
  <c r="Z30"/>
  <c r="O30"/>
  <c r="A30"/>
  <c r="AN28"/>
  <c r="Z28"/>
  <c r="O28"/>
  <c r="A28"/>
  <c r="AN26"/>
  <c r="Z26"/>
  <c r="O26"/>
  <c r="A26"/>
  <c r="AN24"/>
  <c r="Z24"/>
  <c r="O24"/>
  <c r="A24"/>
  <c r="AN22"/>
  <c r="Z22"/>
  <c r="O22"/>
  <c r="A22"/>
  <c r="AN20"/>
  <c r="Z20"/>
  <c r="O20"/>
  <c r="A20"/>
  <c r="AN18"/>
  <c r="Z18"/>
  <c r="O18"/>
  <c r="A18"/>
  <c r="AN16"/>
  <c r="Z16"/>
  <c r="O16"/>
  <c r="A16"/>
  <c r="AN14"/>
  <c r="Z14"/>
  <c r="O14"/>
  <c r="A14"/>
  <c r="AN12"/>
  <c r="Z12"/>
  <c r="O12"/>
  <c r="A12"/>
  <c r="AN10"/>
  <c r="Z10"/>
  <c r="O10"/>
  <c r="A10"/>
  <c r="AN8"/>
  <c r="Z8"/>
  <c r="O8"/>
  <c r="A8"/>
  <c r="AN6"/>
  <c r="Z6"/>
  <c r="O6"/>
  <c r="A6"/>
  <c r="AN4"/>
  <c r="Z4"/>
  <c r="O4"/>
  <c r="A4"/>
  <c r="Z2"/>
  <c r="AM1"/>
  <c r="AD1"/>
  <c r="N1"/>
  <c r="E1"/>
  <c r="AF2"/>
  <c r="AQ2"/>
  <c r="G2"/>
  <c r="R2"/>
  <c r="AH1"/>
  <c r="I1"/>
  <c r="B94" i="11"/>
  <c r="I94"/>
  <c r="A94"/>
  <c r="H94"/>
  <c r="B93"/>
  <c r="I93"/>
  <c r="A93"/>
  <c r="H93"/>
  <c r="B92"/>
  <c r="I92"/>
  <c r="A92"/>
  <c r="H92"/>
  <c r="B91"/>
  <c r="I91"/>
  <c r="A91"/>
  <c r="H91"/>
  <c r="B90"/>
  <c r="I90"/>
  <c r="A90"/>
  <c r="H90"/>
  <c r="B89"/>
  <c r="I89"/>
  <c r="A89"/>
  <c r="H89"/>
  <c r="B88"/>
  <c r="I88"/>
  <c r="A88"/>
  <c r="H88"/>
  <c r="B87"/>
  <c r="I87"/>
  <c r="A87"/>
  <c r="H87"/>
  <c r="B86"/>
  <c r="I86"/>
  <c r="A86"/>
  <c r="H86"/>
  <c r="B85"/>
  <c r="I85"/>
  <c r="A85"/>
  <c r="H85"/>
  <c r="B84"/>
  <c r="I84"/>
  <c r="A84"/>
  <c r="H84"/>
  <c r="B83"/>
  <c r="I83"/>
  <c r="A83"/>
  <c r="H83"/>
  <c r="B82"/>
  <c r="I82"/>
  <c r="A82"/>
  <c r="H82"/>
  <c r="B81"/>
  <c r="I81"/>
  <c r="A81"/>
  <c r="H81"/>
  <c r="B80"/>
  <c r="I80"/>
  <c r="A80"/>
  <c r="H80"/>
  <c r="B79"/>
  <c r="I79"/>
  <c r="A79"/>
  <c r="H79"/>
  <c r="B78"/>
  <c r="I78"/>
  <c r="A78"/>
  <c r="H78"/>
  <c r="B77"/>
  <c r="I77"/>
  <c r="A77"/>
  <c r="H77"/>
  <c r="B76"/>
  <c r="I76"/>
  <c r="A76"/>
  <c r="H76"/>
  <c r="B75"/>
  <c r="I75"/>
  <c r="A75"/>
  <c r="H75"/>
  <c r="B73"/>
  <c r="I73"/>
  <c r="A73"/>
  <c r="H73"/>
  <c r="B72"/>
  <c r="I72"/>
  <c r="A72"/>
  <c r="H72"/>
  <c r="B71"/>
  <c r="I71"/>
  <c r="A71"/>
  <c r="H71"/>
  <c r="B70"/>
  <c r="I70"/>
  <c r="A70"/>
  <c r="H70"/>
  <c r="B69"/>
  <c r="I69"/>
  <c r="A69"/>
  <c r="H69"/>
  <c r="B68"/>
  <c r="I68"/>
  <c r="A68"/>
  <c r="H68"/>
  <c r="B67"/>
  <c r="I67"/>
  <c r="A67"/>
  <c r="H67"/>
  <c r="B66"/>
  <c r="I66"/>
  <c r="A66"/>
  <c r="H66"/>
  <c r="B65"/>
  <c r="I65"/>
  <c r="A65"/>
  <c r="H65"/>
  <c r="B64"/>
  <c r="I64"/>
  <c r="A64"/>
  <c r="H64"/>
  <c r="B63"/>
  <c r="I63"/>
  <c r="A63"/>
  <c r="H63"/>
  <c r="B62"/>
  <c r="I62"/>
  <c r="A62"/>
  <c r="H62"/>
  <c r="B61"/>
  <c r="I61"/>
  <c r="A61"/>
  <c r="H61"/>
  <c r="B60"/>
  <c r="I60"/>
  <c r="A60"/>
  <c r="H60"/>
  <c r="B59"/>
  <c r="I59"/>
  <c r="A59"/>
  <c r="H59"/>
  <c r="B58"/>
  <c r="I58"/>
  <c r="A58"/>
  <c r="H58"/>
  <c r="B57"/>
  <c r="I57"/>
  <c r="A57"/>
  <c r="H57"/>
  <c r="B56"/>
  <c r="I56"/>
  <c r="A56"/>
  <c r="H56"/>
  <c r="B55"/>
  <c r="I55"/>
  <c r="A55"/>
  <c r="H55"/>
  <c r="B54"/>
  <c r="I54"/>
  <c r="A54"/>
  <c r="H54"/>
  <c r="M50"/>
  <c r="F50"/>
  <c r="B45"/>
  <c r="I45"/>
  <c r="A45"/>
  <c r="H45"/>
  <c r="B44"/>
  <c r="I44"/>
  <c r="A44"/>
  <c r="H44"/>
  <c r="B43"/>
  <c r="I43"/>
  <c r="A43"/>
  <c r="H43"/>
  <c r="B42"/>
  <c r="I42"/>
  <c r="A42"/>
  <c r="H42"/>
  <c r="B41"/>
  <c r="I41"/>
  <c r="A41"/>
  <c r="H41"/>
  <c r="B40"/>
  <c r="I40"/>
  <c r="A40"/>
  <c r="H40"/>
  <c r="B39"/>
  <c r="I39"/>
  <c r="A39"/>
  <c r="H39"/>
  <c r="B38"/>
  <c r="I38"/>
  <c r="A38"/>
  <c r="H38"/>
  <c r="B37"/>
  <c r="I37"/>
  <c r="A37"/>
  <c r="H37"/>
  <c r="B36"/>
  <c r="I36"/>
  <c r="A36"/>
  <c r="H36"/>
  <c r="B35"/>
  <c r="I35"/>
  <c r="A35"/>
  <c r="H35"/>
  <c r="B34"/>
  <c r="I34"/>
  <c r="A34"/>
  <c r="H34"/>
  <c r="B33"/>
  <c r="I33"/>
  <c r="A33"/>
  <c r="H33"/>
  <c r="B32"/>
  <c r="I32"/>
  <c r="A32"/>
  <c r="H32"/>
  <c r="B31"/>
  <c r="I31"/>
  <c r="A31"/>
  <c r="H31"/>
  <c r="B30"/>
  <c r="I30"/>
  <c r="A30"/>
  <c r="H30"/>
  <c r="B29"/>
  <c r="I29"/>
  <c r="A29"/>
  <c r="H29"/>
  <c r="B28"/>
  <c r="I28"/>
  <c r="A28"/>
  <c r="H28"/>
  <c r="B27"/>
  <c r="I27"/>
  <c r="A27"/>
  <c r="H27"/>
  <c r="B26"/>
  <c r="I26"/>
  <c r="A26"/>
  <c r="H26"/>
  <c r="B25"/>
  <c r="I25"/>
  <c r="B24"/>
  <c r="I24"/>
  <c r="A24"/>
  <c r="H24"/>
  <c r="B23"/>
  <c r="I23"/>
  <c r="A23"/>
  <c r="H23"/>
  <c r="B22"/>
  <c r="I22"/>
  <c r="A22"/>
  <c r="H22"/>
  <c r="B21"/>
  <c r="I21"/>
  <c r="A21"/>
  <c r="H21"/>
  <c r="B20"/>
  <c r="I20"/>
  <c r="A20"/>
  <c r="H20"/>
  <c r="B19"/>
  <c r="I19"/>
  <c r="A19"/>
  <c r="H19"/>
  <c r="B18"/>
  <c r="I18"/>
  <c r="A18"/>
  <c r="H18"/>
  <c r="B17"/>
  <c r="I17"/>
  <c r="A17"/>
  <c r="H17"/>
  <c r="B16"/>
  <c r="I16"/>
  <c r="A16"/>
  <c r="H16"/>
  <c r="B15"/>
  <c r="I15"/>
  <c r="A15"/>
  <c r="H15"/>
  <c r="B14"/>
  <c r="I14"/>
  <c r="A14"/>
  <c r="H14"/>
  <c r="B13"/>
  <c r="I13"/>
  <c r="A13"/>
  <c r="H13"/>
  <c r="B12"/>
  <c r="I12"/>
  <c r="A12"/>
  <c r="H12"/>
  <c r="B11"/>
  <c r="I11"/>
  <c r="A11"/>
  <c r="H11"/>
  <c r="B10"/>
  <c r="I10"/>
  <c r="A10"/>
  <c r="H10"/>
  <c r="B9"/>
  <c r="I9"/>
  <c r="A9"/>
  <c r="H9"/>
  <c r="B8"/>
  <c r="I8"/>
  <c r="A8"/>
  <c r="H8"/>
  <c r="B7"/>
  <c r="I7"/>
  <c r="A7"/>
  <c r="H7"/>
  <c r="B6"/>
  <c r="I6"/>
  <c r="A6"/>
  <c r="H6"/>
  <c r="B5"/>
  <c r="I5"/>
  <c r="A5"/>
  <c r="H5"/>
  <c r="A4"/>
  <c r="H4"/>
  <c r="M1"/>
  <c r="F1"/>
  <c r="C51"/>
  <c r="A74"/>
  <c r="H74"/>
  <c r="A53"/>
  <c r="H53"/>
  <c r="N52"/>
  <c r="G52"/>
  <c r="J51"/>
  <c r="C2"/>
  <c r="A25"/>
  <c r="H25"/>
  <c r="N3"/>
  <c r="G3"/>
  <c r="J2"/>
  <c r="A78" i="2"/>
  <c r="I38"/>
  <c r="I39"/>
  <c r="I40"/>
  <c r="C38"/>
  <c r="C39"/>
  <c r="C40"/>
  <c r="K39"/>
  <c r="K38"/>
  <c r="K40"/>
  <c r="E39"/>
  <c r="E38"/>
  <c r="E40"/>
  <c r="W162" i="5"/>
  <c r="AO162"/>
  <c r="Y162"/>
  <c r="A162"/>
  <c r="S162"/>
  <c r="C162"/>
  <c r="W160"/>
  <c r="AO160"/>
  <c r="Y160"/>
  <c r="A160"/>
  <c r="S160"/>
  <c r="C160"/>
  <c r="W158"/>
  <c r="AO158"/>
  <c r="Y158"/>
  <c r="A158"/>
  <c r="S158"/>
  <c r="C158"/>
  <c r="W156"/>
  <c r="AO156"/>
  <c r="Y156"/>
  <c r="A156"/>
  <c r="S156"/>
  <c r="C156"/>
  <c r="W154"/>
  <c r="AO154"/>
  <c r="Y154"/>
  <c r="A154"/>
  <c r="S154"/>
  <c r="C154"/>
  <c r="W152"/>
  <c r="AO152"/>
  <c r="Y152"/>
  <c r="A152"/>
  <c r="S152"/>
  <c r="C152"/>
  <c r="W150"/>
  <c r="AO150"/>
  <c r="Y150"/>
  <c r="A150"/>
  <c r="S150"/>
  <c r="C150"/>
  <c r="W148"/>
  <c r="AO148"/>
  <c r="Y148"/>
  <c r="A148"/>
  <c r="S148"/>
  <c r="C148"/>
  <c r="W146"/>
  <c r="AO146"/>
  <c r="Y146"/>
  <c r="A146"/>
  <c r="S146"/>
  <c r="C146"/>
  <c r="W144"/>
  <c r="AO144"/>
  <c r="Y144"/>
  <c r="A144"/>
  <c r="S144"/>
  <c r="C144"/>
  <c r="W142"/>
  <c r="AO142"/>
  <c r="Y142"/>
  <c r="A142"/>
  <c r="S142"/>
  <c r="C142"/>
  <c r="W140"/>
  <c r="AO140"/>
  <c r="Y140"/>
  <c r="A140"/>
  <c r="S140"/>
  <c r="C140"/>
  <c r="W138"/>
  <c r="AO138"/>
  <c r="Y138"/>
  <c r="A138"/>
  <c r="S138"/>
  <c r="C138"/>
  <c r="W136"/>
  <c r="AO136"/>
  <c r="Y136"/>
  <c r="A136"/>
  <c r="S136"/>
  <c r="C136"/>
  <c r="W134"/>
  <c r="AO134"/>
  <c r="Y134"/>
  <c r="A134"/>
  <c r="S134"/>
  <c r="C134"/>
  <c r="W132"/>
  <c r="AO132"/>
  <c r="Y132"/>
  <c r="A132"/>
  <c r="S132"/>
  <c r="C132"/>
  <c r="W130"/>
  <c r="AO130"/>
  <c r="Y130"/>
  <c r="A130"/>
  <c r="S130"/>
  <c r="C130"/>
  <c r="W128"/>
  <c r="Y128"/>
  <c r="A128"/>
  <c r="C128"/>
  <c r="AR42"/>
  <c r="AR126"/>
  <c r="AQ42"/>
  <c r="AQ126"/>
  <c r="W126"/>
  <c r="Y126"/>
  <c r="V42"/>
  <c r="V126"/>
  <c r="U42"/>
  <c r="U126"/>
  <c r="A126"/>
  <c r="C126"/>
  <c r="AR40"/>
  <c r="AR124"/>
  <c r="AQ40"/>
  <c r="AQ124"/>
  <c r="W124"/>
  <c r="Y124"/>
  <c r="V40"/>
  <c r="V124"/>
  <c r="U40"/>
  <c r="U124"/>
  <c r="A124"/>
  <c r="C124"/>
  <c r="AR38"/>
  <c r="AR122"/>
  <c r="AQ38"/>
  <c r="AQ122"/>
  <c r="W122"/>
  <c r="Y122"/>
  <c r="V38"/>
  <c r="V122"/>
  <c r="U38"/>
  <c r="U122"/>
  <c r="A122"/>
  <c r="C122"/>
  <c r="AR36"/>
  <c r="AR120"/>
  <c r="AQ36"/>
  <c r="AQ120"/>
  <c r="W120"/>
  <c r="Y120"/>
  <c r="V36"/>
  <c r="V120"/>
  <c r="U36"/>
  <c r="U120"/>
  <c r="A120"/>
  <c r="C120"/>
  <c r="AR34"/>
  <c r="AR118"/>
  <c r="AQ34"/>
  <c r="AQ118"/>
  <c r="W118"/>
  <c r="Y118"/>
  <c r="V34"/>
  <c r="V118"/>
  <c r="U34"/>
  <c r="U118"/>
  <c r="A118"/>
  <c r="C118"/>
  <c r="AR32"/>
  <c r="AR116"/>
  <c r="AQ32"/>
  <c r="AQ116"/>
  <c r="W116"/>
  <c r="Y116"/>
  <c r="V32"/>
  <c r="V116"/>
  <c r="U32"/>
  <c r="U116"/>
  <c r="A116"/>
  <c r="C116"/>
  <c r="AR30"/>
  <c r="AR114"/>
  <c r="AQ30"/>
  <c r="AQ114"/>
  <c r="W114"/>
  <c r="Y114"/>
  <c r="V30"/>
  <c r="V114"/>
  <c r="U30"/>
  <c r="U114"/>
  <c r="A114"/>
  <c r="C114"/>
  <c r="AR28"/>
  <c r="AR112"/>
  <c r="AQ28"/>
  <c r="AQ112"/>
  <c r="W112"/>
  <c r="Y112"/>
  <c r="V28"/>
  <c r="V112"/>
  <c r="U28"/>
  <c r="U112"/>
  <c r="A112"/>
  <c r="C112"/>
  <c r="AR26"/>
  <c r="AR110"/>
  <c r="AQ26"/>
  <c r="AQ110"/>
  <c r="W110"/>
  <c r="Y110"/>
  <c r="V26"/>
  <c r="V110"/>
  <c r="U26"/>
  <c r="U110"/>
  <c r="A110"/>
  <c r="C110"/>
  <c r="AR24"/>
  <c r="AR108"/>
  <c r="AQ24"/>
  <c r="AQ108"/>
  <c r="W108"/>
  <c r="Y108"/>
  <c r="V24"/>
  <c r="V108"/>
  <c r="U24"/>
  <c r="U108"/>
  <c r="A108"/>
  <c r="C108"/>
  <c r="AR22"/>
  <c r="AR106"/>
  <c r="AQ22"/>
  <c r="AQ106"/>
  <c r="W106"/>
  <c r="Y106"/>
  <c r="V22"/>
  <c r="V106"/>
  <c r="U22"/>
  <c r="U106"/>
  <c r="A106"/>
  <c r="C106"/>
  <c r="AR20"/>
  <c r="AR104"/>
  <c r="AQ20"/>
  <c r="AQ104"/>
  <c r="W104"/>
  <c r="Y104"/>
  <c r="V20"/>
  <c r="V104"/>
  <c r="U20"/>
  <c r="U104"/>
  <c r="A104"/>
  <c r="C104"/>
  <c r="AR18"/>
  <c r="AR102"/>
  <c r="AQ18"/>
  <c r="AQ102"/>
  <c r="W102"/>
  <c r="Y102"/>
  <c r="V18"/>
  <c r="V102"/>
  <c r="U18"/>
  <c r="U102"/>
  <c r="A102"/>
  <c r="C102"/>
  <c r="AR16"/>
  <c r="AR100"/>
  <c r="AQ16"/>
  <c r="AQ100"/>
  <c r="W100"/>
  <c r="Y100"/>
  <c r="V16"/>
  <c r="V100"/>
  <c r="U16"/>
  <c r="U100"/>
  <c r="A100"/>
  <c r="C100"/>
  <c r="AR14"/>
  <c r="AR98"/>
  <c r="AQ14"/>
  <c r="AQ98"/>
  <c r="W98"/>
  <c r="Y98"/>
  <c r="V14"/>
  <c r="V98"/>
  <c r="U14"/>
  <c r="U98"/>
  <c r="A98"/>
  <c r="C98"/>
  <c r="AR12"/>
  <c r="AR96"/>
  <c r="AQ12"/>
  <c r="AQ96"/>
  <c r="W96"/>
  <c r="Y96"/>
  <c r="V12"/>
  <c r="V96"/>
  <c r="U12"/>
  <c r="U96"/>
  <c r="A96"/>
  <c r="C96"/>
  <c r="AR10"/>
  <c r="AR94"/>
  <c r="AQ10"/>
  <c r="AQ94"/>
  <c r="W94"/>
  <c r="Y94"/>
  <c r="V10"/>
  <c r="V94"/>
  <c r="U10"/>
  <c r="U94"/>
  <c r="A94"/>
  <c r="C94"/>
  <c r="AR8"/>
  <c r="AR92"/>
  <c r="AQ8"/>
  <c r="AQ92"/>
  <c r="W92"/>
  <c r="Y92"/>
  <c r="V8"/>
  <c r="V92"/>
  <c r="U8"/>
  <c r="U92"/>
  <c r="A92"/>
  <c r="C92"/>
  <c r="AR6"/>
  <c r="AR90"/>
  <c r="AQ6"/>
  <c r="AQ90"/>
  <c r="W90"/>
  <c r="Y90"/>
  <c r="V6"/>
  <c r="V90"/>
  <c r="U6"/>
  <c r="U90"/>
  <c r="A90"/>
  <c r="C90"/>
  <c r="AR4"/>
  <c r="AR88"/>
  <c r="AQ4"/>
  <c r="AQ88"/>
  <c r="W88"/>
  <c r="Y88"/>
  <c r="V4"/>
  <c r="V88"/>
  <c r="U4"/>
  <c r="U88"/>
  <c r="A88"/>
  <c r="C88"/>
  <c r="AK85"/>
  <c r="O85"/>
  <c r="W78"/>
  <c r="AO78"/>
  <c r="Y78"/>
  <c r="A78"/>
  <c r="S78"/>
  <c r="C78"/>
  <c r="W76"/>
  <c r="AO76"/>
  <c r="Y76"/>
  <c r="A76"/>
  <c r="S76"/>
  <c r="C76"/>
  <c r="W74"/>
  <c r="AO74"/>
  <c r="Y74"/>
  <c r="A74"/>
  <c r="S74"/>
  <c r="C74"/>
  <c r="W72"/>
  <c r="AO72"/>
  <c r="Y72"/>
  <c r="A72"/>
  <c r="S72"/>
  <c r="C72"/>
  <c r="W70"/>
  <c r="AO70"/>
  <c r="Y70"/>
  <c r="A70"/>
  <c r="S70"/>
  <c r="C70"/>
  <c r="W68"/>
  <c r="AO68"/>
  <c r="Y68"/>
  <c r="A68"/>
  <c r="S68"/>
  <c r="C68"/>
  <c r="W66"/>
  <c r="AO66"/>
  <c r="Y66"/>
  <c r="A66"/>
  <c r="S66"/>
  <c r="C66"/>
  <c r="W64"/>
  <c r="AO64"/>
  <c r="Y64"/>
  <c r="A64"/>
  <c r="S64"/>
  <c r="C64"/>
  <c r="W62"/>
  <c r="AO62"/>
  <c r="Y62"/>
  <c r="A62"/>
  <c r="S62"/>
  <c r="C62"/>
  <c r="W60"/>
  <c r="AO60"/>
  <c r="Y60"/>
  <c r="A60"/>
  <c r="S60"/>
  <c r="C60"/>
  <c r="W58"/>
  <c r="AO58"/>
  <c r="Y58"/>
  <c r="A58"/>
  <c r="S58"/>
  <c r="C58"/>
  <c r="W56"/>
  <c r="AO56"/>
  <c r="Y56"/>
  <c r="A56"/>
  <c r="S56"/>
  <c r="C56"/>
  <c r="W54"/>
  <c r="AO54"/>
  <c r="Y54"/>
  <c r="A54"/>
  <c r="S54"/>
  <c r="C54"/>
  <c r="W52"/>
  <c r="AO52"/>
  <c r="Y52"/>
  <c r="A52"/>
  <c r="S52"/>
  <c r="C52"/>
  <c r="W50"/>
  <c r="AO50"/>
  <c r="Y50"/>
  <c r="A50"/>
  <c r="S50"/>
  <c r="C50"/>
  <c r="W48"/>
  <c r="AO48"/>
  <c r="Y48"/>
  <c r="A48"/>
  <c r="S48"/>
  <c r="C48"/>
  <c r="W46"/>
  <c r="AO46"/>
  <c r="Y46"/>
  <c r="A46"/>
  <c r="S46"/>
  <c r="C46"/>
  <c r="W44"/>
  <c r="AO44"/>
  <c r="Y44"/>
  <c r="A44"/>
  <c r="S44"/>
  <c r="C44"/>
  <c r="W42"/>
  <c r="Y42"/>
  <c r="A42"/>
  <c r="C42"/>
  <c r="W40"/>
  <c r="Y40"/>
  <c r="A40"/>
  <c r="C40"/>
  <c r="W38"/>
  <c r="Y38"/>
  <c r="A38"/>
  <c r="C38"/>
  <c r="W36"/>
  <c r="Y36"/>
  <c r="A36"/>
  <c r="C36"/>
  <c r="W34"/>
  <c r="Y34"/>
  <c r="A34"/>
  <c r="C34"/>
  <c r="W32"/>
  <c r="Y32"/>
  <c r="A32"/>
  <c r="C32"/>
  <c r="W30"/>
  <c r="Y30"/>
  <c r="A30"/>
  <c r="C30"/>
  <c r="W28"/>
  <c r="Y28"/>
  <c r="A28"/>
  <c r="C28"/>
  <c r="W26"/>
  <c r="Y26"/>
  <c r="A26"/>
  <c r="C26"/>
  <c r="W24"/>
  <c r="Y24"/>
  <c r="A24"/>
  <c r="C24"/>
  <c r="W22"/>
  <c r="Y22"/>
  <c r="A22"/>
  <c r="C22"/>
  <c r="W20"/>
  <c r="Y20"/>
  <c r="A20"/>
  <c r="C20"/>
  <c r="W18"/>
  <c r="Y18"/>
  <c r="A18"/>
  <c r="C18"/>
  <c r="W16"/>
  <c r="Y16"/>
  <c r="A16"/>
  <c r="C16"/>
  <c r="W14"/>
  <c r="Y14"/>
  <c r="A14"/>
  <c r="C14"/>
  <c r="W12"/>
  <c r="Y12"/>
  <c r="A12"/>
  <c r="C12"/>
  <c r="W10"/>
  <c r="Y10"/>
  <c r="A10"/>
  <c r="C10"/>
  <c r="W8"/>
  <c r="Y8"/>
  <c r="A8"/>
  <c r="C8"/>
  <c r="W6"/>
  <c r="Y6"/>
  <c r="A6"/>
  <c r="C6"/>
  <c r="W4"/>
  <c r="Y4"/>
  <c r="A4"/>
  <c r="C4"/>
  <c r="AQ1"/>
  <c r="AK1"/>
  <c r="U1"/>
  <c r="O1"/>
  <c r="AN86"/>
  <c r="R86"/>
  <c r="W1"/>
  <c r="W85"/>
  <c r="A1"/>
  <c r="A85"/>
  <c r="AN2"/>
  <c r="R2"/>
  <c r="S4"/>
  <c r="AO4"/>
  <c r="S6"/>
  <c r="AO6"/>
  <c r="S8"/>
  <c r="AO8"/>
  <c r="S10"/>
  <c r="AO10"/>
  <c r="S12"/>
  <c r="AO12"/>
  <c r="S14"/>
  <c r="AO14"/>
  <c r="S16"/>
  <c r="AO128"/>
  <c r="S128"/>
  <c r="AO126"/>
  <c r="S126"/>
  <c r="AO124"/>
  <c r="S124"/>
  <c r="AO122"/>
  <c r="S122"/>
  <c r="AO120"/>
  <c r="S120"/>
  <c r="AO118"/>
  <c r="S118"/>
  <c r="AO116"/>
  <c r="S116"/>
  <c r="AO114"/>
  <c r="S114"/>
  <c r="AO112"/>
  <c r="S112"/>
  <c r="AO110"/>
  <c r="S110"/>
  <c r="AO108"/>
  <c r="S108"/>
  <c r="AO106"/>
  <c r="S106"/>
  <c r="AO104"/>
  <c r="S104"/>
  <c r="AO102"/>
  <c r="S102"/>
  <c r="AO100"/>
  <c r="S100"/>
  <c r="AO98"/>
  <c r="S98"/>
  <c r="AO96"/>
  <c r="S96"/>
  <c r="AO94"/>
  <c r="S94"/>
  <c r="AO92"/>
  <c r="S92"/>
  <c r="AO90"/>
  <c r="S90"/>
  <c r="AO88"/>
  <c r="S88"/>
  <c r="AO42"/>
  <c r="S42"/>
  <c r="AO40"/>
  <c r="S40"/>
  <c r="AO38"/>
  <c r="S38"/>
  <c r="AO36"/>
  <c r="S36"/>
  <c r="AO34"/>
  <c r="S34"/>
  <c r="AO32"/>
  <c r="S32"/>
  <c r="AO30"/>
  <c r="S30"/>
  <c r="AO28"/>
  <c r="S28"/>
  <c r="AO26"/>
  <c r="S26"/>
  <c r="AO24"/>
  <c r="S24"/>
  <c r="AO22"/>
  <c r="S22"/>
  <c r="AO20"/>
  <c r="S20"/>
  <c r="AO18"/>
  <c r="S18"/>
  <c r="AO16"/>
  <c r="U28" i="19"/>
  <c r="U127"/>
  <c r="U196"/>
  <c r="AJ196"/>
  <c r="AH196"/>
  <c r="AE196"/>
  <c r="Y196"/>
  <c r="Z196"/>
  <c r="AA196"/>
  <c r="AB196"/>
  <c r="AC196"/>
  <c r="W196"/>
  <c r="V28"/>
  <c r="V127"/>
  <c r="V196"/>
  <c r="T177"/>
  <c r="T178"/>
  <c r="T179"/>
  <c r="T180"/>
  <c r="T181"/>
  <c r="T182"/>
  <c r="T183"/>
  <c r="T184"/>
  <c r="T185"/>
  <c r="T186"/>
  <c r="T187"/>
  <c r="T188"/>
  <c r="T189"/>
  <c r="T190"/>
  <c r="T191"/>
  <c r="T192"/>
  <c r="T193"/>
  <c r="T194"/>
  <c r="T195"/>
  <c r="T196"/>
  <c r="B28"/>
  <c r="B127"/>
  <c r="B196"/>
  <c r="Q196"/>
  <c r="O196"/>
  <c r="L196"/>
  <c r="J196"/>
  <c r="I196"/>
  <c r="H196"/>
  <c r="G196"/>
  <c r="F196"/>
  <c r="D196"/>
  <c r="C28"/>
  <c r="C127"/>
  <c r="C196"/>
  <c r="A177"/>
  <c r="A178"/>
  <c r="A179"/>
  <c r="A180"/>
  <c r="A181"/>
  <c r="A182"/>
  <c r="A183"/>
  <c r="A184"/>
  <c r="A185"/>
  <c r="A186"/>
  <c r="A187"/>
  <c r="A188"/>
  <c r="A189"/>
  <c r="A190"/>
  <c r="A191"/>
  <c r="A192"/>
  <c r="A193"/>
  <c r="A194"/>
  <c r="A195"/>
  <c r="A196"/>
  <c r="U27"/>
  <c r="U126"/>
  <c r="U195"/>
  <c r="AJ195"/>
  <c r="AH195"/>
  <c r="AE195"/>
  <c r="Y195"/>
  <c r="Z195"/>
  <c r="AA195"/>
  <c r="AB195"/>
  <c r="AC195"/>
  <c r="W195"/>
  <c r="V27"/>
  <c r="V126"/>
  <c r="V195"/>
  <c r="B27"/>
  <c r="B126"/>
  <c r="B195"/>
  <c r="Q195"/>
  <c r="O195"/>
  <c r="L195"/>
  <c r="J195"/>
  <c r="I195"/>
  <c r="H195"/>
  <c r="G195"/>
  <c r="F195"/>
  <c r="D195"/>
  <c r="C27"/>
  <c r="C126"/>
  <c r="C195"/>
  <c r="U26"/>
  <c r="U125"/>
  <c r="U194"/>
  <c r="AJ194"/>
  <c r="AH194"/>
  <c r="AE194"/>
  <c r="Y194"/>
  <c r="Z194"/>
  <c r="AA194"/>
  <c r="AB194"/>
  <c r="AC194"/>
  <c r="W194"/>
  <c r="V26"/>
  <c r="V125"/>
  <c r="V194"/>
  <c r="B26"/>
  <c r="B125"/>
  <c r="B194"/>
  <c r="Q194"/>
  <c r="O194"/>
  <c r="L194"/>
  <c r="J194"/>
  <c r="I194"/>
  <c r="H194"/>
  <c r="G194"/>
  <c r="F194"/>
  <c r="D194"/>
  <c r="C26"/>
  <c r="C125"/>
  <c r="C194"/>
  <c r="U25"/>
  <c r="U124"/>
  <c r="U193"/>
  <c r="AJ193"/>
  <c r="AH193"/>
  <c r="AE193"/>
  <c r="Y193"/>
  <c r="Z193"/>
  <c r="AA193"/>
  <c r="AB193"/>
  <c r="AC193"/>
  <c r="W193"/>
  <c r="V25"/>
  <c r="V124"/>
  <c r="V193"/>
  <c r="B25"/>
  <c r="B124"/>
  <c r="B193"/>
  <c r="Q193"/>
  <c r="O193"/>
  <c r="L193"/>
  <c r="J193"/>
  <c r="I193"/>
  <c r="H193"/>
  <c r="G193"/>
  <c r="F193"/>
  <c r="D193"/>
  <c r="C25"/>
  <c r="C124"/>
  <c r="C193"/>
  <c r="U24"/>
  <c r="U123"/>
  <c r="U192"/>
  <c r="AJ192"/>
  <c r="AH192"/>
  <c r="AE192"/>
  <c r="Y192"/>
  <c r="Z192"/>
  <c r="AA192"/>
  <c r="AB192"/>
  <c r="AC192"/>
  <c r="W192"/>
  <c r="V24"/>
  <c r="V123"/>
  <c r="V192"/>
  <c r="B24"/>
  <c r="B123"/>
  <c r="B192"/>
  <c r="C24"/>
  <c r="C123"/>
  <c r="C192"/>
  <c r="U23"/>
  <c r="U122"/>
  <c r="U191"/>
  <c r="V23"/>
  <c r="V122"/>
  <c r="V191"/>
  <c r="B23"/>
  <c r="B122"/>
  <c r="B191"/>
  <c r="C23"/>
  <c r="C122"/>
  <c r="C191"/>
  <c r="U22"/>
  <c r="U121"/>
  <c r="U190"/>
  <c r="V22"/>
  <c r="V121"/>
  <c r="V190"/>
  <c r="B22"/>
  <c r="B121"/>
  <c r="B190"/>
  <c r="C22"/>
  <c r="C121"/>
  <c r="C190"/>
  <c r="U21"/>
  <c r="U120"/>
  <c r="U189"/>
  <c r="V21"/>
  <c r="V120"/>
  <c r="V189"/>
  <c r="B21"/>
  <c r="B120"/>
  <c r="B189"/>
  <c r="C21"/>
  <c r="C120"/>
  <c r="C189"/>
  <c r="U20"/>
  <c r="U119"/>
  <c r="U188"/>
  <c r="V20"/>
  <c r="V119"/>
  <c r="V188"/>
  <c r="B20"/>
  <c r="B119"/>
  <c r="B188"/>
  <c r="C20"/>
  <c r="C119"/>
  <c r="C188"/>
  <c r="U19"/>
  <c r="U118"/>
  <c r="U187"/>
  <c r="V19"/>
  <c r="V118"/>
  <c r="V187"/>
  <c r="B19"/>
  <c r="B118"/>
  <c r="B187"/>
  <c r="C19"/>
  <c r="C118"/>
  <c r="C187"/>
  <c r="U18"/>
  <c r="U117"/>
  <c r="U186"/>
  <c r="V18"/>
  <c r="V117"/>
  <c r="V186"/>
  <c r="B18"/>
  <c r="B117"/>
  <c r="B186"/>
  <c r="C18"/>
  <c r="C117"/>
  <c r="C186"/>
  <c r="U17"/>
  <c r="U116"/>
  <c r="U185"/>
  <c r="V17"/>
  <c r="V116"/>
  <c r="V185"/>
  <c r="B17"/>
  <c r="B116"/>
  <c r="B185"/>
  <c r="C17"/>
  <c r="C116"/>
  <c r="C185"/>
  <c r="U16"/>
  <c r="U115"/>
  <c r="U184"/>
  <c r="V16"/>
  <c r="V115"/>
  <c r="V184"/>
  <c r="B16"/>
  <c r="B115"/>
  <c r="B184"/>
  <c r="C16"/>
  <c r="C115"/>
  <c r="C184"/>
  <c r="U15"/>
  <c r="U114"/>
  <c r="U183"/>
  <c r="V15"/>
  <c r="V114"/>
  <c r="V183"/>
  <c r="B15"/>
  <c r="B114"/>
  <c r="B183"/>
  <c r="C15"/>
  <c r="C114"/>
  <c r="C183"/>
  <c r="U14"/>
  <c r="U113"/>
  <c r="U182"/>
  <c r="V14"/>
  <c r="V113"/>
  <c r="V182"/>
  <c r="B14"/>
  <c r="B113"/>
  <c r="B182"/>
  <c r="C14"/>
  <c r="C113"/>
  <c r="C182"/>
  <c r="U13"/>
  <c r="U112"/>
  <c r="U181"/>
  <c r="V13"/>
  <c r="V112"/>
  <c r="V181"/>
  <c r="B13"/>
  <c r="B112"/>
  <c r="B181"/>
  <c r="C13"/>
  <c r="C112"/>
  <c r="C181"/>
  <c r="U12"/>
  <c r="U111"/>
  <c r="U180"/>
  <c r="V12"/>
  <c r="V111"/>
  <c r="V180"/>
  <c r="B12"/>
  <c r="B111"/>
  <c r="B180"/>
  <c r="C12"/>
  <c r="C111"/>
  <c r="C180"/>
  <c r="U11"/>
  <c r="U110"/>
  <c r="U179"/>
  <c r="V11"/>
  <c r="V110"/>
  <c r="V179"/>
  <c r="B11"/>
  <c r="B110"/>
  <c r="B179"/>
  <c r="C11"/>
  <c r="C110"/>
  <c r="C179"/>
  <c r="U10"/>
  <c r="U109"/>
  <c r="U178"/>
  <c r="V10"/>
  <c r="V109"/>
  <c r="V178"/>
  <c r="B10"/>
  <c r="B109"/>
  <c r="B178"/>
  <c r="C10"/>
  <c r="C109"/>
  <c r="C178"/>
  <c r="U9"/>
  <c r="U108"/>
  <c r="U177"/>
  <c r="V9"/>
  <c r="V108"/>
  <c r="V177"/>
  <c r="B9"/>
  <c r="B108"/>
  <c r="B177"/>
  <c r="C9"/>
  <c r="C108"/>
  <c r="C177"/>
  <c r="U173"/>
  <c r="AJ173"/>
  <c r="AH173"/>
  <c r="AE173"/>
  <c r="AC173"/>
  <c r="AB173"/>
  <c r="AA173"/>
  <c r="Z173"/>
  <c r="Y173"/>
  <c r="W173"/>
  <c r="V173"/>
  <c r="T154"/>
  <c r="T155"/>
  <c r="T156"/>
  <c r="T157"/>
  <c r="T158"/>
  <c r="T159"/>
  <c r="T160"/>
  <c r="T161"/>
  <c r="T162"/>
  <c r="T163"/>
  <c r="T164"/>
  <c r="T165"/>
  <c r="T166"/>
  <c r="T167"/>
  <c r="T168"/>
  <c r="T169"/>
  <c r="T170"/>
  <c r="T171"/>
  <c r="T172"/>
  <c r="T173"/>
  <c r="B173"/>
  <c r="Q173"/>
  <c r="O173"/>
  <c r="L173"/>
  <c r="J173"/>
  <c r="I173"/>
  <c r="H173"/>
  <c r="G173"/>
  <c r="F173"/>
  <c r="D173"/>
  <c r="C173"/>
  <c r="A154"/>
  <c r="A155"/>
  <c r="A156"/>
  <c r="A157"/>
  <c r="A158"/>
  <c r="A159"/>
  <c r="A160"/>
  <c r="A161"/>
  <c r="A162"/>
  <c r="A163"/>
  <c r="A164"/>
  <c r="A165"/>
  <c r="A166"/>
  <c r="A167"/>
  <c r="A168"/>
  <c r="A169"/>
  <c r="A170"/>
  <c r="A171"/>
  <c r="A172"/>
  <c r="A173"/>
  <c r="U172"/>
  <c r="AJ172"/>
  <c r="AH172"/>
  <c r="AE172"/>
  <c r="AC172"/>
  <c r="AB172"/>
  <c r="AA172"/>
  <c r="Z172"/>
  <c r="Y172"/>
  <c r="W172"/>
  <c r="V172"/>
  <c r="B172"/>
  <c r="Q172"/>
  <c r="O172"/>
  <c r="L172"/>
  <c r="J172"/>
  <c r="I172"/>
  <c r="H172"/>
  <c r="G172"/>
  <c r="F172"/>
  <c r="D172"/>
  <c r="C172"/>
  <c r="U171"/>
  <c r="AJ171"/>
  <c r="AH171"/>
  <c r="AE171"/>
  <c r="AC171"/>
  <c r="AB171"/>
  <c r="AA171"/>
  <c r="Z171"/>
  <c r="Y171"/>
  <c r="W171"/>
  <c r="V171"/>
  <c r="B171"/>
  <c r="Q171"/>
  <c r="O171"/>
  <c r="L171"/>
  <c r="J171"/>
  <c r="I171"/>
  <c r="H171"/>
  <c r="G171"/>
  <c r="F171"/>
  <c r="D171"/>
  <c r="C171"/>
  <c r="U170"/>
  <c r="AJ170"/>
  <c r="AH170"/>
  <c r="AE170"/>
  <c r="AC170"/>
  <c r="AB170"/>
  <c r="AA170"/>
  <c r="Z170"/>
  <c r="Y170"/>
  <c r="W170"/>
  <c r="V170"/>
  <c r="B170"/>
  <c r="Q170"/>
  <c r="O170"/>
  <c r="L170"/>
  <c r="J170"/>
  <c r="I170"/>
  <c r="H170"/>
  <c r="G170"/>
  <c r="F170"/>
  <c r="D170"/>
  <c r="C170"/>
  <c r="U169"/>
  <c r="AJ169"/>
  <c r="AH169"/>
  <c r="AE169"/>
  <c r="AC169"/>
  <c r="AB169"/>
  <c r="AA169"/>
  <c r="Z169"/>
  <c r="Y169"/>
  <c r="W169"/>
  <c r="V169"/>
  <c r="B169"/>
  <c r="C169"/>
  <c r="U168"/>
  <c r="V168"/>
  <c r="B168"/>
  <c r="C168"/>
  <c r="U167"/>
  <c r="V167"/>
  <c r="B167"/>
  <c r="C167"/>
  <c r="U166"/>
  <c r="V166"/>
  <c r="B166"/>
  <c r="C166"/>
  <c r="U165"/>
  <c r="V165"/>
  <c r="B165"/>
  <c r="C165"/>
  <c r="U164"/>
  <c r="V164"/>
  <c r="B164"/>
  <c r="C164"/>
  <c r="U163"/>
  <c r="V163"/>
  <c r="B163"/>
  <c r="C163"/>
  <c r="U162"/>
  <c r="V162"/>
  <c r="B162"/>
  <c r="C162"/>
  <c r="U161"/>
  <c r="V161"/>
  <c r="B161"/>
  <c r="C161"/>
  <c r="U160"/>
  <c r="V160"/>
  <c r="B160"/>
  <c r="C160"/>
  <c r="U159"/>
  <c r="V159"/>
  <c r="B159"/>
  <c r="C159"/>
  <c r="U158"/>
  <c r="V158"/>
  <c r="B158"/>
  <c r="C158"/>
  <c r="U157"/>
  <c r="V157"/>
  <c r="B157"/>
  <c r="C157"/>
  <c r="U156"/>
  <c r="V156"/>
  <c r="B156"/>
  <c r="C156"/>
  <c r="U155"/>
  <c r="V155"/>
  <c r="B155"/>
  <c r="C155"/>
  <c r="U154"/>
  <c r="V154"/>
  <c r="B154"/>
  <c r="C154"/>
  <c r="U150"/>
  <c r="AJ150"/>
  <c r="B150"/>
  <c r="AH150"/>
  <c r="AE150"/>
  <c r="AC150"/>
  <c r="AB150"/>
  <c r="AA150"/>
  <c r="Z150"/>
  <c r="Y150"/>
  <c r="W150"/>
  <c r="V150"/>
  <c r="T131"/>
  <c r="T132"/>
  <c r="T133"/>
  <c r="T134"/>
  <c r="T135"/>
  <c r="T136"/>
  <c r="T137"/>
  <c r="T138"/>
  <c r="T139"/>
  <c r="T140"/>
  <c r="T141"/>
  <c r="T142"/>
  <c r="T143"/>
  <c r="T144"/>
  <c r="T145"/>
  <c r="T146"/>
  <c r="T147"/>
  <c r="T148"/>
  <c r="T149"/>
  <c r="T150"/>
  <c r="Q150"/>
  <c r="O150"/>
  <c r="L150"/>
  <c r="J150"/>
  <c r="I150"/>
  <c r="H150"/>
  <c r="G150"/>
  <c r="F150"/>
  <c r="D150"/>
  <c r="C150"/>
  <c r="A131"/>
  <c r="A132"/>
  <c r="A133"/>
  <c r="A134"/>
  <c r="A135"/>
  <c r="A136"/>
  <c r="A137"/>
  <c r="A138"/>
  <c r="A139"/>
  <c r="A140"/>
  <c r="A141"/>
  <c r="A142"/>
  <c r="A143"/>
  <c r="A144"/>
  <c r="A145"/>
  <c r="A146"/>
  <c r="A147"/>
  <c r="A148"/>
  <c r="A149"/>
  <c r="A150"/>
  <c r="U149"/>
  <c r="AJ149"/>
  <c r="B149"/>
  <c r="AH149"/>
  <c r="AE149"/>
  <c r="AC149"/>
  <c r="AB149"/>
  <c r="AA149"/>
  <c r="Z149"/>
  <c r="Y149"/>
  <c r="W149"/>
  <c r="V149"/>
  <c r="Q149"/>
  <c r="O149"/>
  <c r="L149"/>
  <c r="J149"/>
  <c r="I149"/>
  <c r="H149"/>
  <c r="G149"/>
  <c r="F149"/>
  <c r="D149"/>
  <c r="C149"/>
  <c r="U148"/>
  <c r="AJ148"/>
  <c r="B148"/>
  <c r="AH148"/>
  <c r="AE148"/>
  <c r="AC148"/>
  <c r="AB148"/>
  <c r="AA148"/>
  <c r="Z148"/>
  <c r="Y148"/>
  <c r="W148"/>
  <c r="V148"/>
  <c r="Q148"/>
  <c r="O148"/>
  <c r="L148"/>
  <c r="J148"/>
  <c r="I148"/>
  <c r="H148"/>
  <c r="G148"/>
  <c r="F148"/>
  <c r="D148"/>
  <c r="C148"/>
  <c r="U147"/>
  <c r="AJ147"/>
  <c r="B147"/>
  <c r="AH147"/>
  <c r="AE147"/>
  <c r="AC147"/>
  <c r="AB147"/>
  <c r="AA147"/>
  <c r="Z147"/>
  <c r="Y147"/>
  <c r="W147"/>
  <c r="V147"/>
  <c r="Q147"/>
  <c r="O147"/>
  <c r="L147"/>
  <c r="J147"/>
  <c r="I147"/>
  <c r="H147"/>
  <c r="G147"/>
  <c r="F147"/>
  <c r="D147"/>
  <c r="C147"/>
  <c r="U146"/>
  <c r="AJ146"/>
  <c r="B146"/>
  <c r="AH146"/>
  <c r="AE146"/>
  <c r="AC146"/>
  <c r="AB146"/>
  <c r="AA146"/>
  <c r="Z146"/>
  <c r="Y146"/>
  <c r="W146"/>
  <c r="V146"/>
  <c r="C146"/>
  <c r="U145"/>
  <c r="B145"/>
  <c r="V145"/>
  <c r="C145"/>
  <c r="U144"/>
  <c r="B144"/>
  <c r="V144"/>
  <c r="C144"/>
  <c r="U143"/>
  <c r="B143"/>
  <c r="V143"/>
  <c r="C143"/>
  <c r="U142"/>
  <c r="B142"/>
  <c r="V142"/>
  <c r="C142"/>
  <c r="U141"/>
  <c r="B141"/>
  <c r="V141"/>
  <c r="C141"/>
  <c r="U140"/>
  <c r="B140"/>
  <c r="V140"/>
  <c r="C140"/>
  <c r="U139"/>
  <c r="B139"/>
  <c r="V139"/>
  <c r="C139"/>
  <c r="U138"/>
  <c r="B138"/>
  <c r="V138"/>
  <c r="C138"/>
  <c r="U137"/>
  <c r="B137"/>
  <c r="V137"/>
  <c r="C137"/>
  <c r="U136"/>
  <c r="B136"/>
  <c r="V136"/>
  <c r="C136"/>
  <c r="U135"/>
  <c r="B135"/>
  <c r="V135"/>
  <c r="C135"/>
  <c r="U134"/>
  <c r="B134"/>
  <c r="V134"/>
  <c r="C134"/>
  <c r="U133"/>
  <c r="B133"/>
  <c r="V133"/>
  <c r="C133"/>
  <c r="U132"/>
  <c r="B132"/>
  <c r="V132"/>
  <c r="C132"/>
  <c r="U131"/>
  <c r="B131"/>
  <c r="V131"/>
  <c r="C131"/>
  <c r="AK127"/>
  <c r="AJ127"/>
  <c r="AI127"/>
  <c r="AH127"/>
  <c r="AG127"/>
  <c r="AF127"/>
  <c r="AE127"/>
  <c r="AD127"/>
  <c r="AC127"/>
  <c r="AB127"/>
  <c r="AA127"/>
  <c r="Z127"/>
  <c r="Y127"/>
  <c r="X127"/>
  <c r="W127"/>
  <c r="T108"/>
  <c r="T109"/>
  <c r="T110"/>
  <c r="T111"/>
  <c r="T112"/>
  <c r="T113"/>
  <c r="T114"/>
  <c r="T115"/>
  <c r="T116"/>
  <c r="T117"/>
  <c r="T118"/>
  <c r="T119"/>
  <c r="T120"/>
  <c r="T121"/>
  <c r="T122"/>
  <c r="T123"/>
  <c r="T124"/>
  <c r="T125"/>
  <c r="T126"/>
  <c r="T127"/>
  <c r="R127"/>
  <c r="Q127"/>
  <c r="P127"/>
  <c r="O127"/>
  <c r="N127"/>
  <c r="M127"/>
  <c r="L127"/>
  <c r="K127"/>
  <c r="J127"/>
  <c r="I127"/>
  <c r="H127"/>
  <c r="G127"/>
  <c r="F127"/>
  <c r="E127"/>
  <c r="D127"/>
  <c r="A108"/>
  <c r="A109"/>
  <c r="A110"/>
  <c r="A111"/>
  <c r="A112"/>
  <c r="A113"/>
  <c r="A114"/>
  <c r="A115"/>
  <c r="A116"/>
  <c r="A117"/>
  <c r="A118"/>
  <c r="A119"/>
  <c r="A120"/>
  <c r="A121"/>
  <c r="A122"/>
  <c r="A123"/>
  <c r="A124"/>
  <c r="A125"/>
  <c r="A126"/>
  <c r="A127"/>
  <c r="AK126"/>
  <c r="AJ126"/>
  <c r="AI126"/>
  <c r="AH126"/>
  <c r="AG126"/>
  <c r="AF126"/>
  <c r="AE126"/>
  <c r="AD126"/>
  <c r="AC126"/>
  <c r="AB126"/>
  <c r="AA126"/>
  <c r="Z126"/>
  <c r="Y126"/>
  <c r="X126"/>
  <c r="W126"/>
  <c r="R126"/>
  <c r="Q126"/>
  <c r="P126"/>
  <c r="O126"/>
  <c r="N126"/>
  <c r="M126"/>
  <c r="L126"/>
  <c r="K126"/>
  <c r="J126"/>
  <c r="I126"/>
  <c r="H126"/>
  <c r="G126"/>
  <c r="F126"/>
  <c r="E126"/>
  <c r="D126"/>
  <c r="AK125"/>
  <c r="AJ125"/>
  <c r="AI125"/>
  <c r="AH125"/>
  <c r="AG125"/>
  <c r="AF125"/>
  <c r="AE125"/>
  <c r="AD125"/>
  <c r="AC125"/>
  <c r="AB125"/>
  <c r="AA125"/>
  <c r="Z125"/>
  <c r="Y125"/>
  <c r="X125"/>
  <c r="W125"/>
  <c r="R125"/>
  <c r="Q125"/>
  <c r="P125"/>
  <c r="O125"/>
  <c r="N125"/>
  <c r="M125"/>
  <c r="L125"/>
  <c r="K125"/>
  <c r="J125"/>
  <c r="I125"/>
  <c r="H125"/>
  <c r="G125"/>
  <c r="F125"/>
  <c r="E125"/>
  <c r="D125"/>
  <c r="AK124"/>
  <c r="AJ124"/>
  <c r="AI124"/>
  <c r="AH124"/>
  <c r="AG124"/>
  <c r="AF124"/>
  <c r="AE124"/>
  <c r="AD124"/>
  <c r="AC124"/>
  <c r="AB124"/>
  <c r="AA124"/>
  <c r="Z124"/>
  <c r="Y124"/>
  <c r="X124"/>
  <c r="W124"/>
  <c r="R124"/>
  <c r="Q124"/>
  <c r="P124"/>
  <c r="O124"/>
  <c r="N124"/>
  <c r="M124"/>
  <c r="L124"/>
  <c r="K124"/>
  <c r="J124"/>
  <c r="I124"/>
  <c r="H124"/>
  <c r="G124"/>
  <c r="F124"/>
  <c r="E124"/>
  <c r="D124"/>
  <c r="AK123"/>
  <c r="AJ123"/>
  <c r="AI123"/>
  <c r="AH123"/>
  <c r="AG123"/>
  <c r="AF123"/>
  <c r="AE123"/>
  <c r="AD123"/>
  <c r="AC123"/>
  <c r="AB123"/>
  <c r="AA123"/>
  <c r="Z123"/>
  <c r="Y123"/>
  <c r="X123"/>
  <c r="W123"/>
  <c r="D123"/>
  <c r="F123"/>
  <c r="G123"/>
  <c r="H123"/>
  <c r="I123"/>
  <c r="J123"/>
  <c r="L123"/>
  <c r="O123"/>
  <c r="Q123"/>
  <c r="W122"/>
  <c r="Y122"/>
  <c r="Z122"/>
  <c r="AA122"/>
  <c r="AB122"/>
  <c r="AC122"/>
  <c r="AE122"/>
  <c r="AH122"/>
  <c r="AJ122"/>
  <c r="D122"/>
  <c r="F122"/>
  <c r="G122"/>
  <c r="H122"/>
  <c r="I122"/>
  <c r="J122"/>
  <c r="L122"/>
  <c r="O122"/>
  <c r="Q122"/>
  <c r="W121"/>
  <c r="Y121"/>
  <c r="Z121"/>
  <c r="AA121"/>
  <c r="AB121"/>
  <c r="AC121"/>
  <c r="AE121"/>
  <c r="AH121"/>
  <c r="AJ121"/>
  <c r="D121"/>
  <c r="F121"/>
  <c r="G121"/>
  <c r="H121"/>
  <c r="I121"/>
  <c r="J121"/>
  <c r="L121"/>
  <c r="O121"/>
  <c r="Q121"/>
  <c r="W120"/>
  <c r="Y120"/>
  <c r="Z120"/>
  <c r="AA120"/>
  <c r="AB120"/>
  <c r="AC120"/>
  <c r="AE120"/>
  <c r="AH120"/>
  <c r="AJ120"/>
  <c r="D120"/>
  <c r="F120"/>
  <c r="G120"/>
  <c r="H120"/>
  <c r="I120"/>
  <c r="J120"/>
  <c r="L120"/>
  <c r="O120"/>
  <c r="Q120"/>
  <c r="W119"/>
  <c r="Y119"/>
  <c r="Z119"/>
  <c r="AA119"/>
  <c r="AB119"/>
  <c r="AC119"/>
  <c r="AE119"/>
  <c r="AH119"/>
  <c r="AJ119"/>
  <c r="D119"/>
  <c r="F119"/>
  <c r="G119"/>
  <c r="H119"/>
  <c r="I119"/>
  <c r="J119"/>
  <c r="L119"/>
  <c r="O119"/>
  <c r="Q119"/>
  <c r="W118"/>
  <c r="Y118"/>
  <c r="Z118"/>
  <c r="AA118"/>
  <c r="AB118"/>
  <c r="AC118"/>
  <c r="AE118"/>
  <c r="AH118"/>
  <c r="AJ118"/>
  <c r="D118"/>
  <c r="F118"/>
  <c r="G118"/>
  <c r="H118"/>
  <c r="I118"/>
  <c r="J118"/>
  <c r="L118"/>
  <c r="O118"/>
  <c r="Q118"/>
  <c r="W117"/>
  <c r="Y117"/>
  <c r="Z117"/>
  <c r="AA117"/>
  <c r="AB117"/>
  <c r="AC117"/>
  <c r="AE117"/>
  <c r="AH117"/>
  <c r="AJ117"/>
  <c r="D117"/>
  <c r="F117"/>
  <c r="G117"/>
  <c r="H117"/>
  <c r="I117"/>
  <c r="J117"/>
  <c r="L117"/>
  <c r="O117"/>
  <c r="Q117"/>
  <c r="W116"/>
  <c r="Y116"/>
  <c r="Z116"/>
  <c r="AA116"/>
  <c r="AB116"/>
  <c r="AC116"/>
  <c r="AE116"/>
  <c r="AH116"/>
  <c r="AJ116"/>
  <c r="D116"/>
  <c r="F116"/>
  <c r="G116"/>
  <c r="H116"/>
  <c r="I116"/>
  <c r="J116"/>
  <c r="L116"/>
  <c r="O116"/>
  <c r="Q116"/>
  <c r="W115"/>
  <c r="Y115"/>
  <c r="Z115"/>
  <c r="AA115"/>
  <c r="AB115"/>
  <c r="AC115"/>
  <c r="AE115"/>
  <c r="AH115"/>
  <c r="AJ115"/>
  <c r="D115"/>
  <c r="F115"/>
  <c r="G115"/>
  <c r="H115"/>
  <c r="I115"/>
  <c r="J115"/>
  <c r="L115"/>
  <c r="O115"/>
  <c r="Q115"/>
  <c r="W114"/>
  <c r="Y114"/>
  <c r="Z114"/>
  <c r="AA114"/>
  <c r="AB114"/>
  <c r="AC114"/>
  <c r="AE114"/>
  <c r="AH114"/>
  <c r="AJ114"/>
  <c r="D114"/>
  <c r="F114"/>
  <c r="G114"/>
  <c r="H114"/>
  <c r="I114"/>
  <c r="J114"/>
  <c r="L114"/>
  <c r="O114"/>
  <c r="Q114"/>
  <c r="W113"/>
  <c r="Y113"/>
  <c r="Z113"/>
  <c r="AA113"/>
  <c r="AB113"/>
  <c r="AC113"/>
  <c r="AE113"/>
  <c r="AH113"/>
  <c r="AJ113"/>
  <c r="D113"/>
  <c r="F113"/>
  <c r="G113"/>
  <c r="H113"/>
  <c r="I113"/>
  <c r="J113"/>
  <c r="L113"/>
  <c r="O113"/>
  <c r="Q113"/>
  <c r="W112"/>
  <c r="Y112"/>
  <c r="Z112"/>
  <c r="AA112"/>
  <c r="AB112"/>
  <c r="AC112"/>
  <c r="AE112"/>
  <c r="AH112"/>
  <c r="AJ112"/>
  <c r="D112"/>
  <c r="F112"/>
  <c r="G112"/>
  <c r="H112"/>
  <c r="I112"/>
  <c r="J112"/>
  <c r="L112"/>
  <c r="O112"/>
  <c r="Q112"/>
  <c r="W111"/>
  <c r="Y111"/>
  <c r="Z111"/>
  <c r="AA111"/>
  <c r="AB111"/>
  <c r="AC111"/>
  <c r="AE111"/>
  <c r="AH111"/>
  <c r="AJ111"/>
  <c r="D111"/>
  <c r="F111"/>
  <c r="G111"/>
  <c r="H111"/>
  <c r="I111"/>
  <c r="J111"/>
  <c r="L111"/>
  <c r="O111"/>
  <c r="Q111"/>
  <c r="W110"/>
  <c r="Y110"/>
  <c r="Z110"/>
  <c r="AA110"/>
  <c r="AB110"/>
  <c r="AC110"/>
  <c r="AE110"/>
  <c r="AH110"/>
  <c r="AJ110"/>
  <c r="D110"/>
  <c r="F110"/>
  <c r="G110"/>
  <c r="H110"/>
  <c r="I110"/>
  <c r="J110"/>
  <c r="L110"/>
  <c r="O110"/>
  <c r="Q110"/>
  <c r="W109"/>
  <c r="Y109"/>
  <c r="Z109"/>
  <c r="AA109"/>
  <c r="AB109"/>
  <c r="AC109"/>
  <c r="AE109"/>
  <c r="AH109"/>
  <c r="AJ109"/>
  <c r="D109"/>
  <c r="F109"/>
  <c r="G109"/>
  <c r="H109"/>
  <c r="I109"/>
  <c r="J109"/>
  <c r="L109"/>
  <c r="O109"/>
  <c r="Q109"/>
  <c r="W108"/>
  <c r="Y108"/>
  <c r="Z108"/>
  <c r="AA108"/>
  <c r="AB108"/>
  <c r="AC108"/>
  <c r="AE108"/>
  <c r="AH108"/>
  <c r="AJ108"/>
  <c r="D108"/>
  <c r="F108"/>
  <c r="G108"/>
  <c r="H108"/>
  <c r="I108"/>
  <c r="J108"/>
  <c r="L108"/>
  <c r="O108"/>
  <c r="Q108"/>
  <c r="W104"/>
  <c r="D104"/>
  <c r="U97"/>
  <c r="AJ97"/>
  <c r="AH97"/>
  <c r="AE97"/>
  <c r="AC97"/>
  <c r="AB97"/>
  <c r="AA97"/>
  <c r="Z97"/>
  <c r="Y97"/>
  <c r="W97"/>
  <c r="V97"/>
  <c r="T78"/>
  <c r="T79"/>
  <c r="T80"/>
  <c r="T81"/>
  <c r="T82"/>
  <c r="T83"/>
  <c r="T84"/>
  <c r="T85"/>
  <c r="T86"/>
  <c r="T87"/>
  <c r="T88"/>
  <c r="T89"/>
  <c r="T90"/>
  <c r="T91"/>
  <c r="T92"/>
  <c r="T93"/>
  <c r="T94"/>
  <c r="T95"/>
  <c r="T96"/>
  <c r="T97"/>
  <c r="B97"/>
  <c r="Q97"/>
  <c r="O97"/>
  <c r="L97"/>
  <c r="J97"/>
  <c r="I97"/>
  <c r="H97"/>
  <c r="G97"/>
  <c r="F97"/>
  <c r="D97"/>
  <c r="C97"/>
  <c r="A78"/>
  <c r="A79"/>
  <c r="A80"/>
  <c r="A81"/>
  <c r="A82"/>
  <c r="A83"/>
  <c r="A84"/>
  <c r="A85"/>
  <c r="A86"/>
  <c r="A87"/>
  <c r="A88"/>
  <c r="A89"/>
  <c r="A90"/>
  <c r="A91"/>
  <c r="A92"/>
  <c r="A93"/>
  <c r="A94"/>
  <c r="A95"/>
  <c r="A96"/>
  <c r="A97"/>
  <c r="U96"/>
  <c r="AJ96"/>
  <c r="AH96"/>
  <c r="AE96"/>
  <c r="AC96"/>
  <c r="AB96"/>
  <c r="AA96"/>
  <c r="Z96"/>
  <c r="Y96"/>
  <c r="W96"/>
  <c r="V96"/>
  <c r="B96"/>
  <c r="Q96"/>
  <c r="O96"/>
  <c r="L96"/>
  <c r="J96"/>
  <c r="I96"/>
  <c r="H96"/>
  <c r="G96"/>
  <c r="F96"/>
  <c r="D96"/>
  <c r="C96"/>
  <c r="U95"/>
  <c r="AJ95"/>
  <c r="AH95"/>
  <c r="AE95"/>
  <c r="AC95"/>
  <c r="AB95"/>
  <c r="AA95"/>
  <c r="Z95"/>
  <c r="Y95"/>
  <c r="W95"/>
  <c r="V95"/>
  <c r="B95"/>
  <c r="Q95"/>
  <c r="O95"/>
  <c r="L95"/>
  <c r="J95"/>
  <c r="I95"/>
  <c r="H95"/>
  <c r="G95"/>
  <c r="F95"/>
  <c r="D95"/>
  <c r="C95"/>
  <c r="U94"/>
  <c r="AJ94"/>
  <c r="AH94"/>
  <c r="AE94"/>
  <c r="AC94"/>
  <c r="AB94"/>
  <c r="AA94"/>
  <c r="Z94"/>
  <c r="Y94"/>
  <c r="W94"/>
  <c r="V94"/>
  <c r="B94"/>
  <c r="Q94"/>
  <c r="O94"/>
  <c r="L94"/>
  <c r="J94"/>
  <c r="I94"/>
  <c r="H94"/>
  <c r="G94"/>
  <c r="F94"/>
  <c r="D94"/>
  <c r="C94"/>
  <c r="U93"/>
  <c r="AJ93"/>
  <c r="AH93"/>
  <c r="AE93"/>
  <c r="AC93"/>
  <c r="AB93"/>
  <c r="AA93"/>
  <c r="Z93"/>
  <c r="Y93"/>
  <c r="W93"/>
  <c r="V93"/>
  <c r="B93"/>
  <c r="C93"/>
  <c r="U92"/>
  <c r="V92"/>
  <c r="B92"/>
  <c r="C92"/>
  <c r="U91"/>
  <c r="V91"/>
  <c r="B91"/>
  <c r="C91"/>
  <c r="U90"/>
  <c r="V90"/>
  <c r="B90"/>
  <c r="C90"/>
  <c r="U89"/>
  <c r="V89"/>
  <c r="B89"/>
  <c r="C89"/>
  <c r="U88"/>
  <c r="V88"/>
  <c r="B88"/>
  <c r="C88"/>
  <c r="U87"/>
  <c r="V87"/>
  <c r="B87"/>
  <c r="C87"/>
  <c r="U86"/>
  <c r="V86"/>
  <c r="B86"/>
  <c r="C86"/>
  <c r="U85"/>
  <c r="V85"/>
  <c r="B85"/>
  <c r="C85"/>
  <c r="U84"/>
  <c r="V84"/>
  <c r="B84"/>
  <c r="C84"/>
  <c r="U83"/>
  <c r="V83"/>
  <c r="B83"/>
  <c r="C83"/>
  <c r="U82"/>
  <c r="V82"/>
  <c r="B82"/>
  <c r="C82"/>
  <c r="U81"/>
  <c r="V81"/>
  <c r="B81"/>
  <c r="C81"/>
  <c r="U80"/>
  <c r="V80"/>
  <c r="B80"/>
  <c r="C80"/>
  <c r="U79"/>
  <c r="V79"/>
  <c r="B79"/>
  <c r="C79"/>
  <c r="U78"/>
  <c r="V78"/>
  <c r="B78"/>
  <c r="C78"/>
  <c r="U74"/>
  <c r="AJ74"/>
  <c r="AH74"/>
  <c r="AE74"/>
  <c r="AC74"/>
  <c r="AB74"/>
  <c r="AA74"/>
  <c r="Z74"/>
  <c r="Y74"/>
  <c r="W74"/>
  <c r="V74"/>
  <c r="T55"/>
  <c r="T56"/>
  <c r="T57"/>
  <c r="T58"/>
  <c r="T59"/>
  <c r="T60"/>
  <c r="T61"/>
  <c r="T62"/>
  <c r="T63"/>
  <c r="T64"/>
  <c r="T65"/>
  <c r="T66"/>
  <c r="T67"/>
  <c r="T68"/>
  <c r="T69"/>
  <c r="T70"/>
  <c r="T71"/>
  <c r="T72"/>
  <c r="T73"/>
  <c r="T74"/>
  <c r="B74"/>
  <c r="Q74"/>
  <c r="O74"/>
  <c r="L74"/>
  <c r="J74"/>
  <c r="I74"/>
  <c r="H74"/>
  <c r="G74"/>
  <c r="F74"/>
  <c r="D74"/>
  <c r="C74"/>
  <c r="A55"/>
  <c r="A56"/>
  <c r="A57"/>
  <c r="A58"/>
  <c r="A59"/>
  <c r="A60"/>
  <c r="A61"/>
  <c r="A62"/>
  <c r="A63"/>
  <c r="A64"/>
  <c r="A65"/>
  <c r="A66"/>
  <c r="A67"/>
  <c r="A68"/>
  <c r="A69"/>
  <c r="A70"/>
  <c r="A71"/>
  <c r="A72"/>
  <c r="A73"/>
  <c r="A74"/>
  <c r="U73"/>
  <c r="AJ73"/>
  <c r="AH73"/>
  <c r="AE73"/>
  <c r="AC73"/>
  <c r="AB73"/>
  <c r="AA73"/>
  <c r="Z73"/>
  <c r="Y73"/>
  <c r="W73"/>
  <c r="V73"/>
  <c r="B73"/>
  <c r="Q73"/>
  <c r="O73"/>
  <c r="L73"/>
  <c r="J73"/>
  <c r="I73"/>
  <c r="H73"/>
  <c r="G73"/>
  <c r="F73"/>
  <c r="D73"/>
  <c r="C73"/>
  <c r="U72"/>
  <c r="AJ72"/>
  <c r="AH72"/>
  <c r="AE72"/>
  <c r="AC72"/>
  <c r="AB72"/>
  <c r="AA72"/>
  <c r="Z72"/>
  <c r="Y72"/>
  <c r="W72"/>
  <c r="V72"/>
  <c r="B72"/>
  <c r="Q72"/>
  <c r="O72"/>
  <c r="L72"/>
  <c r="J72"/>
  <c r="I72"/>
  <c r="H72"/>
  <c r="G72"/>
  <c r="F72"/>
  <c r="D72"/>
  <c r="C72"/>
  <c r="U71"/>
  <c r="AJ71"/>
  <c r="AH71"/>
  <c r="AE71"/>
  <c r="AC71"/>
  <c r="AB71"/>
  <c r="AA71"/>
  <c r="Z71"/>
  <c r="Y71"/>
  <c r="W71"/>
  <c r="V71"/>
  <c r="B71"/>
  <c r="Q71"/>
  <c r="O71"/>
  <c r="L71"/>
  <c r="J71"/>
  <c r="I71"/>
  <c r="H71"/>
  <c r="G71"/>
  <c r="F71"/>
  <c r="D71"/>
  <c r="C71"/>
  <c r="U70"/>
  <c r="AJ70"/>
  <c r="AH70"/>
  <c r="AE70"/>
  <c r="AC70"/>
  <c r="AB70"/>
  <c r="AA70"/>
  <c r="Z70"/>
  <c r="Y70"/>
  <c r="W70"/>
  <c r="V70"/>
  <c r="B70"/>
  <c r="C70"/>
  <c r="U69"/>
  <c r="V69"/>
  <c r="B69"/>
  <c r="C69"/>
  <c r="U68"/>
  <c r="V68"/>
  <c r="B68"/>
  <c r="C68"/>
  <c r="U67"/>
  <c r="V67"/>
  <c r="B67"/>
  <c r="C67"/>
  <c r="U66"/>
  <c r="V66"/>
  <c r="B66"/>
  <c r="C66"/>
  <c r="U65"/>
  <c r="V65"/>
  <c r="B65"/>
  <c r="C65"/>
  <c r="U64"/>
  <c r="V64"/>
  <c r="B64"/>
  <c r="C64"/>
  <c r="U63"/>
  <c r="V63"/>
  <c r="B63"/>
  <c r="C63"/>
  <c r="U62"/>
  <c r="V62"/>
  <c r="B62"/>
  <c r="C62"/>
  <c r="U61"/>
  <c r="V61"/>
  <c r="B61"/>
  <c r="C61"/>
  <c r="U60"/>
  <c r="V60"/>
  <c r="B60"/>
  <c r="C60"/>
  <c r="U59"/>
  <c r="V59"/>
  <c r="B59"/>
  <c r="C59"/>
  <c r="U58"/>
  <c r="V58"/>
  <c r="B58"/>
  <c r="C58"/>
  <c r="U57"/>
  <c r="V57"/>
  <c r="B57"/>
  <c r="C57"/>
  <c r="U56"/>
  <c r="V56"/>
  <c r="B56"/>
  <c r="C56"/>
  <c r="U55"/>
  <c r="V55"/>
  <c r="B55"/>
  <c r="C55"/>
  <c r="U51"/>
  <c r="AJ51"/>
  <c r="AH51"/>
  <c r="AE51"/>
  <c r="AC51"/>
  <c r="AB51"/>
  <c r="AA51"/>
  <c r="Z51"/>
  <c r="Y51"/>
  <c r="W51"/>
  <c r="V51"/>
  <c r="T32"/>
  <c r="T33"/>
  <c r="T34"/>
  <c r="T35"/>
  <c r="T36"/>
  <c r="T37"/>
  <c r="T38"/>
  <c r="T39"/>
  <c r="T40"/>
  <c r="T41"/>
  <c r="T42"/>
  <c r="T43"/>
  <c r="T44"/>
  <c r="T45"/>
  <c r="T46"/>
  <c r="T47"/>
  <c r="T48"/>
  <c r="T49"/>
  <c r="T50"/>
  <c r="T51"/>
  <c r="B51"/>
  <c r="Q51"/>
  <c r="O51"/>
  <c r="L51"/>
  <c r="J51"/>
  <c r="I51"/>
  <c r="H51"/>
  <c r="G51"/>
  <c r="F51"/>
  <c r="D51"/>
  <c r="C51"/>
  <c r="A32"/>
  <c r="A33"/>
  <c r="A34"/>
  <c r="A35"/>
  <c r="A36"/>
  <c r="A37"/>
  <c r="A38"/>
  <c r="A39"/>
  <c r="A40"/>
  <c r="A41"/>
  <c r="A42"/>
  <c r="A43"/>
  <c r="A44"/>
  <c r="A45"/>
  <c r="A46"/>
  <c r="A47"/>
  <c r="A48"/>
  <c r="A49"/>
  <c r="A50"/>
  <c r="A51"/>
  <c r="U50"/>
  <c r="AJ50"/>
  <c r="AH50"/>
  <c r="AE50"/>
  <c r="AC50"/>
  <c r="AB50"/>
  <c r="AA50"/>
  <c r="Z50"/>
  <c r="Y50"/>
  <c r="W50"/>
  <c r="V50"/>
  <c r="B50"/>
  <c r="Q50"/>
  <c r="O50"/>
  <c r="L50"/>
  <c r="J50"/>
  <c r="I50"/>
  <c r="H50"/>
  <c r="G50"/>
  <c r="F50"/>
  <c r="D50"/>
  <c r="C50"/>
  <c r="U49"/>
  <c r="AJ49"/>
  <c r="AH49"/>
  <c r="AE49"/>
  <c r="AC49"/>
  <c r="AB49"/>
  <c r="AA49"/>
  <c r="Z49"/>
  <c r="Y49"/>
  <c r="W49"/>
  <c r="V49"/>
  <c r="B49"/>
  <c r="Q49"/>
  <c r="O49"/>
  <c r="L49"/>
  <c r="J49"/>
  <c r="I49"/>
  <c r="H49"/>
  <c r="G49"/>
  <c r="F49"/>
  <c r="D49"/>
  <c r="C49"/>
  <c r="U48"/>
  <c r="AJ48"/>
  <c r="AH48"/>
  <c r="AE48"/>
  <c r="AC48"/>
  <c r="AB48"/>
  <c r="AA48"/>
  <c r="Z48"/>
  <c r="Y48"/>
  <c r="W48"/>
  <c r="V48"/>
  <c r="B48"/>
  <c r="Q48"/>
  <c r="O48"/>
  <c r="L48"/>
  <c r="J48"/>
  <c r="I48"/>
  <c r="H48"/>
  <c r="G48"/>
  <c r="F48"/>
  <c r="D48"/>
  <c r="C48"/>
  <c r="U47"/>
  <c r="AJ47"/>
  <c r="AH47"/>
  <c r="AE47"/>
  <c r="AC47"/>
  <c r="AB47"/>
  <c r="AA47"/>
  <c r="Z47"/>
  <c r="Y47"/>
  <c r="W47"/>
  <c r="V47"/>
  <c r="B47"/>
  <c r="C47"/>
  <c r="U46"/>
  <c r="V46"/>
  <c r="B46"/>
  <c r="C46"/>
  <c r="U45"/>
  <c r="V45"/>
  <c r="B45"/>
  <c r="C45"/>
  <c r="U44"/>
  <c r="V44"/>
  <c r="B44"/>
  <c r="C44"/>
  <c r="U43"/>
  <c r="V43"/>
  <c r="B43"/>
  <c r="C43"/>
  <c r="U42"/>
  <c r="V42"/>
  <c r="B42"/>
  <c r="C42"/>
  <c r="U41"/>
  <c r="V41"/>
  <c r="B41"/>
  <c r="C41"/>
  <c r="U40"/>
  <c r="V40"/>
  <c r="B40"/>
  <c r="C40"/>
  <c r="U39"/>
  <c r="V39"/>
  <c r="B39"/>
  <c r="C39"/>
  <c r="U38"/>
  <c r="V38"/>
  <c r="B38"/>
  <c r="C38"/>
  <c r="U37"/>
  <c r="V37"/>
  <c r="B37"/>
  <c r="C37"/>
  <c r="U36"/>
  <c r="V36"/>
  <c r="B36"/>
  <c r="C36"/>
  <c r="U35"/>
  <c r="V35"/>
  <c r="B35"/>
  <c r="C35"/>
  <c r="U34"/>
  <c r="V34"/>
  <c r="B34"/>
  <c r="C34"/>
  <c r="U33"/>
  <c r="V33"/>
  <c r="B33"/>
  <c r="C33"/>
  <c r="U32"/>
  <c r="V32"/>
  <c r="B32"/>
  <c r="C32"/>
  <c r="AK28"/>
  <c r="AJ28"/>
  <c r="AI28"/>
  <c r="AH28"/>
  <c r="AG28"/>
  <c r="AF28"/>
  <c r="AE28"/>
  <c r="AD28"/>
  <c r="AC28"/>
  <c r="AB28"/>
  <c r="AA28"/>
  <c r="Z28"/>
  <c r="Y28"/>
  <c r="X28"/>
  <c r="W28"/>
  <c r="T9"/>
  <c r="T10"/>
  <c r="T11"/>
  <c r="T12"/>
  <c r="T13"/>
  <c r="T14"/>
  <c r="T15"/>
  <c r="T16"/>
  <c r="T17"/>
  <c r="T18"/>
  <c r="T19"/>
  <c r="T20"/>
  <c r="T21"/>
  <c r="T22"/>
  <c r="T23"/>
  <c r="T24"/>
  <c r="T25"/>
  <c r="T26"/>
  <c r="T27"/>
  <c r="T28"/>
  <c r="R28"/>
  <c r="Q28"/>
  <c r="P28"/>
  <c r="O28"/>
  <c r="N28"/>
  <c r="M28"/>
  <c r="L28"/>
  <c r="K28"/>
  <c r="J28"/>
  <c r="I28"/>
  <c r="H28"/>
  <c r="G28"/>
  <c r="F28"/>
  <c r="E28"/>
  <c r="D28"/>
  <c r="A9"/>
  <c r="A10"/>
  <c r="A11"/>
  <c r="A12"/>
  <c r="A13"/>
  <c r="A14"/>
  <c r="A15"/>
  <c r="A16"/>
  <c r="A17"/>
  <c r="A18"/>
  <c r="A19"/>
  <c r="A20"/>
  <c r="A21"/>
  <c r="A22"/>
  <c r="A23"/>
  <c r="A24"/>
  <c r="A25"/>
  <c r="A26"/>
  <c r="A27"/>
  <c r="A28"/>
  <c r="AK27"/>
  <c r="AJ27"/>
  <c r="AI27"/>
  <c r="AH27"/>
  <c r="AG27"/>
  <c r="AF27"/>
  <c r="AE27"/>
  <c r="AD27"/>
  <c r="AC27"/>
  <c r="AB27"/>
  <c r="AA27"/>
  <c r="Z27"/>
  <c r="Y27"/>
  <c r="X27"/>
  <c r="W27"/>
  <c r="R27"/>
  <c r="Q27"/>
  <c r="P27"/>
  <c r="O27"/>
  <c r="N27"/>
  <c r="M27"/>
  <c r="L27"/>
  <c r="K27"/>
  <c r="J27"/>
  <c r="I27"/>
  <c r="H27"/>
  <c r="G27"/>
  <c r="F27"/>
  <c r="E27"/>
  <c r="D27"/>
  <c r="AK26"/>
  <c r="AJ26"/>
  <c r="AI26"/>
  <c r="AH26"/>
  <c r="AG26"/>
  <c r="AF26"/>
  <c r="AE26"/>
  <c r="AD26"/>
  <c r="AC26"/>
  <c r="AB26"/>
  <c r="AA26"/>
  <c r="Z26"/>
  <c r="Y26"/>
  <c r="X26"/>
  <c r="W26"/>
  <c r="R26"/>
  <c r="Q26"/>
  <c r="P26"/>
  <c r="O26"/>
  <c r="N26"/>
  <c r="M26"/>
  <c r="L26"/>
  <c r="K26"/>
  <c r="J26"/>
  <c r="I26"/>
  <c r="H26"/>
  <c r="G26"/>
  <c r="F26"/>
  <c r="E26"/>
  <c r="D26"/>
  <c r="AK25"/>
  <c r="AJ25"/>
  <c r="AI25"/>
  <c r="AH25"/>
  <c r="AG25"/>
  <c r="AF25"/>
  <c r="AE25"/>
  <c r="AD25"/>
  <c r="AC25"/>
  <c r="AB25"/>
  <c r="AA25"/>
  <c r="Z25"/>
  <c r="Y25"/>
  <c r="X25"/>
  <c r="W25"/>
  <c r="R25"/>
  <c r="Q25"/>
  <c r="P25"/>
  <c r="O25"/>
  <c r="N25"/>
  <c r="M25"/>
  <c r="L25"/>
  <c r="K25"/>
  <c r="J25"/>
  <c r="I25"/>
  <c r="H25"/>
  <c r="G25"/>
  <c r="F25"/>
  <c r="E25"/>
  <c r="D25"/>
  <c r="AK24"/>
  <c r="AJ24"/>
  <c r="AI24"/>
  <c r="AH24"/>
  <c r="AG24"/>
  <c r="AF24"/>
  <c r="AE24"/>
  <c r="AD24"/>
  <c r="AC24"/>
  <c r="AB24"/>
  <c r="AA24"/>
  <c r="Z24"/>
  <c r="Y24"/>
  <c r="X24"/>
  <c r="W24"/>
  <c r="D24"/>
  <c r="F24"/>
  <c r="G24"/>
  <c r="H24"/>
  <c r="I24"/>
  <c r="J24"/>
  <c r="L24"/>
  <c r="O24"/>
  <c r="Q24"/>
  <c r="W23"/>
  <c r="Y23"/>
  <c r="Z23"/>
  <c r="AA23"/>
  <c r="AB23"/>
  <c r="AC23"/>
  <c r="AE23"/>
  <c r="AH23"/>
  <c r="AJ23"/>
  <c r="D23"/>
  <c r="F23"/>
  <c r="G23"/>
  <c r="H23"/>
  <c r="I23"/>
  <c r="J23"/>
  <c r="L23"/>
  <c r="O23"/>
  <c r="Q23"/>
  <c r="W22"/>
  <c r="Y22"/>
  <c r="Z22"/>
  <c r="AA22"/>
  <c r="AB22"/>
  <c r="AC22"/>
  <c r="AE22"/>
  <c r="AH22"/>
  <c r="AJ22"/>
  <c r="D22"/>
  <c r="F22"/>
  <c r="G22"/>
  <c r="H22"/>
  <c r="I22"/>
  <c r="J22"/>
  <c r="L22"/>
  <c r="O22"/>
  <c r="Q22"/>
  <c r="W21"/>
  <c r="Y21"/>
  <c r="Z21"/>
  <c r="AA21"/>
  <c r="AB21"/>
  <c r="AC21"/>
  <c r="AE21"/>
  <c r="AH21"/>
  <c r="AJ21"/>
  <c r="D21"/>
  <c r="F21"/>
  <c r="G21"/>
  <c r="H21"/>
  <c r="I21"/>
  <c r="J21"/>
  <c r="L21"/>
  <c r="O21"/>
  <c r="Q21"/>
  <c r="W20"/>
  <c r="Y20"/>
  <c r="Z20"/>
  <c r="AA20"/>
  <c r="AB20"/>
  <c r="AC20"/>
  <c r="AE20"/>
  <c r="AH20"/>
  <c r="AJ20"/>
  <c r="D20"/>
  <c r="F20"/>
  <c r="G20"/>
  <c r="H20"/>
  <c r="I20"/>
  <c r="J20"/>
  <c r="L20"/>
  <c r="O20"/>
  <c r="Q20"/>
  <c r="W19"/>
  <c r="Y19"/>
  <c r="Z19"/>
  <c r="AA19"/>
  <c r="AB19"/>
  <c r="AC19"/>
  <c r="AE19"/>
  <c r="AH19"/>
  <c r="AJ19"/>
  <c r="D19"/>
  <c r="F19"/>
  <c r="G19"/>
  <c r="H19"/>
  <c r="I19"/>
  <c r="J19"/>
  <c r="L19"/>
  <c r="O19"/>
  <c r="Q19"/>
  <c r="W18"/>
  <c r="Y18"/>
  <c r="Z18"/>
  <c r="AA18"/>
  <c r="AB18"/>
  <c r="AC18"/>
  <c r="AE18"/>
  <c r="AH18"/>
  <c r="AJ18"/>
  <c r="D18"/>
  <c r="F18"/>
  <c r="G18"/>
  <c r="H18"/>
  <c r="I18"/>
  <c r="J18"/>
  <c r="L18"/>
  <c r="O18"/>
  <c r="Q18"/>
  <c r="W17"/>
  <c r="Y17"/>
  <c r="Z17"/>
  <c r="AA17"/>
  <c r="AB17"/>
  <c r="AC17"/>
  <c r="AE17"/>
  <c r="AH17"/>
  <c r="AJ17"/>
  <c r="D17"/>
  <c r="F17"/>
  <c r="G17"/>
  <c r="H17"/>
  <c r="I17"/>
  <c r="J17"/>
  <c r="L17"/>
  <c r="O17"/>
  <c r="Q17"/>
  <c r="W16"/>
  <c r="Y16"/>
  <c r="Z16"/>
  <c r="AA16"/>
  <c r="AB16"/>
  <c r="AC16"/>
  <c r="AE16"/>
  <c r="AH16"/>
  <c r="AJ16"/>
  <c r="D16"/>
  <c r="F16"/>
  <c r="G16"/>
  <c r="H16"/>
  <c r="I16"/>
  <c r="J16"/>
  <c r="L16"/>
  <c r="O16"/>
  <c r="Q16"/>
  <c r="W15"/>
  <c r="Y15"/>
  <c r="Z15"/>
  <c r="AA15"/>
  <c r="AB15"/>
  <c r="AC15"/>
  <c r="AE15"/>
  <c r="AH15"/>
  <c r="AJ15"/>
  <c r="D15"/>
  <c r="F15"/>
  <c r="G15"/>
  <c r="H15"/>
  <c r="I15"/>
  <c r="J15"/>
  <c r="L15"/>
  <c r="O15"/>
  <c r="Q15"/>
  <c r="W14"/>
  <c r="Y14"/>
  <c r="Z14"/>
  <c r="AA14"/>
  <c r="AB14"/>
  <c r="AC14"/>
  <c r="AE14"/>
  <c r="AH14"/>
  <c r="AJ14"/>
  <c r="D14"/>
  <c r="F14"/>
  <c r="G14"/>
  <c r="H14"/>
  <c r="I14"/>
  <c r="J14"/>
  <c r="L14"/>
  <c r="O14"/>
  <c r="Q14"/>
  <c r="W13"/>
  <c r="Y13"/>
  <c r="Z13"/>
  <c r="AA13"/>
  <c r="AB13"/>
  <c r="AC13"/>
  <c r="AE13"/>
  <c r="AH13"/>
  <c r="AJ13"/>
  <c r="D13"/>
  <c r="F13"/>
  <c r="G13"/>
  <c r="H13"/>
  <c r="I13"/>
  <c r="J13"/>
  <c r="L13"/>
  <c r="O13"/>
  <c r="Q13"/>
  <c r="W12"/>
  <c r="Y12"/>
  <c r="Z12"/>
  <c r="AA12"/>
  <c r="AB12"/>
  <c r="AC12"/>
  <c r="AE12"/>
  <c r="AH12"/>
  <c r="AJ12"/>
  <c r="D12"/>
  <c r="F12"/>
  <c r="G12"/>
  <c r="H12"/>
  <c r="I12"/>
  <c r="J12"/>
  <c r="L12"/>
  <c r="O12"/>
  <c r="Q12"/>
  <c r="W11"/>
  <c r="Y11"/>
  <c r="Z11"/>
  <c r="AA11"/>
  <c r="AB11"/>
  <c r="AC11"/>
  <c r="AE11"/>
  <c r="AH11"/>
  <c r="AJ11"/>
  <c r="D11"/>
  <c r="F11"/>
  <c r="G11"/>
  <c r="H11"/>
  <c r="I11"/>
  <c r="J11"/>
  <c r="L11"/>
  <c r="O11"/>
  <c r="Q11"/>
  <c r="W10"/>
  <c r="Y10"/>
  <c r="Z10"/>
  <c r="AA10"/>
  <c r="AB10"/>
  <c r="AC10"/>
  <c r="AE10"/>
  <c r="AH10"/>
  <c r="AJ10"/>
  <c r="D10"/>
  <c r="F10"/>
  <c r="G10"/>
  <c r="H10"/>
  <c r="I10"/>
  <c r="J10"/>
  <c r="L10"/>
  <c r="O10"/>
  <c r="Q10"/>
  <c r="W9"/>
  <c r="Y9"/>
  <c r="Z9"/>
  <c r="AA9"/>
  <c r="AB9"/>
  <c r="AC9"/>
  <c r="AE9"/>
  <c r="AH9"/>
  <c r="AJ9"/>
  <c r="D9"/>
  <c r="F9"/>
  <c r="G9"/>
  <c r="H9"/>
  <c r="I9"/>
  <c r="J9"/>
  <c r="L9"/>
  <c r="O9"/>
  <c r="Q9"/>
  <c r="W5"/>
  <c r="D5"/>
  <c r="D102"/>
  <c r="R123"/>
  <c r="P123"/>
  <c r="M123"/>
  <c r="K123"/>
  <c r="E123"/>
  <c r="W102"/>
  <c r="AK122"/>
  <c r="AI122"/>
  <c r="AF122"/>
  <c r="AD122"/>
  <c r="X122"/>
  <c r="R122"/>
  <c r="P122"/>
  <c r="M122"/>
  <c r="K122"/>
  <c r="E122"/>
  <c r="AK121"/>
  <c r="AI121"/>
  <c r="AF121"/>
  <c r="AD121"/>
  <c r="X121"/>
  <c r="R121"/>
  <c r="P121"/>
  <c r="M121"/>
  <c r="K121"/>
  <c r="E121"/>
  <c r="AK120"/>
  <c r="AI120"/>
  <c r="AF120"/>
  <c r="AD120"/>
  <c r="X120"/>
  <c r="R120"/>
  <c r="P120"/>
  <c r="M120"/>
  <c r="K120"/>
  <c r="E120"/>
  <c r="AK119"/>
  <c r="AI119"/>
  <c r="AF119"/>
  <c r="AD119"/>
  <c r="X119"/>
  <c r="R119"/>
  <c r="P119"/>
  <c r="M119"/>
  <c r="K119"/>
  <c r="E119"/>
  <c r="AK118"/>
  <c r="AI118"/>
  <c r="AF118"/>
  <c r="AD118"/>
  <c r="X118"/>
  <c r="R118"/>
  <c r="P118"/>
  <c r="M118"/>
  <c r="K118"/>
  <c r="E118"/>
  <c r="AK117"/>
  <c r="AI117"/>
  <c r="AF117"/>
  <c r="AD117"/>
  <c r="X117"/>
  <c r="R117"/>
  <c r="P117"/>
  <c r="M117"/>
  <c r="K117"/>
  <c r="E117"/>
  <c r="AK116"/>
  <c r="AI116"/>
  <c r="AF116"/>
  <c r="AD116"/>
  <c r="X116"/>
  <c r="R116"/>
  <c r="P116"/>
  <c r="M116"/>
  <c r="K116"/>
  <c r="E116"/>
  <c r="AK115"/>
  <c r="AI115"/>
  <c r="AF115"/>
  <c r="AD115"/>
  <c r="X115"/>
  <c r="R115"/>
  <c r="P115"/>
  <c r="M115"/>
  <c r="K115"/>
  <c r="E115"/>
  <c r="AK114"/>
  <c r="AI114"/>
  <c r="AF114"/>
  <c r="AD114"/>
  <c r="X114"/>
  <c r="R114"/>
  <c r="P114"/>
  <c r="M114"/>
  <c r="K114"/>
  <c r="E114"/>
  <c r="AK113"/>
  <c r="AI113"/>
  <c r="AF113"/>
  <c r="AD113"/>
  <c r="X113"/>
  <c r="R113"/>
  <c r="P113"/>
  <c r="M113"/>
  <c r="K113"/>
  <c r="E113"/>
  <c r="AK112"/>
  <c r="AI112"/>
  <c r="AF112"/>
  <c r="AD112"/>
  <c r="X112"/>
  <c r="R112"/>
  <c r="P112"/>
  <c r="M112"/>
  <c r="K112"/>
  <c r="E112"/>
  <c r="AK111"/>
  <c r="AI111"/>
  <c r="AF111"/>
  <c r="AD111"/>
  <c r="X111"/>
  <c r="R111"/>
  <c r="P111"/>
  <c r="M111"/>
  <c r="K111"/>
  <c r="E111"/>
  <c r="AK110"/>
  <c r="AI110"/>
  <c r="AF110"/>
  <c r="AD110"/>
  <c r="X110"/>
  <c r="R110"/>
  <c r="P110"/>
  <c r="M110"/>
  <c r="K110"/>
  <c r="E110"/>
  <c r="AK109"/>
  <c r="AI109"/>
  <c r="AF109"/>
  <c r="AD109"/>
  <c r="X109"/>
  <c r="R109"/>
  <c r="P109"/>
  <c r="M109"/>
  <c r="K109"/>
  <c r="E109"/>
  <c r="AK108"/>
  <c r="AI108"/>
  <c r="AF108"/>
  <c r="AD108"/>
  <c r="X108"/>
  <c r="R108"/>
  <c r="P108"/>
  <c r="M108"/>
  <c r="K108"/>
  <c r="E108"/>
  <c r="D3"/>
  <c r="R24"/>
  <c r="P24"/>
  <c r="M24"/>
  <c r="K24"/>
  <c r="E24"/>
  <c r="W3"/>
  <c r="AK23"/>
  <c r="AI23"/>
  <c r="AF23"/>
  <c r="AD23"/>
  <c r="X23"/>
  <c r="R23"/>
  <c r="P23"/>
  <c r="M23"/>
  <c r="K23"/>
  <c r="E23"/>
  <c r="AK22"/>
  <c r="AI22"/>
  <c r="AF22"/>
  <c r="AD22"/>
  <c r="X22"/>
  <c r="R22"/>
  <c r="P22"/>
  <c r="M22"/>
  <c r="K22"/>
  <c r="E22"/>
  <c r="AK21"/>
  <c r="AI21"/>
  <c r="AF21"/>
  <c r="AD21"/>
  <c r="X21"/>
  <c r="R21"/>
  <c r="P21"/>
  <c r="M21"/>
  <c r="K21"/>
  <c r="E21"/>
  <c r="AK20"/>
  <c r="AI20"/>
  <c r="AF20"/>
  <c r="AD20"/>
  <c r="X20"/>
  <c r="R20"/>
  <c r="P20"/>
  <c r="M20"/>
  <c r="K20"/>
  <c r="E20"/>
  <c r="AK19"/>
  <c r="AI19"/>
  <c r="AF19"/>
  <c r="AD19"/>
  <c r="X19"/>
  <c r="R19"/>
  <c r="P19"/>
  <c r="M19"/>
  <c r="K19"/>
  <c r="E19"/>
  <c r="AK18"/>
  <c r="AI18"/>
  <c r="AF18"/>
  <c r="AD18"/>
  <c r="X18"/>
  <c r="R18"/>
  <c r="P18"/>
  <c r="M18"/>
  <c r="K18"/>
  <c r="E18"/>
  <c r="AK17"/>
  <c r="AI17"/>
  <c r="AF17"/>
  <c r="AD17"/>
  <c r="X17"/>
  <c r="R17"/>
  <c r="P17"/>
  <c r="M17"/>
  <c r="K17"/>
  <c r="E17"/>
  <c r="AK16"/>
  <c r="AI16"/>
  <c r="AF16"/>
  <c r="AD16"/>
  <c r="X16"/>
  <c r="R16"/>
  <c r="P16"/>
  <c r="M16"/>
  <c r="K16"/>
  <c r="E16"/>
  <c r="AK15"/>
  <c r="AI15"/>
  <c r="AF15"/>
  <c r="AD15"/>
  <c r="X15"/>
  <c r="R15"/>
  <c r="P15"/>
  <c r="M15"/>
  <c r="K15"/>
  <c r="E15"/>
  <c r="AK14"/>
  <c r="AI14"/>
  <c r="AF14"/>
  <c r="AD14"/>
  <c r="X14"/>
  <c r="R14"/>
  <c r="P14"/>
  <c r="M14"/>
  <c r="K14"/>
  <c r="E14"/>
  <c r="AK13"/>
  <c r="AI13"/>
  <c r="AF13"/>
  <c r="AD13"/>
  <c r="X13"/>
  <c r="R13"/>
  <c r="P13"/>
  <c r="M13"/>
  <c r="K13"/>
  <c r="E13"/>
  <c r="AK12"/>
  <c r="AI12"/>
  <c r="AF12"/>
  <c r="AD12"/>
  <c r="X12"/>
  <c r="R12"/>
  <c r="P12"/>
  <c r="M12"/>
  <c r="K12"/>
  <c r="E12"/>
  <c r="AK11"/>
  <c r="AI11"/>
  <c r="AF11"/>
  <c r="AD11"/>
  <c r="X11"/>
  <c r="R11"/>
  <c r="P11"/>
  <c r="M11"/>
  <c r="K11"/>
  <c r="E11"/>
  <c r="AK10"/>
  <c r="AI10"/>
  <c r="AF10"/>
  <c r="AD10"/>
  <c r="X10"/>
  <c r="R10"/>
  <c r="P10"/>
  <c r="M10"/>
  <c r="K10"/>
  <c r="E10"/>
  <c r="AK9"/>
  <c r="AI9"/>
  <c r="AF9"/>
  <c r="AD9"/>
  <c r="X9"/>
  <c r="R9"/>
  <c r="P9"/>
  <c r="M9"/>
  <c r="K9"/>
  <c r="E9"/>
  <c r="G192"/>
  <c r="H192"/>
  <c r="I192"/>
  <c r="F192"/>
  <c r="J192"/>
  <c r="O192"/>
  <c r="D192"/>
  <c r="L192"/>
  <c r="Q192"/>
  <c r="Z191"/>
  <c r="AA191"/>
  <c r="AB191"/>
  <c r="Y191"/>
  <c r="AC191"/>
  <c r="AH191"/>
  <c r="W191"/>
  <c r="AE191"/>
  <c r="AJ191"/>
  <c r="G191"/>
  <c r="H191"/>
  <c r="I191"/>
  <c r="F191"/>
  <c r="J191"/>
  <c r="O191"/>
  <c r="D191"/>
  <c r="L191"/>
  <c r="Q191"/>
  <c r="Z190"/>
  <c r="AA190"/>
  <c r="AB190"/>
  <c r="Y190"/>
  <c r="AC190"/>
  <c r="AH190"/>
  <c r="W190"/>
  <c r="AE190"/>
  <c r="AJ190"/>
  <c r="G190"/>
  <c r="H190"/>
  <c r="I190"/>
  <c r="F190"/>
  <c r="J190"/>
  <c r="O190"/>
  <c r="D190"/>
  <c r="L190"/>
  <c r="Q190"/>
  <c r="Z189"/>
  <c r="AA189"/>
  <c r="AB189"/>
  <c r="Y189"/>
  <c r="AC189"/>
  <c r="AH189"/>
  <c r="W189"/>
  <c r="AE189"/>
  <c r="AJ189"/>
  <c r="G189"/>
  <c r="H189"/>
  <c r="I189"/>
  <c r="F189"/>
  <c r="J189"/>
  <c r="O189"/>
  <c r="D189"/>
  <c r="L189"/>
  <c r="Q189"/>
  <c r="Z188"/>
  <c r="AA188"/>
  <c r="AB188"/>
  <c r="Y188"/>
  <c r="AC188"/>
  <c r="AH188"/>
  <c r="W188"/>
  <c r="AE188"/>
  <c r="AJ188"/>
  <c r="G188"/>
  <c r="H188"/>
  <c r="I188"/>
  <c r="F188"/>
  <c r="J188"/>
  <c r="O188"/>
  <c r="D188"/>
  <c r="L188"/>
  <c r="Q188"/>
  <c r="Z187"/>
  <c r="AA187"/>
  <c r="AB187"/>
  <c r="Y187"/>
  <c r="AC187"/>
  <c r="AH187"/>
  <c r="W187"/>
  <c r="AE187"/>
  <c r="AJ187"/>
  <c r="G187"/>
  <c r="H187"/>
  <c r="I187"/>
  <c r="F187"/>
  <c r="J187"/>
  <c r="O187"/>
  <c r="D187"/>
  <c r="L187"/>
  <c r="Q187"/>
  <c r="Z186"/>
  <c r="AA186"/>
  <c r="AB186"/>
  <c r="Y186"/>
  <c r="AC186"/>
  <c r="AH186"/>
  <c r="W186"/>
  <c r="AE186"/>
  <c r="AJ186"/>
  <c r="G186"/>
  <c r="H186"/>
  <c r="I186"/>
  <c r="F186"/>
  <c r="J186"/>
  <c r="O186"/>
  <c r="D186"/>
  <c r="L186"/>
  <c r="Q186"/>
  <c r="Z185"/>
  <c r="AA185"/>
  <c r="AB185"/>
  <c r="Y185"/>
  <c r="AC185"/>
  <c r="AH185"/>
  <c r="W185"/>
  <c r="AE185"/>
  <c r="AJ185"/>
  <c r="G185"/>
  <c r="H185"/>
  <c r="I185"/>
  <c r="F185"/>
  <c r="J185"/>
  <c r="O185"/>
  <c r="D185"/>
  <c r="L185"/>
  <c r="Q185"/>
  <c r="Z184"/>
  <c r="AA184"/>
  <c r="AB184"/>
  <c r="Y184"/>
  <c r="AC184"/>
  <c r="AH184"/>
  <c r="W184"/>
  <c r="AE184"/>
  <c r="AJ184"/>
  <c r="G184"/>
  <c r="H184"/>
  <c r="I184"/>
  <c r="F184"/>
  <c r="J184"/>
  <c r="O184"/>
  <c r="D184"/>
  <c r="L184"/>
  <c r="Q184"/>
  <c r="Z183"/>
  <c r="AA183"/>
  <c r="AB183"/>
  <c r="Y183"/>
  <c r="AC183"/>
  <c r="AH183"/>
  <c r="W183"/>
  <c r="AE183"/>
  <c r="AJ183"/>
  <c r="G183"/>
  <c r="H183"/>
  <c r="I183"/>
  <c r="F183"/>
  <c r="J183"/>
  <c r="O183"/>
  <c r="D183"/>
  <c r="L183"/>
  <c r="Q183"/>
  <c r="Z182"/>
  <c r="AA182"/>
  <c r="AB182"/>
  <c r="Y182"/>
  <c r="AC182"/>
  <c r="AH182"/>
  <c r="W182"/>
  <c r="AE182"/>
  <c r="AJ182"/>
  <c r="G182"/>
  <c r="H182"/>
  <c r="I182"/>
  <c r="F182"/>
  <c r="J182"/>
  <c r="O182"/>
  <c r="D182"/>
  <c r="L182"/>
  <c r="Q182"/>
  <c r="Z181"/>
  <c r="AA181"/>
  <c r="AB181"/>
  <c r="Y181"/>
  <c r="AC181"/>
  <c r="AH181"/>
  <c r="W181"/>
  <c r="AE181"/>
  <c r="AJ181"/>
  <c r="G181"/>
  <c r="H181"/>
  <c r="I181"/>
  <c r="F181"/>
  <c r="J181"/>
  <c r="O181"/>
  <c r="D181"/>
  <c r="L181"/>
  <c r="Q181"/>
  <c r="Z180"/>
  <c r="AA180"/>
  <c r="AB180"/>
  <c r="Y180"/>
  <c r="AC180"/>
  <c r="AH180"/>
  <c r="W180"/>
  <c r="AE180"/>
  <c r="AJ180"/>
  <c r="G180"/>
  <c r="H180"/>
  <c r="I180"/>
  <c r="F180"/>
  <c r="J180"/>
  <c r="O180"/>
  <c r="D180"/>
  <c r="L180"/>
  <c r="Q180"/>
  <c r="Z179"/>
  <c r="AA179"/>
  <c r="AB179"/>
  <c r="Y179"/>
  <c r="AC179"/>
  <c r="AH179"/>
  <c r="W179"/>
  <c r="AE179"/>
  <c r="AJ179"/>
  <c r="G179"/>
  <c r="H179"/>
  <c r="I179"/>
  <c r="F179"/>
  <c r="J179"/>
  <c r="O179"/>
  <c r="D179"/>
  <c r="L179"/>
  <c r="Q179"/>
  <c r="Z178"/>
  <c r="AA178"/>
  <c r="AB178"/>
  <c r="Y178"/>
  <c r="AC178"/>
  <c r="AH178"/>
  <c r="W178"/>
  <c r="AE178"/>
  <c r="AJ178"/>
  <c r="G178"/>
  <c r="H178"/>
  <c r="I178"/>
  <c r="F178"/>
  <c r="J178"/>
  <c r="O178"/>
  <c r="D178"/>
  <c r="L178"/>
  <c r="Q178"/>
  <c r="Z177"/>
  <c r="AA177"/>
  <c r="AB177"/>
  <c r="Y177"/>
  <c r="AC177"/>
  <c r="AH177"/>
  <c r="W177"/>
  <c r="AE177"/>
  <c r="AJ177"/>
  <c r="G177"/>
  <c r="H177"/>
  <c r="I177"/>
  <c r="F177"/>
  <c r="J177"/>
  <c r="O177"/>
  <c r="D177"/>
  <c r="L177"/>
  <c r="Q177"/>
  <c r="F169"/>
  <c r="G169"/>
  <c r="H169"/>
  <c r="I169"/>
  <c r="J169"/>
  <c r="D169"/>
  <c r="L169"/>
  <c r="O169"/>
  <c r="Q169"/>
  <c r="Y168"/>
  <c r="Z168"/>
  <c r="AA168"/>
  <c r="AB168"/>
  <c r="AC168"/>
  <c r="W168"/>
  <c r="AE168"/>
  <c r="AH168"/>
  <c r="AJ168"/>
  <c r="F168"/>
  <c r="G168"/>
  <c r="H168"/>
  <c r="I168"/>
  <c r="J168"/>
  <c r="D168"/>
  <c r="L168"/>
  <c r="O168"/>
  <c r="Q168"/>
  <c r="Y167"/>
  <c r="Z167"/>
  <c r="AA167"/>
  <c r="AB167"/>
  <c r="AC167"/>
  <c r="W167"/>
  <c r="AE167"/>
  <c r="AH167"/>
  <c r="AJ167"/>
  <c r="F167"/>
  <c r="G167"/>
  <c r="H167"/>
  <c r="I167"/>
  <c r="J167"/>
  <c r="D167"/>
  <c r="L167"/>
  <c r="O167"/>
  <c r="Q167"/>
  <c r="Y166"/>
  <c r="Z166"/>
  <c r="AA166"/>
  <c r="AB166"/>
  <c r="AC166"/>
  <c r="W166"/>
  <c r="AE166"/>
  <c r="AH166"/>
  <c r="AJ166"/>
  <c r="F166"/>
  <c r="G166"/>
  <c r="H166"/>
  <c r="I166"/>
  <c r="J166"/>
  <c r="D166"/>
  <c r="L166"/>
  <c r="O166"/>
  <c r="Q166"/>
  <c r="Y165"/>
  <c r="Z165"/>
  <c r="AA165"/>
  <c r="AB165"/>
  <c r="AC165"/>
  <c r="W165"/>
  <c r="AE165"/>
  <c r="AH165"/>
  <c r="AJ165"/>
  <c r="F165"/>
  <c r="G165"/>
  <c r="H165"/>
  <c r="I165"/>
  <c r="J165"/>
  <c r="D165"/>
  <c r="L165"/>
  <c r="O165"/>
  <c r="Q165"/>
  <c r="Y164"/>
  <c r="Z164"/>
  <c r="AA164"/>
  <c r="AB164"/>
  <c r="AC164"/>
  <c r="W164"/>
  <c r="AE164"/>
  <c r="AH164"/>
  <c r="AJ164"/>
  <c r="F164"/>
  <c r="G164"/>
  <c r="H164"/>
  <c r="I164"/>
  <c r="J164"/>
  <c r="D164"/>
  <c r="L164"/>
  <c r="O164"/>
  <c r="Q164"/>
  <c r="Y163"/>
  <c r="Z163"/>
  <c r="AA163"/>
  <c r="AB163"/>
  <c r="AC163"/>
  <c r="W163"/>
  <c r="AE163"/>
  <c r="AH163"/>
  <c r="AJ163"/>
  <c r="F163"/>
  <c r="G163"/>
  <c r="H163"/>
  <c r="I163"/>
  <c r="J163"/>
  <c r="D163"/>
  <c r="L163"/>
  <c r="O163"/>
  <c r="Q163"/>
  <c r="Y162"/>
  <c r="Z162"/>
  <c r="AA162"/>
  <c r="AB162"/>
  <c r="AC162"/>
  <c r="W162"/>
  <c r="AE162"/>
  <c r="AH162"/>
  <c r="AJ162"/>
  <c r="F162"/>
  <c r="G162"/>
  <c r="H162"/>
  <c r="I162"/>
  <c r="J162"/>
  <c r="D162"/>
  <c r="L162"/>
  <c r="O162"/>
  <c r="Q162"/>
  <c r="Y161"/>
  <c r="Z161"/>
  <c r="AA161"/>
  <c r="AB161"/>
  <c r="AC161"/>
  <c r="W161"/>
  <c r="AE161"/>
  <c r="AH161"/>
  <c r="AJ161"/>
  <c r="F161"/>
  <c r="G161"/>
  <c r="H161"/>
  <c r="I161"/>
  <c r="J161"/>
  <c r="D161"/>
  <c r="L161"/>
  <c r="O161"/>
  <c r="Q161"/>
  <c r="Y160"/>
  <c r="Z160"/>
  <c r="AA160"/>
  <c r="AB160"/>
  <c r="AC160"/>
  <c r="W160"/>
  <c r="AE160"/>
  <c r="AH160"/>
  <c r="AJ160"/>
  <c r="F160"/>
  <c r="G160"/>
  <c r="H160"/>
  <c r="I160"/>
  <c r="J160"/>
  <c r="D160"/>
  <c r="L160"/>
  <c r="O160"/>
  <c r="Q160"/>
  <c r="Y159"/>
  <c r="Z159"/>
  <c r="AA159"/>
  <c r="AB159"/>
  <c r="AC159"/>
  <c r="W159"/>
  <c r="AE159"/>
  <c r="AH159"/>
  <c r="AJ159"/>
  <c r="F159"/>
  <c r="G159"/>
  <c r="H159"/>
  <c r="I159"/>
  <c r="J159"/>
  <c r="D159"/>
  <c r="L159"/>
  <c r="O159"/>
  <c r="Q159"/>
  <c r="Y158"/>
  <c r="Z158"/>
  <c r="AA158"/>
  <c r="AB158"/>
  <c r="AC158"/>
  <c r="W158"/>
  <c r="AE158"/>
  <c r="AH158"/>
  <c r="AJ158"/>
  <c r="F158"/>
  <c r="G158"/>
  <c r="H158"/>
  <c r="I158"/>
  <c r="J158"/>
  <c r="D158"/>
  <c r="L158"/>
  <c r="O158"/>
  <c r="Q158"/>
  <c r="Y157"/>
  <c r="Z157"/>
  <c r="AA157"/>
  <c r="AB157"/>
  <c r="AC157"/>
  <c r="W157"/>
  <c r="AE157"/>
  <c r="AH157"/>
  <c r="AJ157"/>
  <c r="F157"/>
  <c r="G157"/>
  <c r="H157"/>
  <c r="I157"/>
  <c r="J157"/>
  <c r="D157"/>
  <c r="L157"/>
  <c r="O157"/>
  <c r="Q157"/>
  <c r="Y156"/>
  <c r="Z156"/>
  <c r="AA156"/>
  <c r="AB156"/>
  <c r="AC156"/>
  <c r="W156"/>
  <c r="AE156"/>
  <c r="AH156"/>
  <c r="AJ156"/>
  <c r="F156"/>
  <c r="G156"/>
  <c r="H156"/>
  <c r="I156"/>
  <c r="J156"/>
  <c r="D156"/>
  <c r="L156"/>
  <c r="O156"/>
  <c r="Q156"/>
  <c r="Y155"/>
  <c r="Z155"/>
  <c r="AA155"/>
  <c r="AB155"/>
  <c r="AC155"/>
  <c r="W155"/>
  <c r="AE155"/>
  <c r="AH155"/>
  <c r="AJ155"/>
  <c r="F155"/>
  <c r="G155"/>
  <c r="H155"/>
  <c r="I155"/>
  <c r="J155"/>
  <c r="D155"/>
  <c r="L155"/>
  <c r="O155"/>
  <c r="Q155"/>
  <c r="Y154"/>
  <c r="Z154"/>
  <c r="AA154"/>
  <c r="AB154"/>
  <c r="AC154"/>
  <c r="W154"/>
  <c r="AE154"/>
  <c r="AH154"/>
  <c r="AJ154"/>
  <c r="F154"/>
  <c r="G154"/>
  <c r="H154"/>
  <c r="I154"/>
  <c r="J154"/>
  <c r="D154"/>
  <c r="L154"/>
  <c r="O154"/>
  <c r="Q154"/>
  <c r="G146"/>
  <c r="H146"/>
  <c r="I146"/>
  <c r="F146"/>
  <c r="J146"/>
  <c r="O146"/>
  <c r="D146"/>
  <c r="L146"/>
  <c r="Q146"/>
  <c r="Z145"/>
  <c r="AA145"/>
  <c r="AB145"/>
  <c r="Y145"/>
  <c r="AC145"/>
  <c r="AH145"/>
  <c r="W145"/>
  <c r="AE145"/>
  <c r="AJ145"/>
  <c r="G145"/>
  <c r="H145"/>
  <c r="I145"/>
  <c r="F145"/>
  <c r="J145"/>
  <c r="O145"/>
  <c r="D145"/>
  <c r="L145"/>
  <c r="Q145"/>
  <c r="Z144"/>
  <c r="AA144"/>
  <c r="AB144"/>
  <c r="Y144"/>
  <c r="AC144"/>
  <c r="AH144"/>
  <c r="W144"/>
  <c r="AE144"/>
  <c r="AJ144"/>
  <c r="G144"/>
  <c r="H144"/>
  <c r="I144"/>
  <c r="F144"/>
  <c r="J144"/>
  <c r="O144"/>
  <c r="D144"/>
  <c r="L144"/>
  <c r="Q144"/>
  <c r="Z143"/>
  <c r="AA143"/>
  <c r="AB143"/>
  <c r="Y143"/>
  <c r="AC143"/>
  <c r="AH143"/>
  <c r="W143"/>
  <c r="AE143"/>
  <c r="AJ143"/>
  <c r="G143"/>
  <c r="H143"/>
  <c r="I143"/>
  <c r="F143"/>
  <c r="J143"/>
  <c r="O143"/>
  <c r="D143"/>
  <c r="L143"/>
  <c r="Q143"/>
  <c r="Z142"/>
  <c r="AA142"/>
  <c r="AB142"/>
  <c r="Y142"/>
  <c r="AC142"/>
  <c r="AH142"/>
  <c r="W142"/>
  <c r="AE142"/>
  <c r="AJ142"/>
  <c r="G142"/>
  <c r="H142"/>
  <c r="I142"/>
  <c r="F142"/>
  <c r="J142"/>
  <c r="O142"/>
  <c r="D142"/>
  <c r="L142"/>
  <c r="Q142"/>
  <c r="Z141"/>
  <c r="AA141"/>
  <c r="AB141"/>
  <c r="Y141"/>
  <c r="AC141"/>
  <c r="AH141"/>
  <c r="W141"/>
  <c r="AE141"/>
  <c r="AJ141"/>
  <c r="G141"/>
  <c r="H141"/>
  <c r="I141"/>
  <c r="F141"/>
  <c r="J141"/>
  <c r="O141"/>
  <c r="D141"/>
  <c r="L141"/>
  <c r="Q141"/>
  <c r="Z140"/>
  <c r="AA140"/>
  <c r="AB140"/>
  <c r="Y140"/>
  <c r="AC140"/>
  <c r="AH140"/>
  <c r="W140"/>
  <c r="AE140"/>
  <c r="AJ140"/>
  <c r="G140"/>
  <c r="H140"/>
  <c r="I140"/>
  <c r="F140"/>
  <c r="J140"/>
  <c r="O140"/>
  <c r="D140"/>
  <c r="L140"/>
  <c r="Q140"/>
  <c r="Z139"/>
  <c r="AA139"/>
  <c r="AB139"/>
  <c r="Y139"/>
  <c r="AC139"/>
  <c r="AH139"/>
  <c r="W139"/>
  <c r="AE139"/>
  <c r="AJ139"/>
  <c r="G139"/>
  <c r="H139"/>
  <c r="I139"/>
  <c r="F139"/>
  <c r="J139"/>
  <c r="O139"/>
  <c r="D139"/>
  <c r="L139"/>
  <c r="Q139"/>
  <c r="Z138"/>
  <c r="AA138"/>
  <c r="AB138"/>
  <c r="Y138"/>
  <c r="AC138"/>
  <c r="AH138"/>
  <c r="W138"/>
  <c r="AE138"/>
  <c r="AJ138"/>
  <c r="G138"/>
  <c r="H138"/>
  <c r="I138"/>
  <c r="F138"/>
  <c r="J138"/>
  <c r="O138"/>
  <c r="D138"/>
  <c r="L138"/>
  <c r="Q138"/>
  <c r="Z137"/>
  <c r="AA137"/>
  <c r="AB137"/>
  <c r="Y137"/>
  <c r="AC137"/>
  <c r="AH137"/>
  <c r="W137"/>
  <c r="AE137"/>
  <c r="AJ137"/>
  <c r="G137"/>
  <c r="H137"/>
  <c r="I137"/>
  <c r="F137"/>
  <c r="J137"/>
  <c r="O137"/>
  <c r="D137"/>
  <c r="L137"/>
  <c r="Q137"/>
  <c r="Z136"/>
  <c r="AA136"/>
  <c r="AB136"/>
  <c r="Y136"/>
  <c r="AC136"/>
  <c r="AH136"/>
  <c r="W136"/>
  <c r="AE136"/>
  <c r="AJ136"/>
  <c r="G136"/>
  <c r="H136"/>
  <c r="I136"/>
  <c r="F136"/>
  <c r="J136"/>
  <c r="O136"/>
  <c r="D136"/>
  <c r="L136"/>
  <c r="Q136"/>
  <c r="Z135"/>
  <c r="AA135"/>
  <c r="AB135"/>
  <c r="Y135"/>
  <c r="AC135"/>
  <c r="AH135"/>
  <c r="W135"/>
  <c r="AE135"/>
  <c r="AJ135"/>
  <c r="G135"/>
  <c r="H135"/>
  <c r="I135"/>
  <c r="F135"/>
  <c r="J135"/>
  <c r="O135"/>
  <c r="D135"/>
  <c r="L135"/>
  <c r="Q135"/>
  <c r="Z134"/>
  <c r="AA134"/>
  <c r="AB134"/>
  <c r="Y134"/>
  <c r="AC134"/>
  <c r="AH134"/>
  <c r="W134"/>
  <c r="AE134"/>
  <c r="AJ134"/>
  <c r="G134"/>
  <c r="H134"/>
  <c r="I134"/>
  <c r="F134"/>
  <c r="J134"/>
  <c r="O134"/>
  <c r="D134"/>
  <c r="L134"/>
  <c r="Q134"/>
  <c r="Z133"/>
  <c r="AA133"/>
  <c r="AB133"/>
  <c r="Y133"/>
  <c r="AC133"/>
  <c r="AH133"/>
  <c r="W133"/>
  <c r="AE133"/>
  <c r="AJ133"/>
  <c r="G133"/>
  <c r="H133"/>
  <c r="I133"/>
  <c r="F133"/>
  <c r="J133"/>
  <c r="O133"/>
  <c r="D133"/>
  <c r="L133"/>
  <c r="Q133"/>
  <c r="Z132"/>
  <c r="AA132"/>
  <c r="AB132"/>
  <c r="Y132"/>
  <c r="AC132"/>
  <c r="AH132"/>
  <c r="W132"/>
  <c r="AE132"/>
  <c r="AJ132"/>
  <c r="G132"/>
  <c r="H132"/>
  <c r="I132"/>
  <c r="F132"/>
  <c r="J132"/>
  <c r="O132"/>
  <c r="D132"/>
  <c r="L132"/>
  <c r="Q132"/>
  <c r="Z131"/>
  <c r="AA131"/>
  <c r="AB131"/>
  <c r="Y131"/>
  <c r="AC131"/>
  <c r="AH131"/>
  <c r="W131"/>
  <c r="AE131"/>
  <c r="AJ131"/>
  <c r="G131"/>
  <c r="H131"/>
  <c r="I131"/>
  <c r="F131"/>
  <c r="J131"/>
  <c r="O131"/>
  <c r="D131"/>
  <c r="L131"/>
  <c r="Q131"/>
  <c r="N123"/>
  <c r="AG122"/>
  <c r="N122"/>
  <c r="AG121"/>
  <c r="N121"/>
  <c r="AG120"/>
  <c r="N120"/>
  <c r="AG119"/>
  <c r="N119"/>
  <c r="AG118"/>
  <c r="N118"/>
  <c r="AG117"/>
  <c r="N117"/>
  <c r="AG116"/>
  <c r="N116"/>
  <c r="AG115"/>
  <c r="N115"/>
  <c r="AG114"/>
  <c r="N114"/>
  <c r="AG113"/>
  <c r="N113"/>
  <c r="AG112"/>
  <c r="N112"/>
  <c r="AG111"/>
  <c r="N111"/>
  <c r="AG110"/>
  <c r="N110"/>
  <c r="AG109"/>
  <c r="N109"/>
  <c r="AG108"/>
  <c r="N108"/>
  <c r="W103"/>
  <c r="D103"/>
  <c r="G93"/>
  <c r="H93"/>
  <c r="I93"/>
  <c r="F93"/>
  <c r="J93"/>
  <c r="O93"/>
  <c r="D93"/>
  <c r="L93"/>
  <c r="Q93"/>
  <c r="Z92"/>
  <c r="AA92"/>
  <c r="AB92"/>
  <c r="Y92"/>
  <c r="AC92"/>
  <c r="AH92"/>
  <c r="W92"/>
  <c r="AE92"/>
  <c r="AJ92"/>
  <c r="G92"/>
  <c r="H92"/>
  <c r="I92"/>
  <c r="F92"/>
  <c r="J92"/>
  <c r="O92"/>
  <c r="D92"/>
  <c r="L92"/>
  <c r="Q92"/>
  <c r="Z91"/>
  <c r="AA91"/>
  <c r="AB91"/>
  <c r="Y91"/>
  <c r="AC91"/>
  <c r="AH91"/>
  <c r="W91"/>
  <c r="AE91"/>
  <c r="AJ91"/>
  <c r="G91"/>
  <c r="H91"/>
  <c r="I91"/>
  <c r="F91"/>
  <c r="J91"/>
  <c r="O91"/>
  <c r="D91"/>
  <c r="L91"/>
  <c r="Q91"/>
  <c r="Z90"/>
  <c r="AA90"/>
  <c r="AB90"/>
  <c r="Y90"/>
  <c r="AC90"/>
  <c r="AH90"/>
  <c r="W90"/>
  <c r="AE90"/>
  <c r="AJ90"/>
  <c r="G90"/>
  <c r="H90"/>
  <c r="I90"/>
  <c r="F90"/>
  <c r="J90"/>
  <c r="O90"/>
  <c r="D90"/>
  <c r="L90"/>
  <c r="Q90"/>
  <c r="Z89"/>
  <c r="AA89"/>
  <c r="AB89"/>
  <c r="Y89"/>
  <c r="AC89"/>
  <c r="AH89"/>
  <c r="W89"/>
  <c r="AE89"/>
  <c r="AJ89"/>
  <c r="G89"/>
  <c r="H89"/>
  <c r="I89"/>
  <c r="F89"/>
  <c r="J89"/>
  <c r="O89"/>
  <c r="D89"/>
  <c r="L89"/>
  <c r="Q89"/>
  <c r="Z88"/>
  <c r="AA88"/>
  <c r="AB88"/>
  <c r="Y88"/>
  <c r="AC88"/>
  <c r="AH88"/>
  <c r="W88"/>
  <c r="AE88"/>
  <c r="AJ88"/>
  <c r="G88"/>
  <c r="H88"/>
  <c r="I88"/>
  <c r="F88"/>
  <c r="J88"/>
  <c r="O88"/>
  <c r="D88"/>
  <c r="L88"/>
  <c r="Q88"/>
  <c r="Z87"/>
  <c r="AA87"/>
  <c r="AB87"/>
  <c r="Y87"/>
  <c r="AC87"/>
  <c r="AH87"/>
  <c r="W87"/>
  <c r="AE87"/>
  <c r="AJ87"/>
  <c r="G87"/>
  <c r="H87"/>
  <c r="I87"/>
  <c r="F87"/>
  <c r="J87"/>
  <c r="O87"/>
  <c r="D87"/>
  <c r="L87"/>
  <c r="Q87"/>
  <c r="Z86"/>
  <c r="AA86"/>
  <c r="AB86"/>
  <c r="Y86"/>
  <c r="AC86"/>
  <c r="AH86"/>
  <c r="W86"/>
  <c r="AE86"/>
  <c r="AJ86"/>
  <c r="G86"/>
  <c r="H86"/>
  <c r="I86"/>
  <c r="F86"/>
  <c r="J86"/>
  <c r="O86"/>
  <c r="D86"/>
  <c r="L86"/>
  <c r="Q86"/>
  <c r="Z85"/>
  <c r="AA85"/>
  <c r="AB85"/>
  <c r="Y85"/>
  <c r="AC85"/>
  <c r="AH85"/>
  <c r="W85"/>
  <c r="AE85"/>
  <c r="AJ85"/>
  <c r="G85"/>
  <c r="H85"/>
  <c r="I85"/>
  <c r="F85"/>
  <c r="J85"/>
  <c r="O85"/>
  <c r="D85"/>
  <c r="L85"/>
  <c r="Q85"/>
  <c r="Z84"/>
  <c r="AA84"/>
  <c r="AB84"/>
  <c r="Y84"/>
  <c r="AC84"/>
  <c r="AH84"/>
  <c r="W84"/>
  <c r="AE84"/>
  <c r="AJ84"/>
  <c r="G84"/>
  <c r="H84"/>
  <c r="I84"/>
  <c r="F84"/>
  <c r="J84"/>
  <c r="O84"/>
  <c r="D84"/>
  <c r="L84"/>
  <c r="Q84"/>
  <c r="Z83"/>
  <c r="AA83"/>
  <c r="AB83"/>
  <c r="Y83"/>
  <c r="AC83"/>
  <c r="AH83"/>
  <c r="W83"/>
  <c r="AE83"/>
  <c r="AJ83"/>
  <c r="G83"/>
  <c r="H83"/>
  <c r="I83"/>
  <c r="F83"/>
  <c r="J83"/>
  <c r="O83"/>
  <c r="D83"/>
  <c r="L83"/>
  <c r="Q83"/>
  <c r="Z82"/>
  <c r="AA82"/>
  <c r="AB82"/>
  <c r="Y82"/>
  <c r="AC82"/>
  <c r="AH82"/>
  <c r="W82"/>
  <c r="AE82"/>
  <c r="AJ82"/>
  <c r="G82"/>
  <c r="H82"/>
  <c r="I82"/>
  <c r="F82"/>
  <c r="J82"/>
  <c r="O82"/>
  <c r="D82"/>
  <c r="L82"/>
  <c r="Q82"/>
  <c r="Z81"/>
  <c r="AA81"/>
  <c r="AB81"/>
  <c r="Y81"/>
  <c r="AC81"/>
  <c r="AH81"/>
  <c r="W81"/>
  <c r="AE81"/>
  <c r="AJ81"/>
  <c r="G81"/>
  <c r="H81"/>
  <c r="I81"/>
  <c r="F81"/>
  <c r="J81"/>
  <c r="O81"/>
  <c r="D81"/>
  <c r="L81"/>
  <c r="Q81"/>
  <c r="Z80"/>
  <c r="AA80"/>
  <c r="AB80"/>
  <c r="Y80"/>
  <c r="AC80"/>
  <c r="AH80"/>
  <c r="W80"/>
  <c r="AE80"/>
  <c r="AJ80"/>
  <c r="G80"/>
  <c r="H80"/>
  <c r="I80"/>
  <c r="F80"/>
  <c r="J80"/>
  <c r="O80"/>
  <c r="D80"/>
  <c r="L80"/>
  <c r="Q80"/>
  <c r="Z79"/>
  <c r="AA79"/>
  <c r="AB79"/>
  <c r="Y79"/>
  <c r="AC79"/>
  <c r="AH79"/>
  <c r="W79"/>
  <c r="AE79"/>
  <c r="AJ79"/>
  <c r="G79"/>
  <c r="H79"/>
  <c r="I79"/>
  <c r="F79"/>
  <c r="J79"/>
  <c r="O79"/>
  <c r="D79"/>
  <c r="L79"/>
  <c r="Q79"/>
  <c r="Z78"/>
  <c r="AA78"/>
  <c r="AB78"/>
  <c r="Y78"/>
  <c r="AC78"/>
  <c r="AH78"/>
  <c r="W78"/>
  <c r="AE78"/>
  <c r="AJ78"/>
  <c r="G78"/>
  <c r="H78"/>
  <c r="I78"/>
  <c r="F78"/>
  <c r="J78"/>
  <c r="O78"/>
  <c r="D78"/>
  <c r="L78"/>
  <c r="Q78"/>
  <c r="F70"/>
  <c r="G70"/>
  <c r="H70"/>
  <c r="I70"/>
  <c r="J70"/>
  <c r="D70"/>
  <c r="L70"/>
  <c r="O70"/>
  <c r="Q70"/>
  <c r="Y69"/>
  <c r="Z69"/>
  <c r="AA69"/>
  <c r="AB69"/>
  <c r="AC69"/>
  <c r="W69"/>
  <c r="AE69"/>
  <c r="AH69"/>
  <c r="AJ69"/>
  <c r="F69"/>
  <c r="G69"/>
  <c r="H69"/>
  <c r="I69"/>
  <c r="J69"/>
  <c r="D69"/>
  <c r="L69"/>
  <c r="O69"/>
  <c r="Q69"/>
  <c r="Y68"/>
  <c r="Z68"/>
  <c r="AA68"/>
  <c r="AB68"/>
  <c r="AC68"/>
  <c r="W68"/>
  <c r="AE68"/>
  <c r="AH68"/>
  <c r="AJ68"/>
  <c r="F68"/>
  <c r="G68"/>
  <c r="H68"/>
  <c r="I68"/>
  <c r="J68"/>
  <c r="D68"/>
  <c r="L68"/>
  <c r="O68"/>
  <c r="Q68"/>
  <c r="Y67"/>
  <c r="Z67"/>
  <c r="AA67"/>
  <c r="AB67"/>
  <c r="AC67"/>
  <c r="W67"/>
  <c r="AE67"/>
  <c r="AH67"/>
  <c r="AJ67"/>
  <c r="F67"/>
  <c r="G67"/>
  <c r="H67"/>
  <c r="I67"/>
  <c r="J67"/>
  <c r="D67"/>
  <c r="L67"/>
  <c r="O67"/>
  <c r="Q67"/>
  <c r="Y66"/>
  <c r="Z66"/>
  <c r="AA66"/>
  <c r="AB66"/>
  <c r="AC66"/>
  <c r="W66"/>
  <c r="AE66"/>
  <c r="AH66"/>
  <c r="AJ66"/>
  <c r="F66"/>
  <c r="G66"/>
  <c r="H66"/>
  <c r="I66"/>
  <c r="J66"/>
  <c r="D66"/>
  <c r="L66"/>
  <c r="O66"/>
  <c r="Q66"/>
  <c r="Y65"/>
  <c r="Z65"/>
  <c r="AA65"/>
  <c r="AB65"/>
  <c r="AC65"/>
  <c r="W65"/>
  <c r="AE65"/>
  <c r="AH65"/>
  <c r="AJ65"/>
  <c r="F65"/>
  <c r="G65"/>
  <c r="H65"/>
  <c r="I65"/>
  <c r="J65"/>
  <c r="D65"/>
  <c r="L65"/>
  <c r="O65"/>
  <c r="Q65"/>
  <c r="Y64"/>
  <c r="Z64"/>
  <c r="AA64"/>
  <c r="AB64"/>
  <c r="AC64"/>
  <c r="W64"/>
  <c r="AE64"/>
  <c r="AH64"/>
  <c r="AJ64"/>
  <c r="F64"/>
  <c r="G64"/>
  <c r="H64"/>
  <c r="I64"/>
  <c r="J64"/>
  <c r="D64"/>
  <c r="L64"/>
  <c r="O64"/>
  <c r="Q64"/>
  <c r="Y63"/>
  <c r="Z63"/>
  <c r="AA63"/>
  <c r="AB63"/>
  <c r="AC63"/>
  <c r="W63"/>
  <c r="AE63"/>
  <c r="AH63"/>
  <c r="AJ63"/>
  <c r="F63"/>
  <c r="G63"/>
  <c r="H63"/>
  <c r="I63"/>
  <c r="J63"/>
  <c r="D63"/>
  <c r="L63"/>
  <c r="O63"/>
  <c r="Q63"/>
  <c r="Y62"/>
  <c r="Z62"/>
  <c r="AA62"/>
  <c r="AB62"/>
  <c r="AC62"/>
  <c r="W62"/>
  <c r="AE62"/>
  <c r="AH62"/>
  <c r="AJ62"/>
  <c r="F62"/>
  <c r="G62"/>
  <c r="H62"/>
  <c r="I62"/>
  <c r="J62"/>
  <c r="D62"/>
  <c r="L62"/>
  <c r="O62"/>
  <c r="Q62"/>
  <c r="Y61"/>
  <c r="Z61"/>
  <c r="AA61"/>
  <c r="AB61"/>
  <c r="AC61"/>
  <c r="W61"/>
  <c r="AE61"/>
  <c r="AH61"/>
  <c r="AJ61"/>
  <c r="F61"/>
  <c r="G61"/>
  <c r="H61"/>
  <c r="I61"/>
  <c r="J61"/>
  <c r="D61"/>
  <c r="L61"/>
  <c r="O61"/>
  <c r="Q61"/>
  <c r="Y60"/>
  <c r="Z60"/>
  <c r="AA60"/>
  <c r="AB60"/>
  <c r="AC60"/>
  <c r="W60"/>
  <c r="AE60"/>
  <c r="AH60"/>
  <c r="AJ60"/>
  <c r="F60"/>
  <c r="G60"/>
  <c r="H60"/>
  <c r="I60"/>
  <c r="J60"/>
  <c r="D60"/>
  <c r="L60"/>
  <c r="O60"/>
  <c r="Q60"/>
  <c r="Y59"/>
  <c r="Z59"/>
  <c r="AA59"/>
  <c r="AB59"/>
  <c r="AC59"/>
  <c r="W59"/>
  <c r="AE59"/>
  <c r="AH59"/>
  <c r="AJ59"/>
  <c r="F59"/>
  <c r="G59"/>
  <c r="H59"/>
  <c r="I59"/>
  <c r="J59"/>
  <c r="D59"/>
  <c r="L59"/>
  <c r="O59"/>
  <c r="Q59"/>
  <c r="Y58"/>
  <c r="Z58"/>
  <c r="AA58"/>
  <c r="AB58"/>
  <c r="AC58"/>
  <c r="W58"/>
  <c r="AE58"/>
  <c r="AH58"/>
  <c r="AJ58"/>
  <c r="F58"/>
  <c r="G58"/>
  <c r="H58"/>
  <c r="I58"/>
  <c r="J58"/>
  <c r="D58"/>
  <c r="L58"/>
  <c r="O58"/>
  <c r="Q58"/>
  <c r="Y57"/>
  <c r="Z57"/>
  <c r="AA57"/>
  <c r="AB57"/>
  <c r="AC57"/>
  <c r="W57"/>
  <c r="AE57"/>
  <c r="AH57"/>
  <c r="AJ57"/>
  <c r="F57"/>
  <c r="G57"/>
  <c r="H57"/>
  <c r="I57"/>
  <c r="J57"/>
  <c r="D57"/>
  <c r="L57"/>
  <c r="O57"/>
  <c r="Q57"/>
  <c r="Y56"/>
  <c r="Z56"/>
  <c r="AA56"/>
  <c r="AB56"/>
  <c r="AC56"/>
  <c r="W56"/>
  <c r="AE56"/>
  <c r="AH56"/>
  <c r="AJ56"/>
  <c r="F56"/>
  <c r="G56"/>
  <c r="H56"/>
  <c r="I56"/>
  <c r="J56"/>
  <c r="D56"/>
  <c r="L56"/>
  <c r="O56"/>
  <c r="Q56"/>
  <c r="Y55"/>
  <c r="Z55"/>
  <c r="AA55"/>
  <c r="AB55"/>
  <c r="AC55"/>
  <c r="W55"/>
  <c r="AE55"/>
  <c r="AH55"/>
  <c r="AJ55"/>
  <c r="F55"/>
  <c r="G55"/>
  <c r="H55"/>
  <c r="I55"/>
  <c r="J55"/>
  <c r="D55"/>
  <c r="L55"/>
  <c r="O55"/>
  <c r="Q55"/>
  <c r="G47"/>
  <c r="H47"/>
  <c r="I47"/>
  <c r="F47"/>
  <c r="J47"/>
  <c r="O47"/>
  <c r="D47"/>
  <c r="L47"/>
  <c r="Q47"/>
  <c r="Z46"/>
  <c r="AA46"/>
  <c r="AB46"/>
  <c r="Y46"/>
  <c r="AC46"/>
  <c r="AH46"/>
  <c r="W46"/>
  <c r="AE46"/>
  <c r="AJ46"/>
  <c r="G46"/>
  <c r="H46"/>
  <c r="I46"/>
  <c r="F46"/>
  <c r="J46"/>
  <c r="O46"/>
  <c r="D46"/>
  <c r="L46"/>
  <c r="Q46"/>
  <c r="Z45"/>
  <c r="AA45"/>
  <c r="AB45"/>
  <c r="Y45"/>
  <c r="AC45"/>
  <c r="AH45"/>
  <c r="W45"/>
  <c r="AE45"/>
  <c r="AJ45"/>
  <c r="G45"/>
  <c r="H45"/>
  <c r="I45"/>
  <c r="F45"/>
  <c r="J45"/>
  <c r="O45"/>
  <c r="D45"/>
  <c r="L45"/>
  <c r="Q45"/>
  <c r="Z44"/>
  <c r="AA44"/>
  <c r="AB44"/>
  <c r="Y44"/>
  <c r="AC44"/>
  <c r="AH44"/>
  <c r="W44"/>
  <c r="AE44"/>
  <c r="AJ44"/>
  <c r="G44"/>
  <c r="H44"/>
  <c r="I44"/>
  <c r="F44"/>
  <c r="J44"/>
  <c r="O44"/>
  <c r="D44"/>
  <c r="L44"/>
  <c r="Q44"/>
  <c r="Z43"/>
  <c r="AA43"/>
  <c r="AB43"/>
  <c r="Y43"/>
  <c r="AC43"/>
  <c r="AH43"/>
  <c r="W43"/>
  <c r="AE43"/>
  <c r="AJ43"/>
  <c r="G43"/>
  <c r="H43"/>
  <c r="I43"/>
  <c r="F43"/>
  <c r="J43"/>
  <c r="O43"/>
  <c r="D43"/>
  <c r="L43"/>
  <c r="Q43"/>
  <c r="Z42"/>
  <c r="AA42"/>
  <c r="AB42"/>
  <c r="Y42"/>
  <c r="AC42"/>
  <c r="AH42"/>
  <c r="W42"/>
  <c r="AE42"/>
  <c r="AJ42"/>
  <c r="G42"/>
  <c r="H42"/>
  <c r="I42"/>
  <c r="F42"/>
  <c r="J42"/>
  <c r="O42"/>
  <c r="D42"/>
  <c r="L42"/>
  <c r="Q42"/>
  <c r="Z41"/>
  <c r="AA41"/>
  <c r="AB41"/>
  <c r="Y41"/>
  <c r="AC41"/>
  <c r="AH41"/>
  <c r="W41"/>
  <c r="AE41"/>
  <c r="AJ41"/>
  <c r="G41"/>
  <c r="H41"/>
  <c r="I41"/>
  <c r="F41"/>
  <c r="J41"/>
  <c r="O41"/>
  <c r="D41"/>
  <c r="L41"/>
  <c r="Q41"/>
  <c r="Z40"/>
  <c r="AA40"/>
  <c r="AB40"/>
  <c r="Y40"/>
  <c r="AC40"/>
  <c r="AH40"/>
  <c r="W40"/>
  <c r="AE40"/>
  <c r="AJ40"/>
  <c r="G40"/>
  <c r="H40"/>
  <c r="I40"/>
  <c r="F40"/>
  <c r="J40"/>
  <c r="O40"/>
  <c r="D40"/>
  <c r="L40"/>
  <c r="Q40"/>
  <c r="Z39"/>
  <c r="AA39"/>
  <c r="AB39"/>
  <c r="Y39"/>
  <c r="AC39"/>
  <c r="AH39"/>
  <c r="W39"/>
  <c r="AE39"/>
  <c r="AJ39"/>
  <c r="G39"/>
  <c r="H39"/>
  <c r="I39"/>
  <c r="F39"/>
  <c r="J39"/>
  <c r="O39"/>
  <c r="D39"/>
  <c r="L39"/>
  <c r="Q39"/>
  <c r="Z38"/>
  <c r="AA38"/>
  <c r="AB38"/>
  <c r="Y38"/>
  <c r="AC38"/>
  <c r="AH38"/>
  <c r="W38"/>
  <c r="AE38"/>
  <c r="AJ38"/>
  <c r="G38"/>
  <c r="H38"/>
  <c r="I38"/>
  <c r="F38"/>
  <c r="J38"/>
  <c r="O38"/>
  <c r="D38"/>
  <c r="L38"/>
  <c r="Q38"/>
  <c r="Z37"/>
  <c r="AA37"/>
  <c r="AB37"/>
  <c r="Y37"/>
  <c r="AC37"/>
  <c r="AH37"/>
  <c r="W37"/>
  <c r="AE37"/>
  <c r="AJ37"/>
  <c r="G37"/>
  <c r="H37"/>
  <c r="I37"/>
  <c r="F37"/>
  <c r="J37"/>
  <c r="O37"/>
  <c r="D37"/>
  <c r="L37"/>
  <c r="Q37"/>
  <c r="Z36"/>
  <c r="AA36"/>
  <c r="AB36"/>
  <c r="Y36"/>
  <c r="AC36"/>
  <c r="AH36"/>
  <c r="W36"/>
  <c r="AE36"/>
  <c r="AJ36"/>
  <c r="G36"/>
  <c r="H36"/>
  <c r="I36"/>
  <c r="F36"/>
  <c r="J36"/>
  <c r="O36"/>
  <c r="D36"/>
  <c r="L36"/>
  <c r="Q36"/>
  <c r="Z35"/>
  <c r="AA35"/>
  <c r="AB35"/>
  <c r="Y35"/>
  <c r="AC35"/>
  <c r="AH35"/>
  <c r="W35"/>
  <c r="AE35"/>
  <c r="AJ35"/>
  <c r="G35"/>
  <c r="H35"/>
  <c r="I35"/>
  <c r="F35"/>
  <c r="J35"/>
  <c r="O35"/>
  <c r="D35"/>
  <c r="L35"/>
  <c r="Q35"/>
  <c r="Z34"/>
  <c r="AA34"/>
  <c r="AB34"/>
  <c r="Y34"/>
  <c r="AC34"/>
  <c r="AH34"/>
  <c r="W34"/>
  <c r="AE34"/>
  <c r="AJ34"/>
  <c r="G34"/>
  <c r="H34"/>
  <c r="I34"/>
  <c r="F34"/>
  <c r="J34"/>
  <c r="O34"/>
  <c r="D34"/>
  <c r="L34"/>
  <c r="Q34"/>
  <c r="Z33"/>
  <c r="AA33"/>
  <c r="AB33"/>
  <c r="Y33"/>
  <c r="AC33"/>
  <c r="AH33"/>
  <c r="W33"/>
  <c r="AE33"/>
  <c r="AJ33"/>
  <c r="G33"/>
  <c r="H33"/>
  <c r="I33"/>
  <c r="F33"/>
  <c r="J33"/>
  <c r="O33"/>
  <c r="D33"/>
  <c r="L33"/>
  <c r="Q33"/>
  <c r="Z32"/>
  <c r="AA32"/>
  <c r="AB32"/>
  <c r="Y32"/>
  <c r="AC32"/>
  <c r="AH32"/>
  <c r="W32"/>
  <c r="AE32"/>
  <c r="AJ32"/>
  <c r="G32"/>
  <c r="H32"/>
  <c r="I32"/>
  <c r="F32"/>
  <c r="J32"/>
  <c r="O32"/>
  <c r="D32"/>
  <c r="L32"/>
  <c r="Q32"/>
  <c r="N24"/>
  <c r="AG23"/>
  <c r="N23"/>
  <c r="AG22"/>
  <c r="N22"/>
  <c r="AG21"/>
  <c r="N21"/>
  <c r="AG20"/>
  <c r="N20"/>
  <c r="AG19"/>
  <c r="N19"/>
  <c r="AG18"/>
  <c r="N18"/>
  <c r="AG17"/>
  <c r="N17"/>
  <c r="AG16"/>
  <c r="N16"/>
  <c r="AG15"/>
  <c r="N15"/>
  <c r="AG14"/>
  <c r="N14"/>
  <c r="AG13"/>
  <c r="N13"/>
  <c r="AG12"/>
  <c r="N12"/>
  <c r="AG11"/>
  <c r="N11"/>
  <c r="AG10"/>
  <c r="N10"/>
  <c r="AG9"/>
  <c r="N9"/>
  <c r="W4"/>
  <c r="D4"/>
  <c r="A72" i="16"/>
  <c r="AR72"/>
  <c r="AY71"/>
  <c r="H71"/>
  <c r="AR2"/>
  <c r="AY1"/>
  <c r="H1"/>
  <c r="CA72"/>
  <c r="AJ72"/>
  <c r="BB71"/>
  <c r="K71"/>
  <c r="CA2"/>
  <c r="AJ2"/>
  <c r="BB1"/>
  <c r="K1"/>
  <c r="A3" i="9"/>
  <c r="A1"/>
  <c r="E2"/>
  <c r="E1"/>
  <c r="AU4" i="4"/>
  <c r="AU6"/>
  <c r="AU8"/>
  <c r="AU10"/>
  <c r="AU12"/>
  <c r="AU14"/>
  <c r="AU16"/>
  <c r="AU18"/>
  <c r="AU20"/>
  <c r="AU22"/>
  <c r="AU24"/>
  <c r="AU26"/>
  <c r="AU28"/>
  <c r="AU30"/>
  <c r="AU32"/>
  <c r="AU34"/>
  <c r="AU36"/>
  <c r="AU38"/>
  <c r="AU40"/>
  <c r="AU42"/>
  <c r="AU44"/>
  <c r="AH4"/>
  <c r="AH6"/>
  <c r="AH8"/>
  <c r="AH10"/>
  <c r="AH12"/>
  <c r="AH14"/>
  <c r="AH16"/>
  <c r="AH18"/>
  <c r="AH20"/>
  <c r="AH22"/>
  <c r="AH24"/>
  <c r="AH26"/>
  <c r="AH28"/>
  <c r="AH30"/>
  <c r="AH32"/>
  <c r="AH34"/>
  <c r="AH36"/>
  <c r="AH38"/>
  <c r="AH40"/>
  <c r="AH42"/>
  <c r="AH44"/>
  <c r="W4"/>
  <c r="W6"/>
  <c r="W8"/>
  <c r="W10"/>
  <c r="W12"/>
  <c r="W14"/>
  <c r="W16"/>
  <c r="W18"/>
  <c r="W20"/>
  <c r="W22"/>
  <c r="W24"/>
  <c r="W26"/>
  <c r="W28"/>
  <c r="W30"/>
  <c r="W32"/>
  <c r="W34"/>
  <c r="W36"/>
  <c r="W38"/>
  <c r="W40"/>
  <c r="W42"/>
  <c r="W44"/>
  <c r="J4"/>
  <c r="J6"/>
  <c r="J8"/>
  <c r="J10"/>
  <c r="J12"/>
  <c r="J14"/>
  <c r="J16"/>
  <c r="J18"/>
  <c r="J20"/>
  <c r="J22"/>
  <c r="J24"/>
  <c r="J26"/>
  <c r="J28"/>
  <c r="J30"/>
  <c r="J32"/>
  <c r="J34"/>
  <c r="J36"/>
  <c r="J38"/>
  <c r="J40"/>
  <c r="J42"/>
  <c r="J44"/>
  <c r="AL42"/>
  <c r="Y42"/>
  <c r="N42"/>
  <c r="A42"/>
  <c r="AL40"/>
  <c r="Y40"/>
  <c r="N40"/>
  <c r="A40"/>
  <c r="AL38"/>
  <c r="Y38"/>
  <c r="N38"/>
  <c r="A38"/>
  <c r="AL36"/>
  <c r="Y36"/>
  <c r="N36"/>
  <c r="A36"/>
  <c r="AL34"/>
  <c r="Y34"/>
  <c r="N34"/>
  <c r="A34"/>
  <c r="AL32"/>
  <c r="Y32"/>
  <c r="N32"/>
  <c r="A32"/>
  <c r="AL30"/>
  <c r="Y30"/>
  <c r="N30"/>
  <c r="A30"/>
  <c r="AL28"/>
  <c r="Y28"/>
  <c r="N28"/>
  <c r="A28"/>
  <c r="AL26"/>
  <c r="Y26"/>
  <c r="N26"/>
  <c r="A26"/>
  <c r="AL24"/>
  <c r="Y24"/>
  <c r="N24"/>
  <c r="A24"/>
  <c r="AL22"/>
  <c r="Y22"/>
  <c r="N22"/>
  <c r="A22"/>
  <c r="AL20"/>
  <c r="Y20"/>
  <c r="N20"/>
  <c r="A20"/>
  <c r="AL18"/>
  <c r="Y18"/>
  <c r="N18"/>
  <c r="A18"/>
  <c r="AL16"/>
  <c r="Y16"/>
  <c r="N16"/>
  <c r="A16"/>
  <c r="AL14"/>
  <c r="Y14"/>
  <c r="N14"/>
  <c r="A14"/>
  <c r="AL12"/>
  <c r="Y12"/>
  <c r="N12"/>
  <c r="A12"/>
  <c r="AL10"/>
  <c r="Y10"/>
  <c r="N10"/>
  <c r="A10"/>
  <c r="AL8"/>
  <c r="Y8"/>
  <c r="N8"/>
  <c r="A8"/>
  <c r="AL6"/>
  <c r="Y6"/>
  <c r="N6"/>
  <c r="A6"/>
  <c r="AL4"/>
  <c r="Y4"/>
  <c r="N4"/>
  <c r="A4"/>
  <c r="V1"/>
  <c r="AT1"/>
  <c r="AI1"/>
  <c r="I1"/>
  <c r="AG1"/>
  <c r="K1"/>
  <c r="AV2"/>
  <c r="X2"/>
  <c r="AL1"/>
  <c r="Y1"/>
  <c r="N1"/>
  <c r="A1"/>
  <c r="P86" i="13"/>
  <c r="P84"/>
  <c r="P82"/>
  <c r="P80"/>
  <c r="P78"/>
  <c r="P76"/>
  <c r="P74"/>
  <c r="P72"/>
  <c r="M49"/>
  <c r="M50"/>
  <c r="M51"/>
  <c r="M52"/>
  <c r="M53"/>
  <c r="M54"/>
  <c r="M55"/>
  <c r="M56"/>
  <c r="M57"/>
  <c r="M58"/>
  <c r="M59"/>
  <c r="M60"/>
  <c r="M61"/>
  <c r="M62"/>
  <c r="M63"/>
  <c r="M64"/>
  <c r="M65"/>
  <c r="M66"/>
  <c r="M67"/>
  <c r="M68"/>
  <c r="M69"/>
  <c r="M70"/>
  <c r="M71"/>
  <c r="M72"/>
  <c r="N72"/>
  <c r="N71"/>
  <c r="P70"/>
  <c r="N70"/>
  <c r="N69"/>
  <c r="P68"/>
  <c r="N68"/>
  <c r="N67"/>
  <c r="P66"/>
  <c r="N66"/>
  <c r="N65"/>
  <c r="P64"/>
  <c r="N64"/>
  <c r="N63"/>
  <c r="P62"/>
  <c r="N62"/>
  <c r="N61"/>
  <c r="P60"/>
  <c r="N60"/>
  <c r="N59"/>
  <c r="P58"/>
  <c r="N58"/>
  <c r="N57"/>
  <c r="P56"/>
  <c r="N56"/>
  <c r="N55"/>
  <c r="P54"/>
  <c r="N54"/>
  <c r="N53"/>
  <c r="P52"/>
  <c r="N52"/>
  <c r="N51"/>
  <c r="P50"/>
  <c r="N50"/>
  <c r="N49"/>
  <c r="P48"/>
  <c r="N48"/>
  <c r="I45"/>
  <c r="G45"/>
  <c r="P42"/>
  <c r="P40"/>
  <c r="P38"/>
  <c r="P36"/>
  <c r="P34"/>
  <c r="P32"/>
  <c r="P30"/>
  <c r="P28"/>
  <c r="M5"/>
  <c r="M6"/>
  <c r="M7"/>
  <c r="M8"/>
  <c r="M9"/>
  <c r="M10"/>
  <c r="M11"/>
  <c r="M12"/>
  <c r="M13"/>
  <c r="M14"/>
  <c r="M15"/>
  <c r="M16"/>
  <c r="M17"/>
  <c r="M18"/>
  <c r="M19"/>
  <c r="M20"/>
  <c r="M21"/>
  <c r="M22"/>
  <c r="M23"/>
  <c r="M24"/>
  <c r="M25"/>
  <c r="M26"/>
  <c r="M27"/>
  <c r="M28"/>
  <c r="N28"/>
  <c r="N27"/>
  <c r="P26"/>
  <c r="N26"/>
  <c r="N25"/>
  <c r="P24"/>
  <c r="N24"/>
  <c r="N23"/>
  <c r="P22"/>
  <c r="N22"/>
  <c r="N21"/>
  <c r="P20"/>
  <c r="N20"/>
  <c r="N19"/>
  <c r="P18"/>
  <c r="N18"/>
  <c r="N17"/>
  <c r="P16"/>
  <c r="N16"/>
  <c r="N15"/>
  <c r="P14"/>
  <c r="N14"/>
  <c r="N13"/>
  <c r="P12"/>
  <c r="N12"/>
  <c r="N11"/>
  <c r="P10"/>
  <c r="N10"/>
  <c r="N9"/>
  <c r="P8"/>
  <c r="N8"/>
  <c r="N7"/>
  <c r="P6"/>
  <c r="N6"/>
  <c r="N5"/>
  <c r="P4"/>
  <c r="N4"/>
  <c r="I1"/>
  <c r="G1"/>
  <c r="P46"/>
  <c r="A45"/>
  <c r="P2"/>
  <c r="A1"/>
  <c r="A4" i="8"/>
  <c r="A33"/>
  <c r="X52"/>
  <c r="Y52"/>
  <c r="A52"/>
  <c r="V52"/>
  <c r="U52"/>
  <c r="T52"/>
  <c r="S52"/>
  <c r="R52"/>
  <c r="Q52"/>
  <c r="P52"/>
  <c r="O52"/>
  <c r="N52"/>
  <c r="M52"/>
  <c r="L52"/>
  <c r="K52"/>
  <c r="J52"/>
  <c r="I52"/>
  <c r="H52"/>
  <c r="G52"/>
  <c r="F52"/>
  <c r="E52"/>
  <c r="D52"/>
  <c r="B52"/>
  <c r="X51"/>
  <c r="Y51"/>
  <c r="A51"/>
  <c r="V51"/>
  <c r="U51"/>
  <c r="T51"/>
  <c r="S51"/>
  <c r="R51"/>
  <c r="Q51"/>
  <c r="P51"/>
  <c r="O51"/>
  <c r="N51"/>
  <c r="M51"/>
  <c r="L51"/>
  <c r="K51"/>
  <c r="J51"/>
  <c r="I51"/>
  <c r="H51"/>
  <c r="G51"/>
  <c r="F51"/>
  <c r="E51"/>
  <c r="D51"/>
  <c r="B51"/>
  <c r="X50"/>
  <c r="Y50"/>
  <c r="A50"/>
  <c r="V50"/>
  <c r="U50"/>
  <c r="T50"/>
  <c r="S50"/>
  <c r="R50"/>
  <c r="Q50"/>
  <c r="P50"/>
  <c r="O50"/>
  <c r="N50"/>
  <c r="M50"/>
  <c r="L50"/>
  <c r="K50"/>
  <c r="J50"/>
  <c r="I50"/>
  <c r="H50"/>
  <c r="G50"/>
  <c r="F50"/>
  <c r="E50"/>
  <c r="D50"/>
  <c r="B50"/>
  <c r="X49"/>
  <c r="Y49"/>
  <c r="A49"/>
  <c r="V49"/>
  <c r="U49"/>
  <c r="T49"/>
  <c r="S49"/>
  <c r="R49"/>
  <c r="Q49"/>
  <c r="P49"/>
  <c r="O49"/>
  <c r="N49"/>
  <c r="M49"/>
  <c r="L49"/>
  <c r="K49"/>
  <c r="J49"/>
  <c r="I49"/>
  <c r="H49"/>
  <c r="G49"/>
  <c r="F49"/>
  <c r="E49"/>
  <c r="D49"/>
  <c r="B49"/>
  <c r="X48"/>
  <c r="Y48"/>
  <c r="A48"/>
  <c r="V48"/>
  <c r="U48"/>
  <c r="T48"/>
  <c r="S48"/>
  <c r="R48"/>
  <c r="Q48"/>
  <c r="P48"/>
  <c r="O48"/>
  <c r="N48"/>
  <c r="M48"/>
  <c r="L48"/>
  <c r="K48"/>
  <c r="J48"/>
  <c r="I48"/>
  <c r="H48"/>
  <c r="G48"/>
  <c r="F48"/>
  <c r="E48"/>
  <c r="D48"/>
  <c r="B48"/>
  <c r="A47"/>
  <c r="B47"/>
  <c r="A46"/>
  <c r="B46"/>
  <c r="A45"/>
  <c r="B45"/>
  <c r="A44"/>
  <c r="B44"/>
  <c r="A43"/>
  <c r="B43"/>
  <c r="A42"/>
  <c r="B42"/>
  <c r="A41"/>
  <c r="B41"/>
  <c r="A40"/>
  <c r="B40"/>
  <c r="A39"/>
  <c r="B39"/>
  <c r="A38"/>
  <c r="B38"/>
  <c r="A37"/>
  <c r="B37"/>
  <c r="A36"/>
  <c r="B36"/>
  <c r="A35"/>
  <c r="B35"/>
  <c r="A34"/>
  <c r="B34"/>
  <c r="B33"/>
  <c r="S32"/>
  <c r="R32"/>
  <c r="P32"/>
  <c r="O32"/>
  <c r="N32"/>
  <c r="M32"/>
  <c r="L32"/>
  <c r="K32"/>
  <c r="J32"/>
  <c r="I32"/>
  <c r="H32"/>
  <c r="G32"/>
  <c r="F32"/>
  <c r="E32"/>
  <c r="D32"/>
  <c r="W1"/>
  <c r="W30"/>
  <c r="A30"/>
  <c r="X23"/>
  <c r="Y23"/>
  <c r="A23"/>
  <c r="V23"/>
  <c r="U23"/>
  <c r="T23"/>
  <c r="S23"/>
  <c r="R23"/>
  <c r="Q23"/>
  <c r="P23"/>
  <c r="O23"/>
  <c r="N23"/>
  <c r="M23"/>
  <c r="L23"/>
  <c r="K23"/>
  <c r="J23"/>
  <c r="I23"/>
  <c r="H23"/>
  <c r="G23"/>
  <c r="F23"/>
  <c r="E23"/>
  <c r="D23"/>
  <c r="B23"/>
  <c r="X22"/>
  <c r="Y22"/>
  <c r="A22"/>
  <c r="V22"/>
  <c r="U22"/>
  <c r="T22"/>
  <c r="S22"/>
  <c r="R22"/>
  <c r="Q22"/>
  <c r="P22"/>
  <c r="O22"/>
  <c r="N22"/>
  <c r="M22"/>
  <c r="L22"/>
  <c r="K22"/>
  <c r="J22"/>
  <c r="I22"/>
  <c r="H22"/>
  <c r="G22"/>
  <c r="F22"/>
  <c r="E22"/>
  <c r="D22"/>
  <c r="B22"/>
  <c r="X21"/>
  <c r="Y21"/>
  <c r="A21"/>
  <c r="V21"/>
  <c r="U21"/>
  <c r="T21"/>
  <c r="S21"/>
  <c r="R21"/>
  <c r="Q21"/>
  <c r="P21"/>
  <c r="O21"/>
  <c r="N21"/>
  <c r="M21"/>
  <c r="L21"/>
  <c r="K21"/>
  <c r="J21"/>
  <c r="I21"/>
  <c r="H21"/>
  <c r="G21"/>
  <c r="F21"/>
  <c r="E21"/>
  <c r="D21"/>
  <c r="B21"/>
  <c r="X20"/>
  <c r="Y20"/>
  <c r="A20"/>
  <c r="V20"/>
  <c r="U20"/>
  <c r="T20"/>
  <c r="S20"/>
  <c r="R20"/>
  <c r="Q20"/>
  <c r="P20"/>
  <c r="O20"/>
  <c r="N20"/>
  <c r="M20"/>
  <c r="L20"/>
  <c r="K20"/>
  <c r="J20"/>
  <c r="I20"/>
  <c r="H20"/>
  <c r="G20"/>
  <c r="F20"/>
  <c r="E20"/>
  <c r="D20"/>
  <c r="B20"/>
  <c r="A19"/>
  <c r="B19"/>
  <c r="A18"/>
  <c r="B18"/>
  <c r="A17"/>
  <c r="B17"/>
  <c r="A16"/>
  <c r="B16"/>
  <c r="A15"/>
  <c r="B15"/>
  <c r="A14"/>
  <c r="B14"/>
  <c r="A13"/>
  <c r="B13"/>
  <c r="A12"/>
  <c r="B12"/>
  <c r="A11"/>
  <c r="B11"/>
  <c r="A10"/>
  <c r="B10"/>
  <c r="A9"/>
  <c r="B9"/>
  <c r="A8"/>
  <c r="B8"/>
  <c r="A7"/>
  <c r="B7"/>
  <c r="A6"/>
  <c r="B6"/>
  <c r="A5"/>
  <c r="B5"/>
  <c r="B4"/>
  <c r="A1"/>
  <c r="E5"/>
  <c r="F5"/>
  <c r="G5"/>
  <c r="H5"/>
  <c r="I5"/>
  <c r="J5"/>
  <c r="K5"/>
  <c r="L5"/>
  <c r="M5"/>
  <c r="N5"/>
  <c r="O5"/>
  <c r="P5"/>
  <c r="Q5"/>
  <c r="R5"/>
  <c r="S5"/>
  <c r="D5"/>
  <c r="T5"/>
  <c r="E6"/>
  <c r="F6"/>
  <c r="G6"/>
  <c r="H6"/>
  <c r="I6"/>
  <c r="J6"/>
  <c r="K6"/>
  <c r="L6"/>
  <c r="M6"/>
  <c r="N6"/>
  <c r="O6"/>
  <c r="P6"/>
  <c r="Q6"/>
  <c r="R6"/>
  <c r="S6"/>
  <c r="D6"/>
  <c r="T6"/>
  <c r="E7"/>
  <c r="F7"/>
  <c r="G7"/>
  <c r="H7"/>
  <c r="I7"/>
  <c r="J7"/>
  <c r="K7"/>
  <c r="L7"/>
  <c r="M7"/>
  <c r="N7"/>
  <c r="O7"/>
  <c r="P7"/>
  <c r="Q7"/>
  <c r="R7"/>
  <c r="S7"/>
  <c r="D7"/>
  <c r="T7"/>
  <c r="E8"/>
  <c r="F8"/>
  <c r="G8"/>
  <c r="H8"/>
  <c r="I8"/>
  <c r="J8"/>
  <c r="K8"/>
  <c r="L8"/>
  <c r="M8"/>
  <c r="N8"/>
  <c r="O8"/>
  <c r="P8"/>
  <c r="Q8"/>
  <c r="R8"/>
  <c r="S8"/>
  <c r="D8"/>
  <c r="T8"/>
  <c r="E9"/>
  <c r="F9"/>
  <c r="G9"/>
  <c r="H9"/>
  <c r="I9"/>
  <c r="J9"/>
  <c r="K9"/>
  <c r="L9"/>
  <c r="M9"/>
  <c r="N9"/>
  <c r="O9"/>
  <c r="P9"/>
  <c r="Q9"/>
  <c r="R9"/>
  <c r="S9"/>
  <c r="D9"/>
  <c r="T9"/>
  <c r="E10"/>
  <c r="F10"/>
  <c r="G10"/>
  <c r="H10"/>
  <c r="I10"/>
  <c r="J10"/>
  <c r="K10"/>
  <c r="L10"/>
  <c r="M10"/>
  <c r="N10"/>
  <c r="O10"/>
  <c r="P10"/>
  <c r="Q10"/>
  <c r="R10"/>
  <c r="S10"/>
  <c r="D10"/>
  <c r="T10"/>
  <c r="E11"/>
  <c r="F11"/>
  <c r="G11"/>
  <c r="H11"/>
  <c r="I11"/>
  <c r="J11"/>
  <c r="K11"/>
  <c r="L11"/>
  <c r="M11"/>
  <c r="N11"/>
  <c r="O11"/>
  <c r="P11"/>
  <c r="Q11"/>
  <c r="R11"/>
  <c r="S11"/>
  <c r="D11"/>
  <c r="T11"/>
  <c r="E12"/>
  <c r="F12"/>
  <c r="G12"/>
  <c r="H12"/>
  <c r="I12"/>
  <c r="J12"/>
  <c r="K12"/>
  <c r="L12"/>
  <c r="M12"/>
  <c r="N12"/>
  <c r="O12"/>
  <c r="P12"/>
  <c r="Q12"/>
  <c r="R12"/>
  <c r="S12"/>
  <c r="D12"/>
  <c r="T12"/>
  <c r="E13"/>
  <c r="F13"/>
  <c r="G13"/>
  <c r="H13"/>
  <c r="I13"/>
  <c r="J13"/>
  <c r="K13"/>
  <c r="L13"/>
  <c r="M13"/>
  <c r="N13"/>
  <c r="O13"/>
  <c r="P13"/>
  <c r="Q13"/>
  <c r="R13"/>
  <c r="S13"/>
  <c r="D13"/>
  <c r="T13"/>
  <c r="E14"/>
  <c r="F14"/>
  <c r="G14"/>
  <c r="H14"/>
  <c r="I14"/>
  <c r="J14"/>
  <c r="K14"/>
  <c r="L14"/>
  <c r="M14"/>
  <c r="N14"/>
  <c r="O14"/>
  <c r="P14"/>
  <c r="Q14"/>
  <c r="R14"/>
  <c r="S14"/>
  <c r="D14"/>
  <c r="T14"/>
  <c r="E15"/>
  <c r="F15"/>
  <c r="G15"/>
  <c r="H15"/>
  <c r="I15"/>
  <c r="J15"/>
  <c r="K15"/>
  <c r="L15"/>
  <c r="M15"/>
  <c r="N15"/>
  <c r="O15"/>
  <c r="P15"/>
  <c r="Q15"/>
  <c r="R15"/>
  <c r="S15"/>
  <c r="D15"/>
  <c r="T15"/>
  <c r="E16"/>
  <c r="F16"/>
  <c r="G16"/>
  <c r="H16"/>
  <c r="I16"/>
  <c r="J16"/>
  <c r="K16"/>
  <c r="L16"/>
  <c r="M16"/>
  <c r="N16"/>
  <c r="O16"/>
  <c r="P16"/>
  <c r="Q16"/>
  <c r="R16"/>
  <c r="S16"/>
  <c r="D16"/>
  <c r="T16"/>
  <c r="E17"/>
  <c r="F17"/>
  <c r="G17"/>
  <c r="H17"/>
  <c r="I17"/>
  <c r="J17"/>
  <c r="K17"/>
  <c r="L17"/>
  <c r="M17"/>
  <c r="N17"/>
  <c r="O17"/>
  <c r="P17"/>
  <c r="Q17"/>
  <c r="R17"/>
  <c r="S17"/>
  <c r="D17"/>
  <c r="T17"/>
  <c r="E18"/>
  <c r="F18"/>
  <c r="G18"/>
  <c r="H18"/>
  <c r="I18"/>
  <c r="J18"/>
  <c r="K18"/>
  <c r="L18"/>
  <c r="M18"/>
  <c r="N18"/>
  <c r="O18"/>
  <c r="P18"/>
  <c r="Q18"/>
  <c r="R18"/>
  <c r="S18"/>
  <c r="D18"/>
  <c r="T18"/>
  <c r="E19"/>
  <c r="F19"/>
  <c r="G19"/>
  <c r="H19"/>
  <c r="I19"/>
  <c r="J19"/>
  <c r="K19"/>
  <c r="L19"/>
  <c r="M19"/>
  <c r="N19"/>
  <c r="O19"/>
  <c r="P19"/>
  <c r="Q19"/>
  <c r="R19"/>
  <c r="S19"/>
  <c r="D19"/>
  <c r="T19"/>
  <c r="E34"/>
  <c r="F34"/>
  <c r="G34"/>
  <c r="H34"/>
  <c r="I34"/>
  <c r="J34"/>
  <c r="K34"/>
  <c r="L34"/>
  <c r="M34"/>
  <c r="N34"/>
  <c r="O34"/>
  <c r="P34"/>
  <c r="Q34"/>
  <c r="R34"/>
  <c r="S34"/>
  <c r="D34"/>
  <c r="T34"/>
  <c r="E35"/>
  <c r="F35"/>
  <c r="G35"/>
  <c r="H35"/>
  <c r="I35"/>
  <c r="J35"/>
  <c r="K35"/>
  <c r="L35"/>
  <c r="M35"/>
  <c r="N35"/>
  <c r="O35"/>
  <c r="P35"/>
  <c r="Q35"/>
  <c r="R35"/>
  <c r="S35"/>
  <c r="D35"/>
  <c r="T35"/>
  <c r="E36"/>
  <c r="F36"/>
  <c r="G36"/>
  <c r="H36"/>
  <c r="I36"/>
  <c r="J36"/>
  <c r="K36"/>
  <c r="L36"/>
  <c r="M36"/>
  <c r="N36"/>
  <c r="O36"/>
  <c r="P36"/>
  <c r="Q36"/>
  <c r="R36"/>
  <c r="S36"/>
  <c r="D36"/>
  <c r="T36"/>
  <c r="E37"/>
  <c r="F37"/>
  <c r="G37"/>
  <c r="H37"/>
  <c r="I37"/>
  <c r="J37"/>
  <c r="K37"/>
  <c r="L37"/>
  <c r="M37"/>
  <c r="N37"/>
  <c r="O37"/>
  <c r="P37"/>
  <c r="Q37"/>
  <c r="R37"/>
  <c r="S37"/>
  <c r="D37"/>
  <c r="T37"/>
  <c r="E38"/>
  <c r="F38"/>
  <c r="G38"/>
  <c r="H38"/>
  <c r="I38"/>
  <c r="J38"/>
  <c r="K38"/>
  <c r="L38"/>
  <c r="M38"/>
  <c r="N38"/>
  <c r="O38"/>
  <c r="P38"/>
  <c r="Q38"/>
  <c r="R38"/>
  <c r="S38"/>
  <c r="D38"/>
  <c r="T38"/>
  <c r="E39"/>
  <c r="F39"/>
  <c r="G39"/>
  <c r="H39"/>
  <c r="I39"/>
  <c r="J39"/>
  <c r="K39"/>
  <c r="L39"/>
  <c r="M39"/>
  <c r="N39"/>
  <c r="O39"/>
  <c r="P39"/>
  <c r="Q39"/>
  <c r="R39"/>
  <c r="S39"/>
  <c r="D39"/>
  <c r="T39"/>
  <c r="E40"/>
  <c r="F40"/>
  <c r="G40"/>
  <c r="H40"/>
  <c r="I40"/>
  <c r="J40"/>
  <c r="K40"/>
  <c r="L40"/>
  <c r="M40"/>
  <c r="N40"/>
  <c r="O40"/>
  <c r="P40"/>
  <c r="Q40"/>
  <c r="R40"/>
  <c r="S40"/>
  <c r="D40"/>
  <c r="T40"/>
  <c r="E41"/>
  <c r="F41"/>
  <c r="G41"/>
  <c r="H41"/>
  <c r="I41"/>
  <c r="J41"/>
  <c r="K41"/>
  <c r="L41"/>
  <c r="M41"/>
  <c r="N41"/>
  <c r="O41"/>
  <c r="P41"/>
  <c r="Q41"/>
  <c r="R41"/>
  <c r="S41"/>
  <c r="D41"/>
  <c r="T41"/>
  <c r="E42"/>
  <c r="F42"/>
  <c r="G42"/>
  <c r="H42"/>
  <c r="I42"/>
  <c r="J42"/>
  <c r="K42"/>
  <c r="L42"/>
  <c r="M42"/>
  <c r="N42"/>
  <c r="O42"/>
  <c r="P42"/>
  <c r="Q42"/>
  <c r="R42"/>
  <c r="S42"/>
  <c r="D42"/>
  <c r="T42"/>
  <c r="E43"/>
  <c r="F43"/>
  <c r="G43"/>
  <c r="H43"/>
  <c r="I43"/>
  <c r="J43"/>
  <c r="K43"/>
  <c r="L43"/>
  <c r="M43"/>
  <c r="N43"/>
  <c r="O43"/>
  <c r="P43"/>
  <c r="Q43"/>
  <c r="R43"/>
  <c r="S43"/>
  <c r="D43"/>
  <c r="T43"/>
  <c r="E44"/>
  <c r="F44"/>
  <c r="G44"/>
  <c r="H44"/>
  <c r="I44"/>
  <c r="J44"/>
  <c r="K44"/>
  <c r="L44"/>
  <c r="M44"/>
  <c r="N44"/>
  <c r="O44"/>
  <c r="P44"/>
  <c r="Q44"/>
  <c r="R44"/>
  <c r="S44"/>
  <c r="D44"/>
  <c r="T44"/>
  <c r="E45"/>
  <c r="F45"/>
  <c r="G45"/>
  <c r="H45"/>
  <c r="I45"/>
  <c r="J45"/>
  <c r="K45"/>
  <c r="L45"/>
  <c r="M45"/>
  <c r="N45"/>
  <c r="O45"/>
  <c r="P45"/>
  <c r="Q45"/>
  <c r="R45"/>
  <c r="S45"/>
  <c r="D45"/>
  <c r="T45"/>
  <c r="E46"/>
  <c r="F46"/>
  <c r="G46"/>
  <c r="H46"/>
  <c r="I46"/>
  <c r="J46"/>
  <c r="K46"/>
  <c r="L46"/>
  <c r="M46"/>
  <c r="N46"/>
  <c r="O46"/>
  <c r="P46"/>
  <c r="Q46"/>
  <c r="R46"/>
  <c r="S46"/>
  <c r="D46"/>
  <c r="T46"/>
  <c r="E47"/>
  <c r="F47"/>
  <c r="G47"/>
  <c r="H47"/>
  <c r="I47"/>
  <c r="J47"/>
  <c r="K47"/>
  <c r="L47"/>
  <c r="M47"/>
  <c r="N47"/>
  <c r="O47"/>
  <c r="P47"/>
  <c r="Q47"/>
  <c r="R47"/>
  <c r="S47"/>
  <c r="D47"/>
  <c r="T47"/>
  <c r="D33"/>
  <c r="E33"/>
  <c r="F33"/>
  <c r="G33"/>
  <c r="H33"/>
  <c r="I33"/>
  <c r="J33"/>
  <c r="K33"/>
  <c r="L33"/>
  <c r="M33"/>
  <c r="N33"/>
  <c r="O33"/>
  <c r="P33"/>
  <c r="Q33"/>
  <c r="R33"/>
  <c r="S33"/>
  <c r="T33"/>
  <c r="T56"/>
  <c r="J57"/>
  <c r="D4"/>
  <c r="E4"/>
  <c r="F4"/>
  <c r="G4"/>
  <c r="H4"/>
  <c r="I4"/>
  <c r="J4"/>
  <c r="K4"/>
  <c r="L4"/>
  <c r="M4"/>
  <c r="N4"/>
  <c r="O4"/>
  <c r="P4"/>
  <c r="Q4"/>
  <c r="R4"/>
  <c r="S4"/>
  <c r="T4"/>
  <c r="T27"/>
  <c r="J28"/>
  <c r="J58"/>
  <c r="U5"/>
  <c r="U6"/>
  <c r="U7"/>
  <c r="U8"/>
  <c r="U9"/>
  <c r="U10"/>
  <c r="U11"/>
  <c r="U12"/>
  <c r="U13"/>
  <c r="U14"/>
  <c r="U15"/>
  <c r="U16"/>
  <c r="U17"/>
  <c r="U18"/>
  <c r="U19"/>
  <c r="U34"/>
  <c r="U35"/>
  <c r="U36"/>
  <c r="U37"/>
  <c r="U38"/>
  <c r="U39"/>
  <c r="U40"/>
  <c r="U41"/>
  <c r="U42"/>
  <c r="U43"/>
  <c r="U44"/>
  <c r="U45"/>
  <c r="U46"/>
  <c r="U47"/>
  <c r="U33"/>
  <c r="U56"/>
  <c r="U4"/>
  <c r="U27"/>
  <c r="U57"/>
  <c r="R57"/>
  <c r="S56"/>
  <c r="R56"/>
  <c r="Q56"/>
  <c r="P56"/>
  <c r="O56"/>
  <c r="N56"/>
  <c r="M56"/>
  <c r="L56"/>
  <c r="K56"/>
  <c r="J56"/>
  <c r="I56"/>
  <c r="H56"/>
  <c r="G56"/>
  <c r="F56"/>
  <c r="E56"/>
  <c r="D56"/>
  <c r="X34"/>
  <c r="Y34"/>
  <c r="X35"/>
  <c r="Y35"/>
  <c r="X36"/>
  <c r="Y36"/>
  <c r="X37"/>
  <c r="Y37"/>
  <c r="X38"/>
  <c r="Y38"/>
  <c r="X39"/>
  <c r="Y39"/>
  <c r="X40"/>
  <c r="Y40"/>
  <c r="X41"/>
  <c r="Y41"/>
  <c r="X42"/>
  <c r="Y42"/>
  <c r="X43"/>
  <c r="Y43"/>
  <c r="X44"/>
  <c r="Y44"/>
  <c r="X45"/>
  <c r="Y45"/>
  <c r="X46"/>
  <c r="Y46"/>
  <c r="X47"/>
  <c r="Y47"/>
  <c r="X33"/>
  <c r="Y33"/>
  <c r="Y53"/>
  <c r="X53"/>
  <c r="V53"/>
  <c r="V47"/>
  <c r="V46"/>
  <c r="V45"/>
  <c r="V44"/>
  <c r="V43"/>
  <c r="V42"/>
  <c r="V41"/>
  <c r="V40"/>
  <c r="V39"/>
  <c r="V38"/>
  <c r="V37"/>
  <c r="V36"/>
  <c r="V35"/>
  <c r="V34"/>
  <c r="V33"/>
  <c r="A31"/>
  <c r="J29"/>
  <c r="U28"/>
  <c r="R28"/>
  <c r="S27"/>
  <c r="R27"/>
  <c r="Q27"/>
  <c r="P27"/>
  <c r="O27"/>
  <c r="N27"/>
  <c r="M27"/>
  <c r="L27"/>
  <c r="K27"/>
  <c r="J27"/>
  <c r="I27"/>
  <c r="H27"/>
  <c r="G27"/>
  <c r="F27"/>
  <c r="E27"/>
  <c r="D27"/>
  <c r="X5"/>
  <c r="Y5"/>
  <c r="X6"/>
  <c r="Y6"/>
  <c r="X7"/>
  <c r="Y7"/>
  <c r="X8"/>
  <c r="Y8"/>
  <c r="X9"/>
  <c r="Y9"/>
  <c r="X10"/>
  <c r="Y10"/>
  <c r="X11"/>
  <c r="Y11"/>
  <c r="X12"/>
  <c r="Y12"/>
  <c r="X13"/>
  <c r="Y13"/>
  <c r="X14"/>
  <c r="Y14"/>
  <c r="X15"/>
  <c r="Y15"/>
  <c r="X16"/>
  <c r="Y16"/>
  <c r="X17"/>
  <c r="Y17"/>
  <c r="X18"/>
  <c r="Y18"/>
  <c r="X19"/>
  <c r="Y19"/>
  <c r="X4"/>
  <c r="Y4"/>
  <c r="Y24"/>
  <c r="X24"/>
  <c r="V24"/>
  <c r="V19"/>
  <c r="V18"/>
  <c r="V17"/>
  <c r="V16"/>
  <c r="V15"/>
  <c r="V14"/>
  <c r="V13"/>
  <c r="V12"/>
  <c r="V11"/>
  <c r="V10"/>
  <c r="V9"/>
  <c r="V8"/>
  <c r="V7"/>
  <c r="V6"/>
  <c r="V5"/>
  <c r="V4"/>
  <c r="A2"/>
  <c r="B52" i="18"/>
  <c r="AI52"/>
  <c r="B54"/>
  <c r="AI54"/>
  <c r="B56"/>
  <c r="AI56"/>
  <c r="B58"/>
  <c r="AI58"/>
  <c r="B60"/>
  <c r="AI60"/>
  <c r="B62"/>
  <c r="AI62"/>
  <c r="B64"/>
  <c r="AI64"/>
  <c r="B66"/>
  <c r="AI66"/>
  <c r="B68"/>
  <c r="AI68"/>
  <c r="B70"/>
  <c r="AI70"/>
  <c r="B72"/>
  <c r="AI72"/>
  <c r="B74"/>
  <c r="AI74"/>
  <c r="B76"/>
  <c r="AI76"/>
  <c r="B78"/>
  <c r="AI78"/>
  <c r="B80"/>
  <c r="AI80"/>
  <c r="B82"/>
  <c r="AI82"/>
  <c r="B84"/>
  <c r="AI84"/>
  <c r="B86"/>
  <c r="AI86"/>
  <c r="B88"/>
  <c r="AI88"/>
  <c r="B90"/>
  <c r="AI90"/>
  <c r="AI92"/>
  <c r="AI53"/>
  <c r="AI55"/>
  <c r="AI57"/>
  <c r="AI59"/>
  <c r="AI61"/>
  <c r="AI63"/>
  <c r="AI65"/>
  <c r="AI67"/>
  <c r="AI69"/>
  <c r="AI71"/>
  <c r="AI73"/>
  <c r="AI75"/>
  <c r="AI77"/>
  <c r="AI79"/>
  <c r="AI81"/>
  <c r="AI83"/>
  <c r="AI85"/>
  <c r="AI87"/>
  <c r="AI89"/>
  <c r="AI91"/>
  <c r="AI93"/>
  <c r="AI94"/>
  <c r="AH52"/>
  <c r="AH54"/>
  <c r="AH56"/>
  <c r="AH58"/>
  <c r="AH60"/>
  <c r="AH62"/>
  <c r="AH64"/>
  <c r="AH66"/>
  <c r="AH68"/>
  <c r="AH70"/>
  <c r="AH72"/>
  <c r="AH74"/>
  <c r="AH76"/>
  <c r="AH78"/>
  <c r="AH80"/>
  <c r="AH82"/>
  <c r="AH84"/>
  <c r="AH86"/>
  <c r="AH88"/>
  <c r="AH90"/>
  <c r="AH92"/>
  <c r="AH53"/>
  <c r="AH55"/>
  <c r="AH57"/>
  <c r="AH59"/>
  <c r="AH61"/>
  <c r="AH63"/>
  <c r="AH65"/>
  <c r="AH67"/>
  <c r="AH69"/>
  <c r="AH71"/>
  <c r="AH73"/>
  <c r="AH75"/>
  <c r="AH77"/>
  <c r="AH79"/>
  <c r="AH81"/>
  <c r="AH83"/>
  <c r="AH85"/>
  <c r="AH87"/>
  <c r="AH89"/>
  <c r="AH91"/>
  <c r="AH93"/>
  <c r="AH94"/>
  <c r="AG52"/>
  <c r="AG54"/>
  <c r="AG56"/>
  <c r="AG58"/>
  <c r="AG60"/>
  <c r="AG62"/>
  <c r="AG64"/>
  <c r="AG66"/>
  <c r="AG68"/>
  <c r="AG70"/>
  <c r="AG72"/>
  <c r="AG74"/>
  <c r="AG76"/>
  <c r="AG78"/>
  <c r="AG80"/>
  <c r="AG82"/>
  <c r="AG84"/>
  <c r="AG86"/>
  <c r="AG88"/>
  <c r="AG90"/>
  <c r="AG92"/>
  <c r="AG53"/>
  <c r="AG55"/>
  <c r="AG57"/>
  <c r="AG59"/>
  <c r="AG61"/>
  <c r="AG63"/>
  <c r="AG65"/>
  <c r="AG67"/>
  <c r="AG69"/>
  <c r="AG71"/>
  <c r="AG73"/>
  <c r="AG75"/>
  <c r="AG77"/>
  <c r="AG79"/>
  <c r="AG81"/>
  <c r="AG83"/>
  <c r="AG85"/>
  <c r="AG87"/>
  <c r="AG89"/>
  <c r="AG91"/>
  <c r="AG93"/>
  <c r="AG94"/>
  <c r="AF52"/>
  <c r="AF54"/>
  <c r="AF56"/>
  <c r="AF58"/>
  <c r="AF60"/>
  <c r="AF62"/>
  <c r="AF64"/>
  <c r="AF66"/>
  <c r="AF68"/>
  <c r="AF70"/>
  <c r="AF72"/>
  <c r="AF74"/>
  <c r="AF76"/>
  <c r="AF78"/>
  <c r="AF80"/>
  <c r="AF82"/>
  <c r="AF84"/>
  <c r="AF86"/>
  <c r="AF88"/>
  <c r="AF90"/>
  <c r="AF92"/>
  <c r="AF53"/>
  <c r="AF55"/>
  <c r="AF57"/>
  <c r="AF59"/>
  <c r="AF61"/>
  <c r="AF63"/>
  <c r="AF65"/>
  <c r="AF67"/>
  <c r="AF69"/>
  <c r="AF71"/>
  <c r="AF73"/>
  <c r="AF75"/>
  <c r="AF77"/>
  <c r="AF79"/>
  <c r="AF81"/>
  <c r="AF83"/>
  <c r="AF85"/>
  <c r="AF87"/>
  <c r="AF89"/>
  <c r="AF91"/>
  <c r="AF93"/>
  <c r="AF94"/>
  <c r="AE52"/>
  <c r="AE54"/>
  <c r="AE56"/>
  <c r="AE58"/>
  <c r="AE60"/>
  <c r="AE62"/>
  <c r="AE64"/>
  <c r="AE66"/>
  <c r="AE68"/>
  <c r="AE70"/>
  <c r="AE72"/>
  <c r="AE74"/>
  <c r="AE76"/>
  <c r="AE78"/>
  <c r="AE80"/>
  <c r="AE82"/>
  <c r="AE84"/>
  <c r="AE86"/>
  <c r="AE88"/>
  <c r="AE90"/>
  <c r="AE92"/>
  <c r="AE53"/>
  <c r="AE55"/>
  <c r="AE57"/>
  <c r="AE59"/>
  <c r="AE61"/>
  <c r="AE63"/>
  <c r="AE65"/>
  <c r="AE67"/>
  <c r="AE69"/>
  <c r="AE71"/>
  <c r="AE73"/>
  <c r="AE75"/>
  <c r="AE77"/>
  <c r="AE79"/>
  <c r="AE81"/>
  <c r="AE83"/>
  <c r="AE85"/>
  <c r="AE87"/>
  <c r="AE89"/>
  <c r="AE91"/>
  <c r="AE93"/>
  <c r="AE94"/>
  <c r="AD52"/>
  <c r="AD54"/>
  <c r="AD56"/>
  <c r="AD58"/>
  <c r="AD60"/>
  <c r="AD62"/>
  <c r="AD64"/>
  <c r="AD66"/>
  <c r="AD68"/>
  <c r="AD70"/>
  <c r="AD72"/>
  <c r="AD74"/>
  <c r="AD76"/>
  <c r="AD78"/>
  <c r="AD80"/>
  <c r="AD82"/>
  <c r="AD84"/>
  <c r="AD86"/>
  <c r="AD88"/>
  <c r="AD90"/>
  <c r="AD92"/>
  <c r="AD53"/>
  <c r="AD55"/>
  <c r="AD57"/>
  <c r="AD59"/>
  <c r="AD61"/>
  <c r="AD63"/>
  <c r="AD65"/>
  <c r="AD67"/>
  <c r="AD69"/>
  <c r="AD71"/>
  <c r="AD73"/>
  <c r="AD75"/>
  <c r="AD77"/>
  <c r="AD79"/>
  <c r="AD81"/>
  <c r="AD83"/>
  <c r="AD85"/>
  <c r="AD87"/>
  <c r="AD89"/>
  <c r="AD91"/>
  <c r="AD93"/>
  <c r="AD94"/>
  <c r="AC52"/>
  <c r="AC54"/>
  <c r="AC56"/>
  <c r="AC58"/>
  <c r="AC60"/>
  <c r="AC62"/>
  <c r="AC64"/>
  <c r="AC66"/>
  <c r="AC68"/>
  <c r="AC70"/>
  <c r="AC72"/>
  <c r="AC74"/>
  <c r="AC76"/>
  <c r="AC78"/>
  <c r="AC80"/>
  <c r="AC82"/>
  <c r="AC84"/>
  <c r="AC86"/>
  <c r="AC88"/>
  <c r="AC90"/>
  <c r="AC92"/>
  <c r="AC53"/>
  <c r="AC55"/>
  <c r="AC57"/>
  <c r="AC59"/>
  <c r="AC61"/>
  <c r="AC63"/>
  <c r="AC65"/>
  <c r="AC67"/>
  <c r="AC69"/>
  <c r="AC71"/>
  <c r="AC73"/>
  <c r="AC75"/>
  <c r="AC77"/>
  <c r="AC79"/>
  <c r="AC81"/>
  <c r="AC83"/>
  <c r="AC85"/>
  <c r="AC87"/>
  <c r="AC89"/>
  <c r="AC91"/>
  <c r="AC93"/>
  <c r="AC94"/>
  <c r="AB52"/>
  <c r="AB54"/>
  <c r="AB56"/>
  <c r="AB58"/>
  <c r="AB60"/>
  <c r="AB62"/>
  <c r="AB64"/>
  <c r="AB66"/>
  <c r="AB68"/>
  <c r="AB70"/>
  <c r="AB72"/>
  <c r="AB74"/>
  <c r="AB76"/>
  <c r="AB78"/>
  <c r="AB80"/>
  <c r="AB82"/>
  <c r="AB84"/>
  <c r="AB86"/>
  <c r="AB88"/>
  <c r="AB90"/>
  <c r="AB92"/>
  <c r="AB53"/>
  <c r="AB55"/>
  <c r="AB57"/>
  <c r="AB59"/>
  <c r="AB61"/>
  <c r="AB63"/>
  <c r="AB65"/>
  <c r="AB67"/>
  <c r="AB69"/>
  <c r="AB71"/>
  <c r="AB73"/>
  <c r="AB75"/>
  <c r="AB77"/>
  <c r="AB79"/>
  <c r="AB81"/>
  <c r="AB83"/>
  <c r="AB85"/>
  <c r="AB87"/>
  <c r="AB89"/>
  <c r="AB91"/>
  <c r="AB93"/>
  <c r="AB94"/>
  <c r="AA52"/>
  <c r="AA54"/>
  <c r="AA56"/>
  <c r="AA58"/>
  <c r="AA60"/>
  <c r="AA62"/>
  <c r="AA64"/>
  <c r="AA66"/>
  <c r="AA68"/>
  <c r="AA70"/>
  <c r="AA72"/>
  <c r="AA74"/>
  <c r="AA76"/>
  <c r="AA78"/>
  <c r="AA80"/>
  <c r="AA82"/>
  <c r="AA84"/>
  <c r="AA86"/>
  <c r="AA88"/>
  <c r="AA90"/>
  <c r="AA92"/>
  <c r="AA53"/>
  <c r="AA55"/>
  <c r="AA57"/>
  <c r="AA59"/>
  <c r="AA61"/>
  <c r="AA63"/>
  <c r="AA65"/>
  <c r="AA67"/>
  <c r="AA69"/>
  <c r="AA71"/>
  <c r="AA73"/>
  <c r="AA75"/>
  <c r="AA77"/>
  <c r="AA79"/>
  <c r="AA81"/>
  <c r="AA83"/>
  <c r="AA85"/>
  <c r="AA87"/>
  <c r="AA89"/>
  <c r="AA91"/>
  <c r="AA93"/>
  <c r="AA94"/>
  <c r="Z52"/>
  <c r="Z54"/>
  <c r="Z56"/>
  <c r="Z58"/>
  <c r="Z60"/>
  <c r="Z62"/>
  <c r="Z64"/>
  <c r="Z66"/>
  <c r="Z68"/>
  <c r="Z70"/>
  <c r="Z72"/>
  <c r="Z74"/>
  <c r="Z76"/>
  <c r="Z78"/>
  <c r="Z80"/>
  <c r="Z82"/>
  <c r="Z84"/>
  <c r="Z86"/>
  <c r="Z88"/>
  <c r="Z90"/>
  <c r="Z92"/>
  <c r="Z53"/>
  <c r="Z55"/>
  <c r="Z57"/>
  <c r="Z59"/>
  <c r="Z61"/>
  <c r="Z63"/>
  <c r="Z65"/>
  <c r="Z67"/>
  <c r="Z69"/>
  <c r="Z71"/>
  <c r="Z73"/>
  <c r="Z75"/>
  <c r="Z77"/>
  <c r="Z79"/>
  <c r="Z81"/>
  <c r="Z83"/>
  <c r="Z85"/>
  <c r="Z87"/>
  <c r="Z89"/>
  <c r="Z91"/>
  <c r="Z93"/>
  <c r="Z94"/>
  <c r="Y52"/>
  <c r="Y54"/>
  <c r="Y56"/>
  <c r="Y58"/>
  <c r="Y60"/>
  <c r="Y62"/>
  <c r="Y64"/>
  <c r="Y66"/>
  <c r="Y68"/>
  <c r="Y70"/>
  <c r="Y72"/>
  <c r="Y74"/>
  <c r="Y76"/>
  <c r="Y78"/>
  <c r="Y80"/>
  <c r="Y82"/>
  <c r="Y84"/>
  <c r="Y86"/>
  <c r="Y88"/>
  <c r="Y90"/>
  <c r="Y92"/>
  <c r="Y53"/>
  <c r="Y55"/>
  <c r="Y57"/>
  <c r="Y59"/>
  <c r="Y61"/>
  <c r="Y63"/>
  <c r="Y65"/>
  <c r="Y67"/>
  <c r="Y69"/>
  <c r="Y71"/>
  <c r="Y73"/>
  <c r="Y75"/>
  <c r="Y77"/>
  <c r="Y79"/>
  <c r="Y81"/>
  <c r="Y83"/>
  <c r="Y85"/>
  <c r="Y87"/>
  <c r="Y89"/>
  <c r="Y91"/>
  <c r="Y93"/>
  <c r="Y94"/>
  <c r="X52"/>
  <c r="X54"/>
  <c r="X56"/>
  <c r="X58"/>
  <c r="X60"/>
  <c r="X62"/>
  <c r="X64"/>
  <c r="X66"/>
  <c r="X68"/>
  <c r="X70"/>
  <c r="X72"/>
  <c r="X74"/>
  <c r="X76"/>
  <c r="X78"/>
  <c r="X80"/>
  <c r="X82"/>
  <c r="X84"/>
  <c r="X86"/>
  <c r="X88"/>
  <c r="X90"/>
  <c r="X92"/>
  <c r="X53"/>
  <c r="X55"/>
  <c r="X57"/>
  <c r="X59"/>
  <c r="X61"/>
  <c r="X63"/>
  <c r="X65"/>
  <c r="X67"/>
  <c r="X69"/>
  <c r="X71"/>
  <c r="X73"/>
  <c r="X75"/>
  <c r="X77"/>
  <c r="X79"/>
  <c r="X81"/>
  <c r="X83"/>
  <c r="X85"/>
  <c r="X87"/>
  <c r="X89"/>
  <c r="X91"/>
  <c r="X93"/>
  <c r="X94"/>
  <c r="W52"/>
  <c r="W54"/>
  <c r="W56"/>
  <c r="W58"/>
  <c r="W60"/>
  <c r="W62"/>
  <c r="W64"/>
  <c r="W66"/>
  <c r="W68"/>
  <c r="W70"/>
  <c r="W72"/>
  <c r="W74"/>
  <c r="W76"/>
  <c r="W78"/>
  <c r="W80"/>
  <c r="W82"/>
  <c r="W84"/>
  <c r="W86"/>
  <c r="W88"/>
  <c r="W90"/>
  <c r="W92"/>
  <c r="W53"/>
  <c r="W55"/>
  <c r="W57"/>
  <c r="W59"/>
  <c r="W61"/>
  <c r="W63"/>
  <c r="W65"/>
  <c r="W67"/>
  <c r="W69"/>
  <c r="W71"/>
  <c r="W73"/>
  <c r="W75"/>
  <c r="W77"/>
  <c r="W79"/>
  <c r="W81"/>
  <c r="W83"/>
  <c r="W85"/>
  <c r="W87"/>
  <c r="W89"/>
  <c r="W91"/>
  <c r="W93"/>
  <c r="W94"/>
  <c r="E52"/>
  <c r="F52"/>
  <c r="G52"/>
  <c r="H52"/>
  <c r="I52"/>
  <c r="J52"/>
  <c r="K52"/>
  <c r="L52"/>
  <c r="M52"/>
  <c r="N52"/>
  <c r="O52"/>
  <c r="P52"/>
  <c r="Q52"/>
  <c r="R52"/>
  <c r="S52"/>
  <c r="T52"/>
  <c r="V52"/>
  <c r="E54"/>
  <c r="F54"/>
  <c r="G54"/>
  <c r="H54"/>
  <c r="I54"/>
  <c r="J54"/>
  <c r="K54"/>
  <c r="L54"/>
  <c r="M54"/>
  <c r="N54"/>
  <c r="O54"/>
  <c r="P54"/>
  <c r="Q54"/>
  <c r="R54"/>
  <c r="S54"/>
  <c r="T54"/>
  <c r="V54"/>
  <c r="E56"/>
  <c r="F56"/>
  <c r="G56"/>
  <c r="H56"/>
  <c r="I56"/>
  <c r="J56"/>
  <c r="K56"/>
  <c r="L56"/>
  <c r="M56"/>
  <c r="N56"/>
  <c r="O56"/>
  <c r="P56"/>
  <c r="Q56"/>
  <c r="R56"/>
  <c r="S56"/>
  <c r="T56"/>
  <c r="V56"/>
  <c r="E58"/>
  <c r="F58"/>
  <c r="G58"/>
  <c r="H58"/>
  <c r="I58"/>
  <c r="J58"/>
  <c r="K58"/>
  <c r="L58"/>
  <c r="M58"/>
  <c r="N58"/>
  <c r="O58"/>
  <c r="P58"/>
  <c r="Q58"/>
  <c r="R58"/>
  <c r="S58"/>
  <c r="T58"/>
  <c r="V58"/>
  <c r="E60"/>
  <c r="F60"/>
  <c r="G60"/>
  <c r="H60"/>
  <c r="I60"/>
  <c r="J60"/>
  <c r="K60"/>
  <c r="L60"/>
  <c r="M60"/>
  <c r="N60"/>
  <c r="O60"/>
  <c r="P60"/>
  <c r="Q60"/>
  <c r="R60"/>
  <c r="S60"/>
  <c r="T60"/>
  <c r="V60"/>
  <c r="E62"/>
  <c r="F62"/>
  <c r="G62"/>
  <c r="H62"/>
  <c r="I62"/>
  <c r="J62"/>
  <c r="K62"/>
  <c r="L62"/>
  <c r="M62"/>
  <c r="N62"/>
  <c r="O62"/>
  <c r="P62"/>
  <c r="Q62"/>
  <c r="R62"/>
  <c r="S62"/>
  <c r="T62"/>
  <c r="V62"/>
  <c r="E64"/>
  <c r="F64"/>
  <c r="G64"/>
  <c r="H64"/>
  <c r="I64"/>
  <c r="J64"/>
  <c r="K64"/>
  <c r="L64"/>
  <c r="M64"/>
  <c r="N64"/>
  <c r="O64"/>
  <c r="P64"/>
  <c r="Q64"/>
  <c r="R64"/>
  <c r="S64"/>
  <c r="T64"/>
  <c r="V64"/>
  <c r="E66"/>
  <c r="F66"/>
  <c r="G66"/>
  <c r="H66"/>
  <c r="I66"/>
  <c r="J66"/>
  <c r="K66"/>
  <c r="L66"/>
  <c r="M66"/>
  <c r="N66"/>
  <c r="O66"/>
  <c r="P66"/>
  <c r="Q66"/>
  <c r="R66"/>
  <c r="S66"/>
  <c r="T66"/>
  <c r="V66"/>
  <c r="E68"/>
  <c r="F68"/>
  <c r="G68"/>
  <c r="H68"/>
  <c r="I68"/>
  <c r="J68"/>
  <c r="K68"/>
  <c r="L68"/>
  <c r="M68"/>
  <c r="N68"/>
  <c r="O68"/>
  <c r="P68"/>
  <c r="Q68"/>
  <c r="R68"/>
  <c r="S68"/>
  <c r="T68"/>
  <c r="V68"/>
  <c r="E70"/>
  <c r="F70"/>
  <c r="G70"/>
  <c r="H70"/>
  <c r="I70"/>
  <c r="J70"/>
  <c r="K70"/>
  <c r="L70"/>
  <c r="M70"/>
  <c r="N70"/>
  <c r="O70"/>
  <c r="P70"/>
  <c r="Q70"/>
  <c r="R70"/>
  <c r="S70"/>
  <c r="T70"/>
  <c r="V70"/>
  <c r="E72"/>
  <c r="F72"/>
  <c r="G72"/>
  <c r="H72"/>
  <c r="I72"/>
  <c r="J72"/>
  <c r="K72"/>
  <c r="L72"/>
  <c r="M72"/>
  <c r="N72"/>
  <c r="O72"/>
  <c r="P72"/>
  <c r="Q72"/>
  <c r="R72"/>
  <c r="S72"/>
  <c r="T72"/>
  <c r="V72"/>
  <c r="E74"/>
  <c r="F74"/>
  <c r="G74"/>
  <c r="H74"/>
  <c r="I74"/>
  <c r="J74"/>
  <c r="K74"/>
  <c r="L74"/>
  <c r="M74"/>
  <c r="N74"/>
  <c r="O74"/>
  <c r="P74"/>
  <c r="Q74"/>
  <c r="R74"/>
  <c r="S74"/>
  <c r="T74"/>
  <c r="V74"/>
  <c r="E76"/>
  <c r="F76"/>
  <c r="G76"/>
  <c r="H76"/>
  <c r="I76"/>
  <c r="J76"/>
  <c r="K76"/>
  <c r="L76"/>
  <c r="M76"/>
  <c r="N76"/>
  <c r="O76"/>
  <c r="P76"/>
  <c r="Q76"/>
  <c r="R76"/>
  <c r="S76"/>
  <c r="T76"/>
  <c r="V76"/>
  <c r="E78"/>
  <c r="F78"/>
  <c r="G78"/>
  <c r="H78"/>
  <c r="I78"/>
  <c r="J78"/>
  <c r="K78"/>
  <c r="L78"/>
  <c r="M78"/>
  <c r="N78"/>
  <c r="O78"/>
  <c r="P78"/>
  <c r="Q78"/>
  <c r="R78"/>
  <c r="S78"/>
  <c r="T78"/>
  <c r="V78"/>
  <c r="E80"/>
  <c r="F80"/>
  <c r="G80"/>
  <c r="H80"/>
  <c r="I80"/>
  <c r="J80"/>
  <c r="K80"/>
  <c r="L80"/>
  <c r="M80"/>
  <c r="N80"/>
  <c r="O80"/>
  <c r="P80"/>
  <c r="Q80"/>
  <c r="R80"/>
  <c r="S80"/>
  <c r="T80"/>
  <c r="V80"/>
  <c r="V82"/>
  <c r="V84"/>
  <c r="V86"/>
  <c r="V88"/>
  <c r="V90"/>
  <c r="V92"/>
  <c r="E53"/>
  <c r="F53"/>
  <c r="G53"/>
  <c r="H53"/>
  <c r="I53"/>
  <c r="J53"/>
  <c r="K53"/>
  <c r="L53"/>
  <c r="M53"/>
  <c r="N53"/>
  <c r="O53"/>
  <c r="P53"/>
  <c r="Q53"/>
  <c r="R53"/>
  <c r="S53"/>
  <c r="T53"/>
  <c r="V53"/>
  <c r="E55"/>
  <c r="F55"/>
  <c r="G55"/>
  <c r="H55"/>
  <c r="I55"/>
  <c r="J55"/>
  <c r="K55"/>
  <c r="L55"/>
  <c r="M55"/>
  <c r="N55"/>
  <c r="O55"/>
  <c r="P55"/>
  <c r="Q55"/>
  <c r="R55"/>
  <c r="S55"/>
  <c r="T55"/>
  <c r="V55"/>
  <c r="E57"/>
  <c r="F57"/>
  <c r="G57"/>
  <c r="H57"/>
  <c r="I57"/>
  <c r="J57"/>
  <c r="K57"/>
  <c r="L57"/>
  <c r="M57"/>
  <c r="N57"/>
  <c r="O57"/>
  <c r="P57"/>
  <c r="Q57"/>
  <c r="R57"/>
  <c r="S57"/>
  <c r="T57"/>
  <c r="V57"/>
  <c r="E59"/>
  <c r="F59"/>
  <c r="G59"/>
  <c r="H59"/>
  <c r="I59"/>
  <c r="J59"/>
  <c r="K59"/>
  <c r="L59"/>
  <c r="M59"/>
  <c r="N59"/>
  <c r="O59"/>
  <c r="P59"/>
  <c r="Q59"/>
  <c r="R59"/>
  <c r="S59"/>
  <c r="T59"/>
  <c r="V59"/>
  <c r="E61"/>
  <c r="F61"/>
  <c r="G61"/>
  <c r="H61"/>
  <c r="I61"/>
  <c r="J61"/>
  <c r="K61"/>
  <c r="L61"/>
  <c r="M61"/>
  <c r="N61"/>
  <c r="O61"/>
  <c r="P61"/>
  <c r="Q61"/>
  <c r="R61"/>
  <c r="S61"/>
  <c r="T61"/>
  <c r="V61"/>
  <c r="E63"/>
  <c r="F63"/>
  <c r="G63"/>
  <c r="H63"/>
  <c r="I63"/>
  <c r="J63"/>
  <c r="K63"/>
  <c r="L63"/>
  <c r="M63"/>
  <c r="N63"/>
  <c r="O63"/>
  <c r="P63"/>
  <c r="Q63"/>
  <c r="R63"/>
  <c r="S63"/>
  <c r="T63"/>
  <c r="V63"/>
  <c r="E65"/>
  <c r="F65"/>
  <c r="G65"/>
  <c r="H65"/>
  <c r="I65"/>
  <c r="J65"/>
  <c r="K65"/>
  <c r="L65"/>
  <c r="M65"/>
  <c r="N65"/>
  <c r="O65"/>
  <c r="P65"/>
  <c r="Q65"/>
  <c r="R65"/>
  <c r="S65"/>
  <c r="T65"/>
  <c r="V65"/>
  <c r="E67"/>
  <c r="F67"/>
  <c r="G67"/>
  <c r="H67"/>
  <c r="I67"/>
  <c r="J67"/>
  <c r="K67"/>
  <c r="L67"/>
  <c r="M67"/>
  <c r="N67"/>
  <c r="O67"/>
  <c r="P67"/>
  <c r="Q67"/>
  <c r="R67"/>
  <c r="S67"/>
  <c r="T67"/>
  <c r="V67"/>
  <c r="E69"/>
  <c r="F69"/>
  <c r="G69"/>
  <c r="H69"/>
  <c r="I69"/>
  <c r="J69"/>
  <c r="K69"/>
  <c r="L69"/>
  <c r="M69"/>
  <c r="N69"/>
  <c r="O69"/>
  <c r="P69"/>
  <c r="Q69"/>
  <c r="R69"/>
  <c r="S69"/>
  <c r="T69"/>
  <c r="V69"/>
  <c r="E71"/>
  <c r="F71"/>
  <c r="G71"/>
  <c r="H71"/>
  <c r="I71"/>
  <c r="J71"/>
  <c r="K71"/>
  <c r="L71"/>
  <c r="M71"/>
  <c r="N71"/>
  <c r="O71"/>
  <c r="P71"/>
  <c r="Q71"/>
  <c r="R71"/>
  <c r="S71"/>
  <c r="T71"/>
  <c r="V71"/>
  <c r="E73"/>
  <c r="F73"/>
  <c r="G73"/>
  <c r="H73"/>
  <c r="I73"/>
  <c r="J73"/>
  <c r="K73"/>
  <c r="L73"/>
  <c r="M73"/>
  <c r="N73"/>
  <c r="O73"/>
  <c r="P73"/>
  <c r="Q73"/>
  <c r="R73"/>
  <c r="S73"/>
  <c r="T73"/>
  <c r="V73"/>
  <c r="E75"/>
  <c r="F75"/>
  <c r="G75"/>
  <c r="H75"/>
  <c r="I75"/>
  <c r="J75"/>
  <c r="K75"/>
  <c r="L75"/>
  <c r="M75"/>
  <c r="N75"/>
  <c r="O75"/>
  <c r="P75"/>
  <c r="Q75"/>
  <c r="R75"/>
  <c r="S75"/>
  <c r="T75"/>
  <c r="V75"/>
  <c r="E77"/>
  <c r="F77"/>
  <c r="G77"/>
  <c r="H77"/>
  <c r="I77"/>
  <c r="J77"/>
  <c r="K77"/>
  <c r="L77"/>
  <c r="M77"/>
  <c r="N77"/>
  <c r="O77"/>
  <c r="P77"/>
  <c r="Q77"/>
  <c r="R77"/>
  <c r="S77"/>
  <c r="T77"/>
  <c r="V77"/>
  <c r="E79"/>
  <c r="F79"/>
  <c r="G79"/>
  <c r="H79"/>
  <c r="I79"/>
  <c r="J79"/>
  <c r="K79"/>
  <c r="L79"/>
  <c r="M79"/>
  <c r="N79"/>
  <c r="O79"/>
  <c r="P79"/>
  <c r="Q79"/>
  <c r="R79"/>
  <c r="S79"/>
  <c r="T79"/>
  <c r="V79"/>
  <c r="E81"/>
  <c r="F81"/>
  <c r="G81"/>
  <c r="H81"/>
  <c r="I81"/>
  <c r="J81"/>
  <c r="K81"/>
  <c r="L81"/>
  <c r="M81"/>
  <c r="N81"/>
  <c r="O81"/>
  <c r="P81"/>
  <c r="Q81"/>
  <c r="R81"/>
  <c r="S81"/>
  <c r="T81"/>
  <c r="V81"/>
  <c r="V83"/>
  <c r="V85"/>
  <c r="V87"/>
  <c r="V89"/>
  <c r="V91"/>
  <c r="V93"/>
  <c r="V94"/>
  <c r="U52"/>
  <c r="U54"/>
  <c r="U56"/>
  <c r="U58"/>
  <c r="U60"/>
  <c r="U62"/>
  <c r="U64"/>
  <c r="U66"/>
  <c r="U68"/>
  <c r="U70"/>
  <c r="U72"/>
  <c r="U74"/>
  <c r="U76"/>
  <c r="U78"/>
  <c r="U80"/>
  <c r="U82"/>
  <c r="U84"/>
  <c r="U86"/>
  <c r="U88"/>
  <c r="U90"/>
  <c r="U92"/>
  <c r="U53"/>
  <c r="U55"/>
  <c r="U57"/>
  <c r="U59"/>
  <c r="U61"/>
  <c r="U63"/>
  <c r="U65"/>
  <c r="U67"/>
  <c r="U69"/>
  <c r="U71"/>
  <c r="U73"/>
  <c r="U75"/>
  <c r="U77"/>
  <c r="U79"/>
  <c r="U81"/>
  <c r="U83"/>
  <c r="U85"/>
  <c r="U87"/>
  <c r="U89"/>
  <c r="U91"/>
  <c r="U93"/>
  <c r="U94"/>
  <c r="T82"/>
  <c r="T84"/>
  <c r="T86"/>
  <c r="T88"/>
  <c r="T90"/>
  <c r="T92"/>
  <c r="T83"/>
  <c r="T85"/>
  <c r="T87"/>
  <c r="T89"/>
  <c r="T91"/>
  <c r="T93"/>
  <c r="T94"/>
  <c r="S82"/>
  <c r="S84"/>
  <c r="S86"/>
  <c r="S88"/>
  <c r="S90"/>
  <c r="S92"/>
  <c r="S83"/>
  <c r="S85"/>
  <c r="S87"/>
  <c r="S89"/>
  <c r="S91"/>
  <c r="S93"/>
  <c r="S94"/>
  <c r="R82"/>
  <c r="R84"/>
  <c r="R86"/>
  <c r="R88"/>
  <c r="R90"/>
  <c r="R92"/>
  <c r="R83"/>
  <c r="R85"/>
  <c r="R87"/>
  <c r="R89"/>
  <c r="R91"/>
  <c r="R93"/>
  <c r="R94"/>
  <c r="Q82"/>
  <c r="Q84"/>
  <c r="Q86"/>
  <c r="Q88"/>
  <c r="Q90"/>
  <c r="Q92"/>
  <c r="Q83"/>
  <c r="Q85"/>
  <c r="Q87"/>
  <c r="Q89"/>
  <c r="Q91"/>
  <c r="Q93"/>
  <c r="Q94"/>
  <c r="P82"/>
  <c r="P84"/>
  <c r="P86"/>
  <c r="P88"/>
  <c r="P90"/>
  <c r="P92"/>
  <c r="P83"/>
  <c r="P85"/>
  <c r="P87"/>
  <c r="P89"/>
  <c r="P91"/>
  <c r="P93"/>
  <c r="P94"/>
  <c r="O82"/>
  <c r="O84"/>
  <c r="O86"/>
  <c r="O88"/>
  <c r="O90"/>
  <c r="O92"/>
  <c r="O83"/>
  <c r="O85"/>
  <c r="O87"/>
  <c r="O89"/>
  <c r="O91"/>
  <c r="O93"/>
  <c r="O94"/>
  <c r="N82"/>
  <c r="N84"/>
  <c r="N86"/>
  <c r="N88"/>
  <c r="N90"/>
  <c r="N92"/>
  <c r="N83"/>
  <c r="N85"/>
  <c r="N87"/>
  <c r="N89"/>
  <c r="N91"/>
  <c r="N93"/>
  <c r="N94"/>
  <c r="M82"/>
  <c r="M84"/>
  <c r="M86"/>
  <c r="M88"/>
  <c r="M90"/>
  <c r="M92"/>
  <c r="M83"/>
  <c r="M85"/>
  <c r="M87"/>
  <c r="M89"/>
  <c r="M91"/>
  <c r="M93"/>
  <c r="M94"/>
  <c r="L82"/>
  <c r="L84"/>
  <c r="L86"/>
  <c r="L88"/>
  <c r="L90"/>
  <c r="L92"/>
  <c r="L83"/>
  <c r="L85"/>
  <c r="L87"/>
  <c r="L89"/>
  <c r="L91"/>
  <c r="L93"/>
  <c r="L94"/>
  <c r="K82"/>
  <c r="K84"/>
  <c r="K86"/>
  <c r="K88"/>
  <c r="K90"/>
  <c r="K92"/>
  <c r="K83"/>
  <c r="K85"/>
  <c r="K87"/>
  <c r="K89"/>
  <c r="K91"/>
  <c r="K93"/>
  <c r="K94"/>
  <c r="J82"/>
  <c r="J84"/>
  <c r="J86"/>
  <c r="J88"/>
  <c r="J90"/>
  <c r="J92"/>
  <c r="J83"/>
  <c r="J85"/>
  <c r="J87"/>
  <c r="J89"/>
  <c r="J91"/>
  <c r="J93"/>
  <c r="J94"/>
  <c r="I82"/>
  <c r="I84"/>
  <c r="I86"/>
  <c r="I88"/>
  <c r="I90"/>
  <c r="I92"/>
  <c r="I83"/>
  <c r="I85"/>
  <c r="I87"/>
  <c r="I89"/>
  <c r="I91"/>
  <c r="I93"/>
  <c r="I94"/>
  <c r="H82"/>
  <c r="H84"/>
  <c r="H86"/>
  <c r="H88"/>
  <c r="H90"/>
  <c r="H92"/>
  <c r="H83"/>
  <c r="H85"/>
  <c r="H87"/>
  <c r="H89"/>
  <c r="H91"/>
  <c r="H93"/>
  <c r="H94"/>
  <c r="G82"/>
  <c r="G84"/>
  <c r="G86"/>
  <c r="G88"/>
  <c r="G90"/>
  <c r="G92"/>
  <c r="G83"/>
  <c r="G85"/>
  <c r="G87"/>
  <c r="G89"/>
  <c r="G91"/>
  <c r="G93"/>
  <c r="G94"/>
  <c r="F82"/>
  <c r="F84"/>
  <c r="F86"/>
  <c r="F88"/>
  <c r="F90"/>
  <c r="F92"/>
  <c r="F83"/>
  <c r="F85"/>
  <c r="F87"/>
  <c r="F89"/>
  <c r="F91"/>
  <c r="F93"/>
  <c r="F94"/>
  <c r="E82"/>
  <c r="E84"/>
  <c r="E86"/>
  <c r="E88"/>
  <c r="E90"/>
  <c r="E92"/>
  <c r="E83"/>
  <c r="E85"/>
  <c r="E87"/>
  <c r="E89"/>
  <c r="E91"/>
  <c r="E93"/>
  <c r="E94"/>
  <c r="AJ91"/>
  <c r="C90"/>
  <c r="A54"/>
  <c r="A56"/>
  <c r="A58"/>
  <c r="A60"/>
  <c r="A62"/>
  <c r="A64"/>
  <c r="A66"/>
  <c r="A68"/>
  <c r="A70"/>
  <c r="A72"/>
  <c r="A74"/>
  <c r="A76"/>
  <c r="A78"/>
  <c r="A80"/>
  <c r="A82"/>
  <c r="A84"/>
  <c r="A86"/>
  <c r="A88"/>
  <c r="A90"/>
  <c r="AJ89"/>
  <c r="C88"/>
  <c r="AJ87"/>
  <c r="C86"/>
  <c r="AJ85"/>
  <c r="C84"/>
  <c r="AJ83"/>
  <c r="C82"/>
  <c r="AJ81"/>
  <c r="C80"/>
  <c r="AJ79"/>
  <c r="C78"/>
  <c r="AJ77"/>
  <c r="C76"/>
  <c r="AJ75"/>
  <c r="C74"/>
  <c r="AJ73"/>
  <c r="C72"/>
  <c r="AJ71"/>
  <c r="C70"/>
  <c r="AJ69"/>
  <c r="C68"/>
  <c r="AJ67"/>
  <c r="C66"/>
  <c r="AJ65"/>
  <c r="C64"/>
  <c r="AJ63"/>
  <c r="C62"/>
  <c r="AJ61"/>
  <c r="C60"/>
  <c r="AJ59"/>
  <c r="C58"/>
  <c r="AJ57"/>
  <c r="C56"/>
  <c r="AJ55"/>
  <c r="C54"/>
  <c r="AJ53"/>
  <c r="C52"/>
  <c r="B3"/>
  <c r="AI3"/>
  <c r="B5"/>
  <c r="AI5"/>
  <c r="B7"/>
  <c r="AI7"/>
  <c r="B9"/>
  <c r="AI9"/>
  <c r="B11"/>
  <c r="AI11"/>
  <c r="B13"/>
  <c r="AI13"/>
  <c r="B15"/>
  <c r="AI15"/>
  <c r="B17"/>
  <c r="AI17"/>
  <c r="B19"/>
  <c r="AI19"/>
  <c r="B21"/>
  <c r="AI21"/>
  <c r="B23"/>
  <c r="AI23"/>
  <c r="B25"/>
  <c r="AI25"/>
  <c r="B27"/>
  <c r="AI27"/>
  <c r="B29"/>
  <c r="AI29"/>
  <c r="B31"/>
  <c r="AI31"/>
  <c r="B33"/>
  <c r="AI33"/>
  <c r="B35"/>
  <c r="AI35"/>
  <c r="B37"/>
  <c r="AI37"/>
  <c r="B39"/>
  <c r="AI39"/>
  <c r="B41"/>
  <c r="AI41"/>
  <c r="AI43"/>
  <c r="AI4"/>
  <c r="AI6"/>
  <c r="AI8"/>
  <c r="AI10"/>
  <c r="AI12"/>
  <c r="AI14"/>
  <c r="AI16"/>
  <c r="AI18"/>
  <c r="AI20"/>
  <c r="AI22"/>
  <c r="AI24"/>
  <c r="AI26"/>
  <c r="AI28"/>
  <c r="AI30"/>
  <c r="AI32"/>
  <c r="AI34"/>
  <c r="AI36"/>
  <c r="AI38"/>
  <c r="AI40"/>
  <c r="AI42"/>
  <c r="AI44"/>
  <c r="AI45"/>
  <c r="AH3"/>
  <c r="AH5"/>
  <c r="AH7"/>
  <c r="AH9"/>
  <c r="AH11"/>
  <c r="AH13"/>
  <c r="AH15"/>
  <c r="AH17"/>
  <c r="AH19"/>
  <c r="AH21"/>
  <c r="AH23"/>
  <c r="AH25"/>
  <c r="AH27"/>
  <c r="AH29"/>
  <c r="AH31"/>
  <c r="AH33"/>
  <c r="AH35"/>
  <c r="AH37"/>
  <c r="AH39"/>
  <c r="AH41"/>
  <c r="AH43"/>
  <c r="AH4"/>
  <c r="AH6"/>
  <c r="AH8"/>
  <c r="AH10"/>
  <c r="AH12"/>
  <c r="AH14"/>
  <c r="AH16"/>
  <c r="AH18"/>
  <c r="AH20"/>
  <c r="AH22"/>
  <c r="AH24"/>
  <c r="AH26"/>
  <c r="AH28"/>
  <c r="AH30"/>
  <c r="AH32"/>
  <c r="AH34"/>
  <c r="AH36"/>
  <c r="AH38"/>
  <c r="AH40"/>
  <c r="AH42"/>
  <c r="AH44"/>
  <c r="AH45"/>
  <c r="AG3"/>
  <c r="AG5"/>
  <c r="AG7"/>
  <c r="AG9"/>
  <c r="AG11"/>
  <c r="AG13"/>
  <c r="AG15"/>
  <c r="AG17"/>
  <c r="AG19"/>
  <c r="AG21"/>
  <c r="AG23"/>
  <c r="AG25"/>
  <c r="AG27"/>
  <c r="AG29"/>
  <c r="AG31"/>
  <c r="AG33"/>
  <c r="AG35"/>
  <c r="AG37"/>
  <c r="AG39"/>
  <c r="AG41"/>
  <c r="AG43"/>
  <c r="AG4"/>
  <c r="AG6"/>
  <c r="AG8"/>
  <c r="AG10"/>
  <c r="AG12"/>
  <c r="AG14"/>
  <c r="AG16"/>
  <c r="AG18"/>
  <c r="AG20"/>
  <c r="AG22"/>
  <c r="AG24"/>
  <c r="AG26"/>
  <c r="AG28"/>
  <c r="AG30"/>
  <c r="AG32"/>
  <c r="AG34"/>
  <c r="AG36"/>
  <c r="AG38"/>
  <c r="AG40"/>
  <c r="AG42"/>
  <c r="AG44"/>
  <c r="AG45"/>
  <c r="AF3"/>
  <c r="AF5"/>
  <c r="AF7"/>
  <c r="AF9"/>
  <c r="AF11"/>
  <c r="AF13"/>
  <c r="AF15"/>
  <c r="AF17"/>
  <c r="AF19"/>
  <c r="AF21"/>
  <c r="AF23"/>
  <c r="AF25"/>
  <c r="AF27"/>
  <c r="AF29"/>
  <c r="AF31"/>
  <c r="AF33"/>
  <c r="AF35"/>
  <c r="AF37"/>
  <c r="AF39"/>
  <c r="AF41"/>
  <c r="AF43"/>
  <c r="AF4"/>
  <c r="AF6"/>
  <c r="AF8"/>
  <c r="AF10"/>
  <c r="AF12"/>
  <c r="AF14"/>
  <c r="AF16"/>
  <c r="AF18"/>
  <c r="AF20"/>
  <c r="AF22"/>
  <c r="AF24"/>
  <c r="AF26"/>
  <c r="AF28"/>
  <c r="AF30"/>
  <c r="AF32"/>
  <c r="AF34"/>
  <c r="AF36"/>
  <c r="AF38"/>
  <c r="AF40"/>
  <c r="AF42"/>
  <c r="AF44"/>
  <c r="AF45"/>
  <c r="AE3"/>
  <c r="AE5"/>
  <c r="AE7"/>
  <c r="AE9"/>
  <c r="AE11"/>
  <c r="AE13"/>
  <c r="AE15"/>
  <c r="AE17"/>
  <c r="AE19"/>
  <c r="AE21"/>
  <c r="AE23"/>
  <c r="AE25"/>
  <c r="AE27"/>
  <c r="AE29"/>
  <c r="AE31"/>
  <c r="AE33"/>
  <c r="AE35"/>
  <c r="AE37"/>
  <c r="AE39"/>
  <c r="AE41"/>
  <c r="AE43"/>
  <c r="AE4"/>
  <c r="AE6"/>
  <c r="AE8"/>
  <c r="AE10"/>
  <c r="AE12"/>
  <c r="AE14"/>
  <c r="AE16"/>
  <c r="AE18"/>
  <c r="AE20"/>
  <c r="AE22"/>
  <c r="AE24"/>
  <c r="AE26"/>
  <c r="AE28"/>
  <c r="AE30"/>
  <c r="AE32"/>
  <c r="AE34"/>
  <c r="AE36"/>
  <c r="AE38"/>
  <c r="AE40"/>
  <c r="AE42"/>
  <c r="AE44"/>
  <c r="AE45"/>
  <c r="AD3"/>
  <c r="AD5"/>
  <c r="AD7"/>
  <c r="AD9"/>
  <c r="AD11"/>
  <c r="AD13"/>
  <c r="AD15"/>
  <c r="AD17"/>
  <c r="AD19"/>
  <c r="AD21"/>
  <c r="AD23"/>
  <c r="AD25"/>
  <c r="AD27"/>
  <c r="AD29"/>
  <c r="AD31"/>
  <c r="AD33"/>
  <c r="AD35"/>
  <c r="AD37"/>
  <c r="AD39"/>
  <c r="AD41"/>
  <c r="AD43"/>
  <c r="AD4"/>
  <c r="AD6"/>
  <c r="AD8"/>
  <c r="AD10"/>
  <c r="AD12"/>
  <c r="AD14"/>
  <c r="AD16"/>
  <c r="AD18"/>
  <c r="AD20"/>
  <c r="AD22"/>
  <c r="AD24"/>
  <c r="AD26"/>
  <c r="AD28"/>
  <c r="AD30"/>
  <c r="AD32"/>
  <c r="AD34"/>
  <c r="AD36"/>
  <c r="AD38"/>
  <c r="AD40"/>
  <c r="AD42"/>
  <c r="AD44"/>
  <c r="AD45"/>
  <c r="AC3"/>
  <c r="AC5"/>
  <c r="AC7"/>
  <c r="AC9"/>
  <c r="AC11"/>
  <c r="AC13"/>
  <c r="AC15"/>
  <c r="AC17"/>
  <c r="AC19"/>
  <c r="AC21"/>
  <c r="AC23"/>
  <c r="AC25"/>
  <c r="AC27"/>
  <c r="AC29"/>
  <c r="AC31"/>
  <c r="AC33"/>
  <c r="AC35"/>
  <c r="AC37"/>
  <c r="AC39"/>
  <c r="AC41"/>
  <c r="AC43"/>
  <c r="AC4"/>
  <c r="AC6"/>
  <c r="AC8"/>
  <c r="AC10"/>
  <c r="AC12"/>
  <c r="AC14"/>
  <c r="AC16"/>
  <c r="AC18"/>
  <c r="AC20"/>
  <c r="AC22"/>
  <c r="AC24"/>
  <c r="AC26"/>
  <c r="AC28"/>
  <c r="AC30"/>
  <c r="AC32"/>
  <c r="AC34"/>
  <c r="AC36"/>
  <c r="AC38"/>
  <c r="AC40"/>
  <c r="AC42"/>
  <c r="AC44"/>
  <c r="AC45"/>
  <c r="AB3"/>
  <c r="AB5"/>
  <c r="AB7"/>
  <c r="AB9"/>
  <c r="AB11"/>
  <c r="AB13"/>
  <c r="AB15"/>
  <c r="AB17"/>
  <c r="AB19"/>
  <c r="AB21"/>
  <c r="AB23"/>
  <c r="AB25"/>
  <c r="AB27"/>
  <c r="AB29"/>
  <c r="AB31"/>
  <c r="AB33"/>
  <c r="AB35"/>
  <c r="AB37"/>
  <c r="AB39"/>
  <c r="AB41"/>
  <c r="AB43"/>
  <c r="AB4"/>
  <c r="AB6"/>
  <c r="AB8"/>
  <c r="AB10"/>
  <c r="AB12"/>
  <c r="AB14"/>
  <c r="AB16"/>
  <c r="AB18"/>
  <c r="AB20"/>
  <c r="AB22"/>
  <c r="AB24"/>
  <c r="AB26"/>
  <c r="AB28"/>
  <c r="AB30"/>
  <c r="AB32"/>
  <c r="AB34"/>
  <c r="AB36"/>
  <c r="AB38"/>
  <c r="AB40"/>
  <c r="AB42"/>
  <c r="AB44"/>
  <c r="AB45"/>
  <c r="AA3"/>
  <c r="AA5"/>
  <c r="AA7"/>
  <c r="AA9"/>
  <c r="AA11"/>
  <c r="AA13"/>
  <c r="AA15"/>
  <c r="AA17"/>
  <c r="AA19"/>
  <c r="AA21"/>
  <c r="AA23"/>
  <c r="AA25"/>
  <c r="AA27"/>
  <c r="AA29"/>
  <c r="AA31"/>
  <c r="AA33"/>
  <c r="AA35"/>
  <c r="AA37"/>
  <c r="AA39"/>
  <c r="AA41"/>
  <c r="AA43"/>
  <c r="AA4"/>
  <c r="AA6"/>
  <c r="AA8"/>
  <c r="AA10"/>
  <c r="AA12"/>
  <c r="AA14"/>
  <c r="AA16"/>
  <c r="AA18"/>
  <c r="AA20"/>
  <c r="AA22"/>
  <c r="AA24"/>
  <c r="AA26"/>
  <c r="AA28"/>
  <c r="AA30"/>
  <c r="AA32"/>
  <c r="AA34"/>
  <c r="AA36"/>
  <c r="AA38"/>
  <c r="AA40"/>
  <c r="AA42"/>
  <c r="AA44"/>
  <c r="AA45"/>
  <c r="Z3"/>
  <c r="Z5"/>
  <c r="Z7"/>
  <c r="Z9"/>
  <c r="Z11"/>
  <c r="Z13"/>
  <c r="Z15"/>
  <c r="Z17"/>
  <c r="Z19"/>
  <c r="Z21"/>
  <c r="Z23"/>
  <c r="Z25"/>
  <c r="Z27"/>
  <c r="Z29"/>
  <c r="Z31"/>
  <c r="Z33"/>
  <c r="Z35"/>
  <c r="Z37"/>
  <c r="Z39"/>
  <c r="Z41"/>
  <c r="Z43"/>
  <c r="Z4"/>
  <c r="Z6"/>
  <c r="Z8"/>
  <c r="Z10"/>
  <c r="Z12"/>
  <c r="Z14"/>
  <c r="Z16"/>
  <c r="Z18"/>
  <c r="Z20"/>
  <c r="Z22"/>
  <c r="Z24"/>
  <c r="Z26"/>
  <c r="Z28"/>
  <c r="Z30"/>
  <c r="Z32"/>
  <c r="Z34"/>
  <c r="Z36"/>
  <c r="Z38"/>
  <c r="Z40"/>
  <c r="Z42"/>
  <c r="Z44"/>
  <c r="Z45"/>
  <c r="Y3"/>
  <c r="Y5"/>
  <c r="Y7"/>
  <c r="Y9"/>
  <c r="Y11"/>
  <c r="Y13"/>
  <c r="Y15"/>
  <c r="Y17"/>
  <c r="Y19"/>
  <c r="Y21"/>
  <c r="Y23"/>
  <c r="Y25"/>
  <c r="Y27"/>
  <c r="Y29"/>
  <c r="Y31"/>
  <c r="Y33"/>
  <c r="Y35"/>
  <c r="Y37"/>
  <c r="Y39"/>
  <c r="Y41"/>
  <c r="Y43"/>
  <c r="Y4"/>
  <c r="Y6"/>
  <c r="Y8"/>
  <c r="Y10"/>
  <c r="Y12"/>
  <c r="Y14"/>
  <c r="Y16"/>
  <c r="Y18"/>
  <c r="Y20"/>
  <c r="Y22"/>
  <c r="Y24"/>
  <c r="Y26"/>
  <c r="Y28"/>
  <c r="Y30"/>
  <c r="Y32"/>
  <c r="Y34"/>
  <c r="Y36"/>
  <c r="Y38"/>
  <c r="Y40"/>
  <c r="Y42"/>
  <c r="Y44"/>
  <c r="Y45"/>
  <c r="X3"/>
  <c r="X5"/>
  <c r="X7"/>
  <c r="X9"/>
  <c r="X11"/>
  <c r="X13"/>
  <c r="X15"/>
  <c r="X17"/>
  <c r="X19"/>
  <c r="X21"/>
  <c r="X23"/>
  <c r="X25"/>
  <c r="X27"/>
  <c r="X29"/>
  <c r="X31"/>
  <c r="X33"/>
  <c r="X35"/>
  <c r="X37"/>
  <c r="X39"/>
  <c r="X41"/>
  <c r="X43"/>
  <c r="X4"/>
  <c r="X6"/>
  <c r="X8"/>
  <c r="X10"/>
  <c r="X12"/>
  <c r="X14"/>
  <c r="X16"/>
  <c r="X18"/>
  <c r="X20"/>
  <c r="X22"/>
  <c r="X24"/>
  <c r="X26"/>
  <c r="X28"/>
  <c r="X30"/>
  <c r="X32"/>
  <c r="X34"/>
  <c r="X36"/>
  <c r="X38"/>
  <c r="X40"/>
  <c r="X42"/>
  <c r="X44"/>
  <c r="X45"/>
  <c r="W3"/>
  <c r="W5"/>
  <c r="W7"/>
  <c r="W9"/>
  <c r="W11"/>
  <c r="W13"/>
  <c r="W15"/>
  <c r="W17"/>
  <c r="W19"/>
  <c r="W21"/>
  <c r="W23"/>
  <c r="W25"/>
  <c r="W27"/>
  <c r="W29"/>
  <c r="W31"/>
  <c r="W33"/>
  <c r="W35"/>
  <c r="W37"/>
  <c r="W39"/>
  <c r="W41"/>
  <c r="W43"/>
  <c r="W4"/>
  <c r="W6"/>
  <c r="W8"/>
  <c r="W10"/>
  <c r="W12"/>
  <c r="W14"/>
  <c r="W16"/>
  <c r="W18"/>
  <c r="W20"/>
  <c r="W22"/>
  <c r="W24"/>
  <c r="W26"/>
  <c r="W28"/>
  <c r="W30"/>
  <c r="W32"/>
  <c r="W34"/>
  <c r="W36"/>
  <c r="W38"/>
  <c r="W40"/>
  <c r="W42"/>
  <c r="W44"/>
  <c r="W45"/>
  <c r="E3"/>
  <c r="F3"/>
  <c r="G3"/>
  <c r="H3"/>
  <c r="I3"/>
  <c r="J3"/>
  <c r="K3"/>
  <c r="L3"/>
  <c r="M3"/>
  <c r="N3"/>
  <c r="O3"/>
  <c r="P3"/>
  <c r="Q3"/>
  <c r="R3"/>
  <c r="S3"/>
  <c r="T3"/>
  <c r="V3"/>
  <c r="E5"/>
  <c r="F5"/>
  <c r="G5"/>
  <c r="H5"/>
  <c r="I5"/>
  <c r="J5"/>
  <c r="K5"/>
  <c r="L5"/>
  <c r="M5"/>
  <c r="N5"/>
  <c r="O5"/>
  <c r="P5"/>
  <c r="Q5"/>
  <c r="R5"/>
  <c r="S5"/>
  <c r="T5"/>
  <c r="V5"/>
  <c r="E7"/>
  <c r="F7"/>
  <c r="G7"/>
  <c r="H7"/>
  <c r="I7"/>
  <c r="J7"/>
  <c r="K7"/>
  <c r="L7"/>
  <c r="M7"/>
  <c r="N7"/>
  <c r="O7"/>
  <c r="P7"/>
  <c r="Q7"/>
  <c r="R7"/>
  <c r="S7"/>
  <c r="T7"/>
  <c r="V7"/>
  <c r="E9"/>
  <c r="F9"/>
  <c r="G9"/>
  <c r="H9"/>
  <c r="I9"/>
  <c r="J9"/>
  <c r="K9"/>
  <c r="L9"/>
  <c r="M9"/>
  <c r="N9"/>
  <c r="O9"/>
  <c r="P9"/>
  <c r="Q9"/>
  <c r="R9"/>
  <c r="S9"/>
  <c r="T9"/>
  <c r="V9"/>
  <c r="E11"/>
  <c r="F11"/>
  <c r="G11"/>
  <c r="H11"/>
  <c r="I11"/>
  <c r="J11"/>
  <c r="K11"/>
  <c r="L11"/>
  <c r="M11"/>
  <c r="N11"/>
  <c r="O11"/>
  <c r="P11"/>
  <c r="Q11"/>
  <c r="R11"/>
  <c r="S11"/>
  <c r="T11"/>
  <c r="V11"/>
  <c r="E13"/>
  <c r="F13"/>
  <c r="G13"/>
  <c r="H13"/>
  <c r="I13"/>
  <c r="J13"/>
  <c r="K13"/>
  <c r="L13"/>
  <c r="M13"/>
  <c r="N13"/>
  <c r="O13"/>
  <c r="P13"/>
  <c r="Q13"/>
  <c r="R13"/>
  <c r="S13"/>
  <c r="T13"/>
  <c r="V13"/>
  <c r="E15"/>
  <c r="F15"/>
  <c r="G15"/>
  <c r="H15"/>
  <c r="I15"/>
  <c r="J15"/>
  <c r="K15"/>
  <c r="L15"/>
  <c r="M15"/>
  <c r="N15"/>
  <c r="O15"/>
  <c r="P15"/>
  <c r="Q15"/>
  <c r="R15"/>
  <c r="S15"/>
  <c r="T15"/>
  <c r="V15"/>
  <c r="E17"/>
  <c r="F17"/>
  <c r="G17"/>
  <c r="H17"/>
  <c r="I17"/>
  <c r="J17"/>
  <c r="K17"/>
  <c r="L17"/>
  <c r="M17"/>
  <c r="N17"/>
  <c r="O17"/>
  <c r="P17"/>
  <c r="Q17"/>
  <c r="R17"/>
  <c r="S17"/>
  <c r="T17"/>
  <c r="V17"/>
  <c r="E19"/>
  <c r="F19"/>
  <c r="G19"/>
  <c r="H19"/>
  <c r="I19"/>
  <c r="J19"/>
  <c r="K19"/>
  <c r="L19"/>
  <c r="M19"/>
  <c r="N19"/>
  <c r="O19"/>
  <c r="P19"/>
  <c r="Q19"/>
  <c r="R19"/>
  <c r="S19"/>
  <c r="T19"/>
  <c r="V19"/>
  <c r="E21"/>
  <c r="F21"/>
  <c r="G21"/>
  <c r="H21"/>
  <c r="I21"/>
  <c r="J21"/>
  <c r="K21"/>
  <c r="L21"/>
  <c r="M21"/>
  <c r="N21"/>
  <c r="O21"/>
  <c r="P21"/>
  <c r="Q21"/>
  <c r="R21"/>
  <c r="S21"/>
  <c r="T21"/>
  <c r="V21"/>
  <c r="E23"/>
  <c r="F23"/>
  <c r="G23"/>
  <c r="H23"/>
  <c r="I23"/>
  <c r="J23"/>
  <c r="K23"/>
  <c r="L23"/>
  <c r="M23"/>
  <c r="N23"/>
  <c r="O23"/>
  <c r="P23"/>
  <c r="Q23"/>
  <c r="R23"/>
  <c r="S23"/>
  <c r="T23"/>
  <c r="V23"/>
  <c r="E25"/>
  <c r="F25"/>
  <c r="G25"/>
  <c r="H25"/>
  <c r="I25"/>
  <c r="J25"/>
  <c r="K25"/>
  <c r="L25"/>
  <c r="M25"/>
  <c r="N25"/>
  <c r="O25"/>
  <c r="P25"/>
  <c r="Q25"/>
  <c r="R25"/>
  <c r="S25"/>
  <c r="T25"/>
  <c r="V25"/>
  <c r="E27"/>
  <c r="F27"/>
  <c r="G27"/>
  <c r="H27"/>
  <c r="I27"/>
  <c r="J27"/>
  <c r="K27"/>
  <c r="L27"/>
  <c r="M27"/>
  <c r="N27"/>
  <c r="O27"/>
  <c r="P27"/>
  <c r="Q27"/>
  <c r="R27"/>
  <c r="S27"/>
  <c r="T27"/>
  <c r="V27"/>
  <c r="E29"/>
  <c r="F29"/>
  <c r="G29"/>
  <c r="H29"/>
  <c r="I29"/>
  <c r="J29"/>
  <c r="K29"/>
  <c r="L29"/>
  <c r="M29"/>
  <c r="N29"/>
  <c r="O29"/>
  <c r="P29"/>
  <c r="Q29"/>
  <c r="R29"/>
  <c r="S29"/>
  <c r="T29"/>
  <c r="V29"/>
  <c r="E31"/>
  <c r="F31"/>
  <c r="G31"/>
  <c r="H31"/>
  <c r="I31"/>
  <c r="J31"/>
  <c r="K31"/>
  <c r="L31"/>
  <c r="M31"/>
  <c r="N31"/>
  <c r="O31"/>
  <c r="P31"/>
  <c r="Q31"/>
  <c r="R31"/>
  <c r="S31"/>
  <c r="T31"/>
  <c r="V31"/>
  <c r="E33"/>
  <c r="F33"/>
  <c r="G33"/>
  <c r="H33"/>
  <c r="I33"/>
  <c r="J33"/>
  <c r="K33"/>
  <c r="L33"/>
  <c r="M33"/>
  <c r="N33"/>
  <c r="O33"/>
  <c r="P33"/>
  <c r="Q33"/>
  <c r="R33"/>
  <c r="S33"/>
  <c r="T33"/>
  <c r="V33"/>
  <c r="V35"/>
  <c r="V37"/>
  <c r="V39"/>
  <c r="V41"/>
  <c r="V43"/>
  <c r="E4"/>
  <c r="F4"/>
  <c r="G4"/>
  <c r="H4"/>
  <c r="I4"/>
  <c r="J4"/>
  <c r="K4"/>
  <c r="L4"/>
  <c r="M4"/>
  <c r="N4"/>
  <c r="O4"/>
  <c r="P4"/>
  <c r="Q4"/>
  <c r="R4"/>
  <c r="S4"/>
  <c r="T4"/>
  <c r="V4"/>
  <c r="E6"/>
  <c r="F6"/>
  <c r="G6"/>
  <c r="H6"/>
  <c r="I6"/>
  <c r="J6"/>
  <c r="K6"/>
  <c r="L6"/>
  <c r="M6"/>
  <c r="N6"/>
  <c r="O6"/>
  <c r="P6"/>
  <c r="Q6"/>
  <c r="R6"/>
  <c r="S6"/>
  <c r="T6"/>
  <c r="V6"/>
  <c r="E8"/>
  <c r="F8"/>
  <c r="G8"/>
  <c r="H8"/>
  <c r="I8"/>
  <c r="J8"/>
  <c r="K8"/>
  <c r="L8"/>
  <c r="M8"/>
  <c r="N8"/>
  <c r="O8"/>
  <c r="P8"/>
  <c r="Q8"/>
  <c r="R8"/>
  <c r="S8"/>
  <c r="T8"/>
  <c r="V8"/>
  <c r="E10"/>
  <c r="F10"/>
  <c r="G10"/>
  <c r="H10"/>
  <c r="I10"/>
  <c r="J10"/>
  <c r="K10"/>
  <c r="L10"/>
  <c r="M10"/>
  <c r="N10"/>
  <c r="O10"/>
  <c r="P10"/>
  <c r="Q10"/>
  <c r="R10"/>
  <c r="S10"/>
  <c r="T10"/>
  <c r="V10"/>
  <c r="E12"/>
  <c r="F12"/>
  <c r="G12"/>
  <c r="H12"/>
  <c r="I12"/>
  <c r="J12"/>
  <c r="K12"/>
  <c r="L12"/>
  <c r="M12"/>
  <c r="N12"/>
  <c r="O12"/>
  <c r="P12"/>
  <c r="Q12"/>
  <c r="R12"/>
  <c r="S12"/>
  <c r="T12"/>
  <c r="V12"/>
  <c r="E14"/>
  <c r="F14"/>
  <c r="G14"/>
  <c r="H14"/>
  <c r="I14"/>
  <c r="J14"/>
  <c r="K14"/>
  <c r="L14"/>
  <c r="M14"/>
  <c r="N14"/>
  <c r="O14"/>
  <c r="P14"/>
  <c r="Q14"/>
  <c r="R14"/>
  <c r="S14"/>
  <c r="T14"/>
  <c r="V14"/>
  <c r="E16"/>
  <c r="F16"/>
  <c r="G16"/>
  <c r="H16"/>
  <c r="I16"/>
  <c r="J16"/>
  <c r="K16"/>
  <c r="L16"/>
  <c r="M16"/>
  <c r="N16"/>
  <c r="O16"/>
  <c r="P16"/>
  <c r="Q16"/>
  <c r="R16"/>
  <c r="S16"/>
  <c r="T16"/>
  <c r="V16"/>
  <c r="E18"/>
  <c r="F18"/>
  <c r="G18"/>
  <c r="H18"/>
  <c r="I18"/>
  <c r="J18"/>
  <c r="K18"/>
  <c r="L18"/>
  <c r="M18"/>
  <c r="N18"/>
  <c r="O18"/>
  <c r="P18"/>
  <c r="Q18"/>
  <c r="R18"/>
  <c r="S18"/>
  <c r="T18"/>
  <c r="V18"/>
  <c r="E20"/>
  <c r="F20"/>
  <c r="G20"/>
  <c r="H20"/>
  <c r="I20"/>
  <c r="J20"/>
  <c r="K20"/>
  <c r="L20"/>
  <c r="M20"/>
  <c r="N20"/>
  <c r="O20"/>
  <c r="P20"/>
  <c r="Q20"/>
  <c r="R20"/>
  <c r="S20"/>
  <c r="T20"/>
  <c r="V20"/>
  <c r="E22"/>
  <c r="F22"/>
  <c r="G22"/>
  <c r="H22"/>
  <c r="I22"/>
  <c r="J22"/>
  <c r="K22"/>
  <c r="L22"/>
  <c r="M22"/>
  <c r="N22"/>
  <c r="O22"/>
  <c r="P22"/>
  <c r="Q22"/>
  <c r="R22"/>
  <c r="S22"/>
  <c r="T22"/>
  <c r="V22"/>
  <c r="E24"/>
  <c r="F24"/>
  <c r="G24"/>
  <c r="H24"/>
  <c r="I24"/>
  <c r="J24"/>
  <c r="K24"/>
  <c r="L24"/>
  <c r="M24"/>
  <c r="N24"/>
  <c r="O24"/>
  <c r="P24"/>
  <c r="Q24"/>
  <c r="R24"/>
  <c r="S24"/>
  <c r="T24"/>
  <c r="V24"/>
  <c r="E26"/>
  <c r="F26"/>
  <c r="G26"/>
  <c r="H26"/>
  <c r="I26"/>
  <c r="J26"/>
  <c r="K26"/>
  <c r="L26"/>
  <c r="M26"/>
  <c r="N26"/>
  <c r="O26"/>
  <c r="P26"/>
  <c r="Q26"/>
  <c r="R26"/>
  <c r="S26"/>
  <c r="T26"/>
  <c r="V26"/>
  <c r="E28"/>
  <c r="F28"/>
  <c r="G28"/>
  <c r="H28"/>
  <c r="I28"/>
  <c r="J28"/>
  <c r="K28"/>
  <c r="L28"/>
  <c r="M28"/>
  <c r="N28"/>
  <c r="O28"/>
  <c r="P28"/>
  <c r="Q28"/>
  <c r="R28"/>
  <c r="S28"/>
  <c r="T28"/>
  <c r="V28"/>
  <c r="E30"/>
  <c r="F30"/>
  <c r="G30"/>
  <c r="H30"/>
  <c r="I30"/>
  <c r="J30"/>
  <c r="K30"/>
  <c r="L30"/>
  <c r="M30"/>
  <c r="N30"/>
  <c r="O30"/>
  <c r="P30"/>
  <c r="Q30"/>
  <c r="R30"/>
  <c r="S30"/>
  <c r="T30"/>
  <c r="V30"/>
  <c r="E32"/>
  <c r="F32"/>
  <c r="G32"/>
  <c r="H32"/>
  <c r="I32"/>
  <c r="J32"/>
  <c r="K32"/>
  <c r="L32"/>
  <c r="M32"/>
  <c r="N32"/>
  <c r="O32"/>
  <c r="P32"/>
  <c r="Q32"/>
  <c r="R32"/>
  <c r="S32"/>
  <c r="T32"/>
  <c r="V32"/>
  <c r="E34"/>
  <c r="F34"/>
  <c r="G34"/>
  <c r="H34"/>
  <c r="I34"/>
  <c r="J34"/>
  <c r="K34"/>
  <c r="L34"/>
  <c r="M34"/>
  <c r="N34"/>
  <c r="O34"/>
  <c r="P34"/>
  <c r="Q34"/>
  <c r="R34"/>
  <c r="S34"/>
  <c r="T34"/>
  <c r="V34"/>
  <c r="V36"/>
  <c r="V38"/>
  <c r="V40"/>
  <c r="V42"/>
  <c r="V44"/>
  <c r="V45"/>
  <c r="U3"/>
  <c r="U5"/>
  <c r="U7"/>
  <c r="U9"/>
  <c r="U11"/>
  <c r="U13"/>
  <c r="U15"/>
  <c r="U17"/>
  <c r="U19"/>
  <c r="U21"/>
  <c r="U23"/>
  <c r="U25"/>
  <c r="U27"/>
  <c r="U29"/>
  <c r="U31"/>
  <c r="U33"/>
  <c r="U35"/>
  <c r="U37"/>
  <c r="U39"/>
  <c r="U41"/>
  <c r="U43"/>
  <c r="U4"/>
  <c r="U6"/>
  <c r="U8"/>
  <c r="U10"/>
  <c r="U12"/>
  <c r="U14"/>
  <c r="U16"/>
  <c r="U18"/>
  <c r="U20"/>
  <c r="U22"/>
  <c r="U24"/>
  <c r="U26"/>
  <c r="U28"/>
  <c r="U30"/>
  <c r="U32"/>
  <c r="U34"/>
  <c r="U36"/>
  <c r="U38"/>
  <c r="U40"/>
  <c r="U42"/>
  <c r="U44"/>
  <c r="U45"/>
  <c r="T35"/>
  <c r="T37"/>
  <c r="T39"/>
  <c r="T41"/>
  <c r="T43"/>
  <c r="T36"/>
  <c r="T38"/>
  <c r="T40"/>
  <c r="T42"/>
  <c r="T44"/>
  <c r="T45"/>
  <c r="S35"/>
  <c r="S37"/>
  <c r="S39"/>
  <c r="S41"/>
  <c r="S43"/>
  <c r="S36"/>
  <c r="S38"/>
  <c r="S40"/>
  <c r="S42"/>
  <c r="S44"/>
  <c r="S45"/>
  <c r="R35"/>
  <c r="R37"/>
  <c r="R39"/>
  <c r="R41"/>
  <c r="R43"/>
  <c r="R36"/>
  <c r="R38"/>
  <c r="R40"/>
  <c r="R42"/>
  <c r="R44"/>
  <c r="R45"/>
  <c r="Q35"/>
  <c r="Q37"/>
  <c r="Q39"/>
  <c r="Q41"/>
  <c r="Q43"/>
  <c r="Q36"/>
  <c r="Q38"/>
  <c r="Q40"/>
  <c r="Q42"/>
  <c r="Q44"/>
  <c r="Q45"/>
  <c r="P35"/>
  <c r="P37"/>
  <c r="P39"/>
  <c r="P41"/>
  <c r="P43"/>
  <c r="P36"/>
  <c r="P38"/>
  <c r="P40"/>
  <c r="P42"/>
  <c r="P44"/>
  <c r="P45"/>
  <c r="O35"/>
  <c r="O37"/>
  <c r="O39"/>
  <c r="O41"/>
  <c r="O43"/>
  <c r="O36"/>
  <c r="O38"/>
  <c r="O40"/>
  <c r="O42"/>
  <c r="O44"/>
  <c r="O45"/>
  <c r="N35"/>
  <c r="N37"/>
  <c r="N39"/>
  <c r="N41"/>
  <c r="N43"/>
  <c r="N36"/>
  <c r="N38"/>
  <c r="N40"/>
  <c r="N42"/>
  <c r="N44"/>
  <c r="N45"/>
  <c r="M35"/>
  <c r="M37"/>
  <c r="M39"/>
  <c r="M41"/>
  <c r="M43"/>
  <c r="M36"/>
  <c r="M38"/>
  <c r="M40"/>
  <c r="M42"/>
  <c r="M44"/>
  <c r="M45"/>
  <c r="L35"/>
  <c r="L37"/>
  <c r="L39"/>
  <c r="L41"/>
  <c r="L43"/>
  <c r="L36"/>
  <c r="L38"/>
  <c r="L40"/>
  <c r="L42"/>
  <c r="L44"/>
  <c r="L45"/>
  <c r="K35"/>
  <c r="K37"/>
  <c r="K39"/>
  <c r="K41"/>
  <c r="K43"/>
  <c r="K36"/>
  <c r="K38"/>
  <c r="K40"/>
  <c r="K42"/>
  <c r="K44"/>
  <c r="K45"/>
  <c r="J35"/>
  <c r="J37"/>
  <c r="J39"/>
  <c r="J41"/>
  <c r="J43"/>
  <c r="J36"/>
  <c r="J38"/>
  <c r="J40"/>
  <c r="J42"/>
  <c r="J44"/>
  <c r="J45"/>
  <c r="I35"/>
  <c r="I37"/>
  <c r="I39"/>
  <c r="I41"/>
  <c r="I43"/>
  <c r="I36"/>
  <c r="I38"/>
  <c r="I40"/>
  <c r="I42"/>
  <c r="I44"/>
  <c r="I45"/>
  <c r="H35"/>
  <c r="H37"/>
  <c r="H39"/>
  <c r="H41"/>
  <c r="H43"/>
  <c r="H36"/>
  <c r="H38"/>
  <c r="H40"/>
  <c r="H42"/>
  <c r="H44"/>
  <c r="H45"/>
  <c r="G35"/>
  <c r="G37"/>
  <c r="G39"/>
  <c r="G41"/>
  <c r="G43"/>
  <c r="G36"/>
  <c r="G38"/>
  <c r="G40"/>
  <c r="G42"/>
  <c r="G44"/>
  <c r="G45"/>
  <c r="F35"/>
  <c r="F37"/>
  <c r="F39"/>
  <c r="F41"/>
  <c r="F43"/>
  <c r="F36"/>
  <c r="F38"/>
  <c r="F40"/>
  <c r="F42"/>
  <c r="F44"/>
  <c r="F45"/>
  <c r="E35"/>
  <c r="E37"/>
  <c r="E39"/>
  <c r="E41"/>
  <c r="E43"/>
  <c r="E36"/>
  <c r="E38"/>
  <c r="E40"/>
  <c r="E42"/>
  <c r="E44"/>
  <c r="E45"/>
  <c r="AJ42"/>
  <c r="C41"/>
  <c r="A5"/>
  <c r="A7"/>
  <c r="A9"/>
  <c r="A11"/>
  <c r="A13"/>
  <c r="A15"/>
  <c r="A17"/>
  <c r="A19"/>
  <c r="A21"/>
  <c r="A23"/>
  <c r="A25"/>
  <c r="A27"/>
  <c r="A29"/>
  <c r="A31"/>
  <c r="A33"/>
  <c r="A35"/>
  <c r="A37"/>
  <c r="A39"/>
  <c r="A41"/>
  <c r="AJ40"/>
  <c r="C39"/>
  <c r="AJ38"/>
  <c r="C37"/>
  <c r="AJ36"/>
  <c r="C35"/>
  <c r="AJ34"/>
  <c r="C33"/>
  <c r="AJ32"/>
  <c r="C31"/>
  <c r="AJ30"/>
  <c r="C29"/>
  <c r="AJ28"/>
  <c r="C27"/>
  <c r="AJ26"/>
  <c r="C25"/>
  <c r="AJ24"/>
  <c r="C23"/>
  <c r="AJ22"/>
  <c r="C21"/>
  <c r="AJ20"/>
  <c r="C19"/>
  <c r="AJ18"/>
  <c r="C17"/>
  <c r="AJ16"/>
  <c r="C15"/>
  <c r="AJ14"/>
  <c r="C13"/>
  <c r="AJ12"/>
  <c r="C11"/>
  <c r="AJ10"/>
  <c r="C9"/>
  <c r="AJ8"/>
  <c r="C7"/>
  <c r="AJ6"/>
  <c r="C5"/>
  <c r="AJ4"/>
  <c r="C3"/>
  <c r="T166" i="3"/>
  <c r="AJ90"/>
  <c r="T80"/>
  <c r="AJ4"/>
  <c r="AK4"/>
  <c r="AJ6"/>
  <c r="AK6"/>
  <c r="AJ8"/>
  <c r="AK8"/>
  <c r="AJ10"/>
  <c r="AK10"/>
  <c r="AJ12"/>
  <c r="AK12"/>
  <c r="AJ14"/>
  <c r="AK14"/>
  <c r="AJ16"/>
  <c r="AK16"/>
  <c r="AJ18"/>
  <c r="AK18"/>
  <c r="AJ20"/>
  <c r="AK20"/>
  <c r="AJ22"/>
  <c r="AK22"/>
  <c r="AJ24"/>
  <c r="AK24"/>
  <c r="AJ26"/>
  <c r="AK26"/>
  <c r="AJ28"/>
  <c r="AK28"/>
  <c r="AJ30"/>
  <c r="AK30"/>
  <c r="AJ32"/>
  <c r="AK32"/>
  <c r="AJ34"/>
  <c r="AK34"/>
  <c r="AJ36"/>
  <c r="AK36"/>
  <c r="AJ38"/>
  <c r="AK38"/>
  <c r="AJ40"/>
  <c r="AK40"/>
  <c r="AJ42"/>
  <c r="AK42"/>
  <c r="AJ44"/>
  <c r="AK44"/>
  <c r="AJ46"/>
  <c r="AK46"/>
  <c r="AJ48"/>
  <c r="AK48"/>
  <c r="AJ50"/>
  <c r="AK50"/>
  <c r="AJ52"/>
  <c r="AK52"/>
  <c r="AJ54"/>
  <c r="AK54"/>
  <c r="AJ56"/>
  <c r="AK56"/>
  <c r="AJ58"/>
  <c r="AK58"/>
  <c r="AJ60"/>
  <c r="AK60"/>
  <c r="AJ62"/>
  <c r="AK62"/>
  <c r="AJ64"/>
  <c r="AK64"/>
  <c r="AJ66"/>
  <c r="AK66"/>
  <c r="AJ68"/>
  <c r="AK68"/>
  <c r="AJ70"/>
  <c r="AK70"/>
  <c r="AJ72"/>
  <c r="AK72"/>
  <c r="AJ74"/>
  <c r="AK74"/>
  <c r="AJ76"/>
  <c r="AK76"/>
  <c r="AJ78"/>
  <c r="AK78"/>
  <c r="AK80"/>
  <c r="AK89"/>
  <c r="AK90"/>
  <c r="AJ92"/>
  <c r="AK92"/>
  <c r="AJ94"/>
  <c r="AK94"/>
  <c r="AJ96"/>
  <c r="AK96"/>
  <c r="AJ98"/>
  <c r="AK98"/>
  <c r="AJ100"/>
  <c r="AK100"/>
  <c r="AJ102"/>
  <c r="AK102"/>
  <c r="AJ104"/>
  <c r="AK104"/>
  <c r="AJ106"/>
  <c r="AK106"/>
  <c r="AJ108"/>
  <c r="AK108"/>
  <c r="AJ110"/>
  <c r="AK110"/>
  <c r="AJ112"/>
  <c r="AK112"/>
  <c r="AJ114"/>
  <c r="AK114"/>
  <c r="AJ116"/>
  <c r="AK116"/>
  <c r="AJ118"/>
  <c r="AK118"/>
  <c r="AJ120"/>
  <c r="AK120"/>
  <c r="AJ122"/>
  <c r="AK122"/>
  <c r="AJ124"/>
  <c r="AK124"/>
  <c r="AJ126"/>
  <c r="AK126"/>
  <c r="AJ128"/>
  <c r="AK128"/>
  <c r="AJ130"/>
  <c r="AK130"/>
  <c r="AJ132"/>
  <c r="AK132"/>
  <c r="AJ134"/>
  <c r="AK134"/>
  <c r="AJ136"/>
  <c r="AK136"/>
  <c r="AJ138"/>
  <c r="AK138"/>
  <c r="AJ140"/>
  <c r="AK140"/>
  <c r="AJ142"/>
  <c r="AK142"/>
  <c r="AJ144"/>
  <c r="AK144"/>
  <c r="AJ146"/>
  <c r="AK146"/>
  <c r="AJ148"/>
  <c r="AK148"/>
  <c r="AJ150"/>
  <c r="AK150"/>
  <c r="AJ152"/>
  <c r="AK152"/>
  <c r="AJ154"/>
  <c r="AK154"/>
  <c r="AJ156"/>
  <c r="AK156"/>
  <c r="AJ158"/>
  <c r="AK158"/>
  <c r="AJ160"/>
  <c r="AK160"/>
  <c r="AJ162"/>
  <c r="AK162"/>
  <c r="AJ164"/>
  <c r="AK164"/>
  <c r="AK166"/>
  <c r="AJ166"/>
  <c r="AI166"/>
  <c r="AH166"/>
  <c r="AE166"/>
  <c r="AD166"/>
  <c r="AC166"/>
  <c r="AB166"/>
  <c r="AA166"/>
  <c r="A166"/>
  <c r="Q90"/>
  <c r="A80"/>
  <c r="Q4"/>
  <c r="R4"/>
  <c r="Q6"/>
  <c r="R6"/>
  <c r="Q8"/>
  <c r="R8"/>
  <c r="Q10"/>
  <c r="R10"/>
  <c r="Q12"/>
  <c r="R12"/>
  <c r="Q14"/>
  <c r="R14"/>
  <c r="Q16"/>
  <c r="R16"/>
  <c r="Q18"/>
  <c r="R18"/>
  <c r="Q20"/>
  <c r="R20"/>
  <c r="Q22"/>
  <c r="R22"/>
  <c r="Q24"/>
  <c r="R24"/>
  <c r="Q26"/>
  <c r="R26"/>
  <c r="Q28"/>
  <c r="R28"/>
  <c r="Q30"/>
  <c r="R30"/>
  <c r="Q32"/>
  <c r="R32"/>
  <c r="Q34"/>
  <c r="R34"/>
  <c r="Q36"/>
  <c r="R36"/>
  <c r="Q38"/>
  <c r="R38"/>
  <c r="Q40"/>
  <c r="R40"/>
  <c r="Q42"/>
  <c r="R42"/>
  <c r="Q44"/>
  <c r="R44"/>
  <c r="Q46"/>
  <c r="R46"/>
  <c r="Q48"/>
  <c r="R48"/>
  <c r="Q50"/>
  <c r="R50"/>
  <c r="Q52"/>
  <c r="R52"/>
  <c r="Q54"/>
  <c r="R54"/>
  <c r="Q56"/>
  <c r="R56"/>
  <c r="Q58"/>
  <c r="R58"/>
  <c r="Q60"/>
  <c r="R60"/>
  <c r="Q62"/>
  <c r="R62"/>
  <c r="Q64"/>
  <c r="R64"/>
  <c r="Q66"/>
  <c r="R66"/>
  <c r="Q68"/>
  <c r="R68"/>
  <c r="Q70"/>
  <c r="R70"/>
  <c r="Q72"/>
  <c r="R72"/>
  <c r="Q74"/>
  <c r="R74"/>
  <c r="Q76"/>
  <c r="R76"/>
  <c r="Q78"/>
  <c r="R78"/>
  <c r="R80"/>
  <c r="R89"/>
  <c r="R90"/>
  <c r="Q92"/>
  <c r="R92"/>
  <c r="Q94"/>
  <c r="R94"/>
  <c r="Q96"/>
  <c r="R96"/>
  <c r="Q98"/>
  <c r="R98"/>
  <c r="Q100"/>
  <c r="R100"/>
  <c r="Q102"/>
  <c r="R102"/>
  <c r="Q104"/>
  <c r="R104"/>
  <c r="Q106"/>
  <c r="R106"/>
  <c r="Q108"/>
  <c r="R108"/>
  <c r="Q110"/>
  <c r="R110"/>
  <c r="Q112"/>
  <c r="R112"/>
  <c r="Q114"/>
  <c r="R114"/>
  <c r="Q116"/>
  <c r="R116"/>
  <c r="Q118"/>
  <c r="R118"/>
  <c r="Q120"/>
  <c r="R120"/>
  <c r="Q122"/>
  <c r="R122"/>
  <c r="Q124"/>
  <c r="R124"/>
  <c r="Q126"/>
  <c r="R126"/>
  <c r="Q128"/>
  <c r="R128"/>
  <c r="Q130"/>
  <c r="R130"/>
  <c r="Q132"/>
  <c r="R132"/>
  <c r="Q134"/>
  <c r="R134"/>
  <c r="Q136"/>
  <c r="R136"/>
  <c r="Q138"/>
  <c r="R138"/>
  <c r="Q140"/>
  <c r="R140"/>
  <c r="Q142"/>
  <c r="R142"/>
  <c r="Q144"/>
  <c r="R144"/>
  <c r="Q146"/>
  <c r="R146"/>
  <c r="Q148"/>
  <c r="R148"/>
  <c r="Q150"/>
  <c r="R150"/>
  <c r="Q152"/>
  <c r="R152"/>
  <c r="Q154"/>
  <c r="R154"/>
  <c r="Q156"/>
  <c r="R156"/>
  <c r="Q158"/>
  <c r="R158"/>
  <c r="Q160"/>
  <c r="R160"/>
  <c r="Q162"/>
  <c r="R162"/>
  <c r="Q164"/>
  <c r="R164"/>
  <c r="R166"/>
  <c r="Q166"/>
  <c r="P166"/>
  <c r="O166"/>
  <c r="N166"/>
  <c r="M166"/>
  <c r="L166"/>
  <c r="K166"/>
  <c r="J166"/>
  <c r="I166"/>
  <c r="H166"/>
  <c r="AL164"/>
  <c r="S164"/>
  <c r="AL162"/>
  <c r="S162"/>
  <c r="AL160"/>
  <c r="S160"/>
  <c r="AL158"/>
  <c r="S158"/>
  <c r="AL156"/>
  <c r="S156"/>
  <c r="AL154"/>
  <c r="S154"/>
  <c r="AL152"/>
  <c r="S152"/>
  <c r="AL150"/>
  <c r="S150"/>
  <c r="AL148"/>
  <c r="S148"/>
  <c r="AL146"/>
  <c r="S146"/>
  <c r="AL144"/>
  <c r="S144"/>
  <c r="AL142"/>
  <c r="S142"/>
  <c r="AL140"/>
  <c r="S140"/>
  <c r="AL138"/>
  <c r="S138"/>
  <c r="AL136"/>
  <c r="S136"/>
  <c r="AL134"/>
  <c r="S134"/>
  <c r="AL132"/>
  <c r="S132"/>
  <c r="AL130"/>
  <c r="S130"/>
  <c r="AL128"/>
  <c r="S128"/>
  <c r="AL126"/>
  <c r="S126"/>
  <c r="AL124"/>
  <c r="S124"/>
  <c r="AL122"/>
  <c r="S122"/>
  <c r="AL120"/>
  <c r="S120"/>
  <c r="AL118"/>
  <c r="S118"/>
  <c r="AL116"/>
  <c r="S116"/>
  <c r="AL114"/>
  <c r="S114"/>
  <c r="AL112"/>
  <c r="S112"/>
  <c r="AL110"/>
  <c r="S110"/>
  <c r="AL108"/>
  <c r="S108"/>
  <c r="AL106"/>
  <c r="S106"/>
  <c r="AL104"/>
  <c r="S104"/>
  <c r="AL102"/>
  <c r="S102"/>
  <c r="AL100"/>
  <c r="S100"/>
  <c r="AL98"/>
  <c r="S98"/>
  <c r="AL96"/>
  <c r="S96"/>
  <c r="AL94"/>
  <c r="S94"/>
  <c r="AL92"/>
  <c r="S92"/>
  <c r="AL90"/>
  <c r="S90"/>
  <c r="AK88"/>
  <c r="R88"/>
  <c r="AD87"/>
  <c r="AB87"/>
  <c r="T1"/>
  <c r="T87"/>
  <c r="K87"/>
  <c r="I87"/>
  <c r="A1"/>
  <c r="A87"/>
  <c r="AJ80"/>
  <c r="AI80"/>
  <c r="AH80"/>
  <c r="AG80"/>
  <c r="AF80"/>
  <c r="AE80"/>
  <c r="AD80"/>
  <c r="AC80"/>
  <c r="AB80"/>
  <c r="AA80"/>
  <c r="Q80"/>
  <c r="P80"/>
  <c r="O80"/>
  <c r="N80"/>
  <c r="M80"/>
  <c r="L80"/>
  <c r="K80"/>
  <c r="J80"/>
  <c r="I80"/>
  <c r="H80"/>
  <c r="AL78"/>
  <c r="S78"/>
  <c r="AL76"/>
  <c r="S76"/>
  <c r="AL74"/>
  <c r="S74"/>
  <c r="AL72"/>
  <c r="S72"/>
  <c r="AL70"/>
  <c r="S70"/>
  <c r="AL68"/>
  <c r="S68"/>
  <c r="AL66"/>
  <c r="S66"/>
  <c r="AL64"/>
  <c r="S64"/>
  <c r="AL62"/>
  <c r="S62"/>
  <c r="AL60"/>
  <c r="S60"/>
  <c r="AL58"/>
  <c r="S58"/>
  <c r="AL56"/>
  <c r="S56"/>
  <c r="AL54"/>
  <c r="S54"/>
  <c r="AL52"/>
  <c r="S52"/>
  <c r="AL50"/>
  <c r="S50"/>
  <c r="AL48"/>
  <c r="S48"/>
  <c r="AL46"/>
  <c r="S46"/>
  <c r="AL44"/>
  <c r="S44"/>
  <c r="AL42"/>
  <c r="S42"/>
  <c r="AL40"/>
  <c r="S40"/>
  <c r="AL38"/>
  <c r="S38"/>
  <c r="AL36"/>
  <c r="S36"/>
  <c r="AL34"/>
  <c r="S34"/>
  <c r="AL32"/>
  <c r="S32"/>
  <c r="AL30"/>
  <c r="S30"/>
  <c r="AL28"/>
  <c r="S28"/>
  <c r="AL26"/>
  <c r="S26"/>
  <c r="AL24"/>
  <c r="S24"/>
  <c r="AL22"/>
  <c r="S22"/>
  <c r="AL20"/>
  <c r="S20"/>
  <c r="AL18"/>
  <c r="S18"/>
  <c r="AL16"/>
  <c r="S16"/>
  <c r="AL14"/>
  <c r="S14"/>
  <c r="AL12"/>
  <c r="S12"/>
  <c r="AL10"/>
  <c r="S10"/>
  <c r="AL8"/>
  <c r="S8"/>
  <c r="AL6"/>
  <c r="S6"/>
  <c r="AL4"/>
  <c r="S4"/>
  <c r="AK2"/>
  <c r="R2"/>
  <c r="AD1"/>
  <c r="K1"/>
  <c r="Z166"/>
  <c r="G166"/>
  <c r="Z80"/>
  <c r="G80"/>
  <c r="C80"/>
  <c r="D80"/>
  <c r="E80"/>
  <c r="F80"/>
  <c r="V80"/>
  <c r="W80"/>
  <c r="X80"/>
  <c r="Y80"/>
  <c r="C166"/>
  <c r="D166"/>
  <c r="E166"/>
  <c r="F166"/>
  <c r="V166"/>
  <c r="W166"/>
  <c r="X166"/>
  <c r="Y166"/>
  <c r="R229" i="17"/>
  <c r="AC231"/>
  <c r="AB231"/>
  <c r="AA231"/>
  <c r="Z231"/>
  <c r="Y231"/>
  <c r="X231"/>
  <c r="W231"/>
  <c r="V231"/>
  <c r="U231"/>
  <c r="T231"/>
  <c r="B229"/>
  <c r="M231"/>
  <c r="L231"/>
  <c r="K231"/>
  <c r="J231"/>
  <c r="I231"/>
  <c r="H231"/>
  <c r="G231"/>
  <c r="F231"/>
  <c r="E231"/>
  <c r="D231"/>
  <c r="U230"/>
  <c r="AC230"/>
  <c r="AB230"/>
  <c r="AA230"/>
  <c r="Z230"/>
  <c r="Y230"/>
  <c r="X230"/>
  <c r="W230"/>
  <c r="V230"/>
  <c r="T230"/>
  <c r="E230"/>
  <c r="M230"/>
  <c r="L230"/>
  <c r="K230"/>
  <c r="J230"/>
  <c r="I230"/>
  <c r="H230"/>
  <c r="G230"/>
  <c r="F230"/>
  <c r="D230"/>
  <c r="U229"/>
  <c r="AC229"/>
  <c r="AB229"/>
  <c r="AA229"/>
  <c r="Z229"/>
  <c r="Y229"/>
  <c r="X229"/>
  <c r="W229"/>
  <c r="V229"/>
  <c r="T229"/>
  <c r="E229"/>
  <c r="M229"/>
  <c r="L229"/>
  <c r="K229"/>
  <c r="J229"/>
  <c r="I229"/>
  <c r="H229"/>
  <c r="G229"/>
  <c r="F229"/>
  <c r="D229"/>
  <c r="R226"/>
  <c r="AC228"/>
  <c r="AB228"/>
  <c r="AA228"/>
  <c r="Z228"/>
  <c r="Y228"/>
  <c r="X228"/>
  <c r="W228"/>
  <c r="V228"/>
  <c r="U228"/>
  <c r="T228"/>
  <c r="B226"/>
  <c r="M228"/>
  <c r="L228"/>
  <c r="K228"/>
  <c r="J228"/>
  <c r="I228"/>
  <c r="H228"/>
  <c r="G228"/>
  <c r="F228"/>
  <c r="E228"/>
  <c r="D228"/>
  <c r="U227"/>
  <c r="AC227"/>
  <c r="AB227"/>
  <c r="AA227"/>
  <c r="Z227"/>
  <c r="Y227"/>
  <c r="X227"/>
  <c r="W227"/>
  <c r="V227"/>
  <c r="T227"/>
  <c r="E227"/>
  <c r="M227"/>
  <c r="L227"/>
  <c r="K227"/>
  <c r="J227"/>
  <c r="I227"/>
  <c r="H227"/>
  <c r="G227"/>
  <c r="F227"/>
  <c r="D227"/>
  <c r="U226"/>
  <c r="AC226"/>
  <c r="AB226"/>
  <c r="AA226"/>
  <c r="Z226"/>
  <c r="Y226"/>
  <c r="X226"/>
  <c r="W226"/>
  <c r="V226"/>
  <c r="T226"/>
  <c r="Q175"/>
  <c r="Q178"/>
  <c r="Q181"/>
  <c r="Q184"/>
  <c r="Q187"/>
  <c r="Q190"/>
  <c r="Q193"/>
  <c r="Q196"/>
  <c r="Q199"/>
  <c r="Q202"/>
  <c r="Q205"/>
  <c r="Q208"/>
  <c r="Q211"/>
  <c r="Q214"/>
  <c r="Q217"/>
  <c r="Q220"/>
  <c r="Q223"/>
  <c r="Q226"/>
  <c r="E226"/>
  <c r="M226"/>
  <c r="L226"/>
  <c r="K226"/>
  <c r="J226"/>
  <c r="I226"/>
  <c r="H226"/>
  <c r="G226"/>
  <c r="F226"/>
  <c r="D226"/>
  <c r="A175"/>
  <c r="A178"/>
  <c r="A181"/>
  <c r="A184"/>
  <c r="A187"/>
  <c r="A190"/>
  <c r="A193"/>
  <c r="A196"/>
  <c r="A199"/>
  <c r="A202"/>
  <c r="A205"/>
  <c r="A208"/>
  <c r="A211"/>
  <c r="A214"/>
  <c r="A217"/>
  <c r="A220"/>
  <c r="A223"/>
  <c r="A226"/>
  <c r="R223"/>
  <c r="AC225"/>
  <c r="AB225"/>
  <c r="AA225"/>
  <c r="Z225"/>
  <c r="Y225"/>
  <c r="X225"/>
  <c r="W225"/>
  <c r="V225"/>
  <c r="U225"/>
  <c r="T225"/>
  <c r="B223"/>
  <c r="M225"/>
  <c r="L225"/>
  <c r="K225"/>
  <c r="J225"/>
  <c r="I225"/>
  <c r="H225"/>
  <c r="G225"/>
  <c r="F225"/>
  <c r="E225"/>
  <c r="D225"/>
  <c r="U224"/>
  <c r="AC224"/>
  <c r="AB224"/>
  <c r="AA224"/>
  <c r="Z224"/>
  <c r="Y224"/>
  <c r="X224"/>
  <c r="W224"/>
  <c r="V224"/>
  <c r="T224"/>
  <c r="E224"/>
  <c r="M224"/>
  <c r="L224"/>
  <c r="K224"/>
  <c r="J224"/>
  <c r="I224"/>
  <c r="H224"/>
  <c r="G224"/>
  <c r="F224"/>
  <c r="D224"/>
  <c r="U223"/>
  <c r="AC223"/>
  <c r="AB223"/>
  <c r="AA223"/>
  <c r="Z223"/>
  <c r="Y223"/>
  <c r="X223"/>
  <c r="W223"/>
  <c r="V223"/>
  <c r="T223"/>
  <c r="E223"/>
  <c r="M223"/>
  <c r="L223"/>
  <c r="K223"/>
  <c r="J223"/>
  <c r="I223"/>
  <c r="H223"/>
  <c r="G223"/>
  <c r="F223"/>
  <c r="D223"/>
  <c r="R220"/>
  <c r="AC222"/>
  <c r="AB222"/>
  <c r="AA222"/>
  <c r="Z222"/>
  <c r="Y222"/>
  <c r="X222"/>
  <c r="W222"/>
  <c r="V222"/>
  <c r="U222"/>
  <c r="T222"/>
  <c r="B220"/>
  <c r="M222"/>
  <c r="L222"/>
  <c r="K222"/>
  <c r="J222"/>
  <c r="I222"/>
  <c r="H222"/>
  <c r="G222"/>
  <c r="F222"/>
  <c r="E222"/>
  <c r="D222"/>
  <c r="U221"/>
  <c r="AC221"/>
  <c r="AB221"/>
  <c r="AA221"/>
  <c r="Z221"/>
  <c r="Y221"/>
  <c r="X221"/>
  <c r="W221"/>
  <c r="V221"/>
  <c r="T221"/>
  <c r="E221"/>
  <c r="M221"/>
  <c r="L221"/>
  <c r="K221"/>
  <c r="J221"/>
  <c r="I221"/>
  <c r="H221"/>
  <c r="G221"/>
  <c r="F221"/>
  <c r="D221"/>
  <c r="U220"/>
  <c r="AC220"/>
  <c r="AB220"/>
  <c r="AA220"/>
  <c r="Z220"/>
  <c r="Y220"/>
  <c r="X220"/>
  <c r="W220"/>
  <c r="V220"/>
  <c r="T220"/>
  <c r="E220"/>
  <c r="M220"/>
  <c r="L220"/>
  <c r="K220"/>
  <c r="J220"/>
  <c r="I220"/>
  <c r="H220"/>
  <c r="G220"/>
  <c r="F220"/>
  <c r="D220"/>
  <c r="R217"/>
  <c r="AC219"/>
  <c r="AB219"/>
  <c r="AA219"/>
  <c r="Z219"/>
  <c r="Y219"/>
  <c r="X219"/>
  <c r="W219"/>
  <c r="V219"/>
  <c r="U219"/>
  <c r="T219"/>
  <c r="B217"/>
  <c r="A5"/>
  <c r="A7"/>
  <c r="A9"/>
  <c r="A11"/>
  <c r="A13"/>
  <c r="A15"/>
  <c r="A17"/>
  <c r="A19"/>
  <c r="A21"/>
  <c r="A23"/>
  <c r="A25"/>
  <c r="A27"/>
  <c r="A29"/>
  <c r="A31"/>
  <c r="A33"/>
  <c r="A35"/>
  <c r="A37"/>
  <c r="A39"/>
  <c r="A41"/>
  <c r="A43"/>
  <c r="A45"/>
  <c r="A47"/>
  <c r="A49"/>
  <c r="A51"/>
  <c r="A53"/>
  <c r="A55"/>
  <c r="A57"/>
  <c r="A59"/>
  <c r="A61"/>
  <c r="A63"/>
  <c r="A65"/>
  <c r="A67"/>
  <c r="A69"/>
  <c r="A71"/>
  <c r="A73"/>
  <c r="A75"/>
  <c r="A77"/>
  <c r="B77"/>
  <c r="B78"/>
  <c r="C78"/>
  <c r="B3"/>
  <c r="C1"/>
  <c r="C3"/>
  <c r="B4"/>
  <c r="C4"/>
  <c r="B5"/>
  <c r="C5"/>
  <c r="B6"/>
  <c r="C6"/>
  <c r="B7"/>
  <c r="C7"/>
  <c r="B8"/>
  <c r="C8"/>
  <c r="B9"/>
  <c r="C9"/>
  <c r="B10"/>
  <c r="C10"/>
  <c r="B11"/>
  <c r="C11"/>
  <c r="B12"/>
  <c r="C12"/>
  <c r="B13"/>
  <c r="C13"/>
  <c r="B14"/>
  <c r="C14"/>
  <c r="B15"/>
  <c r="C15"/>
  <c r="B16"/>
  <c r="C16"/>
  <c r="B17"/>
  <c r="C17"/>
  <c r="B18"/>
  <c r="C18"/>
  <c r="B19"/>
  <c r="C19"/>
  <c r="B20"/>
  <c r="C20"/>
  <c r="B21"/>
  <c r="C21"/>
  <c r="B22"/>
  <c r="C22"/>
  <c r="B23"/>
  <c r="C23"/>
  <c r="B24"/>
  <c r="C24"/>
  <c r="B25"/>
  <c r="C25"/>
  <c r="B26"/>
  <c r="C26"/>
  <c r="B27"/>
  <c r="C27"/>
  <c r="B28"/>
  <c r="C28"/>
  <c r="B29"/>
  <c r="C29"/>
  <c r="B30"/>
  <c r="C30"/>
  <c r="B31"/>
  <c r="C31"/>
  <c r="B32"/>
  <c r="C32"/>
  <c r="B33"/>
  <c r="C33"/>
  <c r="B34"/>
  <c r="C34"/>
  <c r="B35"/>
  <c r="C35"/>
  <c r="B36"/>
  <c r="C36"/>
  <c r="B37"/>
  <c r="C37"/>
  <c r="B38"/>
  <c r="C38"/>
  <c r="B39"/>
  <c r="C39"/>
  <c r="B40"/>
  <c r="C40"/>
  <c r="B41"/>
  <c r="C41"/>
  <c r="B42"/>
  <c r="C42"/>
  <c r="B43"/>
  <c r="C43"/>
  <c r="B44"/>
  <c r="C44"/>
  <c r="B45"/>
  <c r="C45"/>
  <c r="B46"/>
  <c r="C46"/>
  <c r="B47"/>
  <c r="C47"/>
  <c r="B48"/>
  <c r="C48"/>
  <c r="B49"/>
  <c r="C49"/>
  <c r="B50"/>
  <c r="C50"/>
  <c r="B51"/>
  <c r="C51"/>
  <c r="B52"/>
  <c r="C52"/>
  <c r="B53"/>
  <c r="C53"/>
  <c r="B54"/>
  <c r="C54"/>
  <c r="B55"/>
  <c r="C55"/>
  <c r="B56"/>
  <c r="C56"/>
  <c r="B57"/>
  <c r="C57"/>
  <c r="B58"/>
  <c r="C58"/>
  <c r="B59"/>
  <c r="C59"/>
  <c r="B60"/>
  <c r="C60"/>
  <c r="B61"/>
  <c r="C61"/>
  <c r="B62"/>
  <c r="C62"/>
  <c r="B63"/>
  <c r="C63"/>
  <c r="B64"/>
  <c r="C64"/>
  <c r="B65"/>
  <c r="C65"/>
  <c r="B66"/>
  <c r="C66"/>
  <c r="B67"/>
  <c r="C67"/>
  <c r="B68"/>
  <c r="C68"/>
  <c r="B69"/>
  <c r="C69"/>
  <c r="B70"/>
  <c r="C70"/>
  <c r="B71"/>
  <c r="C71"/>
  <c r="B72"/>
  <c r="C72"/>
  <c r="B73"/>
  <c r="C73"/>
  <c r="B74"/>
  <c r="C74"/>
  <c r="B75"/>
  <c r="C75"/>
  <c r="B76"/>
  <c r="C76"/>
  <c r="C77"/>
  <c r="E217"/>
  <c r="M217"/>
  <c r="A90"/>
  <c r="A92"/>
  <c r="A94"/>
  <c r="A96"/>
  <c r="A98"/>
  <c r="A100"/>
  <c r="A102"/>
  <c r="A104"/>
  <c r="A106"/>
  <c r="A108"/>
  <c r="A110"/>
  <c r="A112"/>
  <c r="A114"/>
  <c r="A116"/>
  <c r="A118"/>
  <c r="A120"/>
  <c r="A122"/>
  <c r="A124"/>
  <c r="A126"/>
  <c r="A128"/>
  <c r="A130"/>
  <c r="A132"/>
  <c r="A134"/>
  <c r="A136"/>
  <c r="A138"/>
  <c r="A140"/>
  <c r="A142"/>
  <c r="A144"/>
  <c r="A146"/>
  <c r="A148"/>
  <c r="A150"/>
  <c r="A152"/>
  <c r="A154"/>
  <c r="A156"/>
  <c r="A158"/>
  <c r="A160"/>
  <c r="A162"/>
  <c r="B162"/>
  <c r="B163"/>
  <c r="C163"/>
  <c r="B88"/>
  <c r="C88"/>
  <c r="B89"/>
  <c r="C89"/>
  <c r="B90"/>
  <c r="C90"/>
  <c r="B91"/>
  <c r="C91"/>
  <c r="B92"/>
  <c r="C92"/>
  <c r="B93"/>
  <c r="C93"/>
  <c r="B94"/>
  <c r="C94"/>
  <c r="B95"/>
  <c r="C95"/>
  <c r="B96"/>
  <c r="C96"/>
  <c r="B97"/>
  <c r="C97"/>
  <c r="B98"/>
  <c r="C98"/>
  <c r="B99"/>
  <c r="C99"/>
  <c r="B100"/>
  <c r="C100"/>
  <c r="B101"/>
  <c r="C101"/>
  <c r="B102"/>
  <c r="C102"/>
  <c r="B103"/>
  <c r="C103"/>
  <c r="B104"/>
  <c r="C104"/>
  <c r="B105"/>
  <c r="C105"/>
  <c r="B106"/>
  <c r="C106"/>
  <c r="B107"/>
  <c r="C107"/>
  <c r="B108"/>
  <c r="C108"/>
  <c r="B109"/>
  <c r="C109"/>
  <c r="B110"/>
  <c r="C110"/>
  <c r="B111"/>
  <c r="C111"/>
  <c r="B112"/>
  <c r="C112"/>
  <c r="B113"/>
  <c r="C113"/>
  <c r="B114"/>
  <c r="C114"/>
  <c r="B115"/>
  <c r="C115"/>
  <c r="B116"/>
  <c r="C116"/>
  <c r="B117"/>
  <c r="C117"/>
  <c r="B118"/>
  <c r="C118"/>
  <c r="B119"/>
  <c r="C119"/>
  <c r="B120"/>
  <c r="C120"/>
  <c r="B121"/>
  <c r="C121"/>
  <c r="B122"/>
  <c r="C122"/>
  <c r="B123"/>
  <c r="C123"/>
  <c r="B124"/>
  <c r="C124"/>
  <c r="B125"/>
  <c r="C125"/>
  <c r="B126"/>
  <c r="C126"/>
  <c r="B127"/>
  <c r="C127"/>
  <c r="B128"/>
  <c r="C128"/>
  <c r="B129"/>
  <c r="C129"/>
  <c r="B130"/>
  <c r="C130"/>
  <c r="B131"/>
  <c r="C131"/>
  <c r="B132"/>
  <c r="C132"/>
  <c r="B133"/>
  <c r="C133"/>
  <c r="B134"/>
  <c r="C134"/>
  <c r="B135"/>
  <c r="C135"/>
  <c r="B136"/>
  <c r="C136"/>
  <c r="B137"/>
  <c r="C137"/>
  <c r="B138"/>
  <c r="C138"/>
  <c r="B139"/>
  <c r="C139"/>
  <c r="B140"/>
  <c r="C140"/>
  <c r="B141"/>
  <c r="C141"/>
  <c r="B142"/>
  <c r="C142"/>
  <c r="B143"/>
  <c r="C143"/>
  <c r="B144"/>
  <c r="C144"/>
  <c r="B145"/>
  <c r="C145"/>
  <c r="B146"/>
  <c r="C146"/>
  <c r="B147"/>
  <c r="C147"/>
  <c r="B148"/>
  <c r="C148"/>
  <c r="B149"/>
  <c r="C149"/>
  <c r="B150"/>
  <c r="C150"/>
  <c r="B151"/>
  <c r="C151"/>
  <c r="B152"/>
  <c r="C152"/>
  <c r="B153"/>
  <c r="C153"/>
  <c r="B154"/>
  <c r="C154"/>
  <c r="B155"/>
  <c r="C155"/>
  <c r="B156"/>
  <c r="C156"/>
  <c r="B157"/>
  <c r="C157"/>
  <c r="B158"/>
  <c r="C158"/>
  <c r="B159"/>
  <c r="C159"/>
  <c r="B160"/>
  <c r="C160"/>
  <c r="B161"/>
  <c r="C161"/>
  <c r="C162"/>
  <c r="E218"/>
  <c r="M218"/>
  <c r="M219"/>
  <c r="L217"/>
  <c r="L218"/>
  <c r="L219"/>
  <c r="K217"/>
  <c r="K218"/>
  <c r="K219"/>
  <c r="J217"/>
  <c r="J218"/>
  <c r="J219"/>
  <c r="I217"/>
  <c r="I218"/>
  <c r="I219"/>
  <c r="H217"/>
  <c r="H218"/>
  <c r="H219"/>
  <c r="G217"/>
  <c r="G218"/>
  <c r="G219"/>
  <c r="F217"/>
  <c r="F218"/>
  <c r="F219"/>
  <c r="E219"/>
  <c r="D217"/>
  <c r="D218"/>
  <c r="D219"/>
  <c r="U218"/>
  <c r="AC218"/>
  <c r="AB218"/>
  <c r="AA218"/>
  <c r="Z218"/>
  <c r="Y218"/>
  <c r="X218"/>
  <c r="W218"/>
  <c r="V218"/>
  <c r="T218"/>
  <c r="U217"/>
  <c r="AC217"/>
  <c r="AB217"/>
  <c r="AA217"/>
  <c r="Z217"/>
  <c r="Y217"/>
  <c r="X217"/>
  <c r="W217"/>
  <c r="V217"/>
  <c r="T217"/>
  <c r="R214"/>
  <c r="Q5"/>
  <c r="Q7"/>
  <c r="Q9"/>
  <c r="Q11"/>
  <c r="Q13"/>
  <c r="Q15"/>
  <c r="Q17"/>
  <c r="Q19"/>
  <c r="Q21"/>
  <c r="Q23"/>
  <c r="Q25"/>
  <c r="Q27"/>
  <c r="Q29"/>
  <c r="Q31"/>
  <c r="Q33"/>
  <c r="Q35"/>
  <c r="Q37"/>
  <c r="Q39"/>
  <c r="Q41"/>
  <c r="Q43"/>
  <c r="Q45"/>
  <c r="Q47"/>
  <c r="Q49"/>
  <c r="Q51"/>
  <c r="Q53"/>
  <c r="Q55"/>
  <c r="Q57"/>
  <c r="Q59"/>
  <c r="Q61"/>
  <c r="Q63"/>
  <c r="Q65"/>
  <c r="Q67"/>
  <c r="Q69"/>
  <c r="Q71"/>
  <c r="Q73"/>
  <c r="Q75"/>
  <c r="Q77"/>
  <c r="R77"/>
  <c r="R78"/>
  <c r="S78"/>
  <c r="R3"/>
  <c r="S1"/>
  <c r="S3"/>
  <c r="R4"/>
  <c r="S4"/>
  <c r="R5"/>
  <c r="S5"/>
  <c r="R6"/>
  <c r="S6"/>
  <c r="R7"/>
  <c r="S7"/>
  <c r="R8"/>
  <c r="S8"/>
  <c r="R9"/>
  <c r="S9"/>
  <c r="R10"/>
  <c r="S10"/>
  <c r="R11"/>
  <c r="S11"/>
  <c r="R12"/>
  <c r="S12"/>
  <c r="R13"/>
  <c r="S13"/>
  <c r="R14"/>
  <c r="S14"/>
  <c r="R15"/>
  <c r="S15"/>
  <c r="R16"/>
  <c r="S16"/>
  <c r="R17"/>
  <c r="S17"/>
  <c r="R18"/>
  <c r="S18"/>
  <c r="R19"/>
  <c r="S19"/>
  <c r="R20"/>
  <c r="S20"/>
  <c r="R21"/>
  <c r="S21"/>
  <c r="R22"/>
  <c r="S22"/>
  <c r="R23"/>
  <c r="S23"/>
  <c r="R24"/>
  <c r="S24"/>
  <c r="R25"/>
  <c r="S25"/>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S77"/>
  <c r="U214"/>
  <c r="AC214"/>
  <c r="Q90"/>
  <c r="Q92"/>
  <c r="Q94"/>
  <c r="Q96"/>
  <c r="Q98"/>
  <c r="Q100"/>
  <c r="Q102"/>
  <c r="Q104"/>
  <c r="Q106"/>
  <c r="Q108"/>
  <c r="Q110"/>
  <c r="Q112"/>
  <c r="Q114"/>
  <c r="Q116"/>
  <c r="Q118"/>
  <c r="Q120"/>
  <c r="Q122"/>
  <c r="Q124"/>
  <c r="Q126"/>
  <c r="Q128"/>
  <c r="Q130"/>
  <c r="Q132"/>
  <c r="Q134"/>
  <c r="Q136"/>
  <c r="Q138"/>
  <c r="Q140"/>
  <c r="Q142"/>
  <c r="Q144"/>
  <c r="Q146"/>
  <c r="Q148"/>
  <c r="Q150"/>
  <c r="Q152"/>
  <c r="Q154"/>
  <c r="Q156"/>
  <c r="Q158"/>
  <c r="Q160"/>
  <c r="Q162"/>
  <c r="R162"/>
  <c r="R163"/>
  <c r="S163"/>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S162"/>
  <c r="U215"/>
  <c r="AC215"/>
  <c r="AC216"/>
  <c r="AB214"/>
  <c r="AB215"/>
  <c r="AB216"/>
  <c r="AA214"/>
  <c r="AA215"/>
  <c r="AA216"/>
  <c r="Z214"/>
  <c r="Z215"/>
  <c r="Z216"/>
  <c r="Y214"/>
  <c r="Y215"/>
  <c r="Y216"/>
  <c r="X214"/>
  <c r="X215"/>
  <c r="X216"/>
  <c r="W214"/>
  <c r="W215"/>
  <c r="W216"/>
  <c r="V214"/>
  <c r="V215"/>
  <c r="V216"/>
  <c r="U216"/>
  <c r="T214"/>
  <c r="T215"/>
  <c r="T216"/>
  <c r="B214"/>
  <c r="E214"/>
  <c r="M214"/>
  <c r="E215"/>
  <c r="M215"/>
  <c r="M216"/>
  <c r="L214"/>
  <c r="L215"/>
  <c r="L216"/>
  <c r="K214"/>
  <c r="K215"/>
  <c r="K216"/>
  <c r="J214"/>
  <c r="J215"/>
  <c r="J216"/>
  <c r="I214"/>
  <c r="I215"/>
  <c r="I216"/>
  <c r="H214"/>
  <c r="H215"/>
  <c r="H216"/>
  <c r="G214"/>
  <c r="G215"/>
  <c r="G216"/>
  <c r="F214"/>
  <c r="F215"/>
  <c r="F216"/>
  <c r="E216"/>
  <c r="D214"/>
  <c r="D215"/>
  <c r="D216"/>
  <c r="R211"/>
  <c r="U211"/>
  <c r="AC211"/>
  <c r="U212"/>
  <c r="AC212"/>
  <c r="AC213"/>
  <c r="AB211"/>
  <c r="AB212"/>
  <c r="AB213"/>
  <c r="AA211"/>
  <c r="AA212"/>
  <c r="AA213"/>
  <c r="Z211"/>
  <c r="Z212"/>
  <c r="Z213"/>
  <c r="Y211"/>
  <c r="Y212"/>
  <c r="Y213"/>
  <c r="X211"/>
  <c r="X212"/>
  <c r="X213"/>
  <c r="W211"/>
  <c r="W212"/>
  <c r="W213"/>
  <c r="V211"/>
  <c r="V212"/>
  <c r="V213"/>
  <c r="U213"/>
  <c r="T211"/>
  <c r="T212"/>
  <c r="T213"/>
  <c r="B211"/>
  <c r="E211"/>
  <c r="M211"/>
  <c r="E212"/>
  <c r="M212"/>
  <c r="M213"/>
  <c r="L211"/>
  <c r="L212"/>
  <c r="L213"/>
  <c r="K211"/>
  <c r="K212"/>
  <c r="K213"/>
  <c r="J211"/>
  <c r="J212"/>
  <c r="J213"/>
  <c r="I211"/>
  <c r="I212"/>
  <c r="I213"/>
  <c r="H211"/>
  <c r="H212"/>
  <c r="H213"/>
  <c r="G211"/>
  <c r="G212"/>
  <c r="G213"/>
  <c r="F211"/>
  <c r="F212"/>
  <c r="F213"/>
  <c r="E213"/>
  <c r="D211"/>
  <c r="D212"/>
  <c r="D213"/>
  <c r="R208"/>
  <c r="U208"/>
  <c r="AC208"/>
  <c r="U209"/>
  <c r="AC209"/>
  <c r="AC210"/>
  <c r="AB208"/>
  <c r="AB209"/>
  <c r="AB210"/>
  <c r="AA208"/>
  <c r="AA209"/>
  <c r="AA210"/>
  <c r="Z208"/>
  <c r="Z209"/>
  <c r="Z210"/>
  <c r="Y208"/>
  <c r="Y209"/>
  <c r="Y210"/>
  <c r="X208"/>
  <c r="X209"/>
  <c r="X210"/>
  <c r="W208"/>
  <c r="W209"/>
  <c r="W210"/>
  <c r="V208"/>
  <c r="V209"/>
  <c r="V210"/>
  <c r="U210"/>
  <c r="T208"/>
  <c r="T209"/>
  <c r="T210"/>
  <c r="B208"/>
  <c r="E208"/>
  <c r="M78"/>
  <c r="M1"/>
  <c r="M3"/>
  <c r="M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208"/>
  <c r="E209"/>
  <c r="M163"/>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209"/>
  <c r="M210"/>
  <c r="L78"/>
  <c r="L1"/>
  <c r="L3"/>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208"/>
  <c r="L163"/>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209"/>
  <c r="L210"/>
  <c r="K78"/>
  <c r="K1"/>
  <c r="K3"/>
  <c r="K4"/>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208"/>
  <c r="K163"/>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209"/>
  <c r="K210"/>
  <c r="J78"/>
  <c r="J1"/>
  <c r="J3"/>
  <c r="J4"/>
  <c r="J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208"/>
  <c r="J163"/>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209"/>
  <c r="J210"/>
  <c r="H1"/>
  <c r="H3"/>
  <c r="D1"/>
  <c r="D3"/>
  <c r="D4"/>
  <c r="E3"/>
  <c r="T1"/>
  <c r="T3"/>
  <c r="T4"/>
  <c r="U3"/>
  <c r="F3"/>
  <c r="I3"/>
  <c r="H5"/>
  <c r="D5"/>
  <c r="D6"/>
  <c r="E5"/>
  <c r="T5"/>
  <c r="T6"/>
  <c r="U5"/>
  <c r="F5"/>
  <c r="I5"/>
  <c r="H7"/>
  <c r="I7"/>
  <c r="H9"/>
  <c r="D9"/>
  <c r="D10"/>
  <c r="E9"/>
  <c r="T9"/>
  <c r="T10"/>
  <c r="U9"/>
  <c r="F9"/>
  <c r="I9"/>
  <c r="H11"/>
  <c r="I11"/>
  <c r="H13"/>
  <c r="I13"/>
  <c r="H15"/>
  <c r="I15"/>
  <c r="H17"/>
  <c r="D17"/>
  <c r="D18"/>
  <c r="E17"/>
  <c r="T17"/>
  <c r="T18"/>
  <c r="U17"/>
  <c r="F17"/>
  <c r="I17"/>
  <c r="H19"/>
  <c r="D19"/>
  <c r="D20"/>
  <c r="E19"/>
  <c r="T19"/>
  <c r="T20"/>
  <c r="U19"/>
  <c r="F19"/>
  <c r="I19"/>
  <c r="H21"/>
  <c r="D21"/>
  <c r="D22"/>
  <c r="E21"/>
  <c r="T21"/>
  <c r="T22"/>
  <c r="U21"/>
  <c r="F21"/>
  <c r="I21"/>
  <c r="H23"/>
  <c r="I23"/>
  <c r="H25"/>
  <c r="D25"/>
  <c r="D26"/>
  <c r="E25"/>
  <c r="T25"/>
  <c r="T26"/>
  <c r="U25"/>
  <c r="F25"/>
  <c r="I25"/>
  <c r="H27"/>
  <c r="I27"/>
  <c r="H29"/>
  <c r="I29"/>
  <c r="H31"/>
  <c r="I31"/>
  <c r="H33"/>
  <c r="D33"/>
  <c r="D34"/>
  <c r="E33"/>
  <c r="T33"/>
  <c r="T34"/>
  <c r="U33"/>
  <c r="F33"/>
  <c r="I33"/>
  <c r="H35"/>
  <c r="I35"/>
  <c r="H37"/>
  <c r="D37"/>
  <c r="D38"/>
  <c r="E37"/>
  <c r="T37"/>
  <c r="T38"/>
  <c r="U37"/>
  <c r="F37"/>
  <c r="I37"/>
  <c r="H39"/>
  <c r="I39"/>
  <c r="H41"/>
  <c r="D41"/>
  <c r="D42"/>
  <c r="E41"/>
  <c r="T41"/>
  <c r="T42"/>
  <c r="U41"/>
  <c r="F41"/>
  <c r="I41"/>
  <c r="H43"/>
  <c r="I43"/>
  <c r="H45"/>
  <c r="I45"/>
  <c r="H47"/>
  <c r="I47"/>
  <c r="H49"/>
  <c r="I49"/>
  <c r="H51"/>
  <c r="I51"/>
  <c r="H53"/>
  <c r="I53"/>
  <c r="H55"/>
  <c r="I55"/>
  <c r="H57"/>
  <c r="I57"/>
  <c r="H59"/>
  <c r="I59"/>
  <c r="H61"/>
  <c r="I61"/>
  <c r="H63"/>
  <c r="I63"/>
  <c r="H65"/>
  <c r="I65"/>
  <c r="H67"/>
  <c r="I67"/>
  <c r="H69"/>
  <c r="I69"/>
  <c r="H71"/>
  <c r="I71"/>
  <c r="H73"/>
  <c r="I73"/>
  <c r="H75"/>
  <c r="I75"/>
  <c r="H77"/>
  <c r="I77"/>
  <c r="I208"/>
  <c r="H88"/>
  <c r="I88"/>
  <c r="H90"/>
  <c r="I90"/>
  <c r="H92"/>
  <c r="D92"/>
  <c r="D93"/>
  <c r="E92"/>
  <c r="T92"/>
  <c r="T93"/>
  <c r="U92"/>
  <c r="F92"/>
  <c r="I92"/>
  <c r="H94"/>
  <c r="I94"/>
  <c r="H96"/>
  <c r="D96"/>
  <c r="D97"/>
  <c r="E96"/>
  <c r="T96"/>
  <c r="T97"/>
  <c r="U96"/>
  <c r="F96"/>
  <c r="I96"/>
  <c r="H98"/>
  <c r="I98"/>
  <c r="H100"/>
  <c r="D100"/>
  <c r="D101"/>
  <c r="E100"/>
  <c r="T100"/>
  <c r="T101"/>
  <c r="U100"/>
  <c r="F100"/>
  <c r="I100"/>
  <c r="H102"/>
  <c r="D102"/>
  <c r="D103"/>
  <c r="E102"/>
  <c r="T102"/>
  <c r="T103"/>
  <c r="U102"/>
  <c r="F102"/>
  <c r="I102"/>
  <c r="H104"/>
  <c r="I104"/>
  <c r="H106"/>
  <c r="I106"/>
  <c r="H108"/>
  <c r="I108"/>
  <c r="H110"/>
  <c r="I110"/>
  <c r="H112"/>
  <c r="D112"/>
  <c r="D113"/>
  <c r="E112"/>
  <c r="T112"/>
  <c r="T113"/>
  <c r="U112"/>
  <c r="F112"/>
  <c r="I112"/>
  <c r="H114"/>
  <c r="D114"/>
  <c r="D115"/>
  <c r="E114"/>
  <c r="T114"/>
  <c r="T115"/>
  <c r="U114"/>
  <c r="F114"/>
  <c r="I114"/>
  <c r="H116"/>
  <c r="I116"/>
  <c r="H118"/>
  <c r="I118"/>
  <c r="H120"/>
  <c r="I120"/>
  <c r="H122"/>
  <c r="D122"/>
  <c r="D123"/>
  <c r="E122"/>
  <c r="T122"/>
  <c r="T123"/>
  <c r="U122"/>
  <c r="F122"/>
  <c r="I122"/>
  <c r="H124"/>
  <c r="I124"/>
  <c r="H126"/>
  <c r="D126"/>
  <c r="D127"/>
  <c r="E126"/>
  <c r="T126"/>
  <c r="T127"/>
  <c r="U126"/>
  <c r="F126"/>
  <c r="I126"/>
  <c r="H128"/>
  <c r="D128"/>
  <c r="D129"/>
  <c r="E128"/>
  <c r="T128"/>
  <c r="T129"/>
  <c r="U128"/>
  <c r="F128"/>
  <c r="I128"/>
  <c r="H130"/>
  <c r="I130"/>
  <c r="H132"/>
  <c r="I132"/>
  <c r="H134"/>
  <c r="I134"/>
  <c r="H136"/>
  <c r="I136"/>
  <c r="H138"/>
  <c r="I138"/>
  <c r="H140"/>
  <c r="I140"/>
  <c r="H142"/>
  <c r="I142"/>
  <c r="H144"/>
  <c r="I144"/>
  <c r="H146"/>
  <c r="I146"/>
  <c r="H148"/>
  <c r="I148"/>
  <c r="H150"/>
  <c r="I150"/>
  <c r="H152"/>
  <c r="I152"/>
  <c r="H154"/>
  <c r="I154"/>
  <c r="H156"/>
  <c r="I156"/>
  <c r="H158"/>
  <c r="I158"/>
  <c r="H160"/>
  <c r="I160"/>
  <c r="H162"/>
  <c r="I162"/>
  <c r="I209"/>
  <c r="I210"/>
  <c r="H208"/>
  <c r="H209"/>
  <c r="H210"/>
  <c r="G1"/>
  <c r="G3"/>
  <c r="G5"/>
  <c r="G7"/>
  <c r="G9"/>
  <c r="G11"/>
  <c r="G13"/>
  <c r="G15"/>
  <c r="G17"/>
  <c r="G19"/>
  <c r="G21"/>
  <c r="G23"/>
  <c r="G25"/>
  <c r="G27"/>
  <c r="G29"/>
  <c r="G31"/>
  <c r="G33"/>
  <c r="G35"/>
  <c r="G37"/>
  <c r="G39"/>
  <c r="G41"/>
  <c r="G43"/>
  <c r="G45"/>
  <c r="G47"/>
  <c r="G49"/>
  <c r="G51"/>
  <c r="G53"/>
  <c r="G55"/>
  <c r="G57"/>
  <c r="G59"/>
  <c r="G61"/>
  <c r="G63"/>
  <c r="G65"/>
  <c r="G67"/>
  <c r="G69"/>
  <c r="G71"/>
  <c r="G73"/>
  <c r="G75"/>
  <c r="G77"/>
  <c r="G208"/>
  <c r="G88"/>
  <c r="G90"/>
  <c r="G92"/>
  <c r="G94"/>
  <c r="G96"/>
  <c r="G98"/>
  <c r="G100"/>
  <c r="G102"/>
  <c r="G104"/>
  <c r="G106"/>
  <c r="G108"/>
  <c r="G110"/>
  <c r="G112"/>
  <c r="G114"/>
  <c r="G116"/>
  <c r="G118"/>
  <c r="G120"/>
  <c r="G122"/>
  <c r="G124"/>
  <c r="G126"/>
  <c r="G128"/>
  <c r="G130"/>
  <c r="G132"/>
  <c r="G134"/>
  <c r="G136"/>
  <c r="G138"/>
  <c r="G140"/>
  <c r="G142"/>
  <c r="G144"/>
  <c r="G146"/>
  <c r="G148"/>
  <c r="G150"/>
  <c r="G152"/>
  <c r="G154"/>
  <c r="G156"/>
  <c r="G158"/>
  <c r="G160"/>
  <c r="G162"/>
  <c r="G209"/>
  <c r="G210"/>
  <c r="D15"/>
  <c r="D16"/>
  <c r="E15"/>
  <c r="T15"/>
  <c r="T16"/>
  <c r="U15"/>
  <c r="F15"/>
  <c r="D29"/>
  <c r="D30"/>
  <c r="E29"/>
  <c r="T29"/>
  <c r="T30"/>
  <c r="U29"/>
  <c r="F29"/>
  <c r="D35"/>
  <c r="D36"/>
  <c r="E35"/>
  <c r="T35"/>
  <c r="T36"/>
  <c r="U35"/>
  <c r="F35"/>
  <c r="F208"/>
  <c r="D90"/>
  <c r="D91"/>
  <c r="E90"/>
  <c r="T90"/>
  <c r="T91"/>
  <c r="U90"/>
  <c r="F90"/>
  <c r="D118"/>
  <c r="D119"/>
  <c r="E118"/>
  <c r="T118"/>
  <c r="T119"/>
  <c r="U118"/>
  <c r="F118"/>
  <c r="F209"/>
  <c r="F210"/>
  <c r="E210"/>
  <c r="D7"/>
  <c r="D8"/>
  <c r="D11"/>
  <c r="D12"/>
  <c r="D13"/>
  <c r="D14"/>
  <c r="D23"/>
  <c r="D24"/>
  <c r="D27"/>
  <c r="D28"/>
  <c r="D31"/>
  <c r="D32"/>
  <c r="D39"/>
  <c r="D40"/>
  <c r="D43"/>
  <c r="D44"/>
  <c r="D45"/>
  <c r="D46"/>
  <c r="D47"/>
  <c r="D48"/>
  <c r="D49"/>
  <c r="D50"/>
  <c r="D51"/>
  <c r="D52"/>
  <c r="D53"/>
  <c r="D54"/>
  <c r="D55"/>
  <c r="D56"/>
  <c r="D57"/>
  <c r="D58"/>
  <c r="D59"/>
  <c r="D60"/>
  <c r="D61"/>
  <c r="D62"/>
  <c r="D63"/>
  <c r="D64"/>
  <c r="D65"/>
  <c r="D66"/>
  <c r="D67"/>
  <c r="D68"/>
  <c r="D69"/>
  <c r="D70"/>
  <c r="D71"/>
  <c r="D72"/>
  <c r="D73"/>
  <c r="D74"/>
  <c r="D75"/>
  <c r="D76"/>
  <c r="D77"/>
  <c r="D78"/>
  <c r="D208"/>
  <c r="D88"/>
  <c r="D89"/>
  <c r="D94"/>
  <c r="D95"/>
  <c r="D98"/>
  <c r="D99"/>
  <c r="D104"/>
  <c r="D105"/>
  <c r="D106"/>
  <c r="D107"/>
  <c r="D108"/>
  <c r="D109"/>
  <c r="D110"/>
  <c r="D111"/>
  <c r="D116"/>
  <c r="D117"/>
  <c r="D120"/>
  <c r="D121"/>
  <c r="D124"/>
  <c r="D125"/>
  <c r="D130"/>
  <c r="D131"/>
  <c r="D132"/>
  <c r="D133"/>
  <c r="D134"/>
  <c r="D135"/>
  <c r="D136"/>
  <c r="D137"/>
  <c r="D138"/>
  <c r="D139"/>
  <c r="D140"/>
  <c r="D141"/>
  <c r="D142"/>
  <c r="D143"/>
  <c r="D144"/>
  <c r="D145"/>
  <c r="D146"/>
  <c r="D147"/>
  <c r="D148"/>
  <c r="D149"/>
  <c r="D150"/>
  <c r="D151"/>
  <c r="D152"/>
  <c r="D153"/>
  <c r="D154"/>
  <c r="D155"/>
  <c r="D156"/>
  <c r="D157"/>
  <c r="D158"/>
  <c r="D159"/>
  <c r="D160"/>
  <c r="D161"/>
  <c r="D162"/>
  <c r="D163"/>
  <c r="D209"/>
  <c r="D210"/>
  <c r="R205"/>
  <c r="U205"/>
  <c r="AC205"/>
  <c r="U206"/>
  <c r="AC206"/>
  <c r="AC207"/>
  <c r="AB205"/>
  <c r="AB206"/>
  <c r="AB207"/>
  <c r="AA205"/>
  <c r="AA206"/>
  <c r="AA207"/>
  <c r="Z205"/>
  <c r="Z206"/>
  <c r="Z207"/>
  <c r="Y205"/>
  <c r="Y206"/>
  <c r="Y207"/>
  <c r="X205"/>
  <c r="X206"/>
  <c r="X207"/>
  <c r="W205"/>
  <c r="W206"/>
  <c r="W207"/>
  <c r="V205"/>
  <c r="V206"/>
  <c r="V207"/>
  <c r="U207"/>
  <c r="T205"/>
  <c r="T206"/>
  <c r="T207"/>
  <c r="B205"/>
  <c r="E205"/>
  <c r="M205"/>
  <c r="E206"/>
  <c r="M206"/>
  <c r="M207"/>
  <c r="L205"/>
  <c r="L206"/>
  <c r="L207"/>
  <c r="K205"/>
  <c r="K206"/>
  <c r="K207"/>
  <c r="J205"/>
  <c r="J206"/>
  <c r="J207"/>
  <c r="I205"/>
  <c r="I206"/>
  <c r="I207"/>
  <c r="H205"/>
  <c r="H206"/>
  <c r="H207"/>
  <c r="G205"/>
  <c r="G206"/>
  <c r="G207"/>
  <c r="F205"/>
  <c r="F206"/>
  <c r="F207"/>
  <c r="E207"/>
  <c r="D205"/>
  <c r="D206"/>
  <c r="D207"/>
  <c r="R202"/>
  <c r="U202"/>
  <c r="AC202"/>
  <c r="U203"/>
  <c r="AC203"/>
  <c r="AC204"/>
  <c r="AB202"/>
  <c r="AB203"/>
  <c r="AB204"/>
  <c r="AA202"/>
  <c r="AA203"/>
  <c r="AA204"/>
  <c r="Z202"/>
  <c r="Z203"/>
  <c r="Z204"/>
  <c r="Y202"/>
  <c r="Y203"/>
  <c r="Y204"/>
  <c r="X202"/>
  <c r="X203"/>
  <c r="X204"/>
  <c r="W202"/>
  <c r="W203"/>
  <c r="W204"/>
  <c r="V202"/>
  <c r="V203"/>
  <c r="V204"/>
  <c r="U204"/>
  <c r="T202"/>
  <c r="T203"/>
  <c r="T204"/>
  <c r="B202"/>
  <c r="E202"/>
  <c r="M202"/>
  <c r="E203"/>
  <c r="M203"/>
  <c r="M204"/>
  <c r="L202"/>
  <c r="L203"/>
  <c r="L204"/>
  <c r="K202"/>
  <c r="K203"/>
  <c r="K204"/>
  <c r="J202"/>
  <c r="J203"/>
  <c r="J204"/>
  <c r="I202"/>
  <c r="I203"/>
  <c r="I204"/>
  <c r="H202"/>
  <c r="H203"/>
  <c r="H204"/>
  <c r="G202"/>
  <c r="G203"/>
  <c r="G204"/>
  <c r="E11"/>
  <c r="T11"/>
  <c r="T12"/>
  <c r="U11"/>
  <c r="F11"/>
  <c r="F202"/>
  <c r="E104"/>
  <c r="T104"/>
  <c r="T105"/>
  <c r="U104"/>
  <c r="F104"/>
  <c r="E110"/>
  <c r="T110"/>
  <c r="T111"/>
  <c r="U110"/>
  <c r="F110"/>
  <c r="F203"/>
  <c r="F204"/>
  <c r="E204"/>
  <c r="D202"/>
  <c r="D203"/>
  <c r="D204"/>
  <c r="R199"/>
  <c r="U199"/>
  <c r="AC78"/>
  <c r="AC1"/>
  <c r="AC3"/>
  <c r="AC4"/>
  <c r="AC5"/>
  <c r="AC6"/>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199"/>
  <c r="U200"/>
  <c r="AC163"/>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200"/>
  <c r="AC201"/>
  <c r="AB78"/>
  <c r="AB1"/>
  <c r="AB3"/>
  <c r="AB4"/>
  <c r="AB5"/>
  <c r="AB6"/>
  <c r="AB7"/>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199"/>
  <c r="AB163"/>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200"/>
  <c r="AB201"/>
  <c r="AA78"/>
  <c r="AA1"/>
  <c r="AA3"/>
  <c r="AA4"/>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199"/>
  <c r="AA163"/>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200"/>
  <c r="AA201"/>
  <c r="Z78"/>
  <c r="Z1"/>
  <c r="Z3"/>
  <c r="Z4"/>
  <c r="Z5"/>
  <c r="Z6"/>
  <c r="Z7"/>
  <c r="Z8"/>
  <c r="Z9"/>
  <c r="Z10"/>
  <c r="Z11"/>
  <c r="Z12"/>
  <c r="Z13"/>
  <c r="Z14"/>
  <c r="Z15"/>
  <c r="Z16"/>
  <c r="Z17"/>
  <c r="Z18"/>
  <c r="Z19"/>
  <c r="Z20"/>
  <c r="Z21"/>
  <c r="Z22"/>
  <c r="Z23"/>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199"/>
  <c r="Z163"/>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147"/>
  <c r="Z148"/>
  <c r="Z149"/>
  <c r="Z150"/>
  <c r="Z151"/>
  <c r="Z152"/>
  <c r="Z153"/>
  <c r="Z154"/>
  <c r="Z155"/>
  <c r="Z156"/>
  <c r="Z157"/>
  <c r="Z158"/>
  <c r="Z159"/>
  <c r="Z160"/>
  <c r="Z161"/>
  <c r="Z162"/>
  <c r="Z200"/>
  <c r="Z201"/>
  <c r="X1"/>
  <c r="X3"/>
  <c r="Y3"/>
  <c r="X5"/>
  <c r="Y5"/>
  <c r="X7"/>
  <c r="T7"/>
  <c r="T8"/>
  <c r="U7"/>
  <c r="E7"/>
  <c r="V7"/>
  <c r="Y7"/>
  <c r="X9"/>
  <c r="Y9"/>
  <c r="X11"/>
  <c r="V11"/>
  <c r="Y11"/>
  <c r="X13"/>
  <c r="T13"/>
  <c r="T14"/>
  <c r="U13"/>
  <c r="E13"/>
  <c r="V13"/>
  <c r="Y13"/>
  <c r="X15"/>
  <c r="V15"/>
  <c r="Y15"/>
  <c r="X17"/>
  <c r="Y17"/>
  <c r="X19"/>
  <c r="Y19"/>
  <c r="X21"/>
  <c r="Y21"/>
  <c r="X23"/>
  <c r="T23"/>
  <c r="T24"/>
  <c r="U23"/>
  <c r="E23"/>
  <c r="V23"/>
  <c r="Y23"/>
  <c r="X25"/>
  <c r="Y25"/>
  <c r="X27"/>
  <c r="T27"/>
  <c r="T28"/>
  <c r="U27"/>
  <c r="E27"/>
  <c r="V27"/>
  <c r="Y27"/>
  <c r="X29"/>
  <c r="V29"/>
  <c r="Y29"/>
  <c r="X31"/>
  <c r="T31"/>
  <c r="T32"/>
  <c r="U31"/>
  <c r="E31"/>
  <c r="V31"/>
  <c r="Y31"/>
  <c r="X33"/>
  <c r="Y33"/>
  <c r="X35"/>
  <c r="V35"/>
  <c r="Y35"/>
  <c r="X37"/>
  <c r="Y37"/>
  <c r="X39"/>
  <c r="T39"/>
  <c r="T40"/>
  <c r="U39"/>
  <c r="E39"/>
  <c r="V39"/>
  <c r="Y39"/>
  <c r="X41"/>
  <c r="Y41"/>
  <c r="X43"/>
  <c r="Y43"/>
  <c r="X45"/>
  <c r="Y45"/>
  <c r="X47"/>
  <c r="Y47"/>
  <c r="X49"/>
  <c r="Y49"/>
  <c r="X51"/>
  <c r="Y51"/>
  <c r="X53"/>
  <c r="Y53"/>
  <c r="X55"/>
  <c r="Y55"/>
  <c r="X57"/>
  <c r="Y57"/>
  <c r="X59"/>
  <c r="Y59"/>
  <c r="X61"/>
  <c r="Y61"/>
  <c r="X63"/>
  <c r="Y63"/>
  <c r="X65"/>
  <c r="Y65"/>
  <c r="X67"/>
  <c r="Y67"/>
  <c r="X69"/>
  <c r="Y69"/>
  <c r="X71"/>
  <c r="Y71"/>
  <c r="X73"/>
  <c r="Y73"/>
  <c r="X75"/>
  <c r="Y75"/>
  <c r="X77"/>
  <c r="Y77"/>
  <c r="Y199"/>
  <c r="X88"/>
  <c r="T88"/>
  <c r="T89"/>
  <c r="U88"/>
  <c r="E88"/>
  <c r="V88"/>
  <c r="Y88"/>
  <c r="X90"/>
  <c r="V90"/>
  <c r="Y90"/>
  <c r="X92"/>
  <c r="Y92"/>
  <c r="X94"/>
  <c r="T94"/>
  <c r="T95"/>
  <c r="U94"/>
  <c r="E94"/>
  <c r="V94"/>
  <c r="Y94"/>
  <c r="X96"/>
  <c r="Y96"/>
  <c r="X98"/>
  <c r="Y98"/>
  <c r="X100"/>
  <c r="Y100"/>
  <c r="X102"/>
  <c r="Y102"/>
  <c r="X104"/>
  <c r="V104"/>
  <c r="Y104"/>
  <c r="X106"/>
  <c r="T106"/>
  <c r="T107"/>
  <c r="U106"/>
  <c r="E106"/>
  <c r="V106"/>
  <c r="Y106"/>
  <c r="X108"/>
  <c r="T108"/>
  <c r="T109"/>
  <c r="U108"/>
  <c r="E108"/>
  <c r="V108"/>
  <c r="Y108"/>
  <c r="X110"/>
  <c r="V110"/>
  <c r="Y110"/>
  <c r="X112"/>
  <c r="Y112"/>
  <c r="X114"/>
  <c r="Y114"/>
  <c r="X116"/>
  <c r="T116"/>
  <c r="T117"/>
  <c r="U116"/>
  <c r="E116"/>
  <c r="V116"/>
  <c r="Y116"/>
  <c r="X118"/>
  <c r="V118"/>
  <c r="Y118"/>
  <c r="X120"/>
  <c r="T120"/>
  <c r="T121"/>
  <c r="U120"/>
  <c r="E120"/>
  <c r="V120"/>
  <c r="Y120"/>
  <c r="X122"/>
  <c r="Y122"/>
  <c r="X124"/>
  <c r="T124"/>
  <c r="T125"/>
  <c r="U124"/>
  <c r="E124"/>
  <c r="V124"/>
  <c r="Y124"/>
  <c r="X126"/>
  <c r="Y126"/>
  <c r="X128"/>
  <c r="Y128"/>
  <c r="X130"/>
  <c r="Y130"/>
  <c r="X132"/>
  <c r="Y132"/>
  <c r="X134"/>
  <c r="Y134"/>
  <c r="X136"/>
  <c r="Y136"/>
  <c r="X138"/>
  <c r="Y138"/>
  <c r="X140"/>
  <c r="Y140"/>
  <c r="X142"/>
  <c r="Y142"/>
  <c r="X144"/>
  <c r="Y144"/>
  <c r="X146"/>
  <c r="Y146"/>
  <c r="X148"/>
  <c r="Y148"/>
  <c r="X150"/>
  <c r="Y150"/>
  <c r="X152"/>
  <c r="Y152"/>
  <c r="X154"/>
  <c r="Y154"/>
  <c r="X156"/>
  <c r="Y156"/>
  <c r="X158"/>
  <c r="Y158"/>
  <c r="X160"/>
  <c r="Y160"/>
  <c r="X162"/>
  <c r="Y162"/>
  <c r="Y200"/>
  <c r="Y201"/>
  <c r="X199"/>
  <c r="X200"/>
  <c r="X201"/>
  <c r="W1"/>
  <c r="W3"/>
  <c r="W5"/>
  <c r="W7"/>
  <c r="W9"/>
  <c r="W11"/>
  <c r="W13"/>
  <c r="W15"/>
  <c r="W17"/>
  <c r="W19"/>
  <c r="W21"/>
  <c r="W23"/>
  <c r="W25"/>
  <c r="W27"/>
  <c r="W29"/>
  <c r="W31"/>
  <c r="W33"/>
  <c r="W35"/>
  <c r="W37"/>
  <c r="W39"/>
  <c r="W41"/>
  <c r="W43"/>
  <c r="W45"/>
  <c r="W47"/>
  <c r="W49"/>
  <c r="W51"/>
  <c r="W53"/>
  <c r="W55"/>
  <c r="W57"/>
  <c r="W59"/>
  <c r="W61"/>
  <c r="W63"/>
  <c r="W65"/>
  <c r="W67"/>
  <c r="W69"/>
  <c r="W71"/>
  <c r="W73"/>
  <c r="W75"/>
  <c r="W77"/>
  <c r="W199"/>
  <c r="W88"/>
  <c r="W90"/>
  <c r="W92"/>
  <c r="W94"/>
  <c r="W96"/>
  <c r="W98"/>
  <c r="W100"/>
  <c r="W102"/>
  <c r="W104"/>
  <c r="W106"/>
  <c r="W108"/>
  <c r="W110"/>
  <c r="W112"/>
  <c r="W114"/>
  <c r="W116"/>
  <c r="W118"/>
  <c r="W120"/>
  <c r="W122"/>
  <c r="W124"/>
  <c r="W126"/>
  <c r="W128"/>
  <c r="W130"/>
  <c r="W132"/>
  <c r="W134"/>
  <c r="W136"/>
  <c r="W138"/>
  <c r="W140"/>
  <c r="W142"/>
  <c r="W144"/>
  <c r="W146"/>
  <c r="W148"/>
  <c r="W150"/>
  <c r="W152"/>
  <c r="W154"/>
  <c r="W156"/>
  <c r="W158"/>
  <c r="W160"/>
  <c r="W162"/>
  <c r="W200"/>
  <c r="W201"/>
  <c r="V3"/>
  <c r="V5"/>
  <c r="V9"/>
  <c r="V17"/>
  <c r="V19"/>
  <c r="V21"/>
  <c r="V25"/>
  <c r="V33"/>
  <c r="V37"/>
  <c r="V41"/>
  <c r="V43"/>
  <c r="V45"/>
  <c r="V47"/>
  <c r="V49"/>
  <c r="V51"/>
  <c r="V53"/>
  <c r="V55"/>
  <c r="V57"/>
  <c r="V59"/>
  <c r="V61"/>
  <c r="V63"/>
  <c r="V65"/>
  <c r="V67"/>
  <c r="V69"/>
  <c r="V71"/>
  <c r="V73"/>
  <c r="V75"/>
  <c r="V77"/>
  <c r="V199"/>
  <c r="V92"/>
  <c r="V96"/>
  <c r="T98"/>
  <c r="T99"/>
  <c r="U98"/>
  <c r="E98"/>
  <c r="V98"/>
  <c r="V100"/>
  <c r="V102"/>
  <c r="V112"/>
  <c r="V114"/>
  <c r="V122"/>
  <c r="V126"/>
  <c r="V128"/>
  <c r="V130"/>
  <c r="V132"/>
  <c r="V134"/>
  <c r="V136"/>
  <c r="V138"/>
  <c r="V140"/>
  <c r="V142"/>
  <c r="V144"/>
  <c r="V146"/>
  <c r="V148"/>
  <c r="V150"/>
  <c r="V152"/>
  <c r="V154"/>
  <c r="V156"/>
  <c r="V158"/>
  <c r="V160"/>
  <c r="V162"/>
  <c r="V200"/>
  <c r="V201"/>
  <c r="U201"/>
  <c r="T43"/>
  <c r="T44"/>
  <c r="T45"/>
  <c r="T46"/>
  <c r="T47"/>
  <c r="T48"/>
  <c r="T49"/>
  <c r="T50"/>
  <c r="T51"/>
  <c r="T52"/>
  <c r="T53"/>
  <c r="T54"/>
  <c r="T55"/>
  <c r="T56"/>
  <c r="T57"/>
  <c r="T58"/>
  <c r="T59"/>
  <c r="T60"/>
  <c r="T61"/>
  <c r="T62"/>
  <c r="T63"/>
  <c r="T64"/>
  <c r="T65"/>
  <c r="T66"/>
  <c r="T67"/>
  <c r="T68"/>
  <c r="T69"/>
  <c r="T70"/>
  <c r="T71"/>
  <c r="T72"/>
  <c r="T73"/>
  <c r="T74"/>
  <c r="T75"/>
  <c r="T76"/>
  <c r="T77"/>
  <c r="T78"/>
  <c r="T199"/>
  <c r="T130"/>
  <c r="T131"/>
  <c r="T132"/>
  <c r="T133"/>
  <c r="T134"/>
  <c r="T135"/>
  <c r="T136"/>
  <c r="T137"/>
  <c r="T138"/>
  <c r="T139"/>
  <c r="T140"/>
  <c r="T141"/>
  <c r="T142"/>
  <c r="T143"/>
  <c r="T144"/>
  <c r="T145"/>
  <c r="T146"/>
  <c r="T147"/>
  <c r="T148"/>
  <c r="T149"/>
  <c r="T150"/>
  <c r="T151"/>
  <c r="T152"/>
  <c r="T153"/>
  <c r="T154"/>
  <c r="T155"/>
  <c r="T156"/>
  <c r="T157"/>
  <c r="T158"/>
  <c r="T159"/>
  <c r="T160"/>
  <c r="T161"/>
  <c r="T162"/>
  <c r="T163"/>
  <c r="T200"/>
  <c r="T201"/>
  <c r="B199"/>
  <c r="E199"/>
  <c r="M199"/>
  <c r="E200"/>
  <c r="M200"/>
  <c r="M201"/>
  <c r="L199"/>
  <c r="L200"/>
  <c r="L201"/>
  <c r="K199"/>
  <c r="K200"/>
  <c r="K201"/>
  <c r="J199"/>
  <c r="J200"/>
  <c r="J201"/>
  <c r="I199"/>
  <c r="I200"/>
  <c r="I201"/>
  <c r="H199"/>
  <c r="H200"/>
  <c r="H201"/>
  <c r="G199"/>
  <c r="G200"/>
  <c r="G201"/>
  <c r="F7"/>
  <c r="F13"/>
  <c r="F31"/>
  <c r="F199"/>
  <c r="F88"/>
  <c r="F94"/>
  <c r="F106"/>
  <c r="F120"/>
  <c r="F200"/>
  <c r="F201"/>
  <c r="E201"/>
  <c r="D199"/>
  <c r="D200"/>
  <c r="D201"/>
  <c r="R196"/>
  <c r="U196"/>
  <c r="AC196"/>
  <c r="U197"/>
  <c r="AC197"/>
  <c r="AC198"/>
  <c r="AB196"/>
  <c r="AB197"/>
  <c r="AB198"/>
  <c r="AA196"/>
  <c r="AA197"/>
  <c r="AA198"/>
  <c r="Z196"/>
  <c r="Z197"/>
  <c r="Z198"/>
  <c r="Y196"/>
  <c r="Y197"/>
  <c r="Y198"/>
  <c r="X196"/>
  <c r="X197"/>
  <c r="X198"/>
  <c r="W196"/>
  <c r="W197"/>
  <c r="W198"/>
  <c r="V196"/>
  <c r="V197"/>
  <c r="V198"/>
  <c r="U198"/>
  <c r="T196"/>
  <c r="T197"/>
  <c r="T198"/>
  <c r="B196"/>
  <c r="E196"/>
  <c r="M196"/>
  <c r="E197"/>
  <c r="M197"/>
  <c r="M198"/>
  <c r="L196"/>
  <c r="L197"/>
  <c r="L198"/>
  <c r="K196"/>
  <c r="K197"/>
  <c r="K198"/>
  <c r="J196"/>
  <c r="J197"/>
  <c r="J198"/>
  <c r="I196"/>
  <c r="I197"/>
  <c r="I198"/>
  <c r="H196"/>
  <c r="H197"/>
  <c r="H198"/>
  <c r="G196"/>
  <c r="G197"/>
  <c r="G198"/>
  <c r="F196"/>
  <c r="F197"/>
  <c r="F198"/>
  <c r="E198"/>
  <c r="D196"/>
  <c r="D197"/>
  <c r="D198"/>
  <c r="R193"/>
  <c r="U193"/>
  <c r="AC193"/>
  <c r="U194"/>
  <c r="AC194"/>
  <c r="AC195"/>
  <c r="AB193"/>
  <c r="AB194"/>
  <c r="AB195"/>
  <c r="AA193"/>
  <c r="AA194"/>
  <c r="AA195"/>
  <c r="Z193"/>
  <c r="Z194"/>
  <c r="Z195"/>
  <c r="Y193"/>
  <c r="Y194"/>
  <c r="Y195"/>
  <c r="X193"/>
  <c r="X194"/>
  <c r="X195"/>
  <c r="W193"/>
  <c r="W194"/>
  <c r="W195"/>
  <c r="V193"/>
  <c r="V194"/>
  <c r="V195"/>
  <c r="U195"/>
  <c r="T193"/>
  <c r="T194"/>
  <c r="T195"/>
  <c r="B193"/>
  <c r="E193"/>
  <c r="M193"/>
  <c r="E194"/>
  <c r="M194"/>
  <c r="M195"/>
  <c r="L193"/>
  <c r="L194"/>
  <c r="L195"/>
  <c r="K193"/>
  <c r="K194"/>
  <c r="K195"/>
  <c r="J193"/>
  <c r="J194"/>
  <c r="J195"/>
  <c r="I193"/>
  <c r="I194"/>
  <c r="I195"/>
  <c r="H193"/>
  <c r="H194"/>
  <c r="H195"/>
  <c r="G193"/>
  <c r="G194"/>
  <c r="G195"/>
  <c r="F193"/>
  <c r="F194"/>
  <c r="F195"/>
  <c r="E195"/>
  <c r="D193"/>
  <c r="D194"/>
  <c r="D195"/>
  <c r="R190"/>
  <c r="U190"/>
  <c r="AC190"/>
  <c r="U191"/>
  <c r="AC191"/>
  <c r="AC192"/>
  <c r="AB190"/>
  <c r="AB191"/>
  <c r="AB192"/>
  <c r="AA190"/>
  <c r="AA191"/>
  <c r="AA192"/>
  <c r="Z190"/>
  <c r="Z191"/>
  <c r="Z192"/>
  <c r="Y190"/>
  <c r="Y191"/>
  <c r="Y192"/>
  <c r="X190"/>
  <c r="X191"/>
  <c r="X192"/>
  <c r="W190"/>
  <c r="W191"/>
  <c r="W192"/>
  <c r="V190"/>
  <c r="V191"/>
  <c r="V192"/>
  <c r="U192"/>
  <c r="T190"/>
  <c r="T191"/>
  <c r="T192"/>
  <c r="B190"/>
  <c r="E190"/>
  <c r="M190"/>
  <c r="E191"/>
  <c r="M191"/>
  <c r="M192"/>
  <c r="L190"/>
  <c r="L191"/>
  <c r="L192"/>
  <c r="K190"/>
  <c r="K191"/>
  <c r="K192"/>
  <c r="J190"/>
  <c r="J191"/>
  <c r="J192"/>
  <c r="I190"/>
  <c r="I191"/>
  <c r="I192"/>
  <c r="H190"/>
  <c r="H191"/>
  <c r="H192"/>
  <c r="G190"/>
  <c r="G191"/>
  <c r="G192"/>
  <c r="F190"/>
  <c r="F191"/>
  <c r="F192"/>
  <c r="E192"/>
  <c r="D190"/>
  <c r="D191"/>
  <c r="D192"/>
  <c r="R187"/>
  <c r="U187"/>
  <c r="AC187"/>
  <c r="U188"/>
  <c r="AC188"/>
  <c r="AC189"/>
  <c r="AB187"/>
  <c r="AB188"/>
  <c r="AB189"/>
  <c r="AA187"/>
  <c r="AA188"/>
  <c r="AA189"/>
  <c r="Z187"/>
  <c r="Z188"/>
  <c r="Z189"/>
  <c r="Y187"/>
  <c r="Y188"/>
  <c r="Y189"/>
  <c r="X187"/>
  <c r="X188"/>
  <c r="X189"/>
  <c r="W187"/>
  <c r="W188"/>
  <c r="W189"/>
  <c r="V187"/>
  <c r="V188"/>
  <c r="V189"/>
  <c r="U189"/>
  <c r="T187"/>
  <c r="T188"/>
  <c r="T189"/>
  <c r="B187"/>
  <c r="E187"/>
  <c r="M187"/>
  <c r="E188"/>
  <c r="M188"/>
  <c r="M189"/>
  <c r="L187"/>
  <c r="L188"/>
  <c r="L189"/>
  <c r="K187"/>
  <c r="K188"/>
  <c r="K189"/>
  <c r="J187"/>
  <c r="J188"/>
  <c r="J189"/>
  <c r="I187"/>
  <c r="I188"/>
  <c r="I189"/>
  <c r="H187"/>
  <c r="H188"/>
  <c r="H189"/>
  <c r="G187"/>
  <c r="G188"/>
  <c r="G189"/>
  <c r="F187"/>
  <c r="F188"/>
  <c r="F189"/>
  <c r="E189"/>
  <c r="D187"/>
  <c r="D188"/>
  <c r="D189"/>
  <c r="R184"/>
  <c r="U184"/>
  <c r="AC184"/>
  <c r="U185"/>
  <c r="AC185"/>
  <c r="AC186"/>
  <c r="AB184"/>
  <c r="AB185"/>
  <c r="AB186"/>
  <c r="AA184"/>
  <c r="AA185"/>
  <c r="AA186"/>
  <c r="Z184"/>
  <c r="Z185"/>
  <c r="Z186"/>
  <c r="Y184"/>
  <c r="Y185"/>
  <c r="Y186"/>
  <c r="X184"/>
  <c r="X185"/>
  <c r="X186"/>
  <c r="W184"/>
  <c r="W185"/>
  <c r="W186"/>
  <c r="V184"/>
  <c r="V185"/>
  <c r="V186"/>
  <c r="U186"/>
  <c r="T184"/>
  <c r="T185"/>
  <c r="T186"/>
  <c r="B184"/>
  <c r="E184"/>
  <c r="M184"/>
  <c r="E185"/>
  <c r="M185"/>
  <c r="M186"/>
  <c r="L184"/>
  <c r="L185"/>
  <c r="L186"/>
  <c r="K184"/>
  <c r="K185"/>
  <c r="K186"/>
  <c r="J184"/>
  <c r="J185"/>
  <c r="J186"/>
  <c r="I184"/>
  <c r="I185"/>
  <c r="I186"/>
  <c r="H184"/>
  <c r="H185"/>
  <c r="H186"/>
  <c r="G184"/>
  <c r="G185"/>
  <c r="G186"/>
  <c r="F184"/>
  <c r="F185"/>
  <c r="F186"/>
  <c r="E186"/>
  <c r="D184"/>
  <c r="D185"/>
  <c r="D186"/>
  <c r="R181"/>
  <c r="U181"/>
  <c r="AC181"/>
  <c r="U182"/>
  <c r="AC182"/>
  <c r="AC183"/>
  <c r="AB181"/>
  <c r="AB182"/>
  <c r="AB183"/>
  <c r="AA181"/>
  <c r="AA182"/>
  <c r="AA183"/>
  <c r="Z181"/>
  <c r="Z182"/>
  <c r="Z183"/>
  <c r="Y181"/>
  <c r="Y182"/>
  <c r="Y183"/>
  <c r="X181"/>
  <c r="X182"/>
  <c r="X183"/>
  <c r="W181"/>
  <c r="W182"/>
  <c r="W183"/>
  <c r="V181"/>
  <c r="V182"/>
  <c r="V183"/>
  <c r="U183"/>
  <c r="T181"/>
  <c r="T182"/>
  <c r="T183"/>
  <c r="B181"/>
  <c r="E181"/>
  <c r="M181"/>
  <c r="E182"/>
  <c r="M182"/>
  <c r="M183"/>
  <c r="L181"/>
  <c r="L182"/>
  <c r="L183"/>
  <c r="K181"/>
  <c r="K182"/>
  <c r="K183"/>
  <c r="J181"/>
  <c r="J182"/>
  <c r="J183"/>
  <c r="I181"/>
  <c r="I182"/>
  <c r="I183"/>
  <c r="H181"/>
  <c r="H182"/>
  <c r="H183"/>
  <c r="G181"/>
  <c r="G182"/>
  <c r="G183"/>
  <c r="F181"/>
  <c r="F182"/>
  <c r="F183"/>
  <c r="E183"/>
  <c r="D181"/>
  <c r="D182"/>
  <c r="D183"/>
  <c r="R178"/>
  <c r="U178"/>
  <c r="AC178"/>
  <c r="U179"/>
  <c r="AC179"/>
  <c r="AC180"/>
  <c r="AB178"/>
  <c r="AB179"/>
  <c r="AB180"/>
  <c r="AA178"/>
  <c r="AA179"/>
  <c r="AA180"/>
  <c r="Z178"/>
  <c r="Z179"/>
  <c r="Z180"/>
  <c r="Y178"/>
  <c r="Y179"/>
  <c r="Y180"/>
  <c r="X178"/>
  <c r="X179"/>
  <c r="X180"/>
  <c r="W178"/>
  <c r="W179"/>
  <c r="W180"/>
  <c r="V178"/>
  <c r="V179"/>
  <c r="V180"/>
  <c r="U180"/>
  <c r="T178"/>
  <c r="T179"/>
  <c r="T180"/>
  <c r="B178"/>
  <c r="E178"/>
  <c r="M178"/>
  <c r="E179"/>
  <c r="M179"/>
  <c r="M180"/>
  <c r="L178"/>
  <c r="L179"/>
  <c r="L180"/>
  <c r="K178"/>
  <c r="K179"/>
  <c r="K180"/>
  <c r="J178"/>
  <c r="J179"/>
  <c r="J180"/>
  <c r="I178"/>
  <c r="I179"/>
  <c r="I180"/>
  <c r="H178"/>
  <c r="H179"/>
  <c r="H180"/>
  <c r="G178"/>
  <c r="G179"/>
  <c r="G180"/>
  <c r="F178"/>
  <c r="F179"/>
  <c r="F180"/>
  <c r="E180"/>
  <c r="D178"/>
  <c r="D179"/>
  <c r="D180"/>
  <c r="R175"/>
  <c r="U175"/>
  <c r="AC175"/>
  <c r="U176"/>
  <c r="AC176"/>
  <c r="AC177"/>
  <c r="AB175"/>
  <c r="AB176"/>
  <c r="AB177"/>
  <c r="AA175"/>
  <c r="AA176"/>
  <c r="AA177"/>
  <c r="Z175"/>
  <c r="Z176"/>
  <c r="Z177"/>
  <c r="Y175"/>
  <c r="Y176"/>
  <c r="Y177"/>
  <c r="X175"/>
  <c r="X176"/>
  <c r="X177"/>
  <c r="W175"/>
  <c r="W176"/>
  <c r="W177"/>
  <c r="V175"/>
  <c r="V176"/>
  <c r="V177"/>
  <c r="U177"/>
  <c r="T175"/>
  <c r="T176"/>
  <c r="T177"/>
  <c r="B175"/>
  <c r="E175"/>
  <c r="M175"/>
  <c r="E176"/>
  <c r="M176"/>
  <c r="M177"/>
  <c r="L175"/>
  <c r="L176"/>
  <c r="L177"/>
  <c r="K175"/>
  <c r="K176"/>
  <c r="K177"/>
  <c r="J175"/>
  <c r="J176"/>
  <c r="J177"/>
  <c r="I175"/>
  <c r="I176"/>
  <c r="I177"/>
  <c r="H175"/>
  <c r="H176"/>
  <c r="H177"/>
  <c r="G175"/>
  <c r="G176"/>
  <c r="G177"/>
  <c r="F23"/>
  <c r="F175"/>
  <c r="F116"/>
  <c r="F124"/>
  <c r="F176"/>
  <c r="F177"/>
  <c r="E177"/>
  <c r="D175"/>
  <c r="D176"/>
  <c r="D177"/>
  <c r="R172"/>
  <c r="U172"/>
  <c r="AC172"/>
  <c r="U173"/>
  <c r="AC173"/>
  <c r="AC174"/>
  <c r="AB172"/>
  <c r="AB173"/>
  <c r="AB174"/>
  <c r="AA172"/>
  <c r="AA173"/>
  <c r="AA174"/>
  <c r="Z172"/>
  <c r="Z173"/>
  <c r="Z174"/>
  <c r="Y172"/>
  <c r="Y173"/>
  <c r="Y174"/>
  <c r="X172"/>
  <c r="X173"/>
  <c r="X174"/>
  <c r="W172"/>
  <c r="W173"/>
  <c r="W174"/>
  <c r="V172"/>
  <c r="V173"/>
  <c r="V174"/>
  <c r="U174"/>
  <c r="T172"/>
  <c r="T173"/>
  <c r="T174"/>
  <c r="B172"/>
  <c r="E172"/>
  <c r="M172"/>
  <c r="E173"/>
  <c r="M173"/>
  <c r="M174"/>
  <c r="L172"/>
  <c r="L173"/>
  <c r="L174"/>
  <c r="K172"/>
  <c r="K173"/>
  <c r="K174"/>
  <c r="J172"/>
  <c r="J173"/>
  <c r="J174"/>
  <c r="I172"/>
  <c r="I173"/>
  <c r="I174"/>
  <c r="H172"/>
  <c r="H173"/>
  <c r="H174"/>
  <c r="G172"/>
  <c r="G173"/>
  <c r="G174"/>
  <c r="F27"/>
  <c r="F39"/>
  <c r="F172"/>
  <c r="F98"/>
  <c r="F108"/>
  <c r="F173"/>
  <c r="F174"/>
  <c r="E174"/>
  <c r="D172"/>
  <c r="D173"/>
  <c r="D174"/>
  <c r="AB165"/>
  <c r="L165"/>
  <c r="AB164"/>
  <c r="AA164"/>
  <c r="Z164"/>
  <c r="X164"/>
  <c r="W164"/>
  <c r="U130"/>
  <c r="U132"/>
  <c r="U134"/>
  <c r="U136"/>
  <c r="U138"/>
  <c r="U140"/>
  <c r="U142"/>
  <c r="U144"/>
  <c r="U146"/>
  <c r="U148"/>
  <c r="U150"/>
  <c r="U152"/>
  <c r="U154"/>
  <c r="U156"/>
  <c r="U158"/>
  <c r="U160"/>
  <c r="U162"/>
  <c r="U164"/>
  <c r="L164"/>
  <c r="K164"/>
  <c r="J164"/>
  <c r="H164"/>
  <c r="G164"/>
  <c r="E130"/>
  <c r="E132"/>
  <c r="E134"/>
  <c r="E136"/>
  <c r="E138"/>
  <c r="E140"/>
  <c r="E142"/>
  <c r="E144"/>
  <c r="E146"/>
  <c r="E148"/>
  <c r="E150"/>
  <c r="E152"/>
  <c r="E154"/>
  <c r="E156"/>
  <c r="E158"/>
  <c r="E160"/>
  <c r="E162"/>
  <c r="E164"/>
  <c r="F162"/>
  <c r="F160"/>
  <c r="F158"/>
  <c r="F156"/>
  <c r="F154"/>
  <c r="F152"/>
  <c r="F150"/>
  <c r="F148"/>
  <c r="F146"/>
  <c r="F144"/>
  <c r="F142"/>
  <c r="F140"/>
  <c r="F138"/>
  <c r="F136"/>
  <c r="F134"/>
  <c r="F132"/>
  <c r="F130"/>
  <c r="AB80"/>
  <c r="L80"/>
  <c r="AB79"/>
  <c r="AA79"/>
  <c r="Z79"/>
  <c r="X79"/>
  <c r="W79"/>
  <c r="U43"/>
  <c r="U45"/>
  <c r="U47"/>
  <c r="U49"/>
  <c r="U51"/>
  <c r="U53"/>
  <c r="U55"/>
  <c r="U57"/>
  <c r="U59"/>
  <c r="U61"/>
  <c r="U63"/>
  <c r="U65"/>
  <c r="U67"/>
  <c r="U69"/>
  <c r="U71"/>
  <c r="U73"/>
  <c r="U75"/>
  <c r="U77"/>
  <c r="U79"/>
  <c r="L79"/>
  <c r="K79"/>
  <c r="J79"/>
  <c r="H79"/>
  <c r="G79"/>
  <c r="E43"/>
  <c r="E45"/>
  <c r="E47"/>
  <c r="E49"/>
  <c r="E51"/>
  <c r="E53"/>
  <c r="E55"/>
  <c r="E57"/>
  <c r="E59"/>
  <c r="E61"/>
  <c r="E63"/>
  <c r="E65"/>
  <c r="E67"/>
  <c r="E69"/>
  <c r="E71"/>
  <c r="E73"/>
  <c r="E75"/>
  <c r="E77"/>
  <c r="E79"/>
  <c r="F77"/>
  <c r="F75"/>
  <c r="F73"/>
  <c r="F71"/>
  <c r="F69"/>
  <c r="F67"/>
  <c r="F65"/>
  <c r="F63"/>
  <c r="F61"/>
  <c r="F59"/>
  <c r="F57"/>
  <c r="F55"/>
  <c r="F53"/>
  <c r="F51"/>
  <c r="F49"/>
  <c r="F47"/>
  <c r="F45"/>
  <c r="F43"/>
  <c r="N1"/>
  <c r="N90"/>
  <c r="AD90"/>
  <c r="AE90"/>
  <c r="N92"/>
  <c r="AD92"/>
  <c r="AE92"/>
  <c r="N94"/>
  <c r="AD94"/>
  <c r="AE94"/>
  <c r="N96"/>
  <c r="AD96"/>
  <c r="AE96"/>
  <c r="N98"/>
  <c r="AD98"/>
  <c r="AE98"/>
  <c r="N100"/>
  <c r="AD100"/>
  <c r="AE100"/>
  <c r="N102"/>
  <c r="AD102"/>
  <c r="AE102"/>
  <c r="N104"/>
  <c r="AD104"/>
  <c r="AE104"/>
  <c r="N106"/>
  <c r="AD106"/>
  <c r="AE106"/>
  <c r="N108"/>
  <c r="AD108"/>
  <c r="AE108"/>
  <c r="N110"/>
  <c r="AD110"/>
  <c r="AE110"/>
  <c r="N112"/>
  <c r="AD112"/>
  <c r="AE112"/>
  <c r="N114"/>
  <c r="AD114"/>
  <c r="AE114"/>
  <c r="N116"/>
  <c r="AD116"/>
  <c r="AE116"/>
  <c r="N118"/>
  <c r="AD118"/>
  <c r="AE118"/>
  <c r="N120"/>
  <c r="AD120"/>
  <c r="AE120"/>
  <c r="N122"/>
  <c r="AD122"/>
  <c r="AE122"/>
  <c r="N124"/>
  <c r="AD124"/>
  <c r="AE124"/>
  <c r="N126"/>
  <c r="AD126"/>
  <c r="AE126"/>
  <c r="N128"/>
  <c r="AD128"/>
  <c r="AE128"/>
  <c r="N130"/>
  <c r="AD130"/>
  <c r="AE130"/>
  <c r="N132"/>
  <c r="AD132"/>
  <c r="AE132"/>
  <c r="N134"/>
  <c r="AD134"/>
  <c r="AE134"/>
  <c r="N136"/>
  <c r="AD136"/>
  <c r="AE136"/>
  <c r="N138"/>
  <c r="AD138"/>
  <c r="AE138"/>
  <c r="N140"/>
  <c r="AD140"/>
  <c r="AE140"/>
  <c r="N142"/>
  <c r="AD142"/>
  <c r="AE142"/>
  <c r="N144"/>
  <c r="AD144"/>
  <c r="AE144"/>
  <c r="N146"/>
  <c r="AD146"/>
  <c r="AE146"/>
  <c r="N148"/>
  <c r="AD148"/>
  <c r="AE148"/>
  <c r="N150"/>
  <c r="AD150"/>
  <c r="AE150"/>
  <c r="N152"/>
  <c r="AD152"/>
  <c r="AE152"/>
  <c r="N154"/>
  <c r="AD154"/>
  <c r="AE154"/>
  <c r="N156"/>
  <c r="AD156"/>
  <c r="AE156"/>
  <c r="N158"/>
  <c r="AD158"/>
  <c r="AE158"/>
  <c r="N160"/>
  <c r="AD160"/>
  <c r="AE160"/>
  <c r="N162"/>
  <c r="AD162"/>
  <c r="AE162"/>
  <c r="N88"/>
  <c r="AD88"/>
  <c r="AE88"/>
  <c r="AE164"/>
  <c r="O90"/>
  <c r="O92"/>
  <c r="O94"/>
  <c r="O96"/>
  <c r="O98"/>
  <c r="O100"/>
  <c r="O102"/>
  <c r="O104"/>
  <c r="O106"/>
  <c r="O108"/>
  <c r="O110"/>
  <c r="O112"/>
  <c r="O114"/>
  <c r="O116"/>
  <c r="O118"/>
  <c r="O120"/>
  <c r="O122"/>
  <c r="O124"/>
  <c r="O126"/>
  <c r="O128"/>
  <c r="O130"/>
  <c r="O132"/>
  <c r="O134"/>
  <c r="O136"/>
  <c r="O138"/>
  <c r="O140"/>
  <c r="O142"/>
  <c r="O144"/>
  <c r="O146"/>
  <c r="O148"/>
  <c r="O150"/>
  <c r="O152"/>
  <c r="O154"/>
  <c r="O156"/>
  <c r="O158"/>
  <c r="O160"/>
  <c r="O162"/>
  <c r="O88"/>
  <c r="O164"/>
  <c r="N5"/>
  <c r="AD5"/>
  <c r="AE5"/>
  <c r="N7"/>
  <c r="AD7"/>
  <c r="AE7"/>
  <c r="N9"/>
  <c r="AD9"/>
  <c r="AE9"/>
  <c r="N11"/>
  <c r="AD11"/>
  <c r="AE11"/>
  <c r="N13"/>
  <c r="AD13"/>
  <c r="AE13"/>
  <c r="N15"/>
  <c r="AD15"/>
  <c r="AE15"/>
  <c r="N17"/>
  <c r="AD17"/>
  <c r="AE17"/>
  <c r="N19"/>
  <c r="AD19"/>
  <c r="AE19"/>
  <c r="N21"/>
  <c r="AD21"/>
  <c r="AE21"/>
  <c r="N23"/>
  <c r="AD23"/>
  <c r="AE23"/>
  <c r="N25"/>
  <c r="AD25"/>
  <c r="AE25"/>
  <c r="N27"/>
  <c r="AD27"/>
  <c r="AE27"/>
  <c r="N29"/>
  <c r="AD29"/>
  <c r="AE29"/>
  <c r="N31"/>
  <c r="AD31"/>
  <c r="AE31"/>
  <c r="N33"/>
  <c r="AD33"/>
  <c r="AE33"/>
  <c r="N35"/>
  <c r="AD35"/>
  <c r="AE35"/>
  <c r="N37"/>
  <c r="AD37"/>
  <c r="AE37"/>
  <c r="N39"/>
  <c r="AD39"/>
  <c r="AE39"/>
  <c r="N41"/>
  <c r="AD41"/>
  <c r="AE41"/>
  <c r="N43"/>
  <c r="AD43"/>
  <c r="AE43"/>
  <c r="N45"/>
  <c r="AD45"/>
  <c r="AE45"/>
  <c r="N47"/>
  <c r="AD47"/>
  <c r="AE47"/>
  <c r="N49"/>
  <c r="AD49"/>
  <c r="AE49"/>
  <c r="N51"/>
  <c r="AD51"/>
  <c r="AE51"/>
  <c r="N53"/>
  <c r="AD53"/>
  <c r="AE53"/>
  <c r="N55"/>
  <c r="AD55"/>
  <c r="AE55"/>
  <c r="N57"/>
  <c r="AD57"/>
  <c r="AE57"/>
  <c r="N59"/>
  <c r="AD59"/>
  <c r="AE59"/>
  <c r="N61"/>
  <c r="AD61"/>
  <c r="AE61"/>
  <c r="N63"/>
  <c r="AD63"/>
  <c r="AE63"/>
  <c r="N65"/>
  <c r="AD65"/>
  <c r="AE65"/>
  <c r="N67"/>
  <c r="AD67"/>
  <c r="AE67"/>
  <c r="N69"/>
  <c r="AD69"/>
  <c r="AE69"/>
  <c r="N71"/>
  <c r="AD71"/>
  <c r="AE71"/>
  <c r="N73"/>
  <c r="AD73"/>
  <c r="AE73"/>
  <c r="N75"/>
  <c r="AD75"/>
  <c r="AE75"/>
  <c r="N77"/>
  <c r="AD77"/>
  <c r="AE77"/>
  <c r="N3"/>
  <c r="AD3"/>
  <c r="AE3"/>
  <c r="AE79"/>
  <c r="O5"/>
  <c r="O7"/>
  <c r="O9"/>
  <c r="O11"/>
  <c r="O13"/>
  <c r="O15"/>
  <c r="O17"/>
  <c r="O19"/>
  <c r="O21"/>
  <c r="O23"/>
  <c r="O25"/>
  <c r="O27"/>
  <c r="O29"/>
  <c r="O31"/>
  <c r="O33"/>
  <c r="O35"/>
  <c r="O37"/>
  <c r="O39"/>
  <c r="O41"/>
  <c r="O43"/>
  <c r="O45"/>
  <c r="O47"/>
  <c r="O49"/>
  <c r="O51"/>
  <c r="O53"/>
  <c r="O55"/>
  <c r="O57"/>
  <c r="O59"/>
  <c r="O61"/>
  <c r="O63"/>
  <c r="O65"/>
  <c r="O67"/>
  <c r="O69"/>
  <c r="O71"/>
  <c r="O73"/>
  <c r="O75"/>
  <c r="O77"/>
  <c r="O3"/>
  <c r="O79"/>
  <c r="H23" i="14"/>
  <c r="H47"/>
  <c r="G23"/>
  <c r="G47"/>
  <c r="C23"/>
  <c r="C47"/>
  <c r="B23"/>
  <c r="B47"/>
  <c r="H22"/>
  <c r="H46"/>
  <c r="G22"/>
  <c r="G46"/>
  <c r="C22"/>
  <c r="C46"/>
  <c r="B22"/>
  <c r="B46"/>
  <c r="H21"/>
  <c r="H45"/>
  <c r="G21"/>
  <c r="G45"/>
  <c r="C21"/>
  <c r="C45"/>
  <c r="B21"/>
  <c r="B45"/>
  <c r="H20"/>
  <c r="H44"/>
  <c r="G20"/>
  <c r="G44"/>
  <c r="C20"/>
  <c r="C44"/>
  <c r="B20"/>
  <c r="B44"/>
  <c r="H19"/>
  <c r="H43"/>
  <c r="G19"/>
  <c r="G43"/>
  <c r="C19"/>
  <c r="C43"/>
  <c r="B19"/>
  <c r="B43"/>
  <c r="H18"/>
  <c r="H42"/>
  <c r="G18"/>
  <c r="G42"/>
  <c r="C18"/>
  <c r="C42"/>
  <c r="B18"/>
  <c r="B42"/>
  <c r="H17"/>
  <c r="H41"/>
  <c r="G17"/>
  <c r="G41"/>
  <c r="C17"/>
  <c r="C41"/>
  <c r="B17"/>
  <c r="B41"/>
  <c r="H16"/>
  <c r="H40"/>
  <c r="G16"/>
  <c r="G40"/>
  <c r="C16"/>
  <c r="C40"/>
  <c r="B16"/>
  <c r="B40"/>
  <c r="H15"/>
  <c r="H39"/>
  <c r="G15"/>
  <c r="G39"/>
  <c r="C15"/>
  <c r="C39"/>
  <c r="B15"/>
  <c r="B39"/>
  <c r="H14"/>
  <c r="H38"/>
  <c r="G14"/>
  <c r="G38"/>
  <c r="C14"/>
  <c r="C38"/>
  <c r="B14"/>
  <c r="B38"/>
  <c r="H13"/>
  <c r="H37"/>
  <c r="G13"/>
  <c r="G37"/>
  <c r="C13"/>
  <c r="C37"/>
  <c r="B13"/>
  <c r="B37"/>
  <c r="H12"/>
  <c r="H36"/>
  <c r="G12"/>
  <c r="G36"/>
  <c r="C12"/>
  <c r="C36"/>
  <c r="B12"/>
  <c r="B36"/>
  <c r="H11"/>
  <c r="H35"/>
  <c r="G11"/>
  <c r="G35"/>
  <c r="C11"/>
  <c r="C35"/>
  <c r="B11"/>
  <c r="B35"/>
  <c r="H10"/>
  <c r="H34"/>
  <c r="G10"/>
  <c r="G34"/>
  <c r="C10"/>
  <c r="C34"/>
  <c r="B10"/>
  <c r="B34"/>
  <c r="H9"/>
  <c r="H33"/>
  <c r="G9"/>
  <c r="G33"/>
  <c r="C9"/>
  <c r="C33"/>
  <c r="B9"/>
  <c r="B33"/>
  <c r="H8"/>
  <c r="H32"/>
  <c r="G8"/>
  <c r="G32"/>
  <c r="C8"/>
  <c r="C32"/>
  <c r="B8"/>
  <c r="B32"/>
  <c r="H7"/>
  <c r="H31"/>
  <c r="G7"/>
  <c r="G31"/>
  <c r="C7"/>
  <c r="C31"/>
  <c r="B7"/>
  <c r="B31"/>
  <c r="H6"/>
  <c r="H30"/>
  <c r="G6"/>
  <c r="G30"/>
  <c r="C6"/>
  <c r="C30"/>
  <c r="B6"/>
  <c r="B30"/>
  <c r="H5"/>
  <c r="H29"/>
  <c r="G5"/>
  <c r="G29"/>
  <c r="C5"/>
  <c r="C29"/>
  <c r="B5"/>
  <c r="B29"/>
  <c r="H4"/>
  <c r="H28"/>
  <c r="G4"/>
  <c r="G28"/>
  <c r="C4"/>
  <c r="C28"/>
  <c r="B4"/>
  <c r="B28"/>
  <c r="G2"/>
  <c r="G26"/>
  <c r="B2"/>
  <c r="B26"/>
</calcChain>
</file>

<file path=xl/comments1.xml><?xml version="1.0" encoding="utf-8"?>
<comments xmlns="http://schemas.openxmlformats.org/spreadsheetml/2006/main">
  <authors>
    <author/>
  </authors>
  <commentList>
    <comment ref="K3" authorId="0">
      <text>
        <r>
          <rPr>
            <sz val="10"/>
            <color indexed="8"/>
            <rFont val="Arial"/>
          </rPr>
          <t>Hint:
Use this for doubleheaders or multi-bout events. It will print on stats sheets. If you use A or B it will format team names especially for A/B doubleheaders.</t>
        </r>
      </text>
    </comment>
    <comment ref="B5" authorId="0">
      <text>
        <r>
          <rPr>
            <sz val="10"/>
            <color indexed="8"/>
            <rFont val="Arial"/>
          </rPr>
          <t>Hint:
Enter date here in yyyy-mm-dd format, and it will be displayed on all pages.</t>
        </r>
      </text>
    </comment>
    <comment ref="B11" authorId="0">
      <text>
        <r>
          <rPr>
            <sz val="10"/>
            <color indexed="8"/>
            <rFont val="Arial"/>
          </rPr>
          <t>Hint:
Use only the four digit significant alphanumeric portion, per the rules. No symbols, and none of the "small print" letters before or after the number.
These will populate to penalty sheets and summary pages. Make sure that the skater numbers on the Score and Lineup tabs are entered exactly as they are here.</t>
        </r>
      </text>
    </comment>
    <comment ref="B25" authorId="0">
      <text>
        <r>
          <rPr>
            <sz val="10"/>
            <color indexed="8"/>
            <rFont val="Arial"/>
          </rPr>
          <t>Hint:
Alternate skaters (or skaters on regular roster) who don't skate the game can remain on this sheet. If their numbers don't appear on the Score or Lineups tabs they will not impact the stats. NEVER delete these nor any other cells on any tab. This can break the functionality of the workbook.</t>
        </r>
      </text>
    </comment>
  </commentList>
</comments>
</file>

<file path=xl/comments2.xml><?xml version="1.0" encoding="utf-8"?>
<comments xmlns="http://schemas.openxmlformats.org/spreadsheetml/2006/main">
  <authors>
    <author/>
  </authors>
  <commentList>
    <comment ref="A4" authorId="0">
      <text>
        <r>
          <rPr>
            <sz val="10"/>
            <color indexed="8"/>
            <rFont val="Arial"/>
          </rPr>
          <t>Hint:
Write in jam number as you go, and make sure to add SP for star pass lines.</t>
        </r>
      </text>
    </comment>
    <comment ref="B4" authorId="0">
      <text>
        <r>
          <rPr>
            <sz val="10"/>
            <color indexed="8"/>
            <rFont val="Arial"/>
          </rPr>
          <t>Hint:
Skater NUMBER, not name.</t>
        </r>
      </text>
    </comment>
    <comment ref="C4" authorId="0">
      <text>
        <r>
          <rPr>
            <sz val="10"/>
            <color indexed="8"/>
            <rFont val="Arial"/>
          </rPr>
          <t>Hint:
Mark with an "X" if jammer lost eligibility for lead jammer, first pass or afterward.</t>
        </r>
      </text>
    </comment>
    <comment ref="D4" authorId="0">
      <text>
        <r>
          <rPr>
            <sz val="10"/>
            <color indexed="8"/>
            <rFont val="Arial"/>
          </rPr>
          <t xml:space="preserve">Hint:
Use "X" rather than 1. If the jammer isn't lead,  leave blank or enter a hyphen. </t>
        </r>
      </text>
    </comment>
    <comment ref="E4" authorId="0">
      <text>
        <r>
          <rPr>
            <sz val="10"/>
            <color indexed="8"/>
            <rFont val="Arial"/>
          </rPr>
          <t>Hint:
Mark with "X" if when the listed jammer successfully calls off the jam before jam time runs out, legal call off or not.</t>
        </r>
      </text>
    </comment>
    <comment ref="F4" authorId="0">
      <text>
        <r>
          <rPr>
            <sz val="10"/>
            <color indexed="8"/>
            <rFont val="Arial"/>
          </rPr>
          <t>Hint:
Mark with an "X" if jam ended for injury to anyone.</t>
        </r>
      </text>
    </comment>
    <comment ref="G4" authorId="0">
      <text>
        <r>
          <rPr>
            <sz val="10"/>
            <color indexed="8"/>
            <rFont val="Arial"/>
          </rPr>
          <t>Hint:
Mark with an "X" if jammer never completed inital pass.</t>
        </r>
      </text>
    </comment>
  </commentList>
</comments>
</file>

<file path=xl/comments3.xml><?xml version="1.0" encoding="utf-8"?>
<comments xmlns="http://schemas.openxmlformats.org/spreadsheetml/2006/main">
  <authors>
    <author/>
  </authors>
  <commentList>
    <comment ref="A4" authorId="0">
      <text>
        <r>
          <rPr>
            <sz val="10"/>
            <color indexed="8"/>
            <rFont val="Arial"/>
          </rPr>
          <t>Tip:
Write in jam number as you go, and write SP on next line and rewrite for Star Passes</t>
        </r>
      </text>
    </comment>
    <comment ref="B4" authorId="0">
      <text>
        <r>
          <rPr>
            <sz val="10"/>
            <color indexed="8"/>
            <rFont val="Arial"/>
          </rPr>
          <t>Put an "X" in this box if the team did not field a pivot for this jam.</t>
        </r>
      </text>
    </comment>
    <comment ref="C4" authorId="0">
      <text>
        <r>
          <rPr>
            <sz val="10"/>
            <color indexed="8"/>
            <rFont val="Arial"/>
          </rPr>
          <t xml:space="preserve">Use numbers in here.  Always double check your numbers on the "Bout Summary" page when done.
</t>
        </r>
      </text>
    </comment>
    <comment ref="D4" authorId="0">
      <text>
        <r>
          <rPr>
            <sz val="10"/>
            <color indexed="8"/>
            <rFont val="Arial"/>
          </rPr>
          <t xml:space="preserve">Tip:
The advanced feature for this hasn't been built in yet, but feel free to track the passes.  Otherwise use "/" for entered or started jam in box and "X" when they exit
</t>
        </r>
      </text>
    </comment>
    <comment ref="W4" authorId="0">
      <text>
        <r>
          <rPr>
            <sz val="10"/>
            <color indexed="8"/>
            <rFont val="Arial"/>
          </rPr>
          <t>Tip:
Write in jam number as you go, and write SP on next line and rewrite for Star Passes</t>
        </r>
      </text>
    </comment>
    <comment ref="X4" authorId="0">
      <text>
        <r>
          <rPr>
            <sz val="10"/>
            <color indexed="8"/>
            <rFont val="Arial"/>
          </rPr>
          <t>Put an "X" in this box if the team did not field a pivot for this jam.</t>
        </r>
      </text>
    </comment>
    <comment ref="Y4" authorId="0">
      <text>
        <r>
          <rPr>
            <sz val="10"/>
            <color indexed="8"/>
            <rFont val="Arial"/>
          </rPr>
          <t xml:space="preserve">Use numbers in here.  Always double check your numbers on the "Bout Summary" page when done.
</t>
        </r>
      </text>
    </comment>
    <comment ref="Z4" authorId="0">
      <text>
        <r>
          <rPr>
            <sz val="10"/>
            <color indexed="8"/>
            <rFont val="Arial"/>
          </rPr>
          <t xml:space="preserve">Tip:
The advanced feature for this hasn't been built in yet, but feel free to track the passes.  Otherwise use "/" for entered or started jam in box and "X" when they exit
</t>
        </r>
      </text>
    </comment>
  </commentList>
</comments>
</file>

<file path=xl/comments4.xml><?xml version="1.0" encoding="utf-8"?>
<comments xmlns="http://schemas.openxmlformats.org/spreadsheetml/2006/main">
  <authors>
    <author/>
  </authors>
  <commentList>
    <comment ref="AA4" authorId="0">
      <text>
        <r>
          <rPr>
            <sz val="10"/>
            <color indexed="8"/>
            <rFont val="Arial"/>
          </rPr>
          <t>VTAR: "Versus Team Average Rating"
Skater's stats as compared to their team's average in that category</t>
        </r>
      </text>
    </comment>
    <comment ref="AD5" authorId="0">
      <text>
        <r>
          <rPr>
            <sz val="10"/>
            <color indexed="8"/>
            <rFont val="Arial"/>
          </rPr>
          <t>Hint:
Performance in comparison to team's other jammers</t>
        </r>
      </text>
    </comment>
    <comment ref="AE5" authorId="0">
      <text>
        <r>
          <rPr>
            <sz val="10"/>
            <color indexed="8"/>
            <rFont val="Arial"/>
          </rPr>
          <t>Hint:
Performance in comparison to team's other pivots</t>
        </r>
      </text>
    </comment>
    <comment ref="AF5" authorId="0">
      <text>
        <r>
          <rPr>
            <sz val="10"/>
            <color indexed="8"/>
            <rFont val="Arial"/>
          </rPr>
          <t>Hint:
Performance in comparison to team's other blockers</t>
        </r>
      </text>
    </comment>
    <comment ref="AL5" authorId="0">
      <text>
        <r>
          <rPr>
            <sz val="10"/>
            <color indexed="8"/>
            <rFont val="Arial"/>
          </rPr>
          <t>Hint:
Block clears or defends a path for the jammer, one per opponent affected</t>
        </r>
      </text>
    </comment>
    <comment ref="AM5" authorId="0">
      <text>
        <r>
          <rPr>
            <sz val="10"/>
            <color indexed="8"/>
            <rFont val="Arial"/>
          </rPr>
          <t>Hint:
Knockdown clears or defends a path for the jammer, one per opponent affected</t>
        </r>
      </text>
    </comment>
    <comment ref="AN5" authorId="0">
      <text>
        <r>
          <rPr>
            <sz val="10"/>
            <color indexed="8"/>
            <rFont val="Arial"/>
          </rPr>
          <t>Hint:
One for each opponent passed</t>
        </r>
      </text>
    </comment>
    <comment ref="AO5" authorId="0">
      <text>
        <r>
          <rPr>
            <sz val="10"/>
            <color indexed="8"/>
            <rFont val="Arial"/>
          </rPr>
          <t>Hint:
One for each opponent passed</t>
        </r>
      </text>
    </comment>
    <comment ref="AP5" authorId="0">
      <text>
        <r>
          <rPr>
            <sz val="10"/>
            <color indexed="8"/>
            <rFont val="Arial"/>
          </rPr>
          <t>Hint:
One for each opponent passed</t>
        </r>
      </text>
    </comment>
    <comment ref="AR5" authorId="0">
      <text>
        <r>
          <rPr>
            <sz val="10"/>
            <color indexed="8"/>
            <rFont val="Arial"/>
          </rPr>
          <t>Hint:
Positional blocked jammer for 1/4 track or more</t>
        </r>
      </text>
    </comment>
    <comment ref="AS5" authorId="0">
      <text>
        <r>
          <rPr>
            <sz val="10"/>
            <color indexed="8"/>
            <rFont val="Arial"/>
          </rPr>
          <t>Hint:
Lean Jammer back in pack/out of position</t>
        </r>
      </text>
    </comment>
    <comment ref="AT5" authorId="0">
      <text>
        <r>
          <rPr>
            <sz val="10"/>
            <color indexed="8"/>
            <rFont val="Arial"/>
          </rPr>
          <t>Hint:
JAMMER HIT - Stops forward progress, knocks back in pack or out</t>
        </r>
      </text>
    </comment>
    <comment ref="AV5" authorId="0">
      <text>
        <r>
          <rPr>
            <sz val="10"/>
            <color indexed="8"/>
            <rFont val="Arial"/>
          </rPr>
          <t>Hint:
Helping a teammate into the jammer resulting in Defensive Manuever</t>
        </r>
      </text>
    </comment>
    <comment ref="BA5" authorId="0">
      <text>
        <r>
          <rPr>
            <sz val="10"/>
            <color indexed="8"/>
            <rFont val="Arial"/>
          </rPr>
          <t>Hint:
This skater's percentage of the entire team's assists.</t>
        </r>
      </text>
    </comment>
    <comment ref="BC5" authorId="0">
      <text>
        <r>
          <rPr>
            <sz val="10"/>
            <color indexed="8"/>
            <rFont val="Arial"/>
          </rPr>
          <t>Hint:
This skater's percentage of the entire team's attacks.</t>
        </r>
      </text>
    </comment>
    <comment ref="BF5" authorId="0">
      <text>
        <r>
          <rPr>
            <sz val="10"/>
            <color indexed="8"/>
            <rFont val="Arial"/>
          </rPr>
          <t>Hint:
Blocker faked out by opposing jammer.</t>
        </r>
      </text>
    </comment>
    <comment ref="BG5" authorId="0">
      <text>
        <r>
          <rPr>
            <sz val="10"/>
            <color indexed="8"/>
            <rFont val="Arial"/>
          </rPr>
          <t>Hint:
When a skater misses a Hit on Jammer (no juke)</t>
        </r>
      </text>
    </comment>
    <comment ref="BH5" authorId="0">
      <text>
        <r>
          <rPr>
            <sz val="10"/>
            <color indexed="8"/>
            <rFont val="Arial"/>
          </rPr>
          <t>Hint:
INEFFECTIVE HIT - Hit lands, but does not result in Hit on Jammer, ForceOut or Jammer Knockdown</t>
        </r>
      </text>
    </comment>
    <comment ref="BI5" authorId="0">
      <text>
        <r>
          <rPr>
            <sz val="10"/>
            <color indexed="8"/>
            <rFont val="Arial"/>
          </rPr>
          <t>Hint:
Skater lands hit (may be ineffective) but falls as a result</t>
        </r>
      </text>
    </comment>
    <comment ref="BJ5" authorId="0">
      <text>
        <r>
          <rPr>
            <sz val="10"/>
            <color indexed="8"/>
            <rFont val="Arial"/>
          </rPr>
          <t>Hint:
Skater is knocked down (off or def)</t>
        </r>
      </text>
    </comment>
    <comment ref="BO5" authorId="0">
      <text>
        <r>
          <rPr>
            <sz val="10"/>
            <color indexed="8"/>
            <rFont val="Arial"/>
          </rPr>
          <t>Hint:
Offensive Blocker Assist (by jammer)</t>
        </r>
      </text>
    </comment>
    <comment ref="BP5" authorId="0">
      <text>
        <r>
          <rPr>
            <sz val="10"/>
            <color indexed="8"/>
            <rFont val="Arial"/>
          </rPr>
          <t>Hint:
Jammer fakes out an opposing blocker.</t>
        </r>
      </text>
    </comment>
    <comment ref="BQ5" authorId="0">
      <text>
        <r>
          <rPr>
            <sz val="10"/>
            <color indexed="8"/>
            <rFont val="Arial"/>
          </rPr>
          <t>Hint:
Jammer jumps past skater or cross track</t>
        </r>
      </text>
    </comment>
    <comment ref="BR5" authorId="0">
      <text>
        <r>
          <rPr>
            <sz val="10"/>
            <color indexed="8"/>
            <rFont val="Arial"/>
          </rPr>
          <t>Hint:
Roll off of opposing blocker</t>
        </r>
      </text>
    </comment>
    <comment ref="BS5" authorId="0">
      <text>
        <r>
          <rPr>
            <sz val="10"/>
            <color indexed="8"/>
            <rFont val="Arial"/>
          </rPr>
          <t>Hint:
Jammer assists herself with a hip whip/belt whip</t>
        </r>
      </text>
    </comment>
  </commentList>
</comments>
</file>

<file path=xl/comments5.xml><?xml version="1.0" encoding="utf-8"?>
<comments xmlns="http://schemas.openxmlformats.org/spreadsheetml/2006/main">
  <authors>
    <author/>
  </authors>
  <commentList>
    <comment ref="Y3" authorId="0">
      <text>
        <r>
          <rPr>
            <sz val="10"/>
            <color indexed="8"/>
            <rFont val="Arial"/>
          </rPr>
          <t>Hint:
Smaller is better</t>
        </r>
      </text>
    </comment>
    <comment ref="Y32" authorId="0">
      <text>
        <r>
          <rPr>
            <sz val="10"/>
            <color indexed="8"/>
            <rFont val="Arial"/>
          </rPr>
          <t>Hint:
Smaller is better</t>
        </r>
      </text>
    </comment>
  </commentList>
</comments>
</file>

<file path=xl/sharedStrings.xml><?xml version="1.0" encoding="utf-8"?>
<sst xmlns="http://schemas.openxmlformats.org/spreadsheetml/2006/main" count="3160" uniqueCount="675">
  <si>
    <t>Added new penalty code 'Z' for Delay of Game.</t>
  </si>
  <si>
    <t>9.</t>
  </si>
  <si>
    <t>Removed NOTT point tracking to be consistent with WFTDA Standard Officiating Practices. A version of the Score form with NOTT points is still available for use.</t>
  </si>
  <si>
    <t>Known Issues</t>
  </si>
  <si>
    <t>Some computers have had problems opening the document in OpenOffice 3.4.1.</t>
  </si>
  <si>
    <t>Excel 2003 (for Windows) and 2004 (for Mac) may not support the new colors.</t>
  </si>
  <si>
    <t>The verbal cue hints with the penalty codes on the Penalties tab are missing “Illegal Return” (an Out of Play penalty) and several of the Illegal Procedure cues.</t>
  </si>
  <si>
    <t>Release History</t>
  </si>
  <si>
    <t>WFTDA StatsBook - January 1, 2013</t>
  </si>
  <si>
    <t>Principal Editor: Sho'Nuff</t>
  </si>
  <si>
    <t>Current release.</t>
  </si>
  <si>
    <t>WFTDA StatsBook - October 17, 2012</t>
  </si>
  <si>
    <t>Principal Editors: FN Zebra and Stabby McNeedles</t>
  </si>
  <si>
    <t>Allowed 9 scoring passes and 30 jams.</t>
  </si>
  <si>
    <t>WFTDA StatsBook - June 2010</t>
  </si>
  <si>
    <t>Principal Editor: Grand Poobah</t>
  </si>
  <si>
    <t>Added Expulsion/Suspension form.</t>
  </si>
  <si>
    <t>WFTDA StatsBook 4.0-E</t>
  </si>
  <si>
    <t>WFTDA StatsBook 4.0-D</t>
  </si>
  <si>
    <t>Allowed 7 scoring passes.</t>
  </si>
  <si>
    <t>WFTDA StatsBook 4.0-C</t>
  </si>
  <si>
    <t>Principal Editors: Grand Poobah and Ian Fluenza</t>
  </si>
  <si>
    <t>Advice for Printing</t>
  </si>
  <si>
    <t>There are significant variations in print formatting across different software, operating systems, and printers. Use your software's preview function on every sheet you intend to print, and adjust margins, scaling, and page breaks as necessary. Save that copy of the StatsBook as your master blank copy, and set up bouts in duplicates of that file. Always check the Preview again before printing.</t>
  </si>
  <si>
    <t>The StatsBook is designed to be printed in color or greyscale.</t>
  </si>
  <si>
    <t>Release Notes</t>
  </si>
  <si>
    <t>The Current revision of the StatsBook is dated March 8, 2013.</t>
  </si>
  <si>
    <t>Allowed 6 scoring passes. First version with jam statistics. First Excel 2007 version. First separate tournament version.</t>
  </si>
  <si>
    <t>WFTDA Stats Calculator 3.1</t>
  </si>
  <si>
    <t>Principal Editor: AK-40oz.</t>
  </si>
  <si>
    <t>Penalty Summary sheet has been simplified, extra row of labeling added.</t>
  </si>
  <si>
    <t>Period numbers on Actions and Errors sheets corrected. Some columns widths changed.</t>
  </si>
  <si>
    <t>Team colors populate from first row of Score sheet.</t>
  </si>
  <si>
    <t>Many cell comments revised for accuracy.</t>
  </si>
  <si>
    <t>First version with integrated IBRF. First version that allowed data entry into printable forms. First version with per-pass scoring (allowed 5 passes). First version with space to track "ghost" (NOTT) points. First version with sequential penalty tracking. First version with Error tracking and associated stats.</t>
  </si>
  <si>
    <t>WFTDA Stats Calculator 2.1</t>
  </si>
  <si>
    <t>Added action tracking and associated stats. Allowed 25 jams.</t>
  </si>
  <si>
    <t>WFTDA Stats Calculator 1.0</t>
  </si>
  <si>
    <t>Principal Editor: Dahmernatrix</t>
  </si>
  <si>
    <t>Added stats by period and penalty reporting.</t>
  </si>
  <si>
    <t>WFTDA Stats Scoresheets</t>
  </si>
  <si>
    <t>Principal Editor: Ivanna S. Pankin</t>
  </si>
  <si>
    <t>Established the first standardized format for reporting bout scores to WFTDA.</t>
  </si>
  <si>
    <t>Document header information made larger and clearer on all worksheets.</t>
  </si>
  <si>
    <t>The row color on some forms was changed away from pink.</t>
  </si>
  <si>
    <t>Most forms have revised instructions.</t>
  </si>
  <si>
    <t>7.</t>
  </si>
  <si>
    <t>Forms now support 38 jams per period.</t>
  </si>
  <si>
    <t>8.</t>
  </si>
  <si>
    <t>The governing philosophy of the WFTDA is "by the skaters, for the skaters." Skaters from the member leagues are primary owners, managers, and operators of each member league and of the association.</t>
  </si>
  <si>
    <t>For more information about membership in the WFTDA, visit wftda.com.</t>
  </si>
  <si>
    <t>WFTDA Board of Directors</t>
  </si>
  <si>
    <t>WFTDA Officers and Managers</t>
  </si>
  <si>
    <t>Amanda Buraczewski "Alassin Sane"</t>
  </si>
  <si>
    <t>Leanne Terpak "Tamarra Neverdyes"</t>
  </si>
  <si>
    <t>President</t>
  </si>
  <si>
    <t>Marketing Officer</t>
  </si>
  <si>
    <t>Alyssa Hoppe "Lorna Boom"</t>
  </si>
  <si>
    <t>Updated for May 26, 2010 rules. First release without Excel 2003 format.</t>
  </si>
  <si>
    <t>WFTDA StatsBook 4.2.1</t>
  </si>
  <si>
    <t>WFTDA StatsBook 4.2.0</t>
  </si>
  <si>
    <t>Added new stats calculations.</t>
  </si>
  <si>
    <t>WFTDA StatsBook 4.1</t>
  </si>
  <si>
    <t>Treasurer</t>
  </si>
  <si>
    <t>Interim Games Officer</t>
  </si>
  <si>
    <t>Amy Hodge "Siouxsicide Bomb"</t>
  </si>
  <si>
    <t>Amy Spears</t>
  </si>
  <si>
    <t>Secretary</t>
  </si>
  <si>
    <t>Membership Officer</t>
  </si>
  <si>
    <t>Anna Krajcik "Grace Killy"</t>
  </si>
  <si>
    <t>Cassandra McNeil "Parker Poison"</t>
  </si>
  <si>
    <t>Ex Officio</t>
  </si>
  <si>
    <t>Regulatory Officer</t>
  </si>
  <si>
    <t>Nicole Williams "Bonnie Thunders"</t>
  </si>
  <si>
    <t>First version with period 1 and period 2 forms on the same worksheet. First version with calculations moved to separate tabs (away from both printable forms and summary data). First version with penalty box paperwork. First version with room for 20 skaters.</t>
  </si>
  <si>
    <t>WFTDA StatsBible 4.0-B</t>
  </si>
  <si>
    <t>WFTDA StatsBible 4.0-A</t>
  </si>
  <si>
    <t>Principal Editors: AK-40oz. and Grand Poobah</t>
  </si>
  <si>
    <t>StatsBook Working Group</t>
  </si>
  <si>
    <t>Juliana Gonzales</t>
  </si>
  <si>
    <t>Evelynn Dronberger "Evie McSkeevy"</t>
  </si>
  <si>
    <t>Executive Director</t>
  </si>
  <si>
    <t>Stats Committee Chair</t>
  </si>
  <si>
    <t>Karen Kuhn "Bones"</t>
  </si>
  <si>
    <t>Michael Gorman "Sho'Nuff"</t>
  </si>
  <si>
    <t>Managing Director of Games</t>
  </si>
  <si>
    <t>Jill Jaracz "Intejill"</t>
  </si>
  <si>
    <t>Jason Proctor "Ian Fluenza"</t>
  </si>
  <si>
    <t>Don Mynatt "Pantichrist"</t>
  </si>
  <si>
    <t>Katie Wearne "Stabby McNeedles"</t>
  </si>
  <si>
    <t>Officiating Education Director</t>
  </si>
  <si>
    <t>Ryan Zulkiewicz "Cleveland"</t>
  </si>
  <si>
    <t>"FN Zebra"</t>
  </si>
  <si>
    <t>Alisha Campbell</t>
  </si>
  <si>
    <t>Tournament Director</t>
  </si>
  <si>
    <t>Correspondence for any of the above individuals should be addressed to:</t>
  </si>
  <si>
    <t>P.O. Box 14100</t>
  </si>
  <si>
    <t>info@wftda.com</t>
  </si>
  <si>
    <t>Austin, TX  78761</t>
  </si>
  <si>
    <t>wftda.com</t>
  </si>
  <si>
    <t>USA</t>
  </si>
  <si>
    <t>NOTT B</t>
  </si>
  <si>
    <t>NOTT J</t>
  </si>
  <si>
    <t>NOTT N</t>
  </si>
  <si>
    <t>NOTT O</t>
  </si>
  <si>
    <t>NOTT NOTT</t>
  </si>
  <si>
    <t>JAM: Write in jam number starting from 1.  If there is a star pass move to the next line and indicate with SP in the Jam # column.</t>
  </si>
  <si>
    <t>LEAD TRACKING: Lost = When a jammer loses the ability to become lead jammer or loses lead jammer status itself. Do not check this box if the jammer is eligible but the opposing jammer is assigned lead jammer status first.</t>
  </si>
  <si>
    <t>This version is designed for use with the WFTDA Rules published January 1, 2013.</t>
  </si>
  <si>
    <t>Changes since January 3, 2013</t>
  </si>
  <si>
    <t>Bout Summary sheet has PTS FOR and PTS AGAINST calculating properly.</t>
  </si>
  <si>
    <t>Lead = Lead Jammer.     Call = Called Jam, when the listed jammer successfully calls off the jam before jam time runs out.  This is checked whether or not the jam was called legally.</t>
  </si>
  <si>
    <t>Major Changes since October 17, 2012</t>
  </si>
  <si>
    <t>All references to minor penalties removed.</t>
  </si>
  <si>
    <t>Separate 16-skater and 20-skater versions consolidated to a single 20-skater version.</t>
  </si>
  <si>
    <t>Skaters with leading 0s in their numbers have stats calculated correctly.</t>
  </si>
  <si>
    <t>Team Pts</t>
  </si>
  <si>
    <t>+/-</t>
  </si>
  <si>
    <t>Lost</t>
  </si>
  <si>
    <t>Lead</t>
  </si>
  <si>
    <t>Lead +/-</t>
  </si>
  <si>
    <t>Call</t>
  </si>
  <si>
    <t>Inj</t>
  </si>
  <si>
    <t>Time</t>
  </si>
  <si>
    <t>Pts / Min</t>
  </si>
  <si>
    <t>Per 1 Total</t>
  </si>
  <si>
    <t>Avg:</t>
  </si>
  <si>
    <t>Per 2</t>
  </si>
  <si>
    <t>Per 2 Total</t>
  </si>
  <si>
    <t>Jams</t>
  </si>
  <si>
    <t>Total</t>
  </si>
  <si>
    <t>Majors</t>
  </si>
  <si>
    <t>Pen Min</t>
  </si>
  <si>
    <t>FO/Expel</t>
  </si>
  <si>
    <t>Sk #</t>
  </si>
  <si>
    <t>Sk Name</t>
  </si>
  <si>
    <t>Totals</t>
  </si>
  <si>
    <t>Total Jams</t>
  </si>
  <si>
    <t>Home Team Lead</t>
  </si>
  <si>
    <t>Away Team Lead</t>
  </si>
  <si>
    <t>Home Team Skaters</t>
  </si>
  <si>
    <t>Away Team Skaters</t>
  </si>
  <si>
    <t>Skater Summary</t>
  </si>
  <si>
    <t>% Pivot</t>
  </si>
  <si>
    <t>Total B</t>
  </si>
  <si>
    <t>% Total B</t>
  </si>
  <si>
    <t>Pack</t>
  </si>
  <si>
    <t>% Pack</t>
  </si>
  <si>
    <t>% Jammer</t>
  </si>
  <si>
    <t>% Total</t>
  </si>
  <si>
    <t>Skater: +/-</t>
  </si>
  <si>
    <t>Skater: Points For</t>
  </si>
  <si>
    <t>Skater: Points Against</t>
  </si>
  <si>
    <t>The WFTDA</t>
  </si>
  <si>
    <t>The Women's Flat Track Derby Association was formed in 2005, and is a volunteer-run amateur sports organization. The mission of the WFTDA is to "promote and foster the sport of women's flat track roller derby by facilitating the development of athletic ability, sportswomanship, and goodwill among member leagues."</t>
  </si>
  <si>
    <t>JUKED - Skater is faked out by the Jammer, causing them to lose positional advantage or miss a hit. MISSED HIT - When a skater misses a Hit on Jammer (no juke)</t>
  </si>
  <si>
    <t>INEFFECTIVE HIT - Hit lands, but does not result in Force-Out, Jammer Hit, or Knockdown. KNOCKED DOWN - Skater is knocked down (at least 1 knee)</t>
  </si>
  <si>
    <t>HIT &amp; FALL - Skater lands hit (may be ineffective) but falls as a result. HIP WHIP - Jammer self-whip off teammate. OFF BLK ASSIST - Assist a teammate into an Off Blk</t>
  </si>
  <si>
    <t>Heather Watson "Ms. D'Fiant"</t>
  </si>
  <si>
    <t>Vice President</t>
  </si>
  <si>
    <t>Games Officer</t>
  </si>
  <si>
    <t>Emily Trinks "Loco Chanel"</t>
  </si>
  <si>
    <t>Michael Wehrman "Professor Murder"</t>
  </si>
  <si>
    <t>JUKE - Fake out, allows Jammer to gain positional advantage or dodge. JUMP - Jammer jumps past skater or cross track. ROLLOFF - Roll off of opposing blocker</t>
  </si>
  <si>
    <t>Home:</t>
  </si>
  <si>
    <t>Away:</t>
  </si>
  <si>
    <t>Period Timer</t>
  </si>
  <si>
    <t>Game Competition Manager</t>
  </si>
  <si>
    <t>Brian Gadell "Umpire Strikes Back"</t>
  </si>
  <si>
    <t>Game Officiating Manager</t>
  </si>
  <si>
    <t>Stacie Traylor "Teenie Meanie"</t>
  </si>
  <si>
    <t>Games Information Manager</t>
  </si>
  <si>
    <t>WFTDA Staff</t>
  </si>
  <si>
    <t>Record OFF for any other official timeout.</t>
  </si>
  <si>
    <t>Penalty Box Timer</t>
  </si>
  <si>
    <t>Period</t>
  </si>
  <si>
    <t>Jam #</t>
  </si>
  <si>
    <t>Team</t>
  </si>
  <si>
    <t>Pos</t>
  </si>
  <si>
    <t>In</t>
  </si>
  <si>
    <t>Stand</t>
  </si>
  <si>
    <t>Done</t>
  </si>
  <si>
    <t>Stopwatch at End of Jam</t>
  </si>
  <si>
    <t>Box Trips</t>
  </si>
  <si>
    <t>Note the period, jam number, team color, skater number, and position (P, B, J). "In" is the time on the stopwatch when the skater sits. "Stand" and "Done" are the times the skater should stand and is done with the penalty. "Stopwatch at End of Jam" is the time on the watch when the jam(s) ends. Cross off the Jam # (one column per period) at the end of the jam. In the Box Trips column put a tally line underneath the skater number for each penalty minute served.</t>
  </si>
  <si>
    <t>Penalty Codes</t>
  </si>
  <si>
    <t>Blocking to the Back</t>
  </si>
  <si>
    <t>Block with the Head</t>
  </si>
  <si>
    <t>Cutting the Track</t>
  </si>
  <si>
    <t>Forearms / Hands</t>
  </si>
  <si>
    <t>Multi-Player Block</t>
  </si>
  <si>
    <t>Out of Bounds Blocking</t>
  </si>
  <si>
    <t>Skating out of Bounds</t>
  </si>
  <si>
    <t>Rev 130308 © 2013 WFTDA</t>
  </si>
  <si>
    <t/>
  </si>
  <si>
    <t>Rev. 130308 © 2013 WFTDA</t>
  </si>
  <si>
    <t>Jammer Ref / Color</t>
  </si>
  <si>
    <t>NOTT</t>
  </si>
  <si>
    <t>Lap Points</t>
  </si>
  <si>
    <t>ROLLOFF</t>
  </si>
  <si>
    <t>HIP WHIP</t>
  </si>
  <si>
    <t>TEAM SUMMARIES</t>
  </si>
  <si>
    <t>N/A</t>
  </si>
  <si>
    <t>VTAR      PTS FOR</t>
  </si>
  <si>
    <t>VTAR       AVG +/-</t>
  </si>
  <si>
    <t>JAMMER KD</t>
  </si>
  <si>
    <t>AST/JAM</t>
  </si>
  <si>
    <t>NO IMPACT</t>
  </si>
  <si>
    <t>P E N A L T I E S   S U M M A R Y</t>
  </si>
  <si>
    <t>PM</t>
  </si>
  <si>
    <t>EXTRAPOLATED</t>
  </si>
  <si>
    <t>SKATER</t>
  </si>
  <si>
    <t>Forearms &amp; Hands</t>
  </si>
  <si>
    <t>Block w/ Head</t>
  </si>
  <si>
    <t>OOB Blocking</t>
  </si>
  <si>
    <t>Direction of Gameplay</t>
  </si>
  <si>
    <t>Skating OOB</t>
  </si>
  <si>
    <t>Illegal Procedure</t>
  </si>
  <si>
    <t>Insubordination</t>
  </si>
  <si>
    <t>Delay of Game</t>
  </si>
  <si>
    <t>TOTAL</t>
  </si>
  <si>
    <t>Penalty Minutes</t>
  </si>
  <si>
    <t>Expulsion</t>
  </si>
  <si>
    <t>Total Penalty Minutes</t>
  </si>
  <si>
    <t>Avg Majors / Jam:</t>
  </si>
  <si>
    <t>Team Total Majors as % of Bout Total:</t>
  </si>
  <si>
    <t>of Bout Total Penalty Minutes</t>
  </si>
  <si>
    <t>… vs opponent:</t>
  </si>
  <si>
    <t>Tracked By</t>
  </si>
  <si>
    <t>Team:</t>
  </si>
  <si>
    <t>Time:</t>
  </si>
  <si>
    <t>Jam:</t>
  </si>
  <si>
    <t>Details:</t>
  </si>
  <si>
    <t>INJ = Called For Injury before the natural end of the jam.           NP = First pass is not completed by the end of the jam (No Pass).      ALL of the Lead and Call categories should be marked with an X.</t>
  </si>
  <si>
    <t>NOTT CODES:        B - Blocker in the Box,   J - Jammer in the Box,   L - jammer Lap point,   O - Out of play point(s) awarded,   N - Not on the track</t>
  </si>
  <si>
    <t>Per 1</t>
  </si>
  <si>
    <t>Home</t>
  </si>
  <si>
    <t>Away</t>
  </si>
  <si>
    <t>Jam Row</t>
  </si>
  <si>
    <t>HIT ON JAMMER</t>
  </si>
  <si>
    <t>JAMMER KNOCKDOWN</t>
  </si>
  <si>
    <t>BLOCK ASSIST</t>
  </si>
  <si>
    <t>OFFENSIVE BLOCK</t>
  </si>
  <si>
    <t>OFFENSIVE KNOCKDOWN</t>
  </si>
  <si>
    <t>BULLDOZER</t>
  </si>
  <si>
    <t>1/4 TRACK - Positional blocking/cumulative. FORCEOUT - Lean Jammer back in pack/out of position. JAMMER HIT - Stops forward progress, knocks back in pack or out</t>
  </si>
  <si>
    <t>BLOCK ASSIST - Helping a teammate get Force-Out, Jammer Hit, or Knockdown. KNOCKDOWN - Hit knocks jammer to the ground (at least 1 knee)</t>
  </si>
  <si>
    <t>WHIP, PUSH, BULLDOZER - one for each opponent passed. OFFENSIVE BLOCK/KNOCKDOWN - Clears or defends a path for the jammer, one per opponent.</t>
  </si>
  <si>
    <t>BEST PRACTICE:  Focus on the Offensive team's jammer and be aware of what stops her and helps her through, especially holes opened up in front of her.</t>
  </si>
  <si>
    <t>Error Tracker</t>
  </si>
  <si>
    <t>INEFFECTIVE HIT</t>
  </si>
  <si>
    <t>HIT AND FALL</t>
  </si>
  <si>
    <t>KNOCKED DOWN</t>
  </si>
  <si>
    <t>OFF BLK ASSIST</t>
  </si>
  <si>
    <t>Home/Light Team Captain:</t>
  </si>
  <si>
    <t>Visitor/Dark Team Captain:</t>
  </si>
  <si>
    <t>WFTDA Games Rep (if present):</t>
  </si>
  <si>
    <t>Signatures</t>
  </si>
  <si>
    <t>Expelled Skater</t>
  </si>
  <si>
    <t>Head Ref</t>
  </si>
  <si>
    <t>Official Initiating the Expulsion</t>
  </si>
  <si>
    <t>Home/Light Team Captain</t>
  </si>
  <si>
    <t>Visitor/Dark Team Captain</t>
  </si>
  <si>
    <t>WFTDA Games Rep</t>
  </si>
  <si>
    <t>W F T D A    R E Q U I R E D    S T A N D A R D I Z E D   S T A T S</t>
  </si>
  <si>
    <t>W F T D A    E X T R A    C R E D I T   S T A T S</t>
  </si>
  <si>
    <t>ROSTERS</t>
  </si>
  <si>
    <t>JAMS PLAYED</t>
  </si>
  <si>
    <t>LEAD JAMMER</t>
  </si>
  <si>
    <t>NAME</t>
  </si>
  <si>
    <t>TIMEOUTS TAKEN</t>
  </si>
  <si>
    <t>REVIEW</t>
  </si>
  <si>
    <t>Identify captains and alternates before game. Indicate time on period clock when TO or OR used.</t>
  </si>
  <si>
    <t>JAM TIME</t>
  </si>
  <si>
    <t>PACK LAPS</t>
  </si>
  <si>
    <t>EVENT</t>
  </si>
  <si>
    <t>TEAM/SKATER</t>
  </si>
  <si>
    <t>Laps/Min</t>
  </si>
  <si>
    <t>Pts/Min</t>
  </si>
  <si>
    <t>Team EVENTs:</t>
  </si>
  <si>
    <t>Record TO for team timeout or OR for official review, and indicate the team.</t>
  </si>
  <si>
    <t>Skater EVENTs:</t>
  </si>
  <si>
    <t>Record INJ for jam-ending injury or EX for expulsion, indicate skater color &amp; number.</t>
  </si>
  <si>
    <t>Other EVENTs:</t>
  </si>
  <si>
    <t>OFFENSIVE / DEFENSIVE ACTIONS</t>
  </si>
  <si>
    <t>PER JAM &amp; PERCENTAGE</t>
  </si>
  <si>
    <t>ERRORS</t>
  </si>
  <si>
    <t>JAMMER ACTIONS</t>
  </si>
  <si>
    <t>JAMMER</t>
  </si>
  <si>
    <t>PIVOT</t>
  </si>
  <si>
    <t>BLOCKER</t>
  </si>
  <si>
    <t>%  JAMS SKATED</t>
  </si>
  <si>
    <t>POINTS</t>
  </si>
  <si>
    <t>PPJ</t>
  </si>
  <si>
    <t>CALLED</t>
  </si>
  <si>
    <t>NO  PASS</t>
  </si>
  <si>
    <t>LEAD %</t>
  </si>
  <si>
    <t>LEAD +/-</t>
  </si>
  <si>
    <t>AVERAGE LEAD +/-</t>
  </si>
  <si>
    <t>PTS  FOR</t>
  </si>
  <si>
    <t>PTS AGAINST</t>
  </si>
  <si>
    <t>TOTAL +/-</t>
  </si>
  <si>
    <t>JAMMER +/-</t>
  </si>
  <si>
    <t>AVERAGE JAMMER +/-</t>
  </si>
  <si>
    <t>PIVOT +/-</t>
  </si>
  <si>
    <t>AVERAGE PIVOT +/-</t>
  </si>
  <si>
    <t>BLOCK +/-</t>
  </si>
  <si>
    <t>AVERAGE BLOCKER +/-</t>
  </si>
  <si>
    <t>AVG +/-</t>
  </si>
  <si>
    <t>VTAR PTS FOR</t>
  </si>
  <si>
    <t>VTAR  PTS AGAINST</t>
  </si>
  <si>
    <t>VTAR  TOTAL +/-</t>
  </si>
  <si>
    <t>VTAR JAMMER AVG +/-</t>
  </si>
  <si>
    <t>VTAR PIVOT AVG +/-</t>
  </si>
  <si>
    <t>VTAR BLOCKER AVG +/-</t>
  </si>
  <si>
    <t>TOTAL VTAR AVG +/-</t>
  </si>
  <si>
    <t>PENALTY MINUTES</t>
  </si>
  <si>
    <t>OFF.  BLK</t>
  </si>
  <si>
    <t>OFF.  KD</t>
  </si>
  <si>
    <t>WHIP</t>
  </si>
  <si>
    <t>PUSH</t>
  </si>
  <si>
    <t>DOZER</t>
  </si>
  <si>
    <t>ASSISTS</t>
  </si>
  <si>
    <t>1/4 TRACK</t>
  </si>
  <si>
    <t>FORCEOUT</t>
  </si>
  <si>
    <t>JAMMER HIT</t>
  </si>
  <si>
    <t>Jammer KD</t>
  </si>
  <si>
    <t>Block Assist</t>
  </si>
  <si>
    <t>ATTACKS</t>
  </si>
  <si>
    <t>KD's</t>
  </si>
  <si>
    <t>ASST/JAM</t>
  </si>
  <si>
    <t>ASSIST %</t>
  </si>
  <si>
    <t>ATT/JAM</t>
  </si>
  <si>
    <t>ATTACK %</t>
  </si>
  <si>
    <t>Action/Jam</t>
  </si>
  <si>
    <t>ACTION %</t>
  </si>
  <si>
    <t>JUKED</t>
  </si>
  <si>
    <t>MISSED HIT</t>
  </si>
  <si>
    <t>INEFFECTIVE</t>
  </si>
  <si>
    <t>HIT &amp; FALL</t>
  </si>
  <si>
    <t>KNOCKED DN</t>
  </si>
  <si>
    <t>HITTING ACCURACY</t>
  </si>
  <si>
    <t>EFFECTIVE HITTING</t>
  </si>
  <si>
    <t>EFFECTIVE BLOCKING</t>
  </si>
  <si>
    <t>O.B.A.</t>
  </si>
  <si>
    <t>JUKE</t>
  </si>
  <si>
    <t>JUMP</t>
  </si>
  <si>
    <t>PM Per Jam</t>
  </si>
  <si>
    <t>Total Expulsions</t>
  </si>
  <si>
    <t>Team Averages</t>
  </si>
  <si>
    <t>MAJOR TOTALS</t>
  </si>
  <si>
    <t>Write the jam number, starting from 1 each period, in the JAM column as each jam happens. Enter skater numbers by position. If no Pivot is fielded, enter an X in the noPivot box.</t>
  </si>
  <si>
    <t>MAIDEN AMERICA</t>
  </si>
  <si>
    <t>W00T</t>
  </si>
  <si>
    <t>GENNIFERAL</t>
  </si>
  <si>
    <t>95</t>
  </si>
  <si>
    <t>MUTANT JEAN</t>
  </si>
  <si>
    <t>8</t>
  </si>
  <si>
    <t>GHETTO BARBIE (ALT)</t>
  </si>
  <si>
    <t>1980</t>
  </si>
  <si>
    <t>Result:</t>
  </si>
  <si>
    <t>Head Ref:</t>
  </si>
  <si>
    <t>Signature:</t>
  </si>
  <si>
    <t>Following Jammer from</t>
  </si>
  <si>
    <t>Action Tracker</t>
  </si>
  <si>
    <t>1/4 TRACK
JAMMER BLOCK</t>
  </si>
  <si>
    <t>JAMMER
FORCE-OUT</t>
  </si>
  <si>
    <t>During the jam, circle the opposing jammer's current pass. When a skater sits in the penalty box, write that pass number in the left BOX column, or an S if the skater starts the jam in the box.</t>
  </si>
  <si>
    <t>When the skater reenters the track from the box, write the current pass in the right column. If jam is called for injury, indicate it with an INJ in the BOX column of the injured skater.</t>
  </si>
  <si>
    <t>When a star pass occurs, enter SP as in the JAM column on a new row, with jammer and pivot reversed (mark noPivot), same blockers, and maintain current pass count.</t>
  </si>
  <si>
    <t>Note any box time carrying over from first period onto the period 2 sheet before turning in period 1 sheet.</t>
  </si>
  <si>
    <t>This form is used to document any cases of expulsion/suspension during a WFTDA Sanctioned Game. Please record the following information immediately following the game and prior to completing the IBRF. This form should be presented along with the IBRF for signatures.</t>
  </si>
  <si>
    <t>Game Date:</t>
  </si>
  <si>
    <t>Home/Light Team:</t>
  </si>
  <si>
    <t>Suspension Recommended:</t>
  </si>
  <si>
    <t>YES        NO</t>
  </si>
  <si>
    <t>Visitor/Dark Team:</t>
  </si>
  <si>
    <t>Action Report</t>
  </si>
  <si>
    <t>Please print name and league or contact info in provided boxes and describe the actions surrounding the Expulsion/Suspension. Additional comments can be added on the back of the sheet. Please sign in the space provided at the bottom of the form.</t>
  </si>
  <si>
    <t>Official Initiating the Expulsion:</t>
  </si>
  <si>
    <t>League Affiliation / Contact Info:</t>
  </si>
  <si>
    <t>Comments:</t>
  </si>
  <si>
    <t>Tournament/Bout Head Ref:</t>
  </si>
  <si>
    <t>Expelled Skater:</t>
  </si>
  <si>
    <t>Lost = When a jammer loses the ability to become lead jammer or loses lead jammer status itself. Do not check this box if the jammer is eligible but the opposing jammer is assigned lead jammer status first.</t>
  </si>
  <si>
    <t>POINTS FOR/AGAINST &amp; PLUS/MINUS</t>
  </si>
  <si>
    <t>V.T.A.R.</t>
  </si>
  <si>
    <t>PENALTIES</t>
  </si>
  <si>
    <t>Lead = Lead Jammer.     Call = Called Jam, when the listed jammer successfully calls off the jam before jam time runs out.  This is marked whether or not the jam was called legally.</t>
  </si>
  <si>
    <t>INJ = Called For Injury before the natural end of the jam.           NP = First pass is not completed by the end of the jam (No Pass).</t>
  </si>
  <si>
    <t>KICKY-D</t>
  </si>
  <si>
    <t>Penalty Tracker</t>
  </si>
  <si>
    <t>#</t>
  </si>
  <si>
    <t>PENALTY / JAM #</t>
  </si>
  <si>
    <t>FO/EXP</t>
  </si>
  <si>
    <t>TOTAL</t>
  </si>
  <si>
    <t>NOTES</t>
  </si>
  <si>
    <t>Codes</t>
  </si>
  <si>
    <t>G</t>
  </si>
  <si>
    <t>B</t>
  </si>
  <si>
    <t>M</t>
  </si>
  <si>
    <t>F</t>
  </si>
  <si>
    <t>Back Block</t>
  </si>
  <si>
    <t>A</t>
  </si>
  <si>
    <t>High Block</t>
  </si>
  <si>
    <t>L</t>
  </si>
  <si>
    <t>I</t>
  </si>
  <si>
    <t>Low Block</t>
  </si>
  <si>
    <t>E</t>
  </si>
  <si>
    <t>Elbows</t>
  </si>
  <si>
    <t>Forearms</t>
  </si>
  <si>
    <t>C</t>
  </si>
  <si>
    <t>H</t>
  </si>
  <si>
    <t>P</t>
  </si>
  <si>
    <t>Blk w/ Head</t>
  </si>
  <si>
    <t>Multi-Player</t>
  </si>
  <si>
    <t>O</t>
  </si>
  <si>
    <t>OOB Block</t>
  </si>
  <si>
    <t>OOB Assist</t>
  </si>
  <si>
    <t>Dir of Play</t>
  </si>
  <si>
    <t>Clockwise …</t>
  </si>
  <si>
    <t>Stopped …</t>
  </si>
  <si>
    <t>Out of Play</t>
  </si>
  <si>
    <t>Destroying</t>
  </si>
  <si>
    <t>Failure …</t>
  </si>
  <si>
    <t>Cut Track</t>
  </si>
  <si>
    <t>S</t>
  </si>
  <si>
    <t>Skate OOB</t>
  </si>
  <si>
    <t>Illegal (Proc)</t>
  </si>
  <si>
    <t>False Start</t>
  </si>
  <si>
    <t>… Violation</t>
  </si>
  <si>
    <t>N</t>
  </si>
  <si>
    <t>Insubord'n</t>
  </si>
  <si>
    <t>Z</t>
  </si>
  <si>
    <t>Delay of</t>
  </si>
  <si>
    <t>Game</t>
  </si>
  <si>
    <t>(Gross)</t>
  </si>
  <si>
    <t>TOTAL PENALTIES FOR PERIOD:</t>
  </si>
  <si>
    <t>Misconduct</t>
  </si>
  <si>
    <t>PENALTY / Jam #: Enter codes for penalties in the upper row and jam # in the lower row for each skater.</t>
  </si>
  <si>
    <t>FO/EXP: Foul Outs (FO) for penalty minutes should be marked as PM. Expulsions (EXP) should be listed by the appropriate penalty code.</t>
  </si>
  <si>
    <t>TOTAL: At the end of each period, add the number of penalties for each skater for that period and put it in the "TOTAL" column.</t>
  </si>
  <si>
    <t>CARRY OVER: Before period 2, transfer the penalties from period 1 by shading in the equivalent number of boxes.</t>
  </si>
  <si>
    <t>HOLLY CONNER</t>
  </si>
  <si>
    <t>BILL E CLUB</t>
  </si>
  <si>
    <t>Lineup Tracker</t>
  </si>
  <si>
    <t>noPivot</t>
  </si>
  <si>
    <t>Jammer</t>
  </si>
  <si>
    <t>BOX</t>
  </si>
  <si>
    <t>Pivot</t>
  </si>
  <si>
    <t>Blocker</t>
  </si>
  <si>
    <t>Curr Pass</t>
  </si>
  <si>
    <t>Team Roster</t>
  </si>
  <si>
    <t>1  2  3  4  5</t>
  </si>
  <si>
    <t>/</t>
  </si>
  <si>
    <t>6  7  8  9  10</t>
  </si>
  <si>
    <t>24</t>
  </si>
  <si>
    <t>102</t>
  </si>
  <si>
    <t>Jams Skated</t>
  </si>
  <si>
    <t>Tabs in Aqua are not required but when filled out will complete the Game Summary tab and provide more detailed stats information.</t>
  </si>
  <si>
    <t>Stats Summary Pages (GREY)</t>
  </si>
  <si>
    <t>SHIVA DIVA (ALT)</t>
  </si>
  <si>
    <t>MGS4</t>
  </si>
  <si>
    <t>MERYL SLAUGHTERBURGH (ALT)</t>
  </si>
  <si>
    <t>313</t>
  </si>
  <si>
    <t>HATERADE (ALT)</t>
  </si>
  <si>
    <t>Referee Name</t>
  </si>
  <si>
    <t>Position</t>
  </si>
  <si>
    <t>League</t>
  </si>
  <si>
    <t>Cert.</t>
  </si>
  <si>
    <t>Section 2. SCORE (Complete DURING or IMMEDIATELY AFTER bout)</t>
  </si>
  <si>
    <t>HOME TEAM</t>
  </si>
  <si>
    <t>VISITING TEAM</t>
  </si>
  <si>
    <t>Period 1</t>
  </si>
  <si>
    <t>Points</t>
  </si>
  <si>
    <t>Period 2</t>
  </si>
  <si>
    <t>TOTAL POINTS:</t>
  </si>
  <si>
    <t>PENALTIES:</t>
  </si>
  <si>
    <t>Expulsion/suspension notes:</t>
  </si>
  <si>
    <t>Section 3. CERTIFICATION (Complete IMMEDIATELY AFTER Bout)</t>
  </si>
  <si>
    <t>Home Team Captain</t>
  </si>
  <si>
    <t>Visiting Team Captain</t>
  </si>
  <si>
    <t>Skate Name:</t>
  </si>
  <si>
    <t>Legal Name:</t>
  </si>
  <si>
    <t>Signature:</t>
  </si>
  <si>
    <t>Head Referee</t>
  </si>
  <si>
    <t>Head NSO/Scorekeeper</t>
  </si>
  <si>
    <t>A scanned IBRF with signatures and the completed stats are due within 2 weeks of bout date to: sanctioning@wftda.com</t>
  </si>
  <si>
    <t>IBRF Rev. 130308 © 2013 Women's Flat Track Derby Association (WFTDA)</t>
  </si>
  <si>
    <t>LIST OF NON-SKATING OFFICIALS/STAT TRACKERS</t>
  </si>
  <si>
    <t>Official/Tracker's Name</t>
  </si>
  <si>
    <t>Non-Skating Official Position</t>
  </si>
  <si>
    <t>Certification</t>
  </si>
  <si>
    <t>RED</t>
  </si>
  <si>
    <t>JOSHY</t>
  </si>
  <si>
    <t>GRAND REF OTTO</t>
  </si>
  <si>
    <t>WHITE</t>
  </si>
  <si>
    <t>CUPPY CAKES</t>
  </si>
  <si>
    <t>AKA DANZIGER</t>
  </si>
  <si>
    <t>Color</t>
  </si>
  <si>
    <t>Date</t>
  </si>
  <si>
    <t>Scorekeeper</t>
  </si>
  <si>
    <t>Jammer Ref</t>
  </si>
  <si>
    <t>JAM</t>
  </si>
  <si>
    <t>Jammer's Number</t>
  </si>
  <si>
    <t>LOST</t>
  </si>
  <si>
    <t>LEAD</t>
  </si>
  <si>
    <t>CALL</t>
  </si>
  <si>
    <t>INJ.</t>
  </si>
  <si>
    <t>NP</t>
  </si>
  <si>
    <t>Pass 2</t>
  </si>
  <si>
    <t>Pass 3</t>
  </si>
  <si>
    <t>Pass 4</t>
  </si>
  <si>
    <t>Pass 5</t>
  </si>
  <si>
    <t>Pass 6</t>
  </si>
  <si>
    <t>Pass 7</t>
  </si>
  <si>
    <t>Pass 8</t>
  </si>
  <si>
    <t>Pass 9</t>
  </si>
  <si>
    <t>Pass 10</t>
  </si>
  <si>
    <t>Jam Total</t>
  </si>
  <si>
    <t>Game Total</t>
  </si>
  <si>
    <t>Passes</t>
  </si>
  <si>
    <t>X</t>
  </si>
  <si>
    <t>PERIOD TOTALS</t>
  </si>
  <si>
    <t>JAM: Write in the jam number jam by jam, starting from 1. If there is a star pass, move to the next line, write "SP" in the Jam # column, put in the new Jammer's number and pick up the scoring where the previous jammer left off.</t>
  </si>
  <si>
    <t>Tracking:  ALL of the Lead and Call categories should be marked with an X.</t>
  </si>
  <si>
    <t>(two sheets, opposite teams covered)</t>
  </si>
  <si>
    <t>Bout Clock</t>
  </si>
  <si>
    <t>The StatsBook is provided by the WFTDA and contributors "as is" and any express or implied warranties, including, but not limited to, the implied warranties or merchantability and fitness for a particular purpose are disclaimed. In no event shall the WFTDA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the StatsBook, even if advised of the possibility of such damage.</t>
  </si>
  <si>
    <t>WFTDA Interleague Bout Reporting Form (IBRF)</t>
  </si>
  <si>
    <t>Section 1. VENUE &amp; ROSTERS (Complete BEFORE the bout)</t>
  </si>
  <si>
    <t>Location:</t>
  </si>
  <si>
    <t>INDIANA CONVENTION CENTER</t>
  </si>
  <si>
    <t>INDIANAPOLIS</t>
  </si>
  <si>
    <t>IN</t>
  </si>
  <si>
    <t>VENUE NAME</t>
  </si>
  <si>
    <t>CITY</t>
  </si>
  <si>
    <t>ST/PRV</t>
  </si>
  <si>
    <t>BOUT A/B</t>
  </si>
  <si>
    <t>Date:</t>
  </si>
  <si>
    <t>Start Time:</t>
  </si>
  <si>
    <t>End Time:</t>
  </si>
  <si>
    <t>TEAM ROSTERS - List in order of skater number (numeric portion)</t>
  </si>
  <si>
    <t>H O M E    T E A M</t>
  </si>
  <si>
    <t>V I S I T I N G    T E A M</t>
  </si>
  <si>
    <t>LEAGUE</t>
  </si>
  <si>
    <t>Naptown Roller Girls</t>
  </si>
  <si>
    <t>Detroit Derby Girls</t>
  </si>
  <si>
    <t>TEAM</t>
  </si>
  <si>
    <t>Tornado Sirens</t>
  </si>
  <si>
    <t>All-Stars</t>
  </si>
  <si>
    <t># of players</t>
  </si>
  <si>
    <t>Skater #</t>
  </si>
  <si>
    <t>Skater Name</t>
  </si>
  <si>
    <t>101</t>
  </si>
  <si>
    <t>TRAUMA-LINA</t>
  </si>
  <si>
    <t>223</t>
  </si>
  <si>
    <t>SPANISH ASS'ASSIN</t>
  </si>
  <si>
    <t>105</t>
  </si>
  <si>
    <t>MAJESTIC</t>
  </si>
  <si>
    <t>247</t>
  </si>
  <si>
    <t>BOO D LIVERS</t>
  </si>
  <si>
    <t>121</t>
  </si>
  <si>
    <t>RACHEL TENSION</t>
  </si>
  <si>
    <t>28</t>
  </si>
  <si>
    <t>17</t>
  </si>
  <si>
    <t>MELISSA HEHMANN</t>
  </si>
  <si>
    <t>3</t>
  </si>
  <si>
    <t>ROXANNA HARDPLACE</t>
  </si>
  <si>
    <t>1942</t>
  </si>
  <si>
    <t>VERONICA DODGE</t>
  </si>
  <si>
    <t>303</t>
  </si>
  <si>
    <t>BRUISIE SIOUXXX</t>
  </si>
  <si>
    <t>2</t>
  </si>
  <si>
    <t>CEREAL KILLER</t>
  </si>
  <si>
    <t>45</t>
  </si>
  <si>
    <t>218</t>
  </si>
  <si>
    <t>ASIAN SINSATION</t>
  </si>
  <si>
    <t>46</t>
  </si>
  <si>
    <t>FATAL FEMME</t>
  </si>
  <si>
    <t>318</t>
  </si>
  <si>
    <t>WILLA HOEFLINCH</t>
  </si>
  <si>
    <t>462</t>
  </si>
  <si>
    <t>ANOMALY</t>
  </si>
  <si>
    <t>4</t>
  </si>
  <si>
    <t>R.I.P. TIDE</t>
  </si>
  <si>
    <t>620</t>
  </si>
  <si>
    <t>LAZER BEAM</t>
  </si>
  <si>
    <t>614</t>
  </si>
  <si>
    <t>G-ROCKET</t>
  </si>
  <si>
    <t>666</t>
  </si>
  <si>
    <t>69</t>
  </si>
  <si>
    <t>PUSHYCAT</t>
  </si>
  <si>
    <t>B00M</t>
  </si>
  <si>
    <t>DOOM SHAKALAKA</t>
  </si>
  <si>
    <t>7</t>
  </si>
  <si>
    <t>DORA THE DESTROYER</t>
  </si>
  <si>
    <t>N20</t>
  </si>
  <si>
    <t>COOL WHIP</t>
  </si>
  <si>
    <t>76</t>
  </si>
  <si>
    <t>Blue tabs are optional sheets for printing to track information that you may find useful. Do not input data onto these tabs. Use the pink tabs so that the data automatically transfers to the summary pages. The "Dual Trackers" tab is for use with two Penalty Trackers. It puts both periods of penalties for one team on a single sheet. The "Penalty Box" tab helps Penalty Box staff keep track of skater trips to the penalty box. The "Whiteboards" tab is a handy reference with rosters for Scorekeepers, Lineup Trackers and Announcers. "NOTT Score" is a scoring sheet with room to track Not On The Track (NOTT) points. If using this sheet, you must also fill in the score on the pink "Score" tab because the pink tab calculations are tied to the IBRF and summary tabs.</t>
  </si>
  <si>
    <t>PLEASE NOTE: The host league is responsible for turning in the completed statsbook and signed IBRF to WFTDA Sanctioning; however, Sanctioning will accept documents from either team.  Captains from both teams should also receive a copy of the completed statsbook and signed IBRF.</t>
  </si>
  <si>
    <t>Please do not abbreviate your league or team when naming documents for sanctioning.</t>
  </si>
  <si>
    <t>IBRF usage:</t>
  </si>
  <si>
    <t>Fill out the Roster, in order (0-9, a-z) before printing sheets. It will populate the entire workbook.</t>
  </si>
  <si>
    <t>For any empty spots in either roster, input "-" in Skater # and Skater Name columns.</t>
  </si>
  <si>
    <t>Enter the bout date and the team names before printing, to populate the other sheets for bout</t>
  </si>
  <si>
    <t>usage; otherwise the forms will print out as "Home Team vs Away Team" with no dates (so the</t>
  </si>
  <si>
    <t>sheets may be used for scrimmages).</t>
  </si>
  <si>
    <t>Fill in the Score sheet first. Jam numbers entered on the Score sheet automatically</t>
  </si>
  <si>
    <t>populate on the Lineups sheet.</t>
  </si>
  <si>
    <t>(Print a few to be on hand during the bout in case of Expulsion/Suspension).</t>
  </si>
  <si>
    <t>Suspension form</t>
  </si>
  <si>
    <t>Print out the following "Extra Credit" tabs (AQUA) for use DURING the bout (if possible):</t>
  </si>
  <si>
    <t>Actions</t>
  </si>
  <si>
    <t>(four sheets, opposite teams covered)</t>
  </si>
  <si>
    <t>Errors</t>
  </si>
  <si>
    <t>Published by the Women's Flat Track Derby Association (WFTDA), P.O. Box 14100, Austin, Texas, 78761, USA</t>
  </si>
  <si>
    <t>Modifications beyond those necessary for formatted printing are only allowed with the consent of the Women's Flat Track Derby Association. The Interleague Bout Reporting Form and Standardized Stats Calculator ("StatsBook") and its contents may not be reproduced, distributed, or translated in whole or in part in any manner without the permission of the WFTDA.</t>
  </si>
  <si>
    <t>1.</t>
  </si>
  <si>
    <t>Tabs in Grey can be printed out and shared with coaches and skaters. Definitions of the stats are noted in the comments of the cells on these worksheets to help skaters and coaches understand their statistics.</t>
  </si>
  <si>
    <t>Print Only Tabs (BLUE)</t>
  </si>
  <si>
    <t>The Bout Summary and tabs in Pink are the only required stats forms.</t>
  </si>
  <si>
    <t>2.</t>
  </si>
  <si>
    <t>Tabs in Pink will populate the gray Bout Summary form.</t>
  </si>
  <si>
    <t>3.</t>
  </si>
  <si>
    <t>Tabs in Aqua are not required, but encouraged, and will populate the gray Bout Summary form.</t>
  </si>
  <si>
    <t>IBRF must be signed and the original copy scanned.  Scanned IBRF and required Stats workbook must be emailed to sanctioning@wftda.com within two weeks of the bout date.
Scores are required within 24 hours after the game at scores.wftda.com</t>
  </si>
  <si>
    <t>Instructions</t>
  </si>
  <si>
    <t>Naming Convention</t>
  </si>
  <si>
    <t>Please name your Stats doc: STATS-YYYY-MM-DD_HostLeague_vs_VisitorLeague.</t>
  </si>
  <si>
    <t>Example: "STATS-2008-02-16_TucsonRollerDerby_vs_TexasRollergirls.xlsx"</t>
  </si>
  <si>
    <t>Please name your scanned IBRF: IBRF-YYYY-MM-DD_HostLeague_vs_VisitorLeague.</t>
  </si>
  <si>
    <t>Example: "IBRF-2008-02-16_TucsonRollerDerby_vs_TexasRollergirls.pdf"</t>
  </si>
  <si>
    <t>DUE: 2 weeks after bout date</t>
  </si>
  <si>
    <t>Bout Summary</t>
  </si>
  <si>
    <t>Bout Summary and tabs in pink (listed below) are the mandatory pieces of the stats workbook required for Sanctioning.</t>
  </si>
  <si>
    <t>DO NO MANUAL ENTRY on the Bout Summary; it is populated by the other sheets in the workbook.</t>
  </si>
  <si>
    <t>The Bout Summary sections "Offensive/Defensive Actions", "Per Jam &amp; Percentage", "Errors", and "Jammer Actions" do not have to be filled in as they depend on information from the extra credit workbook tabs.</t>
  </si>
  <si>
    <t>Workbook Instructions</t>
  </si>
  <si>
    <t>RACER MCCHASEHER</t>
  </si>
  <si>
    <t>FETA SLEEZE</t>
  </si>
  <si>
    <t>ALLY SIN SHOVERLAND</t>
  </si>
  <si>
    <t>All data should be entered on the pink tabs, whether or not you use the Blue "Print Only" tabs.</t>
  </si>
  <si>
    <t>You don't need to print Read Me, Bout Summary, or Penalty Summary tabs before the bout.</t>
  </si>
  <si>
    <t>*NOTE: THERE ARE INSTRUCTIONAL COMMENTS IN CELLS &amp; AT THE BOTTOM OF EACH SHEET*</t>
  </si>
  <si>
    <t>Note: The directions on what pages to print are not needed if you use Excel or viewer to print.</t>
  </si>
  <si>
    <t>Print out the following tabs (PINK) for use DURING the bout:</t>
  </si>
  <si>
    <t>IBRF</t>
  </si>
  <si>
    <t>(one sheet, two pages)</t>
  </si>
  <si>
    <t>Score</t>
  </si>
  <si>
    <t>(four sheets, two for each team)</t>
  </si>
  <si>
    <t>Penalties</t>
  </si>
  <si>
    <t>(two sheets, one for each period)</t>
  </si>
  <si>
    <t>4.</t>
  </si>
  <si>
    <t>Lineup</t>
  </si>
  <si>
    <t>5.</t>
  </si>
  <si>
    <t>Expulsion-</t>
  </si>
  <si>
    <t>(two sheets, for use by Period Timer)</t>
  </si>
  <si>
    <t>Official Reviews</t>
  </si>
  <si>
    <t>(one sheet)</t>
  </si>
  <si>
    <t>After the bout, transcribe the information from the sheets IN THIS ORDER:</t>
  </si>
  <si>
    <t>Score P.1 &amp; 2</t>
  </si>
  <si>
    <t>Penalties P.1 &amp; 2</t>
  </si>
  <si>
    <t>Lineup P.1 &amp; 2</t>
  </si>
  <si>
    <t>(Jammer numbers are populated from Score; double-check them.)</t>
  </si>
  <si>
    <t>Bout Clock P.1 &amp; P.2 (if used)</t>
  </si>
  <si>
    <t>Actions P.1 &amp; 2 (if used)</t>
  </si>
  <si>
    <t>6.</t>
  </si>
  <si>
    <t>Errors P.1 &amp; 2 (if used)</t>
  </si>
  <si>
    <t>Extra Credit (AQUA)</t>
  </si>
  <si>
    <t>Women's Flat Track Derby Association</t>
  </si>
  <si>
    <t>IBRF &amp; Standardized Stats Calculator</t>
  </si>
  <si>
    <t>Official March 2013 Release</t>
  </si>
  <si>
    <t>For use with January 1, 2013 rules</t>
  </si>
</sst>
</file>

<file path=xl/styles.xml><?xml version="1.0" encoding="utf-8"?>
<styleSheet xmlns="http://schemas.openxmlformats.org/spreadsheetml/2006/main">
  <numFmts count="6">
    <numFmt numFmtId="164" formatCode="0.0"/>
    <numFmt numFmtId="165" formatCode="yyyy\-mm\-dd;@"/>
    <numFmt numFmtId="166" formatCode="mmm\-yy;@"/>
    <numFmt numFmtId="167" formatCode="m/d/yyyy;@"/>
    <numFmt numFmtId="168" formatCode="d\-mmm\-yy;@"/>
    <numFmt numFmtId="169" formatCode="0.0%"/>
  </numFmts>
  <fonts count="507">
    <font>
      <sz val="10"/>
      <color indexed="8"/>
      <name val="Arial"/>
    </font>
    <font>
      <sz val="11"/>
      <color indexed="8"/>
      <name val="Calibri"/>
    </font>
    <font>
      <b/>
      <sz val="8"/>
      <color indexed="8"/>
      <name val="Calibri"/>
    </font>
    <font>
      <sz val="10"/>
      <color indexed="8"/>
      <name val="Calibri"/>
    </font>
    <font>
      <sz val="10"/>
      <color indexed="9"/>
      <name val="Calibri"/>
    </font>
    <font>
      <b/>
      <sz val="9"/>
      <color indexed="8"/>
      <name val="Calibri"/>
    </font>
    <font>
      <sz val="10"/>
      <color indexed="8"/>
      <name val="Calibri"/>
    </font>
    <font>
      <sz val="10"/>
      <color indexed="8"/>
      <name val="Calibri"/>
    </font>
    <font>
      <sz val="10"/>
      <color indexed="8"/>
      <name val="Calibri"/>
    </font>
    <font>
      <sz val="10"/>
      <color indexed="8"/>
      <name val="Calibri"/>
    </font>
    <font>
      <b/>
      <u/>
      <sz val="10"/>
      <color indexed="8"/>
      <name val="Calibri"/>
    </font>
    <font>
      <sz val="11"/>
      <color indexed="8"/>
      <name val="Calibri"/>
    </font>
    <font>
      <sz val="14"/>
      <color indexed="8"/>
      <name val="Calibri"/>
    </font>
    <font>
      <sz val="10"/>
      <color indexed="8"/>
      <name val="Calibri"/>
    </font>
    <font>
      <sz val="18"/>
      <color indexed="8"/>
      <name val="Calibri"/>
    </font>
    <font>
      <sz val="18"/>
      <color indexed="8"/>
      <name val="Calibri"/>
    </font>
    <font>
      <sz val="10"/>
      <color indexed="8"/>
      <name val="Calibri"/>
    </font>
    <font>
      <b/>
      <sz val="9"/>
      <color indexed="9"/>
      <name val="Calibri"/>
    </font>
    <font>
      <sz val="10"/>
      <color indexed="8"/>
      <name val="Calibri"/>
    </font>
    <font>
      <sz val="8"/>
      <color indexed="9"/>
      <name val="Calibri"/>
    </font>
    <font>
      <sz val="11"/>
      <color indexed="8"/>
      <name val="Calibri"/>
    </font>
    <font>
      <sz val="10"/>
      <color indexed="8"/>
      <name val="Calibri"/>
    </font>
    <font>
      <b/>
      <sz val="10"/>
      <color indexed="8"/>
      <name val="Calibri"/>
    </font>
    <font>
      <b/>
      <sz val="24"/>
      <color indexed="9"/>
      <name val="Calibri"/>
    </font>
    <font>
      <sz val="10"/>
      <color indexed="8"/>
      <name val="Calibri"/>
    </font>
    <font>
      <sz val="10"/>
      <color indexed="8"/>
      <name val="Arial"/>
    </font>
    <font>
      <sz val="10"/>
      <color indexed="8"/>
      <name val="Arial"/>
    </font>
    <font>
      <sz val="10"/>
      <color indexed="8"/>
      <name val="Calibri"/>
    </font>
    <font>
      <sz val="14"/>
      <color indexed="8"/>
      <name val="Calibri"/>
    </font>
    <font>
      <sz val="10"/>
      <color indexed="8"/>
      <name val="Calibri"/>
    </font>
    <font>
      <sz val="8"/>
      <color indexed="8"/>
      <name val="Calibri"/>
    </font>
    <font>
      <sz val="10"/>
      <color indexed="8"/>
      <name val="Calibri"/>
    </font>
    <font>
      <sz val="11"/>
      <color indexed="8"/>
      <name val="Calibri"/>
    </font>
    <font>
      <sz val="10"/>
      <color indexed="8"/>
      <name val="Calibri"/>
    </font>
    <font>
      <b/>
      <sz val="10"/>
      <color indexed="8"/>
      <name val="Calibri"/>
    </font>
    <font>
      <b/>
      <sz val="10"/>
      <color indexed="9"/>
      <name val="Calibri"/>
    </font>
    <font>
      <sz val="10"/>
      <color indexed="9"/>
      <name val="Calibri"/>
    </font>
    <font>
      <sz val="11"/>
      <color indexed="8"/>
      <name val="Calibri"/>
    </font>
    <font>
      <b/>
      <sz val="10"/>
      <color indexed="8"/>
      <name val="Calibri"/>
    </font>
    <font>
      <sz val="14"/>
      <color indexed="8"/>
      <name val="Calibri"/>
    </font>
    <font>
      <sz val="11"/>
      <color indexed="8"/>
      <name val="Calibri"/>
    </font>
    <font>
      <sz val="18"/>
      <color indexed="8"/>
      <name val="Calibri"/>
    </font>
    <font>
      <sz val="12"/>
      <color indexed="8"/>
      <name val="Calibri"/>
    </font>
    <font>
      <sz val="10"/>
      <color indexed="8"/>
      <name val="Calibri"/>
    </font>
    <font>
      <sz val="8"/>
      <color indexed="8"/>
      <name val="Calibri"/>
    </font>
    <font>
      <sz val="11"/>
      <color indexed="8"/>
      <name val="Calibri"/>
    </font>
    <font>
      <sz val="14"/>
      <color indexed="8"/>
      <name val="Calibri"/>
    </font>
    <font>
      <sz val="9"/>
      <color indexed="8"/>
      <name val="Calibri"/>
    </font>
    <font>
      <sz val="10"/>
      <color indexed="8"/>
      <name val="Calibri"/>
    </font>
    <font>
      <sz val="10"/>
      <color indexed="8"/>
      <name val="Calibri"/>
    </font>
    <font>
      <sz val="18"/>
      <color indexed="8"/>
      <name val="Calibri"/>
    </font>
    <font>
      <sz val="9"/>
      <color indexed="9"/>
      <name val="Calibri"/>
    </font>
    <font>
      <sz val="18"/>
      <color indexed="8"/>
      <name val="Calibri"/>
    </font>
    <font>
      <sz val="10"/>
      <color indexed="8"/>
      <name val="Calibri"/>
    </font>
    <font>
      <b/>
      <sz val="9"/>
      <color indexed="8"/>
      <name val="Calibri"/>
    </font>
    <font>
      <sz val="10"/>
      <color indexed="8"/>
      <name val="Calibri"/>
    </font>
    <font>
      <b/>
      <sz val="10"/>
      <color indexed="9"/>
      <name val="Calibri"/>
    </font>
    <font>
      <sz val="10"/>
      <color indexed="8"/>
      <name val="Calibri"/>
    </font>
    <font>
      <sz val="11"/>
      <color indexed="8"/>
      <name val="Calibri"/>
    </font>
    <font>
      <sz val="10"/>
      <color indexed="8"/>
      <name val="Arial"/>
    </font>
    <font>
      <sz val="10"/>
      <color indexed="8"/>
      <name val="Calibri"/>
    </font>
    <font>
      <sz val="14"/>
      <color indexed="8"/>
      <name val="Calibri"/>
    </font>
    <font>
      <b/>
      <sz val="24"/>
      <color indexed="9"/>
      <name val="Calibri"/>
    </font>
    <font>
      <sz val="11"/>
      <color indexed="8"/>
      <name val="Calibri"/>
    </font>
    <font>
      <b/>
      <sz val="10"/>
      <color indexed="9"/>
      <name val="Calibri"/>
    </font>
    <font>
      <b/>
      <sz val="10"/>
      <color indexed="9"/>
      <name val="Calibri"/>
    </font>
    <font>
      <sz val="10"/>
      <color indexed="8"/>
      <name val="Calibri"/>
    </font>
    <font>
      <sz val="11"/>
      <color indexed="8"/>
      <name val="Calibri"/>
    </font>
    <font>
      <sz val="18"/>
      <color indexed="8"/>
      <name val="Calibri"/>
    </font>
    <font>
      <sz val="10"/>
      <color indexed="8"/>
      <name val="Calibri"/>
    </font>
    <font>
      <sz val="10"/>
      <color indexed="8"/>
      <name val="Calibri"/>
    </font>
    <font>
      <sz val="12"/>
      <color indexed="8"/>
      <name val="Calibri"/>
    </font>
    <font>
      <sz val="8"/>
      <color indexed="8"/>
      <name val="Calibri"/>
    </font>
    <font>
      <sz val="14"/>
      <color indexed="8"/>
      <name val="Calibri"/>
    </font>
    <font>
      <b/>
      <sz val="9"/>
      <color indexed="8"/>
      <name val="Calibri"/>
    </font>
    <font>
      <sz val="10"/>
      <color indexed="9"/>
      <name val="Calibri"/>
    </font>
    <font>
      <sz val="8"/>
      <color indexed="8"/>
      <name val="Calibri"/>
    </font>
    <font>
      <sz val="10"/>
      <color indexed="8"/>
      <name val="Calibri"/>
    </font>
    <font>
      <sz val="10"/>
      <color indexed="8"/>
      <name val="Calibri"/>
    </font>
    <font>
      <sz val="11"/>
      <color indexed="8"/>
      <name val="Calibri"/>
    </font>
    <font>
      <sz val="11"/>
      <color indexed="8"/>
      <name val="Calibri"/>
    </font>
    <font>
      <sz val="10"/>
      <color indexed="8"/>
      <name val="Arial"/>
    </font>
    <font>
      <sz val="10"/>
      <color indexed="9"/>
      <name val="Calibri"/>
    </font>
    <font>
      <sz val="10"/>
      <color indexed="8"/>
      <name val="Calibri"/>
    </font>
    <font>
      <sz val="10"/>
      <color indexed="8"/>
      <name val="Calibri"/>
    </font>
    <font>
      <b/>
      <sz val="10"/>
      <color indexed="8"/>
      <name val="Calibri"/>
    </font>
    <font>
      <sz val="10"/>
      <color indexed="8"/>
      <name val="Calibri"/>
    </font>
    <font>
      <sz val="18"/>
      <color indexed="8"/>
      <name val="Calibri"/>
    </font>
    <font>
      <sz val="8"/>
      <color indexed="8"/>
      <name val="Calibri"/>
    </font>
    <font>
      <sz val="10"/>
      <color indexed="8"/>
      <name val="Calibri"/>
    </font>
    <font>
      <sz val="10"/>
      <color indexed="8"/>
      <name val="Calibri"/>
    </font>
    <font>
      <sz val="9"/>
      <color indexed="9"/>
      <name val="Calibri"/>
    </font>
    <font>
      <sz val="10"/>
      <color indexed="8"/>
      <name val="Calibri"/>
    </font>
    <font>
      <sz val="9"/>
      <color indexed="8"/>
      <name val="Calibri"/>
    </font>
    <font>
      <sz val="10"/>
      <color indexed="9"/>
      <name val="Calibri"/>
    </font>
    <font>
      <sz val="8"/>
      <color indexed="8"/>
      <name val="Calibri"/>
    </font>
    <font>
      <b/>
      <sz val="8"/>
      <color indexed="8"/>
      <name val="Calibri"/>
    </font>
    <font>
      <sz val="10"/>
      <color indexed="8"/>
      <name val="Calibri"/>
    </font>
    <font>
      <sz val="10"/>
      <color indexed="8"/>
      <name val="Calibri"/>
    </font>
    <font>
      <sz val="18"/>
      <color indexed="8"/>
      <name val="Calibri"/>
    </font>
    <font>
      <sz val="11"/>
      <color indexed="8"/>
      <name val="Calibri"/>
    </font>
    <font>
      <sz val="11"/>
      <color indexed="8"/>
      <name val="Calibri"/>
    </font>
    <font>
      <sz val="11"/>
      <color indexed="8"/>
      <name val="Calibri"/>
    </font>
    <font>
      <sz val="11"/>
      <color indexed="8"/>
      <name val="Calibri"/>
    </font>
    <font>
      <sz val="10"/>
      <color indexed="9"/>
      <name val="Calibri"/>
    </font>
    <font>
      <sz val="11"/>
      <color indexed="8"/>
      <name val="Calibri"/>
    </font>
    <font>
      <sz val="10"/>
      <color indexed="8"/>
      <name val="Calibri"/>
    </font>
    <font>
      <b/>
      <sz val="9"/>
      <color indexed="8"/>
      <name val="Calibri"/>
    </font>
    <font>
      <sz val="18"/>
      <color indexed="8"/>
      <name val="Calibri"/>
    </font>
    <font>
      <sz val="10"/>
      <color indexed="8"/>
      <name val="Calibri"/>
    </font>
    <font>
      <sz val="10"/>
      <color indexed="8"/>
      <name val="Calibri"/>
    </font>
    <font>
      <sz val="10"/>
      <color indexed="8"/>
      <name val="Calibri"/>
    </font>
    <font>
      <sz val="18"/>
      <color indexed="8"/>
      <name val="Calibri"/>
    </font>
    <font>
      <sz val="10"/>
      <color indexed="8"/>
      <name val="Calibri"/>
    </font>
    <font>
      <sz val="9"/>
      <color indexed="8"/>
      <name val="Calibri"/>
    </font>
    <font>
      <sz val="10"/>
      <color indexed="8"/>
      <name val="Calibri"/>
    </font>
    <font>
      <b/>
      <sz val="14"/>
      <color indexed="8"/>
      <name val="Calibri"/>
    </font>
    <font>
      <b/>
      <sz val="10"/>
      <color indexed="8"/>
      <name val="Calibri"/>
    </font>
    <font>
      <b/>
      <sz val="10"/>
      <color indexed="9"/>
      <name val="Calibri"/>
    </font>
    <font>
      <sz val="10"/>
      <color indexed="8"/>
      <name val="Calibri"/>
    </font>
    <font>
      <sz val="10"/>
      <color indexed="8"/>
      <name val="Calibri"/>
    </font>
    <font>
      <sz val="14"/>
      <color indexed="8"/>
      <name val="Calibri"/>
    </font>
    <font>
      <b/>
      <sz val="10"/>
      <color indexed="8"/>
      <name val="Calibri"/>
    </font>
    <font>
      <sz val="9"/>
      <color indexed="9"/>
      <name val="Calibri"/>
    </font>
    <font>
      <sz val="14"/>
      <color indexed="8"/>
      <name val="Calibri"/>
    </font>
    <font>
      <b/>
      <sz val="12"/>
      <color indexed="8"/>
      <name val="Calibri"/>
    </font>
    <font>
      <sz val="18"/>
      <color indexed="8"/>
      <name val="Calibri"/>
    </font>
    <font>
      <b/>
      <sz val="10"/>
      <color indexed="9"/>
      <name val="Calibri"/>
    </font>
    <font>
      <sz val="10"/>
      <color indexed="8"/>
      <name val="Arial"/>
    </font>
    <font>
      <b/>
      <sz val="8"/>
      <color indexed="8"/>
      <name val="Calibri"/>
    </font>
    <font>
      <sz val="12"/>
      <color indexed="8"/>
      <name val="Calibri"/>
    </font>
    <font>
      <b/>
      <sz val="9"/>
      <color indexed="8"/>
      <name val="Calibri"/>
    </font>
    <font>
      <sz val="9"/>
      <color indexed="8"/>
      <name val="Calibri"/>
    </font>
    <font>
      <sz val="10"/>
      <color indexed="8"/>
      <name val="Calibri"/>
    </font>
    <font>
      <b/>
      <sz val="8"/>
      <color indexed="8"/>
      <name val="Calibri"/>
    </font>
    <font>
      <b/>
      <sz val="9"/>
      <color indexed="8"/>
      <name val="Calibri"/>
    </font>
    <font>
      <b/>
      <sz val="11"/>
      <color indexed="8"/>
      <name val="Calibri"/>
    </font>
    <font>
      <sz val="10"/>
      <color indexed="8"/>
      <name val="Calibri"/>
    </font>
    <font>
      <b/>
      <sz val="8"/>
      <color indexed="8"/>
      <name val="Calibri"/>
    </font>
    <font>
      <sz val="18"/>
      <color indexed="8"/>
      <name val="Calibri"/>
    </font>
    <font>
      <sz val="10"/>
      <color indexed="8"/>
      <name val="Calibri"/>
    </font>
    <font>
      <sz val="18"/>
      <color indexed="8"/>
      <name val="Calibri"/>
    </font>
    <font>
      <sz val="10"/>
      <color indexed="8"/>
      <name val="Calibri"/>
    </font>
    <font>
      <b/>
      <sz val="10"/>
      <color indexed="8"/>
      <name val="Calibri"/>
    </font>
    <font>
      <sz val="14"/>
      <color indexed="8"/>
      <name val="Calibri"/>
    </font>
    <font>
      <b/>
      <sz val="10"/>
      <color indexed="8"/>
      <name val="Calibri"/>
    </font>
    <font>
      <sz val="10"/>
      <color indexed="8"/>
      <name val="Calibri"/>
    </font>
    <font>
      <b/>
      <sz val="8"/>
      <color indexed="9"/>
      <name val="Calibri"/>
    </font>
    <font>
      <sz val="9"/>
      <color indexed="8"/>
      <name val="Calibri"/>
    </font>
    <font>
      <b/>
      <sz val="9"/>
      <color indexed="8"/>
      <name val="Calibri"/>
    </font>
    <font>
      <sz val="18"/>
      <color indexed="8"/>
      <name val="Calibri"/>
    </font>
    <font>
      <i/>
      <sz val="10"/>
      <color indexed="8"/>
      <name val="Calibri"/>
    </font>
    <font>
      <b/>
      <sz val="14"/>
      <color indexed="8"/>
      <name val="Calibri"/>
    </font>
    <font>
      <sz val="10"/>
      <color indexed="8"/>
      <name val="Calibri"/>
    </font>
    <font>
      <b/>
      <sz val="10"/>
      <color indexed="8"/>
      <name val="Calibri"/>
    </font>
    <font>
      <sz val="12"/>
      <color indexed="8"/>
      <name val="Calibri"/>
    </font>
    <font>
      <sz val="10"/>
      <color indexed="8"/>
      <name val="Calibri"/>
    </font>
    <font>
      <sz val="10"/>
      <color indexed="8"/>
      <name val="Calibri"/>
    </font>
    <font>
      <sz val="11"/>
      <color indexed="8"/>
      <name val="Calibri"/>
    </font>
    <font>
      <sz val="10"/>
      <color indexed="8"/>
      <name val="Calibri"/>
    </font>
    <font>
      <sz val="10"/>
      <color indexed="8"/>
      <name val="Calibri"/>
    </font>
    <font>
      <b/>
      <sz val="24"/>
      <color indexed="9"/>
      <name val="Calibri"/>
    </font>
    <font>
      <sz val="7"/>
      <color indexed="9"/>
      <name val="Calibri"/>
    </font>
    <font>
      <sz val="10"/>
      <color indexed="8"/>
      <name val="Calibri"/>
    </font>
    <font>
      <sz val="9"/>
      <color indexed="8"/>
      <name val="Calibri"/>
    </font>
    <font>
      <sz val="10"/>
      <color indexed="8"/>
      <name val="Calibri"/>
    </font>
    <font>
      <sz val="12"/>
      <color indexed="8"/>
      <name val="Calibri"/>
    </font>
    <font>
      <sz val="14"/>
      <color indexed="8"/>
      <name val="Calibri"/>
    </font>
    <font>
      <sz val="12"/>
      <color indexed="8"/>
      <name val="Calibri"/>
    </font>
    <font>
      <sz val="10"/>
      <color indexed="8"/>
      <name val="Calibri"/>
    </font>
    <font>
      <sz val="18"/>
      <color indexed="8"/>
      <name val="Calibri"/>
    </font>
    <font>
      <sz val="11"/>
      <color indexed="8"/>
      <name val="Calibri"/>
    </font>
    <font>
      <b/>
      <sz val="8"/>
      <color indexed="8"/>
      <name val="Calibri"/>
    </font>
    <font>
      <sz val="8"/>
      <color indexed="9"/>
      <name val="Calibri"/>
    </font>
    <font>
      <sz val="10"/>
      <color indexed="8"/>
      <name val="Calibri"/>
    </font>
    <font>
      <sz val="18"/>
      <color indexed="8"/>
      <name val="Calibri"/>
    </font>
    <font>
      <sz val="18"/>
      <color indexed="8"/>
      <name val="Calibri"/>
    </font>
    <font>
      <sz val="7"/>
      <color indexed="9"/>
      <name val="Calibri"/>
    </font>
    <font>
      <sz val="10"/>
      <color indexed="8"/>
      <name val="Calibri"/>
    </font>
    <font>
      <sz val="10"/>
      <color indexed="9"/>
      <name val="Calibri"/>
    </font>
    <font>
      <sz val="11"/>
      <color indexed="8"/>
      <name val="Calibri"/>
    </font>
    <font>
      <sz val="10"/>
      <color indexed="8"/>
      <name val="Calibri"/>
    </font>
    <font>
      <sz val="18"/>
      <color indexed="8"/>
      <name val="Calibri"/>
    </font>
    <font>
      <sz val="11"/>
      <color indexed="8"/>
      <name val="Calibri"/>
    </font>
    <font>
      <sz val="10"/>
      <color indexed="8"/>
      <name val="Calibri"/>
    </font>
    <font>
      <sz val="14"/>
      <color indexed="8"/>
      <name val="Calibri"/>
    </font>
    <font>
      <sz val="11"/>
      <color indexed="8"/>
      <name val="Calibri"/>
    </font>
    <font>
      <sz val="14"/>
      <color indexed="8"/>
      <name val="Calibri"/>
    </font>
    <font>
      <sz val="11"/>
      <color indexed="8"/>
      <name val="Calibri"/>
    </font>
    <font>
      <sz val="10"/>
      <color indexed="8"/>
      <name val="Calibri"/>
    </font>
    <font>
      <sz val="10"/>
      <color indexed="8"/>
      <name val="Calibri"/>
    </font>
    <font>
      <sz val="10"/>
      <color indexed="8"/>
      <name val="Calibri"/>
    </font>
    <font>
      <b/>
      <sz val="9"/>
      <color indexed="8"/>
      <name val="Calibri"/>
    </font>
    <font>
      <sz val="18"/>
      <color indexed="8"/>
      <name val="Calibri"/>
    </font>
    <font>
      <sz val="14"/>
      <color indexed="8"/>
      <name val="Calibri"/>
    </font>
    <font>
      <sz val="10"/>
      <color indexed="8"/>
      <name val="Calibri"/>
    </font>
    <font>
      <sz val="9"/>
      <color indexed="8"/>
      <name val="Calibri"/>
    </font>
    <font>
      <sz val="8"/>
      <color indexed="8"/>
      <name val="Calibri"/>
    </font>
    <font>
      <sz val="9"/>
      <color indexed="8"/>
      <name val="Calibri"/>
    </font>
    <font>
      <b/>
      <sz val="10"/>
      <color indexed="8"/>
      <name val="Calibri"/>
    </font>
    <font>
      <sz val="11"/>
      <color indexed="8"/>
      <name val="Calibri"/>
    </font>
    <font>
      <sz val="9"/>
      <color indexed="9"/>
      <name val="Calibri"/>
    </font>
    <font>
      <sz val="11"/>
      <color indexed="8"/>
      <name val="Calibri"/>
    </font>
    <font>
      <sz val="10"/>
      <color indexed="8"/>
      <name val="Calibri"/>
    </font>
    <font>
      <sz val="9"/>
      <color indexed="8"/>
      <name val="Calibri"/>
    </font>
    <font>
      <sz val="10"/>
      <color indexed="8"/>
      <name val="Calibri"/>
    </font>
    <font>
      <b/>
      <sz val="8"/>
      <color indexed="8"/>
      <name val="Calibri"/>
    </font>
    <font>
      <b/>
      <sz val="10"/>
      <color indexed="8"/>
      <name val="Calibri"/>
    </font>
    <font>
      <sz val="10"/>
      <color indexed="8"/>
      <name val="Calibri"/>
    </font>
    <font>
      <b/>
      <sz val="10"/>
      <color indexed="8"/>
      <name val="Calibri"/>
    </font>
    <font>
      <sz val="18"/>
      <color indexed="8"/>
      <name val="Calibri"/>
    </font>
    <font>
      <sz val="10"/>
      <color indexed="8"/>
      <name val="Calibri"/>
    </font>
    <font>
      <sz val="11"/>
      <color indexed="8"/>
      <name val="Calibri"/>
    </font>
    <font>
      <sz val="10"/>
      <color indexed="8"/>
      <name val="Calibri"/>
    </font>
    <font>
      <b/>
      <sz val="10"/>
      <color indexed="9"/>
      <name val="Calibri"/>
    </font>
    <font>
      <sz val="8"/>
      <color indexed="9"/>
      <name val="Calibri"/>
    </font>
    <font>
      <b/>
      <sz val="10"/>
      <color indexed="9"/>
      <name val="Calibri"/>
    </font>
    <font>
      <sz val="10"/>
      <color indexed="8"/>
      <name val="Calibri"/>
    </font>
    <font>
      <sz val="10"/>
      <color indexed="9"/>
      <name val="Calibri"/>
    </font>
    <font>
      <b/>
      <sz val="8"/>
      <color indexed="8"/>
      <name val="Calibri"/>
    </font>
    <font>
      <b/>
      <sz val="10"/>
      <color indexed="8"/>
      <name val="Calibri"/>
    </font>
    <font>
      <sz val="9"/>
      <color indexed="8"/>
      <name val="Calibri"/>
    </font>
    <font>
      <sz val="10"/>
      <color indexed="8"/>
      <name val="Arial"/>
    </font>
    <font>
      <b/>
      <sz val="8"/>
      <color indexed="8"/>
      <name val="Calibri"/>
    </font>
    <font>
      <sz val="10"/>
      <color indexed="8"/>
      <name val="Calibri"/>
    </font>
    <font>
      <sz val="10"/>
      <color indexed="8"/>
      <name val="Calibri"/>
    </font>
    <font>
      <sz val="10"/>
      <color indexed="8"/>
      <name val="Calibri"/>
    </font>
    <font>
      <sz val="10"/>
      <color indexed="8"/>
      <name val="Calibri"/>
    </font>
    <font>
      <sz val="10"/>
      <color indexed="8"/>
      <name val="Arial"/>
    </font>
    <font>
      <sz val="10"/>
      <color indexed="8"/>
      <name val="Calibri"/>
    </font>
    <font>
      <sz val="18"/>
      <color indexed="8"/>
      <name val="Calibri"/>
    </font>
    <font>
      <sz val="10"/>
      <color indexed="8"/>
      <name val="Calibri"/>
    </font>
    <font>
      <b/>
      <sz val="8"/>
      <color indexed="8"/>
      <name val="Calibri"/>
    </font>
    <font>
      <sz val="10"/>
      <color indexed="8"/>
      <name val="Calibri"/>
    </font>
    <font>
      <sz val="10"/>
      <color indexed="8"/>
      <name val="Calibri"/>
    </font>
    <font>
      <sz val="12"/>
      <color indexed="8"/>
      <name val="Calibri"/>
    </font>
    <font>
      <sz val="18"/>
      <color indexed="8"/>
      <name val="Calibri"/>
    </font>
    <font>
      <sz val="10"/>
      <color indexed="8"/>
      <name val="Arial"/>
    </font>
    <font>
      <sz val="10"/>
      <color indexed="8"/>
      <name val="Calibri"/>
    </font>
    <font>
      <sz val="10"/>
      <color indexed="8"/>
      <name val="Calibri"/>
    </font>
    <font>
      <sz val="10"/>
      <color indexed="8"/>
      <name val="Calibri"/>
    </font>
    <font>
      <sz val="10"/>
      <color indexed="8"/>
      <name val="Calibri"/>
    </font>
    <font>
      <sz val="10"/>
      <color indexed="8"/>
      <name val="Calibri"/>
    </font>
    <font>
      <b/>
      <sz val="10"/>
      <color indexed="9"/>
      <name val="Calibri"/>
    </font>
    <font>
      <sz val="10"/>
      <color indexed="9"/>
      <name val="Calibri"/>
    </font>
    <font>
      <sz val="10"/>
      <color indexed="8"/>
      <name val="Calibri"/>
    </font>
    <font>
      <sz val="10"/>
      <color indexed="9"/>
      <name val="Calibri"/>
    </font>
    <font>
      <sz val="14"/>
      <color indexed="8"/>
      <name val="Calibri"/>
    </font>
    <font>
      <sz val="10"/>
      <color indexed="8"/>
      <name val="Calibri"/>
    </font>
    <font>
      <sz val="10"/>
      <color indexed="8"/>
      <name val="Calibri"/>
    </font>
    <font>
      <sz val="9"/>
      <color indexed="8"/>
      <name val="Calibri"/>
    </font>
    <font>
      <sz val="10"/>
      <color indexed="8"/>
      <name val="Calibri"/>
    </font>
    <font>
      <sz val="10"/>
      <color indexed="9"/>
      <name val="Calibri"/>
    </font>
    <font>
      <b/>
      <sz val="10"/>
      <color indexed="9"/>
      <name val="Calibri"/>
    </font>
    <font>
      <b/>
      <sz val="10"/>
      <color indexed="9"/>
      <name val="Calibri"/>
    </font>
    <font>
      <sz val="14"/>
      <color indexed="8"/>
      <name val="Calibri"/>
    </font>
    <font>
      <sz val="10"/>
      <color indexed="8"/>
      <name val="Calibri"/>
    </font>
    <font>
      <b/>
      <sz val="10"/>
      <color indexed="8"/>
      <name val="Calibri"/>
    </font>
    <font>
      <sz val="11"/>
      <color indexed="8"/>
      <name val="Calibri"/>
    </font>
    <font>
      <sz val="11"/>
      <color indexed="8"/>
      <name val="Calibri"/>
    </font>
    <font>
      <sz val="10"/>
      <color indexed="9"/>
      <name val="Calibri"/>
    </font>
    <font>
      <b/>
      <sz val="8"/>
      <color indexed="9"/>
      <name val="Calibri"/>
    </font>
    <font>
      <b/>
      <sz val="24"/>
      <color indexed="9"/>
      <name val="Calibri"/>
    </font>
    <font>
      <sz val="9"/>
      <color indexed="9"/>
      <name val="Calibri"/>
    </font>
    <font>
      <sz val="10"/>
      <color indexed="8"/>
      <name val="Calibri"/>
    </font>
    <font>
      <sz val="9"/>
      <color indexed="8"/>
      <name val="Calibri"/>
    </font>
    <font>
      <sz val="10"/>
      <color indexed="8"/>
      <name val="Calibri"/>
    </font>
    <font>
      <sz val="10"/>
      <color indexed="8"/>
      <name val="Calibri"/>
    </font>
    <font>
      <sz val="11"/>
      <color indexed="8"/>
      <name val="Calibri"/>
    </font>
    <font>
      <sz val="10"/>
      <color indexed="9"/>
      <name val="Calibri"/>
    </font>
    <font>
      <b/>
      <sz val="10"/>
      <color indexed="9"/>
      <name val="Calibri"/>
    </font>
    <font>
      <sz val="10"/>
      <color indexed="8"/>
      <name val="Calibri"/>
    </font>
    <font>
      <b/>
      <sz val="10"/>
      <color indexed="8"/>
      <name val="Calibri"/>
    </font>
    <font>
      <sz val="10"/>
      <color indexed="8"/>
      <name val="Calibri"/>
    </font>
    <font>
      <sz val="10"/>
      <color indexed="8"/>
      <name val="Calibri"/>
    </font>
    <font>
      <sz val="11"/>
      <color indexed="8"/>
      <name val="Calibri"/>
    </font>
    <font>
      <sz val="10"/>
      <color indexed="9"/>
      <name val="Calibri"/>
    </font>
    <font>
      <b/>
      <sz val="10"/>
      <color indexed="8"/>
      <name val="Calibri"/>
    </font>
    <font>
      <sz val="18"/>
      <color indexed="8"/>
      <name val="Calibri"/>
    </font>
    <font>
      <b/>
      <sz val="9"/>
      <color indexed="8"/>
      <name val="Calibri"/>
    </font>
    <font>
      <sz val="18"/>
      <color indexed="8"/>
      <name val="Calibri"/>
    </font>
    <font>
      <sz val="10"/>
      <color indexed="9"/>
      <name val="Calibri"/>
    </font>
    <font>
      <sz val="14"/>
      <color indexed="8"/>
      <name val="Calibri"/>
    </font>
    <font>
      <sz val="10"/>
      <color indexed="8"/>
      <name val="Calibri"/>
    </font>
    <font>
      <sz val="12"/>
      <color indexed="8"/>
      <name val="Calibri"/>
    </font>
    <font>
      <sz val="9"/>
      <color indexed="9"/>
      <name val="Calibri"/>
    </font>
    <font>
      <sz val="14"/>
      <color indexed="8"/>
      <name val="Calibri"/>
    </font>
    <font>
      <b/>
      <sz val="12"/>
      <color indexed="8"/>
      <name val="Calibri"/>
    </font>
    <font>
      <b/>
      <sz val="9"/>
      <color indexed="8"/>
      <name val="Calibri"/>
    </font>
    <font>
      <sz val="10"/>
      <color indexed="8"/>
      <name val="Calibri"/>
    </font>
    <font>
      <sz val="14"/>
      <color indexed="8"/>
      <name val="Calibri"/>
    </font>
    <font>
      <sz val="9"/>
      <color indexed="8"/>
      <name val="Calibri"/>
    </font>
    <font>
      <sz val="18"/>
      <color indexed="8"/>
      <name val="Calibri"/>
    </font>
    <font>
      <sz val="10"/>
      <color indexed="8"/>
      <name val="Calibri"/>
    </font>
    <font>
      <sz val="11"/>
      <color indexed="8"/>
      <name val="Calibri"/>
    </font>
    <font>
      <sz val="10"/>
      <color indexed="8"/>
      <name val="Calibri"/>
    </font>
    <font>
      <sz val="11"/>
      <color indexed="8"/>
      <name val="Calibri"/>
    </font>
    <font>
      <sz val="10"/>
      <color indexed="8"/>
      <name val="Calibri"/>
    </font>
    <font>
      <sz val="11"/>
      <color indexed="8"/>
      <name val="Calibri"/>
    </font>
    <font>
      <b/>
      <sz val="12"/>
      <color indexed="23"/>
      <name val="Cambria"/>
    </font>
    <font>
      <sz val="10"/>
      <color indexed="8"/>
      <name val="Calibri"/>
    </font>
    <font>
      <sz val="10"/>
      <color indexed="8"/>
      <name val="Calibri"/>
    </font>
    <font>
      <sz val="14"/>
      <color indexed="8"/>
      <name val="Calibri"/>
    </font>
    <font>
      <sz val="14"/>
      <color indexed="8"/>
      <name val="Calibri"/>
    </font>
    <font>
      <sz val="9"/>
      <color indexed="9"/>
      <name val="Calibri"/>
    </font>
    <font>
      <b/>
      <sz val="24"/>
      <color indexed="8"/>
      <name val="Cambria"/>
    </font>
    <font>
      <sz val="18"/>
      <color indexed="8"/>
      <name val="Calibri"/>
    </font>
    <font>
      <sz val="10"/>
      <color indexed="8"/>
      <name val="Calibri"/>
    </font>
    <font>
      <sz val="10"/>
      <color indexed="8"/>
      <name val="Calibri"/>
    </font>
    <font>
      <sz val="10"/>
      <color indexed="9"/>
      <name val="Calibri"/>
    </font>
    <font>
      <b/>
      <sz val="8"/>
      <color indexed="8"/>
      <name val="Calibri"/>
    </font>
    <font>
      <sz val="18"/>
      <color indexed="8"/>
      <name val="Calibri"/>
    </font>
    <font>
      <sz val="12"/>
      <color indexed="8"/>
      <name val="Calibri"/>
    </font>
    <font>
      <sz val="10"/>
      <color indexed="8"/>
      <name val="Calibri"/>
    </font>
    <font>
      <sz val="10"/>
      <color indexed="8"/>
      <name val="Calibri"/>
    </font>
    <font>
      <sz val="18"/>
      <color indexed="8"/>
      <name val="Calibri"/>
    </font>
    <font>
      <sz val="8"/>
      <color indexed="8"/>
      <name val="Calibri"/>
    </font>
    <font>
      <sz val="18"/>
      <color indexed="8"/>
      <name val="Calibri"/>
    </font>
    <font>
      <sz val="14"/>
      <color indexed="8"/>
      <name val="Calibri"/>
    </font>
    <font>
      <b/>
      <sz val="9"/>
      <color indexed="9"/>
      <name val="Calibri"/>
    </font>
    <font>
      <sz val="10"/>
      <color indexed="8"/>
      <name val="Calibri"/>
    </font>
    <font>
      <b/>
      <sz val="9"/>
      <color indexed="8"/>
      <name val="Calibri"/>
    </font>
    <font>
      <b/>
      <sz val="12"/>
      <color indexed="23"/>
      <name val="Cambria"/>
    </font>
    <font>
      <sz val="14"/>
      <color indexed="8"/>
      <name val="Calibri"/>
    </font>
    <font>
      <sz val="9"/>
      <color indexed="8"/>
      <name val="Calibri"/>
    </font>
    <font>
      <sz val="9"/>
      <color indexed="8"/>
      <name val="Calibri"/>
    </font>
    <font>
      <sz val="10"/>
      <color indexed="8"/>
      <name val="Calibri"/>
    </font>
    <font>
      <sz val="10"/>
      <color indexed="9"/>
      <name val="Calibri"/>
    </font>
    <font>
      <sz val="8"/>
      <color indexed="8"/>
      <name val="Calibri"/>
    </font>
    <font>
      <sz val="11"/>
      <color indexed="8"/>
      <name val="Calibri"/>
    </font>
    <font>
      <sz val="9"/>
      <color indexed="9"/>
      <name val="Calibri"/>
    </font>
    <font>
      <sz val="10"/>
      <color indexed="8"/>
      <name val="Calibri"/>
    </font>
    <font>
      <sz val="10"/>
      <color indexed="8"/>
      <name val="Calibri"/>
    </font>
    <font>
      <sz val="18"/>
      <color indexed="8"/>
      <name val="Calibri"/>
    </font>
    <font>
      <sz val="10"/>
      <color indexed="9"/>
      <name val="Calibri"/>
    </font>
    <font>
      <sz val="11"/>
      <color indexed="8"/>
      <name val="Calibri"/>
    </font>
    <font>
      <sz val="9"/>
      <color indexed="9"/>
      <name val="Calibri"/>
    </font>
    <font>
      <sz val="9"/>
      <color indexed="8"/>
      <name val="Calibri"/>
    </font>
    <font>
      <sz val="9"/>
      <color indexed="8"/>
      <name val="Calibri"/>
    </font>
    <font>
      <sz val="10"/>
      <color indexed="8"/>
      <name val="Calibri"/>
    </font>
    <font>
      <sz val="10"/>
      <color indexed="8"/>
      <name val="Arial"/>
    </font>
    <font>
      <b/>
      <sz val="9"/>
      <color indexed="9"/>
      <name val="Calibri"/>
    </font>
    <font>
      <sz val="10"/>
      <color indexed="8"/>
      <name val="Calibri"/>
    </font>
    <font>
      <sz val="18"/>
      <color indexed="8"/>
      <name val="Calibri"/>
    </font>
    <font>
      <sz val="11"/>
      <color indexed="8"/>
      <name val="Calibri"/>
    </font>
    <font>
      <sz val="11"/>
      <color indexed="8"/>
      <name val="Calibri"/>
    </font>
    <font>
      <sz val="9"/>
      <color indexed="8"/>
      <name val="Calibri"/>
    </font>
    <font>
      <sz val="11"/>
      <color indexed="8"/>
      <name val="Calibri"/>
    </font>
    <font>
      <sz val="14"/>
      <color indexed="8"/>
      <name val="Calibri"/>
    </font>
    <font>
      <sz val="10"/>
      <color indexed="9"/>
      <name val="Calibri"/>
    </font>
    <font>
      <sz val="14"/>
      <color indexed="8"/>
      <name val="Calibri"/>
    </font>
    <font>
      <b/>
      <sz val="10"/>
      <color indexed="8"/>
      <name val="Calibri"/>
    </font>
    <font>
      <sz val="14"/>
      <color indexed="8"/>
      <name val="Calibri"/>
    </font>
    <font>
      <sz val="10"/>
      <color indexed="8"/>
      <name val="Calibri"/>
    </font>
    <font>
      <sz val="11"/>
      <color indexed="8"/>
      <name val="Calibri"/>
    </font>
    <font>
      <sz val="18"/>
      <color indexed="8"/>
      <name val="Calibri"/>
    </font>
    <font>
      <b/>
      <sz val="24"/>
      <color indexed="9"/>
      <name val="Calibri"/>
    </font>
    <font>
      <sz val="10"/>
      <color indexed="8"/>
      <name val="Calibri"/>
    </font>
    <font>
      <sz val="11"/>
      <color indexed="8"/>
      <name val="Calibri"/>
    </font>
    <font>
      <sz val="18"/>
      <color indexed="8"/>
      <name val="Calibri"/>
    </font>
    <font>
      <sz val="12"/>
      <color indexed="8"/>
      <name val="Calibri"/>
    </font>
    <font>
      <sz val="10"/>
      <color indexed="8"/>
      <name val="Calibri"/>
    </font>
    <font>
      <sz val="11"/>
      <color indexed="8"/>
      <name val="Calibri"/>
    </font>
    <font>
      <sz val="10"/>
      <color indexed="8"/>
      <name val="Calibri"/>
    </font>
    <font>
      <sz val="10"/>
      <color indexed="9"/>
      <name val="Calibri"/>
    </font>
    <font>
      <sz val="14"/>
      <color indexed="8"/>
      <name val="Calibri"/>
    </font>
    <font>
      <sz val="18"/>
      <color indexed="8"/>
      <name val="Calibri"/>
    </font>
    <font>
      <b/>
      <sz val="8"/>
      <color indexed="8"/>
      <name val="Calibri"/>
    </font>
    <font>
      <sz val="10"/>
      <color indexed="8"/>
      <name val="Calibri"/>
    </font>
    <font>
      <b/>
      <sz val="9"/>
      <color indexed="8"/>
      <name val="Calibri"/>
    </font>
    <font>
      <b/>
      <sz val="10"/>
      <color indexed="9"/>
      <name val="Calibri"/>
    </font>
    <font>
      <sz val="9"/>
      <color indexed="9"/>
      <name val="Calibri"/>
    </font>
    <font>
      <sz val="10"/>
      <color indexed="8"/>
      <name val="Calibri"/>
    </font>
    <font>
      <b/>
      <sz val="9"/>
      <color indexed="8"/>
      <name val="Calibri"/>
    </font>
    <font>
      <sz val="10"/>
      <color indexed="8"/>
      <name val="Calibri"/>
    </font>
    <font>
      <b/>
      <sz val="10"/>
      <color indexed="9"/>
      <name val="Calibri"/>
    </font>
    <font>
      <sz val="10"/>
      <color indexed="8"/>
      <name val="Calibri"/>
    </font>
    <font>
      <sz val="18"/>
      <color indexed="8"/>
      <name val="Calibri"/>
    </font>
    <font>
      <sz val="10"/>
      <color indexed="8"/>
      <name val="Calibri"/>
    </font>
    <font>
      <b/>
      <sz val="10"/>
      <color indexed="8"/>
      <name val="Calibri"/>
    </font>
    <font>
      <sz val="10"/>
      <color indexed="8"/>
      <name val="Calibri"/>
    </font>
    <font>
      <sz val="10"/>
      <color indexed="8"/>
      <name val="Calibri"/>
    </font>
    <font>
      <sz val="10"/>
      <color indexed="8"/>
      <name val="Calibri"/>
    </font>
    <font>
      <sz val="14"/>
      <color indexed="8"/>
      <name val="Calibri"/>
    </font>
    <font>
      <sz val="10"/>
      <color indexed="9"/>
      <name val="Calibri"/>
    </font>
    <font>
      <sz val="18"/>
      <color indexed="8"/>
      <name val="Calibri"/>
    </font>
    <font>
      <sz val="10"/>
      <color indexed="9"/>
      <name val="Calibri"/>
    </font>
    <font>
      <sz val="18"/>
      <color indexed="8"/>
      <name val="Calibri"/>
    </font>
    <font>
      <sz val="10"/>
      <color indexed="8"/>
      <name val="Calibri"/>
    </font>
    <font>
      <sz val="18"/>
      <color indexed="8"/>
      <name val="Calibri"/>
    </font>
    <font>
      <sz val="10"/>
      <color indexed="8"/>
      <name val="Calibri"/>
    </font>
    <font>
      <sz val="9"/>
      <color indexed="8"/>
      <name val="Calibri"/>
    </font>
    <font>
      <sz val="12"/>
      <color indexed="8"/>
      <name val="Calibri"/>
    </font>
    <font>
      <sz val="11"/>
      <color indexed="8"/>
      <name val="Calibri"/>
    </font>
    <font>
      <sz val="18"/>
      <color indexed="8"/>
      <name val="Calibri"/>
    </font>
    <font>
      <sz val="9"/>
      <color indexed="9"/>
      <name val="Calibri"/>
    </font>
    <font>
      <sz val="11"/>
      <color indexed="8"/>
      <name val="Calibri"/>
    </font>
    <font>
      <sz val="11"/>
      <color indexed="8"/>
      <name val="Calibri"/>
    </font>
    <font>
      <b/>
      <sz val="10"/>
      <color indexed="8"/>
      <name val="Calibri"/>
    </font>
    <font>
      <sz val="18"/>
      <color indexed="8"/>
      <name val="Calibri"/>
    </font>
    <font>
      <sz val="10"/>
      <color indexed="8"/>
      <name val="Calibri"/>
    </font>
    <font>
      <b/>
      <sz val="9"/>
      <color indexed="8"/>
      <name val="Calibri"/>
    </font>
    <font>
      <b/>
      <sz val="9"/>
      <color indexed="45"/>
      <name val="Calibri"/>
    </font>
    <font>
      <b/>
      <sz val="10"/>
      <color indexed="9"/>
      <name val="Calibri"/>
    </font>
    <font>
      <sz val="9"/>
      <color indexed="9"/>
      <name val="Calibri"/>
    </font>
    <font>
      <b/>
      <sz val="9"/>
      <color indexed="8"/>
      <name val="Calibri"/>
    </font>
    <font>
      <sz val="9"/>
      <color indexed="9"/>
      <name val="Calibri"/>
    </font>
    <font>
      <sz val="14"/>
      <color indexed="8"/>
      <name val="Calibri"/>
    </font>
    <font>
      <b/>
      <sz val="12"/>
      <color indexed="8"/>
      <name val="Calibri"/>
    </font>
    <font>
      <i/>
      <sz val="10"/>
      <color indexed="8"/>
      <name val="Calibri"/>
    </font>
    <font>
      <b/>
      <sz val="9"/>
      <color indexed="8"/>
      <name val="Calibri"/>
    </font>
    <font>
      <sz val="18"/>
      <color indexed="8"/>
      <name val="Calibri"/>
    </font>
    <font>
      <sz val="10"/>
      <color indexed="8"/>
      <name val="Calibri"/>
    </font>
    <font>
      <sz val="10"/>
      <color indexed="8"/>
      <name val="Calibri"/>
    </font>
    <font>
      <sz val="14"/>
      <color indexed="8"/>
      <name val="Calibri"/>
    </font>
    <font>
      <sz val="18"/>
      <color indexed="8"/>
      <name val="Calibri"/>
    </font>
    <font>
      <sz val="10"/>
      <color indexed="8"/>
      <name val="Arial"/>
    </font>
    <font>
      <sz val="18"/>
      <color indexed="8"/>
      <name val="Calibri"/>
    </font>
    <font>
      <b/>
      <sz val="9"/>
      <color indexed="8"/>
      <name val="Calibri"/>
    </font>
    <font>
      <sz val="10"/>
      <color indexed="8"/>
      <name val="Calibri"/>
    </font>
    <font>
      <sz val="8"/>
      <color indexed="8"/>
      <name val="Calibri"/>
    </font>
    <font>
      <sz val="10"/>
      <color indexed="8"/>
      <name val="Calibri"/>
    </font>
    <font>
      <b/>
      <sz val="12"/>
      <color indexed="8"/>
      <name val="Calibri"/>
    </font>
    <font>
      <sz val="18"/>
      <color indexed="8"/>
      <name val="Calibri"/>
    </font>
    <font>
      <b/>
      <sz val="10"/>
      <color indexed="8"/>
      <name val="Calibri"/>
    </font>
    <font>
      <b/>
      <sz val="24"/>
      <color indexed="9"/>
      <name val="Calibri"/>
    </font>
    <font>
      <sz val="14"/>
      <color indexed="8"/>
      <name val="Calibri"/>
    </font>
    <font>
      <sz val="10"/>
      <color indexed="9"/>
      <name val="Calibri"/>
    </font>
    <font>
      <b/>
      <sz val="8"/>
      <color indexed="8"/>
      <name val="Calibri"/>
    </font>
    <font>
      <sz val="14"/>
      <color indexed="8"/>
      <name val="Calibri"/>
    </font>
    <font>
      <sz val="10"/>
      <color indexed="8"/>
      <name val="Calibri"/>
    </font>
    <font>
      <sz val="10"/>
      <color indexed="8"/>
      <name val="Calibri"/>
    </font>
    <font>
      <sz val="10"/>
      <color indexed="8"/>
      <name val="Calibri"/>
    </font>
    <font>
      <sz val="18"/>
      <color indexed="8"/>
      <name val="Calibri"/>
    </font>
    <font>
      <sz val="10"/>
      <color indexed="8"/>
      <name val="Calibri"/>
    </font>
    <font>
      <sz val="11"/>
      <color indexed="8"/>
      <name val="Calibri"/>
    </font>
    <font>
      <sz val="10"/>
      <color indexed="8"/>
      <name val="Calibri"/>
    </font>
    <font>
      <b/>
      <sz val="10"/>
      <color indexed="45"/>
      <name val="Calibri"/>
    </font>
    <font>
      <b/>
      <sz val="10"/>
      <color indexed="8"/>
      <name val="Calibri"/>
    </font>
    <font>
      <sz val="12"/>
      <color indexed="8"/>
      <name val="Calibri"/>
    </font>
    <font>
      <b/>
      <sz val="10"/>
      <color indexed="8"/>
      <name val="Calibri"/>
    </font>
    <font>
      <b/>
      <sz val="24"/>
      <color indexed="9"/>
      <name val="Calibri"/>
    </font>
    <font>
      <sz val="11"/>
      <color indexed="8"/>
      <name val="Calibri"/>
    </font>
    <font>
      <b/>
      <sz val="14"/>
      <color indexed="8"/>
      <name val="Calibri"/>
    </font>
    <font>
      <sz val="9"/>
      <color indexed="8"/>
      <name val="Calibri"/>
    </font>
    <font>
      <sz val="10"/>
      <color indexed="8"/>
      <name val="Calibri"/>
    </font>
    <font>
      <sz val="10"/>
      <color indexed="8"/>
      <name val="Calibri"/>
    </font>
    <font>
      <sz val="10"/>
      <color indexed="8"/>
      <name val="Calibri"/>
    </font>
    <font>
      <sz val="10"/>
      <color indexed="8"/>
      <name val="Calibri"/>
    </font>
    <font>
      <sz val="10"/>
      <color indexed="8"/>
      <name val="Calibri"/>
    </font>
    <font>
      <sz val="14"/>
      <color indexed="8"/>
      <name val="Calibri"/>
    </font>
    <font>
      <sz val="14"/>
      <color indexed="8"/>
      <name val="Calibri"/>
    </font>
    <font>
      <sz val="14"/>
      <color indexed="8"/>
      <name val="Calibri"/>
    </font>
    <font>
      <b/>
      <sz val="14"/>
      <color indexed="8"/>
      <name val="Calibri"/>
    </font>
    <font>
      <sz val="10"/>
      <color indexed="8"/>
      <name val="Calibri"/>
    </font>
    <font>
      <sz val="14"/>
      <color indexed="8"/>
      <name val="Calibri"/>
    </font>
    <font>
      <sz val="10"/>
      <color indexed="8"/>
      <name val="Calibri"/>
    </font>
    <font>
      <sz val="8"/>
      <color indexed="8"/>
      <name val="Calibri"/>
    </font>
    <font>
      <sz val="10"/>
      <color indexed="8"/>
      <name val="Calibri"/>
    </font>
    <font>
      <sz val="18"/>
      <color indexed="8"/>
      <name val="Calibri"/>
    </font>
    <font>
      <sz val="11"/>
      <color indexed="8"/>
      <name val="Calibri"/>
    </font>
    <font>
      <b/>
      <sz val="10"/>
      <color indexed="8"/>
      <name val="Calibri"/>
    </font>
    <font>
      <sz val="9"/>
      <color indexed="8"/>
      <name val="Calibri"/>
    </font>
    <font>
      <sz val="14"/>
      <color indexed="8"/>
      <name val="Calibri"/>
    </font>
    <font>
      <b/>
      <sz val="10"/>
      <color indexed="9"/>
      <name val="Calibri"/>
    </font>
    <font>
      <b/>
      <sz val="14"/>
      <color indexed="8"/>
      <name val="Calibri"/>
    </font>
    <font>
      <sz val="11"/>
      <color indexed="8"/>
      <name val="Calibri"/>
    </font>
    <font>
      <sz val="9"/>
      <color indexed="9"/>
      <name val="Calibri"/>
    </font>
    <font>
      <b/>
      <sz val="10"/>
      <color indexed="8"/>
      <name val="Calibri"/>
    </font>
    <font>
      <sz val="10"/>
      <color indexed="8"/>
      <name val="Calibri"/>
    </font>
    <font>
      <sz val="11"/>
      <color indexed="8"/>
      <name val="Calibri"/>
    </font>
    <font>
      <i/>
      <sz val="10"/>
      <color indexed="8"/>
      <name val="Calibri"/>
    </font>
    <font>
      <sz val="10"/>
      <color indexed="8"/>
      <name val="Calibri"/>
    </font>
    <font>
      <sz val="18"/>
      <color indexed="8"/>
      <name val="Calibri"/>
    </font>
    <font>
      <sz val="9"/>
      <color indexed="8"/>
      <name val="Calibri"/>
    </font>
    <font>
      <sz val="10"/>
      <color indexed="8"/>
      <name val="Calibri"/>
    </font>
    <font>
      <sz val="10"/>
      <color indexed="8"/>
      <name val="Calibri"/>
    </font>
    <font>
      <sz val="10"/>
      <color indexed="8"/>
      <name val="Calibri"/>
    </font>
    <font>
      <sz val="10"/>
      <color indexed="8"/>
      <name val="Calibri"/>
    </font>
    <font>
      <b/>
      <sz val="14"/>
      <color indexed="8"/>
      <name val="Calibri"/>
    </font>
    <font>
      <sz val="10"/>
      <color indexed="8"/>
      <name val="Calibri"/>
    </font>
    <font>
      <sz val="18"/>
      <color indexed="8"/>
      <name val="Calibri"/>
    </font>
    <font>
      <sz val="10"/>
      <color indexed="8"/>
      <name val="Calibri"/>
    </font>
    <font>
      <sz val="18"/>
      <color indexed="8"/>
      <name val="Calibri"/>
    </font>
    <font>
      <sz val="14"/>
      <color indexed="8"/>
      <name val="Calibri"/>
    </font>
    <font>
      <sz val="18"/>
      <color indexed="8"/>
      <name val="Calibri"/>
    </font>
    <font>
      <sz val="10"/>
      <color indexed="8"/>
      <name val="Calibri"/>
    </font>
    <font>
      <sz val="18"/>
      <color indexed="8"/>
      <name val="Calibri"/>
    </font>
    <font>
      <sz val="14"/>
      <color indexed="8"/>
      <name val="Calibri"/>
    </font>
    <font>
      <sz val="14"/>
      <color indexed="8"/>
      <name val="Calibri"/>
    </font>
    <font>
      <b/>
      <sz val="14"/>
      <color indexed="9"/>
      <name val="Calibri"/>
    </font>
    <font>
      <sz val="10"/>
      <color indexed="8"/>
      <name val="Calibri"/>
    </font>
    <font>
      <sz val="9"/>
      <color indexed="8"/>
      <name val="Calibri"/>
    </font>
    <font>
      <sz val="10"/>
      <color indexed="8"/>
      <name val="Calibri"/>
    </font>
    <font>
      <sz val="18"/>
      <color indexed="8"/>
      <name val="Calibri"/>
    </font>
    <font>
      <b/>
      <sz val="10"/>
      <color indexed="9"/>
      <name val="Calibri"/>
    </font>
    <font>
      <sz val="10"/>
      <color indexed="8"/>
      <name val="Calibri"/>
    </font>
    <font>
      <sz val="10"/>
      <color indexed="8"/>
      <name val="Calibri"/>
    </font>
    <font>
      <sz val="10"/>
      <color indexed="8"/>
      <name val="Calibri"/>
    </font>
    <font>
      <sz val="10"/>
      <color indexed="8"/>
      <name val="Calibri"/>
    </font>
    <font>
      <b/>
      <sz val="12"/>
      <color indexed="9"/>
      <name val="Calibri"/>
    </font>
    <font>
      <b/>
      <sz val="9"/>
      <color indexed="9"/>
      <name val="Calibri"/>
    </font>
    <font>
      <sz val="18"/>
      <color indexed="8"/>
      <name val="Calibri"/>
    </font>
    <font>
      <sz val="10"/>
      <color indexed="9"/>
      <name val="Calibri"/>
    </font>
    <font>
      <sz val="10"/>
      <color indexed="8"/>
      <name val="Calibri"/>
    </font>
    <font>
      <sz val="18"/>
      <color indexed="8"/>
      <name val="Calibri"/>
    </font>
    <font>
      <strike/>
      <sz val="10"/>
      <color indexed="8"/>
      <name val="Arial"/>
    </font>
  </fonts>
  <fills count="25">
    <fill>
      <patternFill patternType="none"/>
    </fill>
    <fill>
      <patternFill patternType="gray125"/>
    </fill>
    <fill>
      <patternFill patternType="solid">
        <fgColor indexed="23"/>
        <bgColor indexed="64"/>
      </patternFill>
    </fill>
    <fill>
      <patternFill patternType="solid">
        <fgColor indexed="9"/>
        <bgColor indexed="64"/>
      </patternFill>
    </fill>
    <fill>
      <patternFill patternType="solid">
        <fgColor indexed="8"/>
        <bgColor indexed="64"/>
      </patternFill>
    </fill>
    <fill>
      <patternFill patternType="solid">
        <fgColor indexed="26"/>
        <bgColor indexed="64"/>
      </patternFill>
    </fill>
    <fill>
      <patternFill patternType="solid">
        <fgColor indexed="19"/>
        <bgColor indexed="64"/>
      </patternFill>
    </fill>
    <fill>
      <patternFill patternType="solid">
        <fgColor indexed="63"/>
        <bgColor indexed="64"/>
      </patternFill>
    </fill>
    <fill>
      <patternFill patternType="solid">
        <fgColor indexed="42"/>
        <bgColor indexed="64"/>
      </patternFill>
    </fill>
    <fill>
      <patternFill patternType="solid">
        <fgColor indexed="22"/>
        <bgColor indexed="64"/>
      </patternFill>
    </fill>
    <fill>
      <patternFill patternType="solid">
        <fgColor indexed="14"/>
        <bgColor indexed="64"/>
      </patternFill>
    </fill>
    <fill>
      <patternFill patternType="solid">
        <fgColor indexed="55"/>
        <bgColor indexed="64"/>
      </patternFill>
    </fill>
    <fill>
      <patternFill patternType="solid">
        <fgColor indexed="31"/>
        <bgColor indexed="64"/>
      </patternFill>
    </fill>
    <fill>
      <patternFill patternType="solid">
        <fgColor indexed="30"/>
        <bgColor indexed="64"/>
      </patternFill>
    </fill>
    <fill>
      <patternFill patternType="solid">
        <fgColor indexed="27"/>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54"/>
        <bgColor indexed="64"/>
      </patternFill>
    </fill>
    <fill>
      <patternFill patternType="solid">
        <fgColor indexed="44"/>
        <bgColor indexed="64"/>
      </patternFill>
    </fill>
    <fill>
      <patternFill patternType="solid">
        <fgColor indexed="46"/>
        <bgColor indexed="64"/>
      </patternFill>
    </fill>
    <fill>
      <patternFill patternType="solid">
        <fgColor indexed="29"/>
        <bgColor indexed="64"/>
      </patternFill>
    </fill>
    <fill>
      <patternFill patternType="solid">
        <fgColor indexed="52"/>
        <bgColor indexed="64"/>
      </patternFill>
    </fill>
    <fill>
      <patternFill patternType="solid">
        <fgColor indexed="24"/>
        <bgColor indexed="64"/>
      </patternFill>
    </fill>
    <fill>
      <patternFill patternType="solid">
        <fgColor indexed="50"/>
        <bgColor indexed="64"/>
      </patternFill>
    </fill>
  </fills>
  <borders count="94">
    <border>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ck">
        <color indexed="64"/>
      </left>
      <right style="medium">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medium">
        <color indexed="64"/>
      </right>
      <top/>
      <bottom style="thin">
        <color indexed="64"/>
      </bottom>
      <diagonal/>
    </border>
    <border>
      <left style="thick">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ck">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ck">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ck">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bottom style="medium">
        <color indexed="64"/>
      </bottom>
      <diagonal/>
    </border>
    <border>
      <left/>
      <right/>
      <top style="thin">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s>
  <cellStyleXfs count="1">
    <xf numFmtId="0" fontId="0" fillId="0" borderId="0"/>
  </cellStyleXfs>
  <cellXfs count="1105">
    <xf numFmtId="0" fontId="0" fillId="0" borderId="0" xfId="0" applyAlignment="1">
      <alignment wrapText="1"/>
    </xf>
    <xf numFmtId="2" fontId="1" fillId="12" borderId="13" xfId="0" applyNumberFormat="1" applyFont="1" applyFill="1" applyBorder="1"/>
    <xf numFmtId="0" fontId="4" fillId="4" borderId="27" xfId="0" applyFont="1" applyFill="1" applyBorder="1" applyAlignment="1">
      <alignment vertical="center"/>
    </xf>
    <xf numFmtId="0" fontId="6" fillId="0" borderId="33" xfId="0" applyFont="1" applyBorder="1" applyAlignment="1">
      <alignment horizontal="center" vertical="center"/>
    </xf>
    <xf numFmtId="0" fontId="9" fillId="0" borderId="0" xfId="0" applyFont="1" applyAlignment="1">
      <alignment shrinkToFit="1"/>
    </xf>
    <xf numFmtId="0" fontId="10" fillId="3" borderId="0" xfId="0" applyFont="1" applyFill="1"/>
    <xf numFmtId="0" fontId="11" fillId="3" borderId="12" xfId="0" applyFont="1" applyFill="1" applyBorder="1" applyAlignment="1">
      <alignment horizontal="center"/>
    </xf>
    <xf numFmtId="0" fontId="13" fillId="0" borderId="3" xfId="0" applyFont="1" applyBorder="1" applyAlignment="1">
      <alignment horizontal="center"/>
    </xf>
    <xf numFmtId="0" fontId="16" fillId="12" borderId="28" xfId="0" applyFont="1" applyFill="1" applyBorder="1" applyAlignment="1">
      <alignment horizontal="center" vertical="center" textRotation="90"/>
    </xf>
    <xf numFmtId="0" fontId="17" fillId="4" borderId="29" xfId="0" applyFont="1" applyFill="1" applyBorder="1" applyAlignment="1">
      <alignment horizontal="center" vertical="center" textRotation="90"/>
    </xf>
    <xf numFmtId="0" fontId="18" fillId="3" borderId="20" xfId="0" applyFont="1" applyFill="1" applyBorder="1" applyAlignment="1">
      <alignment horizontal="center"/>
    </xf>
    <xf numFmtId="164" fontId="20" fillId="12" borderId="33" xfId="0" applyNumberFormat="1" applyFont="1" applyFill="1" applyBorder="1"/>
    <xf numFmtId="2" fontId="21" fillId="12" borderId="12" xfId="0" applyNumberFormat="1" applyFont="1" applyFill="1" applyBorder="1" applyAlignment="1">
      <alignment horizontal="center" vertical="center"/>
    </xf>
    <xf numFmtId="0" fontId="22" fillId="0" borderId="55" xfId="0" applyFont="1" applyBorder="1" applyAlignment="1">
      <alignment horizontal="center"/>
    </xf>
    <xf numFmtId="0" fontId="25" fillId="0" borderId="0" xfId="0" applyFont="1" applyAlignment="1">
      <alignment horizontal="center"/>
    </xf>
    <xf numFmtId="0" fontId="26" fillId="0" borderId="4" xfId="0" applyFont="1" applyBorder="1" applyAlignment="1">
      <alignment horizontal="left" vertical="center"/>
    </xf>
    <xf numFmtId="0" fontId="27" fillId="2" borderId="0" xfId="0" applyFont="1" applyFill="1"/>
    <xf numFmtId="0" fontId="29" fillId="3" borderId="18" xfId="0" applyFont="1" applyFill="1" applyBorder="1"/>
    <xf numFmtId="49" fontId="30" fillId="0" borderId="0" xfId="0" applyNumberFormat="1" applyFont="1" applyAlignment="1">
      <alignment horizontal="left" vertical="center" wrapText="1"/>
    </xf>
    <xf numFmtId="0" fontId="31" fillId="0" borderId="80" xfId="0" applyFont="1" applyBorder="1" applyAlignment="1">
      <alignment horizontal="center" vertical="center"/>
    </xf>
    <xf numFmtId="2" fontId="32" fillId="3" borderId="12" xfId="0" applyNumberFormat="1" applyFont="1" applyFill="1" applyBorder="1" applyAlignment="1">
      <alignment shrinkToFit="1"/>
    </xf>
    <xf numFmtId="0" fontId="34" fillId="3" borderId="12" xfId="0" applyFont="1" applyFill="1" applyBorder="1" applyAlignment="1">
      <alignment horizontal="center" vertical="center"/>
    </xf>
    <xf numFmtId="164" fontId="37" fillId="3" borderId="33" xfId="0" applyNumberFormat="1" applyFont="1" applyFill="1" applyBorder="1"/>
    <xf numFmtId="0" fontId="38" fillId="12" borderId="3" xfId="0" applyFont="1" applyFill="1" applyBorder="1" applyAlignment="1">
      <alignment horizontal="center" vertical="center"/>
    </xf>
    <xf numFmtId="0" fontId="43" fillId="3" borderId="26" xfId="0" applyFont="1" applyFill="1" applyBorder="1"/>
    <xf numFmtId="0" fontId="45" fillId="0" borderId="13" xfId="0" applyFont="1" applyBorder="1" applyAlignment="1">
      <alignment shrinkToFit="1"/>
    </xf>
    <xf numFmtId="0" fontId="47" fillId="0" borderId="0" xfId="0" applyFont="1"/>
    <xf numFmtId="0" fontId="48" fillId="0" borderId="9" xfId="0" applyFont="1" applyBorder="1" applyAlignment="1">
      <alignment horizontal="center"/>
    </xf>
    <xf numFmtId="49" fontId="49" fillId="14" borderId="55" xfId="0" applyNumberFormat="1" applyFont="1" applyFill="1" applyBorder="1" applyAlignment="1">
      <alignment horizontal="center" vertical="center"/>
    </xf>
    <xf numFmtId="0" fontId="51" fillId="4" borderId="69" xfId="0" applyFont="1" applyFill="1" applyBorder="1" applyAlignment="1">
      <alignment horizontal="center" vertical="center"/>
    </xf>
    <xf numFmtId="0" fontId="52" fillId="7" borderId="63" xfId="0" applyFont="1" applyFill="1" applyBorder="1" applyAlignment="1">
      <alignment horizontal="center"/>
    </xf>
    <xf numFmtId="0" fontId="53" fillId="10" borderId="60" xfId="0" applyFont="1" applyFill="1" applyBorder="1" applyAlignment="1">
      <alignment horizontal="center"/>
    </xf>
    <xf numFmtId="0" fontId="55" fillId="0" borderId="17" xfId="0" applyFont="1" applyBorder="1" applyAlignment="1">
      <alignment horizontal="center" vertical="center"/>
    </xf>
    <xf numFmtId="0" fontId="56" fillId="4" borderId="8" xfId="0" applyFont="1" applyFill="1" applyBorder="1" applyAlignment="1">
      <alignment horizontal="center" vertical="center"/>
    </xf>
    <xf numFmtId="0" fontId="58" fillId="0" borderId="12" xfId="0" applyFont="1" applyBorder="1"/>
    <xf numFmtId="0" fontId="59" fillId="0" borderId="9" xfId="0" applyFont="1" applyBorder="1" applyAlignment="1">
      <alignment shrinkToFit="1"/>
    </xf>
    <xf numFmtId="0" fontId="60" fillId="0" borderId="89" xfId="0" applyFont="1" applyBorder="1"/>
    <xf numFmtId="0" fontId="64" fillId="4" borderId="4" xfId="0" applyFont="1" applyFill="1" applyBorder="1" applyAlignment="1">
      <alignment horizontal="center" vertical="center"/>
    </xf>
    <xf numFmtId="2" fontId="67" fillId="16" borderId="33" xfId="0" applyNumberFormat="1" applyFont="1" applyFill="1" applyBorder="1"/>
    <xf numFmtId="0" fontId="69" fillId="0" borderId="59" xfId="0" applyFont="1" applyBorder="1"/>
    <xf numFmtId="0" fontId="70" fillId="3" borderId="0" xfId="0" applyFont="1" applyFill="1" applyAlignment="1">
      <alignment horizontal="left" wrapText="1"/>
    </xf>
    <xf numFmtId="0" fontId="71" fillId="9" borderId="33" xfId="0" applyFont="1" applyFill="1" applyBorder="1" applyAlignment="1">
      <alignment horizontal="center" vertical="center"/>
    </xf>
    <xf numFmtId="0" fontId="73" fillId="0" borderId="1" xfId="0" applyFont="1" applyBorder="1"/>
    <xf numFmtId="0" fontId="74" fillId="3" borderId="22" xfId="0" applyFont="1" applyFill="1" applyBorder="1" applyAlignment="1">
      <alignment horizontal="center"/>
    </xf>
    <xf numFmtId="0" fontId="75" fillId="4" borderId="44" xfId="0" applyFont="1" applyFill="1" applyBorder="1" applyAlignment="1">
      <alignment horizontal="center" vertical="center" wrapText="1"/>
    </xf>
    <xf numFmtId="0" fontId="76" fillId="0" borderId="73" xfId="0" applyFont="1" applyBorder="1" applyAlignment="1">
      <alignment horizontal="center" vertical="center"/>
    </xf>
    <xf numFmtId="0" fontId="77" fillId="0" borderId="92" xfId="0" applyFont="1" applyBorder="1"/>
    <xf numFmtId="0" fontId="78" fillId="3" borderId="0" xfId="0" applyFont="1" applyFill="1" applyAlignment="1">
      <alignment horizontal="center" vertical="center"/>
    </xf>
    <xf numFmtId="0" fontId="81" fillId="0" borderId="0" xfId="0" applyFont="1" applyAlignment="1">
      <alignment horizontal="center" vertical="center"/>
    </xf>
    <xf numFmtId="0" fontId="82" fillId="4" borderId="34" xfId="0" applyFont="1" applyFill="1" applyBorder="1" applyAlignment="1">
      <alignment horizontal="center" vertical="center" wrapText="1"/>
    </xf>
    <xf numFmtId="0" fontId="83" fillId="0" borderId="60" xfId="0" applyFont="1" applyBorder="1"/>
    <xf numFmtId="166" fontId="85" fillId="0" borderId="0" xfId="0" applyNumberFormat="1" applyFont="1" applyAlignment="1">
      <alignment horizontal="left"/>
    </xf>
    <xf numFmtId="0" fontId="86" fillId="0" borderId="6" xfId="0" applyFont="1" applyBorder="1"/>
    <xf numFmtId="0" fontId="91" fillId="4" borderId="28" xfId="0" applyFont="1" applyFill="1" applyBorder="1" applyAlignment="1">
      <alignment horizontal="center" vertical="center" textRotation="90"/>
    </xf>
    <xf numFmtId="0" fontId="92" fillId="0" borderId="88" xfId="0" applyFont="1" applyBorder="1" applyAlignment="1">
      <alignment horizontal="center"/>
    </xf>
    <xf numFmtId="0" fontId="93" fillId="0" borderId="82" xfId="0" applyFont="1" applyBorder="1" applyAlignment="1">
      <alignment horizontal="center" vertical="center" wrapText="1"/>
    </xf>
    <xf numFmtId="49" fontId="97" fillId="3" borderId="0" xfId="0" applyNumberFormat="1" applyFont="1" applyFill="1" applyAlignment="1">
      <alignment horizontal="right" wrapText="1"/>
    </xf>
    <xf numFmtId="0" fontId="100" fillId="3" borderId="14" xfId="0" applyFont="1" applyFill="1" applyBorder="1"/>
    <xf numFmtId="1" fontId="101" fillId="12" borderId="17" xfId="0" applyNumberFormat="1" applyFont="1" applyFill="1" applyBorder="1" applyAlignment="1">
      <alignment vertical="center"/>
    </xf>
    <xf numFmtId="2" fontId="102" fillId="12" borderId="17" xfId="0" applyNumberFormat="1" applyFont="1" applyFill="1" applyBorder="1"/>
    <xf numFmtId="0" fontId="103" fillId="3" borderId="34" xfId="0" applyFont="1" applyFill="1" applyBorder="1"/>
    <xf numFmtId="0" fontId="105" fillId="3" borderId="22" xfId="0" applyFont="1" applyFill="1" applyBorder="1"/>
    <xf numFmtId="0" fontId="106" fillId="12" borderId="0" xfId="0" applyFont="1" applyFill="1" applyAlignment="1">
      <alignment horizontal="center" wrapText="1"/>
    </xf>
    <xf numFmtId="0" fontId="109" fillId="9" borderId="37" xfId="0" applyFont="1" applyFill="1" applyBorder="1" applyAlignment="1">
      <alignment horizontal="center" vertical="center"/>
    </xf>
    <xf numFmtId="0" fontId="111" fillId="3" borderId="0" xfId="0" applyFont="1" applyFill="1" applyAlignment="1">
      <alignment horizontal="center"/>
    </xf>
    <xf numFmtId="49" fontId="113" fillId="5" borderId="0" xfId="0" applyNumberFormat="1" applyFont="1" applyFill="1" applyAlignment="1">
      <alignment horizontal="center" vertical="center"/>
    </xf>
    <xf numFmtId="0" fontId="114" fillId="0" borderId="36" xfId="0" applyFont="1" applyBorder="1" applyAlignment="1">
      <alignment horizontal="center"/>
    </xf>
    <xf numFmtId="0" fontId="117" fillId="12" borderId="2" xfId="0" applyFont="1" applyFill="1" applyBorder="1" applyAlignment="1">
      <alignment horizontal="center" vertical="center"/>
    </xf>
    <xf numFmtId="0" fontId="120" fillId="9" borderId="23" xfId="0" applyFont="1" applyFill="1" applyBorder="1" applyAlignment="1">
      <alignment horizontal="center" vertical="top" shrinkToFit="1"/>
    </xf>
    <xf numFmtId="0" fontId="121" fillId="8" borderId="77" xfId="0" applyFont="1" applyFill="1" applyBorder="1" applyAlignment="1">
      <alignment horizontal="center" vertical="center"/>
    </xf>
    <xf numFmtId="0" fontId="122" fillId="0" borderId="0" xfId="0" applyFont="1"/>
    <xf numFmtId="0" fontId="123" fillId="4" borderId="0" xfId="0" applyFont="1" applyFill="1" applyAlignment="1">
      <alignment horizontal="center" vertical="center"/>
    </xf>
    <xf numFmtId="0" fontId="127" fillId="4" borderId="67" xfId="0" applyFont="1" applyFill="1" applyBorder="1" applyAlignment="1">
      <alignment horizontal="center" vertical="center"/>
    </xf>
    <xf numFmtId="0" fontId="128" fillId="0" borderId="86" xfId="0" applyFont="1" applyBorder="1"/>
    <xf numFmtId="167" fontId="129" fillId="0" borderId="12" xfId="0" applyNumberFormat="1" applyFont="1" applyBorder="1" applyAlignment="1">
      <alignment horizontal="center" vertical="center" wrapText="1"/>
    </xf>
    <xf numFmtId="167" fontId="130" fillId="5" borderId="26" xfId="0" applyNumberFormat="1" applyFont="1" applyFill="1" applyBorder="1" applyAlignment="1">
      <alignment horizontal="center" vertical="center" shrinkToFit="1"/>
    </xf>
    <xf numFmtId="0" fontId="131" fillId="3" borderId="11" xfId="0" applyFont="1" applyFill="1" applyBorder="1" applyAlignment="1">
      <alignment horizontal="center"/>
    </xf>
    <xf numFmtId="0" fontId="132" fillId="0" borderId="3" xfId="0" applyFont="1" applyBorder="1" applyAlignment="1">
      <alignment horizontal="center" vertical="center" wrapText="1"/>
    </xf>
    <xf numFmtId="0" fontId="135" fillId="3" borderId="29" xfId="0" applyFont="1" applyFill="1" applyBorder="1"/>
    <xf numFmtId="49" fontId="136" fillId="0" borderId="4" xfId="0" applyNumberFormat="1" applyFont="1" applyBorder="1" applyAlignment="1">
      <alignment horizontal="left" vertical="center" shrinkToFit="1"/>
    </xf>
    <xf numFmtId="0" fontId="137" fillId="9" borderId="0" xfId="0" applyFont="1" applyFill="1" applyAlignment="1">
      <alignment horizontal="center" vertical="center"/>
    </xf>
    <xf numFmtId="0" fontId="145" fillId="3" borderId="22" xfId="0" applyFont="1" applyFill="1" applyBorder="1" applyAlignment="1">
      <alignment horizontal="center" vertical="center"/>
    </xf>
    <xf numFmtId="0" fontId="146" fillId="9" borderId="9" xfId="0" applyFont="1" applyFill="1" applyBorder="1" applyAlignment="1">
      <alignment horizontal="right"/>
    </xf>
    <xf numFmtId="0" fontId="147" fillId="4" borderId="60" xfId="0" applyFont="1" applyFill="1" applyBorder="1" applyAlignment="1">
      <alignment horizontal="center" vertical="center" wrapText="1"/>
    </xf>
    <xf numFmtId="0" fontId="148" fillId="3" borderId="12" xfId="0" applyFont="1" applyFill="1" applyBorder="1"/>
    <xf numFmtId="0" fontId="151" fillId="3" borderId="22" xfId="0" applyFont="1" applyFill="1" applyBorder="1" applyAlignment="1">
      <alignment horizontal="center"/>
    </xf>
    <xf numFmtId="0" fontId="154" fillId="3" borderId="0" xfId="0" applyFont="1" applyFill="1" applyAlignment="1">
      <alignment horizontal="center" wrapText="1"/>
    </xf>
    <xf numFmtId="2" fontId="157" fillId="3" borderId="12" xfId="0" applyNumberFormat="1" applyFont="1" applyFill="1" applyBorder="1" applyAlignment="1">
      <alignment horizontal="center" vertical="center"/>
    </xf>
    <xf numFmtId="0" fontId="158" fillId="0" borderId="14" xfId="0" applyFont="1" applyBorder="1"/>
    <xf numFmtId="9" fontId="159" fillId="17" borderId="13" xfId="0" applyNumberFormat="1" applyFont="1" applyFill="1" applyBorder="1" applyAlignment="1">
      <alignment horizontal="center" vertical="center"/>
    </xf>
    <xf numFmtId="0" fontId="162" fillId="4" borderId="61" xfId="0" applyFont="1" applyFill="1" applyBorder="1" applyAlignment="1">
      <alignment horizontal="center" vertical="center" wrapText="1"/>
    </xf>
    <xf numFmtId="0" fontId="164" fillId="0" borderId="72" xfId="0" applyFont="1" applyBorder="1" applyAlignment="1">
      <alignment horizontal="center"/>
    </xf>
    <xf numFmtId="2" fontId="165" fillId="19" borderId="55" xfId="0" applyNumberFormat="1" applyFont="1" applyFill="1" applyBorder="1" applyAlignment="1">
      <alignment horizontal="center" vertical="center"/>
    </xf>
    <xf numFmtId="0" fontId="168" fillId="0" borderId="23" xfId="0" applyFont="1" applyBorder="1" applyAlignment="1">
      <alignment vertical="center" wrapText="1"/>
    </xf>
    <xf numFmtId="0" fontId="169" fillId="0" borderId="4" xfId="0" applyFont="1" applyBorder="1" applyAlignment="1">
      <alignment vertical="center"/>
    </xf>
    <xf numFmtId="0" fontId="171" fillId="12" borderId="30" xfId="0" applyFont="1" applyFill="1" applyBorder="1" applyAlignment="1">
      <alignment vertical="center"/>
    </xf>
    <xf numFmtId="0" fontId="172" fillId="3" borderId="22" xfId="0" applyFont="1" applyFill="1" applyBorder="1" applyAlignment="1">
      <alignment horizontal="center"/>
    </xf>
    <xf numFmtId="0" fontId="173" fillId="4" borderId="34" xfId="0" applyFont="1" applyFill="1" applyBorder="1" applyAlignment="1">
      <alignment horizontal="center" textRotation="90" wrapText="1"/>
    </xf>
    <xf numFmtId="0" fontId="174" fillId="12" borderId="0" xfId="0" applyFont="1" applyFill="1"/>
    <xf numFmtId="0" fontId="177" fillId="4" borderId="60" xfId="0" applyFont="1" applyFill="1" applyBorder="1" applyAlignment="1">
      <alignment horizontal="center" vertical="center" wrapText="1"/>
    </xf>
    <xf numFmtId="0" fontId="181" fillId="0" borderId="1" xfId="0" applyFont="1" applyBorder="1" applyAlignment="1">
      <alignment horizontal="center"/>
    </xf>
    <xf numFmtId="0" fontId="184" fillId="3" borderId="2" xfId="0" applyFont="1" applyFill="1" applyBorder="1" applyAlignment="1">
      <alignment horizontal="center"/>
    </xf>
    <xf numFmtId="9" fontId="186" fillId="3" borderId="12" xfId="0" applyNumberFormat="1" applyFont="1" applyFill="1" applyBorder="1"/>
    <xf numFmtId="0" fontId="187" fillId="0" borderId="0" xfId="0" applyFont="1"/>
    <xf numFmtId="0" fontId="188" fillId="12" borderId="29" xfId="0" applyFont="1" applyFill="1" applyBorder="1" applyAlignment="1">
      <alignment horizontal="center" wrapText="1"/>
    </xf>
    <xf numFmtId="0" fontId="189" fillId="16" borderId="0" xfId="0" applyFont="1" applyFill="1" applyAlignment="1">
      <alignment horizontal="center" vertical="center"/>
    </xf>
    <xf numFmtId="9" fontId="190" fillId="16" borderId="13" xfId="0" applyNumberFormat="1" applyFont="1" applyFill="1" applyBorder="1" applyAlignment="1">
      <alignment horizontal="center" vertical="center"/>
    </xf>
    <xf numFmtId="0" fontId="191" fillId="3" borderId="25" xfId="0" applyFont="1" applyFill="1" applyBorder="1" applyAlignment="1">
      <alignment vertical="center"/>
    </xf>
    <xf numFmtId="0" fontId="194" fillId="0" borderId="3" xfId="0" applyFont="1" applyBorder="1"/>
    <xf numFmtId="2" fontId="195" fillId="12" borderId="50" xfId="0" applyNumberFormat="1" applyFont="1" applyFill="1" applyBorder="1" applyAlignment="1">
      <alignment horizontal="center"/>
    </xf>
    <xf numFmtId="0" fontId="196" fillId="3" borderId="12" xfId="0" applyFont="1" applyFill="1" applyBorder="1" applyAlignment="1">
      <alignment horizontal="left"/>
    </xf>
    <xf numFmtId="0" fontId="197" fillId="0" borderId="0" xfId="0" applyFont="1"/>
    <xf numFmtId="0" fontId="198" fillId="0" borderId="92" xfId="0" applyFont="1" applyBorder="1" applyAlignment="1">
      <alignment horizontal="center"/>
    </xf>
    <xf numFmtId="0" fontId="200" fillId="3" borderId="12" xfId="0" applyFont="1" applyFill="1" applyBorder="1"/>
    <xf numFmtId="9" fontId="201" fillId="4" borderId="30" xfId="0" applyNumberFormat="1" applyFont="1" applyFill="1" applyBorder="1" applyAlignment="1">
      <alignment horizontal="center" vertical="center" textRotation="90" shrinkToFit="1"/>
    </xf>
    <xf numFmtId="2" fontId="202" fillId="12" borderId="34" xfId="0" applyNumberFormat="1" applyFont="1" applyFill="1" applyBorder="1"/>
    <xf numFmtId="0" fontId="203" fillId="0" borderId="33" xfId="0" applyFont="1" applyBorder="1" applyAlignment="1">
      <alignment vertical="center"/>
    </xf>
    <xf numFmtId="0" fontId="204" fillId="0" borderId="1" xfId="0" applyFont="1" applyBorder="1" applyAlignment="1">
      <alignment horizontal="center"/>
    </xf>
    <xf numFmtId="0" fontId="207" fillId="0" borderId="5" xfId="0" applyFont="1" applyBorder="1" applyAlignment="1">
      <alignment horizontal="center" vertical="center"/>
    </xf>
    <xf numFmtId="0" fontId="209" fillId="12" borderId="68" xfId="0" applyFont="1" applyFill="1" applyBorder="1" applyAlignment="1">
      <alignment horizontal="center" vertical="center"/>
    </xf>
    <xf numFmtId="0" fontId="211" fillId="12" borderId="4" xfId="0" applyFont="1" applyFill="1" applyBorder="1" applyAlignment="1">
      <alignment horizontal="center" wrapText="1"/>
    </xf>
    <xf numFmtId="164" fontId="212" fillId="3" borderId="33" xfId="0" applyNumberFormat="1" applyFont="1" applyFill="1" applyBorder="1"/>
    <xf numFmtId="0" fontId="215" fillId="4" borderId="33" xfId="0" applyFont="1" applyFill="1" applyBorder="1" applyAlignment="1">
      <alignment horizontal="center" textRotation="90" shrinkToFit="1"/>
    </xf>
    <xf numFmtId="0" fontId="216" fillId="6" borderId="4" xfId="0" applyFont="1" applyFill="1" applyBorder="1" applyAlignment="1">
      <alignment horizontal="center" vertical="center" shrinkToFit="1"/>
    </xf>
    <xf numFmtId="0" fontId="217" fillId="0" borderId="39" xfId="0" applyFont="1" applyBorder="1" applyAlignment="1">
      <alignment horizontal="center" vertical="center"/>
    </xf>
    <xf numFmtId="0" fontId="219" fillId="3" borderId="12" xfId="0" applyFont="1" applyFill="1" applyBorder="1" applyAlignment="1">
      <alignment horizontal="center" vertical="top"/>
    </xf>
    <xf numFmtId="0" fontId="221" fillId="3" borderId="34" xfId="0" applyFont="1" applyFill="1" applyBorder="1" applyAlignment="1">
      <alignment horizontal="center"/>
    </xf>
    <xf numFmtId="0" fontId="222" fillId="0" borderId="0" xfId="0" applyFont="1" applyAlignment="1">
      <alignment shrinkToFit="1"/>
    </xf>
    <xf numFmtId="0" fontId="224" fillId="9" borderId="67" xfId="0" applyFont="1" applyFill="1" applyBorder="1" applyAlignment="1">
      <alignment horizontal="right" vertical="top"/>
    </xf>
    <xf numFmtId="0" fontId="225" fillId="9" borderId="12" xfId="0" applyFont="1" applyFill="1" applyBorder="1" applyAlignment="1">
      <alignment horizontal="center" vertical="center" wrapText="1"/>
    </xf>
    <xf numFmtId="0" fontId="228" fillId="0" borderId="3" xfId="0" applyFont="1" applyBorder="1" applyAlignment="1">
      <alignment horizontal="center"/>
    </xf>
    <xf numFmtId="0" fontId="229" fillId="9" borderId="32" xfId="0" applyFont="1" applyFill="1" applyBorder="1" applyAlignment="1">
      <alignment horizontal="right"/>
    </xf>
    <xf numFmtId="2" fontId="231" fillId="19" borderId="12" xfId="0" applyNumberFormat="1" applyFont="1" applyFill="1" applyBorder="1" applyAlignment="1">
      <alignment horizontal="center" vertical="center"/>
    </xf>
    <xf numFmtId="0" fontId="232" fillId="3" borderId="11" xfId="0" applyFont="1" applyFill="1" applyBorder="1" applyAlignment="1">
      <alignment horizontal="center"/>
    </xf>
    <xf numFmtId="0" fontId="233" fillId="5" borderId="0" xfId="0" applyFont="1" applyFill="1" applyAlignment="1">
      <alignment horizontal="center" vertical="center"/>
    </xf>
    <xf numFmtId="0" fontId="237" fillId="0" borderId="0" xfId="0" applyFont="1"/>
    <xf numFmtId="0" fontId="238" fillId="0" borderId="20" xfId="0" applyFont="1" applyBorder="1" applyAlignment="1">
      <alignment horizontal="center" vertical="center"/>
    </xf>
    <xf numFmtId="0" fontId="239" fillId="0" borderId="0" xfId="0" applyFont="1"/>
    <xf numFmtId="0" fontId="240" fillId="3" borderId="18" xfId="0" applyFont="1" applyFill="1" applyBorder="1" applyAlignment="1">
      <alignment shrinkToFit="1"/>
    </xf>
    <xf numFmtId="0" fontId="241" fillId="12" borderId="86" xfId="0" applyFont="1" applyFill="1" applyBorder="1" applyAlignment="1">
      <alignment horizontal="center" wrapText="1"/>
    </xf>
    <xf numFmtId="0" fontId="242" fillId="3" borderId="0" xfId="0" applyFont="1" applyFill="1" applyAlignment="1">
      <alignment horizontal="left" vertical="center" wrapText="1"/>
    </xf>
    <xf numFmtId="0" fontId="243" fillId="4" borderId="30" xfId="0" applyFont="1" applyFill="1" applyBorder="1" applyAlignment="1">
      <alignment horizontal="center" vertical="center" wrapText="1"/>
    </xf>
    <xf numFmtId="0" fontId="244" fillId="18" borderId="0" xfId="0" applyFont="1" applyFill="1" applyAlignment="1">
      <alignment horizontal="center" shrinkToFit="1"/>
    </xf>
    <xf numFmtId="0" fontId="245" fillId="0" borderId="22" xfId="0" applyFont="1" applyBorder="1" applyAlignment="1">
      <alignment horizontal="center" vertical="center"/>
    </xf>
    <xf numFmtId="0" fontId="246" fillId="23" borderId="86" xfId="0" applyFont="1" applyFill="1" applyBorder="1" applyAlignment="1">
      <alignment horizontal="center"/>
    </xf>
    <xf numFmtId="0" fontId="249" fillId="17" borderId="0" xfId="0" applyFont="1" applyFill="1" applyAlignment="1">
      <alignment horizontal="center"/>
    </xf>
    <xf numFmtId="2" fontId="250" fillId="12" borderId="29" xfId="0" applyNumberFormat="1" applyFont="1" applyFill="1" applyBorder="1" applyAlignment="1">
      <alignment horizontal="center" vertical="center" textRotation="90" wrapText="1" shrinkToFit="1"/>
    </xf>
    <xf numFmtId="0" fontId="252" fillId="4" borderId="73" xfId="0" applyFont="1" applyFill="1" applyBorder="1" applyAlignment="1">
      <alignment horizontal="center" vertical="center"/>
    </xf>
    <xf numFmtId="0" fontId="254" fillId="4" borderId="4" xfId="0" applyFont="1" applyFill="1" applyBorder="1" applyAlignment="1">
      <alignment vertical="center"/>
    </xf>
    <xf numFmtId="0" fontId="256" fillId="0" borderId="77" xfId="0" applyFont="1" applyBorder="1" applyAlignment="1">
      <alignment horizontal="center" vertical="center"/>
    </xf>
    <xf numFmtId="2" fontId="258" fillId="12" borderId="29" xfId="0" applyNumberFormat="1" applyFont="1" applyFill="1" applyBorder="1" applyAlignment="1">
      <alignment vertical="center"/>
    </xf>
    <xf numFmtId="0" fontId="259" fillId="0" borderId="33" xfId="0" applyFont="1" applyBorder="1"/>
    <xf numFmtId="0" fontId="260" fillId="7" borderId="38" xfId="0" applyFont="1" applyFill="1" applyBorder="1" applyAlignment="1">
      <alignment horizontal="center" vertical="center" wrapText="1"/>
    </xf>
    <xf numFmtId="0" fontId="261" fillId="4" borderId="59" xfId="0" applyFont="1" applyFill="1" applyBorder="1" applyAlignment="1">
      <alignment horizontal="center" vertical="center" wrapText="1"/>
    </xf>
    <xf numFmtId="0" fontId="262" fillId="10" borderId="0" xfId="0" applyFont="1" applyFill="1" applyAlignment="1">
      <alignment horizontal="center" vertical="center" shrinkToFit="1"/>
    </xf>
    <xf numFmtId="9" fontId="263" fillId="4" borderId="30" xfId="0" applyNumberFormat="1" applyFont="1" applyFill="1" applyBorder="1" applyAlignment="1">
      <alignment horizontal="center" vertical="center" textRotation="90" wrapText="1" shrinkToFit="1"/>
    </xf>
    <xf numFmtId="0" fontId="264" fillId="3" borderId="12" xfId="0" applyFont="1" applyFill="1" applyBorder="1" applyAlignment="1">
      <alignment vertical="center"/>
    </xf>
    <xf numFmtId="2" fontId="266" fillId="19" borderId="53" xfId="0" applyNumberFormat="1" applyFont="1" applyFill="1" applyBorder="1" applyAlignment="1">
      <alignment horizontal="center" vertical="center"/>
    </xf>
    <xf numFmtId="0" fontId="267" fillId="3" borderId="80" xfId="0" applyFont="1" applyFill="1" applyBorder="1" applyAlignment="1">
      <alignment horizontal="center" vertical="center" shrinkToFit="1"/>
    </xf>
    <xf numFmtId="2" fontId="268" fillId="12" borderId="20" xfId="0" applyNumberFormat="1" applyFont="1" applyFill="1" applyBorder="1" applyAlignment="1">
      <alignment horizontal="center" vertical="center"/>
    </xf>
    <xf numFmtId="0" fontId="269" fillId="4" borderId="29" xfId="0" applyFont="1" applyFill="1" applyBorder="1" applyAlignment="1">
      <alignment horizontal="center" vertical="center"/>
    </xf>
    <xf numFmtId="0" fontId="270" fillId="4" borderId="41" xfId="0" applyFont="1" applyFill="1" applyBorder="1" applyAlignment="1">
      <alignment horizontal="center" vertical="center" wrapText="1"/>
    </xf>
    <xf numFmtId="0" fontId="271" fillId="12" borderId="22" xfId="0" applyFont="1" applyFill="1" applyBorder="1" applyAlignment="1">
      <alignment horizontal="center" shrinkToFit="1"/>
    </xf>
    <xf numFmtId="0" fontId="272" fillId="3" borderId="7" xfId="0" applyFont="1" applyFill="1" applyBorder="1" applyAlignment="1">
      <alignment horizontal="center" vertical="center"/>
    </xf>
    <xf numFmtId="0" fontId="273" fillId="0" borderId="7" xfId="0" applyFont="1" applyBorder="1"/>
    <xf numFmtId="9" fontId="275" fillId="12" borderId="12" xfId="0" applyNumberFormat="1" applyFont="1" applyFill="1" applyBorder="1"/>
    <xf numFmtId="0" fontId="277" fillId="3" borderId="17" xfId="0" applyFont="1" applyFill="1" applyBorder="1" applyAlignment="1">
      <alignment horizontal="center" vertical="center"/>
    </xf>
    <xf numFmtId="0" fontId="281" fillId="4" borderId="35" xfId="0" applyFont="1" applyFill="1" applyBorder="1" applyAlignment="1">
      <alignment horizontal="center" vertical="center"/>
    </xf>
    <xf numFmtId="0" fontId="282" fillId="0" borderId="81" xfId="0" applyFont="1" applyBorder="1"/>
    <xf numFmtId="0" fontId="283" fillId="3" borderId="8" xfId="0" applyFont="1" applyFill="1" applyBorder="1" applyAlignment="1">
      <alignment horizontal="center"/>
    </xf>
    <xf numFmtId="0" fontId="290" fillId="9" borderId="50" xfId="0" applyFont="1" applyFill="1" applyBorder="1" applyAlignment="1">
      <alignment horizontal="center" vertical="center"/>
    </xf>
    <xf numFmtId="0" fontId="291" fillId="12" borderId="28" xfId="0" applyFont="1" applyFill="1" applyBorder="1" applyAlignment="1">
      <alignment horizontal="center" vertical="center" textRotation="90" shrinkToFit="1"/>
    </xf>
    <xf numFmtId="0" fontId="293" fillId="0" borderId="91" xfId="0" applyFont="1" applyBorder="1"/>
    <xf numFmtId="0" fontId="294" fillId="3" borderId="14" xfId="0" applyFont="1" applyFill="1" applyBorder="1"/>
    <xf numFmtId="0" fontId="295" fillId="3" borderId="6" xfId="0" applyFont="1" applyFill="1" applyBorder="1" applyAlignment="1">
      <alignment horizontal="right" wrapText="1"/>
    </xf>
    <xf numFmtId="2" fontId="296" fillId="16" borderId="13" xfId="0" applyNumberFormat="1" applyFont="1" applyFill="1" applyBorder="1"/>
    <xf numFmtId="9" fontId="298" fillId="3" borderId="12" xfId="0" applyNumberFormat="1" applyFont="1" applyFill="1" applyBorder="1"/>
    <xf numFmtId="9" fontId="300" fillId="0" borderId="0" xfId="0" applyNumberFormat="1" applyFont="1"/>
    <xf numFmtId="0" fontId="301" fillId="24" borderId="0" xfId="0" applyFont="1" applyFill="1" applyAlignment="1">
      <alignment horizontal="center"/>
    </xf>
    <xf numFmtId="0" fontId="304" fillId="4" borderId="8" xfId="0" applyFont="1" applyFill="1" applyBorder="1" applyAlignment="1">
      <alignment horizontal="center"/>
    </xf>
    <xf numFmtId="0" fontId="305" fillId="3" borderId="0" xfId="0" applyFont="1" applyFill="1" applyAlignment="1">
      <alignment horizontal="right"/>
    </xf>
    <xf numFmtId="0" fontId="306" fillId="7" borderId="6" xfId="0" applyFont="1" applyFill="1" applyBorder="1" applyAlignment="1">
      <alignment horizontal="center"/>
    </xf>
    <xf numFmtId="164" fontId="307" fillId="0" borderId="0" xfId="0" applyNumberFormat="1" applyFont="1"/>
    <xf numFmtId="0" fontId="316" fillId="0" borderId="2" xfId="0" applyFont="1" applyBorder="1" applyAlignment="1">
      <alignment horizontal="center" vertical="center"/>
    </xf>
    <xf numFmtId="0" fontId="319" fillId="4" borderId="0" xfId="0" applyFont="1" applyFill="1" applyAlignment="1">
      <alignment horizontal="center" vertical="center"/>
    </xf>
    <xf numFmtId="0" fontId="320" fillId="0" borderId="0" xfId="0" applyFont="1" applyAlignment="1">
      <alignment horizontal="right"/>
    </xf>
    <xf numFmtId="0" fontId="322" fillId="3" borderId="0" xfId="0" applyFont="1" applyFill="1" applyAlignment="1">
      <alignment vertical="center"/>
    </xf>
    <xf numFmtId="0" fontId="324" fillId="3" borderId="33" xfId="0" applyFont="1" applyFill="1" applyBorder="1" applyAlignment="1">
      <alignment horizontal="left"/>
    </xf>
    <xf numFmtId="0" fontId="326" fillId="3" borderId="33" xfId="0" applyFont="1" applyFill="1" applyBorder="1" applyAlignment="1">
      <alignment horizontal="center" vertical="center"/>
    </xf>
    <xf numFmtId="0" fontId="327" fillId="7" borderId="14" xfId="0" applyFont="1" applyFill="1" applyBorder="1" applyAlignment="1">
      <alignment horizontal="center" vertical="center" wrapText="1"/>
    </xf>
    <xf numFmtId="0" fontId="331" fillId="3" borderId="13" xfId="0" applyFont="1" applyFill="1" applyBorder="1" applyAlignment="1">
      <alignment horizontal="center"/>
    </xf>
    <xf numFmtId="9" fontId="335" fillId="12" borderId="33" xfId="0" applyNumberFormat="1" applyFont="1" applyFill="1" applyBorder="1"/>
    <xf numFmtId="0" fontId="338" fillId="3" borderId="17" xfId="0" applyFont="1" applyFill="1" applyBorder="1" applyAlignment="1">
      <alignment horizontal="left"/>
    </xf>
    <xf numFmtId="0" fontId="340" fillId="2" borderId="3" xfId="0" applyFont="1" applyFill="1" applyBorder="1"/>
    <xf numFmtId="0" fontId="341" fillId="4" borderId="69" xfId="0" applyFont="1" applyFill="1" applyBorder="1" applyAlignment="1">
      <alignment horizontal="center" vertical="center"/>
    </xf>
    <xf numFmtId="0" fontId="342" fillId="4" borderId="5" xfId="0" applyFont="1" applyFill="1" applyBorder="1" applyAlignment="1">
      <alignment horizontal="center"/>
    </xf>
    <xf numFmtId="0" fontId="345" fillId="0" borderId="12" xfId="0" applyFont="1" applyBorder="1" applyAlignment="1">
      <alignment shrinkToFit="1"/>
    </xf>
    <xf numFmtId="0" fontId="346" fillId="0" borderId="2" xfId="0" applyFont="1" applyBorder="1" applyAlignment="1">
      <alignment horizontal="center"/>
    </xf>
    <xf numFmtId="0" fontId="347" fillId="12" borderId="29" xfId="0" applyFont="1" applyFill="1" applyBorder="1" applyAlignment="1">
      <alignment vertical="center"/>
    </xf>
    <xf numFmtId="0" fontId="348" fillId="0" borderId="64" xfId="0" applyFont="1" applyBorder="1"/>
    <xf numFmtId="0" fontId="350" fillId="0" borderId="7" xfId="0" applyFont="1" applyBorder="1"/>
    <xf numFmtId="0" fontId="352" fillId="0" borderId="0" xfId="0" applyFont="1" applyAlignment="1">
      <alignment shrinkToFit="1"/>
    </xf>
    <xf numFmtId="0" fontId="353" fillId="0" borderId="14" xfId="0" applyFont="1" applyBorder="1" applyAlignment="1">
      <alignment horizontal="center" vertical="center"/>
    </xf>
    <xf numFmtId="0" fontId="354" fillId="3" borderId="33" xfId="0" applyFont="1" applyFill="1" applyBorder="1"/>
    <xf numFmtId="0" fontId="356" fillId="6" borderId="9" xfId="0" applyFont="1" applyFill="1" applyBorder="1" applyAlignment="1">
      <alignment horizontal="center" vertical="center" shrinkToFit="1"/>
    </xf>
    <xf numFmtId="0" fontId="358" fillId="12" borderId="20" xfId="0" applyFont="1" applyFill="1" applyBorder="1" applyAlignment="1">
      <alignment vertical="center"/>
    </xf>
    <xf numFmtId="0" fontId="361" fillId="3" borderId="23" xfId="0" applyFont="1" applyFill="1" applyBorder="1" applyAlignment="1">
      <alignment horizontal="left"/>
    </xf>
    <xf numFmtId="0" fontId="362" fillId="12" borderId="12" xfId="0" applyFont="1" applyFill="1" applyBorder="1"/>
    <xf numFmtId="0" fontId="364" fillId="4" borderId="33" xfId="0" applyFont="1" applyFill="1" applyBorder="1" applyAlignment="1">
      <alignment horizontal="center" vertical="center"/>
    </xf>
    <xf numFmtId="0" fontId="365" fillId="0" borderId="9" xfId="0" applyFont="1" applyBorder="1"/>
    <xf numFmtId="164" fontId="371" fillId="4" borderId="29" xfId="0" applyNumberFormat="1" applyFont="1" applyFill="1" applyBorder="1" applyAlignment="1">
      <alignment horizontal="center" vertical="center" textRotation="90" shrinkToFit="1"/>
    </xf>
    <xf numFmtId="0" fontId="375" fillId="4" borderId="29" xfId="0" applyFont="1" applyFill="1" applyBorder="1" applyAlignment="1">
      <alignment horizontal="center" vertical="center"/>
    </xf>
    <xf numFmtId="0" fontId="376" fillId="3" borderId="17" xfId="0" applyFont="1" applyFill="1" applyBorder="1" applyAlignment="1">
      <alignment horizontal="left"/>
    </xf>
    <xf numFmtId="0" fontId="379" fillId="3" borderId="0" xfId="0" applyFont="1" applyFill="1" applyAlignment="1">
      <alignment horizontal="left"/>
    </xf>
    <xf numFmtId="0" fontId="382" fillId="5" borderId="0" xfId="0" applyFont="1" applyFill="1" applyAlignment="1">
      <alignment vertical="center"/>
    </xf>
    <xf numFmtId="0" fontId="384" fillId="4" borderId="61" xfId="0" applyFont="1" applyFill="1" applyBorder="1" applyAlignment="1">
      <alignment horizontal="center" vertical="center"/>
    </xf>
    <xf numFmtId="0" fontId="386" fillId="4" borderId="8" xfId="0" applyFont="1" applyFill="1" applyBorder="1" applyAlignment="1">
      <alignment horizontal="center" vertical="center"/>
    </xf>
    <xf numFmtId="0" fontId="388" fillId="9" borderId="0" xfId="0" applyFont="1" applyFill="1" applyAlignment="1">
      <alignment horizontal="center"/>
    </xf>
    <xf numFmtId="0" fontId="391" fillId="0" borderId="93" xfId="0" applyFont="1" applyBorder="1" applyAlignment="1">
      <alignment horizontal="center"/>
    </xf>
    <xf numFmtId="0" fontId="392" fillId="5" borderId="12" xfId="0" applyFont="1" applyFill="1" applyBorder="1" applyAlignment="1">
      <alignment horizontal="center" vertical="center"/>
    </xf>
    <xf numFmtId="0" fontId="393" fillId="12" borderId="30" xfId="0" applyFont="1" applyFill="1" applyBorder="1" applyAlignment="1">
      <alignment horizontal="center" wrapText="1"/>
    </xf>
    <xf numFmtId="2" fontId="395" fillId="4" borderId="30" xfId="0" applyNumberFormat="1" applyFont="1" applyFill="1" applyBorder="1" applyAlignment="1">
      <alignment horizontal="center" vertical="center" textRotation="90" wrapText="1" shrinkToFit="1"/>
    </xf>
    <xf numFmtId="2" fontId="396" fillId="12" borderId="33" xfId="0" applyNumberFormat="1" applyFont="1" applyFill="1" applyBorder="1"/>
    <xf numFmtId="49" fontId="400" fillId="0" borderId="0" xfId="0" applyNumberFormat="1" applyFont="1" applyAlignment="1">
      <alignment horizontal="center"/>
    </xf>
    <xf numFmtId="0" fontId="404" fillId="4" borderId="28" xfId="0" applyFont="1" applyFill="1" applyBorder="1" applyAlignment="1">
      <alignment horizontal="center" vertical="center" textRotation="90" wrapText="1"/>
    </xf>
    <xf numFmtId="164" fontId="406" fillId="4" borderId="29" xfId="0" applyNumberFormat="1" applyFont="1" applyFill="1" applyBorder="1" applyAlignment="1">
      <alignment horizontal="center" vertical="center" textRotation="90" wrapText="1" shrinkToFit="1"/>
    </xf>
    <xf numFmtId="0" fontId="416" fillId="0" borderId="4" xfId="0" applyFont="1" applyBorder="1" applyAlignment="1">
      <alignment shrinkToFit="1"/>
    </xf>
    <xf numFmtId="2" fontId="419" fillId="20" borderId="12" xfId="0" applyNumberFormat="1" applyFont="1" applyFill="1" applyBorder="1" applyAlignment="1">
      <alignment horizontal="center" vertical="center"/>
    </xf>
    <xf numFmtId="0" fontId="421" fillId="0" borderId="0" xfId="0" applyFont="1" applyAlignment="1">
      <alignment vertical="center" wrapText="1"/>
    </xf>
    <xf numFmtId="0" fontId="424" fillId="3" borderId="0" xfId="0" applyFont="1" applyFill="1" applyAlignment="1">
      <alignment horizontal="left" wrapText="1"/>
    </xf>
    <xf numFmtId="0" fontId="427" fillId="4" borderId="37" xfId="0" applyFont="1" applyFill="1" applyBorder="1" applyAlignment="1">
      <alignment horizontal="center" vertical="center"/>
    </xf>
    <xf numFmtId="0" fontId="429" fillId="0" borderId="4" xfId="0" applyFont="1" applyBorder="1"/>
    <xf numFmtId="0" fontId="431" fillId="3" borderId="33" xfId="0" applyFont="1" applyFill="1" applyBorder="1" applyAlignment="1">
      <alignment horizontal="left"/>
    </xf>
    <xf numFmtId="0" fontId="434" fillId="3" borderId="22" xfId="0" applyFont="1" applyFill="1" applyBorder="1" applyAlignment="1">
      <alignment horizontal="center"/>
    </xf>
    <xf numFmtId="0" fontId="435" fillId="12" borderId="17" xfId="0" applyFont="1" applyFill="1" applyBorder="1" applyAlignment="1">
      <alignment vertical="center"/>
    </xf>
    <xf numFmtId="0" fontId="438" fillId="16" borderId="0" xfId="0" applyFont="1" applyFill="1" applyAlignment="1">
      <alignment horizontal="center" vertical="center"/>
    </xf>
    <xf numFmtId="49" fontId="439" fillId="12" borderId="28" xfId="0" applyNumberFormat="1" applyFont="1" applyFill="1" applyBorder="1" applyAlignment="1">
      <alignment horizontal="center"/>
    </xf>
    <xf numFmtId="0" fontId="441" fillId="6" borderId="0" xfId="0" applyFont="1" applyFill="1" applyAlignment="1">
      <alignment horizontal="center" vertical="center" shrinkToFit="1"/>
    </xf>
    <xf numFmtId="0" fontId="444" fillId="0" borderId="26" xfId="0" applyFont="1" applyBorder="1" applyAlignment="1">
      <alignment horizontal="center"/>
    </xf>
    <xf numFmtId="49" fontId="445" fillId="14" borderId="33" xfId="0" applyNumberFormat="1" applyFont="1" applyFill="1" applyBorder="1" applyAlignment="1">
      <alignment horizontal="center" vertical="center"/>
    </xf>
    <xf numFmtId="0" fontId="446" fillId="3" borderId="17" xfId="0" applyFont="1" applyFill="1" applyBorder="1" applyAlignment="1">
      <alignment horizontal="center" vertical="center"/>
    </xf>
    <xf numFmtId="0" fontId="447" fillId="0" borderId="87" xfId="0" applyFont="1" applyBorder="1"/>
    <xf numFmtId="0" fontId="448" fillId="0" borderId="0" xfId="0" applyFont="1" applyAlignment="1">
      <alignment horizontal="center" vertical="center"/>
    </xf>
    <xf numFmtId="0" fontId="449" fillId="3" borderId="15" xfId="0" applyFont="1" applyFill="1" applyBorder="1" applyAlignment="1">
      <alignment vertical="center"/>
    </xf>
    <xf numFmtId="0" fontId="455" fillId="0" borderId="0" xfId="0" applyFont="1" applyAlignment="1">
      <alignment horizontal="center"/>
    </xf>
    <xf numFmtId="0" fontId="456" fillId="3" borderId="12" xfId="0" applyFont="1" applyFill="1" applyBorder="1" applyAlignment="1">
      <alignment horizontal="center" vertical="center"/>
    </xf>
    <xf numFmtId="49" fontId="458" fillId="0" borderId="0" xfId="0" applyNumberFormat="1" applyFont="1" applyAlignment="1">
      <alignment horizontal="center" vertical="center"/>
    </xf>
    <xf numFmtId="2" fontId="460" fillId="12" borderId="20" xfId="0" applyNumberFormat="1" applyFont="1" applyFill="1" applyBorder="1" applyAlignment="1">
      <alignment vertical="center"/>
    </xf>
    <xf numFmtId="0" fontId="462" fillId="0" borderId="64" xfId="0" applyFont="1" applyBorder="1" applyAlignment="1">
      <alignment horizontal="center"/>
    </xf>
    <xf numFmtId="0" fontId="464" fillId="4" borderId="6" xfId="0" applyFont="1" applyFill="1" applyBorder="1" applyAlignment="1">
      <alignment horizontal="center" vertical="center"/>
    </xf>
    <xf numFmtId="1" fontId="466" fillId="12" borderId="33" xfId="0" applyNumberFormat="1" applyFont="1" applyFill="1" applyBorder="1"/>
    <xf numFmtId="0" fontId="467" fillId="4" borderId="29" xfId="0" applyFont="1" applyFill="1" applyBorder="1" applyAlignment="1">
      <alignment horizontal="center" vertical="center" textRotation="90"/>
    </xf>
    <xf numFmtId="0" fontId="469" fillId="10" borderId="91" xfId="0" applyFont="1" applyFill="1" applyBorder="1" applyAlignment="1">
      <alignment horizontal="center"/>
    </xf>
    <xf numFmtId="0" fontId="470" fillId="3" borderId="33" xfId="0" applyFont="1" applyFill="1" applyBorder="1" applyAlignment="1">
      <alignment horizontal="center"/>
    </xf>
    <xf numFmtId="0" fontId="471" fillId="3" borderId="11" xfId="0" applyFont="1" applyFill="1" applyBorder="1" applyAlignment="1">
      <alignment horizontal="center"/>
    </xf>
    <xf numFmtId="9" fontId="474" fillId="12" borderId="29" xfId="0" applyNumberFormat="1" applyFont="1" applyFill="1" applyBorder="1" applyAlignment="1">
      <alignment horizontal="center" vertical="center" textRotation="90" shrinkToFit="1"/>
    </xf>
    <xf numFmtId="0" fontId="475" fillId="3" borderId="35" xfId="0" applyFont="1" applyFill="1" applyBorder="1"/>
    <xf numFmtId="0" fontId="476" fillId="12" borderId="22" xfId="0" applyFont="1" applyFill="1" applyBorder="1" applyAlignment="1">
      <alignment horizontal="center" shrinkToFit="1"/>
    </xf>
    <xf numFmtId="0" fontId="477" fillId="3" borderId="11" xfId="0" applyFont="1" applyFill="1" applyBorder="1" applyAlignment="1">
      <alignment horizontal="center" vertical="center"/>
    </xf>
    <xf numFmtId="0" fontId="478" fillId="3" borderId="0" xfId="0" applyFont="1" applyFill="1"/>
    <xf numFmtId="0" fontId="480" fillId="4" borderId="2" xfId="0" applyFont="1" applyFill="1" applyBorder="1" applyAlignment="1">
      <alignment horizontal="center"/>
    </xf>
    <xf numFmtId="0" fontId="482" fillId="3" borderId="22" xfId="0" applyFont="1" applyFill="1" applyBorder="1" applyAlignment="1">
      <alignment horizontal="center" vertical="center"/>
    </xf>
    <xf numFmtId="0" fontId="486" fillId="3" borderId="12" xfId="0" applyFont="1" applyFill="1" applyBorder="1" applyAlignment="1">
      <alignment horizontal="left"/>
    </xf>
    <xf numFmtId="0" fontId="487" fillId="9" borderId="8" xfId="0" applyFont="1" applyFill="1" applyBorder="1" applyAlignment="1">
      <alignment horizontal="center" vertical="center" wrapText="1"/>
    </xf>
    <xf numFmtId="0" fontId="488" fillId="9" borderId="18" xfId="0" applyFont="1" applyFill="1" applyBorder="1" applyAlignment="1">
      <alignment horizontal="center" vertical="center"/>
    </xf>
    <xf numFmtId="0" fontId="490" fillId="10" borderId="23" xfId="0" applyFont="1" applyFill="1" applyBorder="1" applyAlignment="1">
      <alignment horizontal="center" vertical="center" shrinkToFit="1"/>
    </xf>
    <xf numFmtId="0" fontId="491" fillId="3" borderId="54" xfId="0" applyFont="1" applyFill="1" applyBorder="1" applyAlignment="1">
      <alignment horizontal="center"/>
    </xf>
    <xf numFmtId="1" fontId="492" fillId="12" borderId="29" xfId="0" applyNumberFormat="1" applyFont="1" applyFill="1" applyBorder="1" applyAlignment="1">
      <alignment horizontal="center" vertical="center" textRotation="90" shrinkToFit="1"/>
    </xf>
    <xf numFmtId="0" fontId="493" fillId="3" borderId="32" xfId="0" applyFont="1" applyFill="1" applyBorder="1"/>
    <xf numFmtId="0" fontId="496" fillId="0" borderId="9" xfId="0" applyFont="1" applyBorder="1" applyAlignment="1">
      <alignment horizontal="center" wrapText="1"/>
    </xf>
    <xf numFmtId="49" fontId="497" fillId="0" borderId="0" xfId="0" applyNumberFormat="1" applyFont="1" applyAlignment="1">
      <alignment vertical="center"/>
    </xf>
    <xf numFmtId="0" fontId="498" fillId="3" borderId="23" xfId="0" applyFont="1" applyFill="1" applyBorder="1" applyAlignment="1">
      <alignment vertical="center"/>
    </xf>
    <xf numFmtId="0" fontId="500" fillId="4" borderId="14" xfId="0" applyFont="1" applyFill="1" applyBorder="1" applyAlignment="1">
      <alignment horizontal="center"/>
    </xf>
    <xf numFmtId="0" fontId="504" fillId="3" borderId="0" xfId="0" applyFont="1" applyFill="1" applyAlignment="1">
      <alignment horizontal="center"/>
    </xf>
    <xf numFmtId="0" fontId="25" fillId="12" borderId="53" xfId="0" applyFont="1" applyFill="1" applyBorder="1" applyAlignment="1">
      <alignment horizontal="center"/>
    </xf>
    <xf numFmtId="0" fontId="25" fillId="0" borderId="13" xfId="0" applyFont="1" applyBorder="1" applyAlignment="1">
      <alignment horizontal="center" vertical="center"/>
    </xf>
    <xf numFmtId="0" fontId="25" fillId="0" borderId="0" xfId="0" applyFont="1" applyAlignment="1">
      <alignment horizontal="left" vertical="center"/>
    </xf>
    <xf numFmtId="0" fontId="25" fillId="4" borderId="30" xfId="0" applyFont="1" applyFill="1" applyBorder="1" applyAlignment="1">
      <alignment horizontal="center" vertical="center" textRotation="90" shrinkToFit="1"/>
    </xf>
    <xf numFmtId="0" fontId="25" fillId="0" borderId="33" xfId="0" applyFont="1" applyBorder="1" applyAlignment="1">
      <alignment shrinkToFit="1"/>
    </xf>
    <xf numFmtId="9" fontId="25" fillId="4" borderId="8" xfId="0" applyNumberFormat="1" applyFont="1" applyFill="1" applyBorder="1" applyAlignment="1">
      <alignment horizontal="center" vertical="center" textRotation="90" wrapText="1" shrinkToFit="1"/>
    </xf>
    <xf numFmtId="0" fontId="25" fillId="3" borderId="0" xfId="0" applyFont="1" applyFill="1"/>
    <xf numFmtId="0" fontId="25" fillId="4" borderId="34" xfId="0" applyFont="1" applyFill="1" applyBorder="1" applyAlignment="1">
      <alignment horizontal="center" vertical="center" textRotation="90"/>
    </xf>
    <xf numFmtId="0" fontId="25" fillId="0" borderId="7" xfId="0" applyFont="1" applyBorder="1" applyAlignment="1">
      <alignment vertical="center"/>
    </xf>
    <xf numFmtId="0" fontId="25" fillId="4" borderId="38" xfId="0" applyFont="1" applyFill="1" applyBorder="1" applyAlignment="1">
      <alignment horizontal="center" textRotation="90" wrapText="1"/>
    </xf>
    <xf numFmtId="0" fontId="25" fillId="0" borderId="12" xfId="0" applyFont="1" applyBorder="1" applyAlignment="1">
      <alignment horizontal="center" vertical="center"/>
    </xf>
    <xf numFmtId="0" fontId="25" fillId="0" borderId="9" xfId="0" applyFont="1" applyBorder="1"/>
    <xf numFmtId="0" fontId="25" fillId="8" borderId="66" xfId="0" applyFont="1" applyFill="1" applyBorder="1" applyAlignment="1">
      <alignment horizontal="center" vertical="center"/>
    </xf>
    <xf numFmtId="0" fontId="25" fillId="3" borderId="25" xfId="0" applyFont="1" applyFill="1" applyBorder="1" applyAlignment="1">
      <alignment shrinkToFit="1"/>
    </xf>
    <xf numFmtId="0" fontId="25" fillId="4" borderId="8" xfId="0" applyFont="1" applyFill="1" applyBorder="1" applyAlignment="1">
      <alignment horizontal="center" vertical="center" shrinkToFit="1"/>
    </xf>
    <xf numFmtId="0" fontId="25" fillId="12" borderId="8" xfId="0" applyFont="1" applyFill="1" applyBorder="1" applyAlignment="1">
      <alignment horizontal="center" vertical="center"/>
    </xf>
    <xf numFmtId="0" fontId="25" fillId="8" borderId="8" xfId="0" applyFont="1" applyFill="1" applyBorder="1" applyAlignment="1">
      <alignment horizontal="center" vertical="center" wrapText="1"/>
    </xf>
    <xf numFmtId="2" fontId="25" fillId="3" borderId="33" xfId="0" applyNumberFormat="1" applyFont="1" applyFill="1" applyBorder="1" applyAlignment="1">
      <alignment shrinkToFit="1"/>
    </xf>
    <xf numFmtId="164" fontId="25" fillId="12" borderId="28" xfId="0" applyNumberFormat="1" applyFont="1" applyFill="1" applyBorder="1" applyAlignment="1">
      <alignment horizontal="center" vertical="center" textRotation="90" wrapText="1" shrinkToFit="1"/>
    </xf>
    <xf numFmtId="0" fontId="25" fillId="3" borderId="34" xfId="0" applyFont="1" applyFill="1" applyBorder="1" applyAlignment="1">
      <alignment horizontal="center"/>
    </xf>
    <xf numFmtId="0" fontId="25" fillId="0" borderId="0" xfId="0" applyFont="1" applyAlignment="1">
      <alignment horizontal="center" vertical="center"/>
    </xf>
    <xf numFmtId="0" fontId="25" fillId="0" borderId="1" xfId="0" applyFont="1" applyBorder="1" applyAlignment="1">
      <alignment vertical="center"/>
    </xf>
    <xf numFmtId="0" fontId="25" fillId="7" borderId="33" xfId="0" applyFont="1" applyFill="1" applyBorder="1" applyAlignment="1">
      <alignment horizontal="center" vertical="center" wrapText="1"/>
    </xf>
    <xf numFmtId="0" fontId="25" fillId="12" borderId="63" xfId="0" applyFont="1" applyFill="1" applyBorder="1" applyAlignment="1">
      <alignment horizontal="center" vertical="center"/>
    </xf>
    <xf numFmtId="0" fontId="25" fillId="0" borderId="33" xfId="0" applyFont="1" applyBorder="1" applyAlignment="1">
      <alignment horizontal="center" vertical="center"/>
    </xf>
    <xf numFmtId="9" fontId="25" fillId="0" borderId="33" xfId="0" applyNumberFormat="1" applyFont="1" applyBorder="1"/>
    <xf numFmtId="9" fontId="25" fillId="0" borderId="12" xfId="0" applyNumberFormat="1" applyFont="1" applyBorder="1"/>
    <xf numFmtId="0" fontId="25" fillId="16" borderId="0" xfId="0" applyFont="1" applyFill="1" applyAlignment="1">
      <alignment vertical="center"/>
    </xf>
    <xf numFmtId="0" fontId="25" fillId="3" borderId="30" xfId="0" applyFont="1" applyFill="1" applyBorder="1"/>
    <xf numFmtId="49" fontId="25" fillId="3" borderId="12" xfId="0" applyNumberFormat="1" applyFont="1" applyFill="1" applyBorder="1" applyAlignment="1">
      <alignment horizontal="center" wrapText="1" shrinkToFit="1"/>
    </xf>
    <xf numFmtId="0" fontId="25" fillId="12" borderId="50" xfId="0" applyFont="1" applyFill="1" applyBorder="1" applyAlignment="1">
      <alignment horizontal="center"/>
    </xf>
    <xf numFmtId="0" fontId="25" fillId="12" borderId="11" xfId="0" applyFont="1" applyFill="1" applyBorder="1" applyAlignment="1">
      <alignment vertical="center"/>
    </xf>
    <xf numFmtId="0" fontId="25" fillId="12" borderId="29" xfId="0" applyFont="1" applyFill="1" applyBorder="1" applyAlignment="1">
      <alignment horizontal="center" vertical="center" textRotation="90" shrinkToFit="1"/>
    </xf>
    <xf numFmtId="0" fontId="25" fillId="0" borderId="34" xfId="0" applyFont="1" applyBorder="1" applyAlignment="1">
      <alignment shrinkToFit="1"/>
    </xf>
    <xf numFmtId="0" fontId="25" fillId="12" borderId="13" xfId="0" applyFont="1" applyFill="1" applyBorder="1"/>
    <xf numFmtId="0" fontId="25" fillId="19" borderId="0" xfId="0" applyFont="1" applyFill="1" applyAlignment="1">
      <alignment horizontal="center" vertical="center"/>
    </xf>
    <xf numFmtId="2" fontId="25" fillId="12" borderId="12" xfId="0" applyNumberFormat="1" applyFont="1" applyFill="1" applyBorder="1"/>
    <xf numFmtId="0" fontId="25" fillId="3" borderId="22" xfId="0" applyFont="1" applyFill="1" applyBorder="1" applyAlignment="1">
      <alignment horizontal="center" vertical="center"/>
    </xf>
    <xf numFmtId="0" fontId="25" fillId="4" borderId="17" xfId="0" applyFont="1" applyFill="1" applyBorder="1" applyAlignment="1">
      <alignment horizontal="center" vertical="center"/>
    </xf>
    <xf numFmtId="167" fontId="25" fillId="3" borderId="0" xfId="0" applyNumberFormat="1" applyFont="1" applyFill="1" applyAlignment="1">
      <alignment horizontal="left"/>
    </xf>
    <xf numFmtId="49" fontId="25" fillId="3" borderId="17" xfId="0" applyNumberFormat="1" applyFont="1" applyFill="1" applyBorder="1" applyAlignment="1">
      <alignment horizontal="center" wrapText="1" shrinkToFit="1"/>
    </xf>
    <xf numFmtId="164" fontId="25" fillId="12" borderId="29" xfId="0" applyNumberFormat="1" applyFont="1" applyFill="1" applyBorder="1" applyAlignment="1">
      <alignment horizontal="center" vertical="center" textRotation="90" shrinkToFit="1"/>
    </xf>
    <xf numFmtId="0" fontId="25" fillId="3" borderId="12" xfId="0" applyFont="1" applyFill="1" applyBorder="1"/>
    <xf numFmtId="9" fontId="25" fillId="12" borderId="20" xfId="0" applyNumberFormat="1" applyFont="1" applyFill="1" applyBorder="1"/>
    <xf numFmtId="0" fontId="25" fillId="3" borderId="12" xfId="0" applyFont="1" applyFill="1" applyBorder="1" applyAlignment="1">
      <alignment horizontal="center"/>
    </xf>
    <xf numFmtId="0" fontId="25" fillId="0" borderId="0" xfId="0" applyFont="1" applyAlignment="1">
      <alignment horizontal="left"/>
    </xf>
    <xf numFmtId="0" fontId="25" fillId="0" borderId="11" xfId="0" applyFont="1" applyBorder="1" applyAlignment="1">
      <alignment horizontal="center" vertical="center"/>
    </xf>
    <xf numFmtId="0" fontId="25" fillId="12" borderId="54" xfId="0" applyFont="1" applyFill="1" applyBorder="1" applyAlignment="1">
      <alignment horizontal="center" shrinkToFit="1"/>
    </xf>
    <xf numFmtId="0" fontId="25" fillId="4" borderId="30" xfId="0" applyFont="1" applyFill="1" applyBorder="1" applyAlignment="1">
      <alignment horizontal="center" vertical="center" wrapText="1"/>
    </xf>
    <xf numFmtId="0" fontId="25" fillId="0" borderId="0" xfId="0" applyFont="1" applyAlignment="1">
      <alignment horizontal="right" vertical="center" shrinkToFit="1"/>
    </xf>
    <xf numFmtId="0" fontId="25" fillId="0" borderId="80" xfId="0" applyFont="1" applyBorder="1"/>
    <xf numFmtId="0" fontId="25" fillId="0" borderId="81" xfId="0" applyFont="1" applyBorder="1" applyAlignment="1">
      <alignment horizontal="center"/>
    </xf>
    <xf numFmtId="0" fontId="25" fillId="3" borderId="13" xfId="0" applyFont="1" applyFill="1" applyBorder="1" applyAlignment="1">
      <alignment horizontal="center" vertical="center"/>
    </xf>
    <xf numFmtId="9" fontId="25" fillId="12" borderId="13" xfId="0" applyNumberFormat="1" applyFont="1" applyFill="1" applyBorder="1"/>
    <xf numFmtId="0" fontId="25" fillId="7" borderId="10" xfId="0" applyFont="1" applyFill="1" applyBorder="1" applyAlignment="1">
      <alignment horizontal="center" vertical="center" wrapText="1"/>
    </xf>
    <xf numFmtId="165" fontId="25" fillId="5" borderId="35" xfId="0" applyNumberFormat="1" applyFont="1" applyFill="1" applyBorder="1" applyAlignment="1">
      <alignment horizontal="center" shrinkToFit="1"/>
    </xf>
    <xf numFmtId="0" fontId="25" fillId="3" borderId="17" xfId="0" applyFont="1" applyFill="1" applyBorder="1" applyAlignment="1">
      <alignment horizontal="center"/>
    </xf>
    <xf numFmtId="0" fontId="25" fillId="0" borderId="14" xfId="0" applyFont="1" applyBorder="1" applyAlignment="1">
      <alignment horizontal="center"/>
    </xf>
    <xf numFmtId="0" fontId="25" fillId="0" borderId="86" xfId="0" applyFont="1" applyBorder="1"/>
    <xf numFmtId="0" fontId="25" fillId="4" borderId="50" xfId="0" applyFont="1" applyFill="1" applyBorder="1" applyAlignment="1">
      <alignment horizontal="center" vertical="center" wrapText="1"/>
    </xf>
    <xf numFmtId="0" fontId="25" fillId="0" borderId="4" xfId="0" applyFont="1" applyBorder="1"/>
    <xf numFmtId="0" fontId="25" fillId="12" borderId="29" xfId="0" applyFont="1" applyFill="1" applyBorder="1" applyAlignment="1">
      <alignment horizontal="center" vertical="center"/>
    </xf>
    <xf numFmtId="0" fontId="25" fillId="0" borderId="39" xfId="0" applyFont="1" applyBorder="1" applyAlignment="1">
      <alignment horizontal="center"/>
    </xf>
    <xf numFmtId="0" fontId="25" fillId="4" borderId="28" xfId="0" applyFont="1" applyFill="1" applyBorder="1" applyAlignment="1">
      <alignment horizontal="center" vertical="center" textRotation="90"/>
    </xf>
    <xf numFmtId="0" fontId="25" fillId="0" borderId="12" xfId="0" applyFont="1" applyBorder="1" applyAlignment="1">
      <alignment horizontal="center"/>
    </xf>
    <xf numFmtId="0" fontId="25" fillId="14" borderId="0" xfId="0" applyFont="1" applyFill="1" applyAlignment="1">
      <alignment horizontal="center" vertical="center"/>
    </xf>
    <xf numFmtId="0" fontId="25" fillId="12" borderId="91" xfId="0" applyFont="1" applyFill="1" applyBorder="1" applyAlignment="1">
      <alignment horizontal="center"/>
    </xf>
    <xf numFmtId="0" fontId="25" fillId="0" borderId="3" xfId="0" applyFont="1" applyBorder="1" applyAlignment="1">
      <alignment horizontal="center"/>
    </xf>
    <xf numFmtId="0" fontId="25" fillId="4" borderId="38" xfId="0" applyFont="1" applyFill="1" applyBorder="1" applyAlignment="1">
      <alignment horizontal="center" vertical="center" wrapText="1"/>
    </xf>
    <xf numFmtId="0" fontId="25" fillId="3" borderId="12" xfId="0" applyFont="1" applyFill="1" applyBorder="1" applyAlignment="1">
      <alignment horizontal="center" vertical="center"/>
    </xf>
    <xf numFmtId="0" fontId="25" fillId="9" borderId="0" xfId="0" applyFont="1" applyFill="1"/>
    <xf numFmtId="0" fontId="25" fillId="3" borderId="24" xfId="0" applyFont="1" applyFill="1" applyBorder="1" applyAlignment="1">
      <alignment vertical="center"/>
    </xf>
    <xf numFmtId="0" fontId="25" fillId="9" borderId="66" xfId="0" applyFont="1" applyFill="1" applyBorder="1" applyAlignment="1">
      <alignment horizontal="center" vertical="center"/>
    </xf>
    <xf numFmtId="9" fontId="25" fillId="12" borderId="34" xfId="0" applyNumberFormat="1" applyFont="1" applyFill="1" applyBorder="1"/>
    <xf numFmtId="0" fontId="25" fillId="3" borderId="13" xfId="0" applyFont="1" applyFill="1" applyBorder="1"/>
    <xf numFmtId="0" fontId="25" fillId="3" borderId="15" xfId="0" applyFont="1" applyFill="1" applyBorder="1" applyAlignment="1">
      <alignment horizontal="left"/>
    </xf>
    <xf numFmtId="0" fontId="25" fillId="9" borderId="12" xfId="0" applyFont="1" applyFill="1" applyBorder="1" applyAlignment="1">
      <alignment horizontal="center" vertical="center"/>
    </xf>
    <xf numFmtId="164" fontId="25" fillId="3" borderId="12" xfId="0" applyNumberFormat="1" applyFont="1" applyFill="1" applyBorder="1"/>
    <xf numFmtId="0" fontId="25" fillId="0" borderId="77" xfId="0" applyFont="1" applyBorder="1"/>
    <xf numFmtId="0" fontId="25" fillId="4" borderId="0" xfId="0" applyFont="1" applyFill="1"/>
    <xf numFmtId="0" fontId="25" fillId="0" borderId="2" xfId="0" applyFont="1" applyBorder="1" applyAlignment="1">
      <alignment horizontal="center" vertical="center" wrapText="1"/>
    </xf>
    <xf numFmtId="164" fontId="25" fillId="12" borderId="12" xfId="0" applyNumberFormat="1" applyFont="1" applyFill="1" applyBorder="1"/>
    <xf numFmtId="0" fontId="25" fillId="0" borderId="91" xfId="0" applyFont="1" applyBorder="1"/>
    <xf numFmtId="0" fontId="25" fillId="4" borderId="33" xfId="0" applyFont="1" applyFill="1" applyBorder="1" applyAlignment="1">
      <alignment horizontal="center" textRotation="90" wrapText="1" shrinkToFit="1"/>
    </xf>
    <xf numFmtId="0" fontId="25" fillId="3" borderId="22" xfId="0" applyFont="1" applyFill="1" applyBorder="1"/>
    <xf numFmtId="0" fontId="25" fillId="3" borderId="20" xfId="0" applyFont="1" applyFill="1" applyBorder="1"/>
    <xf numFmtId="0" fontId="25" fillId="3" borderId="1" xfId="0" applyFont="1" applyFill="1" applyBorder="1" applyAlignment="1">
      <alignment horizontal="center"/>
    </xf>
    <xf numFmtId="0" fontId="25" fillId="0" borderId="17" xfId="0" applyFont="1" applyBorder="1"/>
    <xf numFmtId="0" fontId="25" fillId="0" borderId="6" xfId="0" applyFont="1" applyBorder="1"/>
    <xf numFmtId="0" fontId="25" fillId="4" borderId="26" xfId="0" applyFont="1" applyFill="1" applyBorder="1" applyAlignment="1">
      <alignment horizontal="center" vertical="center"/>
    </xf>
    <xf numFmtId="0" fontId="25" fillId="3" borderId="3" xfId="0" applyFont="1" applyFill="1" applyBorder="1"/>
    <xf numFmtId="164" fontId="25" fillId="12" borderId="28" xfId="0" applyNumberFormat="1" applyFont="1" applyFill="1" applyBorder="1" applyAlignment="1">
      <alignment horizontal="center" vertical="center" textRotation="90" shrinkToFit="1"/>
    </xf>
    <xf numFmtId="9" fontId="25" fillId="12" borderId="30" xfId="0" applyNumberFormat="1" applyFont="1" applyFill="1" applyBorder="1" applyAlignment="1">
      <alignment vertical="center"/>
    </xf>
    <xf numFmtId="0" fontId="25" fillId="4" borderId="73" xfId="0" applyFont="1" applyFill="1" applyBorder="1" applyAlignment="1">
      <alignment horizontal="center" vertical="center"/>
    </xf>
    <xf numFmtId="0" fontId="25" fillId="0" borderId="9" xfId="0" applyFont="1" applyBorder="1" applyAlignment="1">
      <alignment shrinkToFit="1"/>
    </xf>
    <xf numFmtId="0" fontId="25" fillId="3" borderId="0" xfId="0" applyFont="1" applyFill="1" applyAlignment="1">
      <alignment horizontal="center"/>
    </xf>
    <xf numFmtId="2" fontId="25" fillId="0" borderId="0" xfId="0" applyNumberFormat="1" applyFont="1"/>
    <xf numFmtId="0" fontId="25" fillId="0" borderId="1" xfId="0" applyFont="1" applyBorder="1" applyAlignment="1">
      <alignment horizontal="left" vertical="center"/>
    </xf>
    <xf numFmtId="0" fontId="25" fillId="16" borderId="0" xfId="0" applyFont="1" applyFill="1" applyAlignment="1">
      <alignment horizontal="center"/>
    </xf>
    <xf numFmtId="0" fontId="25" fillId="12" borderId="13" xfId="0" applyFont="1" applyFill="1" applyBorder="1" applyAlignment="1">
      <alignment horizontal="center" vertical="center"/>
    </xf>
    <xf numFmtId="0" fontId="25" fillId="3" borderId="3" xfId="0" applyFont="1" applyFill="1" applyBorder="1" applyAlignment="1">
      <alignment horizontal="right" wrapText="1"/>
    </xf>
    <xf numFmtId="49" fontId="25" fillId="0" borderId="0" xfId="0" applyNumberFormat="1" applyFont="1" applyAlignment="1">
      <alignment horizontal="left" vertical="center" shrinkToFit="1"/>
    </xf>
    <xf numFmtId="2" fontId="25" fillId="16" borderId="34" xfId="0" applyNumberFormat="1" applyFont="1" applyFill="1" applyBorder="1"/>
    <xf numFmtId="0" fontId="25" fillId="3" borderId="31" xfId="0" applyFont="1" applyFill="1" applyBorder="1"/>
    <xf numFmtId="0" fontId="25" fillId="11" borderId="12" xfId="0" applyFont="1" applyFill="1" applyBorder="1" applyAlignment="1">
      <alignment horizontal="center" vertical="center"/>
    </xf>
    <xf numFmtId="0" fontId="25" fillId="4" borderId="14" xfId="0" applyFont="1" applyFill="1" applyBorder="1" applyAlignment="1">
      <alignment horizontal="center" vertical="center"/>
    </xf>
    <xf numFmtId="0" fontId="25" fillId="12" borderId="0" xfId="0" applyFont="1" applyFill="1" applyAlignment="1">
      <alignment horizontal="center" vertical="center"/>
    </xf>
    <xf numFmtId="0" fontId="25" fillId="0" borderId="2" xfId="0" applyFont="1" applyBorder="1"/>
    <xf numFmtId="0" fontId="25" fillId="0" borderId="11" xfId="0" applyFont="1" applyBorder="1"/>
    <xf numFmtId="167" fontId="25" fillId="0" borderId="12" xfId="0" applyNumberFormat="1" applyFont="1" applyBorder="1" applyAlignment="1">
      <alignment horizontal="center" vertical="center" wrapText="1"/>
    </xf>
    <xf numFmtId="0" fontId="25" fillId="23" borderId="0" xfId="0" applyFont="1" applyFill="1" applyAlignment="1">
      <alignment horizontal="center"/>
    </xf>
    <xf numFmtId="0" fontId="25" fillId="4" borderId="67" xfId="0" applyFont="1" applyFill="1" applyBorder="1" applyAlignment="1">
      <alignment horizontal="center" vertical="center"/>
    </xf>
    <xf numFmtId="1" fontId="25" fillId="0" borderId="14" xfId="0" applyNumberFormat="1" applyFont="1" applyBorder="1"/>
    <xf numFmtId="9" fontId="25" fillId="12" borderId="20" xfId="0" applyNumberFormat="1" applyFont="1" applyFill="1" applyBorder="1" applyAlignment="1">
      <alignment vertical="center"/>
    </xf>
    <xf numFmtId="0" fontId="25" fillId="20" borderId="0" xfId="0" applyFont="1" applyFill="1" applyAlignment="1">
      <alignment horizontal="center" vertical="center"/>
    </xf>
    <xf numFmtId="0" fontId="25" fillId="0" borderId="14" xfId="0" applyFont="1" applyBorder="1" applyAlignment="1">
      <alignment horizontal="center" vertical="center"/>
    </xf>
    <xf numFmtId="9" fontId="25" fillId="12" borderId="17" xfId="0" applyNumberFormat="1" applyFont="1" applyFill="1" applyBorder="1" applyAlignment="1">
      <alignment vertical="center"/>
    </xf>
    <xf numFmtId="0" fontId="25" fillId="8" borderId="0" xfId="0" applyFont="1" applyFill="1" applyAlignment="1">
      <alignment horizontal="center" vertical="center"/>
    </xf>
    <xf numFmtId="1" fontId="25" fillId="0" borderId="0" xfId="0" applyNumberFormat="1" applyFont="1"/>
    <xf numFmtId="0" fontId="25" fillId="0" borderId="2" xfId="0" applyFont="1" applyBorder="1" applyAlignment="1">
      <alignment horizontal="center" vertical="center"/>
    </xf>
    <xf numFmtId="0" fontId="25" fillId="3" borderId="27" xfId="0" applyFont="1" applyFill="1" applyBorder="1"/>
    <xf numFmtId="0" fontId="25" fillId="0" borderId="4" xfId="0" applyFont="1" applyBorder="1" applyAlignment="1">
      <alignment horizontal="center"/>
    </xf>
    <xf numFmtId="9" fontId="25" fillId="12" borderId="50" xfId="0" applyNumberFormat="1" applyFont="1" applyFill="1" applyBorder="1" applyAlignment="1">
      <alignment horizontal="center"/>
    </xf>
    <xf numFmtId="0" fontId="25" fillId="9" borderId="33" xfId="0" applyFont="1" applyFill="1" applyBorder="1" applyAlignment="1">
      <alignment horizontal="right"/>
    </xf>
    <xf numFmtId="0" fontId="25" fillId="12" borderId="13" xfId="0" applyFont="1" applyFill="1" applyBorder="1" applyAlignment="1">
      <alignment horizontal="center"/>
    </xf>
    <xf numFmtId="0" fontId="25" fillId="3" borderId="19" xfId="0" applyFont="1" applyFill="1" applyBorder="1"/>
    <xf numFmtId="0" fontId="25" fillId="12" borderId="34" xfId="0" applyFont="1" applyFill="1" applyBorder="1"/>
    <xf numFmtId="0" fontId="25" fillId="3" borderId="25" xfId="0" applyFont="1" applyFill="1" applyBorder="1"/>
    <xf numFmtId="0" fontId="25" fillId="8" borderId="0" xfId="0" applyFont="1" applyFill="1" applyAlignment="1">
      <alignment horizontal="center"/>
    </xf>
    <xf numFmtId="2" fontId="25" fillId="20" borderId="13" xfId="0" applyNumberFormat="1" applyFont="1" applyFill="1" applyBorder="1" applyAlignment="1">
      <alignment horizontal="center" vertical="center"/>
    </xf>
    <xf numFmtId="164" fontId="25" fillId="3" borderId="14" xfId="0" applyNumberFormat="1" applyFont="1" applyFill="1" applyBorder="1"/>
    <xf numFmtId="0" fontId="25" fillId="0" borderId="27" xfId="0" applyFont="1" applyBorder="1" applyAlignment="1">
      <alignment horizontal="center"/>
    </xf>
    <xf numFmtId="0" fontId="25" fillId="3" borderId="33" xfId="0" applyFont="1" applyFill="1" applyBorder="1"/>
    <xf numFmtId="9" fontId="25" fillId="4" borderId="29" xfId="0" applyNumberFormat="1" applyFont="1" applyFill="1" applyBorder="1" applyAlignment="1">
      <alignment horizontal="center" vertical="center" textRotation="90" wrapText="1" shrinkToFit="1"/>
    </xf>
    <xf numFmtId="0" fontId="25" fillId="4" borderId="30" xfId="0" applyFont="1" applyFill="1" applyBorder="1" applyAlignment="1">
      <alignment horizontal="center" vertical="center" textRotation="90"/>
    </xf>
    <xf numFmtId="0" fontId="25" fillId="7" borderId="34" xfId="0" applyFont="1" applyFill="1" applyBorder="1" applyAlignment="1">
      <alignment horizontal="center" vertical="center" wrapText="1"/>
    </xf>
    <xf numFmtId="165" fontId="25" fillId="3" borderId="39" xfId="0" applyNumberFormat="1" applyFont="1" applyFill="1" applyBorder="1" applyAlignment="1">
      <alignment horizontal="center" shrinkToFit="1"/>
    </xf>
    <xf numFmtId="0" fontId="25" fillId="3" borderId="0" xfId="0" applyFont="1" applyFill="1" applyAlignment="1">
      <alignment horizontal="center" wrapText="1"/>
    </xf>
    <xf numFmtId="49" fontId="25" fillId="0" borderId="0" xfId="0" applyNumberFormat="1" applyFont="1" applyAlignment="1">
      <alignment horizontal="right"/>
    </xf>
    <xf numFmtId="0" fontId="25" fillId="4" borderId="38" xfId="0" applyFont="1" applyFill="1" applyBorder="1" applyAlignment="1">
      <alignment horizontal="center" vertical="center"/>
    </xf>
    <xf numFmtId="0" fontId="25" fillId="3" borderId="53" xfId="0" applyFont="1" applyFill="1" applyBorder="1" applyAlignment="1">
      <alignment horizontal="center"/>
    </xf>
    <xf numFmtId="0" fontId="25" fillId="3" borderId="91" xfId="0" applyFont="1" applyFill="1" applyBorder="1" applyAlignment="1">
      <alignment horizontal="center"/>
    </xf>
    <xf numFmtId="0" fontId="25" fillId="0" borderId="22" xfId="0" applyFont="1" applyBorder="1"/>
    <xf numFmtId="0" fontId="25" fillId="22" borderId="60" xfId="0" applyFont="1" applyFill="1" applyBorder="1" applyAlignment="1">
      <alignment horizontal="center"/>
    </xf>
    <xf numFmtId="0" fontId="25" fillId="3" borderId="60" xfId="0" applyFont="1" applyFill="1" applyBorder="1" applyAlignment="1">
      <alignment horizontal="center"/>
    </xf>
    <xf numFmtId="0" fontId="25" fillId="0" borderId="37" xfId="0" applyFont="1" applyBorder="1" applyAlignment="1">
      <alignment horizontal="center"/>
    </xf>
    <xf numFmtId="0" fontId="25" fillId="4" borderId="35" xfId="0" applyFont="1" applyFill="1" applyBorder="1" applyAlignment="1">
      <alignment horizontal="center" textRotation="90" wrapText="1"/>
    </xf>
    <xf numFmtId="1" fontId="25" fillId="3" borderId="12" xfId="0" applyNumberFormat="1" applyFont="1" applyFill="1" applyBorder="1" applyAlignment="1">
      <alignment shrinkToFit="1"/>
    </xf>
    <xf numFmtId="0" fontId="25" fillId="4" borderId="11" xfId="0" applyFont="1" applyFill="1" applyBorder="1" applyAlignment="1">
      <alignment horizontal="center" vertical="center"/>
    </xf>
    <xf numFmtId="49" fontId="25" fillId="3" borderId="22" xfId="0" applyNumberFormat="1" applyFont="1" applyFill="1" applyBorder="1" applyAlignment="1">
      <alignment horizontal="center" shrinkToFit="1"/>
    </xf>
    <xf numFmtId="0" fontId="25" fillId="0" borderId="6" xfId="0" applyFont="1" applyBorder="1" applyAlignment="1">
      <alignment horizontal="center" vertical="center" wrapText="1"/>
    </xf>
    <xf numFmtId="0" fontId="25" fillId="0" borderId="12" xfId="0" applyFont="1" applyBorder="1" applyAlignment="1">
      <alignment vertical="center"/>
    </xf>
    <xf numFmtId="49" fontId="25" fillId="3" borderId="14" xfId="0" applyNumberFormat="1" applyFont="1" applyFill="1" applyBorder="1" applyAlignment="1">
      <alignment horizontal="center" shrinkToFit="1"/>
    </xf>
    <xf numFmtId="0" fontId="25" fillId="3" borderId="55" xfId="0" applyFont="1" applyFill="1" applyBorder="1" applyAlignment="1">
      <alignment horizontal="center"/>
    </xf>
    <xf numFmtId="0" fontId="25" fillId="3" borderId="81" xfId="0" applyFont="1" applyFill="1" applyBorder="1" applyAlignment="1">
      <alignment horizontal="center" vertical="center"/>
    </xf>
    <xf numFmtId="0" fontId="25" fillId="4" borderId="6" xfId="0" applyFont="1" applyFill="1" applyBorder="1" applyAlignment="1">
      <alignment horizontal="center" vertical="center"/>
    </xf>
    <xf numFmtId="0" fontId="25" fillId="9" borderId="7" xfId="0" applyFont="1" applyFill="1" applyBorder="1" applyAlignment="1">
      <alignment horizontal="center" vertical="center"/>
    </xf>
    <xf numFmtId="0" fontId="25" fillId="0" borderId="85" xfId="0" applyFont="1" applyBorder="1"/>
    <xf numFmtId="0" fontId="25" fillId="12" borderId="28" xfId="0" applyFont="1" applyFill="1" applyBorder="1" applyAlignment="1">
      <alignment horizontal="center" vertical="center"/>
    </xf>
    <xf numFmtId="0" fontId="25" fillId="3" borderId="36" xfId="0" applyFont="1" applyFill="1" applyBorder="1"/>
    <xf numFmtId="0" fontId="25" fillId="0" borderId="9" xfId="0" applyFont="1" applyBorder="1" applyAlignment="1">
      <alignment horizontal="right" vertical="center" shrinkToFit="1"/>
    </xf>
    <xf numFmtId="0" fontId="25" fillId="4" borderId="14" xfId="0" applyFont="1" applyFill="1" applyBorder="1" applyAlignment="1">
      <alignment horizontal="center" textRotation="90" wrapText="1"/>
    </xf>
    <xf numFmtId="0" fontId="25" fillId="4" borderId="2" xfId="0" applyFont="1" applyFill="1" applyBorder="1" applyAlignment="1">
      <alignment horizontal="center" vertical="center" wrapText="1"/>
    </xf>
    <xf numFmtId="0" fontId="25" fillId="3" borderId="20" xfId="0" applyFont="1" applyFill="1" applyBorder="1" applyAlignment="1">
      <alignment horizontal="center"/>
    </xf>
    <xf numFmtId="49" fontId="25" fillId="14" borderId="17" xfId="0" applyNumberFormat="1" applyFont="1" applyFill="1" applyBorder="1" applyAlignment="1">
      <alignment horizontal="center" vertical="center"/>
    </xf>
    <xf numFmtId="1" fontId="25" fillId="3" borderId="33" xfId="0" applyNumberFormat="1" applyFont="1" applyFill="1" applyBorder="1" applyAlignment="1">
      <alignment shrinkToFit="1"/>
    </xf>
    <xf numFmtId="0" fontId="25" fillId="0" borderId="0" xfId="0" applyFont="1" applyAlignment="1">
      <alignment vertical="center"/>
    </xf>
    <xf numFmtId="0" fontId="25" fillId="3" borderId="19" xfId="0" applyFont="1" applyFill="1" applyBorder="1" applyAlignment="1">
      <alignment shrinkToFit="1"/>
    </xf>
    <xf numFmtId="0" fontId="25" fillId="3" borderId="37" xfId="0" applyFont="1" applyFill="1" applyBorder="1" applyAlignment="1">
      <alignment horizontal="center" vertical="center"/>
    </xf>
    <xf numFmtId="9" fontId="25" fillId="4" borderId="69" xfId="0" applyNumberFormat="1" applyFont="1" applyFill="1" applyBorder="1" applyAlignment="1">
      <alignment horizontal="center"/>
    </xf>
    <xf numFmtId="0" fontId="25" fillId="9" borderId="0" xfId="0" applyFont="1" applyFill="1" applyAlignment="1">
      <alignment vertical="center"/>
    </xf>
    <xf numFmtId="0" fontId="25" fillId="4" borderId="40" xfId="0" applyFont="1" applyFill="1" applyBorder="1" applyAlignment="1">
      <alignment horizontal="center" vertical="center" wrapText="1"/>
    </xf>
    <xf numFmtId="0" fontId="25" fillId="0" borderId="3" xfId="0" applyFont="1" applyBorder="1"/>
    <xf numFmtId="0" fontId="25" fillId="8" borderId="8" xfId="0" applyFont="1" applyFill="1" applyBorder="1" applyAlignment="1">
      <alignment horizontal="center" wrapText="1"/>
    </xf>
    <xf numFmtId="0" fontId="25" fillId="12" borderId="28" xfId="0" applyFont="1" applyFill="1" applyBorder="1" applyAlignment="1">
      <alignment vertical="center"/>
    </xf>
    <xf numFmtId="0" fontId="25" fillId="4" borderId="44" xfId="0" applyFont="1" applyFill="1" applyBorder="1" applyAlignment="1">
      <alignment horizontal="center" textRotation="90" wrapText="1"/>
    </xf>
    <xf numFmtId="0" fontId="25" fillId="4" borderId="14" xfId="0" applyFont="1" applyFill="1" applyBorder="1" applyAlignment="1">
      <alignment horizontal="center" textRotation="90" wrapText="1" shrinkToFit="1"/>
    </xf>
    <xf numFmtId="0" fontId="25" fillId="4" borderId="60" xfId="0" applyFont="1" applyFill="1" applyBorder="1" applyAlignment="1">
      <alignment horizontal="center" vertical="center"/>
    </xf>
    <xf numFmtId="0" fontId="25" fillId="12" borderId="21" xfId="0" applyFont="1" applyFill="1" applyBorder="1" applyAlignment="1">
      <alignment horizontal="center" vertical="center"/>
    </xf>
    <xf numFmtId="0" fontId="25" fillId="12" borderId="22" xfId="0" applyFont="1" applyFill="1" applyBorder="1" applyAlignment="1">
      <alignment horizontal="center"/>
    </xf>
    <xf numFmtId="49" fontId="25" fillId="0" borderId="0" xfId="0" applyNumberFormat="1" applyFont="1"/>
    <xf numFmtId="0" fontId="25" fillId="0" borderId="12" xfId="0" applyFont="1" applyBorder="1" applyAlignment="1">
      <alignment horizontal="center" wrapText="1"/>
    </xf>
    <xf numFmtId="0" fontId="25" fillId="7" borderId="64" xfId="0" applyFont="1" applyFill="1" applyBorder="1" applyAlignment="1">
      <alignment horizontal="center"/>
    </xf>
    <xf numFmtId="0" fontId="25" fillId="16" borderId="0" xfId="0" applyFont="1" applyFill="1" applyAlignment="1">
      <alignment horizontal="center" vertical="center"/>
    </xf>
    <xf numFmtId="0" fontId="25" fillId="4" borderId="14" xfId="0" applyFont="1" applyFill="1" applyBorder="1" applyAlignment="1">
      <alignment horizontal="center" vertical="center" textRotation="90"/>
    </xf>
    <xf numFmtId="0" fontId="25" fillId="22" borderId="91" xfId="0" applyFont="1" applyFill="1" applyBorder="1" applyAlignment="1">
      <alignment horizontal="center"/>
    </xf>
    <xf numFmtId="0" fontId="25" fillId="0" borderId="54" xfId="0" applyFont="1" applyBorder="1" applyAlignment="1">
      <alignment horizontal="center" vertical="center"/>
    </xf>
    <xf numFmtId="2" fontId="25" fillId="19" borderId="13" xfId="0" applyNumberFormat="1" applyFont="1" applyFill="1" applyBorder="1" applyAlignment="1">
      <alignment horizontal="center" vertical="center"/>
    </xf>
    <xf numFmtId="9" fontId="25" fillId="3" borderId="33" xfId="0" applyNumberFormat="1" applyFont="1" applyFill="1" applyBorder="1"/>
    <xf numFmtId="0" fontId="25" fillId="0" borderId="55" xfId="0" applyFont="1" applyBorder="1" applyAlignment="1">
      <alignment horizontal="center" vertical="center"/>
    </xf>
    <xf numFmtId="0" fontId="25" fillId="12" borderId="29" xfId="0" applyFont="1" applyFill="1" applyBorder="1" applyAlignment="1">
      <alignment horizontal="center" vertical="center" textRotation="90"/>
    </xf>
    <xf numFmtId="0" fontId="25" fillId="3" borderId="16" xfId="0" applyFont="1" applyFill="1" applyBorder="1"/>
    <xf numFmtId="0" fontId="25" fillId="4" borderId="33" xfId="0" applyFont="1" applyFill="1" applyBorder="1" applyAlignment="1">
      <alignment horizontal="center" vertical="center" textRotation="90"/>
    </xf>
    <xf numFmtId="0" fontId="25" fillId="0" borderId="3" xfId="0" applyFont="1" applyBorder="1" applyAlignment="1">
      <alignment horizontal="center" vertical="center"/>
    </xf>
    <xf numFmtId="0" fontId="25" fillId="9" borderId="17" xfId="0" applyFont="1" applyFill="1" applyBorder="1" applyAlignment="1">
      <alignment horizontal="center" vertical="center"/>
    </xf>
    <xf numFmtId="0" fontId="25" fillId="12" borderId="30" xfId="0" applyFont="1" applyFill="1" applyBorder="1" applyAlignment="1">
      <alignment horizontal="center" vertical="center" textRotation="90" shrinkToFit="1"/>
    </xf>
    <xf numFmtId="0" fontId="25" fillId="4" borderId="41" xfId="0" applyFont="1" applyFill="1" applyBorder="1" applyAlignment="1">
      <alignment horizontal="center" vertical="center" wrapText="1"/>
    </xf>
    <xf numFmtId="0" fontId="25" fillId="12" borderId="60" xfId="0" applyFont="1" applyFill="1" applyBorder="1" applyAlignment="1">
      <alignment horizontal="center"/>
    </xf>
    <xf numFmtId="0" fontId="25" fillId="4" borderId="59" xfId="0" applyFont="1" applyFill="1" applyBorder="1" applyAlignment="1">
      <alignment horizontal="center" vertical="center" wrapText="1"/>
    </xf>
    <xf numFmtId="0" fontId="25" fillId="4" borderId="10" xfId="0" applyFont="1" applyFill="1" applyBorder="1" applyAlignment="1">
      <alignment horizontal="center" textRotation="90" wrapText="1"/>
    </xf>
    <xf numFmtId="0" fontId="25" fillId="19" borderId="0" xfId="0" applyFont="1" applyFill="1" applyAlignment="1">
      <alignment horizontal="center"/>
    </xf>
    <xf numFmtId="0" fontId="25" fillId="0" borderId="1" xfId="0" applyFont="1" applyBorder="1"/>
    <xf numFmtId="164" fontId="25" fillId="12" borderId="17" xfId="0" applyNumberFormat="1" applyFont="1" applyFill="1" applyBorder="1" applyAlignment="1">
      <alignment horizontal="center" vertical="center"/>
    </xf>
    <xf numFmtId="0" fontId="25" fillId="3" borderId="34" xfId="0" applyFont="1" applyFill="1" applyBorder="1" applyAlignment="1">
      <alignment horizontal="center" vertical="center"/>
    </xf>
    <xf numFmtId="1" fontId="25" fillId="12" borderId="17" xfId="0" applyNumberFormat="1" applyFont="1" applyFill="1" applyBorder="1"/>
    <xf numFmtId="0" fontId="25" fillId="9" borderId="59" xfId="0" applyFont="1" applyFill="1" applyBorder="1" applyAlignment="1">
      <alignment horizontal="right" vertical="top"/>
    </xf>
    <xf numFmtId="0" fontId="25" fillId="0" borderId="9" xfId="0" applyFont="1" applyBorder="1" applyAlignment="1">
      <alignment horizontal="center"/>
    </xf>
    <xf numFmtId="164" fontId="25" fillId="3" borderId="22" xfId="0" applyNumberFormat="1" applyFont="1" applyFill="1" applyBorder="1"/>
    <xf numFmtId="0" fontId="25" fillId="22" borderId="0" xfId="0" applyFont="1" applyFill="1" applyAlignment="1">
      <alignment horizontal="center"/>
    </xf>
    <xf numFmtId="0" fontId="25" fillId="13" borderId="4" xfId="0" applyFont="1" applyFill="1" applyBorder="1" applyAlignment="1">
      <alignment horizontal="center" vertical="center" shrinkToFit="1"/>
    </xf>
    <xf numFmtId="167" fontId="25" fillId="0" borderId="0" xfId="0" applyNumberFormat="1" applyFont="1" applyAlignment="1">
      <alignment horizontal="center"/>
    </xf>
    <xf numFmtId="0" fontId="25" fillId="4" borderId="28" xfId="0" applyFont="1" applyFill="1" applyBorder="1" applyAlignment="1">
      <alignment horizontal="center" vertical="center"/>
    </xf>
    <xf numFmtId="0" fontId="25" fillId="4" borderId="61" xfId="0" applyFont="1" applyFill="1" applyBorder="1" applyAlignment="1">
      <alignment horizontal="center" vertical="center" wrapText="1"/>
    </xf>
    <xf numFmtId="0" fontId="25" fillId="3" borderId="71" xfId="0" applyFont="1" applyFill="1" applyBorder="1" applyAlignment="1">
      <alignment horizontal="right" vertical="center" wrapText="1"/>
    </xf>
    <xf numFmtId="0" fontId="25" fillId="3" borderId="17" xfId="0" applyFont="1" applyFill="1" applyBorder="1"/>
    <xf numFmtId="0" fontId="25" fillId="0" borderId="34" xfId="0" applyFont="1" applyBorder="1" applyAlignment="1">
      <alignment horizontal="center" vertical="center"/>
    </xf>
    <xf numFmtId="0" fontId="25" fillId="4" borderId="29" xfId="0" applyFont="1" applyFill="1" applyBorder="1" applyAlignment="1">
      <alignment horizontal="center" vertical="center" textRotation="90" shrinkToFit="1"/>
    </xf>
    <xf numFmtId="0" fontId="25" fillId="3" borderId="21" xfId="0" applyFont="1" applyFill="1" applyBorder="1" applyAlignment="1">
      <alignment horizontal="center" vertical="center"/>
    </xf>
    <xf numFmtId="0" fontId="25" fillId="0" borderId="6" xfId="0" applyFont="1" applyBorder="1" applyAlignment="1">
      <alignment vertical="center"/>
    </xf>
    <xf numFmtId="0" fontId="25" fillId="12" borderId="12" xfId="0" applyFont="1" applyFill="1" applyBorder="1" applyAlignment="1">
      <alignment horizontal="center" vertical="center"/>
    </xf>
    <xf numFmtId="0" fontId="25" fillId="12" borderId="29" xfId="0" applyFont="1" applyFill="1" applyBorder="1" applyAlignment="1">
      <alignment horizontal="center" vertical="center" textRotation="90" wrapText="1" shrinkToFit="1"/>
    </xf>
    <xf numFmtId="167" fontId="25" fillId="3" borderId="4" xfId="0" applyNumberFormat="1" applyFont="1" applyFill="1" applyBorder="1" applyAlignment="1">
      <alignment horizontal="center"/>
    </xf>
    <xf numFmtId="0" fontId="25" fillId="10" borderId="0" xfId="0" applyFont="1" applyFill="1" applyAlignment="1">
      <alignment horizontal="center" vertical="center" shrinkToFit="1"/>
    </xf>
    <xf numFmtId="0" fontId="25" fillId="3" borderId="13" xfId="0" applyFont="1" applyFill="1" applyBorder="1" applyAlignment="1">
      <alignment horizontal="center"/>
    </xf>
    <xf numFmtId="0" fontId="25" fillId="8" borderId="0" xfId="0" applyFont="1" applyFill="1"/>
    <xf numFmtId="0" fontId="25" fillId="3" borderId="20" xfId="0" applyFont="1" applyFill="1" applyBorder="1" applyAlignment="1">
      <alignment horizontal="center" vertical="center"/>
    </xf>
    <xf numFmtId="0" fontId="25" fillId="3" borderId="23" xfId="0" applyFont="1" applyFill="1" applyBorder="1"/>
    <xf numFmtId="0" fontId="25" fillId="3" borderId="16" xfId="0" applyFont="1" applyFill="1" applyBorder="1" applyAlignment="1">
      <alignment horizontal="left"/>
    </xf>
    <xf numFmtId="0" fontId="25" fillId="0" borderId="0" xfId="0" applyFont="1" applyAlignment="1">
      <alignment vertical="top"/>
    </xf>
    <xf numFmtId="1" fontId="25" fillId="0" borderId="22" xfId="0" applyNumberFormat="1" applyFont="1" applyBorder="1"/>
    <xf numFmtId="164" fontId="25" fillId="12" borderId="29" xfId="0" applyNumberFormat="1" applyFont="1" applyFill="1" applyBorder="1" applyAlignment="1">
      <alignment horizontal="center" vertical="center" textRotation="90" wrapText="1" shrinkToFit="1"/>
    </xf>
    <xf numFmtId="0" fontId="25" fillId="0" borderId="22" xfId="0" applyFont="1" applyBorder="1" applyAlignment="1">
      <alignment horizontal="center" vertical="center" shrinkToFit="1"/>
    </xf>
    <xf numFmtId="0" fontId="25" fillId="0" borderId="73" xfId="0" applyFont="1" applyBorder="1" applyAlignment="1">
      <alignment horizontal="center" vertical="top" wrapText="1"/>
    </xf>
    <xf numFmtId="0" fontId="25" fillId="4" borderId="8" xfId="0" applyFont="1" applyFill="1" applyBorder="1" applyAlignment="1">
      <alignment horizontal="center"/>
    </xf>
    <xf numFmtId="0" fontId="25" fillId="3" borderId="73" xfId="0" applyFont="1" applyFill="1" applyBorder="1" applyAlignment="1">
      <alignment horizontal="center"/>
    </xf>
    <xf numFmtId="0" fontId="25" fillId="0" borderId="0" xfId="0" applyFont="1" applyAlignment="1">
      <alignment horizontal="right" vertical="top"/>
    </xf>
    <xf numFmtId="0" fontId="25" fillId="3" borderId="15" xfId="0" applyFont="1" applyFill="1" applyBorder="1" applyAlignment="1">
      <alignment shrinkToFit="1"/>
    </xf>
    <xf numFmtId="0" fontId="25" fillId="0" borderId="41" xfId="0" applyFont="1" applyBorder="1" applyAlignment="1">
      <alignment horizontal="center" vertical="center"/>
    </xf>
    <xf numFmtId="0" fontId="25" fillId="7" borderId="44" xfId="0" applyFont="1" applyFill="1" applyBorder="1" applyAlignment="1">
      <alignment horizontal="center" vertical="center" wrapText="1"/>
    </xf>
    <xf numFmtId="0" fontId="25" fillId="3" borderId="50" xfId="0" applyFont="1" applyFill="1" applyBorder="1" applyAlignment="1">
      <alignment horizontal="center"/>
    </xf>
    <xf numFmtId="0" fontId="25" fillId="4" borderId="31" xfId="0" applyFont="1" applyFill="1" applyBorder="1" applyAlignment="1">
      <alignment horizontal="center" vertical="center"/>
    </xf>
    <xf numFmtId="0" fontId="25" fillId="12" borderId="80" xfId="0" applyFont="1" applyFill="1" applyBorder="1" applyAlignment="1">
      <alignment horizontal="center" shrinkToFit="1"/>
    </xf>
    <xf numFmtId="0" fontId="25" fillId="5" borderId="0" xfId="0" applyFont="1" applyFill="1"/>
    <xf numFmtId="0" fontId="25" fillId="13" borderId="9" xfId="0" applyFont="1" applyFill="1" applyBorder="1" applyAlignment="1">
      <alignment horizontal="center" vertical="center" shrinkToFit="1"/>
    </xf>
    <xf numFmtId="165" fontId="25" fillId="5" borderId="39" xfId="0" applyNumberFormat="1" applyFont="1" applyFill="1" applyBorder="1" applyAlignment="1">
      <alignment horizontal="center" shrinkToFit="1"/>
    </xf>
    <xf numFmtId="0" fontId="25" fillId="3" borderId="10" xfId="0" applyFont="1" applyFill="1" applyBorder="1" applyAlignment="1">
      <alignment horizontal="center" vertical="center"/>
    </xf>
    <xf numFmtId="164" fontId="25" fillId="12" borderId="17" xfId="0" applyNumberFormat="1" applyFont="1" applyFill="1" applyBorder="1" applyAlignment="1">
      <alignment vertical="center"/>
    </xf>
    <xf numFmtId="1" fontId="25" fillId="12" borderId="12" xfId="0" applyNumberFormat="1" applyFont="1" applyFill="1" applyBorder="1"/>
    <xf numFmtId="0" fontId="25" fillId="0" borderId="4" xfId="0" applyFont="1" applyBorder="1" applyAlignment="1">
      <alignment shrinkToFit="1"/>
    </xf>
    <xf numFmtId="0" fontId="25" fillId="3" borderId="24" xfId="0" applyFont="1" applyFill="1" applyBorder="1"/>
    <xf numFmtId="0" fontId="25" fillId="0" borderId="5" xfId="0" applyFont="1" applyBorder="1" applyAlignment="1">
      <alignment horizontal="center"/>
    </xf>
    <xf numFmtId="1" fontId="25" fillId="12" borderId="29" xfId="0" applyNumberFormat="1" applyFont="1" applyFill="1" applyBorder="1" applyAlignment="1">
      <alignment vertical="center"/>
    </xf>
    <xf numFmtId="0" fontId="25" fillId="0" borderId="60" xfId="0" applyFont="1" applyBorder="1"/>
    <xf numFmtId="164" fontId="25" fillId="12" borderId="11" xfId="0" applyNumberFormat="1" applyFont="1" applyFill="1" applyBorder="1" applyAlignment="1">
      <alignment vertical="center"/>
    </xf>
    <xf numFmtId="0" fontId="25" fillId="3" borderId="14" xfId="0" applyFont="1" applyFill="1" applyBorder="1" applyAlignment="1">
      <alignment horizontal="center" vertical="center"/>
    </xf>
    <xf numFmtId="0" fontId="25" fillId="3" borderId="0" xfId="0" applyFont="1" applyFill="1" applyAlignment="1">
      <alignment horizontal="left"/>
    </xf>
    <xf numFmtId="0" fontId="25" fillId="3" borderId="15" xfId="0" applyFont="1" applyFill="1" applyBorder="1"/>
    <xf numFmtId="0" fontId="25" fillId="4" borderId="59" xfId="0" applyFont="1" applyFill="1" applyBorder="1" applyAlignment="1">
      <alignment horizontal="center" vertical="center"/>
    </xf>
    <xf numFmtId="0" fontId="25" fillId="7" borderId="39" xfId="0" applyFont="1" applyFill="1" applyBorder="1" applyAlignment="1">
      <alignment horizontal="center" vertical="center" shrinkToFit="1"/>
    </xf>
    <xf numFmtId="0" fontId="25" fillId="3" borderId="22" xfId="0" applyFont="1" applyFill="1" applyBorder="1" applyAlignment="1">
      <alignment horizontal="center" vertical="center" shrinkToFit="1"/>
    </xf>
    <xf numFmtId="49" fontId="25" fillId="3" borderId="0" xfId="0" applyNumberFormat="1" applyFont="1" applyFill="1"/>
    <xf numFmtId="0" fontId="25" fillId="0" borderId="70" xfId="0" applyFont="1" applyBorder="1" applyAlignment="1">
      <alignment horizontal="center" vertical="center" wrapText="1"/>
    </xf>
    <xf numFmtId="0" fontId="25" fillId="12" borderId="33" xfId="0" applyFont="1" applyFill="1" applyBorder="1"/>
    <xf numFmtId="0" fontId="25" fillId="12" borderId="22" xfId="0" applyFont="1" applyFill="1" applyBorder="1" applyAlignment="1">
      <alignment horizontal="center" vertical="center"/>
    </xf>
    <xf numFmtId="0" fontId="25" fillId="3" borderId="0" xfId="0" applyFont="1" applyFill="1" applyAlignment="1">
      <alignment vertical="center" wrapText="1"/>
    </xf>
    <xf numFmtId="0" fontId="25" fillId="2" borderId="0" xfId="0" applyFont="1" applyFill="1"/>
    <xf numFmtId="0" fontId="25" fillId="3" borderId="0" xfId="0" applyFont="1" applyFill="1" applyAlignment="1">
      <alignment wrapText="1"/>
    </xf>
    <xf numFmtId="0" fontId="25" fillId="0" borderId="3" xfId="0" applyFont="1" applyBorder="1" applyAlignment="1">
      <alignment vertical="center"/>
    </xf>
    <xf numFmtId="2" fontId="25" fillId="16" borderId="12" xfId="0" applyNumberFormat="1" applyFont="1" applyFill="1" applyBorder="1"/>
    <xf numFmtId="0" fontId="25" fillId="4" borderId="33" xfId="0" applyFont="1" applyFill="1" applyBorder="1" applyAlignment="1">
      <alignment horizontal="center" textRotation="90" wrapText="1"/>
    </xf>
    <xf numFmtId="0" fontId="25" fillId="3" borderId="9" xfId="0" applyFont="1" applyFill="1" applyBorder="1" applyAlignment="1">
      <alignment horizontal="center" vertical="center" wrapText="1"/>
    </xf>
    <xf numFmtId="0" fontId="25" fillId="0" borderId="33" xfId="0" applyFont="1" applyBorder="1" applyAlignment="1">
      <alignment horizontal="center"/>
    </xf>
    <xf numFmtId="0" fontId="25" fillId="3" borderId="0" xfId="0" applyFont="1" applyFill="1" applyAlignment="1">
      <alignment vertical="top"/>
    </xf>
    <xf numFmtId="0" fontId="25" fillId="9" borderId="10" xfId="0" applyFont="1" applyFill="1" applyBorder="1" applyAlignment="1">
      <alignment horizontal="center" wrapText="1"/>
    </xf>
    <xf numFmtId="49" fontId="25" fillId="3" borderId="0" xfId="0" applyNumberFormat="1" applyFont="1" applyFill="1" applyAlignment="1">
      <alignment horizontal="right"/>
    </xf>
    <xf numFmtId="0" fontId="25" fillId="12" borderId="12" xfId="0" applyFont="1" applyFill="1" applyBorder="1" applyAlignment="1">
      <alignment horizontal="center"/>
    </xf>
    <xf numFmtId="0" fontId="25" fillId="0" borderId="9" xfId="0" applyFont="1" applyBorder="1" applyAlignment="1">
      <alignment horizontal="center" vertical="center"/>
    </xf>
    <xf numFmtId="0" fontId="25" fillId="3" borderId="86" xfId="0" applyFont="1" applyFill="1" applyBorder="1" applyAlignment="1">
      <alignment horizontal="center"/>
    </xf>
    <xf numFmtId="0" fontId="25" fillId="12" borderId="30" xfId="0" applyFont="1" applyFill="1" applyBorder="1" applyAlignment="1">
      <alignment horizontal="center" vertical="center" textRotation="90" wrapText="1"/>
    </xf>
    <xf numFmtId="0" fontId="25" fillId="0" borderId="64" xfId="0" applyFont="1" applyBorder="1"/>
    <xf numFmtId="0" fontId="25" fillId="0" borderId="22" xfId="0" applyFont="1" applyBorder="1" applyAlignment="1">
      <alignment horizontal="center" vertical="center"/>
    </xf>
    <xf numFmtId="0" fontId="25" fillId="13" borderId="0" xfId="0" applyFont="1" applyFill="1" applyAlignment="1">
      <alignment horizontal="center" vertical="center" shrinkToFit="1"/>
    </xf>
    <xf numFmtId="0" fontId="25" fillId="0" borderId="22" xfId="0" applyFont="1" applyBorder="1" applyAlignment="1">
      <alignment horizontal="center"/>
    </xf>
    <xf numFmtId="49" fontId="506" fillId="3" borderId="12" xfId="0" applyNumberFormat="1" applyFont="1" applyFill="1" applyBorder="1" applyAlignment="1">
      <alignment horizontal="center" wrapText="1" shrinkToFit="1"/>
    </xf>
    <xf numFmtId="0" fontId="6" fillId="11" borderId="33" xfId="0" applyFont="1" applyFill="1" applyBorder="1" applyAlignment="1">
      <alignment horizontal="center" vertical="center"/>
    </xf>
    <xf numFmtId="0" fontId="55" fillId="11" borderId="17" xfId="0" applyFont="1" applyFill="1" applyBorder="1" applyAlignment="1">
      <alignment horizontal="center" vertical="center"/>
    </xf>
    <xf numFmtId="0" fontId="25" fillId="11" borderId="14" xfId="0" applyFont="1" applyFill="1" applyBorder="1" applyAlignment="1">
      <alignment horizontal="center" vertical="center"/>
    </xf>
    <xf numFmtId="0" fontId="326" fillId="11" borderId="33" xfId="0" applyFont="1" applyFill="1" applyBorder="1" applyAlignment="1">
      <alignment horizontal="center" vertical="center"/>
    </xf>
    <xf numFmtId="0" fontId="477" fillId="11" borderId="11" xfId="0" applyFont="1" applyFill="1" applyBorder="1" applyAlignment="1">
      <alignment horizontal="center" vertical="center"/>
    </xf>
    <xf numFmtId="0" fontId="446" fillId="11" borderId="17" xfId="0" applyFont="1" applyFill="1" applyBorder="1" applyAlignment="1">
      <alignment horizontal="center" vertical="center"/>
    </xf>
    <xf numFmtId="0" fontId="25" fillId="0" borderId="0" xfId="0" applyFont="1" applyAlignment="1">
      <alignment horizontal="center"/>
    </xf>
    <xf numFmtId="167" fontId="25" fillId="0" borderId="0" xfId="0" applyNumberFormat="1" applyFont="1" applyAlignment="1">
      <alignment horizontal="center"/>
    </xf>
    <xf numFmtId="0" fontId="453" fillId="0" borderId="1" xfId="0" applyFont="1" applyBorder="1" applyAlignment="1">
      <alignment horizontal="center" wrapText="1"/>
    </xf>
    <xf numFmtId="0" fontId="116" fillId="0" borderId="2" xfId="0" applyFont="1" applyBorder="1" applyAlignment="1">
      <alignment horizontal="center" wrapText="1"/>
    </xf>
    <xf numFmtId="0" fontId="479"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181" fillId="0" borderId="1" xfId="0" applyFont="1" applyBorder="1" applyAlignment="1">
      <alignment horizontal="center"/>
    </xf>
    <xf numFmtId="0" fontId="289" fillId="0" borderId="2" xfId="0" applyFont="1" applyBorder="1" applyAlignment="1">
      <alignment horizontal="center"/>
    </xf>
    <xf numFmtId="167" fontId="227" fillId="0" borderId="1" xfId="0" applyNumberFormat="1" applyFont="1" applyBorder="1" applyAlignment="1">
      <alignment horizontal="center"/>
    </xf>
    <xf numFmtId="167" fontId="314" fillId="0" borderId="2" xfId="0" applyNumberFormat="1" applyFont="1" applyBorder="1" applyAlignment="1">
      <alignment horizontal="center"/>
    </xf>
    <xf numFmtId="0" fontId="424" fillId="3" borderId="0" xfId="0" applyFont="1" applyFill="1" applyAlignment="1">
      <alignment horizontal="left" wrapText="1"/>
    </xf>
    <xf numFmtId="167" fontId="432" fillId="3" borderId="0" xfId="0" applyNumberFormat="1" applyFont="1" applyFill="1" applyAlignment="1">
      <alignment horizontal="center"/>
    </xf>
    <xf numFmtId="167" fontId="25" fillId="3" borderId="0" xfId="0" applyNumberFormat="1" applyFont="1" applyFill="1" applyAlignment="1">
      <alignment horizontal="left" vertical="top" wrapText="1"/>
    </xf>
    <xf numFmtId="0" fontId="25" fillId="3" borderId="5" xfId="0" applyFont="1" applyFill="1" applyBorder="1" applyAlignment="1">
      <alignment horizontal="left" wrapText="1"/>
    </xf>
    <xf numFmtId="0" fontId="25" fillId="3" borderId="1" xfId="0" applyFont="1" applyFill="1" applyBorder="1" applyAlignment="1">
      <alignment horizontal="left" wrapText="1"/>
    </xf>
    <xf numFmtId="0" fontId="357" fillId="3" borderId="7" xfId="0" applyFont="1" applyFill="1" applyBorder="1" applyAlignment="1">
      <alignment horizontal="left" wrapText="1"/>
    </xf>
    <xf numFmtId="0" fontId="25" fillId="3" borderId="8" xfId="0" applyFont="1" applyFill="1" applyBorder="1" applyAlignment="1">
      <alignment horizontal="center" vertical="center" wrapText="1"/>
    </xf>
    <xf numFmtId="0" fontId="299" fillId="3" borderId="0" xfId="0" applyFont="1" applyFill="1" applyAlignment="1">
      <alignment horizontal="left" wrapText="1"/>
    </xf>
    <xf numFmtId="49" fontId="25" fillId="3" borderId="0" xfId="0" applyNumberFormat="1" applyFont="1" applyFill="1" applyAlignment="1">
      <alignment horizontal="center" wrapText="1"/>
    </xf>
    <xf numFmtId="0" fontId="70" fillId="3" borderId="0" xfId="0" applyFont="1" applyFill="1" applyAlignment="1">
      <alignment horizontal="left" wrapText="1"/>
    </xf>
    <xf numFmtId="0" fontId="409" fillId="3" borderId="0" xfId="0" applyFont="1" applyFill="1" applyAlignment="1">
      <alignment horizontal="left" wrapText="1"/>
    </xf>
    <xf numFmtId="0" fontId="25" fillId="3" borderId="0" xfId="0" applyFont="1" applyFill="1" applyAlignment="1">
      <alignment horizontal="center" vertical="top" wrapText="1"/>
    </xf>
    <xf numFmtId="0" fontId="25" fillId="3" borderId="0" xfId="0" applyFont="1" applyFill="1" applyAlignment="1">
      <alignment horizontal="center" wrapText="1"/>
    </xf>
    <xf numFmtId="0" fontId="379" fillId="3" borderId="0" xfId="0" applyFont="1" applyFill="1" applyAlignment="1">
      <alignment horizontal="left"/>
    </xf>
    <xf numFmtId="0" fontId="25" fillId="3" borderId="9" xfId="0" applyFont="1" applyFill="1" applyBorder="1" applyAlignment="1">
      <alignment horizontal="left" vertical="center" wrapText="1"/>
    </xf>
    <xf numFmtId="0" fontId="242" fillId="3" borderId="0" xfId="0" applyFont="1" applyFill="1" applyAlignment="1">
      <alignment horizontal="left" vertical="center" wrapText="1"/>
    </xf>
    <xf numFmtId="0" fontId="25" fillId="3" borderId="0" xfId="0" applyFont="1" applyFill="1" applyAlignment="1">
      <alignment horizontal="left" vertical="center" wrapText="1"/>
    </xf>
    <xf numFmtId="0" fontId="440" fillId="3" borderId="4" xfId="0" applyFont="1" applyFill="1" applyBorder="1" applyAlignment="1">
      <alignment horizontal="center"/>
    </xf>
    <xf numFmtId="0" fontId="25" fillId="3" borderId="0" xfId="0" applyFont="1" applyFill="1" applyAlignment="1">
      <alignment wrapText="1"/>
    </xf>
    <xf numFmtId="0" fontId="25" fillId="0" borderId="0" xfId="0" applyFont="1" applyAlignment="1">
      <alignment horizontal="left"/>
    </xf>
    <xf numFmtId="0" fontId="25" fillId="3" borderId="21" xfId="0" applyFont="1" applyFill="1" applyBorder="1" applyAlignment="1">
      <alignment horizontal="center"/>
    </xf>
    <xf numFmtId="0" fontId="461" fillId="3" borderId="4" xfId="0" applyFont="1" applyFill="1" applyBorder="1" applyAlignment="1">
      <alignment horizontal="center" vertical="center" wrapText="1"/>
    </xf>
    <xf numFmtId="0" fontId="437" fillId="4" borderId="10" xfId="0" applyFont="1" applyFill="1" applyBorder="1" applyAlignment="1">
      <alignment horizontal="center"/>
    </xf>
    <xf numFmtId="0" fontId="321" fillId="3" borderId="11" xfId="0" applyFont="1" applyFill="1" applyBorder="1" applyAlignment="1">
      <alignment horizontal="center" vertical="center"/>
    </xf>
    <xf numFmtId="0" fontId="279" fillId="3" borderId="14" xfId="0" applyFont="1" applyFill="1" applyBorder="1" applyAlignment="1">
      <alignment horizontal="center" vertical="center"/>
    </xf>
    <xf numFmtId="0" fontId="25" fillId="0" borderId="12" xfId="0" applyFont="1" applyBorder="1" applyAlignment="1">
      <alignment horizontal="center"/>
    </xf>
    <xf numFmtId="0" fontId="25" fillId="3" borderId="13" xfId="0" applyFont="1" applyFill="1" applyBorder="1" applyAlignment="1">
      <alignment horizontal="center"/>
    </xf>
    <xf numFmtId="0" fontId="219" fillId="3" borderId="12" xfId="0" applyFont="1" applyFill="1" applyBorder="1" applyAlignment="1">
      <alignment horizontal="center" vertical="top"/>
    </xf>
    <xf numFmtId="0" fontId="2" fillId="3" borderId="15" xfId="0" applyFont="1" applyFill="1" applyBorder="1" applyAlignment="1">
      <alignment horizontal="center" vertical="top"/>
    </xf>
    <xf numFmtId="0" fontId="25" fillId="3" borderId="16" xfId="0" applyFont="1" applyFill="1" applyBorder="1" applyAlignment="1">
      <alignment horizontal="center" vertical="top"/>
    </xf>
    <xf numFmtId="0" fontId="25" fillId="3" borderId="15" xfId="0" applyFont="1" applyFill="1" applyBorder="1" applyAlignment="1">
      <alignment horizontal="left"/>
    </xf>
    <xf numFmtId="0" fontId="361" fillId="3" borderId="23" xfId="0" applyFont="1" applyFill="1" applyBorder="1" applyAlignment="1">
      <alignment horizontal="left"/>
    </xf>
    <xf numFmtId="165" fontId="374" fillId="0" borderId="17" xfId="0" applyNumberFormat="1" applyFont="1" applyBorder="1" applyAlignment="1">
      <alignment horizontal="center" shrinkToFit="1"/>
    </xf>
    <xf numFmtId="0" fontId="25" fillId="3" borderId="17" xfId="0" applyFont="1" applyFill="1" applyBorder="1" applyAlignment="1">
      <alignment horizontal="center"/>
    </xf>
    <xf numFmtId="18" fontId="25" fillId="0" borderId="18" xfId="0" applyNumberFormat="1" applyFont="1" applyBorder="1" applyAlignment="1">
      <alignment horizontal="center"/>
    </xf>
    <xf numFmtId="18" fontId="25" fillId="0" borderId="19" xfId="0" applyNumberFormat="1" applyFont="1" applyBorder="1" applyAlignment="1">
      <alignment horizontal="center"/>
    </xf>
    <xf numFmtId="0" fontId="226" fillId="0" borderId="13" xfId="0" applyFont="1" applyBorder="1" applyAlignment="1">
      <alignment horizontal="left"/>
    </xf>
    <xf numFmtId="0" fontId="74" fillId="3" borderId="22" xfId="0" applyFont="1" applyFill="1" applyBorder="1" applyAlignment="1">
      <alignment horizontal="center"/>
    </xf>
    <xf numFmtId="18" fontId="25" fillId="0" borderId="20" xfId="0" applyNumberFormat="1" applyFont="1" applyBorder="1" applyAlignment="1">
      <alignment horizontal="center" vertical="center"/>
    </xf>
    <xf numFmtId="0" fontId="403" fillId="4" borderId="10" xfId="0" applyFont="1" applyFill="1" applyBorder="1" applyAlignment="1">
      <alignment horizontal="center"/>
    </xf>
    <xf numFmtId="0" fontId="151" fillId="3" borderId="22" xfId="0" applyFont="1" applyFill="1" applyBorder="1" applyAlignment="1">
      <alignment horizontal="center"/>
    </xf>
    <xf numFmtId="0" fontId="25" fillId="0" borderId="15" xfId="0" applyFont="1" applyBorder="1" applyAlignment="1">
      <alignment horizontal="left"/>
    </xf>
    <xf numFmtId="0" fontId="25" fillId="0" borderId="23" xfId="0" applyFont="1" applyBorder="1" applyAlignment="1">
      <alignment horizontal="left"/>
    </xf>
    <xf numFmtId="0" fontId="25" fillId="0" borderId="16" xfId="0" applyFont="1" applyBorder="1" applyAlignment="1">
      <alignment horizontal="left"/>
    </xf>
    <xf numFmtId="0" fontId="5" fillId="3" borderId="13" xfId="0" applyFont="1" applyFill="1" applyBorder="1" applyAlignment="1">
      <alignment horizontal="center"/>
    </xf>
    <xf numFmtId="0" fontId="172" fillId="3" borderId="22" xfId="0" applyFont="1" applyFill="1" applyBorder="1" applyAlignment="1">
      <alignment horizontal="center"/>
    </xf>
    <xf numFmtId="0" fontId="25" fillId="3" borderId="24" xfId="0" applyFont="1" applyFill="1" applyBorder="1" applyAlignment="1">
      <alignment horizontal="center"/>
    </xf>
    <xf numFmtId="0" fontId="25" fillId="3" borderId="25" xfId="0" applyFont="1" applyFill="1" applyBorder="1" applyAlignment="1">
      <alignment horizontal="center"/>
    </xf>
    <xf numFmtId="0" fontId="506" fillId="3" borderId="15" xfId="0" applyFont="1" applyFill="1" applyBorder="1" applyAlignment="1">
      <alignment horizontal="left"/>
    </xf>
    <xf numFmtId="0" fontId="25" fillId="3" borderId="28" xfId="0" applyFont="1" applyFill="1" applyBorder="1" applyAlignment="1">
      <alignment horizontal="center"/>
    </xf>
    <xf numFmtId="0" fontId="192" fillId="3" borderId="29" xfId="0" applyFont="1" applyFill="1" applyBorder="1" applyAlignment="1">
      <alignment horizontal="center"/>
    </xf>
    <xf numFmtId="0" fontId="431" fillId="3" borderId="33" xfId="0" applyFont="1" applyFill="1" applyBorder="1" applyAlignment="1">
      <alignment horizontal="left"/>
    </xf>
    <xf numFmtId="0" fontId="25" fillId="3" borderId="18" xfId="0" applyFont="1" applyFill="1" applyBorder="1" applyAlignment="1">
      <alignment horizontal="center" vertical="center"/>
    </xf>
    <xf numFmtId="0" fontId="257" fillId="3" borderId="19" xfId="0" applyFont="1" applyFill="1" applyBorder="1" applyAlignment="1">
      <alignment horizontal="center" vertical="center"/>
    </xf>
    <xf numFmtId="0" fontId="25" fillId="3" borderId="17" xfId="0" applyFont="1" applyFill="1" applyBorder="1" applyAlignment="1">
      <alignment horizontal="left" shrinkToFit="1"/>
    </xf>
    <xf numFmtId="0" fontId="199" fillId="3" borderId="27" xfId="0" applyFont="1" applyFill="1" applyBorder="1" applyAlignment="1">
      <alignment horizontal="center" vertical="center"/>
    </xf>
    <xf numFmtId="0" fontId="471" fillId="3" borderId="11" xfId="0" applyFont="1" applyFill="1" applyBorder="1" applyAlignment="1">
      <alignment horizontal="center"/>
    </xf>
    <xf numFmtId="0" fontId="486" fillId="3" borderId="12" xfId="0" applyFont="1" applyFill="1" applyBorder="1" applyAlignment="1">
      <alignment horizontal="left"/>
    </xf>
    <xf numFmtId="0" fontId="376" fillId="3" borderId="17" xfId="0" applyFont="1" applyFill="1" applyBorder="1" applyAlignment="1">
      <alignment horizontal="left"/>
    </xf>
    <xf numFmtId="0" fontId="25" fillId="4" borderId="10" xfId="0" applyFont="1" applyFill="1" applyBorder="1" applyAlignment="1">
      <alignment horizontal="center"/>
    </xf>
    <xf numFmtId="0" fontId="25" fillId="3" borderId="23" xfId="0" applyFont="1" applyFill="1" applyBorder="1" applyAlignment="1">
      <alignment horizontal="center"/>
    </xf>
    <xf numFmtId="0" fontId="107" fillId="3" borderId="15" xfId="0" applyFont="1" applyFill="1" applyBorder="1" applyAlignment="1">
      <alignment horizontal="center"/>
    </xf>
    <xf numFmtId="0" fontId="405" fillId="3" borderId="16" xfId="0" applyFont="1" applyFill="1" applyBorder="1" applyAlignment="1">
      <alignment horizontal="center"/>
    </xf>
    <xf numFmtId="0" fontId="25" fillId="3" borderId="15" xfId="0" applyFont="1" applyFill="1" applyBorder="1" applyAlignment="1">
      <alignment horizontal="center" vertical="center"/>
    </xf>
    <xf numFmtId="0" fontId="25" fillId="3" borderId="25" xfId="0" applyFont="1" applyFill="1" applyBorder="1" applyAlignment="1">
      <alignment horizontal="center" vertical="center"/>
    </xf>
    <xf numFmtId="0" fontId="401" fillId="3" borderId="16" xfId="0" applyFont="1" applyFill="1" applyBorder="1" applyAlignment="1">
      <alignment horizontal="center" vertical="center"/>
    </xf>
    <xf numFmtId="0" fontId="25" fillId="3" borderId="11" xfId="0" applyFont="1" applyFill="1" applyBorder="1" applyAlignment="1">
      <alignment horizontal="left"/>
    </xf>
    <xf numFmtId="0" fontId="428" fillId="3" borderId="14" xfId="0" applyFont="1" applyFill="1" applyBorder="1" applyAlignment="1">
      <alignment horizontal="center" vertical="center"/>
    </xf>
    <xf numFmtId="0" fontId="133" fillId="3" borderId="34" xfId="0" applyFont="1" applyFill="1" applyBorder="1" applyAlignment="1">
      <alignment horizontal="left"/>
    </xf>
    <xf numFmtId="0" fontId="25" fillId="3" borderId="37" xfId="0" applyFont="1" applyFill="1" applyBorder="1" applyAlignment="1">
      <alignment horizontal="center"/>
    </xf>
    <xf numFmtId="0" fontId="402" fillId="4" borderId="8" xfId="0" applyFont="1" applyFill="1" applyBorder="1" applyAlignment="1">
      <alignment horizontal="center"/>
    </xf>
    <xf numFmtId="0" fontId="288" fillId="3" borderId="10" xfId="0" applyFont="1" applyFill="1" applyBorder="1" applyAlignment="1">
      <alignment horizontal="center"/>
    </xf>
    <xf numFmtId="0" fontId="410" fillId="3" borderId="38" xfId="0" applyFont="1" applyFill="1" applyBorder="1" applyAlignment="1">
      <alignment horizontal="center"/>
    </xf>
    <xf numFmtId="0" fontId="25" fillId="4" borderId="10" xfId="0" applyFont="1" applyFill="1" applyBorder="1" applyAlignment="1">
      <alignment horizontal="center" vertical="center"/>
    </xf>
    <xf numFmtId="0" fontId="328" fillId="3" borderId="20" xfId="0" applyFont="1" applyFill="1" applyBorder="1" applyAlignment="1">
      <alignment horizontal="left"/>
    </xf>
    <xf numFmtId="0" fontId="232" fillId="3" borderId="11" xfId="0" applyFont="1" applyFill="1" applyBorder="1" applyAlignment="1">
      <alignment horizontal="center"/>
    </xf>
    <xf numFmtId="0" fontId="25" fillId="3" borderId="19" xfId="0" applyFont="1" applyFill="1" applyBorder="1" applyAlignment="1">
      <alignment horizontal="center"/>
    </xf>
    <xf numFmtId="0" fontId="420" fillId="3" borderId="9" xfId="0" applyFont="1" applyFill="1" applyBorder="1" applyAlignment="1">
      <alignment horizontal="center" wrapText="1"/>
    </xf>
    <xf numFmtId="0" fontId="25" fillId="3" borderId="0" xfId="0" applyFont="1" applyFill="1" applyAlignment="1">
      <alignment horizontal="center"/>
    </xf>
    <xf numFmtId="0" fontId="25" fillId="3" borderId="4" xfId="0" applyFont="1" applyFill="1" applyBorder="1" applyAlignment="1">
      <alignment horizontal="center"/>
    </xf>
    <xf numFmtId="0" fontId="373" fillId="3" borderId="22" xfId="0" applyFont="1" applyFill="1" applyBorder="1" applyAlignment="1">
      <alignment horizontal="center"/>
    </xf>
    <xf numFmtId="0" fontId="25" fillId="3" borderId="12" xfId="0" applyFont="1" applyFill="1" applyBorder="1" applyAlignment="1">
      <alignment horizontal="center"/>
    </xf>
    <xf numFmtId="0" fontId="278" fillId="0" borderId="43" xfId="0" applyFont="1" applyBorder="1" applyAlignment="1">
      <alignment horizontal="center"/>
    </xf>
    <xf numFmtId="0" fontId="394" fillId="0" borderId="45" xfId="0" applyFont="1" applyBorder="1" applyAlignment="1">
      <alignment horizontal="center"/>
    </xf>
    <xf numFmtId="0" fontId="377" fillId="8" borderId="8" xfId="0" applyFont="1" applyFill="1" applyBorder="1" applyAlignment="1">
      <alignment horizontal="center"/>
    </xf>
    <xf numFmtId="0" fontId="25" fillId="8" borderId="10" xfId="0" applyFont="1" applyFill="1" applyBorder="1" applyAlignment="1">
      <alignment horizontal="center"/>
    </xf>
    <xf numFmtId="0" fontId="25" fillId="0" borderId="29" xfId="0" applyFont="1" applyBorder="1" applyAlignment="1">
      <alignment horizontal="center"/>
    </xf>
    <xf numFmtId="0" fontId="25" fillId="0" borderId="33" xfId="0" applyFont="1" applyBorder="1" applyAlignment="1">
      <alignment horizontal="center"/>
    </xf>
    <xf numFmtId="0" fontId="25" fillId="0" borderId="42" xfId="0" applyFont="1" applyBorder="1" applyAlignment="1">
      <alignment horizontal="center"/>
    </xf>
    <xf numFmtId="0" fontId="68" fillId="0" borderId="44" xfId="0" applyFont="1" applyBorder="1" applyAlignment="1">
      <alignment horizontal="center"/>
    </xf>
    <xf numFmtId="0" fontId="25" fillId="5" borderId="29" xfId="0" applyFont="1" applyFill="1" applyBorder="1" applyAlignment="1">
      <alignment horizontal="center"/>
    </xf>
    <xf numFmtId="0" fontId="25" fillId="5" borderId="33" xfId="0" applyFont="1" applyFill="1" applyBorder="1" applyAlignment="1">
      <alignment horizontal="center"/>
    </xf>
    <xf numFmtId="0" fontId="25" fillId="5" borderId="30" xfId="0" applyFont="1" applyFill="1" applyBorder="1" applyAlignment="1">
      <alignment horizontal="center"/>
    </xf>
    <xf numFmtId="0" fontId="25" fillId="5" borderId="34" xfId="0" applyFont="1" applyFill="1" applyBorder="1" applyAlignment="1">
      <alignment horizontal="center"/>
    </xf>
    <xf numFmtId="0" fontId="230" fillId="0" borderId="28" xfId="0" applyFont="1" applyBorder="1" applyAlignment="1">
      <alignment horizontal="center"/>
    </xf>
    <xf numFmtId="0" fontId="25" fillId="0" borderId="14" xfId="0" applyFont="1" applyBorder="1" applyAlignment="1">
      <alignment horizontal="center"/>
    </xf>
    <xf numFmtId="0" fontId="25" fillId="5" borderId="28" xfId="0" applyFont="1" applyFill="1" applyBorder="1" applyAlignment="1">
      <alignment horizontal="center"/>
    </xf>
    <xf numFmtId="0" fontId="25" fillId="5" borderId="14" xfId="0" applyFont="1" applyFill="1" applyBorder="1" applyAlignment="1">
      <alignment horizontal="center"/>
    </xf>
    <xf numFmtId="49" fontId="108" fillId="0" borderId="30" xfId="0" applyNumberFormat="1" applyFont="1" applyBorder="1" applyAlignment="1">
      <alignment horizontal="center" wrapText="1"/>
    </xf>
    <xf numFmtId="49" fontId="25" fillId="0" borderId="34" xfId="0" applyNumberFormat="1" applyFont="1" applyBorder="1" applyAlignment="1">
      <alignment horizontal="center" wrapText="1"/>
    </xf>
    <xf numFmtId="0" fontId="25" fillId="5" borderId="0" xfId="0" applyFont="1" applyFill="1" applyAlignment="1">
      <alignment horizontal="center" vertical="center" shrinkToFit="1"/>
    </xf>
    <xf numFmtId="0" fontId="25" fillId="5" borderId="4" xfId="0" applyFont="1" applyFill="1" applyBorder="1" applyAlignment="1">
      <alignment horizontal="center" vertical="center" shrinkToFit="1"/>
    </xf>
    <xf numFmtId="0" fontId="25" fillId="0" borderId="39" xfId="0" applyFont="1" applyBorder="1" applyAlignment="1">
      <alignment horizontal="center" shrinkToFit="1"/>
    </xf>
    <xf numFmtId="0" fontId="284" fillId="0" borderId="39" xfId="0" applyFont="1" applyBorder="1" applyAlignment="1">
      <alignment horizontal="center" shrinkToFit="1"/>
    </xf>
    <xf numFmtId="0" fontId="25" fillId="5" borderId="39" xfId="0" applyFont="1" applyFill="1" applyBorder="1" applyAlignment="1">
      <alignment horizontal="center" shrinkToFit="1"/>
    </xf>
    <xf numFmtId="0" fontId="8" fillId="0" borderId="26" xfId="0" applyFont="1" applyBorder="1" applyAlignment="1">
      <alignment horizontal="center" shrinkToFit="1"/>
    </xf>
    <xf numFmtId="0" fontId="25" fillId="5" borderId="26" xfId="0" applyFont="1" applyFill="1" applyBorder="1" applyAlignment="1">
      <alignment horizontal="center" shrinkToFit="1"/>
    </xf>
    <xf numFmtId="0" fontId="485" fillId="9" borderId="21" xfId="0" applyFont="1" applyFill="1" applyBorder="1" applyAlignment="1">
      <alignment horizontal="center"/>
    </xf>
    <xf numFmtId="49" fontId="317" fillId="0" borderId="30" xfId="0" applyNumberFormat="1" applyFont="1" applyBorder="1" applyAlignment="1">
      <alignment horizontal="center"/>
    </xf>
    <xf numFmtId="49" fontId="399" fillId="0" borderId="34" xfId="0" applyNumberFormat="1" applyFont="1" applyBorder="1" applyAlignment="1">
      <alignment horizontal="center"/>
    </xf>
    <xf numFmtId="49" fontId="494" fillId="5" borderId="13" xfId="0" applyNumberFormat="1" applyFont="1" applyFill="1" applyBorder="1" applyAlignment="1">
      <alignment horizontal="center"/>
    </xf>
    <xf numFmtId="0" fontId="292" fillId="8" borderId="22" xfId="0" applyFont="1" applyFill="1" applyBorder="1" applyAlignment="1">
      <alignment horizontal="center"/>
    </xf>
    <xf numFmtId="0" fontId="112" fillId="8" borderId="12" xfId="0" applyFont="1" applyFill="1" applyBorder="1" applyAlignment="1">
      <alignment horizontal="center"/>
    </xf>
    <xf numFmtId="0" fontId="25" fillId="5" borderId="47" xfId="0" applyFont="1" applyFill="1" applyBorder="1" applyAlignment="1">
      <alignment horizontal="center"/>
    </xf>
    <xf numFmtId="0" fontId="25" fillId="8" borderId="21" xfId="0" applyFont="1" applyFill="1" applyBorder="1" applyAlignment="1">
      <alignment horizontal="center"/>
    </xf>
    <xf numFmtId="0" fontId="505" fillId="5" borderId="12" xfId="0" applyFont="1" applyFill="1" applyBorder="1" applyAlignment="1">
      <alignment horizontal="center"/>
    </xf>
    <xf numFmtId="0" fontId="25" fillId="5" borderId="46" xfId="0" applyFont="1" applyFill="1" applyBorder="1" applyAlignment="1">
      <alignment horizontal="center"/>
    </xf>
    <xf numFmtId="0" fontId="87" fillId="5" borderId="15" xfId="0" applyFont="1" applyFill="1" applyBorder="1" applyAlignment="1">
      <alignment horizontal="center"/>
    </xf>
    <xf numFmtId="0" fontId="311" fillId="8" borderId="13" xfId="0" applyFont="1" applyFill="1" applyBorder="1" applyAlignment="1">
      <alignment horizontal="center"/>
    </xf>
    <xf numFmtId="0" fontId="99" fillId="5" borderId="22" xfId="0" applyFont="1" applyFill="1" applyBorder="1" applyAlignment="1">
      <alignment horizontal="center"/>
    </xf>
    <xf numFmtId="49" fontId="417" fillId="5" borderId="13" xfId="0" applyNumberFormat="1" applyFont="1" applyFill="1" applyBorder="1" applyAlignment="1">
      <alignment horizontal="center" wrapText="1"/>
    </xf>
    <xf numFmtId="0" fontId="25" fillId="5" borderId="50" xfId="0" applyFont="1" applyFill="1" applyBorder="1" applyAlignment="1">
      <alignment horizontal="center"/>
    </xf>
    <xf numFmtId="0" fontId="25" fillId="5" borderId="55" xfId="0" applyFont="1" applyFill="1" applyBorder="1" applyAlignment="1">
      <alignment horizontal="center"/>
    </xf>
    <xf numFmtId="0" fontId="280" fillId="0" borderId="46" xfId="0" applyFont="1" applyBorder="1" applyAlignment="1">
      <alignment horizontal="center"/>
    </xf>
    <xf numFmtId="0" fontId="25" fillId="0" borderId="15" xfId="0" applyFont="1" applyBorder="1" applyAlignment="1">
      <alignment horizontal="center"/>
    </xf>
    <xf numFmtId="49" fontId="25" fillId="0" borderId="13" xfId="0" applyNumberFormat="1" applyFont="1" applyBorder="1" applyAlignment="1">
      <alignment horizontal="center" wrapText="1"/>
    </xf>
    <xf numFmtId="0" fontId="139" fillId="5" borderId="13" xfId="0" applyFont="1" applyFill="1" applyBorder="1" applyAlignment="1">
      <alignment horizontal="center"/>
    </xf>
    <xf numFmtId="0" fontId="14" fillId="0" borderId="22" xfId="0" applyFont="1" applyBorder="1" applyAlignment="1">
      <alignment horizontal="center"/>
    </xf>
    <xf numFmtId="0" fontId="25" fillId="0" borderId="47" xfId="0" applyFont="1" applyBorder="1" applyAlignment="1">
      <alignment horizontal="center"/>
    </xf>
    <xf numFmtId="49" fontId="433" fillId="0" borderId="48" xfId="0" applyNumberFormat="1" applyFont="1" applyBorder="1" applyAlignment="1">
      <alignment horizontal="center"/>
    </xf>
    <xf numFmtId="49" fontId="25" fillId="0" borderId="53" xfId="0" applyNumberFormat="1" applyFont="1" applyBorder="1" applyAlignment="1">
      <alignment horizontal="center"/>
    </xf>
    <xf numFmtId="0" fontId="25" fillId="5" borderId="49" xfId="0" applyFont="1" applyFill="1" applyBorder="1" applyAlignment="1">
      <alignment horizontal="center"/>
    </xf>
    <xf numFmtId="0" fontId="15" fillId="5" borderId="54" xfId="0" applyFont="1" applyFill="1" applyBorder="1" applyAlignment="1">
      <alignment horizontal="center"/>
    </xf>
    <xf numFmtId="0" fontId="25" fillId="0" borderId="50" xfId="0" applyFont="1" applyBorder="1" applyAlignment="1">
      <alignment horizontal="center"/>
    </xf>
    <xf numFmtId="0" fontId="343" fillId="0" borderId="55" xfId="0" applyFont="1" applyBorder="1" applyAlignment="1">
      <alignment horizontal="center"/>
    </xf>
    <xf numFmtId="0" fontId="25" fillId="0" borderId="51" xfId="0" applyFont="1" applyBorder="1" applyAlignment="1">
      <alignment horizontal="center"/>
    </xf>
    <xf numFmtId="0" fontId="25" fillId="0" borderId="56" xfId="0" applyFont="1" applyBorder="1" applyAlignment="1">
      <alignment horizontal="center"/>
    </xf>
    <xf numFmtId="0" fontId="25" fillId="0" borderId="52" xfId="0" applyFont="1" applyBorder="1" applyAlignment="1">
      <alignment horizontal="center"/>
    </xf>
    <xf numFmtId="0" fontId="176" fillId="0" borderId="57" xfId="0" applyFont="1" applyBorder="1" applyAlignment="1">
      <alignment horizontal="center"/>
    </xf>
    <xf numFmtId="0" fontId="483" fillId="5" borderId="48" xfId="0" applyFont="1" applyFill="1" applyBorder="1" applyAlignment="1">
      <alignment horizontal="center"/>
    </xf>
    <xf numFmtId="0" fontId="25" fillId="5" borderId="53" xfId="0" applyFont="1" applyFill="1" applyBorder="1" applyAlignment="1">
      <alignment horizontal="center"/>
    </xf>
    <xf numFmtId="0" fontId="355" fillId="0" borderId="49" xfId="0" applyFont="1" applyBorder="1" applyAlignment="1">
      <alignment horizontal="center"/>
    </xf>
    <xf numFmtId="0" fontId="25" fillId="0" borderId="54" xfId="0" applyFont="1" applyBorder="1" applyAlignment="1">
      <alignment horizontal="center"/>
    </xf>
    <xf numFmtId="0" fontId="25" fillId="8" borderId="48" xfId="0" applyFont="1" applyFill="1" applyBorder="1" applyAlignment="1">
      <alignment horizontal="center"/>
    </xf>
    <xf numFmtId="0" fontId="25" fillId="8" borderId="53" xfId="0" applyFont="1" applyFill="1" applyBorder="1" applyAlignment="1">
      <alignment horizontal="center"/>
    </xf>
    <xf numFmtId="0" fontId="25" fillId="8" borderId="49" xfId="0" applyFont="1" applyFill="1" applyBorder="1" applyAlignment="1">
      <alignment horizontal="center"/>
    </xf>
    <xf numFmtId="0" fontId="25" fillId="8" borderId="54" xfId="0" applyFont="1" applyFill="1" applyBorder="1" applyAlignment="1">
      <alignment horizontal="center"/>
    </xf>
    <xf numFmtId="49" fontId="481" fillId="5" borderId="48" xfId="0" applyNumberFormat="1" applyFont="1" applyFill="1" applyBorder="1" applyAlignment="1">
      <alignment horizontal="center"/>
    </xf>
    <xf numFmtId="49" fontId="502" fillId="5" borderId="53" xfId="0" applyNumberFormat="1" applyFont="1" applyFill="1" applyBorder="1" applyAlignment="1">
      <alignment horizontal="center"/>
    </xf>
    <xf numFmtId="0" fontId="236" fillId="8" borderId="50" xfId="0" applyFont="1" applyFill="1" applyBorder="1" applyAlignment="1">
      <alignment horizontal="center"/>
    </xf>
    <xf numFmtId="0" fontId="25" fillId="8" borderId="55" xfId="0" applyFont="1" applyFill="1" applyBorder="1" applyAlignment="1">
      <alignment horizontal="center"/>
    </xf>
    <xf numFmtId="0" fontId="210" fillId="5" borderId="51" xfId="0" applyFont="1" applyFill="1" applyBorder="1" applyAlignment="1">
      <alignment horizontal="center"/>
    </xf>
    <xf numFmtId="0" fontId="41" fillId="5" borderId="56" xfId="0" applyFont="1" applyFill="1" applyBorder="1" applyAlignment="1">
      <alignment horizontal="center"/>
    </xf>
    <xf numFmtId="0" fontId="25" fillId="5" borderId="52" xfId="0" applyFont="1" applyFill="1" applyBorder="1" applyAlignment="1">
      <alignment horizontal="center"/>
    </xf>
    <xf numFmtId="0" fontId="25" fillId="5" borderId="57" xfId="0" applyFont="1" applyFill="1" applyBorder="1" applyAlignment="1">
      <alignment horizontal="center"/>
    </xf>
    <xf numFmtId="0" fontId="25" fillId="5" borderId="59" xfId="0" applyFont="1" applyFill="1" applyBorder="1" applyAlignment="1">
      <alignment horizontal="center"/>
    </xf>
    <xf numFmtId="0" fontId="25" fillId="5" borderId="58" xfId="0" applyFont="1" applyFill="1" applyBorder="1" applyAlignment="1">
      <alignment horizontal="center"/>
    </xf>
    <xf numFmtId="0" fontId="25" fillId="8" borderId="37" xfId="0" applyFont="1" applyFill="1" applyBorder="1" applyAlignment="1">
      <alignment horizontal="center"/>
    </xf>
    <xf numFmtId="0" fontId="25" fillId="8" borderId="59" xfId="0" applyFont="1" applyFill="1" applyBorder="1" applyAlignment="1">
      <alignment horizontal="center"/>
    </xf>
    <xf numFmtId="0" fontId="193" fillId="5" borderId="17" xfId="0" applyFont="1" applyFill="1" applyBorder="1" applyAlignment="1">
      <alignment horizontal="center"/>
    </xf>
    <xf numFmtId="0" fontId="25" fillId="5" borderId="18" xfId="0" applyFont="1" applyFill="1" applyBorder="1" applyAlignment="1">
      <alignment horizontal="center"/>
    </xf>
    <xf numFmtId="0" fontId="25" fillId="8" borderId="11" xfId="0" applyFont="1" applyFill="1" applyBorder="1" applyAlignment="1">
      <alignment horizontal="center"/>
    </xf>
    <xf numFmtId="49" fontId="25" fillId="5" borderId="20" xfId="0" applyNumberFormat="1" applyFont="1" applyFill="1" applyBorder="1" applyAlignment="1">
      <alignment horizontal="center" wrapText="1"/>
    </xf>
    <xf numFmtId="0" fontId="473" fillId="8" borderId="17" xfId="0" applyFont="1" applyFill="1" applyBorder="1" applyAlignment="1">
      <alignment horizontal="center"/>
    </xf>
    <xf numFmtId="0" fontId="25" fillId="8" borderId="20" xfId="0" applyFont="1" applyFill="1" applyBorder="1" applyAlignment="1">
      <alignment horizontal="center"/>
    </xf>
    <xf numFmtId="0" fontId="25" fillId="5" borderId="11" xfId="0" applyFont="1" applyFill="1" applyBorder="1" applyAlignment="1">
      <alignment horizontal="center"/>
    </xf>
    <xf numFmtId="0" fontId="25" fillId="8" borderId="37" xfId="0" applyFont="1" applyFill="1" applyBorder="1" applyAlignment="1">
      <alignment horizontal="center" vertical="center" wrapText="1"/>
    </xf>
    <xf numFmtId="0" fontId="397" fillId="8" borderId="8" xfId="0" applyFont="1" applyFill="1" applyBorder="1" applyAlignment="1">
      <alignment horizontal="center" vertical="center" wrapText="1"/>
    </xf>
    <xf numFmtId="0" fontId="25" fillId="8" borderId="60" xfId="0" applyFont="1" applyFill="1" applyBorder="1" applyAlignment="1">
      <alignment horizontal="center"/>
    </xf>
    <xf numFmtId="0" fontId="50" fillId="8" borderId="61" xfId="0" applyFont="1" applyFill="1" applyBorder="1" applyAlignment="1">
      <alignment horizontal="center"/>
    </xf>
    <xf numFmtId="0" fontId="25" fillId="8" borderId="43" xfId="0" applyFont="1" applyFill="1" applyBorder="1" applyAlignment="1">
      <alignment horizontal="center" vertical="center"/>
    </xf>
    <xf numFmtId="0" fontId="407" fillId="8" borderId="8" xfId="0" applyFont="1" applyFill="1" applyBorder="1" applyAlignment="1">
      <alignment horizontal="center" vertical="center"/>
    </xf>
    <xf numFmtId="0" fontId="25" fillId="7" borderId="37" xfId="0" applyFont="1" applyFill="1" applyBorder="1" applyAlignment="1">
      <alignment horizontal="center" vertical="center"/>
    </xf>
    <xf numFmtId="0" fontId="385" fillId="7" borderId="69" xfId="0" applyFont="1" applyFill="1" applyBorder="1" applyAlignment="1">
      <alignment horizontal="center" vertical="center"/>
    </xf>
    <xf numFmtId="0" fontId="25" fillId="8" borderId="5" xfId="0" applyFont="1" applyFill="1" applyBorder="1" applyAlignment="1">
      <alignment horizontal="center" vertical="center"/>
    </xf>
    <xf numFmtId="0" fontId="25" fillId="8" borderId="29" xfId="0" applyFont="1" applyFill="1" applyBorder="1" applyAlignment="1">
      <alignment horizontal="center" vertical="center"/>
    </xf>
    <xf numFmtId="0" fontId="25" fillId="8" borderId="66" xfId="0" applyFont="1" applyFill="1" applyBorder="1" applyAlignment="1">
      <alignment horizontal="center" vertical="center"/>
    </xf>
    <xf numFmtId="0" fontId="25" fillId="8" borderId="42" xfId="0" applyFont="1" applyFill="1" applyBorder="1" applyAlignment="1">
      <alignment horizontal="center" vertical="center"/>
    </xf>
    <xf numFmtId="0" fontId="25" fillId="8" borderId="68" xfId="0" applyFont="1" applyFill="1" applyBorder="1" applyAlignment="1">
      <alignment horizontal="center" vertical="center"/>
    </xf>
    <xf numFmtId="0" fontId="25" fillId="8" borderId="63" xfId="0" applyFont="1" applyFill="1" applyBorder="1" applyAlignment="1">
      <alignment horizontal="center"/>
    </xf>
    <xf numFmtId="0" fontId="450" fillId="8" borderId="64" xfId="0" applyFont="1" applyFill="1" applyBorder="1" applyAlignment="1">
      <alignment horizontal="center" vertical="center"/>
    </xf>
    <xf numFmtId="0" fontId="25" fillId="8" borderId="28" xfId="0" applyFont="1" applyFill="1" applyBorder="1" applyAlignment="1">
      <alignment horizontal="center" vertical="center" shrinkToFit="1"/>
    </xf>
    <xf numFmtId="0" fontId="255" fillId="8" borderId="65" xfId="0" applyFont="1" applyFill="1" applyBorder="1" applyAlignment="1">
      <alignment horizontal="center" vertical="center" shrinkToFit="1"/>
    </xf>
    <xf numFmtId="0" fontId="25" fillId="8" borderId="29" xfId="0" applyFont="1" applyFill="1" applyBorder="1" applyAlignment="1">
      <alignment horizontal="center" vertical="center" shrinkToFit="1"/>
    </xf>
    <xf numFmtId="0" fontId="25" fillId="8" borderId="66" xfId="0" applyFont="1" applyFill="1" applyBorder="1" applyAlignment="1">
      <alignment horizontal="center" vertical="center" shrinkToFit="1"/>
    </xf>
    <xf numFmtId="0" fontId="25" fillId="8" borderId="67" xfId="0" applyFont="1" applyFill="1" applyBorder="1" applyAlignment="1">
      <alignment horizontal="center" vertical="center"/>
    </xf>
    <xf numFmtId="0" fontId="459" fillId="7" borderId="41" xfId="0" applyFont="1" applyFill="1" applyBorder="1" applyAlignment="1">
      <alignment horizontal="center" vertical="center"/>
    </xf>
    <xf numFmtId="0" fontId="126" fillId="5" borderId="60" xfId="0" applyFont="1" applyFill="1" applyBorder="1" applyAlignment="1">
      <alignment horizontal="center"/>
    </xf>
    <xf numFmtId="0" fontId="141" fillId="5" borderId="62" xfId="0" applyFont="1" applyFill="1" applyBorder="1" applyAlignment="1">
      <alignment horizontal="center"/>
    </xf>
    <xf numFmtId="0" fontId="25" fillId="8" borderId="30" xfId="0" applyFont="1" applyFill="1" applyBorder="1" applyAlignment="1">
      <alignment horizontal="center" vertical="center"/>
    </xf>
    <xf numFmtId="0" fontId="12" fillId="8" borderId="70" xfId="0" applyFont="1" applyFill="1" applyBorder="1" applyAlignment="1">
      <alignment horizontal="center" vertical="center"/>
    </xf>
    <xf numFmtId="0" fontId="167" fillId="8" borderId="37" xfId="0" applyFont="1" applyFill="1" applyBorder="1" applyAlignment="1">
      <alignment horizontal="center" vertical="center"/>
    </xf>
    <xf numFmtId="0" fontId="318" fillId="8" borderId="71" xfId="0" applyFont="1" applyFill="1" applyBorder="1" applyAlignment="1">
      <alignment horizontal="center" vertical="center"/>
    </xf>
    <xf numFmtId="0" fontId="46" fillId="8" borderId="67" xfId="0" applyFont="1" applyFill="1" applyBorder="1" applyAlignment="1">
      <alignment horizontal="center" vertical="center" shrinkToFit="1"/>
    </xf>
    <xf numFmtId="0" fontId="25" fillId="8" borderId="30" xfId="0" applyFont="1" applyFill="1" applyBorder="1" applyAlignment="1">
      <alignment horizontal="center" vertical="center" shrinkToFit="1"/>
    </xf>
    <xf numFmtId="0" fontId="39" fillId="8" borderId="70" xfId="0" applyFont="1" applyFill="1" applyBorder="1" applyAlignment="1">
      <alignment horizontal="center" vertical="center" shrinkToFit="1"/>
    </xf>
    <xf numFmtId="0" fontId="28" fillId="8" borderId="28" xfId="0" applyFont="1" applyFill="1" applyBorder="1" applyAlignment="1">
      <alignment horizontal="center" vertical="center"/>
    </xf>
    <xf numFmtId="0" fontId="25" fillId="0" borderId="73" xfId="0" applyFont="1" applyBorder="1" applyAlignment="1">
      <alignment horizontal="center" shrinkToFit="1"/>
    </xf>
    <xf numFmtId="0" fontId="383" fillId="5" borderId="71" xfId="0" applyFont="1" applyFill="1" applyBorder="1" applyAlignment="1">
      <alignment horizontal="center" vertical="center" shrinkToFit="1"/>
    </xf>
    <xf numFmtId="0" fontId="452" fillId="0" borderId="35" xfId="0" applyFont="1" applyBorder="1" applyAlignment="1">
      <alignment horizontal="center" vertical="center" shrinkToFit="1"/>
    </xf>
    <xf numFmtId="0" fontId="25" fillId="0" borderId="35" xfId="0" applyFont="1" applyBorder="1" applyAlignment="1">
      <alignment horizontal="center" shrinkToFit="1"/>
    </xf>
    <xf numFmtId="0" fontId="25" fillId="5" borderId="35" xfId="0" applyFont="1" applyFill="1" applyBorder="1" applyAlignment="1">
      <alignment horizontal="center" shrinkToFit="1"/>
    </xf>
    <xf numFmtId="0" fontId="25" fillId="0" borderId="2" xfId="0" applyFont="1" applyBorder="1" applyAlignment="1">
      <alignment horizontal="center" shrinkToFit="1"/>
    </xf>
    <xf numFmtId="0" fontId="351" fillId="0" borderId="5" xfId="0" applyFont="1" applyBorder="1" applyAlignment="1">
      <alignment horizontal="center" shrinkToFit="1"/>
    </xf>
    <xf numFmtId="1" fontId="25" fillId="5" borderId="28" xfId="0" applyNumberFormat="1" applyFont="1" applyFill="1" applyBorder="1" applyAlignment="1">
      <alignment horizontal="center"/>
    </xf>
    <xf numFmtId="1" fontId="150" fillId="5" borderId="14" xfId="0" applyNumberFormat="1" applyFont="1" applyFill="1" applyBorder="1" applyAlignment="1">
      <alignment horizontal="center"/>
    </xf>
    <xf numFmtId="1" fontId="415" fillId="8" borderId="22" xfId="0" applyNumberFormat="1" applyFont="1" applyFill="1" applyBorder="1" applyAlignment="1">
      <alignment horizontal="center"/>
    </xf>
    <xf numFmtId="49" fontId="175" fillId="0" borderId="13" xfId="0" applyNumberFormat="1" applyFont="1" applyBorder="1" applyAlignment="1">
      <alignment horizontal="center"/>
    </xf>
    <xf numFmtId="1" fontId="25" fillId="5" borderId="22" xfId="0" applyNumberFormat="1" applyFont="1" applyFill="1" applyBorder="1" applyAlignment="1">
      <alignment horizontal="center"/>
    </xf>
    <xf numFmtId="0" fontId="359" fillId="0" borderId="74" xfId="0" applyFont="1" applyBorder="1" applyAlignment="1">
      <alignment horizontal="center"/>
    </xf>
    <xf numFmtId="0" fontId="315" fillId="5" borderId="76" xfId="0" applyFont="1" applyFill="1" applyBorder="1" applyAlignment="1">
      <alignment horizontal="center"/>
    </xf>
    <xf numFmtId="1" fontId="423" fillId="8" borderId="49" xfId="0" applyNumberFormat="1" applyFont="1" applyFill="1" applyBorder="1" applyAlignment="1">
      <alignment horizontal="center"/>
    </xf>
    <xf numFmtId="0" fontId="25" fillId="5" borderId="75" xfId="0" applyFont="1" applyFill="1" applyBorder="1" applyAlignment="1">
      <alignment horizontal="center"/>
    </xf>
    <xf numFmtId="0" fontId="333" fillId="8" borderId="69" xfId="0" applyFont="1" applyFill="1" applyBorder="1" applyAlignment="1">
      <alignment horizontal="center"/>
    </xf>
    <xf numFmtId="0" fontId="426" fillId="8" borderId="78" xfId="0" applyFont="1" applyFill="1" applyBorder="1" applyAlignment="1">
      <alignment horizontal="center" vertical="center"/>
    </xf>
    <xf numFmtId="0" fontId="25" fillId="8" borderId="58" xfId="0" applyFont="1" applyFill="1" applyBorder="1" applyAlignment="1">
      <alignment horizontal="center" vertical="center"/>
    </xf>
    <xf numFmtId="0" fontId="61" fillId="8" borderId="73" xfId="0" applyFont="1" applyFill="1" applyBorder="1" applyAlignment="1">
      <alignment horizontal="center" vertical="center"/>
    </xf>
    <xf numFmtId="0" fontId="387" fillId="7" borderId="37" xfId="0" applyFont="1" applyFill="1" applyBorder="1" applyAlignment="1">
      <alignment horizontal="center"/>
    </xf>
    <xf numFmtId="0" fontId="25" fillId="7" borderId="41" xfId="0" applyFont="1" applyFill="1" applyBorder="1" applyAlignment="1">
      <alignment horizontal="center"/>
    </xf>
    <xf numFmtId="0" fontId="489" fillId="8" borderId="74" xfId="0" applyFont="1" applyFill="1" applyBorder="1" applyAlignment="1">
      <alignment horizontal="center" vertical="center"/>
    </xf>
    <xf numFmtId="0" fontId="25" fillId="8" borderId="79" xfId="0" applyFont="1" applyFill="1" applyBorder="1" applyAlignment="1">
      <alignment horizontal="center" vertical="center"/>
    </xf>
    <xf numFmtId="0" fontId="64" fillId="4" borderId="4" xfId="0" applyFont="1" applyFill="1" applyBorder="1" applyAlignment="1">
      <alignment horizontal="center" vertical="center"/>
    </xf>
    <xf numFmtId="0" fontId="25" fillId="3" borderId="0" xfId="0" applyFont="1" applyFill="1" applyAlignment="1">
      <alignment horizontal="center" vertical="center" shrinkToFit="1"/>
    </xf>
    <xf numFmtId="0" fontId="430" fillId="0" borderId="64" xfId="0" applyFont="1" applyBorder="1" applyAlignment="1">
      <alignment horizontal="center" vertical="center"/>
    </xf>
    <xf numFmtId="0" fontId="25" fillId="0" borderId="9" xfId="0" applyFont="1" applyBorder="1" applyAlignment="1">
      <alignment horizontal="center" vertical="center"/>
    </xf>
    <xf numFmtId="0" fontId="368" fillId="0" borderId="81" xfId="0" applyFont="1" applyBorder="1" applyAlignment="1">
      <alignment horizontal="center" vertical="center"/>
    </xf>
    <xf numFmtId="0" fontId="25" fillId="3" borderId="28" xfId="0" applyFont="1" applyFill="1" applyBorder="1" applyAlignment="1">
      <alignment horizontal="center" vertical="center" wrapText="1" shrinkToFit="1"/>
    </xf>
    <xf numFmtId="0" fontId="89" fillId="0" borderId="80" xfId="0" applyFont="1" applyBorder="1" applyAlignment="1">
      <alignment horizontal="center" vertical="center" shrinkToFit="1"/>
    </xf>
    <xf numFmtId="0" fontId="436" fillId="0" borderId="80" xfId="0" applyFont="1" applyBorder="1" applyAlignment="1">
      <alignment horizontal="center" vertical="top" shrinkToFit="1"/>
    </xf>
    <xf numFmtId="0" fontId="25" fillId="3" borderId="5" xfId="0" applyFont="1" applyFill="1" applyBorder="1" applyAlignment="1">
      <alignment horizontal="center" vertical="center"/>
    </xf>
    <xf numFmtId="0" fontId="25" fillId="3" borderId="73" xfId="0" applyFont="1" applyFill="1" applyBorder="1" applyAlignment="1">
      <alignment horizontal="center" vertical="center"/>
    </xf>
    <xf numFmtId="0" fontId="25" fillId="9" borderId="3" xfId="0" applyFont="1" applyFill="1" applyBorder="1" applyAlignment="1">
      <alignment horizontal="center" vertical="center"/>
    </xf>
    <xf numFmtId="0" fontId="137" fillId="9" borderId="0" xfId="0" applyFont="1" applyFill="1" applyAlignment="1">
      <alignment horizontal="center" vertical="center"/>
    </xf>
    <xf numFmtId="0" fontId="25" fillId="9" borderId="1" xfId="0" applyFont="1" applyFill="1" applyBorder="1" applyAlignment="1">
      <alignment horizontal="center" vertical="center"/>
    </xf>
    <xf numFmtId="0" fontId="25" fillId="3" borderId="5" xfId="0" applyFont="1" applyFill="1" applyBorder="1" applyAlignment="1">
      <alignment horizontal="center" vertical="center" wrapText="1" shrinkToFit="1"/>
    </xf>
    <xf numFmtId="0" fontId="468" fillId="3" borderId="73" xfId="0" applyFont="1" applyFill="1" applyBorder="1" applyAlignment="1">
      <alignment horizontal="center" vertical="center" wrapText="1" shrinkToFit="1"/>
    </xf>
    <xf numFmtId="0" fontId="25" fillId="0" borderId="5" xfId="0" applyFont="1" applyBorder="1" applyAlignment="1">
      <alignment horizontal="center" vertical="center"/>
    </xf>
    <xf numFmtId="0" fontId="25" fillId="0" borderId="73" xfId="0" applyFont="1" applyBorder="1" applyAlignment="1">
      <alignment horizontal="center" vertical="center"/>
    </xf>
    <xf numFmtId="0" fontId="25" fillId="3" borderId="73" xfId="0" applyFont="1" applyFill="1" applyBorder="1" applyAlignment="1">
      <alignment horizontal="center" vertical="center" wrapText="1" shrinkToFit="1"/>
    </xf>
    <xf numFmtId="0" fontId="25" fillId="0" borderId="3" xfId="0" applyFont="1" applyBorder="1" applyAlignment="1">
      <alignment horizontal="center" vertical="center"/>
    </xf>
    <xf numFmtId="0" fontId="448" fillId="0" borderId="0" xfId="0" applyFont="1" applyAlignment="1">
      <alignment horizontal="center" vertical="center"/>
    </xf>
    <xf numFmtId="0" fontId="119" fillId="0" borderId="1" xfId="0" applyFont="1" applyBorder="1" applyAlignment="1">
      <alignment horizontal="center" vertical="center"/>
    </xf>
    <xf numFmtId="0" fontId="35" fillId="4" borderId="69" xfId="0" applyFont="1" applyFill="1" applyBorder="1" applyAlignment="1">
      <alignment horizontal="right" vertical="center"/>
    </xf>
    <xf numFmtId="0" fontId="495" fillId="4" borderId="71" xfId="0" applyFont="1" applyFill="1" applyBorder="1" applyAlignment="1">
      <alignment horizontal="right" vertical="center"/>
    </xf>
    <xf numFmtId="0" fontId="65" fillId="4" borderId="41" xfId="0" applyFont="1" applyFill="1" applyBorder="1" applyAlignment="1">
      <alignment horizontal="right" vertical="center"/>
    </xf>
    <xf numFmtId="0" fontId="25" fillId="0" borderId="64" xfId="0" applyFont="1" applyBorder="1" applyAlignment="1">
      <alignment horizontal="left"/>
    </xf>
    <xf numFmtId="0" fontId="153" fillId="0" borderId="9" xfId="0" applyFont="1" applyBorder="1" applyAlignment="1">
      <alignment horizontal="left"/>
    </xf>
    <xf numFmtId="0" fontId="213" fillId="0" borderId="81" xfId="0" applyFont="1" applyBorder="1" applyAlignment="1">
      <alignment horizontal="left"/>
    </xf>
    <xf numFmtId="0" fontId="372" fillId="0" borderId="3" xfId="0" applyFont="1" applyBorder="1" applyAlignment="1">
      <alignment horizontal="left"/>
    </xf>
    <xf numFmtId="0" fontId="25" fillId="0" borderId="1" xfId="0" applyFont="1" applyBorder="1" applyAlignment="1">
      <alignment horizontal="left"/>
    </xf>
    <xf numFmtId="0" fontId="25" fillId="0" borderId="6" xfId="0" applyFont="1" applyBorder="1" applyAlignment="1">
      <alignment horizontal="center" vertical="center"/>
    </xf>
    <xf numFmtId="0" fontId="57" fillId="0" borderId="4" xfId="0" applyFont="1" applyBorder="1" applyAlignment="1">
      <alignment horizontal="center" vertical="center"/>
    </xf>
    <xf numFmtId="0" fontId="25" fillId="0" borderId="7" xfId="0" applyFont="1" applyBorder="1" applyAlignment="1">
      <alignment horizontal="center" vertical="center"/>
    </xf>
    <xf numFmtId="0" fontId="25" fillId="0" borderId="6" xfId="0" applyFont="1" applyBorder="1" applyAlignment="1">
      <alignment horizontal="left"/>
    </xf>
    <xf numFmtId="0" fontId="25" fillId="0" borderId="4" xfId="0" applyFont="1" applyBorder="1" applyAlignment="1">
      <alignment horizontal="left"/>
    </xf>
    <xf numFmtId="0" fontId="274" fillId="0" borderId="7" xfId="0" applyFont="1" applyBorder="1" applyAlignment="1">
      <alignment horizontal="left"/>
    </xf>
    <xf numFmtId="0" fontId="25" fillId="4" borderId="70" xfId="0" applyFont="1" applyFill="1" applyBorder="1" applyAlignment="1">
      <alignment horizontal="center" vertical="center"/>
    </xf>
    <xf numFmtId="49" fontId="25" fillId="4" borderId="0" xfId="0" applyNumberFormat="1" applyFont="1" applyFill="1" applyAlignment="1">
      <alignment horizontal="center" vertical="center" shrinkToFit="1"/>
    </xf>
    <xf numFmtId="49" fontId="336" fillId="4" borderId="1" xfId="0" applyNumberFormat="1" applyFont="1" applyFill="1" applyBorder="1" applyAlignment="1">
      <alignment horizontal="center" vertical="center" shrinkToFit="1"/>
    </xf>
    <xf numFmtId="0" fontId="303" fillId="3" borderId="0" xfId="0" applyFont="1" applyFill="1" applyAlignment="1">
      <alignment horizontal="center" vertical="center" shrinkToFit="1"/>
    </xf>
    <xf numFmtId="165" fontId="25" fillId="3" borderId="39" xfId="0" applyNumberFormat="1" applyFont="1" applyFill="1" applyBorder="1" applyAlignment="1">
      <alignment horizontal="center" shrinkToFit="1"/>
    </xf>
    <xf numFmtId="0" fontId="98" fillId="0" borderId="80" xfId="0" applyFont="1" applyBorder="1" applyAlignment="1">
      <alignment horizontal="center" shrinkToFit="1"/>
    </xf>
    <xf numFmtId="0" fontId="25" fillId="3" borderId="80" xfId="0" applyFont="1" applyFill="1" applyBorder="1" applyAlignment="1">
      <alignment horizontal="center" shrinkToFit="1"/>
    </xf>
    <xf numFmtId="49" fontId="398" fillId="0" borderId="80" xfId="0" applyNumberFormat="1" applyFont="1" applyBorder="1" applyAlignment="1">
      <alignment horizontal="center" vertical="center" shrinkToFit="1"/>
    </xf>
    <xf numFmtId="49" fontId="472" fillId="0" borderId="80" xfId="0" applyNumberFormat="1" applyFont="1" applyBorder="1" applyAlignment="1">
      <alignment horizontal="center" vertical="center" shrinkToFit="1"/>
    </xf>
    <xf numFmtId="49" fontId="25" fillId="0" borderId="29" xfId="0" applyNumberFormat="1" applyFont="1" applyBorder="1" applyAlignment="1">
      <alignment horizontal="center" vertical="center"/>
    </xf>
    <xf numFmtId="49" fontId="25" fillId="0" borderId="83" xfId="0" applyNumberFormat="1" applyFont="1" applyBorder="1" applyAlignment="1">
      <alignment horizontal="center" vertical="center"/>
    </xf>
    <xf numFmtId="49" fontId="25" fillId="0" borderId="1" xfId="0" applyNumberFormat="1" applyFont="1" applyBorder="1" applyAlignment="1">
      <alignment horizontal="left" vertical="center" wrapText="1"/>
    </xf>
    <xf numFmtId="49" fontId="30" fillId="0" borderId="0" xfId="0" applyNumberFormat="1" applyFont="1" applyAlignment="1">
      <alignment horizontal="left" vertical="center" wrapText="1"/>
    </xf>
    <xf numFmtId="0" fontId="152" fillId="3" borderId="28" xfId="0" applyFont="1" applyFill="1" applyBorder="1" applyAlignment="1">
      <alignment horizontal="center" vertical="center"/>
    </xf>
    <xf numFmtId="0" fontId="25" fillId="3" borderId="77" xfId="0" applyFont="1" applyFill="1" applyBorder="1" applyAlignment="1">
      <alignment horizontal="center" vertical="center"/>
    </xf>
    <xf numFmtId="0" fontId="25" fillId="3" borderId="66" xfId="0" applyFont="1" applyFill="1" applyBorder="1" applyAlignment="1">
      <alignment horizontal="center" vertical="center"/>
    </xf>
    <xf numFmtId="0" fontId="25" fillId="0" borderId="29" xfId="0" applyFont="1" applyBorder="1" applyAlignment="1">
      <alignment horizontal="center" vertical="center"/>
    </xf>
    <xf numFmtId="0" fontId="325" fillId="0" borderId="8" xfId="0" applyFont="1" applyBorder="1" applyAlignment="1">
      <alignment horizontal="center" vertical="center" wrapText="1"/>
    </xf>
    <xf numFmtId="0" fontId="25" fillId="0" borderId="41" xfId="0" applyFont="1" applyBorder="1" applyAlignment="1">
      <alignment horizontal="center" vertical="center" wrapText="1"/>
    </xf>
    <xf numFmtId="49" fontId="25" fillId="0" borderId="0" xfId="0" applyNumberFormat="1" applyFont="1" applyAlignment="1">
      <alignment horizontal="left" vertical="center" shrinkToFit="1"/>
    </xf>
    <xf numFmtId="49" fontId="302" fillId="3" borderId="29" xfId="0" applyNumberFormat="1" applyFont="1" applyFill="1" applyBorder="1" applyAlignment="1">
      <alignment horizontal="center" vertical="center"/>
    </xf>
    <xf numFmtId="0" fontId="25" fillId="15" borderId="5"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465" fillId="14" borderId="77" xfId="0" applyFont="1" applyFill="1" applyBorder="1" applyAlignment="1">
      <alignment horizontal="center" vertical="center"/>
    </xf>
    <xf numFmtId="0" fontId="163" fillId="14" borderId="66" xfId="0" applyFont="1" applyFill="1" applyBorder="1" applyAlignment="1">
      <alignment horizontal="center" vertical="center"/>
    </xf>
    <xf numFmtId="0" fontId="25" fillId="3" borderId="29" xfId="0" applyFont="1" applyFill="1" applyBorder="1" applyAlignment="1">
      <alignment horizontal="center" vertical="center"/>
    </xf>
    <xf numFmtId="49" fontId="25" fillId="3" borderId="83" xfId="0" applyNumberFormat="1" applyFont="1" applyFill="1" applyBorder="1" applyAlignment="1">
      <alignment horizontal="center" vertical="center"/>
    </xf>
    <xf numFmtId="0" fontId="25" fillId="14" borderId="28" xfId="0" applyFont="1" applyFill="1" applyBorder="1" applyAlignment="1">
      <alignment horizontal="center" vertical="center"/>
    </xf>
    <xf numFmtId="0" fontId="443" fillId="14" borderId="84" xfId="0" applyFont="1" applyFill="1" applyBorder="1" applyAlignment="1">
      <alignment horizontal="center" vertical="center"/>
    </xf>
    <xf numFmtId="0" fontId="25" fillId="0" borderId="6" xfId="0" applyFont="1" applyBorder="1" applyAlignment="1">
      <alignment horizontal="left" wrapText="1"/>
    </xf>
    <xf numFmtId="0" fontId="88" fillId="0" borderId="4" xfId="0" applyFont="1" applyBorder="1" applyAlignment="1">
      <alignment horizontal="left" wrapText="1"/>
    </xf>
    <xf numFmtId="0" fontId="25" fillId="0" borderId="4" xfId="0" applyFont="1" applyBorder="1" applyAlignment="1">
      <alignment horizontal="left" wrapText="1" shrinkToFit="1"/>
    </xf>
    <xf numFmtId="0" fontId="44" fillId="0" borderId="7" xfId="0" applyFont="1" applyBorder="1" applyAlignment="1">
      <alignment horizontal="left" wrapText="1"/>
    </xf>
    <xf numFmtId="0" fontId="25" fillId="3" borderId="71" xfId="0" applyFont="1" applyFill="1" applyBorder="1" applyAlignment="1">
      <alignment horizontal="center" vertical="center" shrinkToFit="1"/>
    </xf>
    <xf numFmtId="165" fontId="25" fillId="3" borderId="35" xfId="0" applyNumberFormat="1" applyFont="1" applyFill="1" applyBorder="1" applyAlignment="1">
      <alignment horizontal="center" shrinkToFit="1"/>
    </xf>
    <xf numFmtId="49" fontId="287" fillId="0" borderId="35" xfId="0" applyNumberFormat="1" applyFont="1" applyBorder="1" applyAlignment="1">
      <alignment horizontal="center" shrinkToFit="1"/>
    </xf>
    <xf numFmtId="0" fontId="457" fillId="0" borderId="3" xfId="0" applyFont="1" applyBorder="1" applyAlignment="1">
      <alignment horizontal="left" wrapText="1"/>
    </xf>
    <xf numFmtId="0" fontId="72" fillId="0" borderId="0" xfId="0" applyFont="1" applyAlignment="1">
      <alignment horizontal="left" wrapText="1"/>
    </xf>
    <xf numFmtId="0" fontId="138" fillId="0" borderId="0" xfId="0" applyFont="1" applyAlignment="1">
      <alignment horizontal="left" wrapText="1" shrinkToFit="1"/>
    </xf>
    <xf numFmtId="0" fontId="25" fillId="0" borderId="1" xfId="0" applyFont="1" applyBorder="1" applyAlignment="1">
      <alignment horizontal="left" wrapText="1"/>
    </xf>
    <xf numFmtId="0" fontId="95" fillId="0" borderId="64" xfId="0" applyFont="1" applyBorder="1" applyAlignment="1">
      <alignment horizontal="left"/>
    </xf>
    <xf numFmtId="0" fontId="25" fillId="0" borderId="9" xfId="0" applyFont="1" applyBorder="1" applyAlignment="1">
      <alignment horizontal="left"/>
    </xf>
    <xf numFmtId="0" fontId="310" fillId="0" borderId="9" xfId="0" applyFont="1" applyBorder="1" applyAlignment="1">
      <alignment horizontal="left" shrinkToFit="1"/>
    </xf>
    <xf numFmtId="0" fontId="25" fillId="0" borderId="81" xfId="0" applyFont="1" applyBorder="1" applyAlignment="1">
      <alignment horizontal="left"/>
    </xf>
    <xf numFmtId="0" fontId="501" fillId="4" borderId="61" xfId="0" applyFont="1" applyFill="1" applyBorder="1" applyAlignment="1">
      <alignment horizontal="center" vertical="center"/>
    </xf>
    <xf numFmtId="0" fontId="330" fillId="4" borderId="61" xfId="0" applyFont="1" applyFill="1" applyBorder="1" applyAlignment="1">
      <alignment horizontal="center" vertical="center"/>
    </xf>
    <xf numFmtId="0" fontId="25" fillId="4" borderId="82" xfId="0" applyFont="1" applyFill="1" applyBorder="1" applyAlignment="1">
      <alignment horizontal="center" vertical="center"/>
    </xf>
    <xf numFmtId="0" fontId="285" fillId="4" borderId="82" xfId="0" applyFont="1" applyFill="1" applyBorder="1" applyAlignment="1">
      <alignment horizontal="center" vertical="center"/>
    </xf>
    <xf numFmtId="0" fontId="25" fillId="14" borderId="66" xfId="0" applyFont="1" applyFill="1" applyBorder="1" applyAlignment="1">
      <alignment horizontal="center" vertical="center"/>
    </xf>
    <xf numFmtId="0" fontId="25" fillId="9" borderId="12" xfId="0" applyFont="1" applyFill="1" applyBorder="1" applyAlignment="1">
      <alignment horizontal="right" vertical="center" wrapText="1"/>
    </xf>
    <xf numFmtId="0" fontId="223" fillId="0" borderId="12" xfId="0" applyFont="1" applyBorder="1" applyAlignment="1">
      <alignment vertical="top" wrapText="1"/>
    </xf>
    <xf numFmtId="0" fontId="25" fillId="0" borderId="85" xfId="0" applyFont="1" applyBorder="1" applyAlignment="1">
      <alignment vertical="top" wrapText="1"/>
    </xf>
    <xf numFmtId="0" fontId="25" fillId="0" borderId="55" xfId="0" applyFont="1" applyBorder="1" applyAlignment="1">
      <alignment vertical="top" wrapText="1"/>
    </xf>
    <xf numFmtId="0" fontId="96" fillId="0" borderId="12" xfId="0" applyFont="1" applyBorder="1" applyAlignment="1">
      <alignment horizontal="center" vertical="center" wrapText="1"/>
    </xf>
    <xf numFmtId="0" fontId="25" fillId="0" borderId="23" xfId="0" applyFont="1" applyBorder="1" applyAlignment="1">
      <alignment horizontal="left" vertical="center" wrapText="1"/>
    </xf>
    <xf numFmtId="0" fontId="25" fillId="0" borderId="17" xfId="0" applyFont="1" applyBorder="1" applyAlignment="1">
      <alignment vertical="top" wrapText="1"/>
    </xf>
    <xf numFmtId="0" fontId="313" fillId="9" borderId="33" xfId="0" applyFont="1" applyFill="1" applyBorder="1" applyAlignment="1">
      <alignment horizontal="right" vertical="center" wrapText="1"/>
    </xf>
    <xf numFmtId="0" fontId="134" fillId="0" borderId="33" xfId="0" applyFont="1" applyBorder="1" applyAlignment="1">
      <alignment vertical="top" wrapText="1"/>
    </xf>
    <xf numFmtId="0" fontId="25" fillId="0" borderId="12" xfId="0" applyFont="1" applyBorder="1" applyAlignment="1">
      <alignment horizontal="center" wrapText="1"/>
    </xf>
    <xf numFmtId="0" fontId="125" fillId="0" borderId="35" xfId="0" applyFont="1" applyBorder="1" applyAlignment="1">
      <alignment horizontal="left" vertical="center" wrapText="1"/>
    </xf>
    <xf numFmtId="165" fontId="25" fillId="0" borderId="4" xfId="0" applyNumberFormat="1" applyFont="1" applyBorder="1" applyAlignment="1">
      <alignment horizontal="center"/>
    </xf>
    <xf numFmtId="0" fontId="304" fillId="4" borderId="8" xfId="0" applyFont="1" applyFill="1" applyBorder="1" applyAlignment="1">
      <alignment horizontal="center"/>
    </xf>
    <xf numFmtId="0" fontId="25" fillId="4" borderId="8" xfId="0" applyFont="1" applyFill="1" applyBorder="1" applyAlignment="1">
      <alignment horizontal="center"/>
    </xf>
    <xf numFmtId="0" fontId="25" fillId="0" borderId="0" xfId="0" applyFont="1" applyAlignment="1">
      <alignment horizontal="center" vertical="center"/>
    </xf>
    <xf numFmtId="0" fontId="25" fillId="0" borderId="0" xfId="0" applyFont="1" applyAlignment="1">
      <alignment horizontal="center"/>
    </xf>
    <xf numFmtId="0" fontId="25" fillId="12" borderId="24" xfId="0" applyFont="1" applyFill="1" applyBorder="1" applyAlignment="1">
      <alignment horizontal="center"/>
    </xf>
    <xf numFmtId="0" fontId="25" fillId="12" borderId="16" xfId="0" applyFont="1" applyFill="1" applyBorder="1" applyAlignment="1">
      <alignment horizontal="center"/>
    </xf>
    <xf numFmtId="0" fontId="25" fillId="4" borderId="41" xfId="0" applyFont="1" applyFill="1" applyBorder="1" applyAlignment="1">
      <alignment horizontal="center" vertical="center"/>
    </xf>
    <xf numFmtId="0" fontId="25" fillId="4" borderId="69" xfId="0" applyFont="1" applyFill="1" applyBorder="1" applyAlignment="1">
      <alignment horizontal="center" vertical="center" textRotation="90" wrapText="1"/>
    </xf>
    <xf numFmtId="0" fontId="25" fillId="4" borderId="41" xfId="0" applyFont="1" applyFill="1" applyBorder="1" applyAlignment="1">
      <alignment horizontal="center" vertical="center" textRotation="90" wrapText="1"/>
    </xf>
    <xf numFmtId="0" fontId="442" fillId="12" borderId="31" xfId="0" applyFont="1" applyFill="1" applyBorder="1" applyAlignment="1">
      <alignment horizontal="center"/>
    </xf>
    <xf numFmtId="0" fontId="40" fillId="12" borderId="38" xfId="0" applyFont="1" applyFill="1" applyBorder="1" applyAlignment="1">
      <alignment horizontal="center"/>
    </xf>
    <xf numFmtId="0" fontId="25" fillId="4" borderId="71" xfId="0" applyFont="1" applyFill="1" applyBorder="1" applyAlignment="1">
      <alignment horizontal="center"/>
    </xf>
    <xf numFmtId="0" fontId="25" fillId="12" borderId="11" xfId="0" applyFont="1" applyFill="1" applyBorder="1" applyAlignment="1">
      <alignment horizontal="center" vertical="center"/>
    </xf>
    <xf numFmtId="0" fontId="79" fillId="12" borderId="36" xfId="0" applyFont="1" applyFill="1" applyBorder="1" applyAlignment="1">
      <alignment horizontal="center"/>
    </xf>
    <xf numFmtId="0" fontId="183" fillId="12" borderId="27" xfId="0" applyFont="1" applyFill="1" applyBorder="1" applyAlignment="1">
      <alignment horizontal="center"/>
    </xf>
    <xf numFmtId="0" fontId="80" fillId="12" borderId="69" xfId="0" applyFont="1" applyFill="1" applyBorder="1" applyAlignment="1">
      <alignment horizontal="center" vertical="center"/>
    </xf>
    <xf numFmtId="0" fontId="344" fillId="12" borderId="41" xfId="0" applyFont="1" applyFill="1" applyBorder="1" applyAlignment="1">
      <alignment horizontal="center" vertical="center"/>
    </xf>
    <xf numFmtId="0" fontId="332" fillId="0" borderId="15" xfId="0" applyFont="1" applyBorder="1" applyAlignment="1">
      <alignment horizontal="center" vertical="center" wrapText="1"/>
    </xf>
    <xf numFmtId="0" fontId="308" fillId="0" borderId="16" xfId="0" applyFont="1" applyBorder="1" applyAlignment="1">
      <alignment horizontal="center" vertical="center" wrapText="1"/>
    </xf>
    <xf numFmtId="165" fontId="25" fillId="0" borderId="69" xfId="0" applyNumberFormat="1" applyFont="1" applyBorder="1" applyAlignment="1">
      <alignment horizontal="center" vertical="center"/>
    </xf>
    <xf numFmtId="0" fontId="25" fillId="0" borderId="71" xfId="0" applyFont="1" applyBorder="1" applyAlignment="1">
      <alignment horizontal="center" vertical="center"/>
    </xf>
    <xf numFmtId="0" fontId="25" fillId="0" borderId="41" xfId="0" applyFont="1" applyBorder="1" applyAlignment="1">
      <alignment horizontal="center" vertical="center" shrinkToFit="1"/>
    </xf>
    <xf numFmtId="0" fontId="422" fillId="3" borderId="8" xfId="0" applyFont="1" applyFill="1" applyBorder="1" applyAlignment="1">
      <alignment horizontal="center" vertical="center" wrapText="1"/>
    </xf>
    <xf numFmtId="0" fontId="283" fillId="3" borderId="8" xfId="0" applyFont="1" applyFill="1" applyBorder="1" applyAlignment="1">
      <alignment horizontal="center"/>
    </xf>
    <xf numFmtId="0" fontId="25" fillId="4" borderId="44" xfId="0" applyFont="1" applyFill="1" applyBorder="1" applyAlignment="1">
      <alignment horizontal="center"/>
    </xf>
    <xf numFmtId="0" fontId="25" fillId="4" borderId="38" xfId="0" applyFont="1" applyFill="1" applyBorder="1" applyAlignment="1">
      <alignment horizontal="center"/>
    </xf>
    <xf numFmtId="0" fontId="251" fillId="3" borderId="15" xfId="0" applyFont="1" applyFill="1" applyBorder="1" applyAlignment="1">
      <alignment horizontal="center" vertical="center" wrapText="1"/>
    </xf>
    <xf numFmtId="0" fontId="110" fillId="3" borderId="16" xfId="0" applyFont="1" applyFill="1" applyBorder="1" applyAlignment="1">
      <alignment horizontal="center" vertical="center" wrapText="1"/>
    </xf>
    <xf numFmtId="0" fontId="25" fillId="4" borderId="80" xfId="0" applyFont="1" applyFill="1" applyBorder="1" applyAlignment="1">
      <alignment horizontal="center" textRotation="90" wrapText="1"/>
    </xf>
    <xf numFmtId="0" fontId="19" fillId="4" borderId="0" xfId="0" applyFont="1" applyFill="1" applyAlignment="1">
      <alignment horizontal="center" textRotation="90" wrapText="1"/>
    </xf>
    <xf numFmtId="0" fontId="25" fillId="4" borderId="4" xfId="0" applyFont="1" applyFill="1" applyBorder="1" applyAlignment="1">
      <alignment horizontal="center" textRotation="90" wrapText="1"/>
    </xf>
    <xf numFmtId="0" fontId="329" fillId="12" borderId="24" xfId="0" applyFont="1" applyFill="1" applyBorder="1" applyAlignment="1">
      <alignment horizontal="center" vertical="center"/>
    </xf>
    <xf numFmtId="0" fontId="180" fillId="12" borderId="23" xfId="0" applyFont="1" applyFill="1" applyBorder="1" applyAlignment="1">
      <alignment horizontal="center" vertical="center"/>
    </xf>
    <xf numFmtId="0" fontId="94" fillId="4" borderId="87" xfId="0" applyFont="1" applyFill="1" applyBorder="1" applyAlignment="1">
      <alignment horizontal="center" textRotation="90" wrapText="1"/>
    </xf>
    <xf numFmtId="0" fontId="25" fillId="4" borderId="1" xfId="0" applyFont="1" applyFill="1" applyBorder="1" applyAlignment="1">
      <alignment horizontal="center" textRotation="90" wrapText="1"/>
    </xf>
    <xf numFmtId="0" fontId="334" fillId="4" borderId="7" xfId="0" applyFont="1" applyFill="1" applyBorder="1" applyAlignment="1">
      <alignment horizontal="center" textRotation="90" wrapText="1"/>
    </xf>
    <xf numFmtId="0" fontId="252" fillId="4" borderId="73" xfId="0" applyFont="1" applyFill="1" applyBorder="1" applyAlignment="1">
      <alignment horizontal="center" vertical="center"/>
    </xf>
    <xf numFmtId="0" fontId="63" fillId="12" borderId="21" xfId="0" applyFont="1" applyFill="1" applyBorder="1" applyAlignment="1">
      <alignment horizontal="center" vertical="center"/>
    </xf>
    <xf numFmtId="0" fontId="25" fillId="12" borderId="71" xfId="0" applyFont="1" applyFill="1" applyBorder="1" applyAlignment="1">
      <alignment horizontal="center" vertical="center" wrapText="1"/>
    </xf>
    <xf numFmtId="0" fontId="25" fillId="12" borderId="41" xfId="0" applyFont="1" applyFill="1" applyBorder="1" applyAlignment="1">
      <alignment horizontal="center" vertical="center" wrapText="1"/>
    </xf>
    <xf numFmtId="0" fontId="24" fillId="3" borderId="9" xfId="0" applyFont="1" applyFill="1" applyBorder="1" applyAlignment="1">
      <alignment horizontal="right" vertical="center"/>
    </xf>
    <xf numFmtId="2" fontId="7" fillId="3" borderId="9" xfId="0" applyNumberFormat="1" applyFont="1" applyFill="1" applyBorder="1" applyAlignment="1">
      <alignment horizontal="left" vertical="center"/>
    </xf>
    <xf numFmtId="2" fontId="363" fillId="3" borderId="88" xfId="0" applyNumberFormat="1" applyFont="1" applyFill="1" applyBorder="1" applyAlignment="1">
      <alignment horizontal="left" vertical="center"/>
    </xf>
    <xf numFmtId="0" fontId="25" fillId="3" borderId="40" xfId="0" applyFont="1" applyFill="1" applyBorder="1" applyAlignment="1">
      <alignment horizontal="right" vertical="center" wrapText="1"/>
    </xf>
    <xf numFmtId="169" fontId="25" fillId="3" borderId="71" xfId="0" applyNumberFormat="1" applyFont="1" applyFill="1" applyBorder="1" applyAlignment="1">
      <alignment horizontal="center" vertical="center"/>
    </xf>
    <xf numFmtId="9" fontId="25" fillId="3" borderId="69" xfId="0" applyNumberFormat="1" applyFont="1" applyFill="1" applyBorder="1" applyAlignment="1">
      <alignment horizontal="center" vertical="center"/>
    </xf>
    <xf numFmtId="0" fontId="142" fillId="3" borderId="71" xfId="0" applyFont="1" applyFill="1" applyBorder="1" applyAlignment="1">
      <alignment horizontal="center" vertical="center" wrapText="1"/>
    </xf>
    <xf numFmtId="0" fontId="25" fillId="3" borderId="41" xfId="0" applyFont="1" applyFill="1" applyBorder="1" applyAlignment="1">
      <alignment horizontal="center" vertical="center" wrapText="1"/>
    </xf>
    <xf numFmtId="0" fontId="25" fillId="3" borderId="4" xfId="0" applyFont="1" applyFill="1" applyBorder="1" applyAlignment="1">
      <alignment horizontal="right" vertical="center"/>
    </xf>
    <xf numFmtId="0" fontId="339" fillId="12" borderId="63" xfId="0" applyFont="1" applyFill="1" applyBorder="1" applyAlignment="1">
      <alignment horizontal="center" vertical="center" wrapText="1"/>
    </xf>
    <xf numFmtId="0" fontId="454" fillId="12" borderId="73" xfId="0" applyFont="1" applyFill="1" applyBorder="1" applyAlignment="1">
      <alignment horizontal="center" vertical="center" wrapText="1"/>
    </xf>
    <xf numFmtId="2" fontId="25" fillId="3" borderId="4" xfId="0" applyNumberFormat="1" applyFont="1" applyFill="1" applyBorder="1" applyAlignment="1">
      <alignment horizontal="left" vertical="center"/>
    </xf>
    <xf numFmtId="165" fontId="25" fillId="0" borderId="36" xfId="0" applyNumberFormat="1" applyFont="1" applyBorder="1" applyAlignment="1">
      <alignment horizontal="center" vertical="center"/>
    </xf>
    <xf numFmtId="165" fontId="42" fillId="9" borderId="39" xfId="0" applyNumberFormat="1" applyFont="1" applyFill="1" applyBorder="1" applyAlignment="1">
      <alignment horizontal="center" shrinkToFit="1"/>
    </xf>
    <xf numFmtId="0" fontId="451" fillId="9" borderId="0" xfId="0" applyFont="1" applyFill="1" applyAlignment="1">
      <alignment horizontal="center" vertical="center" shrinkToFit="1"/>
    </xf>
    <xf numFmtId="0" fontId="205" fillId="9" borderId="80" xfId="0" applyFont="1" applyFill="1" applyBorder="1" applyAlignment="1">
      <alignment horizontal="center" shrinkToFit="1"/>
    </xf>
    <xf numFmtId="0" fontId="25" fillId="0" borderId="23" xfId="0" applyFont="1" applyBorder="1" applyAlignment="1">
      <alignment horizontal="center" vertical="top" shrinkToFit="1"/>
    </xf>
    <xf numFmtId="0" fontId="25" fillId="7" borderId="4" xfId="0" applyFont="1" applyFill="1" applyBorder="1" applyAlignment="1">
      <alignment horizontal="center" shrinkToFit="1"/>
    </xf>
    <xf numFmtId="0" fontId="25" fillId="0" borderId="44" xfId="0" applyFont="1" applyBorder="1" applyAlignment="1">
      <alignment horizontal="center" shrinkToFit="1"/>
    </xf>
    <xf numFmtId="0" fontId="235" fillId="0" borderId="32" xfId="0" applyFont="1" applyBorder="1" applyAlignment="1">
      <alignment horizontal="center" shrinkToFit="1"/>
    </xf>
    <xf numFmtId="0" fontId="25" fillId="0" borderId="15" xfId="0" applyFont="1" applyBorder="1" applyAlignment="1">
      <alignment horizontal="center" shrinkToFit="1"/>
    </xf>
    <xf numFmtId="0" fontId="360" fillId="0" borderId="25" xfId="0" applyFont="1" applyBorder="1" applyAlignment="1">
      <alignment horizontal="center" shrinkToFit="1"/>
    </xf>
    <xf numFmtId="0" fontId="3" fillId="0" borderId="15" xfId="0" applyFont="1" applyBorder="1" applyAlignment="1">
      <alignment horizontal="center" wrapText="1"/>
    </xf>
    <xf numFmtId="0" fontId="25" fillId="0" borderId="23" xfId="0" applyFont="1" applyBorder="1" applyAlignment="1">
      <alignment horizontal="center" wrapText="1"/>
    </xf>
    <xf numFmtId="0" fontId="178" fillId="0" borderId="16" xfId="0" applyFont="1" applyBorder="1" applyAlignment="1">
      <alignment horizontal="center" wrapText="1"/>
    </xf>
    <xf numFmtId="0" fontId="25" fillId="0" borderId="18" xfId="0" applyFont="1" applyBorder="1" applyAlignment="1">
      <alignment horizontal="center" wrapText="1"/>
    </xf>
    <xf numFmtId="0" fontId="25" fillId="0" borderId="26" xfId="0" applyFont="1" applyBorder="1" applyAlignment="1">
      <alignment horizontal="center" wrapText="1"/>
    </xf>
    <xf numFmtId="0" fontId="499" fillId="0" borderId="27" xfId="0" applyFont="1" applyBorder="1" applyAlignment="1">
      <alignment horizontal="center" wrapText="1"/>
    </xf>
    <xf numFmtId="0" fontId="155" fillId="0" borderId="35" xfId="0" applyFont="1" applyBorder="1" applyAlignment="1">
      <alignment horizontal="center"/>
    </xf>
    <xf numFmtId="0" fontId="25" fillId="0" borderId="0" xfId="0" applyFont="1" applyAlignment="1">
      <alignment horizontal="center" shrinkToFit="1"/>
    </xf>
    <xf numFmtId="165" fontId="25" fillId="12" borderId="0" xfId="0" applyNumberFormat="1" applyFont="1" applyFill="1" applyAlignment="1">
      <alignment horizontal="center" shrinkToFit="1"/>
    </xf>
    <xf numFmtId="165" fontId="25" fillId="12" borderId="39" xfId="0" applyNumberFormat="1" applyFont="1" applyFill="1" applyBorder="1" applyAlignment="1">
      <alignment horizontal="center" shrinkToFit="1"/>
    </xf>
    <xf numFmtId="0" fontId="425" fillId="18" borderId="0" xfId="0" applyFont="1" applyFill="1" applyAlignment="1">
      <alignment horizontal="center" shrinkToFit="1"/>
    </xf>
    <xf numFmtId="0" fontId="25" fillId="12" borderId="0" xfId="0" applyFont="1" applyFill="1" applyAlignment="1">
      <alignment horizontal="center" vertical="center" shrinkToFit="1"/>
    </xf>
    <xf numFmtId="0" fontId="25" fillId="0" borderId="2" xfId="0" applyFont="1" applyBorder="1" applyAlignment="1">
      <alignment horizontal="left" shrinkToFit="1"/>
    </xf>
    <xf numFmtId="0" fontId="370" fillId="4" borderId="3" xfId="0" applyFont="1" applyFill="1" applyBorder="1" applyAlignment="1">
      <alignment horizontal="center" vertical="center" shrinkToFit="1"/>
    </xf>
    <xf numFmtId="0" fontId="214" fillId="4" borderId="1" xfId="0" applyFont="1" applyFill="1" applyBorder="1" applyAlignment="1">
      <alignment horizontal="center" vertical="center" shrinkToFit="1"/>
    </xf>
    <xf numFmtId="0" fontId="25" fillId="4" borderId="89" xfId="0" applyFont="1" applyFill="1" applyBorder="1" applyAlignment="1">
      <alignment horizontal="center" vertical="center" shrinkToFit="1"/>
    </xf>
    <xf numFmtId="0" fontId="118" fillId="4" borderId="90" xfId="0" applyFont="1" applyFill="1" applyBorder="1" applyAlignment="1">
      <alignment horizontal="center" vertical="center" shrinkToFit="1"/>
    </xf>
    <xf numFmtId="0" fontId="253" fillId="4" borderId="75" xfId="0" applyFont="1" applyFill="1" applyBorder="1" applyAlignment="1">
      <alignment horizontal="center" vertical="center" shrinkToFit="1"/>
    </xf>
    <xf numFmtId="0" fontId="206" fillId="0" borderId="63" xfId="0" applyFont="1" applyBorder="1" applyAlignment="1">
      <alignment horizontal="left" shrinkToFit="1"/>
    </xf>
    <xf numFmtId="0" fontId="33" fillId="0" borderId="9" xfId="0" applyFont="1" applyBorder="1" applyAlignment="1">
      <alignment horizontal="center" shrinkToFit="1"/>
    </xf>
    <xf numFmtId="0" fontId="367" fillId="0" borderId="73" xfId="0" applyFont="1" applyBorder="1" applyAlignment="1">
      <alignment horizontal="left" vertical="center" shrinkToFit="1"/>
    </xf>
    <xf numFmtId="0" fontId="166" fillId="0" borderId="71" xfId="0" applyFont="1" applyBorder="1" applyAlignment="1">
      <alignment horizontal="center" shrinkToFit="1"/>
    </xf>
    <xf numFmtId="165" fontId="25" fillId="12" borderId="9" xfId="0" applyNumberFormat="1" applyFont="1" applyFill="1" applyBorder="1" applyAlignment="1">
      <alignment horizontal="center" shrinkToFit="1"/>
    </xf>
    <xf numFmtId="0" fontId="161" fillId="18" borderId="9" xfId="0" applyFont="1" applyFill="1" applyBorder="1" applyAlignment="1">
      <alignment horizontal="center" shrinkToFit="1"/>
    </xf>
    <xf numFmtId="0" fontId="25" fillId="4" borderId="3" xfId="0" applyFont="1" applyFill="1" applyBorder="1" applyAlignment="1">
      <alignment horizontal="center" vertical="center" shrinkToFit="1"/>
    </xf>
    <xf numFmtId="0" fontId="25" fillId="4" borderId="1" xfId="0" applyFont="1" applyFill="1" applyBorder="1" applyAlignment="1">
      <alignment horizontal="center" vertical="center" shrinkToFit="1"/>
    </xf>
    <xf numFmtId="0" fontId="503" fillId="4" borderId="90" xfId="0" applyFont="1" applyFill="1" applyBorder="1" applyAlignment="1">
      <alignment horizontal="center" vertical="center" shrinkToFit="1"/>
    </xf>
    <xf numFmtId="0" fontId="218" fillId="4" borderId="75" xfId="0" applyFont="1" applyFill="1" applyBorder="1" applyAlignment="1">
      <alignment horizontal="center" vertical="center" shrinkToFit="1"/>
    </xf>
    <xf numFmtId="0" fontId="25" fillId="4" borderId="27" xfId="0" applyFont="1" applyFill="1" applyBorder="1" applyAlignment="1">
      <alignment horizontal="center" vertical="center"/>
    </xf>
    <xf numFmtId="0" fontId="25" fillId="0" borderId="0" xfId="0" applyFont="1" applyAlignment="1">
      <alignment horizontal="right" vertical="center" shrinkToFit="1"/>
    </xf>
    <xf numFmtId="0" fontId="276" fillId="4" borderId="4" xfId="0" applyFont="1" applyFill="1" applyBorder="1" applyAlignment="1">
      <alignment horizontal="center" vertical="center"/>
    </xf>
    <xf numFmtId="165" fontId="25" fillId="9" borderId="0" xfId="0" applyNumberFormat="1" applyFont="1" applyFill="1" applyAlignment="1">
      <alignment horizontal="center" shrinkToFit="1"/>
    </xf>
    <xf numFmtId="0" fontId="62" fillId="7" borderId="0" xfId="0" applyFont="1" applyFill="1" applyAlignment="1">
      <alignment horizontal="center" vertical="center" shrinkToFit="1"/>
    </xf>
    <xf numFmtId="49" fontId="66" fillId="0" borderId="8" xfId="0" applyNumberFormat="1" applyFont="1" applyBorder="1" applyAlignment="1">
      <alignment horizontal="center" vertical="center"/>
    </xf>
    <xf numFmtId="0" fontId="208" fillId="0" borderId="8" xfId="0" applyFont="1" applyBorder="1" applyAlignment="1">
      <alignment horizontal="center" vertical="center" wrapText="1"/>
    </xf>
    <xf numFmtId="0" fontId="25" fillId="0" borderId="18" xfId="0" applyFont="1" applyBorder="1" applyAlignment="1">
      <alignment vertical="center"/>
    </xf>
    <xf numFmtId="0" fontId="25" fillId="0" borderId="44" xfId="0" applyFont="1" applyBorder="1" applyAlignment="1">
      <alignment vertical="center"/>
    </xf>
    <xf numFmtId="0" fontId="25" fillId="0" borderId="34" xfId="0" applyFont="1" applyBorder="1" applyAlignment="1">
      <alignment vertical="center"/>
    </xf>
    <xf numFmtId="49" fontId="160" fillId="0" borderId="28" xfId="0" applyNumberFormat="1" applyFont="1" applyBorder="1" applyAlignment="1">
      <alignment horizontal="center" vertical="center"/>
    </xf>
    <xf numFmtId="49" fontId="412" fillId="0" borderId="29" xfId="0" applyNumberFormat="1" applyFont="1" applyBorder="1" applyAlignment="1">
      <alignment horizontal="center" vertical="center"/>
    </xf>
    <xf numFmtId="49" fontId="234" fillId="0" borderId="30" xfId="0" applyNumberFormat="1" applyFont="1" applyBorder="1" applyAlignment="1">
      <alignment horizontal="center" vertical="center"/>
    </xf>
    <xf numFmtId="0" fontId="264" fillId="3" borderId="12" xfId="0" applyFont="1" applyFill="1" applyBorder="1" applyAlignment="1">
      <alignment vertical="center"/>
    </xf>
    <xf numFmtId="0" fontId="48" fillId="0" borderId="9" xfId="0" applyFont="1" applyBorder="1" applyAlignment="1">
      <alignment horizontal="center"/>
    </xf>
    <xf numFmtId="0" fontId="25" fillId="4" borderId="60" xfId="0" applyFont="1" applyFill="1" applyBorder="1" applyAlignment="1">
      <alignment horizontal="center" vertical="center"/>
    </xf>
    <xf numFmtId="0" fontId="25" fillId="0" borderId="55" xfId="0" applyFont="1" applyBorder="1" applyAlignment="1">
      <alignment vertical="center"/>
    </xf>
    <xf numFmtId="0" fontId="25" fillId="0" borderId="12" xfId="0" applyFont="1" applyBorder="1" applyAlignment="1">
      <alignment vertical="center"/>
    </xf>
    <xf numFmtId="165" fontId="25" fillId="9" borderId="9" xfId="0" applyNumberFormat="1" applyFont="1" applyFill="1" applyBorder="1" applyAlignment="1">
      <alignment horizontal="center" shrinkToFit="1"/>
    </xf>
    <xf numFmtId="0" fontId="25" fillId="7" borderId="9" xfId="0" applyFont="1" applyFill="1" applyBorder="1" applyAlignment="1">
      <alignment horizontal="center" vertical="center" shrinkToFit="1"/>
    </xf>
    <xf numFmtId="0" fontId="156" fillId="0" borderId="35" xfId="0" applyFont="1" applyBorder="1" applyAlignment="1">
      <alignment horizontal="center" vertical="top" shrinkToFit="1"/>
    </xf>
    <xf numFmtId="0" fontId="115" fillId="0" borderId="17" xfId="0" applyFont="1" applyBorder="1" applyAlignment="1">
      <alignment vertical="center"/>
    </xf>
    <xf numFmtId="0" fontId="25" fillId="9" borderId="9" xfId="0" applyFont="1" applyFill="1" applyBorder="1" applyAlignment="1">
      <alignment horizontal="center" vertical="center" shrinkToFit="1"/>
    </xf>
    <xf numFmtId="0" fontId="25" fillId="0" borderId="71" xfId="0" applyFont="1" applyBorder="1" applyAlignment="1">
      <alignment horizontal="center" shrinkToFit="1"/>
    </xf>
    <xf numFmtId="0" fontId="281" fillId="4" borderId="35" xfId="0" applyFont="1" applyFill="1" applyBorder="1" applyAlignment="1">
      <alignment horizontal="center" vertical="center"/>
    </xf>
    <xf numFmtId="0" fontId="203" fillId="0" borderId="33" xfId="0" applyFont="1" applyBorder="1" applyAlignment="1">
      <alignment vertical="center"/>
    </xf>
    <xf numFmtId="0" fontId="25" fillId="0" borderId="71" xfId="0" applyFont="1" applyBorder="1" applyAlignment="1">
      <alignment horizontal="center"/>
    </xf>
    <xf numFmtId="167" fontId="25" fillId="0" borderId="26" xfId="0" applyNumberFormat="1" applyFont="1" applyBorder="1" applyAlignment="1">
      <alignment horizontal="center" shrinkToFit="1"/>
    </xf>
    <xf numFmtId="0" fontId="413" fillId="3" borderId="26" xfId="0" applyFont="1" applyFill="1" applyBorder="1" applyAlignment="1">
      <alignment horizontal="center" shrinkToFit="1"/>
    </xf>
    <xf numFmtId="0" fontId="25" fillId="3" borderId="4" xfId="0" applyFont="1" applyFill="1" applyBorder="1" applyAlignment="1">
      <alignment horizontal="center" vertical="center" shrinkToFit="1"/>
    </xf>
    <xf numFmtId="0" fontId="185" fillId="0" borderId="39" xfId="0" applyFont="1" applyBorder="1" applyAlignment="1">
      <alignment horizontal="center" vertical="center" shrinkToFit="1"/>
    </xf>
    <xf numFmtId="0" fontId="269" fillId="4" borderId="29" xfId="0" applyFont="1" applyFill="1" applyBorder="1" applyAlignment="1">
      <alignment horizontal="center" vertical="center"/>
    </xf>
    <xf numFmtId="0" fontId="6" fillId="0" borderId="33" xfId="0" applyFont="1" applyBorder="1" applyAlignment="1">
      <alignment horizontal="center" vertical="center"/>
    </xf>
    <xf numFmtId="0" fontId="265" fillId="0" borderId="15" xfId="0" applyFont="1" applyBorder="1" applyAlignment="1">
      <alignment horizontal="left" vertical="center" wrapText="1"/>
    </xf>
    <xf numFmtId="0" fontId="337" fillId="0" borderId="23" xfId="0" applyFont="1" applyBorder="1" applyAlignment="1">
      <alignment horizontal="left" vertical="center" wrapText="1"/>
    </xf>
    <xf numFmtId="0" fontId="418" fillId="0" borderId="25" xfId="0" applyFont="1" applyBorder="1" applyAlignment="1">
      <alignment horizontal="left" vertical="center" wrapText="1"/>
    </xf>
    <xf numFmtId="0" fontId="286" fillId="3" borderId="23" xfId="0" applyFont="1" applyFill="1" applyBorder="1" applyAlignment="1">
      <alignment horizontal="center" vertical="center" shrinkToFit="1"/>
    </xf>
    <xf numFmtId="0" fontId="25" fillId="0" borderId="23" xfId="0" applyFont="1" applyBorder="1" applyAlignment="1">
      <alignment horizontal="center" vertical="center" shrinkToFit="1"/>
    </xf>
    <xf numFmtId="165" fontId="25" fillId="3" borderId="23" xfId="0" applyNumberFormat="1" applyFont="1" applyFill="1" applyBorder="1" applyAlignment="1">
      <alignment horizontal="center" shrinkToFit="1"/>
    </xf>
    <xf numFmtId="0" fontId="25" fillId="0" borderId="23" xfId="0" applyFont="1" applyBorder="1" applyAlignment="1">
      <alignment horizontal="center" shrinkToFit="1"/>
    </xf>
    <xf numFmtId="0" fontId="408" fillId="0" borderId="23" xfId="0" applyFont="1" applyBorder="1" applyAlignment="1">
      <alignment horizontal="center" shrinkToFit="1"/>
    </xf>
    <xf numFmtId="0" fontId="455" fillId="0" borderId="0" xfId="0" applyFont="1" applyAlignment="1">
      <alignment horizontal="center"/>
    </xf>
    <xf numFmtId="167" fontId="25" fillId="0" borderId="23" xfId="0" applyNumberFormat="1" applyFont="1" applyBorder="1" applyAlignment="1">
      <alignment horizontal="center" shrinkToFit="1"/>
    </xf>
    <xf numFmtId="0" fontId="25" fillId="0" borderId="0" xfId="0" applyFont="1" applyAlignment="1">
      <alignment horizontal="left" shrinkToFit="1"/>
    </xf>
    <xf numFmtId="0" fontId="23" fillId="10" borderId="0" xfId="0" applyFont="1" applyFill="1" applyAlignment="1">
      <alignment horizontal="center" shrinkToFit="1"/>
    </xf>
    <xf numFmtId="0" fontId="25" fillId="3" borderId="39" xfId="0" applyFont="1" applyFill="1" applyBorder="1" applyAlignment="1">
      <alignment horizontal="center" vertical="center" shrinkToFit="1"/>
    </xf>
    <xf numFmtId="0" fontId="182" fillId="0" borderId="39" xfId="0" applyFont="1" applyBorder="1" applyAlignment="1">
      <alignment horizontal="center" vertical="center" shrinkToFit="1"/>
    </xf>
    <xf numFmtId="0" fontId="381" fillId="0" borderId="0" xfId="0" applyFont="1" applyAlignment="1">
      <alignment horizontal="left" shrinkToFit="1"/>
    </xf>
    <xf numFmtId="167" fontId="25" fillId="10" borderId="0" xfId="0" applyNumberFormat="1" applyFont="1" applyFill="1" applyAlignment="1">
      <alignment horizontal="center" shrinkToFit="1"/>
    </xf>
    <xf numFmtId="167" fontId="297" fillId="10" borderId="39" xfId="0" applyNumberFormat="1" applyFont="1" applyFill="1" applyBorder="1" applyAlignment="1">
      <alignment horizontal="center" shrinkToFit="1"/>
    </xf>
    <xf numFmtId="0" fontId="349" fillId="4" borderId="89" xfId="0" applyFont="1" applyFill="1" applyBorder="1" applyAlignment="1">
      <alignment horizontal="center" vertical="center"/>
    </xf>
    <xf numFmtId="0" fontId="25" fillId="4" borderId="80" xfId="0" applyFont="1" applyFill="1" applyBorder="1" applyAlignment="1">
      <alignment horizontal="center" vertical="center"/>
    </xf>
    <xf numFmtId="0" fontId="25" fillId="4" borderId="26" xfId="0" applyFont="1" applyFill="1" applyBorder="1" applyAlignment="1">
      <alignment horizontal="center" vertical="center"/>
    </xf>
    <xf numFmtId="0" fontId="13" fillId="0" borderId="3" xfId="0" applyFont="1" applyBorder="1" applyAlignment="1">
      <alignment horizontal="center"/>
    </xf>
    <xf numFmtId="0" fontId="25" fillId="4" borderId="69" xfId="0" applyFont="1" applyFill="1" applyBorder="1" applyAlignment="1">
      <alignment horizontal="right" vertical="center"/>
    </xf>
    <xf numFmtId="0" fontId="104" fillId="4" borderId="71" xfId="0" applyFont="1" applyFill="1" applyBorder="1" applyAlignment="1">
      <alignment horizontal="right" vertical="center"/>
    </xf>
    <xf numFmtId="0" fontId="380" fillId="0" borderId="64" xfId="0" applyFont="1" applyBorder="1" applyAlignment="1">
      <alignment horizontal="center"/>
    </xf>
    <xf numFmtId="0" fontId="140" fillId="0" borderId="81" xfId="0" applyFont="1" applyBorder="1" applyAlignment="1">
      <alignment horizontal="center"/>
    </xf>
    <xf numFmtId="0" fontId="84" fillId="0" borderId="6" xfId="0" applyFont="1" applyBorder="1" applyAlignment="1">
      <alignment horizontal="center"/>
    </xf>
    <xf numFmtId="0" fontId="25" fillId="0" borderId="4" xfId="0" applyFont="1" applyBorder="1" applyAlignment="1">
      <alignment horizontal="center"/>
    </xf>
    <xf numFmtId="0" fontId="25" fillId="0" borderId="7" xfId="0" applyFont="1" applyBorder="1" applyAlignment="1">
      <alignment horizontal="center"/>
    </xf>
    <xf numFmtId="0" fontId="25" fillId="0" borderId="4" xfId="0" applyFont="1" applyBorder="1" applyAlignment="1">
      <alignment horizontal="left" shrinkToFit="1"/>
    </xf>
    <xf numFmtId="0" fontId="179" fillId="4" borderId="34" xfId="0" applyFont="1" applyFill="1" applyBorder="1" applyAlignment="1">
      <alignment horizontal="center" vertical="center"/>
    </xf>
    <xf numFmtId="165" fontId="25" fillId="0" borderId="39" xfId="0" applyNumberFormat="1" applyFont="1" applyBorder="1" applyAlignment="1">
      <alignment horizontal="center" shrinkToFit="1"/>
    </xf>
    <xf numFmtId="0" fontId="364" fillId="4" borderId="33" xfId="0" applyFont="1" applyFill="1" applyBorder="1" applyAlignment="1">
      <alignment horizontal="center" vertical="center"/>
    </xf>
    <xf numFmtId="0" fontId="25" fillId="4" borderId="40" xfId="0" applyFont="1" applyFill="1" applyBorder="1" applyAlignment="1">
      <alignment horizontal="center" vertical="center"/>
    </xf>
    <xf numFmtId="0" fontId="36" fillId="4" borderId="83" xfId="0" applyFont="1" applyFill="1" applyBorder="1" applyAlignment="1">
      <alignment horizontal="center" vertical="center"/>
    </xf>
    <xf numFmtId="0" fontId="25" fillId="4" borderId="30" xfId="0" applyFont="1" applyFill="1" applyBorder="1" applyAlignment="1">
      <alignment horizontal="center" vertical="center"/>
    </xf>
    <xf numFmtId="0" fontId="170" fillId="9" borderId="24" xfId="0" applyFont="1" applyFill="1" applyBorder="1" applyAlignment="1">
      <alignment horizontal="center"/>
    </xf>
    <xf numFmtId="0" fontId="25" fillId="9" borderId="8" xfId="0" applyFont="1" applyFill="1" applyBorder="1" applyAlignment="1">
      <alignment horizontal="center"/>
    </xf>
    <xf numFmtId="0" fontId="366" fillId="9" borderId="10" xfId="0" applyFont="1" applyFill="1" applyBorder="1" applyAlignment="1">
      <alignment horizontal="center"/>
    </xf>
    <xf numFmtId="0" fontId="25" fillId="21" borderId="21" xfId="0" applyFont="1" applyFill="1" applyBorder="1" applyAlignment="1">
      <alignment horizontal="center"/>
    </xf>
    <xf numFmtId="0" fontId="25" fillId="0" borderId="30" xfId="0" applyFont="1" applyBorder="1" applyAlignment="1">
      <alignment horizontal="center"/>
    </xf>
    <xf numFmtId="0" fontId="25" fillId="0" borderId="31" xfId="0" applyFont="1" applyBorder="1" applyAlignment="1">
      <alignment horizontal="center"/>
    </xf>
    <xf numFmtId="0" fontId="25" fillId="5" borderId="82" xfId="0" applyFont="1" applyFill="1" applyBorder="1" applyAlignment="1">
      <alignment horizontal="center"/>
    </xf>
    <xf numFmtId="0" fontId="25" fillId="5" borderId="21" xfId="0" applyFont="1" applyFill="1" applyBorder="1" applyAlignment="1">
      <alignment horizontal="center"/>
    </xf>
    <xf numFmtId="0" fontId="411" fillId="9" borderId="21" xfId="0" applyFont="1" applyFill="1" applyBorder="1" applyAlignment="1">
      <alignment horizontal="center"/>
    </xf>
    <xf numFmtId="0" fontId="389" fillId="0" borderId="13" xfId="0" applyFont="1" applyBorder="1" applyAlignment="1">
      <alignment horizontal="center"/>
    </xf>
    <xf numFmtId="0" fontId="25" fillId="0" borderId="24" xfId="0" applyFont="1" applyBorder="1" applyAlignment="1">
      <alignment horizontal="center"/>
    </xf>
    <xf numFmtId="0" fontId="124" fillId="9" borderId="17" xfId="0" applyFont="1" applyFill="1" applyBorder="1" applyAlignment="1">
      <alignment horizontal="center" vertical="center" shrinkToFit="1"/>
    </xf>
    <xf numFmtId="0" fontId="414" fillId="9" borderId="66" xfId="0" applyFont="1" applyFill="1" applyBorder="1" applyAlignment="1">
      <alignment horizontal="center" vertical="center" shrinkToFit="1"/>
    </xf>
    <xf numFmtId="0" fontId="25" fillId="7" borderId="8" xfId="0" applyFont="1" applyFill="1" applyBorder="1" applyAlignment="1">
      <alignment horizontal="center" vertical="center"/>
    </xf>
    <xf numFmtId="0" fontId="484" fillId="9" borderId="11" xfId="0" applyFont="1" applyFill="1" applyBorder="1" applyAlignment="1">
      <alignment horizontal="center" vertical="center"/>
    </xf>
    <xf numFmtId="0" fontId="25" fillId="9" borderId="28" xfId="0" applyFont="1" applyFill="1" applyBorder="1" applyAlignment="1">
      <alignment horizontal="center" vertical="center"/>
    </xf>
    <xf numFmtId="0" fontId="25" fillId="9" borderId="20" xfId="0" applyFont="1" applyFill="1" applyBorder="1" applyAlignment="1">
      <alignment horizontal="center" vertical="center" wrapText="1"/>
    </xf>
    <xf numFmtId="0" fontId="25" fillId="9" borderId="30" xfId="0" applyFont="1" applyFill="1" applyBorder="1" applyAlignment="1">
      <alignment horizontal="center" vertical="center" wrapText="1"/>
    </xf>
    <xf numFmtId="0" fontId="25" fillId="9" borderId="11" xfId="0" applyFont="1" applyFill="1" applyBorder="1" applyAlignment="1">
      <alignment horizontal="center" vertical="center" shrinkToFit="1"/>
    </xf>
    <xf numFmtId="0" fontId="323" fillId="9" borderId="65" xfId="0" applyFont="1" applyFill="1" applyBorder="1" applyAlignment="1">
      <alignment horizontal="center" vertical="center" shrinkToFit="1"/>
    </xf>
    <xf numFmtId="0" fontId="247" fillId="9" borderId="20" xfId="0" applyFont="1" applyFill="1" applyBorder="1" applyAlignment="1">
      <alignment horizontal="center" vertical="center"/>
    </xf>
    <xf numFmtId="0" fontId="144" fillId="9" borderId="8" xfId="0" applyFont="1" applyFill="1" applyBorder="1" applyAlignment="1">
      <alignment horizontal="center" vertical="center"/>
    </xf>
    <xf numFmtId="0" fontId="25" fillId="9" borderId="37"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66" xfId="0" applyFont="1" applyFill="1" applyBorder="1" applyAlignment="1">
      <alignment horizontal="center" vertical="center"/>
    </xf>
    <xf numFmtId="0" fontId="463" fillId="9" borderId="67" xfId="0" applyFont="1" applyFill="1" applyBorder="1" applyAlignment="1">
      <alignment horizontal="center" vertical="center"/>
    </xf>
    <xf numFmtId="0" fontId="369" fillId="0" borderId="5" xfId="0" applyFont="1" applyBorder="1" applyAlignment="1">
      <alignment horizontal="center" shrinkToFit="1"/>
    </xf>
    <xf numFmtId="0" fontId="54" fillId="0" borderId="2" xfId="0" applyFont="1" applyBorder="1" applyAlignment="1">
      <alignment horizontal="center" shrinkToFit="1"/>
    </xf>
    <xf numFmtId="0" fontId="25" fillId="0" borderId="9" xfId="0" applyFont="1" applyBorder="1" applyAlignment="1">
      <alignment horizontal="left" shrinkToFit="1"/>
    </xf>
    <xf numFmtId="165" fontId="312" fillId="0" borderId="35" xfId="0" applyNumberFormat="1" applyFont="1" applyBorder="1" applyAlignment="1">
      <alignment horizontal="center" shrinkToFit="1"/>
    </xf>
    <xf numFmtId="0" fontId="149" fillId="0" borderId="72" xfId="0" applyFont="1" applyBorder="1" applyAlignment="1">
      <alignment horizontal="center" shrinkToFit="1"/>
    </xf>
    <xf numFmtId="0" fontId="25" fillId="0" borderId="37" xfId="0" applyFont="1" applyBorder="1" applyAlignment="1">
      <alignment horizontal="center" shrinkToFit="1"/>
    </xf>
    <xf numFmtId="0" fontId="25" fillId="7" borderId="8" xfId="0" applyFont="1" applyFill="1" applyBorder="1" applyAlignment="1">
      <alignment horizontal="center"/>
    </xf>
    <xf numFmtId="0" fontId="25" fillId="9" borderId="73" xfId="0" applyFont="1" applyFill="1" applyBorder="1" applyAlignment="1">
      <alignment horizontal="center" vertical="center"/>
    </xf>
    <xf numFmtId="0" fontId="25" fillId="19" borderId="0" xfId="0" applyFont="1" applyFill="1" applyAlignment="1">
      <alignment horizontal="center" vertical="center"/>
    </xf>
    <xf numFmtId="0" fontId="143" fillId="16" borderId="0" xfId="0" applyFont="1" applyFill="1" applyAlignment="1">
      <alignment horizontal="center" vertical="center" wrapText="1"/>
    </xf>
    <xf numFmtId="49" fontId="458" fillId="0" borderId="0" xfId="0" applyNumberFormat="1" applyFont="1" applyAlignment="1">
      <alignment horizontal="center" vertical="center"/>
    </xf>
    <xf numFmtId="0" fontId="25" fillId="0" borderId="0" xfId="0" applyFont="1" applyAlignment="1">
      <alignment vertical="center"/>
    </xf>
    <xf numFmtId="0" fontId="78" fillId="3" borderId="0" xfId="0" applyFont="1" applyFill="1" applyAlignment="1">
      <alignment horizontal="center" vertical="center"/>
    </xf>
    <xf numFmtId="49" fontId="25" fillId="3" borderId="0" xfId="0" applyNumberFormat="1" applyFont="1" applyFill="1" applyAlignment="1">
      <alignment horizontal="center" vertical="center"/>
    </xf>
    <xf numFmtId="0" fontId="25" fillId="3" borderId="0" xfId="0" applyFont="1" applyFill="1" applyAlignment="1">
      <alignment vertical="center"/>
    </xf>
    <xf numFmtId="0" fontId="248" fillId="16" borderId="64" xfId="0" applyFont="1" applyFill="1" applyBorder="1" applyAlignment="1">
      <alignment horizontal="left"/>
    </xf>
    <xf numFmtId="0" fontId="25" fillId="16" borderId="9" xfId="0" applyFont="1" applyFill="1" applyBorder="1" applyAlignment="1">
      <alignment horizontal="left"/>
    </xf>
    <xf numFmtId="0" fontId="378" fillId="22" borderId="60" xfId="0" applyFont="1" applyFill="1" applyBorder="1" applyAlignment="1">
      <alignment horizontal="center" wrapText="1"/>
    </xf>
    <xf numFmtId="0" fontId="25" fillId="12" borderId="86" xfId="0" applyFont="1" applyFill="1" applyBorder="1" applyAlignment="1">
      <alignment horizontal="center"/>
    </xf>
    <xf numFmtId="0" fontId="390" fillId="12" borderId="0" xfId="0" applyFont="1" applyFill="1" applyAlignment="1">
      <alignment horizontal="center"/>
    </xf>
    <xf numFmtId="0" fontId="220" fillId="17" borderId="0" xfId="0" applyFont="1" applyFill="1" applyAlignment="1">
      <alignment horizontal="center" vertical="center"/>
    </xf>
    <xf numFmtId="0" fontId="309" fillId="4" borderId="0" xfId="0" applyFont="1" applyFill="1" applyAlignment="1">
      <alignment horizontal="center"/>
    </xf>
    <xf numFmtId="0" fontId="25" fillId="3" borderId="0" xfId="0" applyFont="1" applyFill="1" applyAlignment="1">
      <alignment horizontal="left" vertical="center"/>
    </xf>
    <xf numFmtId="0" fontId="25" fillId="3" borderId="0" xfId="0" applyFont="1" applyFill="1" applyAlignment="1">
      <alignment horizontal="left"/>
    </xf>
    <xf numFmtId="0" fontId="25" fillId="0" borderId="0" xfId="0" applyFont="1" applyAlignment="1">
      <alignment horizontal="left" vertical="center"/>
    </xf>
    <xf numFmtId="0" fontId="25" fillId="0" borderId="0" xfId="0" applyFont="1" applyAlignment="1">
      <alignment horizontal="left" vertical="top" wrapText="1"/>
    </xf>
    <xf numFmtId="168" fontId="25" fillId="0" borderId="0" xfId="0" applyNumberFormat="1" applyFont="1" applyAlignment="1">
      <alignment horizontal="left"/>
    </xf>
    <xf numFmtId="166" fontId="85" fillId="0" borderId="0" xfId="0" applyNumberFormat="1" applyFont="1" applyAlignment="1">
      <alignment horizontal="left"/>
    </xf>
    <xf numFmtId="0" fontId="90" fillId="0" borderId="0" xfId="0" applyFont="1" applyAlignment="1">
      <alignment horizontal="left" vertical="center" wrapText="1"/>
    </xf>
    <xf numFmtId="0" fontId="25" fillId="0" borderId="0" xfId="0" applyFont="1" applyAlignment="1">
      <alignment horizontal="left" wrapText="1"/>
    </xf>
  </cellXfs>
  <cellStyles count="1">
    <cellStyle name="Normal" xfId="0" builtinId="0"/>
  </cellStyles>
  <dxfs count="0"/>
  <tableStyles count="0" defaultTableStyle="TableStyleMedium9"/>
</styleSheet>
</file>

<file path=xl/_rels/workbook.xml.rels><?xml version="1.0" encoding="UTF-8" standalone="yes"?>
<Relationships xmlns="http://schemas.openxmlformats.org/package/2006/relationships"><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theme" Target="theme/theme1.xml"/><Relationship Id="rId23" Type="http://schemas.openxmlformats.org/officeDocument/2006/relationships/styles" Target="styles.xml"/><Relationship Id="rId24" Type="http://schemas.openxmlformats.org/officeDocument/2006/relationships/sharedStrings" Target="sharedStrings.xml"/><Relationship Id="rId25"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8" Type="http://schemas.openxmlformats.org/officeDocument/2006/relationships/worksheet" Target="worksheets/sheet18.xml"/></Relationships>
</file>

<file path=xl/drawings/drawing1.xml><?xml version="1.0" encoding="utf-8"?>
<xdr:wsDr xmlns:xdr="http://schemas.openxmlformats.org/drawingml/2006/spreadsheetDrawing" xmlns:a="http://schemas.openxmlformats.org/drawingml/2006/main">
  <xdr:twoCellAnchor>
    <xdr:from>
      <xdr:col>0</xdr:col>
      <xdr:colOff>0</xdr:colOff>
      <xdr:row>69</xdr:row>
      <xdr:rowOff>50800</xdr:rowOff>
    </xdr:from>
    <xdr:to>
      <xdr:col>18</xdr:col>
      <xdr:colOff>266700</xdr:colOff>
      <xdr:row>152</xdr:row>
      <xdr:rowOff>0</xdr:rowOff>
    </xdr:to>
    <xdr:sp macro="" textlink="">
      <xdr:nvSpPr>
        <xdr:cNvPr id="1028" name="Rectangle 4" hidden="1"/>
        <xdr:cNvSpPr>
          <a:spLocks noSelect="1" noChangeArrowheads="1"/>
        </xdr:cNvSpPr>
      </xdr:nvSpPr>
      <xdr:spPr bwMode="auto">
        <a:xfrm>
          <a:off x="0" y="12839700"/>
          <a:ext cx="12700000" cy="12776200"/>
        </a:xfrm>
        <a:prstGeom prst="rect">
          <a:avLst/>
        </a:prstGeom>
        <a:solidFill>
          <a:srgbClr val="FFFFFF"/>
        </a:solidFill>
        <a:ln w="9525">
          <a:solidFill>
            <a:srgbClr val="000000"/>
          </a:solidFill>
          <a:round/>
          <a:headEnd/>
          <a:tailEnd/>
        </a:ln>
      </xdr:spPr>
      <xdr:txBody>
        <a:bodyPr rtlCol="0" anchor="ctr"/>
        <a:lstStyle/>
        <a:p>
          <a:pPr algn="ct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101600</xdr:rowOff>
    </xdr:from>
    <xdr:to>
      <xdr:col>19</xdr:col>
      <xdr:colOff>520700</xdr:colOff>
      <xdr:row>122</xdr:row>
      <xdr:rowOff>50800</xdr:rowOff>
    </xdr:to>
    <xdr:sp macro="" textlink="">
      <xdr:nvSpPr>
        <xdr:cNvPr id="2055" name="Rectangle 7" hidden="1"/>
        <xdr:cNvSpPr>
          <a:spLocks noSelect="1" noChangeArrowheads="1"/>
        </xdr:cNvSpPr>
      </xdr:nvSpPr>
      <xdr:spPr bwMode="auto">
        <a:xfrm>
          <a:off x="0" y="12700000"/>
          <a:ext cx="12700000" cy="12700000"/>
        </a:xfrm>
        <a:prstGeom prst="rect">
          <a:avLst/>
        </a:prstGeom>
        <a:solidFill>
          <a:srgbClr val="FFFFFF"/>
        </a:solidFill>
        <a:ln w="9525">
          <a:solidFill>
            <a:srgbClr val="000000"/>
          </a:solidFill>
          <a:round/>
          <a:headEnd/>
          <a:tailEnd/>
        </a:ln>
      </xdr:spPr>
      <xdr:txBody>
        <a:bodyPr rtlCol="0" anchor="ctr"/>
        <a:lstStyle/>
        <a:p>
          <a:pPr algn="ct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70</xdr:row>
      <xdr:rowOff>25400</xdr:rowOff>
    </xdr:from>
    <xdr:to>
      <xdr:col>24</xdr:col>
      <xdr:colOff>723900</xdr:colOff>
      <xdr:row>141</xdr:row>
      <xdr:rowOff>25400</xdr:rowOff>
    </xdr:to>
    <xdr:sp macro="" textlink="">
      <xdr:nvSpPr>
        <xdr:cNvPr id="3080" name="Rectangle 8" hidden="1"/>
        <xdr:cNvSpPr>
          <a:spLocks noSelect="1" noChangeArrowheads="1"/>
        </xdr:cNvSpPr>
      </xdr:nvSpPr>
      <xdr:spPr bwMode="auto">
        <a:xfrm>
          <a:off x="0" y="12700000"/>
          <a:ext cx="12700000" cy="12700000"/>
        </a:xfrm>
        <a:prstGeom prst="rect">
          <a:avLst/>
        </a:prstGeom>
        <a:solidFill>
          <a:srgbClr val="FFFFFF"/>
        </a:solidFill>
        <a:ln w="9525">
          <a:solidFill>
            <a:srgbClr val="000000"/>
          </a:solidFill>
          <a:round/>
          <a:headEnd/>
          <a:tailEnd/>
        </a:ln>
      </xdr:spPr>
      <xdr:txBody>
        <a:bodyPr rtlCol="0" anchor="ctr"/>
        <a:lstStyle/>
        <a:p>
          <a:pPr algn="ctr"/>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48</xdr:row>
      <xdr:rowOff>228600</xdr:rowOff>
    </xdr:from>
    <xdr:to>
      <xdr:col>27</xdr:col>
      <xdr:colOff>317500</xdr:colOff>
      <xdr:row>98</xdr:row>
      <xdr:rowOff>228600</xdr:rowOff>
    </xdr:to>
    <xdr:sp macro="" textlink="">
      <xdr:nvSpPr>
        <xdr:cNvPr id="4121" name="Rectangle 25" hidden="1"/>
        <xdr:cNvSpPr>
          <a:spLocks noSelect="1" noChangeArrowheads="1"/>
        </xdr:cNvSpPr>
      </xdr:nvSpPr>
      <xdr:spPr bwMode="auto">
        <a:xfrm>
          <a:off x="0" y="12700000"/>
          <a:ext cx="12700000" cy="12700000"/>
        </a:xfrm>
        <a:prstGeom prst="rect">
          <a:avLst/>
        </a:prstGeom>
        <a:solidFill>
          <a:srgbClr val="FFFFFF"/>
        </a:solidFill>
        <a:ln w="9525">
          <a:solidFill>
            <a:srgbClr val="000000"/>
          </a:solidFill>
          <a:round/>
          <a:headEnd/>
          <a:tailEnd/>
        </a:ln>
      </xdr:spPr>
      <xdr:txBody>
        <a:bodyPr rtlCol="0" anchor="ctr"/>
        <a:lstStyle/>
        <a:p>
          <a:pPr algn="ct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37</xdr:row>
      <xdr:rowOff>228600</xdr:rowOff>
    </xdr:from>
    <xdr:to>
      <xdr:col>31</xdr:col>
      <xdr:colOff>203200</xdr:colOff>
      <xdr:row>104</xdr:row>
      <xdr:rowOff>127000</xdr:rowOff>
    </xdr:to>
    <xdr:sp macro="" textlink="">
      <xdr:nvSpPr>
        <xdr:cNvPr id="5122" name="Rectangle 2" hidden="1"/>
        <xdr:cNvSpPr>
          <a:spLocks noSelect="1" noChangeArrowheads="1"/>
        </xdr:cNvSpPr>
      </xdr:nvSpPr>
      <xdr:spPr bwMode="auto">
        <a:xfrm>
          <a:off x="0" y="12700000"/>
          <a:ext cx="12700000" cy="12700000"/>
        </a:xfrm>
        <a:prstGeom prst="rect">
          <a:avLst/>
        </a:prstGeom>
        <a:solidFill>
          <a:srgbClr val="FFFFFF"/>
        </a:solidFill>
        <a:ln w="9525">
          <a:solidFill>
            <a:srgbClr val="000000"/>
          </a:solidFill>
          <a:round/>
          <a:headEnd/>
          <a:tailEnd/>
        </a:ln>
      </xdr:spPr>
      <xdr:txBody>
        <a:bodyPr rtlCol="0" anchor="ctr"/>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vmlDrawing" Target="../drawings/vmlDrawing5.vml"/><Relationship Id="rId3"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CQ83"/>
  <sheetViews>
    <sheetView workbookViewId="0">
      <selection sqref="A1:K1"/>
    </sheetView>
  </sheetViews>
  <sheetFormatPr baseColWidth="10" defaultColWidth="8.6640625" defaultRowHeight="12.75" customHeight="1"/>
  <cols>
    <col min="1" max="1" width="5.83203125" style="137" customWidth="1"/>
    <col min="2" max="2" width="12.83203125" style="137" customWidth="1"/>
    <col min="3" max="10" width="6.83203125" style="137" customWidth="1"/>
    <col min="11" max="11" width="12.33203125" style="137" customWidth="1"/>
    <col min="12" max="95" width="9.1640625" style="16" customWidth="1"/>
  </cols>
  <sheetData>
    <row r="1" spans="1:95" ht="27" customHeight="1">
      <c r="A1" s="566" t="s">
        <v>671</v>
      </c>
      <c r="B1" s="567"/>
      <c r="C1" s="567"/>
      <c r="D1" s="567"/>
      <c r="E1" s="567"/>
      <c r="F1" s="567"/>
      <c r="G1" s="567"/>
      <c r="H1" s="567"/>
      <c r="I1" s="567"/>
      <c r="J1" s="567"/>
      <c r="K1" s="567"/>
      <c r="L1" s="193"/>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539"/>
      <c r="BL1" s="539"/>
      <c r="BM1" s="539"/>
      <c r="BN1" s="539"/>
      <c r="BO1" s="539"/>
      <c r="BP1" s="539"/>
      <c r="BQ1" s="539"/>
      <c r="BR1" s="539"/>
      <c r="BS1" s="539"/>
      <c r="BT1" s="539"/>
      <c r="BU1" s="539"/>
      <c r="BV1" s="539"/>
      <c r="BW1" s="539"/>
      <c r="BX1" s="539"/>
      <c r="BY1" s="539"/>
      <c r="BZ1" s="539"/>
      <c r="CA1" s="539"/>
      <c r="CB1" s="539"/>
      <c r="CC1" s="539"/>
      <c r="CD1" s="539"/>
      <c r="CE1" s="539"/>
      <c r="CF1" s="539"/>
      <c r="CG1" s="539"/>
      <c r="CH1" s="539"/>
      <c r="CI1" s="539"/>
      <c r="CJ1" s="539"/>
      <c r="CK1" s="539"/>
      <c r="CL1" s="539"/>
      <c r="CM1" s="539"/>
      <c r="CN1" s="539"/>
      <c r="CO1" s="539"/>
      <c r="CP1" s="539"/>
      <c r="CQ1" s="539"/>
    </row>
    <row r="2" spans="1:95" ht="18" customHeight="1">
      <c r="A2" s="568" t="s">
        <v>672</v>
      </c>
      <c r="B2" s="569"/>
      <c r="C2" s="569"/>
      <c r="D2" s="569"/>
      <c r="E2" s="569"/>
      <c r="F2" s="569"/>
      <c r="G2" s="569"/>
      <c r="H2" s="569"/>
      <c r="I2" s="569"/>
      <c r="J2" s="569"/>
      <c r="K2" s="569"/>
      <c r="L2" s="193"/>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539"/>
      <c r="BI2" s="539"/>
      <c r="BJ2" s="539"/>
      <c r="BK2" s="539"/>
      <c r="BL2" s="539"/>
      <c r="BM2" s="539"/>
      <c r="BN2" s="539"/>
      <c r="BO2" s="539"/>
      <c r="BP2" s="539"/>
      <c r="BQ2" s="539"/>
      <c r="BR2" s="539"/>
      <c r="BS2" s="539"/>
      <c r="BT2" s="539"/>
      <c r="BU2" s="539"/>
      <c r="BV2" s="539"/>
      <c r="BW2" s="539"/>
      <c r="BX2" s="539"/>
      <c r="BY2" s="539"/>
      <c r="BZ2" s="539"/>
      <c r="CA2" s="539"/>
      <c r="CB2" s="539"/>
      <c r="CC2" s="539"/>
      <c r="CD2" s="539"/>
      <c r="CE2" s="539"/>
      <c r="CF2" s="539"/>
      <c r="CG2" s="539"/>
      <c r="CH2" s="539"/>
      <c r="CI2" s="539"/>
      <c r="CJ2" s="539"/>
      <c r="CK2" s="539"/>
      <c r="CL2" s="539"/>
      <c r="CM2" s="539"/>
      <c r="CN2" s="539"/>
      <c r="CO2" s="539"/>
      <c r="CP2" s="539"/>
      <c r="CQ2" s="539"/>
    </row>
    <row r="3" spans="1:95" ht="15.75" customHeight="1">
      <c r="A3" s="570" t="s">
        <v>673</v>
      </c>
      <c r="B3" s="571"/>
      <c r="C3" s="571"/>
      <c r="D3" s="571"/>
      <c r="E3" s="571"/>
      <c r="F3" s="571"/>
      <c r="G3" s="571"/>
      <c r="H3" s="571"/>
      <c r="I3" s="571"/>
      <c r="J3" s="571"/>
      <c r="K3" s="571"/>
      <c r="L3" s="193"/>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row>
    <row r="4" spans="1:95" ht="15.75" customHeight="1">
      <c r="A4" s="572" t="s">
        <v>674</v>
      </c>
      <c r="B4" s="573"/>
      <c r="C4" s="573"/>
      <c r="D4" s="573"/>
      <c r="E4" s="573"/>
      <c r="F4" s="573"/>
      <c r="G4" s="573"/>
      <c r="H4" s="573"/>
      <c r="I4" s="573"/>
      <c r="J4" s="573"/>
      <c r="K4" s="573"/>
      <c r="L4" s="193"/>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row>
    <row r="5" spans="1:95" ht="15.75" customHeight="1">
      <c r="A5" s="565"/>
      <c r="B5" s="565"/>
      <c r="C5" s="565"/>
      <c r="D5" s="565"/>
      <c r="E5" s="565"/>
      <c r="F5" s="565"/>
      <c r="G5" s="565"/>
      <c r="H5" s="565"/>
      <c r="I5" s="565"/>
      <c r="J5" s="565"/>
      <c r="K5" s="565"/>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row>
    <row r="6" spans="1:95" ht="15.75" customHeight="1">
      <c r="A6" s="575" t="s">
        <v>617</v>
      </c>
      <c r="B6" s="575"/>
      <c r="C6" s="575"/>
      <c r="D6" s="575"/>
      <c r="E6" s="575"/>
      <c r="F6" s="575"/>
      <c r="G6" s="575"/>
      <c r="H6" s="575"/>
      <c r="I6" s="575"/>
      <c r="J6" s="575"/>
      <c r="K6" s="575"/>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row>
    <row r="7" spans="1:95" ht="24" customHeight="1">
      <c r="A7" s="313"/>
      <c r="B7" s="313"/>
      <c r="C7" s="313"/>
      <c r="D7" s="313"/>
      <c r="E7" s="313"/>
      <c r="F7" s="313"/>
      <c r="G7" s="313"/>
      <c r="H7" s="313"/>
      <c r="I7" s="313"/>
      <c r="J7" s="313"/>
      <c r="K7" s="313"/>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row>
    <row r="8" spans="1:95" ht="52.5" customHeight="1">
      <c r="A8" s="576" t="s">
        <v>618</v>
      </c>
      <c r="B8" s="576"/>
      <c r="C8" s="576"/>
      <c r="D8" s="576"/>
      <c r="E8" s="576"/>
      <c r="F8" s="576"/>
      <c r="G8" s="576"/>
      <c r="H8" s="576"/>
      <c r="I8" s="576"/>
      <c r="J8" s="576"/>
      <c r="K8" s="576"/>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row>
    <row r="9" spans="1:95" s="137" customFormat="1" ht="9" customHeight="1">
      <c r="A9" s="495"/>
      <c r="B9" s="495"/>
      <c r="C9" s="495"/>
      <c r="D9" s="495"/>
      <c r="E9" s="495"/>
      <c r="F9" s="495"/>
      <c r="G9" s="495"/>
      <c r="H9" s="495"/>
      <c r="I9" s="495"/>
      <c r="J9" s="495"/>
      <c r="K9" s="495"/>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row>
    <row r="10" spans="1:95" ht="9" customHeight="1">
      <c r="A10" s="577"/>
      <c r="B10" s="577"/>
      <c r="C10" s="577"/>
      <c r="D10" s="577"/>
      <c r="E10" s="577"/>
      <c r="F10" s="577"/>
      <c r="G10" s="577"/>
      <c r="H10" s="577"/>
      <c r="I10" s="577"/>
      <c r="J10" s="577"/>
      <c r="K10" s="577"/>
      <c r="L10" s="193"/>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row>
    <row r="11" spans="1:95" ht="15" customHeight="1">
      <c r="A11" s="374" t="s">
        <v>619</v>
      </c>
      <c r="B11" s="578" t="s">
        <v>622</v>
      </c>
      <c r="C11" s="578"/>
      <c r="D11" s="578"/>
      <c r="E11" s="578"/>
      <c r="F11" s="578"/>
      <c r="G11" s="578"/>
      <c r="H11" s="578"/>
      <c r="I11" s="578"/>
      <c r="J11" s="578"/>
      <c r="K11" s="578"/>
      <c r="L11" s="193"/>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row>
    <row r="12" spans="1:95" ht="15" customHeight="1">
      <c r="A12" s="374" t="s">
        <v>623</v>
      </c>
      <c r="B12" s="578" t="s">
        <v>624</v>
      </c>
      <c r="C12" s="578"/>
      <c r="D12" s="578"/>
      <c r="E12" s="578"/>
      <c r="F12" s="578"/>
      <c r="G12" s="578"/>
      <c r="H12" s="578"/>
      <c r="I12" s="578"/>
      <c r="J12" s="578"/>
      <c r="K12" s="578"/>
      <c r="L12" s="193"/>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row>
    <row r="13" spans="1:95" ht="15" customHeight="1">
      <c r="A13" s="374" t="s">
        <v>625</v>
      </c>
      <c r="B13" s="578" t="s">
        <v>626</v>
      </c>
      <c r="C13" s="578"/>
      <c r="D13" s="578"/>
      <c r="E13" s="578"/>
      <c r="F13" s="578"/>
      <c r="G13" s="578"/>
      <c r="H13" s="578"/>
      <c r="I13" s="578"/>
      <c r="J13" s="578"/>
      <c r="K13" s="578"/>
      <c r="L13" s="193"/>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row>
    <row r="14" spans="1:95" ht="9" customHeight="1">
      <c r="A14" s="174"/>
      <c r="B14" s="579"/>
      <c r="C14" s="579"/>
      <c r="D14" s="579"/>
      <c r="E14" s="579"/>
      <c r="F14" s="579"/>
      <c r="G14" s="579"/>
      <c r="H14" s="579"/>
      <c r="I14" s="579"/>
      <c r="J14" s="579"/>
      <c r="K14" s="579"/>
      <c r="L14" s="193"/>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row>
    <row r="15" spans="1:95" ht="36" customHeight="1">
      <c r="A15" s="580" t="s">
        <v>627</v>
      </c>
      <c r="B15" s="580"/>
      <c r="C15" s="580"/>
      <c r="D15" s="580"/>
      <c r="E15" s="580"/>
      <c r="F15" s="580"/>
      <c r="G15" s="580"/>
      <c r="H15" s="580"/>
      <c r="I15" s="580"/>
      <c r="J15" s="580"/>
      <c r="K15" s="580"/>
      <c r="L15" s="193"/>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row>
    <row r="16" spans="1:95" ht="9" customHeight="1">
      <c r="A16" s="544"/>
      <c r="B16" s="544"/>
      <c r="C16" s="544"/>
      <c r="D16" s="544"/>
      <c r="E16" s="544"/>
      <c r="F16" s="544"/>
      <c r="G16" s="544"/>
      <c r="H16" s="544"/>
      <c r="I16" s="544"/>
      <c r="J16" s="544"/>
      <c r="K16" s="544"/>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row>
    <row r="17" spans="1:95" ht="18" customHeight="1">
      <c r="A17" s="581" t="s">
        <v>628</v>
      </c>
      <c r="B17" s="581"/>
      <c r="C17" s="581"/>
      <c r="D17" s="581"/>
      <c r="E17" s="581"/>
      <c r="F17" s="581"/>
      <c r="G17" s="581"/>
      <c r="H17" s="581"/>
      <c r="I17" s="581"/>
      <c r="J17" s="581"/>
      <c r="K17" s="581"/>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row>
    <row r="18" spans="1:95" ht="6" customHeight="1">
      <c r="A18" s="86"/>
      <c r="B18" s="86"/>
      <c r="C18" s="86"/>
      <c r="D18" s="86"/>
      <c r="E18" s="86"/>
      <c r="F18" s="86"/>
      <c r="G18" s="86"/>
      <c r="H18" s="86"/>
      <c r="I18" s="86"/>
      <c r="J18" s="86"/>
      <c r="K18" s="86"/>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row>
    <row r="19" spans="1:95" ht="15" customHeight="1">
      <c r="A19" s="574" t="s">
        <v>629</v>
      </c>
      <c r="B19" s="574"/>
      <c r="C19" s="574"/>
      <c r="D19" s="574"/>
      <c r="E19" s="574"/>
      <c r="F19" s="574"/>
      <c r="G19" s="574"/>
      <c r="H19" s="574"/>
      <c r="I19" s="574"/>
      <c r="J19" s="574"/>
      <c r="K19" s="574"/>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row>
    <row r="20" spans="1:95" ht="15" customHeight="1">
      <c r="A20" s="583" t="s">
        <v>630</v>
      </c>
      <c r="B20" s="583"/>
      <c r="C20" s="583"/>
      <c r="D20" s="583"/>
      <c r="E20" s="583"/>
      <c r="F20" s="583"/>
      <c r="G20" s="583"/>
      <c r="H20" s="583"/>
      <c r="I20" s="583"/>
      <c r="J20" s="583"/>
      <c r="K20" s="583"/>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row>
    <row r="21" spans="1:95" ht="15" customHeight="1">
      <c r="A21" s="540"/>
      <c r="B21" s="583" t="s">
        <v>631</v>
      </c>
      <c r="C21" s="583"/>
      <c r="D21" s="583"/>
      <c r="E21" s="583"/>
      <c r="F21" s="583"/>
      <c r="G21" s="583"/>
      <c r="H21" s="583"/>
      <c r="I21" s="40"/>
      <c r="J21" s="40"/>
      <c r="K21" s="40"/>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row>
    <row r="22" spans="1:95" ht="15" customHeight="1">
      <c r="A22" s="583" t="s">
        <v>632</v>
      </c>
      <c r="B22" s="583"/>
      <c r="C22" s="583"/>
      <c r="D22" s="583"/>
      <c r="E22" s="583"/>
      <c r="F22" s="583"/>
      <c r="G22" s="583"/>
      <c r="H22" s="583"/>
      <c r="I22" s="583"/>
      <c r="J22" s="583"/>
      <c r="K22" s="583"/>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row>
    <row r="23" spans="1:95" ht="15" customHeight="1">
      <c r="A23" s="540"/>
      <c r="B23" s="583" t="s">
        <v>633</v>
      </c>
      <c r="C23" s="583"/>
      <c r="D23" s="583"/>
      <c r="E23" s="583"/>
      <c r="F23" s="583"/>
      <c r="G23" s="583"/>
      <c r="H23" s="583"/>
      <c r="I23" s="583"/>
      <c r="J23" s="583"/>
      <c r="K23" s="583"/>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row>
    <row r="24" spans="1:95" ht="6.75" customHeight="1">
      <c r="A24" s="140"/>
      <c r="B24" s="140"/>
      <c r="C24" s="140"/>
      <c r="D24" s="140"/>
      <c r="E24" s="140"/>
      <c r="F24" s="140"/>
      <c r="G24" s="140"/>
      <c r="H24" s="140"/>
      <c r="I24" s="140"/>
      <c r="J24" s="140"/>
      <c r="K24" s="140"/>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row>
    <row r="25" spans="1:95" ht="13">
      <c r="A25" s="280" t="s">
        <v>634</v>
      </c>
      <c r="B25" s="40"/>
      <c r="C25" s="40"/>
      <c r="D25" s="259"/>
      <c r="E25" s="259"/>
      <c r="F25" s="259"/>
      <c r="G25" s="40"/>
      <c r="H25" s="40"/>
      <c r="I25" s="40"/>
      <c r="J25" s="40"/>
      <c r="K25" s="40"/>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row>
    <row r="26" spans="1:95" ht="6" customHeight="1">
      <c r="A26" s="280"/>
      <c r="B26" s="40"/>
      <c r="C26" s="40"/>
      <c r="D26" s="259"/>
      <c r="E26" s="259"/>
      <c r="F26" s="259"/>
      <c r="G26" s="40"/>
      <c r="H26" s="40"/>
      <c r="I26" s="40"/>
      <c r="J26" s="40"/>
      <c r="K26" s="40"/>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row>
    <row r="27" spans="1:95" ht="15" customHeight="1">
      <c r="A27" s="574" t="s">
        <v>635</v>
      </c>
      <c r="B27" s="574"/>
      <c r="C27" s="574"/>
      <c r="D27" s="574"/>
      <c r="E27" s="229"/>
      <c r="F27" s="229"/>
      <c r="G27" s="229"/>
      <c r="H27" s="229"/>
      <c r="I27" s="229"/>
      <c r="J27" s="229"/>
      <c r="K27" s="22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row>
    <row r="28" spans="1:95" ht="15" customHeight="1">
      <c r="A28" s="583" t="s">
        <v>636</v>
      </c>
      <c r="B28" s="583"/>
      <c r="C28" s="583"/>
      <c r="D28" s="583"/>
      <c r="E28" s="583"/>
      <c r="F28" s="583"/>
      <c r="G28" s="583"/>
      <c r="H28" s="583"/>
      <c r="I28" s="583"/>
      <c r="J28" s="583"/>
      <c r="K28" s="583"/>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row>
    <row r="29" spans="1:95" ht="15" customHeight="1">
      <c r="A29" s="583" t="s">
        <v>637</v>
      </c>
      <c r="B29" s="583"/>
      <c r="C29" s="583"/>
      <c r="D29" s="583"/>
      <c r="E29" s="583"/>
      <c r="F29" s="583"/>
      <c r="G29" s="583"/>
      <c r="H29" s="583"/>
      <c r="I29" s="583"/>
      <c r="J29" s="583"/>
      <c r="K29" s="583"/>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row>
    <row r="30" spans="1:95" ht="30" customHeight="1">
      <c r="A30" s="584" t="s">
        <v>638</v>
      </c>
      <c r="B30" s="584"/>
      <c r="C30" s="584"/>
      <c r="D30" s="584"/>
      <c r="E30" s="584"/>
      <c r="F30" s="584"/>
      <c r="G30" s="584"/>
      <c r="H30" s="584"/>
      <c r="I30" s="584"/>
      <c r="J30" s="584"/>
      <c r="K30" s="584"/>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row>
    <row r="31" spans="1:95" ht="6" customHeight="1">
      <c r="A31" s="259"/>
      <c r="B31" s="64"/>
      <c r="C31" s="259"/>
      <c r="D31" s="259"/>
      <c r="E31" s="280"/>
      <c r="F31" s="259"/>
      <c r="G31" s="259"/>
      <c r="H31" s="259"/>
      <c r="I31" s="259"/>
      <c r="J31" s="259"/>
      <c r="K31" s="25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row>
    <row r="32" spans="1:95" ht="15" customHeight="1">
      <c r="A32" s="280" t="s">
        <v>639</v>
      </c>
      <c r="B32" s="540"/>
      <c r="C32" s="540"/>
      <c r="D32" s="540"/>
      <c r="E32" s="540"/>
      <c r="F32" s="540"/>
      <c r="G32" s="540"/>
      <c r="H32" s="540"/>
      <c r="I32" s="540"/>
      <c r="J32" s="540"/>
      <c r="K32" s="540"/>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row>
    <row r="33" spans="1:95" ht="15" customHeight="1">
      <c r="A33" s="56" t="s">
        <v>619</v>
      </c>
      <c r="B33" s="540" t="s">
        <v>603</v>
      </c>
      <c r="C33" s="540"/>
      <c r="D33" s="540"/>
      <c r="E33" s="540"/>
      <c r="F33" s="540"/>
      <c r="G33" s="540"/>
      <c r="H33" s="540"/>
      <c r="I33" s="540"/>
      <c r="J33" s="540"/>
      <c r="K33" s="540"/>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row>
    <row r="34" spans="1:95" ht="15" customHeight="1">
      <c r="B34" s="529" t="s">
        <v>604</v>
      </c>
      <c r="C34" s="280"/>
      <c r="D34" s="280"/>
      <c r="E34" s="280"/>
      <c r="F34" s="280"/>
      <c r="G34" s="280"/>
      <c r="H34" s="280"/>
      <c r="I34" s="280"/>
      <c r="J34" s="280"/>
      <c r="K34" s="280"/>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row>
    <row r="35" spans="1:95" ht="15" customHeight="1">
      <c r="A35" s="56"/>
      <c r="B35" s="529" t="s">
        <v>605</v>
      </c>
      <c r="C35" s="280"/>
      <c r="D35" s="280"/>
      <c r="E35" s="280"/>
      <c r="F35" s="280"/>
      <c r="G35" s="280"/>
      <c r="H35" s="280"/>
      <c r="I35" s="280"/>
      <c r="J35" s="280"/>
      <c r="K35" s="280"/>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row>
    <row r="36" spans="1:95" ht="15" customHeight="1">
      <c r="A36" s="56"/>
      <c r="B36" s="529" t="s">
        <v>606</v>
      </c>
      <c r="C36" s="280"/>
      <c r="D36" s="280"/>
      <c r="E36" s="280"/>
      <c r="F36" s="280"/>
      <c r="G36" s="280"/>
      <c r="H36" s="280"/>
      <c r="I36" s="280"/>
      <c r="J36" s="280"/>
      <c r="K36" s="280"/>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row>
    <row r="37" spans="1:95" ht="15" customHeight="1">
      <c r="A37" s="56"/>
      <c r="B37" s="529" t="s">
        <v>607</v>
      </c>
      <c r="C37" s="280"/>
      <c r="D37" s="280"/>
      <c r="E37" s="280"/>
      <c r="F37" s="280"/>
      <c r="G37" s="280"/>
      <c r="H37" s="280"/>
      <c r="I37" s="280"/>
      <c r="J37" s="280"/>
      <c r="K37" s="280"/>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row>
    <row r="38" spans="1:95" ht="15" customHeight="1">
      <c r="A38" s="56"/>
      <c r="B38" s="529" t="s">
        <v>608</v>
      </c>
      <c r="C38" s="280"/>
      <c r="D38" s="280"/>
      <c r="E38" s="280"/>
      <c r="F38" s="280"/>
      <c r="G38" s="280"/>
      <c r="H38" s="280"/>
      <c r="I38" s="280"/>
      <c r="J38" s="280"/>
      <c r="K38" s="280"/>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row>
    <row r="39" spans="1:95" ht="15" customHeight="1">
      <c r="A39" s="56" t="s">
        <v>623</v>
      </c>
      <c r="B39" s="137" t="s">
        <v>609</v>
      </c>
      <c r="C39" s="280"/>
      <c r="D39" s="280"/>
      <c r="E39" s="280"/>
      <c r="F39" s="280"/>
      <c r="G39" s="280"/>
      <c r="H39" s="280"/>
      <c r="I39" s="280"/>
      <c r="J39" s="280"/>
      <c r="K39" s="280"/>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row>
    <row r="40" spans="1:95" ht="15" customHeight="1">
      <c r="A40" s="56"/>
      <c r="B40" s="529" t="s">
        <v>610</v>
      </c>
      <c r="C40" s="280"/>
      <c r="D40" s="280"/>
      <c r="E40" s="280"/>
      <c r="F40" s="280"/>
      <c r="G40" s="280"/>
      <c r="H40" s="280"/>
      <c r="I40" s="280"/>
      <c r="J40" s="280"/>
      <c r="K40" s="280"/>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row>
    <row r="41" spans="1:95" ht="15" customHeight="1">
      <c r="A41" s="56" t="s">
        <v>625</v>
      </c>
      <c r="B41" s="529" t="s">
        <v>643</v>
      </c>
      <c r="C41" s="280"/>
      <c r="D41" s="280"/>
      <c r="E41" s="280"/>
      <c r="F41" s="280"/>
      <c r="G41" s="280"/>
      <c r="H41" s="280"/>
      <c r="I41" s="280"/>
      <c r="J41" s="280"/>
      <c r="K41" s="280"/>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row>
    <row r="42" spans="1:95" ht="15" customHeight="1">
      <c r="A42" s="56"/>
      <c r="B42" s="529"/>
      <c r="C42" s="280"/>
      <c r="D42" s="280"/>
      <c r="E42" s="280"/>
      <c r="F42" s="280"/>
      <c r="G42" s="280"/>
      <c r="H42" s="280"/>
      <c r="I42" s="280"/>
      <c r="J42" s="280"/>
      <c r="K42" s="280"/>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row>
    <row r="43" spans="1:95">
      <c r="A43" s="582" t="s">
        <v>644</v>
      </c>
      <c r="B43" s="582"/>
      <c r="C43" s="582"/>
      <c r="D43" s="582"/>
      <c r="E43" s="582"/>
      <c r="F43" s="582"/>
      <c r="G43" s="582"/>
      <c r="H43" s="582"/>
      <c r="I43" s="582"/>
      <c r="J43" s="582"/>
      <c r="K43" s="582"/>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row>
    <row r="44" spans="1:95">
      <c r="A44" s="582" t="s">
        <v>645</v>
      </c>
      <c r="B44" s="582"/>
      <c r="C44" s="582"/>
      <c r="D44" s="582"/>
      <c r="E44" s="582"/>
      <c r="F44" s="582"/>
      <c r="G44" s="582"/>
      <c r="H44" s="582"/>
      <c r="I44" s="582"/>
      <c r="J44" s="582"/>
      <c r="K44" s="582"/>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row>
    <row r="45" spans="1:95" ht="15" customHeight="1">
      <c r="A45" s="56"/>
      <c r="B45" s="529"/>
      <c r="C45" s="280"/>
      <c r="D45" s="280"/>
      <c r="E45" s="280"/>
      <c r="F45" s="280"/>
      <c r="G45" s="280"/>
      <c r="H45" s="280"/>
      <c r="I45" s="280"/>
      <c r="J45" s="280"/>
      <c r="K45" s="280"/>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row>
    <row r="46" spans="1:95" ht="15" customHeight="1">
      <c r="A46" s="587" t="s">
        <v>646</v>
      </c>
      <c r="B46" s="587"/>
      <c r="C46" s="587"/>
      <c r="D46" s="587"/>
      <c r="E46" s="587"/>
      <c r="F46" s="587"/>
      <c r="G46" s="587"/>
      <c r="H46" s="587"/>
      <c r="I46" s="587"/>
      <c r="J46" s="587"/>
      <c r="K46" s="587"/>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row>
    <row r="47" spans="1:95" ht="9" customHeight="1">
      <c r="A47" s="213"/>
      <c r="B47" s="213"/>
      <c r="C47" s="213"/>
      <c r="D47" s="213"/>
      <c r="E47" s="213"/>
      <c r="F47" s="213"/>
      <c r="G47" s="213"/>
      <c r="H47" s="213"/>
      <c r="I47" s="213"/>
      <c r="J47" s="213"/>
      <c r="K47" s="213"/>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row>
    <row r="48" spans="1:95" ht="15" customHeight="1">
      <c r="A48" s="587" t="s">
        <v>647</v>
      </c>
      <c r="B48" s="587"/>
      <c r="C48" s="587"/>
      <c r="D48" s="587"/>
      <c r="E48" s="587"/>
      <c r="F48" s="587"/>
      <c r="G48" s="587"/>
      <c r="H48" s="587"/>
      <c r="I48" s="587"/>
      <c r="J48" s="587"/>
      <c r="K48" s="587"/>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row>
    <row r="49" spans="1:95" ht="15" customHeight="1">
      <c r="A49" s="56" t="s">
        <v>619</v>
      </c>
      <c r="B49" s="529" t="s">
        <v>648</v>
      </c>
      <c r="C49" s="259" t="s">
        <v>649</v>
      </c>
      <c r="D49" s="540"/>
      <c r="E49" s="540"/>
      <c r="F49" s="540"/>
      <c r="G49" s="540"/>
      <c r="H49" s="540"/>
      <c r="I49" s="540"/>
      <c r="J49" s="540"/>
      <c r="K49" s="540"/>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row>
    <row r="50" spans="1:95" ht="15" customHeight="1">
      <c r="A50" s="56" t="s">
        <v>623</v>
      </c>
      <c r="B50" s="529" t="s">
        <v>650</v>
      </c>
      <c r="C50" s="583" t="s">
        <v>651</v>
      </c>
      <c r="D50" s="583"/>
      <c r="E50" s="583"/>
      <c r="F50" s="583"/>
      <c r="G50" s="583"/>
      <c r="H50" s="586"/>
      <c r="I50" s="586"/>
      <c r="J50" s="586"/>
      <c r="K50" s="586"/>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row>
    <row r="51" spans="1:95" ht="15" customHeight="1">
      <c r="A51" s="56" t="s">
        <v>625</v>
      </c>
      <c r="B51" s="529" t="s">
        <v>652</v>
      </c>
      <c r="C51" s="583" t="s">
        <v>653</v>
      </c>
      <c r="D51" s="583"/>
      <c r="E51" s="583"/>
      <c r="F51" s="583"/>
      <c r="G51" s="583"/>
      <c r="H51" s="585"/>
      <c r="I51" s="585"/>
      <c r="J51" s="585"/>
      <c r="K51" s="585"/>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row>
    <row r="52" spans="1:95" ht="15" customHeight="1">
      <c r="A52" s="56" t="s">
        <v>654</v>
      </c>
      <c r="B52" s="529" t="s">
        <v>655</v>
      </c>
      <c r="C52" s="583" t="s">
        <v>651</v>
      </c>
      <c r="D52" s="583"/>
      <c r="E52" s="583"/>
      <c r="F52" s="583"/>
      <c r="G52" s="583"/>
      <c r="H52" s="586"/>
      <c r="I52" s="586"/>
      <c r="J52" s="586"/>
      <c r="K52" s="586"/>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row>
    <row r="53" spans="1:95" ht="15" customHeight="1">
      <c r="A53" s="56" t="s">
        <v>656</v>
      </c>
      <c r="B53" s="259" t="s">
        <v>657</v>
      </c>
      <c r="C53" s="592" t="s">
        <v>611</v>
      </c>
      <c r="D53" s="592"/>
      <c r="E53" s="592"/>
      <c r="F53" s="592"/>
      <c r="G53" s="592"/>
      <c r="H53" s="592"/>
      <c r="I53" s="592"/>
      <c r="J53" s="592"/>
      <c r="K53" s="592"/>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row>
    <row r="54" spans="1:95" ht="15" customHeight="1">
      <c r="A54" s="56"/>
      <c r="B54" s="259" t="s">
        <v>612</v>
      </c>
      <c r="C54" s="540"/>
      <c r="D54" s="540"/>
      <c r="E54" s="540"/>
      <c r="F54" s="540"/>
      <c r="G54" s="540"/>
      <c r="H54" s="540"/>
      <c r="I54" s="540"/>
      <c r="J54" s="540"/>
      <c r="K54" s="540"/>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row>
    <row r="55" spans="1:95" ht="6" customHeight="1">
      <c r="A55" s="56"/>
      <c r="B55" s="529"/>
      <c r="C55" s="40"/>
      <c r="D55" s="40"/>
      <c r="E55" s="40"/>
      <c r="F55" s="40"/>
      <c r="G55" s="40"/>
      <c r="H55" s="411"/>
      <c r="I55" s="411"/>
      <c r="J55" s="411"/>
      <c r="K55" s="411"/>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row>
    <row r="56" spans="1:95" ht="15" customHeight="1">
      <c r="A56" s="593" t="s">
        <v>613</v>
      </c>
      <c r="B56" s="593"/>
      <c r="C56" s="593"/>
      <c r="D56" s="593"/>
      <c r="E56" s="593"/>
      <c r="F56" s="593"/>
      <c r="G56" s="593"/>
      <c r="H56" s="593"/>
      <c r="I56" s="593"/>
      <c r="J56" s="593"/>
      <c r="K56" s="593"/>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row>
    <row r="57" spans="1:95" ht="15" customHeight="1">
      <c r="A57" s="56" t="s">
        <v>619</v>
      </c>
      <c r="B57" s="529" t="s">
        <v>614</v>
      </c>
      <c r="C57" s="583" t="s">
        <v>615</v>
      </c>
      <c r="D57" s="583"/>
      <c r="E57" s="583"/>
      <c r="F57" s="583"/>
      <c r="G57" s="583"/>
      <c r="H57" s="586"/>
      <c r="I57" s="586"/>
      <c r="J57" s="586"/>
      <c r="K57" s="586"/>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row>
    <row r="58" spans="1:95" ht="15" customHeight="1">
      <c r="A58" s="56" t="s">
        <v>623</v>
      </c>
      <c r="B58" s="529" t="s">
        <v>616</v>
      </c>
      <c r="C58" s="583" t="s">
        <v>526</v>
      </c>
      <c r="D58" s="583"/>
      <c r="E58" s="583"/>
      <c r="F58" s="583"/>
      <c r="G58" s="583"/>
      <c r="H58" s="585"/>
      <c r="I58" s="585"/>
      <c r="J58" s="585"/>
      <c r="K58" s="585"/>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row>
    <row r="59" spans="1:95" ht="15" customHeight="1">
      <c r="A59" s="56" t="s">
        <v>625</v>
      </c>
      <c r="B59" s="529" t="s">
        <v>527</v>
      </c>
      <c r="C59" s="583" t="s">
        <v>658</v>
      </c>
      <c r="D59" s="583"/>
      <c r="E59" s="583"/>
      <c r="F59" s="583"/>
      <c r="G59" s="583"/>
      <c r="H59" s="586"/>
      <c r="I59" s="586"/>
      <c r="J59" s="586"/>
      <c r="K59" s="586"/>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row>
    <row r="60" spans="1:95" ht="15" customHeight="1">
      <c r="A60" s="56" t="s">
        <v>654</v>
      </c>
      <c r="B60" s="259" t="s">
        <v>659</v>
      </c>
      <c r="C60" s="259" t="s">
        <v>660</v>
      </c>
      <c r="D60" s="280"/>
      <c r="E60" s="280"/>
      <c r="F60" s="280"/>
      <c r="G60" s="280"/>
      <c r="H60" s="280"/>
      <c r="I60" s="280"/>
      <c r="J60" s="280"/>
      <c r="K60" s="280"/>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row>
    <row r="61" spans="1:95" ht="6" customHeight="1">
      <c r="A61" s="56"/>
      <c r="B61" s="259"/>
      <c r="C61" s="259"/>
      <c r="D61" s="280"/>
      <c r="E61" s="280"/>
      <c r="F61" s="280"/>
      <c r="G61" s="280"/>
      <c r="H61" s="280"/>
      <c r="I61" s="280"/>
      <c r="J61" s="280"/>
      <c r="K61" s="280"/>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row>
    <row r="62" spans="1:95" ht="15" customHeight="1">
      <c r="A62" s="280" t="s">
        <v>661</v>
      </c>
      <c r="B62" s="259"/>
      <c r="C62" s="259"/>
      <c r="D62" s="280"/>
      <c r="E62" s="280"/>
      <c r="F62" s="280"/>
      <c r="G62" s="280"/>
      <c r="H62" s="280"/>
      <c r="I62" s="280"/>
      <c r="J62" s="280"/>
      <c r="K62" s="280"/>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row>
    <row r="63" spans="1:95" ht="15" customHeight="1">
      <c r="A63" s="56" t="s">
        <v>619</v>
      </c>
      <c r="B63" s="259" t="s">
        <v>662</v>
      </c>
      <c r="C63" s="540"/>
      <c r="D63" s="540"/>
      <c r="E63" s="540"/>
      <c r="F63" s="540"/>
      <c r="G63" s="540"/>
      <c r="H63" s="540"/>
      <c r="I63" s="540"/>
      <c r="J63" s="540"/>
      <c r="K63" s="540"/>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row>
    <row r="64" spans="1:95" ht="15" customHeight="1">
      <c r="A64" s="56" t="s">
        <v>623</v>
      </c>
      <c r="B64" s="259" t="s">
        <v>663</v>
      </c>
      <c r="C64" s="540"/>
      <c r="D64" s="540"/>
      <c r="E64" s="540"/>
      <c r="F64" s="540"/>
      <c r="G64" s="540"/>
      <c r="H64" s="540"/>
      <c r="I64" s="540"/>
      <c r="J64" s="540"/>
      <c r="K64" s="540"/>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row>
    <row r="65" spans="1:95" ht="15" customHeight="1">
      <c r="A65" s="56" t="s">
        <v>625</v>
      </c>
      <c r="B65" s="259" t="s">
        <v>664</v>
      </c>
      <c r="C65" s="280" t="s">
        <v>665</v>
      </c>
      <c r="D65" s="280"/>
      <c r="E65" s="280"/>
      <c r="F65" s="280"/>
      <c r="G65" s="280"/>
      <c r="H65" s="280"/>
      <c r="I65" s="280"/>
      <c r="J65" s="280"/>
      <c r="K65" s="280"/>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row>
    <row r="66" spans="1:95" ht="15" customHeight="1">
      <c r="A66" s="56" t="s">
        <v>654</v>
      </c>
      <c r="B66" s="280" t="s">
        <v>666</v>
      </c>
      <c r="C66" s="280"/>
      <c r="D66" s="280"/>
      <c r="E66" s="280"/>
      <c r="F66" s="280"/>
      <c r="G66" s="280"/>
      <c r="H66" s="280"/>
      <c r="I66" s="280"/>
      <c r="J66" s="280"/>
      <c r="K66" s="280"/>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row>
    <row r="67" spans="1:95" ht="15" customHeight="1">
      <c r="A67" s="56" t="s">
        <v>656</v>
      </c>
      <c r="B67" s="259" t="s">
        <v>667</v>
      </c>
      <c r="C67" s="280"/>
      <c r="D67" s="280"/>
      <c r="E67" s="280"/>
      <c r="F67" s="280"/>
      <c r="G67" s="280"/>
      <c r="H67" s="280"/>
      <c r="I67" s="280"/>
      <c r="J67" s="280"/>
      <c r="K67" s="280"/>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row>
    <row r="68" spans="1:95" ht="15" customHeight="1">
      <c r="A68" s="56" t="s">
        <v>668</v>
      </c>
      <c r="B68" s="259" t="s">
        <v>669</v>
      </c>
      <c r="C68" s="280"/>
      <c r="D68" s="280"/>
      <c r="E68" s="280"/>
      <c r="F68" s="280"/>
      <c r="G68" s="280"/>
      <c r="H68" s="280"/>
      <c r="I68" s="280"/>
      <c r="J68" s="280"/>
      <c r="K68" s="280"/>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row>
    <row r="69" spans="1:95" ht="9" customHeight="1">
      <c r="A69" s="548"/>
      <c r="B69" s="280"/>
      <c r="C69" s="280"/>
      <c r="D69" s="280"/>
      <c r="E69" s="280"/>
      <c r="F69" s="280"/>
      <c r="G69" s="280"/>
      <c r="H69" s="280"/>
      <c r="I69" s="280"/>
      <c r="J69" s="280"/>
      <c r="K69" s="280"/>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row>
    <row r="70" spans="1:95" ht="15" customHeight="1">
      <c r="A70" s="280" t="s">
        <v>670</v>
      </c>
      <c r="B70" s="280"/>
      <c r="C70" s="280"/>
      <c r="D70" s="280"/>
      <c r="E70" s="280"/>
      <c r="F70" s="280"/>
      <c r="G70" s="280"/>
      <c r="H70" s="280"/>
      <c r="I70" s="280"/>
      <c r="J70" s="280"/>
      <c r="K70" s="280"/>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row>
    <row r="71" spans="1:95" ht="15" customHeight="1">
      <c r="A71" s="280"/>
      <c r="B71" s="583" t="s">
        <v>459</v>
      </c>
      <c r="C71" s="583"/>
      <c r="D71" s="583"/>
      <c r="E71" s="583"/>
      <c r="F71" s="583"/>
      <c r="G71" s="583"/>
      <c r="H71" s="583"/>
      <c r="I71" s="583"/>
      <c r="J71" s="583"/>
      <c r="K71" s="583"/>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row>
    <row r="72" spans="1:95" ht="15" customHeight="1">
      <c r="A72" s="280"/>
      <c r="B72" s="583"/>
      <c r="C72" s="583"/>
      <c r="D72" s="583"/>
      <c r="E72" s="583"/>
      <c r="F72" s="583"/>
      <c r="G72" s="583"/>
      <c r="H72" s="583"/>
      <c r="I72" s="583"/>
      <c r="J72" s="583"/>
      <c r="K72" s="583"/>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row>
    <row r="73" spans="1:95" ht="6" customHeight="1">
      <c r="A73" s="280"/>
      <c r="B73" s="40"/>
      <c r="C73" s="40"/>
      <c r="D73" s="40"/>
      <c r="E73" s="40"/>
      <c r="F73" s="40"/>
      <c r="G73" s="40"/>
      <c r="H73" s="40"/>
      <c r="I73" s="40"/>
      <c r="J73" s="40"/>
      <c r="K73" s="40"/>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c r="BI73" s="539"/>
      <c r="BJ73" s="539"/>
      <c r="BK73" s="539"/>
      <c r="BL73" s="539"/>
      <c r="BM73" s="539"/>
      <c r="BN73" s="539"/>
      <c r="BO73" s="539"/>
      <c r="BP73" s="539"/>
      <c r="BQ73" s="539"/>
      <c r="BR73" s="539"/>
      <c r="BS73" s="539"/>
      <c r="BT73" s="539"/>
      <c r="BU73" s="539"/>
      <c r="BV73" s="539"/>
      <c r="BW73" s="539"/>
      <c r="BX73" s="539"/>
      <c r="BY73" s="539"/>
      <c r="BZ73" s="539"/>
      <c r="CA73" s="539"/>
      <c r="CB73" s="539"/>
      <c r="CC73" s="539"/>
      <c r="CD73" s="539"/>
      <c r="CE73" s="539"/>
      <c r="CF73" s="539"/>
      <c r="CG73" s="539"/>
      <c r="CH73" s="539"/>
      <c r="CI73" s="539"/>
      <c r="CJ73" s="539"/>
      <c r="CK73" s="539"/>
      <c r="CL73" s="539"/>
      <c r="CM73" s="539"/>
      <c r="CN73" s="539"/>
      <c r="CO73" s="539"/>
      <c r="CP73" s="539"/>
      <c r="CQ73" s="539"/>
    </row>
    <row r="74" spans="1:95" ht="15" customHeight="1">
      <c r="A74" s="5" t="s">
        <v>460</v>
      </c>
      <c r="B74" s="259"/>
      <c r="C74" s="280"/>
      <c r="D74" s="280"/>
      <c r="E74" s="280"/>
      <c r="F74" s="280"/>
      <c r="G74" s="280"/>
      <c r="H74" s="280"/>
      <c r="I74" s="280"/>
      <c r="J74" s="280"/>
      <c r="K74" s="280"/>
      <c r="L74" s="539"/>
      <c r="M74" s="539"/>
      <c r="N74" s="539"/>
      <c r="O74" s="539"/>
      <c r="P74" s="539"/>
      <c r="Q74" s="539"/>
      <c r="R74" s="539"/>
      <c r="S74" s="539"/>
      <c r="T74" s="539"/>
      <c r="U74" s="539"/>
      <c r="V74" s="539"/>
      <c r="W74" s="539"/>
      <c r="X74" s="539"/>
      <c r="Y74" s="539"/>
      <c r="Z74" s="539"/>
      <c r="AA74" s="539"/>
      <c r="AB74" s="539"/>
      <c r="AC74" s="539"/>
      <c r="AD74" s="539"/>
      <c r="AE74" s="539"/>
      <c r="AF74" s="539"/>
      <c r="AG74" s="539"/>
      <c r="AH74" s="539"/>
      <c r="AI74" s="539"/>
      <c r="AJ74" s="539"/>
      <c r="AK74" s="539"/>
      <c r="AL74" s="539"/>
      <c r="AM74" s="539"/>
      <c r="AN74" s="539"/>
      <c r="AO74" s="539"/>
      <c r="AP74" s="539"/>
      <c r="AQ74" s="539"/>
      <c r="AR74" s="539"/>
      <c r="AS74" s="539"/>
      <c r="AT74" s="539"/>
      <c r="AU74" s="539"/>
      <c r="AV74" s="539"/>
      <c r="AW74" s="539"/>
      <c r="AX74" s="539"/>
      <c r="AY74" s="539"/>
      <c r="AZ74" s="539"/>
      <c r="BA74" s="539"/>
      <c r="BB74" s="539"/>
      <c r="BC74" s="539"/>
      <c r="BD74" s="539"/>
      <c r="BE74" s="539"/>
      <c r="BF74" s="539"/>
      <c r="BG74" s="539"/>
      <c r="BH74" s="539"/>
      <c r="BI74" s="539"/>
      <c r="BJ74" s="539"/>
      <c r="BK74" s="539"/>
      <c r="BL74" s="539"/>
      <c r="BM74" s="539"/>
      <c r="BN74" s="539"/>
      <c r="BO74" s="539"/>
      <c r="BP74" s="539"/>
      <c r="BQ74" s="539"/>
      <c r="BR74" s="539"/>
      <c r="BS74" s="539"/>
      <c r="BT74" s="539"/>
      <c r="BU74" s="539"/>
      <c r="BV74" s="539"/>
      <c r="BW74" s="539"/>
      <c r="BX74" s="539"/>
      <c r="BY74" s="539"/>
      <c r="BZ74" s="539"/>
      <c r="CA74" s="539"/>
      <c r="CB74" s="539"/>
      <c r="CC74" s="539"/>
      <c r="CD74" s="539"/>
      <c r="CE74" s="539"/>
      <c r="CF74" s="539"/>
      <c r="CG74" s="539"/>
      <c r="CH74" s="539"/>
      <c r="CI74" s="539"/>
      <c r="CJ74" s="539"/>
      <c r="CK74" s="539"/>
      <c r="CL74" s="539"/>
      <c r="CM74" s="539"/>
      <c r="CN74" s="539"/>
      <c r="CO74" s="539"/>
      <c r="CP74" s="539"/>
      <c r="CQ74" s="539"/>
    </row>
    <row r="75" spans="1:95" ht="36" customHeight="1">
      <c r="A75" s="280"/>
      <c r="B75" s="583" t="s">
        <v>620</v>
      </c>
      <c r="C75" s="583"/>
      <c r="D75" s="583"/>
      <c r="E75" s="583"/>
      <c r="F75" s="583"/>
      <c r="G75" s="583"/>
      <c r="H75" s="583"/>
      <c r="I75" s="583"/>
      <c r="J75" s="583"/>
      <c r="K75" s="583"/>
      <c r="L75" s="539"/>
      <c r="M75" s="539"/>
      <c r="N75" s="539"/>
      <c r="O75" s="539"/>
      <c r="P75" s="539"/>
      <c r="Q75" s="539"/>
      <c r="R75" s="539"/>
      <c r="S75" s="539"/>
      <c r="T75" s="539"/>
      <c r="U75" s="539"/>
      <c r="V75" s="539"/>
      <c r="W75" s="539"/>
      <c r="X75" s="539"/>
      <c r="Y75" s="539"/>
      <c r="Z75" s="539"/>
      <c r="AA75" s="539"/>
      <c r="AB75" s="539"/>
      <c r="AC75" s="539"/>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539"/>
      <c r="BF75" s="539"/>
      <c r="BG75" s="539"/>
      <c r="BH75" s="539"/>
      <c r="BI75" s="539"/>
      <c r="BJ75" s="539"/>
      <c r="BK75" s="539"/>
      <c r="BL75" s="539"/>
      <c r="BM75" s="539"/>
      <c r="BN75" s="539"/>
      <c r="BO75" s="539"/>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539"/>
    </row>
    <row r="76" spans="1:95" ht="6" customHeight="1">
      <c r="A76" s="280"/>
      <c r="B76" s="40"/>
      <c r="C76" s="40"/>
      <c r="D76" s="40"/>
      <c r="E76" s="40"/>
      <c r="F76" s="40"/>
      <c r="G76" s="40"/>
      <c r="H76" s="40"/>
      <c r="I76" s="40"/>
      <c r="J76" s="40"/>
      <c r="K76" s="40"/>
      <c r="L76" s="539"/>
      <c r="M76" s="539"/>
      <c r="N76" s="539"/>
      <c r="O76" s="539"/>
      <c r="P76" s="539"/>
      <c r="Q76" s="539"/>
      <c r="R76" s="539"/>
      <c r="S76" s="539"/>
      <c r="T76" s="539"/>
      <c r="U76" s="539"/>
      <c r="V76" s="539"/>
      <c r="W76" s="539"/>
      <c r="X76" s="539"/>
      <c r="Y76" s="539"/>
      <c r="Z76" s="539"/>
      <c r="AA76" s="539"/>
      <c r="AB76" s="539"/>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539"/>
      <c r="BF76" s="539"/>
      <c r="BG76" s="539"/>
      <c r="BH76" s="539"/>
      <c r="BI76" s="539"/>
      <c r="BJ76" s="539"/>
      <c r="BK76" s="539"/>
      <c r="BL76" s="539"/>
      <c r="BM76" s="539"/>
      <c r="BN76" s="539"/>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539"/>
    </row>
    <row r="77" spans="1:95" ht="15" customHeight="1">
      <c r="A77" s="5" t="s">
        <v>621</v>
      </c>
      <c r="B77" s="280"/>
      <c r="C77" s="280"/>
      <c r="D77" s="280"/>
      <c r="E77" s="280"/>
      <c r="F77" s="280"/>
      <c r="G77" s="280"/>
      <c r="H77" s="280"/>
      <c r="I77" s="280"/>
      <c r="J77" s="280"/>
      <c r="K77" s="280"/>
      <c r="L77" s="539"/>
      <c r="M77" s="539"/>
      <c r="N77" s="539"/>
      <c r="O77" s="539"/>
      <c r="P77" s="539"/>
      <c r="Q77" s="539"/>
      <c r="R77" s="539"/>
      <c r="S77" s="539"/>
      <c r="T77" s="539"/>
      <c r="U77" s="539"/>
      <c r="V77" s="539"/>
      <c r="W77" s="539"/>
      <c r="X77" s="539"/>
      <c r="Y77" s="539"/>
      <c r="Z77" s="539"/>
      <c r="AA77" s="539"/>
      <c r="AB77" s="539"/>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539"/>
      <c r="BF77" s="539"/>
      <c r="BG77" s="539"/>
      <c r="BH77" s="539"/>
      <c r="BI77" s="539"/>
      <c r="BJ77" s="539"/>
      <c r="BK77" s="539"/>
      <c r="BL77" s="539"/>
      <c r="BM77" s="539"/>
      <c r="BN77" s="539"/>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539"/>
    </row>
    <row r="78" spans="1:95" ht="105" customHeight="1">
      <c r="A78" s="280"/>
      <c r="B78" s="589" t="s">
        <v>600</v>
      </c>
      <c r="C78" s="589"/>
      <c r="D78" s="589"/>
      <c r="E78" s="589"/>
      <c r="F78" s="589"/>
      <c r="G78" s="589"/>
      <c r="H78" s="589"/>
      <c r="I78" s="589"/>
      <c r="J78" s="589"/>
      <c r="K78" s="589"/>
      <c r="L78" s="539"/>
      <c r="M78" s="539"/>
      <c r="N78" s="539"/>
      <c r="O78" s="539"/>
      <c r="P78" s="539"/>
      <c r="Q78" s="539"/>
      <c r="R78" s="539"/>
      <c r="S78" s="539"/>
      <c r="T78" s="539"/>
      <c r="U78" s="539"/>
      <c r="V78" s="539"/>
      <c r="W78" s="539"/>
      <c r="X78" s="539"/>
      <c r="Y78" s="539"/>
      <c r="Z78" s="539"/>
      <c r="AA78" s="539"/>
      <c r="AB78" s="539"/>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539"/>
      <c r="BF78" s="539"/>
      <c r="BG78" s="539"/>
      <c r="BH78" s="539"/>
      <c r="BI78" s="539"/>
      <c r="BJ78" s="539"/>
      <c r="BK78" s="539"/>
      <c r="BL78" s="539"/>
      <c r="BM78" s="539"/>
      <c r="BN78" s="539"/>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539"/>
    </row>
    <row r="79" spans="1:95" ht="6" customHeight="1">
      <c r="A79" s="280"/>
      <c r="B79" s="140"/>
      <c r="C79" s="140"/>
      <c r="D79" s="140"/>
      <c r="E79" s="140"/>
      <c r="F79" s="140"/>
      <c r="G79" s="140"/>
      <c r="H79" s="140"/>
      <c r="I79" s="140"/>
      <c r="J79" s="140"/>
      <c r="K79" s="140"/>
      <c r="L79" s="539"/>
      <c r="M79" s="539"/>
      <c r="N79" s="539"/>
      <c r="O79" s="539"/>
      <c r="P79" s="539"/>
      <c r="Q79" s="539"/>
      <c r="R79" s="539"/>
      <c r="S79" s="539"/>
      <c r="T79" s="539"/>
      <c r="U79" s="539"/>
      <c r="V79" s="539"/>
      <c r="W79" s="539"/>
      <c r="X79" s="539"/>
      <c r="Y79" s="539"/>
      <c r="Z79" s="539"/>
      <c r="AA79" s="539"/>
      <c r="AB79" s="539"/>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539"/>
      <c r="BF79" s="539"/>
      <c r="BG79" s="539"/>
      <c r="BH79" s="539"/>
      <c r="BI79" s="539"/>
      <c r="BJ79" s="539"/>
      <c r="BK79" s="539"/>
      <c r="BL79" s="539"/>
      <c r="BM79" s="539"/>
      <c r="BN79" s="539"/>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539"/>
    </row>
    <row r="80" spans="1:95" ht="45" customHeight="1">
      <c r="A80" s="590" t="s">
        <v>601</v>
      </c>
      <c r="B80" s="590"/>
      <c r="C80" s="590"/>
      <c r="D80" s="590"/>
      <c r="E80" s="590"/>
      <c r="F80" s="590"/>
      <c r="G80" s="590"/>
      <c r="H80" s="590"/>
      <c r="I80" s="590"/>
      <c r="J80" s="590"/>
      <c r="K80" s="590"/>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539"/>
      <c r="BF80" s="539"/>
      <c r="BG80" s="539"/>
      <c r="BH80" s="539"/>
      <c r="BI80" s="539"/>
      <c r="BJ80" s="539"/>
      <c r="BK80" s="539"/>
      <c r="BL80" s="539"/>
      <c r="BM80" s="539"/>
      <c r="BN80" s="539"/>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539"/>
    </row>
    <row r="81" spans="1:95" ht="15" customHeight="1">
      <c r="A81" s="591" t="s">
        <v>602</v>
      </c>
      <c r="B81" s="591"/>
      <c r="C81" s="591"/>
      <c r="D81" s="591"/>
      <c r="E81" s="591"/>
      <c r="F81" s="591"/>
      <c r="G81" s="591"/>
      <c r="H81" s="591"/>
      <c r="I81" s="591"/>
      <c r="J81" s="591"/>
      <c r="K81" s="591"/>
      <c r="L81" s="539"/>
      <c r="M81" s="539"/>
      <c r="N81" s="539"/>
      <c r="O81" s="539"/>
      <c r="P81" s="539"/>
      <c r="Q81" s="539"/>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539"/>
      <c r="BF81" s="539"/>
      <c r="BG81" s="539"/>
      <c r="BH81" s="539"/>
      <c r="BI81" s="539"/>
      <c r="BJ81" s="539"/>
      <c r="BK81" s="539"/>
      <c r="BL81" s="539"/>
      <c r="BM81" s="539"/>
      <c r="BN81" s="539"/>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539"/>
    </row>
    <row r="82" spans="1:95" ht="75" customHeight="1">
      <c r="A82" s="588" t="s">
        <v>528</v>
      </c>
      <c r="B82" s="588"/>
      <c r="C82" s="588"/>
      <c r="D82" s="588"/>
      <c r="E82" s="588"/>
      <c r="F82" s="588"/>
      <c r="G82" s="588"/>
      <c r="H82" s="588"/>
      <c r="I82" s="588"/>
      <c r="J82" s="588"/>
      <c r="K82" s="588"/>
      <c r="L82" s="539"/>
      <c r="M82" s="539"/>
      <c r="N82" s="539"/>
      <c r="O82" s="539"/>
      <c r="P82" s="539"/>
      <c r="Q82" s="539"/>
      <c r="R82" s="539"/>
      <c r="S82" s="539"/>
      <c r="T82" s="539"/>
      <c r="U82" s="539"/>
      <c r="V82" s="539"/>
      <c r="W82" s="539"/>
      <c r="X82" s="539"/>
      <c r="Y82" s="539"/>
      <c r="Z82" s="539"/>
      <c r="AA82" s="539"/>
      <c r="AB82" s="539"/>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539"/>
      <c r="BF82" s="539"/>
      <c r="BG82" s="539"/>
      <c r="BH82" s="539"/>
      <c r="BI82" s="539"/>
      <c r="BJ82" s="539"/>
      <c r="BK82" s="539"/>
      <c r="BL82" s="539"/>
      <c r="BM82" s="539"/>
      <c r="BN82" s="539"/>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539"/>
    </row>
    <row r="83" spans="1:95" ht="13">
      <c r="A83" s="16"/>
      <c r="B83" s="16"/>
      <c r="C83" s="16"/>
      <c r="D83" s="16"/>
      <c r="E83" s="16"/>
      <c r="F83" s="16"/>
      <c r="G83" s="16"/>
      <c r="H83" s="16"/>
      <c r="I83" s="16"/>
      <c r="J83" s="16"/>
      <c r="K83" s="16"/>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539"/>
      <c r="BF83" s="539"/>
      <c r="BG83" s="539"/>
      <c r="BH83" s="539"/>
      <c r="BI83" s="539"/>
      <c r="BJ83" s="539"/>
      <c r="BK83" s="539"/>
      <c r="BL83" s="539"/>
      <c r="BM83" s="539"/>
      <c r="BN83" s="539"/>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539"/>
    </row>
  </sheetData>
  <sheetCalcPr fullCalcOnLoad="1"/>
  <mergeCells count="47">
    <mergeCell ref="C53:K53"/>
    <mergeCell ref="A56:K56"/>
    <mergeCell ref="C57:G57"/>
    <mergeCell ref="H57:K57"/>
    <mergeCell ref="A82:K82"/>
    <mergeCell ref="C58:G58"/>
    <mergeCell ref="H58:K58"/>
    <mergeCell ref="C59:G59"/>
    <mergeCell ref="H59:K59"/>
    <mergeCell ref="B71:K72"/>
    <mergeCell ref="B75:K75"/>
    <mergeCell ref="B78:K78"/>
    <mergeCell ref="A80:K80"/>
    <mergeCell ref="A81:K81"/>
    <mergeCell ref="C52:G52"/>
    <mergeCell ref="H52:K52"/>
    <mergeCell ref="A46:K46"/>
    <mergeCell ref="A48:K48"/>
    <mergeCell ref="C50:G50"/>
    <mergeCell ref="H50:K50"/>
    <mergeCell ref="A27:D27"/>
    <mergeCell ref="A28:K28"/>
    <mergeCell ref="A29:K29"/>
    <mergeCell ref="A30:K30"/>
    <mergeCell ref="A43:K43"/>
    <mergeCell ref="C51:G51"/>
    <mergeCell ref="H51:K51"/>
    <mergeCell ref="B12:K12"/>
    <mergeCell ref="B13:K13"/>
    <mergeCell ref="B14:K14"/>
    <mergeCell ref="A15:K15"/>
    <mergeCell ref="A17:K17"/>
    <mergeCell ref="A44:K44"/>
    <mergeCell ref="A20:K20"/>
    <mergeCell ref="B21:H21"/>
    <mergeCell ref="A22:K22"/>
    <mergeCell ref="B23:K23"/>
    <mergeCell ref="A5:K5"/>
    <mergeCell ref="A1:K1"/>
    <mergeCell ref="A2:K2"/>
    <mergeCell ref="A3:K3"/>
    <mergeCell ref="A4:K4"/>
    <mergeCell ref="A19:K19"/>
    <mergeCell ref="A6:K6"/>
    <mergeCell ref="A8:K8"/>
    <mergeCell ref="A10:K10"/>
    <mergeCell ref="B11:K11"/>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IR98"/>
  <sheetViews>
    <sheetView workbookViewId="0">
      <selection sqref="A1:B2"/>
    </sheetView>
  </sheetViews>
  <sheetFormatPr baseColWidth="10" defaultColWidth="8.83203125" defaultRowHeight="15" customHeight="1"/>
  <cols>
    <col min="1" max="1" width="7.1640625" style="137" customWidth="1"/>
    <col min="2" max="2" width="24.33203125" style="137" customWidth="1"/>
    <col min="3" max="3" width="17.6640625" style="14" customWidth="1"/>
    <col min="4" max="4" width="12.5" style="14" customWidth="1"/>
    <col min="5" max="5" width="17.6640625" style="14" customWidth="1"/>
    <col min="6" max="6" width="11.6640625" style="14" customWidth="1"/>
    <col min="7" max="7" width="10.6640625" style="14" customWidth="1"/>
    <col min="8" max="8" width="7.1640625" style="137" customWidth="1"/>
    <col min="9" max="9" width="24.33203125" style="137" customWidth="1"/>
    <col min="10" max="10" width="17.6640625" style="137" customWidth="1"/>
    <col min="11" max="11" width="12.5" style="137" customWidth="1"/>
    <col min="12" max="12" width="17.6640625" style="137" customWidth="1"/>
    <col min="13" max="13" width="11.6640625" style="137" customWidth="1"/>
    <col min="14" max="14" width="10.6640625" style="137" customWidth="1"/>
    <col min="15" max="252" width="11.5" style="137" customWidth="1"/>
  </cols>
  <sheetData>
    <row r="1" spans="1:252" ht="12">
      <c r="A1" s="960"/>
      <c r="B1" s="960"/>
      <c r="C1" s="960" t="s">
        <v>363</v>
      </c>
      <c r="D1" s="960"/>
      <c r="E1" s="960"/>
      <c r="F1" s="961">
        <f ca="1">IF(ISBLANK(IBRF!$B$5), "", IBRF!$B$5)</f>
        <v>41369</v>
      </c>
      <c r="G1" s="963">
        <v>1</v>
      </c>
      <c r="H1" s="960"/>
      <c r="I1" s="960"/>
      <c r="J1" s="960" t="s">
        <v>363</v>
      </c>
      <c r="K1" s="960"/>
      <c r="L1" s="960"/>
      <c r="M1" s="961">
        <f ca="1">IF(ISBLANK(IBRF!$B$5), "", IBRF!$B$5)</f>
        <v>41369</v>
      </c>
      <c r="N1" s="963">
        <v>2</v>
      </c>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row>
    <row r="2" spans="1:252" ht="12">
      <c r="A2" s="677"/>
      <c r="B2" s="677"/>
      <c r="C2" s="964" t="str">
        <f ca="1">Score!$T$1</f>
        <v>Detroit Derby Girls / All-Stars</v>
      </c>
      <c r="D2" s="964"/>
      <c r="E2" s="964"/>
      <c r="F2" s="962"/>
      <c r="G2" s="963"/>
      <c r="H2" s="677"/>
      <c r="I2" s="677"/>
      <c r="J2" s="964" t="str">
        <f>C2</f>
        <v>Detroit Derby Girls / All-Stars</v>
      </c>
      <c r="K2" s="964"/>
      <c r="L2" s="964"/>
      <c r="M2" s="962"/>
      <c r="N2" s="963"/>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c r="DT2" s="135"/>
      <c r="DU2" s="135"/>
      <c r="DV2" s="135"/>
      <c r="DW2" s="135"/>
      <c r="DX2" s="135"/>
      <c r="DY2" s="135"/>
      <c r="DZ2" s="135"/>
      <c r="EA2" s="135"/>
      <c r="EB2" s="135"/>
      <c r="EC2" s="135"/>
      <c r="ED2" s="135"/>
      <c r="EE2" s="135"/>
      <c r="EF2" s="135"/>
      <c r="EG2" s="135"/>
      <c r="EH2" s="135"/>
      <c r="EI2" s="135"/>
      <c r="EJ2" s="135"/>
      <c r="EK2" s="135"/>
      <c r="EL2" s="135"/>
      <c r="EM2" s="135"/>
      <c r="EN2" s="135"/>
      <c r="EO2" s="135"/>
      <c r="EP2" s="135"/>
      <c r="EQ2" s="135"/>
      <c r="ER2" s="135"/>
      <c r="ES2" s="135"/>
      <c r="ET2" s="135"/>
      <c r="EU2" s="135"/>
      <c r="EV2" s="135"/>
      <c r="EW2" s="135"/>
      <c r="EX2" s="135"/>
      <c r="EY2" s="135"/>
      <c r="EZ2" s="135"/>
      <c r="FA2" s="135"/>
      <c r="FB2" s="135"/>
      <c r="FC2" s="135"/>
      <c r="FD2" s="135"/>
      <c r="FE2" s="135"/>
      <c r="FF2" s="135"/>
      <c r="FG2" s="135"/>
      <c r="FH2" s="135"/>
      <c r="FI2" s="135"/>
      <c r="FJ2" s="135"/>
      <c r="FK2" s="135"/>
      <c r="FL2" s="135"/>
      <c r="FM2" s="135"/>
      <c r="FN2" s="135"/>
      <c r="FO2" s="135"/>
      <c r="FP2" s="135"/>
      <c r="FQ2" s="135"/>
      <c r="FR2" s="135"/>
      <c r="FS2" s="135"/>
      <c r="FT2" s="135"/>
      <c r="FU2" s="135"/>
      <c r="FV2" s="135"/>
      <c r="FW2" s="135"/>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row>
    <row r="3" spans="1:252" ht="13">
      <c r="A3" s="835" t="s">
        <v>364</v>
      </c>
      <c r="B3" s="835"/>
      <c r="C3" s="964"/>
      <c r="D3" s="964"/>
      <c r="E3" s="964"/>
      <c r="F3" s="515" t="s">
        <v>500</v>
      </c>
      <c r="G3" s="142" t="str">
        <f ca="1">IF(ISBLANK(Score!$R$2), "", Score!$R$2)</f>
        <v/>
      </c>
      <c r="H3" s="835" t="s">
        <v>364</v>
      </c>
      <c r="I3" s="835"/>
      <c r="J3" s="964"/>
      <c r="K3" s="964"/>
      <c r="L3" s="964"/>
      <c r="M3" s="515" t="s">
        <v>500</v>
      </c>
      <c r="N3" s="142" t="str">
        <f ca="1">IF(ISBLANK(Score!$R$2), "", Score!$R$2)</f>
        <v/>
      </c>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row>
    <row r="4" spans="1:252" s="137" customFormat="1" ht="24" customHeight="1">
      <c r="A4" s="966" t="str">
        <f ca="1">Score!A1</f>
        <v>Naptown Roller Girls / Tornado Sirens</v>
      </c>
      <c r="B4" s="967"/>
      <c r="C4" s="153" t="s">
        <v>365</v>
      </c>
      <c r="D4" s="83" t="s">
        <v>366</v>
      </c>
      <c r="E4" s="83" t="s">
        <v>239</v>
      </c>
      <c r="F4" s="83" t="s">
        <v>240</v>
      </c>
      <c r="G4" s="486" t="s">
        <v>241</v>
      </c>
      <c r="H4" s="966" t="str">
        <f t="shared" ref="H4:H45" si="0">A4</f>
        <v>Naptown Roller Girls / Tornado Sirens</v>
      </c>
      <c r="I4" s="967"/>
      <c r="J4" s="153" t="s">
        <v>365</v>
      </c>
      <c r="K4" s="83" t="s">
        <v>366</v>
      </c>
      <c r="L4" s="83" t="s">
        <v>239</v>
      </c>
      <c r="M4" s="83" t="s">
        <v>240</v>
      </c>
      <c r="N4" s="486" t="s">
        <v>241</v>
      </c>
      <c r="O4" s="446"/>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row>
    <row r="5" spans="1:252" ht="15.75" customHeight="1">
      <c r="A5" s="321" t="str">
        <f ca="1">IF((IBRF!B11=""),"",IBRF!B11)</f>
        <v>101</v>
      </c>
      <c r="B5" s="274" t="str">
        <f ca="1">IF((IBRF!C11=""),"",IBRF!C11)</f>
        <v>TRAUMA-LINA</v>
      </c>
      <c r="C5" s="266"/>
      <c r="D5" s="427"/>
      <c r="E5" s="427"/>
      <c r="F5" s="427"/>
      <c r="G5" s="414"/>
      <c r="H5" s="321" t="str">
        <f t="shared" si="0"/>
        <v>101</v>
      </c>
      <c r="I5" s="274" t="str">
        <f t="shared" ref="I5:I24" si="1">B5</f>
        <v>TRAUMA-LINA</v>
      </c>
      <c r="J5" s="266"/>
      <c r="K5" s="427"/>
      <c r="L5" s="427"/>
      <c r="M5" s="427"/>
      <c r="N5" s="414"/>
      <c r="O5" s="446"/>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35"/>
      <c r="EU5" s="135"/>
      <c r="EV5" s="135"/>
      <c r="EW5" s="135"/>
      <c r="EX5" s="135"/>
      <c r="EY5" s="135"/>
      <c r="EZ5" s="135"/>
      <c r="FA5" s="135"/>
      <c r="FB5" s="135"/>
      <c r="FC5" s="135"/>
      <c r="FD5" s="135"/>
      <c r="FE5" s="135"/>
      <c r="FF5" s="135"/>
      <c r="FG5" s="135"/>
      <c r="FH5" s="135"/>
      <c r="FI5" s="135"/>
      <c r="FJ5" s="135"/>
      <c r="FK5" s="135"/>
      <c r="FL5" s="135"/>
      <c r="FM5" s="135"/>
      <c r="FN5" s="135"/>
      <c r="FO5" s="135"/>
      <c r="FP5" s="135"/>
      <c r="FQ5" s="135"/>
      <c r="FR5" s="135"/>
      <c r="FS5" s="135"/>
      <c r="FT5" s="135"/>
      <c r="FU5" s="135"/>
      <c r="FV5" s="135"/>
      <c r="FW5" s="135"/>
      <c r="FX5" s="135"/>
      <c r="FY5" s="135"/>
      <c r="FZ5" s="135"/>
      <c r="GA5" s="135"/>
      <c r="GB5" s="135"/>
      <c r="GC5" s="135"/>
      <c r="GD5" s="135"/>
      <c r="GE5" s="135"/>
      <c r="GF5" s="135"/>
      <c r="GG5" s="135"/>
      <c r="GH5" s="135"/>
      <c r="GI5" s="135"/>
      <c r="GJ5" s="135"/>
      <c r="GK5" s="135"/>
      <c r="GL5" s="135"/>
      <c r="GM5" s="135"/>
      <c r="GN5" s="135"/>
      <c r="GO5" s="135"/>
      <c r="GP5" s="135"/>
      <c r="GQ5" s="135"/>
      <c r="GR5" s="135"/>
      <c r="GS5" s="135"/>
      <c r="GT5" s="135"/>
      <c r="GU5" s="135"/>
      <c r="GV5" s="135"/>
      <c r="GW5" s="135"/>
      <c r="GX5" s="135"/>
      <c r="GY5" s="135"/>
      <c r="GZ5" s="135"/>
      <c r="HA5" s="135"/>
      <c r="HB5" s="135"/>
      <c r="HC5" s="135"/>
      <c r="HD5" s="135"/>
      <c r="HE5" s="135"/>
      <c r="HF5" s="135"/>
      <c r="HG5" s="135"/>
      <c r="HH5" s="135"/>
      <c r="HI5" s="135"/>
      <c r="HJ5" s="135"/>
      <c r="HK5" s="135"/>
      <c r="HL5" s="135"/>
      <c r="HM5" s="135"/>
      <c r="HN5" s="135"/>
      <c r="HO5" s="135"/>
      <c r="HP5" s="135"/>
      <c r="HQ5" s="135"/>
      <c r="HR5" s="135"/>
      <c r="HS5" s="135"/>
      <c r="HT5" s="135"/>
      <c r="HU5" s="135"/>
      <c r="HV5" s="135"/>
      <c r="HW5" s="135"/>
      <c r="HX5" s="135"/>
      <c r="HY5" s="135"/>
      <c r="HZ5" s="135"/>
      <c r="IA5" s="135"/>
      <c r="IB5" s="135"/>
      <c r="IC5" s="135"/>
      <c r="ID5" s="135"/>
      <c r="IE5" s="135"/>
      <c r="IF5" s="135"/>
      <c r="IG5" s="135"/>
      <c r="IH5" s="135"/>
      <c r="II5" s="135"/>
      <c r="IJ5" s="135"/>
      <c r="IK5" s="135"/>
      <c r="IL5" s="135"/>
      <c r="IM5" s="135"/>
      <c r="IN5" s="135"/>
      <c r="IO5" s="135"/>
      <c r="IP5" s="135"/>
      <c r="IQ5" s="135"/>
      <c r="IR5" s="135"/>
    </row>
    <row r="6" spans="1:252" ht="15.75" customHeight="1">
      <c r="A6" s="257" t="str">
        <f ca="1">IF((IBRF!B12=""),"",IBRF!B12)</f>
        <v>105</v>
      </c>
      <c r="B6" s="398" t="str">
        <f ca="1">IF((IBRF!C12=""),"",IBRF!C12)</f>
        <v>MAJESTIC</v>
      </c>
      <c r="C6" s="453"/>
      <c r="D6" s="549"/>
      <c r="E6" s="549"/>
      <c r="F6" s="549"/>
      <c r="G6" s="398"/>
      <c r="H6" s="257" t="str">
        <f t="shared" si="0"/>
        <v>105</v>
      </c>
      <c r="I6" s="398" t="str">
        <f t="shared" si="1"/>
        <v>MAJESTIC</v>
      </c>
      <c r="J6" s="453"/>
      <c r="K6" s="549"/>
      <c r="L6" s="549"/>
      <c r="M6" s="549"/>
      <c r="N6" s="398"/>
      <c r="O6" s="446"/>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c r="CM6" s="135"/>
      <c r="CN6" s="135"/>
      <c r="CO6" s="135"/>
      <c r="CP6" s="135"/>
      <c r="CQ6" s="135"/>
      <c r="CR6" s="135"/>
      <c r="CS6" s="135"/>
      <c r="CT6" s="135"/>
      <c r="CU6" s="135"/>
      <c r="CV6" s="135"/>
      <c r="CW6" s="135"/>
      <c r="CX6" s="135"/>
      <c r="CY6" s="135"/>
      <c r="CZ6" s="135"/>
      <c r="DA6" s="135"/>
      <c r="DB6" s="135"/>
      <c r="DC6" s="135"/>
      <c r="DD6" s="135"/>
      <c r="DE6" s="135"/>
      <c r="DF6" s="135"/>
      <c r="DG6" s="135"/>
      <c r="DH6" s="135"/>
      <c r="DI6" s="135"/>
      <c r="DJ6" s="135"/>
      <c r="DK6" s="135"/>
      <c r="DL6" s="135"/>
      <c r="DM6" s="135"/>
      <c r="DN6" s="135"/>
      <c r="DO6" s="135"/>
      <c r="DP6" s="135"/>
      <c r="DQ6" s="135"/>
      <c r="DR6" s="135"/>
      <c r="DS6" s="135"/>
      <c r="DT6" s="135"/>
      <c r="DU6" s="135"/>
      <c r="DV6" s="135"/>
      <c r="DW6" s="135"/>
      <c r="DX6" s="135"/>
      <c r="DY6" s="135"/>
      <c r="DZ6" s="135"/>
      <c r="EA6" s="135"/>
      <c r="EB6" s="135"/>
      <c r="EC6" s="135"/>
      <c r="ED6" s="135"/>
      <c r="EE6" s="135"/>
      <c r="EF6" s="135"/>
      <c r="EG6" s="135"/>
      <c r="EH6" s="135"/>
      <c r="EI6" s="135"/>
      <c r="EJ6" s="135"/>
      <c r="EK6" s="135"/>
      <c r="EL6" s="135"/>
      <c r="EM6" s="135"/>
      <c r="EN6" s="135"/>
      <c r="EO6" s="135"/>
      <c r="EP6" s="135"/>
      <c r="EQ6" s="135"/>
      <c r="ER6" s="135"/>
      <c r="ES6" s="135"/>
      <c r="ET6" s="135"/>
      <c r="EU6" s="135"/>
      <c r="EV6" s="135"/>
      <c r="EW6" s="135"/>
      <c r="EX6" s="135"/>
      <c r="EY6" s="135"/>
      <c r="EZ6" s="135"/>
      <c r="FA6" s="135"/>
      <c r="FB6" s="135"/>
      <c r="FC6" s="135"/>
      <c r="FD6" s="135"/>
      <c r="FE6" s="135"/>
      <c r="FF6" s="135"/>
      <c r="FG6" s="135"/>
      <c r="FH6" s="135"/>
      <c r="FI6" s="135"/>
      <c r="FJ6" s="135"/>
      <c r="FK6" s="135"/>
      <c r="FL6" s="135"/>
      <c r="FM6" s="135"/>
      <c r="FN6" s="135"/>
      <c r="FO6" s="135"/>
      <c r="FP6" s="135"/>
      <c r="FQ6" s="135"/>
      <c r="FR6" s="135"/>
      <c r="FS6" s="135"/>
      <c r="FT6" s="135"/>
      <c r="FU6" s="135"/>
      <c r="FV6" s="135"/>
      <c r="FW6" s="135"/>
      <c r="FX6" s="135"/>
      <c r="FY6" s="135"/>
      <c r="FZ6" s="135"/>
      <c r="GA6" s="135"/>
      <c r="GB6" s="135"/>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135"/>
      <c r="HA6" s="135"/>
      <c r="HB6" s="135"/>
      <c r="HC6" s="135"/>
      <c r="HD6" s="135"/>
      <c r="HE6" s="135"/>
      <c r="HF6" s="135"/>
      <c r="HG6" s="135"/>
      <c r="HH6" s="135"/>
      <c r="HI6" s="135"/>
      <c r="HJ6" s="135"/>
      <c r="HK6" s="135"/>
      <c r="HL6" s="135"/>
      <c r="HM6" s="135"/>
      <c r="HN6" s="135"/>
      <c r="HO6" s="135"/>
      <c r="HP6" s="135"/>
      <c r="HQ6" s="135"/>
      <c r="HR6" s="135"/>
      <c r="HS6" s="135"/>
      <c r="HT6" s="135"/>
      <c r="HU6" s="135"/>
      <c r="HV6" s="135"/>
      <c r="HW6" s="135"/>
      <c r="HX6" s="135"/>
      <c r="HY6" s="135"/>
      <c r="HZ6" s="135"/>
      <c r="IA6" s="135"/>
      <c r="IB6" s="135"/>
      <c r="IC6" s="135"/>
      <c r="ID6" s="135"/>
      <c r="IE6" s="135"/>
      <c r="IF6" s="135"/>
      <c r="IG6" s="135"/>
      <c r="IH6" s="135"/>
      <c r="II6" s="135"/>
      <c r="IJ6" s="135"/>
      <c r="IK6" s="135"/>
      <c r="IL6" s="135"/>
      <c r="IM6" s="135"/>
      <c r="IN6" s="135"/>
      <c r="IO6" s="135"/>
      <c r="IP6" s="135"/>
      <c r="IQ6" s="135"/>
      <c r="IR6" s="135"/>
    </row>
    <row r="7" spans="1:252" ht="15.75" customHeight="1">
      <c r="A7" s="162" t="str">
        <f ca="1">IF((IBRF!B13=""),"",IBRF!B13)</f>
        <v>121</v>
      </c>
      <c r="B7" s="398" t="str">
        <f ca="1">IF((IBRF!C13=""),"",IBRF!C13)</f>
        <v>RACHEL TENSION</v>
      </c>
      <c r="C7" s="233"/>
      <c r="D7" s="318"/>
      <c r="E7" s="318"/>
      <c r="F7" s="318"/>
      <c r="G7" s="497"/>
      <c r="H7" s="162" t="str">
        <f t="shared" si="0"/>
        <v>121</v>
      </c>
      <c r="I7" s="398" t="str">
        <f t="shared" si="1"/>
        <v>RACHEL TENSION</v>
      </c>
      <c r="J7" s="233"/>
      <c r="K7" s="318"/>
      <c r="L7" s="318"/>
      <c r="M7" s="318"/>
      <c r="N7" s="497"/>
      <c r="O7" s="446"/>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135"/>
      <c r="ET7" s="135"/>
      <c r="EU7" s="135"/>
      <c r="EV7" s="135"/>
      <c r="EW7" s="135"/>
      <c r="EX7" s="135"/>
      <c r="EY7" s="135"/>
      <c r="EZ7" s="135"/>
      <c r="FA7" s="135"/>
      <c r="FB7" s="135"/>
      <c r="FC7" s="135"/>
      <c r="FD7" s="135"/>
      <c r="FE7" s="135"/>
      <c r="FF7" s="135"/>
      <c r="FG7" s="135"/>
      <c r="FH7" s="135"/>
      <c r="FI7" s="135"/>
      <c r="FJ7" s="135"/>
      <c r="FK7" s="135"/>
      <c r="FL7" s="135"/>
      <c r="FM7" s="135"/>
      <c r="FN7" s="135"/>
      <c r="FO7" s="135"/>
      <c r="FP7" s="135"/>
      <c r="FQ7" s="135"/>
      <c r="FR7" s="135"/>
      <c r="FS7" s="135"/>
      <c r="FT7" s="135"/>
      <c r="FU7" s="135"/>
      <c r="FV7" s="135"/>
      <c r="FW7" s="135"/>
      <c r="FX7" s="135"/>
      <c r="FY7" s="135"/>
      <c r="FZ7" s="135"/>
      <c r="GA7" s="135"/>
      <c r="GB7" s="135"/>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c r="HA7" s="135"/>
      <c r="HB7" s="135"/>
      <c r="HC7" s="135"/>
      <c r="HD7" s="135"/>
      <c r="HE7" s="135"/>
      <c r="HF7" s="135"/>
      <c r="HG7" s="135"/>
      <c r="HH7" s="135"/>
      <c r="HI7" s="135"/>
      <c r="HJ7" s="135"/>
      <c r="HK7" s="135"/>
      <c r="HL7" s="135"/>
      <c r="HM7" s="135"/>
      <c r="HN7" s="135"/>
      <c r="HO7" s="135"/>
      <c r="HP7" s="135"/>
      <c r="HQ7" s="135"/>
      <c r="HR7" s="135"/>
      <c r="HS7" s="135"/>
      <c r="HT7" s="135"/>
      <c r="HU7" s="135"/>
      <c r="HV7" s="135"/>
      <c r="HW7" s="135"/>
      <c r="HX7" s="135"/>
      <c r="HY7" s="135"/>
      <c r="HZ7" s="135"/>
      <c r="IA7" s="135"/>
      <c r="IB7" s="135"/>
      <c r="IC7" s="135"/>
      <c r="ID7" s="135"/>
      <c r="IE7" s="135"/>
      <c r="IF7" s="135"/>
      <c r="IG7" s="135"/>
      <c r="IH7" s="135"/>
      <c r="II7" s="135"/>
      <c r="IJ7" s="135"/>
      <c r="IK7" s="135"/>
      <c r="IL7" s="135"/>
      <c r="IM7" s="135"/>
      <c r="IN7" s="135"/>
      <c r="IO7" s="135"/>
      <c r="IP7" s="135"/>
      <c r="IQ7" s="135"/>
      <c r="IR7" s="135"/>
    </row>
    <row r="8" spans="1:252" ht="15.75" customHeight="1">
      <c r="A8" s="257" t="str">
        <f ca="1">IF((IBRF!B14=""),"",IBRF!B14)</f>
        <v>17</v>
      </c>
      <c r="B8" s="398" t="str">
        <f ca="1">IF((IBRF!C14=""),"",IBRF!C14)</f>
        <v>MELISSA HEHMANN</v>
      </c>
      <c r="C8" s="453"/>
      <c r="D8" s="549"/>
      <c r="E8" s="549"/>
      <c r="F8" s="549"/>
      <c r="G8" s="398"/>
      <c r="H8" s="257" t="str">
        <f t="shared" si="0"/>
        <v>17</v>
      </c>
      <c r="I8" s="398" t="str">
        <f t="shared" si="1"/>
        <v>MELISSA HEHMANN</v>
      </c>
      <c r="J8" s="453"/>
      <c r="K8" s="549"/>
      <c r="L8" s="549"/>
      <c r="M8" s="549"/>
      <c r="N8" s="398"/>
      <c r="O8" s="446"/>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c r="DC8" s="135"/>
      <c r="DD8" s="135"/>
      <c r="DE8" s="135"/>
      <c r="DF8" s="135"/>
      <c r="DG8" s="135"/>
      <c r="DH8" s="135"/>
      <c r="DI8" s="135"/>
      <c r="DJ8" s="135"/>
      <c r="DK8" s="135"/>
      <c r="DL8" s="135"/>
      <c r="DM8" s="135"/>
      <c r="DN8" s="135"/>
      <c r="DO8" s="135"/>
      <c r="DP8" s="135"/>
      <c r="DQ8" s="135"/>
      <c r="DR8" s="135"/>
      <c r="DS8" s="135"/>
      <c r="DT8" s="135"/>
      <c r="DU8" s="135"/>
      <c r="DV8" s="135"/>
      <c r="DW8" s="135"/>
      <c r="DX8" s="135"/>
      <c r="DY8" s="135"/>
      <c r="DZ8" s="135"/>
      <c r="EA8" s="135"/>
      <c r="EB8" s="135"/>
      <c r="EC8" s="135"/>
      <c r="ED8" s="135"/>
      <c r="EE8" s="135"/>
      <c r="EF8" s="135"/>
      <c r="EG8" s="135"/>
      <c r="EH8" s="135"/>
      <c r="EI8" s="135"/>
      <c r="EJ8" s="135"/>
      <c r="EK8" s="135"/>
      <c r="EL8" s="135"/>
      <c r="EM8" s="135"/>
      <c r="EN8" s="135"/>
      <c r="EO8" s="135"/>
      <c r="EP8" s="135"/>
      <c r="EQ8" s="135"/>
      <c r="ER8" s="135"/>
      <c r="ES8" s="135"/>
      <c r="ET8" s="135"/>
      <c r="EU8" s="135"/>
      <c r="EV8" s="135"/>
      <c r="EW8" s="135"/>
      <c r="EX8" s="135"/>
      <c r="EY8" s="135"/>
      <c r="EZ8" s="135"/>
      <c r="FA8" s="135"/>
      <c r="FB8" s="135"/>
      <c r="FC8" s="135"/>
      <c r="FD8" s="135"/>
      <c r="FE8" s="135"/>
      <c r="FF8" s="135"/>
      <c r="FG8" s="135"/>
      <c r="FH8" s="135"/>
      <c r="FI8" s="135"/>
      <c r="FJ8" s="135"/>
      <c r="FK8" s="135"/>
      <c r="FL8" s="135"/>
      <c r="FM8" s="135"/>
      <c r="FN8" s="135"/>
      <c r="FO8" s="135"/>
      <c r="FP8" s="135"/>
      <c r="FQ8" s="135"/>
      <c r="FR8" s="135"/>
      <c r="FS8" s="135"/>
      <c r="FT8" s="135"/>
      <c r="FU8" s="135"/>
      <c r="FV8" s="135"/>
      <c r="FW8" s="135"/>
      <c r="FX8" s="135"/>
      <c r="FY8" s="135"/>
      <c r="FZ8" s="135"/>
      <c r="GA8" s="135"/>
      <c r="GB8" s="135"/>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c r="HA8" s="135"/>
      <c r="HB8" s="135"/>
      <c r="HC8" s="135"/>
      <c r="HD8" s="135"/>
      <c r="HE8" s="135"/>
      <c r="HF8" s="135"/>
      <c r="HG8" s="135"/>
      <c r="HH8" s="135"/>
      <c r="HI8" s="135"/>
      <c r="HJ8" s="135"/>
      <c r="HK8" s="135"/>
      <c r="HL8" s="135"/>
      <c r="HM8" s="135"/>
      <c r="HN8" s="135"/>
      <c r="HO8" s="135"/>
      <c r="HP8" s="135"/>
      <c r="HQ8" s="135"/>
      <c r="HR8" s="135"/>
      <c r="HS8" s="135"/>
      <c r="HT8" s="135"/>
      <c r="HU8" s="135"/>
      <c r="HV8" s="135"/>
      <c r="HW8" s="135"/>
      <c r="HX8" s="135"/>
      <c r="HY8" s="135"/>
      <c r="HZ8" s="135"/>
      <c r="IA8" s="135"/>
      <c r="IB8" s="135"/>
      <c r="IC8" s="135"/>
      <c r="ID8" s="135"/>
      <c r="IE8" s="135"/>
      <c r="IF8" s="135"/>
      <c r="IG8" s="135"/>
      <c r="IH8" s="135"/>
      <c r="II8" s="135"/>
      <c r="IJ8" s="135"/>
      <c r="IK8" s="135"/>
      <c r="IL8" s="135"/>
      <c r="IM8" s="135"/>
      <c r="IN8" s="135"/>
      <c r="IO8" s="135"/>
      <c r="IP8" s="135"/>
      <c r="IQ8" s="135"/>
      <c r="IR8" s="135"/>
    </row>
    <row r="9" spans="1:252" ht="15.75" customHeight="1">
      <c r="A9" s="162" t="str">
        <f ca="1">IF((IBRF!B15=""),"",IBRF!B15)</f>
        <v>1942</v>
      </c>
      <c r="B9" s="398" t="str">
        <f ca="1">IF((IBRF!C15=""),"",IBRF!C15)</f>
        <v>VERONICA DODGE</v>
      </c>
      <c r="C9" s="233"/>
      <c r="D9" s="318"/>
      <c r="E9" s="318"/>
      <c r="F9" s="318"/>
      <c r="G9" s="497"/>
      <c r="H9" s="162" t="str">
        <f t="shared" si="0"/>
        <v>1942</v>
      </c>
      <c r="I9" s="398" t="str">
        <f t="shared" si="1"/>
        <v>VERONICA DODGE</v>
      </c>
      <c r="J9" s="233"/>
      <c r="K9" s="318"/>
      <c r="L9" s="318"/>
      <c r="M9" s="318"/>
      <c r="N9" s="497"/>
      <c r="O9" s="446"/>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c r="EW9" s="135"/>
      <c r="EX9" s="135"/>
      <c r="EY9" s="135"/>
      <c r="EZ9" s="135"/>
      <c r="FA9" s="135"/>
      <c r="FB9" s="135"/>
      <c r="FC9" s="135"/>
      <c r="FD9" s="135"/>
      <c r="FE9" s="135"/>
      <c r="FF9" s="135"/>
      <c r="FG9" s="135"/>
      <c r="FH9" s="135"/>
      <c r="FI9" s="135"/>
      <c r="FJ9" s="135"/>
      <c r="FK9" s="135"/>
      <c r="FL9" s="135"/>
      <c r="FM9" s="135"/>
      <c r="FN9" s="135"/>
      <c r="FO9" s="135"/>
      <c r="FP9" s="135"/>
      <c r="FQ9" s="135"/>
      <c r="FR9" s="135"/>
      <c r="FS9" s="135"/>
      <c r="FT9" s="135"/>
      <c r="FU9" s="135"/>
      <c r="FV9" s="135"/>
      <c r="FW9" s="135"/>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c r="HC9" s="135"/>
      <c r="HD9" s="135"/>
      <c r="HE9" s="135"/>
      <c r="HF9" s="135"/>
      <c r="HG9" s="135"/>
      <c r="HH9" s="135"/>
      <c r="HI9" s="135"/>
      <c r="HJ9" s="135"/>
      <c r="HK9" s="135"/>
      <c r="HL9" s="135"/>
      <c r="HM9" s="135"/>
      <c r="HN9" s="135"/>
      <c r="HO9" s="135"/>
      <c r="HP9" s="135"/>
      <c r="HQ9" s="135"/>
      <c r="HR9" s="135"/>
      <c r="HS9" s="135"/>
      <c r="HT9" s="135"/>
      <c r="HU9" s="135"/>
      <c r="HV9" s="135"/>
      <c r="HW9" s="135"/>
      <c r="HX9" s="135"/>
      <c r="HY9" s="135"/>
      <c r="HZ9" s="135"/>
      <c r="IA9" s="135"/>
      <c r="IB9" s="135"/>
      <c r="IC9" s="135"/>
      <c r="ID9" s="135"/>
      <c r="IE9" s="135"/>
      <c r="IF9" s="135"/>
      <c r="IG9" s="135"/>
      <c r="IH9" s="135"/>
      <c r="II9" s="135"/>
      <c r="IJ9" s="135"/>
      <c r="IK9" s="135"/>
      <c r="IL9" s="135"/>
      <c r="IM9" s="135"/>
      <c r="IN9" s="135"/>
      <c r="IO9" s="135"/>
      <c r="IP9" s="135"/>
      <c r="IQ9" s="135"/>
      <c r="IR9" s="135"/>
    </row>
    <row r="10" spans="1:252" ht="15.75" customHeight="1">
      <c r="A10" s="257" t="str">
        <f ca="1">IF((IBRF!B16=""),"",IBRF!B16)</f>
        <v>2</v>
      </c>
      <c r="B10" s="398" t="str">
        <f ca="1">IF((IBRF!C16=""),"",IBRF!C16)</f>
        <v>CEREAL KILLER</v>
      </c>
      <c r="C10" s="453"/>
      <c r="D10" s="549"/>
      <c r="E10" s="549"/>
      <c r="F10" s="549"/>
      <c r="G10" s="398"/>
      <c r="H10" s="257" t="str">
        <f t="shared" si="0"/>
        <v>2</v>
      </c>
      <c r="I10" s="398" t="str">
        <f t="shared" si="1"/>
        <v>CEREAL KILLER</v>
      </c>
      <c r="J10" s="453"/>
      <c r="K10" s="549"/>
      <c r="L10" s="549"/>
      <c r="M10" s="549"/>
      <c r="N10" s="398"/>
      <c r="O10" s="446"/>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row>
    <row r="11" spans="1:252" ht="15.75" customHeight="1">
      <c r="A11" s="162" t="str">
        <f ca="1">IF((IBRF!B17=""),"",IBRF!B17)</f>
        <v>218</v>
      </c>
      <c r="B11" s="398" t="str">
        <f ca="1">IF((IBRF!C17=""),"",IBRF!C17)</f>
        <v>ASIAN SINSATION</v>
      </c>
      <c r="C11" s="233"/>
      <c r="D11" s="318"/>
      <c r="E11" s="318"/>
      <c r="F11" s="318"/>
      <c r="G11" s="497"/>
      <c r="H11" s="162" t="str">
        <f t="shared" si="0"/>
        <v>218</v>
      </c>
      <c r="I11" s="398" t="str">
        <f t="shared" si="1"/>
        <v>ASIAN SINSATION</v>
      </c>
      <c r="J11" s="233"/>
      <c r="K11" s="318"/>
      <c r="L11" s="318"/>
      <c r="M11" s="318"/>
      <c r="N11" s="497"/>
      <c r="O11" s="446"/>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row>
    <row r="12" spans="1:252" ht="15.75" customHeight="1">
      <c r="A12" s="257" t="str">
        <f ca="1">IF((IBRF!B18=""),"",IBRF!B18)</f>
        <v>318</v>
      </c>
      <c r="B12" s="398" t="str">
        <f ca="1">IF((IBRF!C18=""),"",IBRF!C18)</f>
        <v>WILLA HOEFLINCH</v>
      </c>
      <c r="C12" s="453"/>
      <c r="D12" s="549"/>
      <c r="E12" s="549"/>
      <c r="F12" s="549"/>
      <c r="G12" s="398"/>
      <c r="H12" s="257" t="str">
        <f t="shared" si="0"/>
        <v>318</v>
      </c>
      <c r="I12" s="398" t="str">
        <f t="shared" si="1"/>
        <v>WILLA HOEFLINCH</v>
      </c>
      <c r="J12" s="453"/>
      <c r="K12" s="549"/>
      <c r="L12" s="549"/>
      <c r="M12" s="549"/>
      <c r="N12" s="398"/>
      <c r="O12" s="446"/>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row>
    <row r="13" spans="1:252" ht="15.75" customHeight="1">
      <c r="A13" s="162" t="str">
        <f ca="1">IF((IBRF!B19=""),"",IBRF!B19)</f>
        <v>4</v>
      </c>
      <c r="B13" s="398" t="str">
        <f ca="1">IF((IBRF!C19=""),"",IBRF!C19)</f>
        <v>R.I.P. TIDE</v>
      </c>
      <c r="C13" s="233"/>
      <c r="D13" s="318"/>
      <c r="E13" s="318"/>
      <c r="F13" s="318"/>
      <c r="G13" s="497"/>
      <c r="H13" s="162" t="str">
        <f t="shared" si="0"/>
        <v>4</v>
      </c>
      <c r="I13" s="398" t="str">
        <f t="shared" si="1"/>
        <v>R.I.P. TIDE</v>
      </c>
      <c r="J13" s="233"/>
      <c r="K13" s="318"/>
      <c r="L13" s="318"/>
      <c r="M13" s="318"/>
      <c r="N13" s="497"/>
      <c r="O13" s="446"/>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row>
    <row r="14" spans="1:252" ht="15.75" customHeight="1">
      <c r="A14" s="257" t="str">
        <f ca="1">IF((IBRF!B20=""),"",IBRF!B20)</f>
        <v>614</v>
      </c>
      <c r="B14" s="398" t="str">
        <f ca="1">IF((IBRF!C20=""),"",IBRF!C20)</f>
        <v>G-ROCKET</v>
      </c>
      <c r="C14" s="453"/>
      <c r="D14" s="549"/>
      <c r="E14" s="549"/>
      <c r="F14" s="549"/>
      <c r="G14" s="398"/>
      <c r="H14" s="257" t="str">
        <f t="shared" si="0"/>
        <v>614</v>
      </c>
      <c r="I14" s="398" t="str">
        <f t="shared" si="1"/>
        <v>G-ROCKET</v>
      </c>
      <c r="J14" s="453"/>
      <c r="K14" s="549"/>
      <c r="L14" s="549"/>
      <c r="M14" s="549"/>
      <c r="N14" s="398"/>
      <c r="O14" s="446"/>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5"/>
      <c r="FL14" s="135"/>
      <c r="FM14" s="135"/>
      <c r="FN14" s="135"/>
      <c r="FO14" s="135"/>
      <c r="FP14" s="135"/>
      <c r="FQ14" s="135"/>
      <c r="FR14" s="135"/>
      <c r="FS14" s="135"/>
      <c r="FT14" s="135"/>
      <c r="FU14" s="135"/>
      <c r="FV14" s="135"/>
      <c r="FW14" s="135"/>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c r="HC14" s="135"/>
      <c r="HD14" s="135"/>
      <c r="HE14" s="135"/>
      <c r="HF14" s="135"/>
      <c r="HG14" s="135"/>
      <c r="HH14" s="135"/>
      <c r="HI14" s="135"/>
      <c r="HJ14" s="135"/>
      <c r="HK14" s="135"/>
      <c r="HL14" s="135"/>
      <c r="HM14" s="135"/>
      <c r="HN14" s="135"/>
      <c r="HO14" s="135"/>
      <c r="HP14" s="135"/>
      <c r="HQ14" s="135"/>
      <c r="HR14" s="135"/>
      <c r="HS14" s="135"/>
      <c r="HT14" s="135"/>
      <c r="HU14" s="135"/>
      <c r="HV14" s="135"/>
      <c r="HW14" s="135"/>
      <c r="HX14" s="135"/>
      <c r="HY14" s="135"/>
      <c r="HZ14" s="135"/>
      <c r="IA14" s="135"/>
      <c r="IB14" s="135"/>
      <c r="IC14" s="135"/>
      <c r="ID14" s="135"/>
      <c r="IE14" s="135"/>
      <c r="IF14" s="135"/>
      <c r="IG14" s="135"/>
      <c r="IH14" s="135"/>
      <c r="II14" s="135"/>
      <c r="IJ14" s="135"/>
      <c r="IK14" s="135"/>
      <c r="IL14" s="135"/>
      <c r="IM14" s="135"/>
      <c r="IN14" s="135"/>
      <c r="IO14" s="135"/>
      <c r="IP14" s="135"/>
      <c r="IQ14" s="135"/>
      <c r="IR14" s="135"/>
    </row>
    <row r="15" spans="1:252" ht="15.75" customHeight="1">
      <c r="A15" s="162" t="str">
        <f ca="1">IF((IBRF!B21=""),"",IBRF!B21)</f>
        <v>69</v>
      </c>
      <c r="B15" s="398" t="str">
        <f ca="1">IF((IBRF!C21=""),"",IBRF!C21)</f>
        <v>PUSHYCAT</v>
      </c>
      <c r="C15" s="233"/>
      <c r="D15" s="318"/>
      <c r="E15" s="318"/>
      <c r="F15" s="318"/>
      <c r="G15" s="497"/>
      <c r="H15" s="162" t="str">
        <f t="shared" si="0"/>
        <v>69</v>
      </c>
      <c r="I15" s="398" t="str">
        <f t="shared" si="1"/>
        <v>PUSHYCAT</v>
      </c>
      <c r="J15" s="233"/>
      <c r="K15" s="318"/>
      <c r="L15" s="318"/>
      <c r="M15" s="318"/>
      <c r="N15" s="497"/>
      <c r="O15" s="446"/>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row>
    <row r="16" spans="1:252" ht="15.75" customHeight="1">
      <c r="A16" s="257" t="str">
        <f ca="1">IF((IBRF!B22=""),"",IBRF!B22)</f>
        <v>7</v>
      </c>
      <c r="B16" s="398" t="str">
        <f ca="1">IF((IBRF!C22=""),"",IBRF!C22)</f>
        <v>DORA THE DESTROYER</v>
      </c>
      <c r="C16" s="453"/>
      <c r="D16" s="549"/>
      <c r="E16" s="549"/>
      <c r="F16" s="549"/>
      <c r="G16" s="398"/>
      <c r="H16" s="257" t="str">
        <f t="shared" si="0"/>
        <v>7</v>
      </c>
      <c r="I16" s="398" t="str">
        <f t="shared" si="1"/>
        <v>DORA THE DESTROYER</v>
      </c>
      <c r="J16" s="453"/>
      <c r="K16" s="549"/>
      <c r="L16" s="549"/>
      <c r="M16" s="549"/>
      <c r="N16" s="398"/>
      <c r="O16" s="446"/>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35"/>
      <c r="FO16" s="135"/>
      <c r="FP16" s="135"/>
      <c r="FQ16" s="135"/>
      <c r="FR16" s="135"/>
      <c r="FS16" s="135"/>
      <c r="FT16" s="135"/>
      <c r="FU16" s="135"/>
      <c r="FV16" s="135"/>
      <c r="FW16" s="135"/>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c r="HC16" s="135"/>
      <c r="HD16" s="135"/>
      <c r="HE16" s="135"/>
      <c r="HF16" s="135"/>
      <c r="HG16" s="135"/>
      <c r="HH16" s="135"/>
      <c r="HI16" s="135"/>
      <c r="HJ16" s="135"/>
      <c r="HK16" s="135"/>
      <c r="HL16" s="135"/>
      <c r="HM16" s="135"/>
      <c r="HN16" s="135"/>
      <c r="HO16" s="135"/>
      <c r="HP16" s="135"/>
      <c r="HQ16" s="135"/>
      <c r="HR16" s="135"/>
      <c r="HS16" s="135"/>
      <c r="HT16" s="135"/>
      <c r="HU16" s="135"/>
      <c r="HV16" s="135"/>
      <c r="HW16" s="135"/>
      <c r="HX16" s="135"/>
      <c r="HY16" s="135"/>
      <c r="HZ16" s="135"/>
      <c r="IA16" s="135"/>
      <c r="IB16" s="135"/>
      <c r="IC16" s="135"/>
      <c r="ID16" s="135"/>
      <c r="IE16" s="135"/>
      <c r="IF16" s="135"/>
      <c r="IG16" s="135"/>
      <c r="IH16" s="135"/>
      <c r="II16" s="135"/>
      <c r="IJ16" s="135"/>
      <c r="IK16" s="135"/>
      <c r="IL16" s="135"/>
      <c r="IM16" s="135"/>
      <c r="IN16" s="135"/>
      <c r="IO16" s="135"/>
      <c r="IP16" s="135"/>
      <c r="IQ16" s="135"/>
      <c r="IR16" s="135"/>
    </row>
    <row r="17" spans="1:252" ht="15.75" customHeight="1">
      <c r="A17" s="162" t="str">
        <f ca="1">IF((IBRF!B23=""),"",IBRF!B23)</f>
        <v>76</v>
      </c>
      <c r="B17" s="398" t="str">
        <f ca="1">IF((IBRF!C23=""),"",IBRF!C23)</f>
        <v>MAIDEN AMERICA</v>
      </c>
      <c r="C17" s="233"/>
      <c r="D17" s="318"/>
      <c r="E17" s="318"/>
      <c r="F17" s="318"/>
      <c r="G17" s="497"/>
      <c r="H17" s="162" t="str">
        <f t="shared" si="0"/>
        <v>76</v>
      </c>
      <c r="I17" s="398" t="str">
        <f t="shared" si="1"/>
        <v>MAIDEN AMERICA</v>
      </c>
      <c r="J17" s="233"/>
      <c r="K17" s="318"/>
      <c r="L17" s="318"/>
      <c r="M17" s="318"/>
      <c r="N17" s="497"/>
      <c r="O17" s="446"/>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row>
    <row r="18" spans="1:252" ht="15.75" customHeight="1">
      <c r="A18" s="257" t="str">
        <f ca="1">IF((IBRF!B24=""),"",IBRF!B24)</f>
        <v>95</v>
      </c>
      <c r="B18" s="398" t="str">
        <f ca="1">IF((IBRF!C24=""),"",IBRF!C24)</f>
        <v>MUTANT JEAN</v>
      </c>
      <c r="C18" s="453"/>
      <c r="D18" s="549"/>
      <c r="E18" s="549"/>
      <c r="F18" s="549"/>
      <c r="G18" s="398"/>
      <c r="H18" s="257" t="str">
        <f t="shared" si="0"/>
        <v>95</v>
      </c>
      <c r="I18" s="398" t="str">
        <f t="shared" si="1"/>
        <v>MUTANT JEAN</v>
      </c>
      <c r="J18" s="453"/>
      <c r="K18" s="549"/>
      <c r="L18" s="549"/>
      <c r="M18" s="549"/>
      <c r="N18" s="398"/>
      <c r="O18" s="446"/>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35"/>
      <c r="FO18" s="135"/>
      <c r="FP18" s="135"/>
      <c r="FQ18" s="135"/>
      <c r="FR18" s="135"/>
      <c r="FS18" s="135"/>
      <c r="FT18" s="135"/>
      <c r="FU18" s="135"/>
      <c r="FV18" s="135"/>
      <c r="FW18" s="135"/>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c r="HA18" s="135"/>
      <c r="HB18" s="135"/>
      <c r="HC18" s="135"/>
      <c r="HD18" s="135"/>
      <c r="HE18" s="135"/>
      <c r="HF18" s="135"/>
      <c r="HG18" s="135"/>
      <c r="HH18" s="135"/>
      <c r="HI18" s="135"/>
      <c r="HJ18" s="135"/>
      <c r="HK18" s="135"/>
      <c r="HL18" s="135"/>
      <c r="HM18" s="135"/>
      <c r="HN18" s="135"/>
      <c r="HO18" s="135"/>
      <c r="HP18" s="135"/>
      <c r="HQ18" s="135"/>
      <c r="HR18" s="135"/>
      <c r="HS18" s="135"/>
      <c r="HT18" s="135"/>
      <c r="HU18" s="135"/>
      <c r="HV18" s="135"/>
      <c r="HW18" s="135"/>
      <c r="HX18" s="135"/>
      <c r="HY18" s="135"/>
      <c r="HZ18" s="135"/>
      <c r="IA18" s="135"/>
      <c r="IB18" s="135"/>
      <c r="IC18" s="135"/>
      <c r="ID18" s="135"/>
      <c r="IE18" s="135"/>
      <c r="IF18" s="135"/>
      <c r="IG18" s="135"/>
      <c r="IH18" s="135"/>
      <c r="II18" s="135"/>
      <c r="IJ18" s="135"/>
      <c r="IK18" s="135"/>
      <c r="IL18" s="135"/>
      <c r="IM18" s="135"/>
      <c r="IN18" s="135"/>
      <c r="IO18" s="135"/>
      <c r="IP18" s="135"/>
      <c r="IQ18" s="135"/>
      <c r="IR18" s="135"/>
    </row>
    <row r="19" spans="1:252" ht="15.75" customHeight="1">
      <c r="A19" s="162" t="str">
        <f ca="1">IF((IBRF!B25=""),"",IBRF!B25)</f>
        <v>1980</v>
      </c>
      <c r="B19" s="398" t="str">
        <f ca="1">IF((IBRF!C25=""),"",IBRF!C25)</f>
        <v>SHIVA DIVA (ALT)</v>
      </c>
      <c r="C19" s="233"/>
      <c r="D19" s="318"/>
      <c r="E19" s="318"/>
      <c r="F19" s="318"/>
      <c r="G19" s="497"/>
      <c r="H19" s="162" t="str">
        <f t="shared" si="0"/>
        <v>1980</v>
      </c>
      <c r="I19" s="398" t="str">
        <f t="shared" si="1"/>
        <v>SHIVA DIVA (ALT)</v>
      </c>
      <c r="J19" s="233"/>
      <c r="K19" s="318"/>
      <c r="L19" s="318"/>
      <c r="M19" s="318"/>
      <c r="N19" s="497"/>
      <c r="O19" s="446"/>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row>
    <row r="20" spans="1:252" ht="15.75" customHeight="1">
      <c r="A20" s="257" t="str">
        <f ca="1">IF((IBRF!B26=""),"",IBRF!B26)</f>
        <v>313</v>
      </c>
      <c r="B20" s="398" t="str">
        <f ca="1">IF((IBRF!C26=""),"",IBRF!C26)</f>
        <v>HATERADE (ALT)</v>
      </c>
      <c r="C20" s="453"/>
      <c r="D20" s="549"/>
      <c r="E20" s="549"/>
      <c r="F20" s="549"/>
      <c r="G20" s="398"/>
      <c r="H20" s="257" t="str">
        <f t="shared" si="0"/>
        <v>313</v>
      </c>
      <c r="I20" s="398" t="str">
        <f t="shared" si="1"/>
        <v>HATERADE (ALT)</v>
      </c>
      <c r="J20" s="453"/>
      <c r="K20" s="549"/>
      <c r="L20" s="549"/>
      <c r="M20" s="549"/>
      <c r="N20" s="398"/>
      <c r="O20" s="446"/>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row>
    <row r="21" spans="1:252" ht="15.75" customHeight="1">
      <c r="A21" s="162" t="str">
        <f ca="1">IF((IBRF!B27=""),"",IBRF!B27)</f>
        <v/>
      </c>
      <c r="B21" s="398" t="str">
        <f ca="1">IF((IBRF!C27=""),"",IBRF!C27)</f>
        <v/>
      </c>
      <c r="C21" s="233"/>
      <c r="D21" s="318"/>
      <c r="E21" s="318"/>
      <c r="F21" s="318"/>
      <c r="G21" s="497"/>
      <c r="H21" s="162" t="str">
        <f t="shared" si="0"/>
        <v/>
      </c>
      <c r="I21" s="398" t="str">
        <f t="shared" si="1"/>
        <v/>
      </c>
      <c r="J21" s="233"/>
      <c r="K21" s="318"/>
      <c r="L21" s="318"/>
      <c r="M21" s="318"/>
      <c r="N21" s="497"/>
      <c r="O21" s="446"/>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5"/>
      <c r="GF21" s="135"/>
      <c r="GG21" s="135"/>
      <c r="GH21" s="135"/>
      <c r="GI21" s="135"/>
      <c r="GJ21" s="135"/>
      <c r="GK21" s="135"/>
      <c r="GL21" s="135"/>
      <c r="GM21" s="135"/>
      <c r="GN21" s="135"/>
      <c r="GO21" s="135"/>
      <c r="GP21" s="135"/>
      <c r="GQ21" s="135"/>
      <c r="GR21" s="135"/>
      <c r="GS21" s="135"/>
      <c r="GT21" s="135"/>
      <c r="GU21" s="135"/>
      <c r="GV21" s="135"/>
      <c r="GW21" s="135"/>
      <c r="GX21" s="135"/>
      <c r="GY21" s="135"/>
      <c r="GZ21" s="135"/>
      <c r="HA21" s="135"/>
      <c r="HB21" s="135"/>
      <c r="HC21" s="135"/>
      <c r="HD21" s="135"/>
      <c r="HE21" s="135"/>
      <c r="HF21" s="135"/>
      <c r="HG21" s="135"/>
      <c r="HH21" s="135"/>
      <c r="HI21" s="135"/>
      <c r="HJ21" s="135"/>
      <c r="HK21" s="135"/>
      <c r="HL21" s="135"/>
      <c r="HM21" s="135"/>
      <c r="HN21" s="135"/>
      <c r="HO21" s="135"/>
      <c r="HP21" s="135"/>
      <c r="HQ21" s="135"/>
      <c r="HR21" s="135"/>
      <c r="HS21" s="135"/>
      <c r="HT21" s="135"/>
      <c r="HU21" s="135"/>
      <c r="HV21" s="135"/>
      <c r="HW21" s="135"/>
      <c r="HX21" s="135"/>
      <c r="HY21" s="135"/>
      <c r="HZ21" s="135"/>
      <c r="IA21" s="135"/>
      <c r="IB21" s="135"/>
      <c r="IC21" s="135"/>
      <c r="ID21" s="135"/>
      <c r="IE21" s="135"/>
      <c r="IF21" s="135"/>
      <c r="IG21" s="135"/>
      <c r="IH21" s="135"/>
      <c r="II21" s="135"/>
      <c r="IJ21" s="135"/>
      <c r="IK21" s="135"/>
      <c r="IL21" s="135"/>
      <c r="IM21" s="135"/>
      <c r="IN21" s="135"/>
      <c r="IO21" s="135"/>
      <c r="IP21" s="135"/>
      <c r="IQ21" s="135"/>
      <c r="IR21" s="135"/>
    </row>
    <row r="22" spans="1:252" ht="15.75" customHeight="1">
      <c r="A22" s="257" t="str">
        <f ca="1">IF((IBRF!B28=""),"",IBRF!B28)</f>
        <v/>
      </c>
      <c r="B22" s="398" t="str">
        <f ca="1">IF((IBRF!C28=""),"",IBRF!C28)</f>
        <v/>
      </c>
      <c r="C22" s="453"/>
      <c r="D22" s="549"/>
      <c r="E22" s="549"/>
      <c r="F22" s="549"/>
      <c r="G22" s="398"/>
      <c r="H22" s="257" t="str">
        <f t="shared" si="0"/>
        <v/>
      </c>
      <c r="I22" s="398" t="str">
        <f t="shared" si="1"/>
        <v/>
      </c>
      <c r="J22" s="453"/>
      <c r="K22" s="549"/>
      <c r="L22" s="549"/>
      <c r="M22" s="549"/>
      <c r="N22" s="398"/>
      <c r="O22" s="446"/>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row>
    <row r="23" spans="1:252" ht="15.75" customHeight="1">
      <c r="A23" s="162" t="str">
        <f ca="1">IF((IBRF!B29=""),"",IBRF!B29)</f>
        <v/>
      </c>
      <c r="B23" s="398" t="str">
        <f ca="1">IF((IBRF!C29=""),"",IBRF!C29)</f>
        <v/>
      </c>
      <c r="C23" s="233"/>
      <c r="D23" s="318"/>
      <c r="E23" s="318"/>
      <c r="F23" s="318"/>
      <c r="G23" s="497"/>
      <c r="H23" s="162" t="str">
        <f t="shared" si="0"/>
        <v/>
      </c>
      <c r="I23" s="398" t="str">
        <f t="shared" si="1"/>
        <v/>
      </c>
      <c r="J23" s="233"/>
      <c r="K23" s="318"/>
      <c r="L23" s="318"/>
      <c r="M23" s="318"/>
      <c r="N23" s="497"/>
      <c r="O23" s="446"/>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5"/>
      <c r="GF23" s="135"/>
      <c r="GG23" s="135"/>
      <c r="GH23" s="135"/>
      <c r="GI23" s="135"/>
      <c r="GJ23" s="135"/>
      <c r="GK23" s="135"/>
      <c r="GL23" s="135"/>
      <c r="GM23" s="135"/>
      <c r="GN23" s="135"/>
      <c r="GO23" s="135"/>
      <c r="GP23" s="135"/>
      <c r="GQ23" s="135"/>
      <c r="GR23" s="135"/>
      <c r="GS23" s="135"/>
      <c r="GT23" s="135"/>
      <c r="GU23" s="135"/>
      <c r="GV23" s="135"/>
      <c r="GW23" s="135"/>
      <c r="GX23" s="135"/>
      <c r="GY23" s="135"/>
      <c r="GZ23" s="135"/>
      <c r="HA23" s="135"/>
      <c r="HB23" s="135"/>
      <c r="HC23" s="135"/>
      <c r="HD23" s="135"/>
      <c r="HE23" s="135"/>
      <c r="HF23" s="135"/>
      <c r="HG23" s="135"/>
      <c r="HH23" s="135"/>
      <c r="HI23" s="135"/>
      <c r="HJ23" s="135"/>
      <c r="HK23" s="135"/>
      <c r="HL23" s="135"/>
      <c r="HM23" s="135"/>
      <c r="HN23" s="135"/>
      <c r="HO23" s="135"/>
      <c r="HP23" s="135"/>
      <c r="HQ23" s="135"/>
      <c r="HR23" s="135"/>
      <c r="HS23" s="135"/>
      <c r="HT23" s="135"/>
      <c r="HU23" s="135"/>
      <c r="HV23" s="135"/>
      <c r="HW23" s="135"/>
      <c r="HX23" s="135"/>
      <c r="HY23" s="135"/>
      <c r="HZ23" s="135"/>
      <c r="IA23" s="135"/>
      <c r="IB23" s="135"/>
      <c r="IC23" s="135"/>
      <c r="ID23" s="135"/>
      <c r="IE23" s="135"/>
      <c r="IF23" s="135"/>
      <c r="IG23" s="135"/>
      <c r="IH23" s="135"/>
      <c r="II23" s="135"/>
      <c r="IJ23" s="135"/>
      <c r="IK23" s="135"/>
      <c r="IL23" s="135"/>
      <c r="IM23" s="135"/>
      <c r="IN23" s="135"/>
      <c r="IO23" s="135"/>
      <c r="IP23" s="135"/>
      <c r="IQ23" s="135"/>
      <c r="IR23" s="135"/>
    </row>
    <row r="24" spans="1:252" ht="15.75" customHeight="1">
      <c r="A24" s="257" t="str">
        <f ca="1">IF((IBRF!B30=""),"",IBRF!B30)</f>
        <v/>
      </c>
      <c r="B24" s="398" t="str">
        <f ca="1">IF((IBRF!C30=""),"",IBRF!C30)</f>
        <v/>
      </c>
      <c r="C24" s="453"/>
      <c r="D24" s="549"/>
      <c r="E24" s="549"/>
      <c r="F24" s="549"/>
      <c r="G24" s="398"/>
      <c r="H24" s="257" t="str">
        <f t="shared" si="0"/>
        <v/>
      </c>
      <c r="I24" s="398" t="str">
        <f t="shared" si="1"/>
        <v/>
      </c>
      <c r="J24" s="453"/>
      <c r="K24" s="549"/>
      <c r="L24" s="549"/>
      <c r="M24" s="549"/>
      <c r="N24" s="398"/>
      <c r="O24" s="446"/>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35"/>
      <c r="FO24" s="135"/>
      <c r="FP24" s="135"/>
      <c r="FQ24" s="135"/>
      <c r="FR24" s="135"/>
      <c r="FS24" s="135"/>
      <c r="FT24" s="135"/>
      <c r="FU24" s="135"/>
      <c r="FV24" s="135"/>
      <c r="FW24" s="135"/>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c r="HC24" s="135"/>
      <c r="HD24" s="135"/>
      <c r="HE24" s="135"/>
      <c r="HF24" s="135"/>
      <c r="HG24" s="135"/>
      <c r="HH24" s="135"/>
      <c r="HI24" s="135"/>
      <c r="HJ24" s="135"/>
      <c r="HK24" s="135"/>
      <c r="HL24" s="135"/>
      <c r="HM24" s="135"/>
      <c r="HN24" s="135"/>
      <c r="HO24" s="135"/>
      <c r="HP24" s="135"/>
      <c r="HQ24" s="135"/>
      <c r="HR24" s="135"/>
      <c r="HS24" s="135"/>
      <c r="HT24" s="135"/>
      <c r="HU24" s="135"/>
      <c r="HV24" s="135"/>
      <c r="HW24" s="135"/>
      <c r="HX24" s="135"/>
      <c r="HY24" s="135"/>
      <c r="HZ24" s="135"/>
      <c r="IA24" s="135"/>
      <c r="IB24" s="135"/>
      <c r="IC24" s="135"/>
      <c r="ID24" s="135"/>
      <c r="IE24" s="135"/>
      <c r="IF24" s="135"/>
      <c r="IG24" s="135"/>
      <c r="IH24" s="135"/>
      <c r="II24" s="135"/>
      <c r="IJ24" s="135"/>
      <c r="IK24" s="135"/>
      <c r="IL24" s="135"/>
      <c r="IM24" s="135"/>
      <c r="IN24" s="135"/>
      <c r="IO24" s="135"/>
      <c r="IP24" s="135"/>
      <c r="IQ24" s="135"/>
      <c r="IR24" s="135"/>
    </row>
    <row r="25" spans="1:252" s="137" customFormat="1" ht="24" customHeight="1">
      <c r="A25" s="968" t="str">
        <f ca="1">C2</f>
        <v>Detroit Derby Girls / All-Stars</v>
      </c>
      <c r="B25" s="969"/>
      <c r="C25" s="333" t="s">
        <v>242</v>
      </c>
      <c r="D25" s="333" t="s">
        <v>243</v>
      </c>
      <c r="E25" s="333" t="s">
        <v>319</v>
      </c>
      <c r="F25" s="333" t="s">
        <v>320</v>
      </c>
      <c r="G25" s="333" t="s">
        <v>244</v>
      </c>
      <c r="H25" s="970" t="str">
        <f t="shared" si="0"/>
        <v>Detroit Derby Girls / All-Stars</v>
      </c>
      <c r="I25" s="969"/>
      <c r="J25" s="333" t="s">
        <v>242</v>
      </c>
      <c r="K25" s="333" t="s">
        <v>243</v>
      </c>
      <c r="L25" s="333" t="s">
        <v>319</v>
      </c>
      <c r="M25" s="333" t="s">
        <v>320</v>
      </c>
      <c r="N25" s="333" t="s">
        <v>244</v>
      </c>
      <c r="O25" s="73"/>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row>
    <row r="26" spans="1:252" ht="15.75" customHeight="1">
      <c r="A26" s="321" t="str">
        <f ca="1">IF((IBRF!H11=""),"",IBRF!H11)</f>
        <v>223</v>
      </c>
      <c r="B26" s="274" t="str">
        <f ca="1">IF((IBRF!I11=""),"",IBRF!I11)</f>
        <v>SPANISH ASS'ASSIN</v>
      </c>
      <c r="C26" s="266"/>
      <c r="D26" s="427"/>
      <c r="E26" s="427"/>
      <c r="F26" s="427"/>
      <c r="G26" s="414"/>
      <c r="H26" s="321" t="str">
        <f t="shared" si="0"/>
        <v>223</v>
      </c>
      <c r="I26" s="274" t="str">
        <f t="shared" ref="I26:I45" si="2">B26</f>
        <v>SPANISH ASS'ASSIN</v>
      </c>
      <c r="J26" s="266"/>
      <c r="K26" s="427"/>
      <c r="L26" s="427"/>
      <c r="M26" s="427"/>
      <c r="N26" s="414"/>
      <c r="O26" s="446"/>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35"/>
      <c r="FO26" s="135"/>
      <c r="FP26" s="135"/>
      <c r="FQ26" s="135"/>
      <c r="FR26" s="135"/>
      <c r="FS26" s="135"/>
      <c r="FT26" s="135"/>
      <c r="FU26" s="135"/>
      <c r="FV26" s="135"/>
      <c r="FW26" s="135"/>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c r="HA26" s="135"/>
      <c r="HB26" s="135"/>
      <c r="HC26" s="135"/>
      <c r="HD26" s="135"/>
      <c r="HE26" s="135"/>
      <c r="HF26" s="135"/>
      <c r="HG26" s="135"/>
      <c r="HH26" s="135"/>
      <c r="HI26" s="135"/>
      <c r="HJ26" s="135"/>
      <c r="HK26" s="135"/>
      <c r="HL26" s="135"/>
      <c r="HM26" s="135"/>
      <c r="HN26" s="135"/>
      <c r="HO26" s="135"/>
      <c r="HP26" s="135"/>
      <c r="HQ26" s="135"/>
      <c r="HR26" s="135"/>
      <c r="HS26" s="135"/>
      <c r="HT26" s="135"/>
      <c r="HU26" s="135"/>
      <c r="HV26" s="135"/>
      <c r="HW26" s="135"/>
      <c r="HX26" s="135"/>
      <c r="HY26" s="135"/>
      <c r="HZ26" s="135"/>
      <c r="IA26" s="135"/>
      <c r="IB26" s="135"/>
      <c r="IC26" s="135"/>
      <c r="ID26" s="135"/>
      <c r="IE26" s="135"/>
      <c r="IF26" s="135"/>
      <c r="IG26" s="135"/>
      <c r="IH26" s="135"/>
      <c r="II26" s="135"/>
      <c r="IJ26" s="135"/>
      <c r="IK26" s="135"/>
      <c r="IL26" s="135"/>
      <c r="IM26" s="135"/>
      <c r="IN26" s="135"/>
      <c r="IO26" s="135"/>
      <c r="IP26" s="135"/>
      <c r="IQ26" s="135"/>
      <c r="IR26" s="135"/>
    </row>
    <row r="27" spans="1:252" ht="15.75" customHeight="1">
      <c r="A27" s="257" t="str">
        <f ca="1">IF((IBRF!H12=""),"",IBRF!H12)</f>
        <v>247</v>
      </c>
      <c r="B27" s="398" t="str">
        <f ca="1">IF((IBRF!I12=""),"",IBRF!I12)</f>
        <v>BOO D LIVERS</v>
      </c>
      <c r="C27" s="453"/>
      <c r="D27" s="549"/>
      <c r="E27" s="549"/>
      <c r="F27" s="549"/>
      <c r="G27" s="398"/>
      <c r="H27" s="257" t="str">
        <f t="shared" si="0"/>
        <v>247</v>
      </c>
      <c r="I27" s="398" t="str">
        <f t="shared" si="2"/>
        <v>BOO D LIVERS</v>
      </c>
      <c r="J27" s="453"/>
      <c r="K27" s="549"/>
      <c r="L27" s="549"/>
      <c r="M27" s="549"/>
      <c r="N27" s="398"/>
      <c r="O27" s="446"/>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c r="HA27" s="135"/>
      <c r="HB27" s="135"/>
      <c r="HC27" s="135"/>
      <c r="HD27" s="135"/>
      <c r="HE27" s="135"/>
      <c r="HF27" s="135"/>
      <c r="HG27" s="135"/>
      <c r="HH27" s="135"/>
      <c r="HI27" s="135"/>
      <c r="HJ27" s="135"/>
      <c r="HK27" s="135"/>
      <c r="HL27" s="135"/>
      <c r="HM27" s="135"/>
      <c r="HN27" s="135"/>
      <c r="HO27" s="135"/>
      <c r="HP27" s="135"/>
      <c r="HQ27" s="135"/>
      <c r="HR27" s="135"/>
      <c r="HS27" s="135"/>
      <c r="HT27" s="135"/>
      <c r="HU27" s="135"/>
      <c r="HV27" s="135"/>
      <c r="HW27" s="135"/>
      <c r="HX27" s="135"/>
      <c r="HY27" s="135"/>
      <c r="HZ27" s="135"/>
      <c r="IA27" s="135"/>
      <c r="IB27" s="135"/>
      <c r="IC27" s="135"/>
      <c r="ID27" s="135"/>
      <c r="IE27" s="135"/>
      <c r="IF27" s="135"/>
      <c r="IG27" s="135"/>
      <c r="IH27" s="135"/>
      <c r="II27" s="135"/>
      <c r="IJ27" s="135"/>
      <c r="IK27" s="135"/>
      <c r="IL27" s="135"/>
      <c r="IM27" s="135"/>
      <c r="IN27" s="135"/>
      <c r="IO27" s="135"/>
      <c r="IP27" s="135"/>
      <c r="IQ27" s="135"/>
      <c r="IR27" s="135"/>
    </row>
    <row r="28" spans="1:252" ht="15.75" customHeight="1">
      <c r="A28" s="162" t="str">
        <f ca="1">IF((IBRF!H13=""),"",IBRF!H13)</f>
        <v>28</v>
      </c>
      <c r="B28" s="398" t="str">
        <f ca="1">IF((IBRF!I13=""),"",IBRF!I13)</f>
        <v>RACER MCCHASEHER</v>
      </c>
      <c r="C28" s="233"/>
      <c r="D28" s="318"/>
      <c r="E28" s="318"/>
      <c r="F28" s="318"/>
      <c r="G28" s="497"/>
      <c r="H28" s="162" t="str">
        <f t="shared" si="0"/>
        <v>28</v>
      </c>
      <c r="I28" s="398" t="str">
        <f t="shared" si="2"/>
        <v>RACER MCCHASEHER</v>
      </c>
      <c r="J28" s="233"/>
      <c r="K28" s="318"/>
      <c r="L28" s="318"/>
      <c r="M28" s="318"/>
      <c r="N28" s="497"/>
      <c r="O28" s="446"/>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35"/>
      <c r="FO28" s="135"/>
      <c r="FP28" s="135"/>
      <c r="FQ28" s="135"/>
      <c r="FR28" s="135"/>
      <c r="FS28" s="135"/>
      <c r="FT28" s="135"/>
      <c r="FU28" s="135"/>
      <c r="FV28" s="135"/>
      <c r="FW28" s="135"/>
      <c r="FX28" s="135"/>
      <c r="FY28" s="135"/>
      <c r="FZ28" s="135"/>
      <c r="GA28" s="135"/>
      <c r="GB28" s="135"/>
      <c r="GC28" s="135"/>
      <c r="GD28" s="135"/>
      <c r="GE28" s="135"/>
      <c r="GF28" s="135"/>
      <c r="GG28" s="135"/>
      <c r="GH28" s="135"/>
      <c r="GI28" s="135"/>
      <c r="GJ28" s="135"/>
      <c r="GK28" s="135"/>
      <c r="GL28" s="135"/>
      <c r="GM28" s="135"/>
      <c r="GN28" s="135"/>
      <c r="GO28" s="135"/>
      <c r="GP28" s="135"/>
      <c r="GQ28" s="135"/>
      <c r="GR28" s="135"/>
      <c r="GS28" s="135"/>
      <c r="GT28" s="135"/>
      <c r="GU28" s="135"/>
      <c r="GV28" s="135"/>
      <c r="GW28" s="135"/>
      <c r="GX28" s="135"/>
      <c r="GY28" s="135"/>
      <c r="GZ28" s="135"/>
      <c r="HA28" s="135"/>
      <c r="HB28" s="135"/>
      <c r="HC28" s="135"/>
      <c r="HD28" s="135"/>
      <c r="HE28" s="135"/>
      <c r="HF28" s="135"/>
      <c r="HG28" s="135"/>
      <c r="HH28" s="135"/>
      <c r="HI28" s="135"/>
      <c r="HJ28" s="135"/>
      <c r="HK28" s="135"/>
      <c r="HL28" s="135"/>
      <c r="HM28" s="135"/>
      <c r="HN28" s="135"/>
      <c r="HO28" s="135"/>
      <c r="HP28" s="135"/>
      <c r="HQ28" s="135"/>
      <c r="HR28" s="135"/>
      <c r="HS28" s="135"/>
      <c r="HT28" s="135"/>
      <c r="HU28" s="135"/>
      <c r="HV28" s="135"/>
      <c r="HW28" s="135"/>
      <c r="HX28" s="135"/>
      <c r="HY28" s="135"/>
      <c r="HZ28" s="135"/>
      <c r="IA28" s="135"/>
      <c r="IB28" s="135"/>
      <c r="IC28" s="135"/>
      <c r="ID28" s="135"/>
      <c r="IE28" s="135"/>
      <c r="IF28" s="135"/>
      <c r="IG28" s="135"/>
      <c r="IH28" s="135"/>
      <c r="II28" s="135"/>
      <c r="IJ28" s="135"/>
      <c r="IK28" s="135"/>
      <c r="IL28" s="135"/>
      <c r="IM28" s="135"/>
      <c r="IN28" s="135"/>
      <c r="IO28" s="135"/>
      <c r="IP28" s="135"/>
      <c r="IQ28" s="135"/>
      <c r="IR28" s="135"/>
    </row>
    <row r="29" spans="1:252" ht="15.75" customHeight="1">
      <c r="A29" s="257" t="str">
        <f ca="1">IF((IBRF!H14=""),"",IBRF!H14)</f>
        <v>3</v>
      </c>
      <c r="B29" s="398" t="str">
        <f ca="1">IF((IBRF!I14=""),"",IBRF!I14)</f>
        <v>ROXANNA HARDPLACE</v>
      </c>
      <c r="C29" s="453"/>
      <c r="D29" s="549"/>
      <c r="E29" s="549"/>
      <c r="F29" s="549"/>
      <c r="G29" s="398"/>
      <c r="H29" s="257" t="str">
        <f t="shared" si="0"/>
        <v>3</v>
      </c>
      <c r="I29" s="398" t="str">
        <f t="shared" si="2"/>
        <v>ROXANNA HARDPLACE</v>
      </c>
      <c r="J29" s="453"/>
      <c r="K29" s="549"/>
      <c r="L29" s="549"/>
      <c r="M29" s="549"/>
      <c r="N29" s="398"/>
      <c r="O29" s="446"/>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5"/>
      <c r="GF29" s="135"/>
      <c r="GG29" s="135"/>
      <c r="GH29" s="135"/>
      <c r="GI29" s="135"/>
      <c r="GJ29" s="135"/>
      <c r="GK29" s="135"/>
      <c r="GL29" s="135"/>
      <c r="GM29" s="135"/>
      <c r="GN29" s="135"/>
      <c r="GO29" s="135"/>
      <c r="GP29" s="135"/>
      <c r="GQ29" s="135"/>
      <c r="GR29" s="135"/>
      <c r="GS29" s="135"/>
      <c r="GT29" s="135"/>
      <c r="GU29" s="135"/>
      <c r="GV29" s="135"/>
      <c r="GW29" s="135"/>
      <c r="GX29" s="135"/>
      <c r="GY29" s="135"/>
      <c r="GZ29" s="135"/>
      <c r="HA29" s="135"/>
      <c r="HB29" s="135"/>
      <c r="HC29" s="135"/>
      <c r="HD29" s="135"/>
      <c r="HE29" s="135"/>
      <c r="HF29" s="135"/>
      <c r="HG29" s="135"/>
      <c r="HH29" s="135"/>
      <c r="HI29" s="135"/>
      <c r="HJ29" s="135"/>
      <c r="HK29" s="135"/>
      <c r="HL29" s="135"/>
      <c r="HM29" s="135"/>
      <c r="HN29" s="135"/>
      <c r="HO29" s="135"/>
      <c r="HP29" s="135"/>
      <c r="HQ29" s="135"/>
      <c r="HR29" s="135"/>
      <c r="HS29" s="135"/>
      <c r="HT29" s="135"/>
      <c r="HU29" s="135"/>
      <c r="HV29" s="135"/>
      <c r="HW29" s="135"/>
      <c r="HX29" s="135"/>
      <c r="HY29" s="135"/>
      <c r="HZ29" s="135"/>
      <c r="IA29" s="135"/>
      <c r="IB29" s="135"/>
      <c r="IC29" s="135"/>
      <c r="ID29" s="135"/>
      <c r="IE29" s="135"/>
      <c r="IF29" s="135"/>
      <c r="IG29" s="135"/>
      <c r="IH29" s="135"/>
      <c r="II29" s="135"/>
      <c r="IJ29" s="135"/>
      <c r="IK29" s="135"/>
      <c r="IL29" s="135"/>
      <c r="IM29" s="135"/>
      <c r="IN29" s="135"/>
      <c r="IO29" s="135"/>
      <c r="IP29" s="135"/>
      <c r="IQ29" s="135"/>
      <c r="IR29" s="135"/>
    </row>
    <row r="30" spans="1:252" ht="15.75" customHeight="1">
      <c r="A30" s="162" t="str">
        <f ca="1">IF((IBRF!H15=""),"",IBRF!H15)</f>
        <v>303</v>
      </c>
      <c r="B30" s="398" t="str">
        <f ca="1">IF((IBRF!I15=""),"",IBRF!I15)</f>
        <v>BRUISIE SIOUXXX</v>
      </c>
      <c r="C30" s="233"/>
      <c r="D30" s="318"/>
      <c r="E30" s="318"/>
      <c r="F30" s="318"/>
      <c r="G30" s="497"/>
      <c r="H30" s="162" t="str">
        <f t="shared" si="0"/>
        <v>303</v>
      </c>
      <c r="I30" s="398" t="str">
        <f t="shared" si="2"/>
        <v>BRUISIE SIOUXXX</v>
      </c>
      <c r="J30" s="233"/>
      <c r="K30" s="318"/>
      <c r="L30" s="318"/>
      <c r="M30" s="318"/>
      <c r="N30" s="497"/>
      <c r="O30" s="446"/>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c r="FS30" s="135"/>
      <c r="FT30" s="135"/>
      <c r="FU30" s="135"/>
      <c r="FV30" s="135"/>
      <c r="FW30" s="135"/>
      <c r="FX30" s="135"/>
      <c r="FY30" s="135"/>
      <c r="FZ30" s="135"/>
      <c r="GA30" s="135"/>
      <c r="GB30" s="135"/>
      <c r="GC30" s="135"/>
      <c r="GD30" s="135"/>
      <c r="GE30" s="135"/>
      <c r="GF30" s="135"/>
      <c r="GG30" s="135"/>
      <c r="GH30" s="135"/>
      <c r="GI30" s="135"/>
      <c r="GJ30" s="135"/>
      <c r="GK30" s="135"/>
      <c r="GL30" s="135"/>
      <c r="GM30" s="135"/>
      <c r="GN30" s="135"/>
      <c r="GO30" s="135"/>
      <c r="GP30" s="135"/>
      <c r="GQ30" s="135"/>
      <c r="GR30" s="135"/>
      <c r="GS30" s="135"/>
      <c r="GT30" s="135"/>
      <c r="GU30" s="135"/>
      <c r="GV30" s="135"/>
      <c r="GW30" s="135"/>
      <c r="GX30" s="135"/>
      <c r="GY30" s="135"/>
      <c r="GZ30" s="135"/>
      <c r="HA30" s="135"/>
      <c r="HB30" s="135"/>
      <c r="HC30" s="135"/>
      <c r="HD30" s="135"/>
      <c r="HE30" s="135"/>
      <c r="HF30" s="135"/>
      <c r="HG30" s="135"/>
      <c r="HH30" s="135"/>
      <c r="HI30" s="135"/>
      <c r="HJ30" s="135"/>
      <c r="HK30" s="135"/>
      <c r="HL30" s="135"/>
      <c r="HM30" s="135"/>
      <c r="HN30" s="135"/>
      <c r="HO30" s="135"/>
      <c r="HP30" s="135"/>
      <c r="HQ30" s="135"/>
      <c r="HR30" s="135"/>
      <c r="HS30" s="135"/>
      <c r="HT30" s="135"/>
      <c r="HU30" s="135"/>
      <c r="HV30" s="135"/>
      <c r="HW30" s="135"/>
      <c r="HX30" s="135"/>
      <c r="HY30" s="135"/>
      <c r="HZ30" s="135"/>
      <c r="IA30" s="135"/>
      <c r="IB30" s="135"/>
      <c r="IC30" s="135"/>
      <c r="ID30" s="135"/>
      <c r="IE30" s="135"/>
      <c r="IF30" s="135"/>
      <c r="IG30" s="135"/>
      <c r="IH30" s="135"/>
      <c r="II30" s="135"/>
      <c r="IJ30" s="135"/>
      <c r="IK30" s="135"/>
      <c r="IL30" s="135"/>
      <c r="IM30" s="135"/>
      <c r="IN30" s="135"/>
      <c r="IO30" s="135"/>
      <c r="IP30" s="135"/>
      <c r="IQ30" s="135"/>
      <c r="IR30" s="135"/>
    </row>
    <row r="31" spans="1:252" ht="15.75" customHeight="1">
      <c r="A31" s="257" t="str">
        <f ca="1">IF((IBRF!H16=""),"",IBRF!H16)</f>
        <v>45</v>
      </c>
      <c r="B31" s="398" t="str">
        <f ca="1">IF((IBRF!I16=""),"",IBRF!I16)</f>
        <v>FETA SLEEZE</v>
      </c>
      <c r="C31" s="453"/>
      <c r="D31" s="549"/>
      <c r="E31" s="549"/>
      <c r="F31" s="549"/>
      <c r="G31" s="398"/>
      <c r="H31" s="257" t="str">
        <f t="shared" si="0"/>
        <v>45</v>
      </c>
      <c r="I31" s="398" t="str">
        <f t="shared" si="2"/>
        <v>FETA SLEEZE</v>
      </c>
      <c r="J31" s="453"/>
      <c r="K31" s="549"/>
      <c r="L31" s="549"/>
      <c r="M31" s="549"/>
      <c r="N31" s="398"/>
      <c r="O31" s="446"/>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c r="FK31" s="135"/>
      <c r="FL31" s="135"/>
      <c r="FM31" s="135"/>
      <c r="FN31" s="135"/>
      <c r="FO31" s="135"/>
      <c r="FP31" s="135"/>
      <c r="FQ31" s="135"/>
      <c r="FR31" s="135"/>
      <c r="FS31" s="135"/>
      <c r="FT31" s="135"/>
      <c r="FU31" s="135"/>
      <c r="FV31" s="135"/>
      <c r="FW31" s="135"/>
      <c r="FX31" s="135"/>
      <c r="FY31" s="135"/>
      <c r="FZ31" s="135"/>
      <c r="GA31" s="135"/>
      <c r="GB31" s="135"/>
      <c r="GC31" s="135"/>
      <c r="GD31" s="135"/>
      <c r="GE31" s="135"/>
      <c r="GF31" s="135"/>
      <c r="GG31" s="135"/>
      <c r="GH31" s="135"/>
      <c r="GI31" s="135"/>
      <c r="GJ31" s="135"/>
      <c r="GK31" s="135"/>
      <c r="GL31" s="135"/>
      <c r="GM31" s="135"/>
      <c r="GN31" s="135"/>
      <c r="GO31" s="135"/>
      <c r="GP31" s="135"/>
      <c r="GQ31" s="135"/>
      <c r="GR31" s="135"/>
      <c r="GS31" s="135"/>
      <c r="GT31" s="135"/>
      <c r="GU31" s="135"/>
      <c r="GV31" s="135"/>
      <c r="GW31" s="135"/>
      <c r="GX31" s="135"/>
      <c r="GY31" s="135"/>
      <c r="GZ31" s="135"/>
      <c r="HA31" s="135"/>
      <c r="HB31" s="135"/>
      <c r="HC31" s="135"/>
      <c r="HD31" s="135"/>
      <c r="HE31" s="135"/>
      <c r="HF31" s="135"/>
      <c r="HG31" s="135"/>
      <c r="HH31" s="135"/>
      <c r="HI31" s="135"/>
      <c r="HJ31" s="135"/>
      <c r="HK31" s="135"/>
      <c r="HL31" s="135"/>
      <c r="HM31" s="135"/>
      <c r="HN31" s="135"/>
      <c r="HO31" s="135"/>
      <c r="HP31" s="135"/>
      <c r="HQ31" s="135"/>
      <c r="HR31" s="135"/>
      <c r="HS31" s="135"/>
      <c r="HT31" s="135"/>
      <c r="HU31" s="135"/>
      <c r="HV31" s="135"/>
      <c r="HW31" s="135"/>
      <c r="HX31" s="135"/>
      <c r="HY31" s="135"/>
      <c r="HZ31" s="135"/>
      <c r="IA31" s="135"/>
      <c r="IB31" s="135"/>
      <c r="IC31" s="135"/>
      <c r="ID31" s="135"/>
      <c r="IE31" s="135"/>
      <c r="IF31" s="135"/>
      <c r="IG31" s="135"/>
      <c r="IH31" s="135"/>
      <c r="II31" s="135"/>
      <c r="IJ31" s="135"/>
      <c r="IK31" s="135"/>
      <c r="IL31" s="135"/>
      <c r="IM31" s="135"/>
      <c r="IN31" s="135"/>
      <c r="IO31" s="135"/>
      <c r="IP31" s="135"/>
      <c r="IQ31" s="135"/>
      <c r="IR31" s="135"/>
    </row>
    <row r="32" spans="1:252" ht="15.75" customHeight="1">
      <c r="A32" s="162" t="str">
        <f ca="1">IF((IBRF!H17=""),"",IBRF!H17)</f>
        <v>46</v>
      </c>
      <c r="B32" s="398" t="str">
        <f ca="1">IF((IBRF!I17=""),"",IBRF!I17)</f>
        <v>FATAL FEMME</v>
      </c>
      <c r="C32" s="233"/>
      <c r="D32" s="318"/>
      <c r="E32" s="318"/>
      <c r="F32" s="318"/>
      <c r="G32" s="497"/>
      <c r="H32" s="162" t="str">
        <f t="shared" si="0"/>
        <v>46</v>
      </c>
      <c r="I32" s="398" t="str">
        <f t="shared" si="2"/>
        <v>FATAL FEMME</v>
      </c>
      <c r="J32" s="233"/>
      <c r="K32" s="318"/>
      <c r="L32" s="318"/>
      <c r="M32" s="318"/>
      <c r="N32" s="497"/>
      <c r="O32" s="446"/>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c r="EW32" s="135"/>
      <c r="EX32" s="135"/>
      <c r="EY32" s="135"/>
      <c r="EZ32" s="135"/>
      <c r="FA32" s="135"/>
      <c r="FB32" s="135"/>
      <c r="FC32" s="135"/>
      <c r="FD32" s="135"/>
      <c r="FE32" s="135"/>
      <c r="FF32" s="135"/>
      <c r="FG32" s="135"/>
      <c r="FH32" s="135"/>
      <c r="FI32" s="135"/>
      <c r="FJ32" s="135"/>
      <c r="FK32" s="135"/>
      <c r="FL32" s="135"/>
      <c r="FM32" s="135"/>
      <c r="FN32" s="135"/>
      <c r="FO32" s="135"/>
      <c r="FP32" s="135"/>
      <c r="FQ32" s="135"/>
      <c r="FR32" s="135"/>
      <c r="FS32" s="135"/>
      <c r="FT32" s="135"/>
      <c r="FU32" s="135"/>
      <c r="FV32" s="135"/>
      <c r="FW32" s="135"/>
      <c r="FX32" s="135"/>
      <c r="FY32" s="135"/>
      <c r="FZ32" s="135"/>
      <c r="GA32" s="135"/>
      <c r="GB32" s="135"/>
      <c r="GC32" s="135"/>
      <c r="GD32" s="135"/>
      <c r="GE32" s="135"/>
      <c r="GF32" s="135"/>
      <c r="GG32" s="135"/>
      <c r="GH32" s="135"/>
      <c r="GI32" s="135"/>
      <c r="GJ32" s="135"/>
      <c r="GK32" s="135"/>
      <c r="GL32" s="135"/>
      <c r="GM32" s="135"/>
      <c r="GN32" s="135"/>
      <c r="GO32" s="135"/>
      <c r="GP32" s="135"/>
      <c r="GQ32" s="135"/>
      <c r="GR32" s="135"/>
      <c r="GS32" s="135"/>
      <c r="GT32" s="135"/>
      <c r="GU32" s="135"/>
      <c r="GV32" s="135"/>
      <c r="GW32" s="135"/>
      <c r="GX32" s="135"/>
      <c r="GY32" s="135"/>
      <c r="GZ32" s="135"/>
      <c r="HA32" s="135"/>
      <c r="HB32" s="135"/>
      <c r="HC32" s="135"/>
      <c r="HD32" s="135"/>
      <c r="HE32" s="135"/>
      <c r="HF32" s="135"/>
      <c r="HG32" s="135"/>
      <c r="HH32" s="135"/>
      <c r="HI32" s="135"/>
      <c r="HJ32" s="135"/>
      <c r="HK32" s="135"/>
      <c r="HL32" s="135"/>
      <c r="HM32" s="135"/>
      <c r="HN32" s="135"/>
      <c r="HO32" s="135"/>
      <c r="HP32" s="135"/>
      <c r="HQ32" s="135"/>
      <c r="HR32" s="135"/>
      <c r="HS32" s="135"/>
      <c r="HT32" s="135"/>
      <c r="HU32" s="135"/>
      <c r="HV32" s="135"/>
      <c r="HW32" s="135"/>
      <c r="HX32" s="135"/>
      <c r="HY32" s="135"/>
      <c r="HZ32" s="135"/>
      <c r="IA32" s="135"/>
      <c r="IB32" s="135"/>
      <c r="IC32" s="135"/>
      <c r="ID32" s="135"/>
      <c r="IE32" s="135"/>
      <c r="IF32" s="135"/>
      <c r="IG32" s="135"/>
      <c r="IH32" s="135"/>
      <c r="II32" s="135"/>
      <c r="IJ32" s="135"/>
      <c r="IK32" s="135"/>
      <c r="IL32" s="135"/>
      <c r="IM32" s="135"/>
      <c r="IN32" s="135"/>
      <c r="IO32" s="135"/>
      <c r="IP32" s="135"/>
      <c r="IQ32" s="135"/>
      <c r="IR32" s="135"/>
    </row>
    <row r="33" spans="1:252" ht="15.75" customHeight="1">
      <c r="A33" s="257" t="str">
        <f ca="1">IF((IBRF!H18=""),"",IBRF!H18)</f>
        <v>462</v>
      </c>
      <c r="B33" s="398" t="str">
        <f ca="1">IF((IBRF!I18=""),"",IBRF!I18)</f>
        <v>ANOMALY</v>
      </c>
      <c r="C33" s="453"/>
      <c r="D33" s="549"/>
      <c r="E33" s="549"/>
      <c r="F33" s="549"/>
      <c r="G33" s="398"/>
      <c r="H33" s="257" t="str">
        <f t="shared" si="0"/>
        <v>462</v>
      </c>
      <c r="I33" s="398" t="str">
        <f t="shared" si="2"/>
        <v>ANOMALY</v>
      </c>
      <c r="J33" s="453"/>
      <c r="K33" s="549"/>
      <c r="L33" s="549"/>
      <c r="M33" s="549"/>
      <c r="N33" s="398"/>
      <c r="O33" s="446"/>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c r="EN33" s="135"/>
      <c r="EO33" s="135"/>
      <c r="EP33" s="135"/>
      <c r="EQ33" s="135"/>
      <c r="ER33" s="135"/>
      <c r="ES33" s="135"/>
      <c r="ET33" s="135"/>
      <c r="EU33" s="135"/>
      <c r="EV33" s="135"/>
      <c r="EW33" s="135"/>
      <c r="EX33" s="135"/>
      <c r="EY33" s="135"/>
      <c r="EZ33" s="135"/>
      <c r="FA33" s="135"/>
      <c r="FB33" s="135"/>
      <c r="FC33" s="135"/>
      <c r="FD33" s="135"/>
      <c r="FE33" s="135"/>
      <c r="FF33" s="135"/>
      <c r="FG33" s="135"/>
      <c r="FH33" s="135"/>
      <c r="FI33" s="135"/>
      <c r="FJ33" s="135"/>
      <c r="FK33" s="135"/>
      <c r="FL33" s="135"/>
      <c r="FM33" s="135"/>
      <c r="FN33" s="135"/>
      <c r="FO33" s="135"/>
      <c r="FP33" s="135"/>
      <c r="FQ33" s="135"/>
      <c r="FR33" s="135"/>
      <c r="FS33" s="135"/>
      <c r="FT33" s="135"/>
      <c r="FU33" s="135"/>
      <c r="FV33" s="135"/>
      <c r="FW33" s="135"/>
      <c r="FX33" s="135"/>
      <c r="FY33" s="135"/>
      <c r="FZ33" s="135"/>
      <c r="GA33" s="135"/>
      <c r="GB33" s="135"/>
      <c r="GC33" s="135"/>
      <c r="GD33" s="135"/>
      <c r="GE33" s="135"/>
      <c r="GF33" s="135"/>
      <c r="GG33" s="135"/>
      <c r="GH33" s="135"/>
      <c r="GI33" s="135"/>
      <c r="GJ33" s="135"/>
      <c r="GK33" s="135"/>
      <c r="GL33" s="135"/>
      <c r="GM33" s="135"/>
      <c r="GN33" s="135"/>
      <c r="GO33" s="135"/>
      <c r="GP33" s="135"/>
      <c r="GQ33" s="135"/>
      <c r="GR33" s="135"/>
      <c r="GS33" s="135"/>
      <c r="GT33" s="135"/>
      <c r="GU33" s="135"/>
      <c r="GV33" s="135"/>
      <c r="GW33" s="135"/>
      <c r="GX33" s="135"/>
      <c r="GY33" s="135"/>
      <c r="GZ33" s="135"/>
      <c r="HA33" s="135"/>
      <c r="HB33" s="135"/>
      <c r="HC33" s="135"/>
      <c r="HD33" s="135"/>
      <c r="HE33" s="135"/>
      <c r="HF33" s="135"/>
      <c r="HG33" s="135"/>
      <c r="HH33" s="135"/>
      <c r="HI33" s="135"/>
      <c r="HJ33" s="135"/>
      <c r="HK33" s="135"/>
      <c r="HL33" s="135"/>
      <c r="HM33" s="135"/>
      <c r="HN33" s="135"/>
      <c r="HO33" s="135"/>
      <c r="HP33" s="135"/>
      <c r="HQ33" s="135"/>
      <c r="HR33" s="135"/>
      <c r="HS33" s="135"/>
      <c r="HT33" s="135"/>
      <c r="HU33" s="135"/>
      <c r="HV33" s="135"/>
      <c r="HW33" s="135"/>
      <c r="HX33" s="135"/>
      <c r="HY33" s="135"/>
      <c r="HZ33" s="135"/>
      <c r="IA33" s="135"/>
      <c r="IB33" s="135"/>
      <c r="IC33" s="135"/>
      <c r="ID33" s="135"/>
      <c r="IE33" s="135"/>
      <c r="IF33" s="135"/>
      <c r="IG33" s="135"/>
      <c r="IH33" s="135"/>
      <c r="II33" s="135"/>
      <c r="IJ33" s="135"/>
      <c r="IK33" s="135"/>
      <c r="IL33" s="135"/>
      <c r="IM33" s="135"/>
      <c r="IN33" s="135"/>
      <c r="IO33" s="135"/>
      <c r="IP33" s="135"/>
      <c r="IQ33" s="135"/>
      <c r="IR33" s="135"/>
    </row>
    <row r="34" spans="1:252" ht="15.75" customHeight="1">
      <c r="A34" s="162" t="str">
        <f ca="1">IF((IBRF!H19=""),"",IBRF!H19)</f>
        <v>620</v>
      </c>
      <c r="B34" s="398" t="str">
        <f ca="1">IF((IBRF!I19=""),"",IBRF!I19)</f>
        <v>LAZER BEAM</v>
      </c>
      <c r="C34" s="233"/>
      <c r="D34" s="318"/>
      <c r="E34" s="318"/>
      <c r="F34" s="318"/>
      <c r="G34" s="497"/>
      <c r="H34" s="162" t="str">
        <f t="shared" si="0"/>
        <v>620</v>
      </c>
      <c r="I34" s="398" t="str">
        <f t="shared" si="2"/>
        <v>LAZER BEAM</v>
      </c>
      <c r="J34" s="233"/>
      <c r="K34" s="318"/>
      <c r="L34" s="318"/>
      <c r="M34" s="318"/>
      <c r="N34" s="497"/>
      <c r="O34" s="446"/>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c r="FK34" s="135"/>
      <c r="FL34" s="135"/>
      <c r="FM34" s="135"/>
      <c r="FN34" s="135"/>
      <c r="FO34" s="135"/>
      <c r="FP34" s="135"/>
      <c r="FQ34" s="135"/>
      <c r="FR34" s="135"/>
      <c r="FS34" s="135"/>
      <c r="FT34" s="135"/>
      <c r="FU34" s="135"/>
      <c r="FV34" s="135"/>
      <c r="FW34" s="135"/>
      <c r="FX34" s="135"/>
      <c r="FY34" s="135"/>
      <c r="FZ34" s="135"/>
      <c r="GA34" s="135"/>
      <c r="GB34" s="135"/>
      <c r="GC34" s="135"/>
      <c r="GD34" s="135"/>
      <c r="GE34" s="135"/>
      <c r="GF34" s="135"/>
      <c r="GG34" s="135"/>
      <c r="GH34" s="135"/>
      <c r="GI34" s="135"/>
      <c r="GJ34" s="135"/>
      <c r="GK34" s="135"/>
      <c r="GL34" s="135"/>
      <c r="GM34" s="135"/>
      <c r="GN34" s="135"/>
      <c r="GO34" s="135"/>
      <c r="GP34" s="135"/>
      <c r="GQ34" s="135"/>
      <c r="GR34" s="135"/>
      <c r="GS34" s="135"/>
      <c r="GT34" s="135"/>
      <c r="GU34" s="135"/>
      <c r="GV34" s="135"/>
      <c r="GW34" s="135"/>
      <c r="GX34" s="135"/>
      <c r="GY34" s="135"/>
      <c r="GZ34" s="135"/>
      <c r="HA34" s="135"/>
      <c r="HB34" s="135"/>
      <c r="HC34" s="135"/>
      <c r="HD34" s="135"/>
      <c r="HE34" s="135"/>
      <c r="HF34" s="135"/>
      <c r="HG34" s="135"/>
      <c r="HH34" s="135"/>
      <c r="HI34" s="135"/>
      <c r="HJ34" s="135"/>
      <c r="HK34" s="135"/>
      <c r="HL34" s="135"/>
      <c r="HM34" s="135"/>
      <c r="HN34" s="135"/>
      <c r="HO34" s="135"/>
      <c r="HP34" s="135"/>
      <c r="HQ34" s="135"/>
      <c r="HR34" s="135"/>
      <c r="HS34" s="135"/>
      <c r="HT34" s="135"/>
      <c r="HU34" s="135"/>
      <c r="HV34" s="135"/>
      <c r="HW34" s="135"/>
      <c r="HX34" s="135"/>
      <c r="HY34" s="135"/>
      <c r="HZ34" s="135"/>
      <c r="IA34" s="135"/>
      <c r="IB34" s="135"/>
      <c r="IC34" s="135"/>
      <c r="ID34" s="135"/>
      <c r="IE34" s="135"/>
      <c r="IF34" s="135"/>
      <c r="IG34" s="135"/>
      <c r="IH34" s="135"/>
      <c r="II34" s="135"/>
      <c r="IJ34" s="135"/>
      <c r="IK34" s="135"/>
      <c r="IL34" s="135"/>
      <c r="IM34" s="135"/>
      <c r="IN34" s="135"/>
      <c r="IO34" s="135"/>
      <c r="IP34" s="135"/>
      <c r="IQ34" s="135"/>
      <c r="IR34" s="135"/>
    </row>
    <row r="35" spans="1:252" ht="15.75" customHeight="1">
      <c r="A35" s="257" t="str">
        <f ca="1">IF((IBRF!H20=""),"",IBRF!H20)</f>
        <v>666</v>
      </c>
      <c r="B35" s="398" t="str">
        <f ca="1">IF((IBRF!I20=""),"",IBRF!I20)</f>
        <v>ALLY SIN SHOVERLAND</v>
      </c>
      <c r="C35" s="453"/>
      <c r="D35" s="549"/>
      <c r="E35" s="549"/>
      <c r="F35" s="549"/>
      <c r="G35" s="398"/>
      <c r="H35" s="257" t="str">
        <f t="shared" si="0"/>
        <v>666</v>
      </c>
      <c r="I35" s="398" t="str">
        <f t="shared" si="2"/>
        <v>ALLY SIN SHOVERLAND</v>
      </c>
      <c r="J35" s="453"/>
      <c r="K35" s="549"/>
      <c r="L35" s="549"/>
      <c r="M35" s="549"/>
      <c r="N35" s="398"/>
      <c r="O35" s="446"/>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c r="EN35" s="135"/>
      <c r="EO35" s="135"/>
      <c r="EP35" s="135"/>
      <c r="EQ35" s="135"/>
      <c r="ER35" s="135"/>
      <c r="ES35" s="135"/>
      <c r="ET35" s="135"/>
      <c r="EU35" s="135"/>
      <c r="EV35" s="135"/>
      <c r="EW35" s="135"/>
      <c r="EX35" s="135"/>
      <c r="EY35" s="135"/>
      <c r="EZ35" s="135"/>
      <c r="FA35" s="135"/>
      <c r="FB35" s="135"/>
      <c r="FC35" s="135"/>
      <c r="FD35" s="135"/>
      <c r="FE35" s="135"/>
      <c r="FF35" s="135"/>
      <c r="FG35" s="135"/>
      <c r="FH35" s="135"/>
      <c r="FI35" s="135"/>
      <c r="FJ35" s="135"/>
      <c r="FK35" s="135"/>
      <c r="FL35" s="135"/>
      <c r="FM35" s="135"/>
      <c r="FN35" s="135"/>
      <c r="FO35" s="135"/>
      <c r="FP35" s="135"/>
      <c r="FQ35" s="135"/>
      <c r="FR35" s="135"/>
      <c r="FS35" s="135"/>
      <c r="FT35" s="135"/>
      <c r="FU35" s="135"/>
      <c r="FV35" s="135"/>
      <c r="FW35" s="135"/>
      <c r="FX35" s="135"/>
      <c r="FY35" s="135"/>
      <c r="FZ35" s="135"/>
      <c r="GA35" s="135"/>
      <c r="GB35" s="135"/>
      <c r="GC35" s="135"/>
      <c r="GD35" s="135"/>
      <c r="GE35" s="135"/>
      <c r="GF35" s="135"/>
      <c r="GG35" s="135"/>
      <c r="GH35" s="135"/>
      <c r="GI35" s="135"/>
      <c r="GJ35" s="135"/>
      <c r="GK35" s="135"/>
      <c r="GL35" s="135"/>
      <c r="GM35" s="135"/>
      <c r="GN35" s="135"/>
      <c r="GO35" s="135"/>
      <c r="GP35" s="135"/>
      <c r="GQ35" s="135"/>
      <c r="GR35" s="135"/>
      <c r="GS35" s="135"/>
      <c r="GT35" s="135"/>
      <c r="GU35" s="135"/>
      <c r="GV35" s="135"/>
      <c r="GW35" s="135"/>
      <c r="GX35" s="135"/>
      <c r="GY35" s="135"/>
      <c r="GZ35" s="135"/>
      <c r="HA35" s="135"/>
      <c r="HB35" s="135"/>
      <c r="HC35" s="135"/>
      <c r="HD35" s="135"/>
      <c r="HE35" s="135"/>
      <c r="HF35" s="135"/>
      <c r="HG35" s="135"/>
      <c r="HH35" s="135"/>
      <c r="HI35" s="135"/>
      <c r="HJ35" s="135"/>
      <c r="HK35" s="135"/>
      <c r="HL35" s="135"/>
      <c r="HM35" s="135"/>
      <c r="HN35" s="135"/>
      <c r="HO35" s="135"/>
      <c r="HP35" s="135"/>
      <c r="HQ35" s="135"/>
      <c r="HR35" s="135"/>
      <c r="HS35" s="135"/>
      <c r="HT35" s="135"/>
      <c r="HU35" s="135"/>
      <c r="HV35" s="135"/>
      <c r="HW35" s="135"/>
      <c r="HX35" s="135"/>
      <c r="HY35" s="135"/>
      <c r="HZ35" s="135"/>
      <c r="IA35" s="135"/>
      <c r="IB35" s="135"/>
      <c r="IC35" s="135"/>
      <c r="ID35" s="135"/>
      <c r="IE35" s="135"/>
      <c r="IF35" s="135"/>
      <c r="IG35" s="135"/>
      <c r="IH35" s="135"/>
      <c r="II35" s="135"/>
      <c r="IJ35" s="135"/>
      <c r="IK35" s="135"/>
      <c r="IL35" s="135"/>
      <c r="IM35" s="135"/>
      <c r="IN35" s="135"/>
      <c r="IO35" s="135"/>
      <c r="IP35" s="135"/>
      <c r="IQ35" s="135"/>
      <c r="IR35" s="135"/>
    </row>
    <row r="36" spans="1:252" ht="15.75" customHeight="1">
      <c r="A36" s="162" t="str">
        <f ca="1">IF((IBRF!H21=""),"",IBRF!H21)</f>
        <v>B00M</v>
      </c>
      <c r="B36" s="398" t="str">
        <f ca="1">IF((IBRF!I21=""),"",IBRF!I21)</f>
        <v>DOOM SHAKALAKA</v>
      </c>
      <c r="C36" s="233"/>
      <c r="D36" s="318"/>
      <c r="E36" s="318"/>
      <c r="F36" s="318"/>
      <c r="G36" s="497"/>
      <c r="H36" s="162" t="str">
        <f t="shared" si="0"/>
        <v>B00M</v>
      </c>
      <c r="I36" s="398" t="str">
        <f t="shared" si="2"/>
        <v>DOOM SHAKALAKA</v>
      </c>
      <c r="J36" s="233"/>
      <c r="K36" s="318"/>
      <c r="L36" s="318"/>
      <c r="M36" s="318"/>
      <c r="N36" s="497"/>
      <c r="O36" s="446"/>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c r="FS36" s="135"/>
      <c r="FT36" s="135"/>
      <c r="FU36" s="135"/>
      <c r="FV36" s="135"/>
      <c r="FW36" s="135"/>
      <c r="FX36" s="135"/>
      <c r="FY36" s="135"/>
      <c r="FZ36" s="135"/>
      <c r="GA36" s="135"/>
      <c r="GB36" s="135"/>
      <c r="GC36" s="135"/>
      <c r="GD36" s="135"/>
      <c r="GE36" s="135"/>
      <c r="GF36" s="135"/>
      <c r="GG36" s="135"/>
      <c r="GH36" s="135"/>
      <c r="GI36" s="135"/>
      <c r="GJ36" s="135"/>
      <c r="GK36" s="135"/>
      <c r="GL36" s="135"/>
      <c r="GM36" s="135"/>
      <c r="GN36" s="135"/>
      <c r="GO36" s="135"/>
      <c r="GP36" s="135"/>
      <c r="GQ36" s="135"/>
      <c r="GR36" s="135"/>
      <c r="GS36" s="135"/>
      <c r="GT36" s="135"/>
      <c r="GU36" s="135"/>
      <c r="GV36" s="135"/>
      <c r="GW36" s="135"/>
      <c r="GX36" s="135"/>
      <c r="GY36" s="135"/>
      <c r="GZ36" s="135"/>
      <c r="HA36" s="135"/>
      <c r="HB36" s="135"/>
      <c r="HC36" s="135"/>
      <c r="HD36" s="135"/>
      <c r="HE36" s="135"/>
      <c r="HF36" s="135"/>
      <c r="HG36" s="135"/>
      <c r="HH36" s="135"/>
      <c r="HI36" s="135"/>
      <c r="HJ36" s="135"/>
      <c r="HK36" s="135"/>
      <c r="HL36" s="135"/>
      <c r="HM36" s="135"/>
      <c r="HN36" s="135"/>
      <c r="HO36" s="135"/>
      <c r="HP36" s="135"/>
      <c r="HQ36" s="135"/>
      <c r="HR36" s="135"/>
      <c r="HS36" s="135"/>
      <c r="HT36" s="135"/>
      <c r="HU36" s="135"/>
      <c r="HV36" s="135"/>
      <c r="HW36" s="135"/>
      <c r="HX36" s="135"/>
      <c r="HY36" s="135"/>
      <c r="HZ36" s="135"/>
      <c r="IA36" s="135"/>
      <c r="IB36" s="135"/>
      <c r="IC36" s="135"/>
      <c r="ID36" s="135"/>
      <c r="IE36" s="135"/>
      <c r="IF36" s="135"/>
      <c r="IG36" s="135"/>
      <c r="IH36" s="135"/>
      <c r="II36" s="135"/>
      <c r="IJ36" s="135"/>
      <c r="IK36" s="135"/>
      <c r="IL36" s="135"/>
      <c r="IM36" s="135"/>
      <c r="IN36" s="135"/>
      <c r="IO36" s="135"/>
      <c r="IP36" s="135"/>
      <c r="IQ36" s="135"/>
      <c r="IR36" s="135"/>
    </row>
    <row r="37" spans="1:252" ht="15.75" customHeight="1">
      <c r="A37" s="257" t="str">
        <f ca="1">IF((IBRF!H22=""),"",IBRF!H22)</f>
        <v>N20</v>
      </c>
      <c r="B37" s="398" t="str">
        <f ca="1">IF((IBRF!I22=""),"",IBRF!I22)</f>
        <v>COOL WHIP</v>
      </c>
      <c r="C37" s="453"/>
      <c r="D37" s="549"/>
      <c r="E37" s="549"/>
      <c r="F37" s="549"/>
      <c r="G37" s="398"/>
      <c r="H37" s="257" t="str">
        <f t="shared" si="0"/>
        <v>N20</v>
      </c>
      <c r="I37" s="398" t="str">
        <f t="shared" si="2"/>
        <v>COOL WHIP</v>
      </c>
      <c r="J37" s="453"/>
      <c r="K37" s="549"/>
      <c r="L37" s="549"/>
      <c r="M37" s="549"/>
      <c r="N37" s="398"/>
      <c r="O37" s="446"/>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row>
    <row r="38" spans="1:252" ht="15.75" customHeight="1">
      <c r="A38" s="162" t="str">
        <f ca="1">IF((IBRF!H23=""),"",IBRF!H23)</f>
        <v>W00T</v>
      </c>
      <c r="B38" s="398" t="str">
        <f ca="1">IF((IBRF!I23=""),"",IBRF!I23)</f>
        <v>GENNIFERAL</v>
      </c>
      <c r="C38" s="233"/>
      <c r="D38" s="318"/>
      <c r="E38" s="318"/>
      <c r="F38" s="318"/>
      <c r="G38" s="497"/>
      <c r="H38" s="162" t="str">
        <f t="shared" si="0"/>
        <v>W00T</v>
      </c>
      <c r="I38" s="398" t="str">
        <f t="shared" si="2"/>
        <v>GENNIFERAL</v>
      </c>
      <c r="J38" s="233"/>
      <c r="K38" s="318"/>
      <c r="L38" s="318"/>
      <c r="M38" s="318"/>
      <c r="N38" s="497"/>
      <c r="O38" s="446"/>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c r="EW38" s="135"/>
      <c r="EX38" s="135"/>
      <c r="EY38" s="135"/>
      <c r="EZ38" s="135"/>
      <c r="FA38" s="135"/>
      <c r="FB38" s="135"/>
      <c r="FC38" s="135"/>
      <c r="FD38" s="135"/>
      <c r="FE38" s="135"/>
      <c r="FF38" s="135"/>
      <c r="FG38" s="135"/>
      <c r="FH38" s="135"/>
      <c r="FI38" s="135"/>
      <c r="FJ38" s="135"/>
      <c r="FK38" s="135"/>
      <c r="FL38" s="135"/>
      <c r="FM38" s="135"/>
      <c r="FN38" s="135"/>
      <c r="FO38" s="135"/>
      <c r="FP38" s="135"/>
      <c r="FQ38" s="135"/>
      <c r="FR38" s="135"/>
      <c r="FS38" s="135"/>
      <c r="FT38" s="135"/>
      <c r="FU38" s="135"/>
      <c r="FV38" s="135"/>
      <c r="FW38" s="135"/>
      <c r="FX38" s="135"/>
      <c r="FY38" s="135"/>
      <c r="FZ38" s="135"/>
      <c r="GA38" s="135"/>
      <c r="GB38" s="135"/>
      <c r="GC38" s="135"/>
      <c r="GD38" s="135"/>
      <c r="GE38" s="135"/>
      <c r="GF38" s="135"/>
      <c r="GG38" s="135"/>
      <c r="GH38" s="135"/>
      <c r="GI38" s="135"/>
      <c r="GJ38" s="135"/>
      <c r="GK38" s="135"/>
      <c r="GL38" s="135"/>
      <c r="GM38" s="135"/>
      <c r="GN38" s="135"/>
      <c r="GO38" s="135"/>
      <c r="GP38" s="135"/>
      <c r="GQ38" s="135"/>
      <c r="GR38" s="135"/>
      <c r="GS38" s="135"/>
      <c r="GT38" s="135"/>
      <c r="GU38" s="135"/>
      <c r="GV38" s="135"/>
      <c r="GW38" s="135"/>
      <c r="GX38" s="135"/>
      <c r="GY38" s="135"/>
      <c r="GZ38" s="135"/>
      <c r="HA38" s="135"/>
      <c r="HB38" s="135"/>
      <c r="HC38" s="135"/>
      <c r="HD38" s="135"/>
      <c r="HE38" s="135"/>
      <c r="HF38" s="135"/>
      <c r="HG38" s="135"/>
      <c r="HH38" s="135"/>
      <c r="HI38" s="135"/>
      <c r="HJ38" s="135"/>
      <c r="HK38" s="135"/>
      <c r="HL38" s="135"/>
      <c r="HM38" s="135"/>
      <c r="HN38" s="135"/>
      <c r="HO38" s="135"/>
      <c r="HP38" s="135"/>
      <c r="HQ38" s="135"/>
      <c r="HR38" s="135"/>
      <c r="HS38" s="135"/>
      <c r="HT38" s="135"/>
      <c r="HU38" s="135"/>
      <c r="HV38" s="135"/>
      <c r="HW38" s="135"/>
      <c r="HX38" s="135"/>
      <c r="HY38" s="135"/>
      <c r="HZ38" s="135"/>
      <c r="IA38" s="135"/>
      <c r="IB38" s="135"/>
      <c r="IC38" s="135"/>
      <c r="ID38" s="135"/>
      <c r="IE38" s="135"/>
      <c r="IF38" s="135"/>
      <c r="IG38" s="135"/>
      <c r="IH38" s="135"/>
      <c r="II38" s="135"/>
      <c r="IJ38" s="135"/>
      <c r="IK38" s="135"/>
      <c r="IL38" s="135"/>
      <c r="IM38" s="135"/>
      <c r="IN38" s="135"/>
      <c r="IO38" s="135"/>
      <c r="IP38" s="135"/>
      <c r="IQ38" s="135"/>
      <c r="IR38" s="135"/>
    </row>
    <row r="39" spans="1:252" ht="15.75" customHeight="1">
      <c r="A39" s="257" t="str">
        <f ca="1">IF((IBRF!H24=""),"",IBRF!H24)</f>
        <v>8</v>
      </c>
      <c r="B39" s="398" t="str">
        <f ca="1">IF((IBRF!I24=""),"",IBRF!I24)</f>
        <v>GHETTO BARBIE (ALT)</v>
      </c>
      <c r="C39" s="453"/>
      <c r="D39" s="549"/>
      <c r="E39" s="549"/>
      <c r="F39" s="549"/>
      <c r="G39" s="398"/>
      <c r="H39" s="257" t="str">
        <f t="shared" si="0"/>
        <v>8</v>
      </c>
      <c r="I39" s="398" t="str">
        <f t="shared" si="2"/>
        <v>GHETTO BARBIE (ALT)</v>
      </c>
      <c r="J39" s="453"/>
      <c r="K39" s="549"/>
      <c r="L39" s="549"/>
      <c r="M39" s="549"/>
      <c r="N39" s="398"/>
      <c r="O39" s="446"/>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5"/>
      <c r="GF39" s="135"/>
      <c r="GG39" s="135"/>
      <c r="GH39" s="135"/>
      <c r="GI39" s="135"/>
      <c r="GJ39" s="135"/>
      <c r="GK39" s="135"/>
      <c r="GL39" s="135"/>
      <c r="GM39" s="135"/>
      <c r="GN39" s="135"/>
      <c r="GO39" s="135"/>
      <c r="GP39" s="135"/>
      <c r="GQ39" s="135"/>
      <c r="GR39" s="135"/>
      <c r="GS39" s="135"/>
      <c r="GT39" s="135"/>
      <c r="GU39" s="135"/>
      <c r="GV39" s="135"/>
      <c r="GW39" s="135"/>
      <c r="GX39" s="135"/>
      <c r="GY39" s="135"/>
      <c r="GZ39" s="135"/>
      <c r="HA39" s="135"/>
      <c r="HB39" s="135"/>
      <c r="HC39" s="135"/>
      <c r="HD39" s="135"/>
      <c r="HE39" s="135"/>
      <c r="HF39" s="135"/>
      <c r="HG39" s="135"/>
      <c r="HH39" s="135"/>
      <c r="HI39" s="135"/>
      <c r="HJ39" s="135"/>
      <c r="HK39" s="135"/>
      <c r="HL39" s="135"/>
      <c r="HM39" s="135"/>
      <c r="HN39" s="135"/>
      <c r="HO39" s="135"/>
      <c r="HP39" s="135"/>
      <c r="HQ39" s="135"/>
      <c r="HR39" s="135"/>
      <c r="HS39" s="135"/>
      <c r="HT39" s="135"/>
      <c r="HU39" s="135"/>
      <c r="HV39" s="135"/>
      <c r="HW39" s="135"/>
      <c r="HX39" s="135"/>
      <c r="HY39" s="135"/>
      <c r="HZ39" s="135"/>
      <c r="IA39" s="135"/>
      <c r="IB39" s="135"/>
      <c r="IC39" s="135"/>
      <c r="ID39" s="135"/>
      <c r="IE39" s="135"/>
      <c r="IF39" s="135"/>
      <c r="IG39" s="135"/>
      <c r="IH39" s="135"/>
      <c r="II39" s="135"/>
      <c r="IJ39" s="135"/>
      <c r="IK39" s="135"/>
      <c r="IL39" s="135"/>
      <c r="IM39" s="135"/>
      <c r="IN39" s="135"/>
      <c r="IO39" s="135"/>
      <c r="IP39" s="135"/>
      <c r="IQ39" s="135"/>
      <c r="IR39" s="135"/>
    </row>
    <row r="40" spans="1:252" ht="15.75" customHeight="1">
      <c r="A40" s="162" t="str">
        <f ca="1">IF((IBRF!H25=""),"",IBRF!H25)</f>
        <v>MGS4</v>
      </c>
      <c r="B40" s="398" t="str">
        <f ca="1">IF((IBRF!I25=""),"",IBRF!I25)</f>
        <v>MERYL SLAUGHTERBURGH (ALT)</v>
      </c>
      <c r="C40" s="233"/>
      <c r="D40" s="318"/>
      <c r="E40" s="318"/>
      <c r="F40" s="318"/>
      <c r="G40" s="497"/>
      <c r="H40" s="162" t="str">
        <f t="shared" si="0"/>
        <v>MGS4</v>
      </c>
      <c r="I40" s="398" t="str">
        <f t="shared" si="2"/>
        <v>MERYL SLAUGHTERBURGH (ALT)</v>
      </c>
      <c r="J40" s="233"/>
      <c r="K40" s="318"/>
      <c r="L40" s="318"/>
      <c r="M40" s="318"/>
      <c r="N40" s="497"/>
      <c r="O40" s="446"/>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c r="FN40" s="135"/>
      <c r="FO40" s="135"/>
      <c r="FP40" s="135"/>
      <c r="FQ40" s="135"/>
      <c r="FR40" s="135"/>
      <c r="FS40" s="135"/>
      <c r="FT40" s="135"/>
      <c r="FU40" s="135"/>
      <c r="FV40" s="135"/>
      <c r="FW40" s="135"/>
      <c r="FX40" s="135"/>
      <c r="FY40" s="135"/>
      <c r="FZ40" s="135"/>
      <c r="GA40" s="135"/>
      <c r="GB40" s="135"/>
      <c r="GC40" s="135"/>
      <c r="GD40" s="135"/>
      <c r="GE40" s="135"/>
      <c r="GF40" s="135"/>
      <c r="GG40" s="135"/>
      <c r="GH40" s="135"/>
      <c r="GI40" s="135"/>
      <c r="GJ40" s="135"/>
      <c r="GK40" s="135"/>
      <c r="GL40" s="135"/>
      <c r="GM40" s="135"/>
      <c r="GN40" s="135"/>
      <c r="GO40" s="135"/>
      <c r="GP40" s="135"/>
      <c r="GQ40" s="135"/>
      <c r="GR40" s="135"/>
      <c r="GS40" s="135"/>
      <c r="GT40" s="135"/>
      <c r="GU40" s="135"/>
      <c r="GV40" s="135"/>
      <c r="GW40" s="135"/>
      <c r="GX40" s="135"/>
      <c r="GY40" s="135"/>
      <c r="GZ40" s="135"/>
      <c r="HA40" s="135"/>
      <c r="HB40" s="135"/>
      <c r="HC40" s="135"/>
      <c r="HD40" s="135"/>
      <c r="HE40" s="135"/>
      <c r="HF40" s="135"/>
      <c r="HG40" s="135"/>
      <c r="HH40" s="135"/>
      <c r="HI40" s="135"/>
      <c r="HJ40" s="135"/>
      <c r="HK40" s="135"/>
      <c r="HL40" s="135"/>
      <c r="HM40" s="135"/>
      <c r="HN40" s="135"/>
      <c r="HO40" s="135"/>
      <c r="HP40" s="135"/>
      <c r="HQ40" s="135"/>
      <c r="HR40" s="135"/>
      <c r="HS40" s="135"/>
      <c r="HT40" s="135"/>
      <c r="HU40" s="135"/>
      <c r="HV40" s="135"/>
      <c r="HW40" s="135"/>
      <c r="HX40" s="135"/>
      <c r="HY40" s="135"/>
      <c r="HZ40" s="135"/>
      <c r="IA40" s="135"/>
      <c r="IB40" s="135"/>
      <c r="IC40" s="135"/>
      <c r="ID40" s="135"/>
      <c r="IE40" s="135"/>
      <c r="IF40" s="135"/>
      <c r="IG40" s="135"/>
      <c r="IH40" s="135"/>
      <c r="II40" s="135"/>
      <c r="IJ40" s="135"/>
      <c r="IK40" s="135"/>
      <c r="IL40" s="135"/>
      <c r="IM40" s="135"/>
      <c r="IN40" s="135"/>
      <c r="IO40" s="135"/>
      <c r="IP40" s="135"/>
      <c r="IQ40" s="135"/>
      <c r="IR40" s="135"/>
    </row>
    <row r="41" spans="1:252" ht="15.75" customHeight="1">
      <c r="A41" s="257" t="str">
        <f ca="1">IF((IBRF!H26=""),"",IBRF!H26)</f>
        <v/>
      </c>
      <c r="B41" s="398" t="str">
        <f ca="1">IF((IBRF!I26=""),"",IBRF!I26)</f>
        <v/>
      </c>
      <c r="C41" s="453"/>
      <c r="D41" s="549"/>
      <c r="E41" s="549"/>
      <c r="F41" s="549"/>
      <c r="G41" s="398"/>
      <c r="H41" s="257" t="str">
        <f t="shared" si="0"/>
        <v/>
      </c>
      <c r="I41" s="398" t="str">
        <f t="shared" si="2"/>
        <v/>
      </c>
      <c r="J41" s="453"/>
      <c r="K41" s="549"/>
      <c r="L41" s="549"/>
      <c r="M41" s="549"/>
      <c r="N41" s="398"/>
      <c r="O41" s="446"/>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c r="EW41" s="135"/>
      <c r="EX41" s="135"/>
      <c r="EY41" s="135"/>
      <c r="EZ41" s="135"/>
      <c r="FA41" s="135"/>
      <c r="FB41" s="135"/>
      <c r="FC41" s="135"/>
      <c r="FD41" s="135"/>
      <c r="FE41" s="135"/>
      <c r="FF41" s="135"/>
      <c r="FG41" s="135"/>
      <c r="FH41" s="135"/>
      <c r="FI41" s="135"/>
      <c r="FJ41" s="135"/>
      <c r="FK41" s="135"/>
      <c r="FL41" s="135"/>
      <c r="FM41" s="135"/>
      <c r="FN41" s="135"/>
      <c r="FO41" s="135"/>
      <c r="FP41" s="135"/>
      <c r="FQ41" s="135"/>
      <c r="FR41" s="135"/>
      <c r="FS41" s="135"/>
      <c r="FT41" s="135"/>
      <c r="FU41" s="135"/>
      <c r="FV41" s="135"/>
      <c r="FW41" s="135"/>
      <c r="FX41" s="135"/>
      <c r="FY41" s="135"/>
      <c r="FZ41" s="135"/>
      <c r="GA41" s="135"/>
      <c r="GB41" s="135"/>
      <c r="GC41" s="135"/>
      <c r="GD41" s="135"/>
      <c r="GE41" s="135"/>
      <c r="GF41" s="135"/>
      <c r="GG41" s="135"/>
      <c r="GH41" s="135"/>
      <c r="GI41" s="135"/>
      <c r="GJ41" s="135"/>
      <c r="GK41" s="135"/>
      <c r="GL41" s="135"/>
      <c r="GM41" s="135"/>
      <c r="GN41" s="135"/>
      <c r="GO41" s="135"/>
      <c r="GP41" s="135"/>
      <c r="GQ41" s="135"/>
      <c r="GR41" s="135"/>
      <c r="GS41" s="135"/>
      <c r="GT41" s="135"/>
      <c r="GU41" s="135"/>
      <c r="GV41" s="135"/>
      <c r="GW41" s="135"/>
      <c r="GX41" s="135"/>
      <c r="GY41" s="135"/>
      <c r="GZ41" s="135"/>
      <c r="HA41" s="135"/>
      <c r="HB41" s="135"/>
      <c r="HC41" s="135"/>
      <c r="HD41" s="135"/>
      <c r="HE41" s="135"/>
      <c r="HF41" s="135"/>
      <c r="HG41" s="135"/>
      <c r="HH41" s="135"/>
      <c r="HI41" s="135"/>
      <c r="HJ41" s="135"/>
      <c r="HK41" s="135"/>
      <c r="HL41" s="135"/>
      <c r="HM41" s="135"/>
      <c r="HN41" s="135"/>
      <c r="HO41" s="135"/>
      <c r="HP41" s="135"/>
      <c r="HQ41" s="135"/>
      <c r="HR41" s="135"/>
      <c r="HS41" s="135"/>
      <c r="HT41" s="135"/>
      <c r="HU41" s="135"/>
      <c r="HV41" s="135"/>
      <c r="HW41" s="135"/>
      <c r="HX41" s="135"/>
      <c r="HY41" s="135"/>
      <c r="HZ41" s="135"/>
      <c r="IA41" s="135"/>
      <c r="IB41" s="135"/>
      <c r="IC41" s="135"/>
      <c r="ID41" s="135"/>
      <c r="IE41" s="135"/>
      <c r="IF41" s="135"/>
      <c r="IG41" s="135"/>
      <c r="IH41" s="135"/>
      <c r="II41" s="135"/>
      <c r="IJ41" s="135"/>
      <c r="IK41" s="135"/>
      <c r="IL41" s="135"/>
      <c r="IM41" s="135"/>
      <c r="IN41" s="135"/>
      <c r="IO41" s="135"/>
      <c r="IP41" s="135"/>
      <c r="IQ41" s="135"/>
      <c r="IR41" s="135"/>
    </row>
    <row r="42" spans="1:252" ht="15.75" customHeight="1">
      <c r="A42" s="162" t="str">
        <f ca="1">IF((IBRF!H27=""),"",IBRF!H27)</f>
        <v/>
      </c>
      <c r="B42" s="398" t="str">
        <f ca="1">IF((IBRF!I27=""),"",IBRF!I27)</f>
        <v/>
      </c>
      <c r="C42" s="233"/>
      <c r="D42" s="318"/>
      <c r="E42" s="318"/>
      <c r="F42" s="318"/>
      <c r="G42" s="497"/>
      <c r="H42" s="162" t="str">
        <f t="shared" si="0"/>
        <v/>
      </c>
      <c r="I42" s="398" t="str">
        <f t="shared" si="2"/>
        <v/>
      </c>
      <c r="J42" s="233"/>
      <c r="K42" s="318"/>
      <c r="L42" s="318"/>
      <c r="M42" s="318"/>
      <c r="N42" s="497"/>
      <c r="O42" s="446"/>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FM42" s="135"/>
      <c r="FN42" s="135"/>
      <c r="FO42" s="135"/>
      <c r="FP42" s="135"/>
      <c r="FQ42" s="135"/>
      <c r="FR42" s="135"/>
      <c r="FS42" s="135"/>
      <c r="FT42" s="135"/>
      <c r="FU42" s="135"/>
      <c r="FV42" s="135"/>
      <c r="FW42" s="135"/>
      <c r="FX42" s="135"/>
      <c r="FY42" s="135"/>
      <c r="FZ42" s="135"/>
      <c r="GA42" s="135"/>
      <c r="GB42" s="135"/>
      <c r="GC42" s="135"/>
      <c r="GD42" s="135"/>
      <c r="GE42" s="135"/>
      <c r="GF42" s="135"/>
      <c r="GG42" s="135"/>
      <c r="GH42" s="135"/>
      <c r="GI42" s="135"/>
      <c r="GJ42" s="135"/>
      <c r="GK42" s="135"/>
      <c r="GL42" s="135"/>
      <c r="GM42" s="135"/>
      <c r="GN42" s="135"/>
      <c r="GO42" s="135"/>
      <c r="GP42" s="135"/>
      <c r="GQ42" s="135"/>
      <c r="GR42" s="135"/>
      <c r="GS42" s="135"/>
      <c r="GT42" s="135"/>
      <c r="GU42" s="135"/>
      <c r="GV42" s="135"/>
      <c r="GW42" s="135"/>
      <c r="GX42" s="135"/>
      <c r="GY42" s="135"/>
      <c r="GZ42" s="135"/>
      <c r="HA42" s="135"/>
      <c r="HB42" s="135"/>
      <c r="HC42" s="135"/>
      <c r="HD42" s="135"/>
      <c r="HE42" s="135"/>
      <c r="HF42" s="135"/>
      <c r="HG42" s="135"/>
      <c r="HH42" s="135"/>
      <c r="HI42" s="135"/>
      <c r="HJ42" s="135"/>
      <c r="HK42" s="135"/>
      <c r="HL42" s="135"/>
      <c r="HM42" s="135"/>
      <c r="HN42" s="135"/>
      <c r="HO42" s="135"/>
      <c r="HP42" s="135"/>
      <c r="HQ42" s="135"/>
      <c r="HR42" s="135"/>
      <c r="HS42" s="135"/>
      <c r="HT42" s="135"/>
      <c r="HU42" s="135"/>
      <c r="HV42" s="135"/>
      <c r="HW42" s="135"/>
      <c r="HX42" s="135"/>
      <c r="HY42" s="135"/>
      <c r="HZ42" s="135"/>
      <c r="IA42" s="135"/>
      <c r="IB42" s="135"/>
      <c r="IC42" s="135"/>
      <c r="ID42" s="135"/>
      <c r="IE42" s="135"/>
      <c r="IF42" s="135"/>
      <c r="IG42" s="135"/>
      <c r="IH42" s="135"/>
      <c r="II42" s="135"/>
      <c r="IJ42" s="135"/>
      <c r="IK42" s="135"/>
      <c r="IL42" s="135"/>
      <c r="IM42" s="135"/>
      <c r="IN42" s="135"/>
      <c r="IO42" s="135"/>
      <c r="IP42" s="135"/>
      <c r="IQ42" s="135"/>
      <c r="IR42" s="135"/>
    </row>
    <row r="43" spans="1:252" ht="15.75" customHeight="1">
      <c r="A43" s="257" t="str">
        <f ca="1">IF((IBRF!H28=""),"",IBRF!H28)</f>
        <v/>
      </c>
      <c r="B43" s="398" t="str">
        <f ca="1">IF((IBRF!I28=""),"",IBRF!I28)</f>
        <v/>
      </c>
      <c r="C43" s="453"/>
      <c r="D43" s="549"/>
      <c r="E43" s="549"/>
      <c r="F43" s="549"/>
      <c r="G43" s="398"/>
      <c r="H43" s="257" t="str">
        <f t="shared" si="0"/>
        <v/>
      </c>
      <c r="I43" s="398" t="str">
        <f t="shared" si="2"/>
        <v/>
      </c>
      <c r="J43" s="453"/>
      <c r="K43" s="549"/>
      <c r="L43" s="549"/>
      <c r="M43" s="549"/>
      <c r="N43" s="398"/>
      <c r="O43" s="446"/>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5"/>
      <c r="GF43" s="135"/>
      <c r="GG43" s="135"/>
      <c r="GH43" s="135"/>
      <c r="GI43" s="135"/>
      <c r="GJ43" s="135"/>
      <c r="GK43" s="135"/>
      <c r="GL43" s="135"/>
      <c r="GM43" s="135"/>
      <c r="GN43" s="135"/>
      <c r="GO43" s="135"/>
      <c r="GP43" s="135"/>
      <c r="GQ43" s="135"/>
      <c r="GR43" s="135"/>
      <c r="GS43" s="135"/>
      <c r="GT43" s="135"/>
      <c r="GU43" s="135"/>
      <c r="GV43" s="135"/>
      <c r="GW43" s="135"/>
      <c r="GX43" s="135"/>
      <c r="GY43" s="135"/>
      <c r="GZ43" s="135"/>
      <c r="HA43" s="135"/>
      <c r="HB43" s="135"/>
      <c r="HC43" s="135"/>
      <c r="HD43" s="135"/>
      <c r="HE43" s="135"/>
      <c r="HF43" s="135"/>
      <c r="HG43" s="135"/>
      <c r="HH43" s="135"/>
      <c r="HI43" s="135"/>
      <c r="HJ43" s="135"/>
      <c r="HK43" s="135"/>
      <c r="HL43" s="135"/>
      <c r="HM43" s="135"/>
      <c r="HN43" s="135"/>
      <c r="HO43" s="135"/>
      <c r="HP43" s="135"/>
      <c r="HQ43" s="135"/>
      <c r="HR43" s="135"/>
      <c r="HS43" s="135"/>
      <c r="HT43" s="135"/>
      <c r="HU43" s="135"/>
      <c r="HV43" s="135"/>
      <c r="HW43" s="135"/>
      <c r="HX43" s="135"/>
      <c r="HY43" s="135"/>
      <c r="HZ43" s="135"/>
      <c r="IA43" s="135"/>
      <c r="IB43" s="135"/>
      <c r="IC43" s="135"/>
      <c r="ID43" s="135"/>
      <c r="IE43" s="135"/>
      <c r="IF43" s="135"/>
      <c r="IG43" s="135"/>
      <c r="IH43" s="135"/>
      <c r="II43" s="135"/>
      <c r="IJ43" s="135"/>
      <c r="IK43" s="135"/>
      <c r="IL43" s="135"/>
      <c r="IM43" s="135"/>
      <c r="IN43" s="135"/>
      <c r="IO43" s="135"/>
      <c r="IP43" s="135"/>
      <c r="IQ43" s="135"/>
      <c r="IR43" s="135"/>
    </row>
    <row r="44" spans="1:252" ht="15.75" customHeight="1">
      <c r="A44" s="162" t="str">
        <f ca="1">IF((IBRF!H29=""),"",IBRF!H29)</f>
        <v/>
      </c>
      <c r="B44" s="398" t="str">
        <f ca="1">IF((IBRF!I29=""),"",IBRF!I29)</f>
        <v/>
      </c>
      <c r="C44" s="233"/>
      <c r="D44" s="318"/>
      <c r="E44" s="318"/>
      <c r="F44" s="318"/>
      <c r="G44" s="497"/>
      <c r="H44" s="162" t="str">
        <f t="shared" si="0"/>
        <v/>
      </c>
      <c r="I44" s="398" t="str">
        <f t="shared" si="2"/>
        <v/>
      </c>
      <c r="J44" s="233"/>
      <c r="K44" s="318"/>
      <c r="L44" s="318"/>
      <c r="M44" s="318"/>
      <c r="N44" s="497"/>
      <c r="O44" s="446"/>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35"/>
      <c r="FO44" s="135"/>
      <c r="FP44" s="135"/>
      <c r="FQ44" s="135"/>
      <c r="FR44" s="135"/>
      <c r="FS44" s="135"/>
      <c r="FT44" s="135"/>
      <c r="FU44" s="135"/>
      <c r="FV44" s="135"/>
      <c r="FW44" s="135"/>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c r="HA44" s="135"/>
      <c r="HB44" s="135"/>
      <c r="HC44" s="135"/>
      <c r="HD44" s="135"/>
      <c r="HE44" s="135"/>
      <c r="HF44" s="135"/>
      <c r="HG44" s="135"/>
      <c r="HH44" s="135"/>
      <c r="HI44" s="135"/>
      <c r="HJ44" s="135"/>
      <c r="HK44" s="135"/>
      <c r="HL44" s="135"/>
      <c r="HM44" s="135"/>
      <c r="HN44" s="135"/>
      <c r="HO44" s="135"/>
      <c r="HP44" s="135"/>
      <c r="HQ44" s="135"/>
      <c r="HR44" s="135"/>
      <c r="HS44" s="135"/>
      <c r="HT44" s="135"/>
      <c r="HU44" s="135"/>
      <c r="HV44" s="135"/>
      <c r="HW44" s="135"/>
      <c r="HX44" s="135"/>
      <c r="HY44" s="135"/>
      <c r="HZ44" s="135"/>
      <c r="IA44" s="135"/>
      <c r="IB44" s="135"/>
      <c r="IC44" s="135"/>
      <c r="ID44" s="135"/>
      <c r="IE44" s="135"/>
      <c r="IF44" s="135"/>
      <c r="IG44" s="135"/>
      <c r="IH44" s="135"/>
      <c r="II44" s="135"/>
      <c r="IJ44" s="135"/>
      <c r="IK44" s="135"/>
      <c r="IL44" s="135"/>
      <c r="IM44" s="135"/>
      <c r="IN44" s="135"/>
      <c r="IO44" s="135"/>
      <c r="IP44" s="135"/>
      <c r="IQ44" s="135"/>
      <c r="IR44" s="135"/>
    </row>
    <row r="45" spans="1:252" ht="15.75" customHeight="1">
      <c r="A45" s="257" t="str">
        <f ca="1">IF((IBRF!H30=""),"",IBRF!H30)</f>
        <v/>
      </c>
      <c r="B45" s="398" t="str">
        <f ca="1">IF((IBRF!I30=""),"",IBRF!I30)</f>
        <v/>
      </c>
      <c r="C45" s="453"/>
      <c r="D45" s="549"/>
      <c r="E45" s="549"/>
      <c r="F45" s="549"/>
      <c r="G45" s="398"/>
      <c r="H45" s="257" t="str">
        <f t="shared" si="0"/>
        <v/>
      </c>
      <c r="I45" s="398" t="str">
        <f t="shared" si="2"/>
        <v/>
      </c>
      <c r="J45" s="453"/>
      <c r="K45" s="549"/>
      <c r="L45" s="549"/>
      <c r="M45" s="549"/>
      <c r="N45" s="398"/>
      <c r="O45" s="446"/>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c r="IQ45" s="135"/>
      <c r="IR45" s="135"/>
    </row>
    <row r="46" spans="1:252" ht="13.5" customHeight="1">
      <c r="A46" s="971" t="s">
        <v>245</v>
      </c>
      <c r="B46" s="971"/>
      <c r="C46" s="971"/>
      <c r="D46" s="971"/>
      <c r="E46" s="971"/>
      <c r="F46" s="971"/>
      <c r="G46" s="971"/>
      <c r="H46" s="971" t="s">
        <v>245</v>
      </c>
      <c r="I46" s="971"/>
      <c r="J46" s="971"/>
      <c r="K46" s="971"/>
      <c r="L46" s="971"/>
      <c r="M46" s="971"/>
      <c r="N46" s="971"/>
      <c r="O46" s="446"/>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c r="EW46" s="135"/>
      <c r="EX46" s="135"/>
      <c r="EY46" s="135"/>
      <c r="EZ46" s="135"/>
      <c r="FA46" s="135"/>
      <c r="FB46" s="135"/>
      <c r="FC46" s="135"/>
      <c r="FD46" s="135"/>
      <c r="FE46" s="135"/>
      <c r="FF46" s="135"/>
      <c r="FG46" s="135"/>
      <c r="FH46" s="135"/>
      <c r="FI46" s="135"/>
      <c r="FJ46" s="135"/>
      <c r="FK46" s="135"/>
      <c r="FL46" s="135"/>
      <c r="FM46" s="135"/>
      <c r="FN46" s="135"/>
      <c r="FO46" s="135"/>
      <c r="FP46" s="135"/>
      <c r="FQ46" s="135"/>
      <c r="FR46" s="135"/>
      <c r="FS46" s="135"/>
      <c r="FT46" s="135"/>
      <c r="FU46" s="135"/>
      <c r="FV46" s="135"/>
      <c r="FW46" s="135"/>
      <c r="FX46" s="135"/>
      <c r="FY46" s="135"/>
      <c r="FZ46" s="135"/>
      <c r="GA46" s="135"/>
      <c r="GB46" s="135"/>
      <c r="GC46" s="135"/>
      <c r="GD46" s="135"/>
      <c r="GE46" s="135"/>
      <c r="GF46" s="135"/>
      <c r="GG46" s="135"/>
      <c r="GH46" s="135"/>
      <c r="GI46" s="135"/>
      <c r="GJ46" s="135"/>
      <c r="GK46" s="135"/>
      <c r="GL46" s="135"/>
      <c r="GM46" s="135"/>
      <c r="GN46" s="135"/>
      <c r="GO46" s="135"/>
      <c r="GP46" s="135"/>
      <c r="GQ46" s="135"/>
      <c r="GR46" s="135"/>
      <c r="GS46" s="135"/>
      <c r="GT46" s="135"/>
      <c r="GU46" s="135"/>
      <c r="GV46" s="135"/>
      <c r="GW46" s="135"/>
      <c r="GX46" s="135"/>
      <c r="GY46" s="135"/>
      <c r="GZ46" s="135"/>
      <c r="HA46" s="135"/>
      <c r="HB46" s="135"/>
      <c r="HC46" s="135"/>
      <c r="HD46" s="135"/>
      <c r="HE46" s="135"/>
      <c r="HF46" s="135"/>
      <c r="HG46" s="135"/>
      <c r="HH46" s="135"/>
      <c r="HI46" s="135"/>
      <c r="HJ46" s="135"/>
      <c r="HK46" s="135"/>
      <c r="HL46" s="135"/>
      <c r="HM46" s="135"/>
      <c r="HN46" s="135"/>
      <c r="HO46" s="135"/>
      <c r="HP46" s="135"/>
      <c r="HQ46" s="135"/>
      <c r="HR46" s="135"/>
      <c r="HS46" s="135"/>
      <c r="HT46" s="135"/>
      <c r="HU46" s="135"/>
      <c r="HV46" s="135"/>
      <c r="HW46" s="135"/>
      <c r="HX46" s="135"/>
      <c r="HY46" s="135"/>
      <c r="HZ46" s="135"/>
      <c r="IA46" s="135"/>
      <c r="IB46" s="135"/>
      <c r="IC46" s="135"/>
      <c r="ID46" s="135"/>
      <c r="IE46" s="135"/>
      <c r="IF46" s="135"/>
      <c r="IG46" s="135"/>
      <c r="IH46" s="135"/>
      <c r="II46" s="135"/>
      <c r="IJ46" s="135"/>
      <c r="IK46" s="135"/>
      <c r="IL46" s="135"/>
      <c r="IM46" s="135"/>
      <c r="IN46" s="135"/>
      <c r="IO46" s="135"/>
      <c r="IP46" s="135"/>
      <c r="IQ46" s="135"/>
      <c r="IR46" s="135"/>
    </row>
    <row r="47" spans="1:252" ht="13.5" customHeight="1">
      <c r="A47" s="965" t="s">
        <v>246</v>
      </c>
      <c r="B47" s="965"/>
      <c r="C47" s="965"/>
      <c r="D47" s="965"/>
      <c r="E47" s="965"/>
      <c r="F47" s="965"/>
      <c r="G47" s="965"/>
      <c r="H47" s="965" t="s">
        <v>246</v>
      </c>
      <c r="I47" s="965"/>
      <c r="J47" s="965"/>
      <c r="K47" s="965"/>
      <c r="L47" s="965"/>
      <c r="M47" s="965"/>
      <c r="N47" s="965"/>
      <c r="O47" s="446"/>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c r="FA47" s="135"/>
      <c r="FB47" s="135"/>
      <c r="FC47" s="135"/>
      <c r="FD47" s="135"/>
      <c r="FE47" s="135"/>
      <c r="FF47" s="135"/>
      <c r="FG47" s="135"/>
      <c r="FH47" s="135"/>
      <c r="FI47" s="135"/>
      <c r="FJ47" s="135"/>
      <c r="FK47" s="135"/>
      <c r="FL47" s="135"/>
      <c r="FM47" s="135"/>
      <c r="FN47" s="135"/>
      <c r="FO47" s="135"/>
      <c r="FP47" s="135"/>
      <c r="FQ47" s="135"/>
      <c r="FR47" s="135"/>
      <c r="FS47" s="135"/>
      <c r="FT47" s="135"/>
      <c r="FU47" s="135"/>
      <c r="FV47" s="135"/>
      <c r="FW47" s="135"/>
      <c r="FX47" s="135"/>
      <c r="FY47" s="135"/>
      <c r="FZ47" s="135"/>
      <c r="GA47" s="135"/>
      <c r="GB47" s="135"/>
      <c r="GC47" s="135"/>
      <c r="GD47" s="135"/>
      <c r="GE47" s="135"/>
      <c r="GF47" s="135"/>
      <c r="GG47" s="135"/>
      <c r="GH47" s="135"/>
      <c r="GI47" s="135"/>
      <c r="GJ47" s="135"/>
      <c r="GK47" s="135"/>
      <c r="GL47" s="135"/>
      <c r="GM47" s="135"/>
      <c r="GN47" s="135"/>
      <c r="GO47" s="135"/>
      <c r="GP47" s="135"/>
      <c r="GQ47" s="135"/>
      <c r="GR47" s="135"/>
      <c r="GS47" s="135"/>
      <c r="GT47" s="135"/>
      <c r="GU47" s="135"/>
      <c r="GV47" s="135"/>
      <c r="GW47" s="135"/>
      <c r="GX47" s="135"/>
      <c r="GY47" s="135"/>
      <c r="GZ47" s="135"/>
      <c r="HA47" s="135"/>
      <c r="HB47" s="135"/>
      <c r="HC47" s="135"/>
      <c r="HD47" s="135"/>
      <c r="HE47" s="135"/>
      <c r="HF47" s="135"/>
      <c r="HG47" s="135"/>
      <c r="HH47" s="135"/>
      <c r="HI47" s="135"/>
      <c r="HJ47" s="135"/>
      <c r="HK47" s="135"/>
      <c r="HL47" s="135"/>
      <c r="HM47" s="135"/>
      <c r="HN47" s="135"/>
      <c r="HO47" s="135"/>
      <c r="HP47" s="135"/>
      <c r="HQ47" s="135"/>
      <c r="HR47" s="135"/>
      <c r="HS47" s="135"/>
      <c r="HT47" s="135"/>
      <c r="HU47" s="135"/>
      <c r="HV47" s="135"/>
      <c r="HW47" s="135"/>
      <c r="HX47" s="135"/>
      <c r="HY47" s="135"/>
      <c r="HZ47" s="135"/>
      <c r="IA47" s="135"/>
      <c r="IB47" s="135"/>
      <c r="IC47" s="135"/>
      <c r="ID47" s="135"/>
      <c r="IE47" s="135"/>
      <c r="IF47" s="135"/>
      <c r="IG47" s="135"/>
      <c r="IH47" s="135"/>
      <c r="II47" s="135"/>
      <c r="IJ47" s="135"/>
      <c r="IK47" s="135"/>
      <c r="IL47" s="135"/>
      <c r="IM47" s="135"/>
      <c r="IN47" s="135"/>
      <c r="IO47" s="135"/>
      <c r="IP47" s="135"/>
      <c r="IQ47" s="135"/>
      <c r="IR47" s="135"/>
    </row>
    <row r="48" spans="1:252" ht="13.5" customHeight="1">
      <c r="A48" s="965" t="s">
        <v>247</v>
      </c>
      <c r="B48" s="965"/>
      <c r="C48" s="965"/>
      <c r="D48" s="965"/>
      <c r="E48" s="965"/>
      <c r="F48" s="965"/>
      <c r="G48" s="965"/>
      <c r="H48" s="965" t="s">
        <v>247</v>
      </c>
      <c r="I48" s="965"/>
      <c r="J48" s="965"/>
      <c r="K48" s="965"/>
      <c r="L48" s="965"/>
      <c r="M48" s="965"/>
      <c r="N48" s="965"/>
      <c r="O48" s="446"/>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c r="EN48" s="135"/>
      <c r="EO48" s="135"/>
      <c r="EP48" s="135"/>
      <c r="EQ48" s="135"/>
      <c r="ER48" s="135"/>
      <c r="ES48" s="135"/>
      <c r="ET48" s="135"/>
      <c r="EU48" s="135"/>
      <c r="EV48" s="135"/>
      <c r="EW48" s="135"/>
      <c r="EX48" s="135"/>
      <c r="EY48" s="135"/>
      <c r="EZ48" s="135"/>
      <c r="FA48" s="135"/>
      <c r="FB48" s="135"/>
      <c r="FC48" s="135"/>
      <c r="FD48" s="135"/>
      <c r="FE48" s="135"/>
      <c r="FF48" s="135"/>
      <c r="FG48" s="135"/>
      <c r="FH48" s="135"/>
      <c r="FI48" s="135"/>
      <c r="FJ48" s="135"/>
      <c r="FK48" s="135"/>
      <c r="FL48" s="135"/>
      <c r="FM48" s="135"/>
      <c r="FN48" s="135"/>
      <c r="FO48" s="135"/>
      <c r="FP48" s="135"/>
      <c r="FQ48" s="135"/>
      <c r="FR48" s="135"/>
      <c r="FS48" s="135"/>
      <c r="FT48" s="135"/>
      <c r="FU48" s="135"/>
      <c r="FV48" s="135"/>
      <c r="FW48" s="135"/>
      <c r="FX48" s="135"/>
      <c r="FY48" s="135"/>
      <c r="FZ48" s="135"/>
      <c r="GA48" s="135"/>
      <c r="GB48" s="135"/>
      <c r="GC48" s="135"/>
      <c r="GD48" s="135"/>
      <c r="GE48" s="135"/>
      <c r="GF48" s="135"/>
      <c r="GG48" s="135"/>
      <c r="GH48" s="135"/>
      <c r="GI48" s="135"/>
      <c r="GJ48" s="135"/>
      <c r="GK48" s="135"/>
      <c r="GL48" s="135"/>
      <c r="GM48" s="135"/>
      <c r="GN48" s="135"/>
      <c r="GO48" s="135"/>
      <c r="GP48" s="135"/>
      <c r="GQ48" s="135"/>
      <c r="GR48" s="135"/>
      <c r="GS48" s="135"/>
      <c r="GT48" s="135"/>
      <c r="GU48" s="135"/>
      <c r="GV48" s="135"/>
      <c r="GW48" s="135"/>
      <c r="GX48" s="135"/>
      <c r="GY48" s="135"/>
      <c r="GZ48" s="135"/>
      <c r="HA48" s="135"/>
      <c r="HB48" s="135"/>
      <c r="HC48" s="135"/>
      <c r="HD48" s="135"/>
      <c r="HE48" s="135"/>
      <c r="HF48" s="135"/>
      <c r="HG48" s="135"/>
      <c r="HH48" s="135"/>
      <c r="HI48" s="135"/>
      <c r="HJ48" s="135"/>
      <c r="HK48" s="135"/>
      <c r="HL48" s="135"/>
      <c r="HM48" s="135"/>
      <c r="HN48" s="135"/>
      <c r="HO48" s="135"/>
      <c r="HP48" s="135"/>
      <c r="HQ48" s="135"/>
      <c r="HR48" s="135"/>
      <c r="HS48" s="135"/>
      <c r="HT48" s="135"/>
      <c r="HU48" s="135"/>
      <c r="HV48" s="135"/>
      <c r="HW48" s="135"/>
      <c r="HX48" s="135"/>
      <c r="HY48" s="135"/>
      <c r="HZ48" s="135"/>
      <c r="IA48" s="135"/>
      <c r="IB48" s="135"/>
      <c r="IC48" s="135"/>
      <c r="ID48" s="135"/>
      <c r="IE48" s="135"/>
      <c r="IF48" s="135"/>
      <c r="IG48" s="135"/>
      <c r="IH48" s="135"/>
      <c r="II48" s="135"/>
      <c r="IJ48" s="135"/>
      <c r="IK48" s="135"/>
      <c r="IL48" s="135"/>
      <c r="IM48" s="135"/>
      <c r="IN48" s="135"/>
      <c r="IO48" s="135"/>
      <c r="IP48" s="135"/>
      <c r="IQ48" s="135"/>
      <c r="IR48" s="135"/>
    </row>
    <row r="49" spans="1:252" ht="13.5" customHeight="1">
      <c r="A49" s="973" t="s">
        <v>248</v>
      </c>
      <c r="B49" s="973"/>
      <c r="C49" s="973"/>
      <c r="D49" s="973"/>
      <c r="E49" s="973"/>
      <c r="F49" s="973"/>
      <c r="G49" s="973"/>
      <c r="H49" s="973" t="s">
        <v>248</v>
      </c>
      <c r="I49" s="973"/>
      <c r="J49" s="973"/>
      <c r="K49" s="973"/>
      <c r="L49" s="973"/>
      <c r="M49" s="973"/>
      <c r="N49" s="973"/>
      <c r="O49" s="446"/>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row>
    <row r="50" spans="1:252" s="137" customFormat="1" ht="13">
      <c r="A50" s="974"/>
      <c r="B50" s="974"/>
      <c r="C50" s="972" t="s">
        <v>363</v>
      </c>
      <c r="D50" s="972"/>
      <c r="E50" s="972"/>
      <c r="F50" s="975">
        <f ca="1">IF(ISBLANK(IBRF!$B$5), "", IBRF!$B$5)</f>
        <v>41369</v>
      </c>
      <c r="G50" s="976">
        <v>1</v>
      </c>
      <c r="H50" s="974"/>
      <c r="I50" s="974"/>
      <c r="J50" s="972" t="s">
        <v>363</v>
      </c>
      <c r="K50" s="972"/>
      <c r="L50" s="972"/>
      <c r="M50" s="975">
        <f ca="1">IF(ISBLANK(IBRF!$B$5), "", IBRF!$B$5)</f>
        <v>41369</v>
      </c>
      <c r="N50" s="976">
        <v>2</v>
      </c>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c r="EN50" s="135"/>
      <c r="EO50" s="135"/>
      <c r="EP50" s="135"/>
      <c r="EQ50" s="135"/>
      <c r="ER50" s="135"/>
      <c r="ES50" s="135"/>
      <c r="ET50" s="135"/>
      <c r="EU50" s="135"/>
      <c r="EV50" s="135"/>
      <c r="EW50" s="135"/>
      <c r="EX50" s="135"/>
      <c r="EY50" s="135"/>
      <c r="EZ50" s="135"/>
      <c r="FA50" s="135"/>
      <c r="FB50" s="135"/>
      <c r="FC50" s="135"/>
      <c r="FD50" s="135"/>
      <c r="FE50" s="135"/>
      <c r="FF50" s="135"/>
      <c r="FG50" s="135"/>
      <c r="FH50" s="135"/>
      <c r="FI50" s="135"/>
      <c r="FJ50" s="135"/>
      <c r="FK50" s="135"/>
      <c r="FL50" s="135"/>
      <c r="FM50" s="135"/>
      <c r="FN50" s="135"/>
      <c r="FO50" s="135"/>
      <c r="FP50" s="135"/>
      <c r="FQ50" s="135"/>
      <c r="FR50" s="135"/>
      <c r="FS50" s="135"/>
      <c r="FT50" s="135"/>
      <c r="FU50" s="135"/>
      <c r="FV50" s="135"/>
      <c r="FW50" s="135"/>
      <c r="FX50" s="135"/>
      <c r="FY50" s="135"/>
      <c r="FZ50" s="135"/>
      <c r="GA50" s="135"/>
      <c r="GB50" s="135"/>
      <c r="GC50" s="135"/>
      <c r="GD50" s="135"/>
      <c r="GE50" s="135"/>
      <c r="GF50" s="135"/>
      <c r="GG50" s="135"/>
      <c r="GH50" s="135"/>
      <c r="GI50" s="135"/>
      <c r="GJ50" s="135"/>
      <c r="GK50" s="135"/>
      <c r="GL50" s="135"/>
      <c r="GM50" s="135"/>
      <c r="GN50" s="135"/>
      <c r="GO50" s="135"/>
      <c r="GP50" s="135"/>
      <c r="GQ50" s="135"/>
      <c r="GR50" s="135"/>
      <c r="GS50" s="135"/>
      <c r="GT50" s="135"/>
      <c r="GU50" s="135"/>
      <c r="GV50" s="135"/>
      <c r="GW50" s="135"/>
      <c r="GX50" s="135"/>
      <c r="GY50" s="135"/>
      <c r="GZ50" s="135"/>
      <c r="HA50" s="135"/>
      <c r="HB50" s="135"/>
      <c r="HC50" s="135"/>
      <c r="HD50" s="135"/>
      <c r="HE50" s="135"/>
      <c r="HF50" s="135"/>
      <c r="HG50" s="135"/>
      <c r="HH50" s="135"/>
      <c r="HI50" s="135"/>
      <c r="HJ50" s="135"/>
      <c r="HK50" s="135"/>
      <c r="HL50" s="135"/>
      <c r="HM50" s="135"/>
      <c r="HN50" s="135"/>
      <c r="HO50" s="135"/>
      <c r="HP50" s="135"/>
      <c r="HQ50" s="135"/>
      <c r="HR50" s="135"/>
      <c r="HS50" s="135"/>
      <c r="HT50" s="135"/>
      <c r="HU50" s="135"/>
      <c r="HV50" s="135"/>
      <c r="HW50" s="135"/>
      <c r="HX50" s="135"/>
      <c r="HY50" s="135"/>
      <c r="HZ50" s="135"/>
      <c r="IA50" s="135"/>
      <c r="IB50" s="135"/>
      <c r="IC50" s="135"/>
      <c r="ID50" s="135"/>
      <c r="IE50" s="135"/>
      <c r="IF50" s="135"/>
      <c r="IG50" s="135"/>
      <c r="IH50" s="135"/>
      <c r="II50" s="135"/>
      <c r="IJ50" s="135"/>
      <c r="IK50" s="135"/>
      <c r="IL50" s="135"/>
      <c r="IM50" s="135"/>
      <c r="IN50" s="135"/>
      <c r="IO50" s="135"/>
      <c r="IP50" s="135"/>
      <c r="IQ50" s="135"/>
      <c r="IR50" s="135"/>
    </row>
    <row r="51" spans="1:252" s="137" customFormat="1" ht="13">
      <c r="A51" s="974"/>
      <c r="B51" s="974"/>
      <c r="C51" s="964" t="str">
        <f ca="1">Score!$A$1</f>
        <v>Naptown Roller Girls / Tornado Sirens</v>
      </c>
      <c r="D51" s="964"/>
      <c r="E51" s="964"/>
      <c r="F51" s="962"/>
      <c r="G51" s="963"/>
      <c r="H51" s="974"/>
      <c r="I51" s="974"/>
      <c r="J51" s="964" t="str">
        <f>C51</f>
        <v>Naptown Roller Girls / Tornado Sirens</v>
      </c>
      <c r="K51" s="964"/>
      <c r="L51" s="964"/>
      <c r="M51" s="962"/>
      <c r="N51" s="963"/>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c r="EN51" s="135"/>
      <c r="EO51" s="135"/>
      <c r="EP51" s="135"/>
      <c r="EQ51" s="135"/>
      <c r="ER51" s="135"/>
      <c r="ES51" s="135"/>
      <c r="ET51" s="135"/>
      <c r="EU51" s="135"/>
      <c r="EV51" s="135"/>
      <c r="EW51" s="135"/>
      <c r="EX51" s="135"/>
      <c r="EY51" s="135"/>
      <c r="EZ51" s="135"/>
      <c r="FA51" s="135"/>
      <c r="FB51" s="135"/>
      <c r="FC51" s="135"/>
      <c r="FD51" s="135"/>
      <c r="FE51" s="135"/>
      <c r="FF51" s="135"/>
      <c r="FG51" s="135"/>
      <c r="FH51" s="135"/>
      <c r="FI51" s="135"/>
      <c r="FJ51" s="135"/>
      <c r="FK51" s="135"/>
      <c r="FL51" s="135"/>
      <c r="FM51" s="135"/>
      <c r="FN51" s="135"/>
      <c r="FO51" s="135"/>
      <c r="FP51" s="135"/>
      <c r="FQ51" s="135"/>
      <c r="FR51" s="135"/>
      <c r="FS51" s="135"/>
      <c r="FT51" s="135"/>
      <c r="FU51" s="135"/>
      <c r="FV51" s="135"/>
      <c r="FW51" s="135"/>
      <c r="FX51" s="135"/>
      <c r="FY51" s="135"/>
      <c r="FZ51" s="135"/>
      <c r="GA51" s="135"/>
      <c r="GB51" s="135"/>
      <c r="GC51" s="135"/>
      <c r="GD51" s="135"/>
      <c r="GE51" s="135"/>
      <c r="GF51" s="135"/>
      <c r="GG51" s="135"/>
      <c r="GH51" s="135"/>
      <c r="GI51" s="135"/>
      <c r="GJ51" s="135"/>
      <c r="GK51" s="135"/>
      <c r="GL51" s="135"/>
      <c r="GM51" s="135"/>
      <c r="GN51" s="135"/>
      <c r="GO51" s="135"/>
      <c r="GP51" s="135"/>
      <c r="GQ51" s="135"/>
      <c r="GR51" s="135"/>
      <c r="GS51" s="135"/>
      <c r="GT51" s="135"/>
      <c r="GU51" s="135"/>
      <c r="GV51" s="135"/>
      <c r="GW51" s="135"/>
      <c r="GX51" s="135"/>
      <c r="GY51" s="135"/>
      <c r="GZ51" s="135"/>
      <c r="HA51" s="135"/>
      <c r="HB51" s="135"/>
      <c r="HC51" s="135"/>
      <c r="HD51" s="135"/>
      <c r="HE51" s="135"/>
      <c r="HF51" s="135"/>
      <c r="HG51" s="135"/>
      <c r="HH51" s="135"/>
      <c r="HI51" s="135"/>
      <c r="HJ51" s="135"/>
      <c r="HK51" s="135"/>
      <c r="HL51" s="135"/>
      <c r="HM51" s="135"/>
      <c r="HN51" s="135"/>
      <c r="HO51" s="135"/>
      <c r="HP51" s="135"/>
      <c r="HQ51" s="135"/>
      <c r="HR51" s="135"/>
      <c r="HS51" s="135"/>
      <c r="HT51" s="135"/>
      <c r="HU51" s="135"/>
      <c r="HV51" s="135"/>
      <c r="HW51" s="135"/>
      <c r="HX51" s="135"/>
      <c r="HY51" s="135"/>
      <c r="HZ51" s="135"/>
      <c r="IA51" s="135"/>
      <c r="IB51" s="135"/>
      <c r="IC51" s="135"/>
      <c r="ID51" s="135"/>
      <c r="IE51" s="135"/>
      <c r="IF51" s="135"/>
      <c r="IG51" s="135"/>
      <c r="IH51" s="135"/>
      <c r="II51" s="135"/>
      <c r="IJ51" s="135"/>
      <c r="IK51" s="135"/>
      <c r="IL51" s="135"/>
      <c r="IM51" s="135"/>
      <c r="IN51" s="135"/>
      <c r="IO51" s="135"/>
      <c r="IP51" s="135"/>
      <c r="IQ51" s="135"/>
      <c r="IR51" s="135"/>
    </row>
    <row r="52" spans="1:252" s="137" customFormat="1" ht="13">
      <c r="A52" s="972" t="s">
        <v>364</v>
      </c>
      <c r="B52" s="972"/>
      <c r="C52" s="964"/>
      <c r="D52" s="964"/>
      <c r="E52" s="964"/>
      <c r="F52" s="515" t="s">
        <v>500</v>
      </c>
      <c r="G52" s="142" t="str">
        <f ca="1">IF(ISBLANK(Score!$R$2), "", Score!$R$2)</f>
        <v/>
      </c>
      <c r="H52" s="972" t="s">
        <v>364</v>
      </c>
      <c r="I52" s="972"/>
      <c r="J52" s="964"/>
      <c r="K52" s="964"/>
      <c r="L52" s="964"/>
      <c r="M52" s="515" t="s">
        <v>500</v>
      </c>
      <c r="N52" s="142" t="str">
        <f ca="1">IF(ISBLANK(Score!$R$2), "", Score!$R$2)</f>
        <v/>
      </c>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c r="EN52" s="135"/>
      <c r="EO52" s="135"/>
      <c r="EP52" s="135"/>
      <c r="EQ52" s="135"/>
      <c r="ER52" s="135"/>
      <c r="ES52" s="135"/>
      <c r="ET52" s="135"/>
      <c r="EU52" s="135"/>
      <c r="EV52" s="135"/>
      <c r="EW52" s="135"/>
      <c r="EX52" s="135"/>
      <c r="EY52" s="135"/>
      <c r="EZ52" s="135"/>
      <c r="FA52" s="135"/>
      <c r="FB52" s="135"/>
      <c r="FC52" s="135"/>
      <c r="FD52" s="135"/>
      <c r="FE52" s="135"/>
      <c r="FF52" s="135"/>
      <c r="FG52" s="135"/>
      <c r="FH52" s="135"/>
      <c r="FI52" s="135"/>
      <c r="FJ52" s="135"/>
      <c r="FK52" s="135"/>
      <c r="FL52" s="135"/>
      <c r="FM52" s="135"/>
      <c r="FN52" s="135"/>
      <c r="FO52" s="135"/>
      <c r="FP52" s="135"/>
      <c r="FQ52" s="135"/>
      <c r="FR52" s="135"/>
      <c r="FS52" s="135"/>
      <c r="FT52" s="135"/>
      <c r="FU52" s="135"/>
      <c r="FV52" s="135"/>
      <c r="FW52" s="135"/>
      <c r="FX52" s="135"/>
      <c r="FY52" s="135"/>
      <c r="FZ52" s="135"/>
      <c r="GA52" s="135"/>
      <c r="GB52" s="135"/>
      <c r="GC52" s="135"/>
      <c r="GD52" s="135"/>
      <c r="GE52" s="135"/>
      <c r="GF52" s="135"/>
      <c r="GG52" s="135"/>
      <c r="GH52" s="135"/>
      <c r="GI52" s="135"/>
      <c r="GJ52" s="135"/>
      <c r="GK52" s="135"/>
      <c r="GL52" s="135"/>
      <c r="GM52" s="135"/>
      <c r="GN52" s="135"/>
      <c r="GO52" s="135"/>
      <c r="GP52" s="135"/>
      <c r="GQ52" s="135"/>
      <c r="GR52" s="135"/>
      <c r="GS52" s="135"/>
      <c r="GT52" s="135"/>
      <c r="GU52" s="135"/>
      <c r="GV52" s="135"/>
      <c r="GW52" s="135"/>
      <c r="GX52" s="135"/>
      <c r="GY52" s="135"/>
      <c r="GZ52" s="135"/>
      <c r="HA52" s="135"/>
      <c r="HB52" s="135"/>
      <c r="HC52" s="135"/>
      <c r="HD52" s="135"/>
      <c r="HE52" s="135"/>
      <c r="HF52" s="135"/>
      <c r="HG52" s="135"/>
      <c r="HH52" s="135"/>
      <c r="HI52" s="135"/>
      <c r="HJ52" s="135"/>
      <c r="HK52" s="135"/>
      <c r="HL52" s="135"/>
      <c r="HM52" s="135"/>
      <c r="HN52" s="135"/>
      <c r="HO52" s="135"/>
      <c r="HP52" s="135"/>
      <c r="HQ52" s="135"/>
      <c r="HR52" s="135"/>
      <c r="HS52" s="135"/>
      <c r="HT52" s="135"/>
      <c r="HU52" s="135"/>
      <c r="HV52" s="135"/>
      <c r="HW52" s="135"/>
      <c r="HX52" s="135"/>
      <c r="HY52" s="135"/>
      <c r="HZ52" s="135"/>
      <c r="IA52" s="135"/>
      <c r="IB52" s="135"/>
      <c r="IC52" s="135"/>
      <c r="ID52" s="135"/>
      <c r="IE52" s="135"/>
      <c r="IF52" s="135"/>
      <c r="IG52" s="135"/>
      <c r="IH52" s="135"/>
      <c r="II52" s="135"/>
      <c r="IJ52" s="135"/>
      <c r="IK52" s="135"/>
      <c r="IL52" s="135"/>
      <c r="IM52" s="135"/>
      <c r="IN52" s="135"/>
      <c r="IO52" s="135"/>
      <c r="IP52" s="135"/>
      <c r="IQ52" s="135"/>
      <c r="IR52" s="135"/>
    </row>
    <row r="53" spans="1:252" s="137" customFormat="1" ht="24" customHeight="1">
      <c r="A53" s="966" t="str">
        <f ca="1">Score!$T$1</f>
        <v>Detroit Derby Girls / All-Stars</v>
      </c>
      <c r="B53" s="967"/>
      <c r="C53" s="153" t="s">
        <v>365</v>
      </c>
      <c r="D53" s="83" t="s">
        <v>366</v>
      </c>
      <c r="E53" s="83" t="s">
        <v>239</v>
      </c>
      <c r="F53" s="486" t="s">
        <v>240</v>
      </c>
      <c r="G53" s="436" t="s">
        <v>241</v>
      </c>
      <c r="H53" s="966" t="str">
        <f t="shared" ref="H53:H94" si="3">A53</f>
        <v>Detroit Derby Girls / All-Stars</v>
      </c>
      <c r="I53" s="967"/>
      <c r="J53" s="153" t="s">
        <v>365</v>
      </c>
      <c r="K53" s="83" t="s">
        <v>366</v>
      </c>
      <c r="L53" s="83" t="s">
        <v>239</v>
      </c>
      <c r="M53" s="486" t="s">
        <v>240</v>
      </c>
      <c r="N53" s="436" t="s">
        <v>241</v>
      </c>
      <c r="O53" s="446"/>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c r="EN53" s="135"/>
      <c r="EO53" s="135"/>
      <c r="EP53" s="135"/>
      <c r="EQ53" s="135"/>
      <c r="ER53" s="135"/>
      <c r="ES53" s="135"/>
      <c r="ET53" s="135"/>
      <c r="EU53" s="135"/>
      <c r="EV53" s="135"/>
      <c r="EW53" s="135"/>
      <c r="EX53" s="135"/>
      <c r="EY53" s="135"/>
      <c r="EZ53" s="135"/>
      <c r="FA53" s="135"/>
      <c r="FB53" s="135"/>
      <c r="FC53" s="135"/>
      <c r="FD53" s="135"/>
      <c r="FE53" s="135"/>
      <c r="FF53" s="135"/>
      <c r="FG53" s="135"/>
      <c r="FH53" s="135"/>
      <c r="FI53" s="135"/>
      <c r="FJ53" s="135"/>
      <c r="FK53" s="135"/>
      <c r="FL53" s="135"/>
      <c r="FM53" s="135"/>
      <c r="FN53" s="135"/>
      <c r="FO53" s="135"/>
      <c r="FP53" s="135"/>
      <c r="FQ53" s="135"/>
      <c r="FR53" s="135"/>
      <c r="FS53" s="135"/>
      <c r="FT53" s="135"/>
      <c r="FU53" s="135"/>
      <c r="FV53" s="135"/>
      <c r="FW53" s="135"/>
      <c r="FX53" s="135"/>
      <c r="FY53" s="135"/>
      <c r="FZ53" s="135"/>
      <c r="GA53" s="135"/>
      <c r="GB53" s="135"/>
      <c r="GC53" s="135"/>
      <c r="GD53" s="135"/>
      <c r="GE53" s="135"/>
      <c r="GF53" s="135"/>
      <c r="GG53" s="135"/>
      <c r="GH53" s="135"/>
      <c r="GI53" s="135"/>
      <c r="GJ53" s="135"/>
      <c r="GK53" s="135"/>
      <c r="GL53" s="135"/>
      <c r="GM53" s="135"/>
      <c r="GN53" s="135"/>
      <c r="GO53" s="135"/>
      <c r="GP53" s="135"/>
      <c r="GQ53" s="135"/>
      <c r="GR53" s="135"/>
      <c r="GS53" s="135"/>
      <c r="GT53" s="135"/>
      <c r="GU53" s="135"/>
      <c r="GV53" s="135"/>
      <c r="GW53" s="135"/>
      <c r="GX53" s="135"/>
      <c r="GY53" s="135"/>
      <c r="GZ53" s="135"/>
      <c r="HA53" s="135"/>
      <c r="HB53" s="135"/>
      <c r="HC53" s="135"/>
      <c r="HD53" s="135"/>
      <c r="HE53" s="135"/>
      <c r="HF53" s="135"/>
      <c r="HG53" s="135"/>
      <c r="HH53" s="135"/>
      <c r="HI53" s="135"/>
      <c r="HJ53" s="135"/>
      <c r="HK53" s="135"/>
      <c r="HL53" s="135"/>
      <c r="HM53" s="135"/>
      <c r="HN53" s="135"/>
      <c r="HO53" s="135"/>
      <c r="HP53" s="135"/>
      <c r="HQ53" s="135"/>
      <c r="HR53" s="135"/>
      <c r="HS53" s="135"/>
      <c r="HT53" s="135"/>
      <c r="HU53" s="135"/>
      <c r="HV53" s="135"/>
      <c r="HW53" s="135"/>
      <c r="HX53" s="135"/>
      <c r="HY53" s="135"/>
      <c r="HZ53" s="135"/>
      <c r="IA53" s="135"/>
      <c r="IB53" s="135"/>
      <c r="IC53" s="135"/>
      <c r="ID53" s="135"/>
      <c r="IE53" s="135"/>
      <c r="IF53" s="135"/>
      <c r="IG53" s="135"/>
      <c r="IH53" s="135"/>
      <c r="II53" s="135"/>
      <c r="IJ53" s="135"/>
      <c r="IK53" s="135"/>
      <c r="IL53" s="135"/>
      <c r="IM53" s="135"/>
      <c r="IN53" s="135"/>
      <c r="IO53" s="135"/>
      <c r="IP53" s="135"/>
      <c r="IQ53" s="135"/>
      <c r="IR53" s="135"/>
    </row>
    <row r="54" spans="1:252" ht="15.75" customHeight="1">
      <c r="A54" s="321" t="str">
        <f ca="1">IF((IBRF!H11=""),"",IBRF!H11)</f>
        <v>223</v>
      </c>
      <c r="B54" s="274" t="str">
        <f ca="1">IF((IBRF!I11=""),"",IBRF!I11)</f>
        <v>SPANISH ASS'ASSIN</v>
      </c>
      <c r="C54" s="266"/>
      <c r="D54" s="427"/>
      <c r="E54" s="427"/>
      <c r="F54" s="427"/>
      <c r="G54" s="414"/>
      <c r="H54" s="321" t="str">
        <f t="shared" si="3"/>
        <v>223</v>
      </c>
      <c r="I54" s="274" t="str">
        <f t="shared" ref="I54:I73" si="4">B54</f>
        <v>SPANISH ASS'ASSIN</v>
      </c>
      <c r="J54" s="266"/>
      <c r="K54" s="427"/>
      <c r="L54" s="427"/>
      <c r="M54" s="427"/>
      <c r="N54" s="414"/>
      <c r="O54" s="446"/>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5"/>
      <c r="CY54" s="135"/>
      <c r="CZ54" s="135"/>
      <c r="DA54" s="135"/>
      <c r="DB54" s="135"/>
      <c r="DC54" s="135"/>
      <c r="DD54" s="135"/>
      <c r="DE54" s="135"/>
      <c r="DF54" s="135"/>
      <c r="DG54" s="135"/>
      <c r="DH54" s="135"/>
      <c r="DI54" s="135"/>
      <c r="DJ54" s="135"/>
      <c r="DK54" s="135"/>
      <c r="DL54" s="135"/>
      <c r="DM54" s="135"/>
      <c r="DN54" s="135"/>
      <c r="DO54" s="135"/>
      <c r="DP54" s="135"/>
      <c r="DQ54" s="135"/>
      <c r="DR54" s="135"/>
      <c r="DS54" s="135"/>
      <c r="DT54" s="135"/>
      <c r="DU54" s="135"/>
      <c r="DV54" s="135"/>
      <c r="DW54" s="135"/>
      <c r="DX54" s="135"/>
      <c r="DY54" s="135"/>
      <c r="DZ54" s="135"/>
      <c r="EA54" s="135"/>
      <c r="EB54" s="135"/>
      <c r="EC54" s="135"/>
      <c r="ED54" s="135"/>
      <c r="EE54" s="135"/>
      <c r="EF54" s="135"/>
      <c r="EG54" s="135"/>
      <c r="EH54" s="135"/>
      <c r="EI54" s="135"/>
      <c r="EJ54" s="135"/>
      <c r="EK54" s="135"/>
      <c r="EL54" s="135"/>
      <c r="EM54" s="135"/>
      <c r="EN54" s="135"/>
      <c r="EO54" s="135"/>
      <c r="EP54" s="135"/>
      <c r="EQ54" s="135"/>
      <c r="ER54" s="135"/>
      <c r="ES54" s="135"/>
      <c r="ET54" s="135"/>
      <c r="EU54" s="135"/>
      <c r="EV54" s="135"/>
      <c r="EW54" s="135"/>
      <c r="EX54" s="135"/>
      <c r="EY54" s="135"/>
      <c r="EZ54" s="135"/>
      <c r="FA54" s="135"/>
      <c r="FB54" s="135"/>
      <c r="FC54" s="135"/>
      <c r="FD54" s="135"/>
      <c r="FE54" s="135"/>
      <c r="FF54" s="135"/>
      <c r="FG54" s="135"/>
      <c r="FH54" s="135"/>
      <c r="FI54" s="135"/>
      <c r="FJ54" s="135"/>
      <c r="FK54" s="135"/>
      <c r="FL54" s="135"/>
      <c r="FM54" s="135"/>
      <c r="FN54" s="135"/>
      <c r="FO54" s="135"/>
      <c r="FP54" s="135"/>
      <c r="FQ54" s="135"/>
      <c r="FR54" s="135"/>
      <c r="FS54" s="135"/>
      <c r="FT54" s="135"/>
      <c r="FU54" s="135"/>
      <c r="FV54" s="135"/>
      <c r="FW54" s="135"/>
      <c r="FX54" s="135"/>
      <c r="FY54" s="135"/>
      <c r="FZ54" s="135"/>
      <c r="GA54" s="135"/>
      <c r="GB54" s="135"/>
      <c r="GC54" s="135"/>
      <c r="GD54" s="135"/>
      <c r="GE54" s="135"/>
      <c r="GF54" s="135"/>
      <c r="GG54" s="135"/>
      <c r="GH54" s="135"/>
      <c r="GI54" s="135"/>
      <c r="GJ54" s="135"/>
      <c r="GK54" s="135"/>
      <c r="GL54" s="135"/>
      <c r="GM54" s="135"/>
      <c r="GN54" s="135"/>
      <c r="GO54" s="135"/>
      <c r="GP54" s="135"/>
      <c r="GQ54" s="135"/>
      <c r="GR54" s="135"/>
      <c r="GS54" s="135"/>
      <c r="GT54" s="135"/>
      <c r="GU54" s="135"/>
      <c r="GV54" s="135"/>
      <c r="GW54" s="135"/>
      <c r="GX54" s="135"/>
      <c r="GY54" s="135"/>
      <c r="GZ54" s="135"/>
      <c r="HA54" s="135"/>
      <c r="HB54" s="135"/>
      <c r="HC54" s="135"/>
      <c r="HD54" s="135"/>
      <c r="HE54" s="135"/>
      <c r="HF54" s="135"/>
      <c r="HG54" s="135"/>
      <c r="HH54" s="135"/>
      <c r="HI54" s="135"/>
      <c r="HJ54" s="135"/>
      <c r="HK54" s="135"/>
      <c r="HL54" s="135"/>
      <c r="HM54" s="135"/>
      <c r="HN54" s="135"/>
      <c r="HO54" s="135"/>
      <c r="HP54" s="135"/>
      <c r="HQ54" s="135"/>
      <c r="HR54" s="135"/>
      <c r="HS54" s="135"/>
      <c r="HT54" s="135"/>
      <c r="HU54" s="135"/>
      <c r="HV54" s="135"/>
      <c r="HW54" s="135"/>
      <c r="HX54" s="135"/>
      <c r="HY54" s="135"/>
      <c r="HZ54" s="135"/>
      <c r="IA54" s="135"/>
      <c r="IB54" s="135"/>
      <c r="IC54" s="135"/>
      <c r="ID54" s="135"/>
      <c r="IE54" s="135"/>
      <c r="IF54" s="135"/>
      <c r="IG54" s="135"/>
      <c r="IH54" s="135"/>
      <c r="II54" s="135"/>
      <c r="IJ54" s="135"/>
      <c r="IK54" s="135"/>
      <c r="IL54" s="135"/>
      <c r="IM54" s="135"/>
      <c r="IN54" s="135"/>
      <c r="IO54" s="135"/>
      <c r="IP54" s="135"/>
      <c r="IQ54" s="135"/>
      <c r="IR54" s="135"/>
    </row>
    <row r="55" spans="1:252" ht="15.75" customHeight="1">
      <c r="A55" s="257" t="str">
        <f ca="1">IF((IBRF!H12=""),"",IBRF!H12)</f>
        <v>247</v>
      </c>
      <c r="B55" s="398" t="str">
        <f ca="1">IF((IBRF!I12=""),"",IBRF!I12)</f>
        <v>BOO D LIVERS</v>
      </c>
      <c r="C55" s="453"/>
      <c r="D55" s="549"/>
      <c r="E55" s="549"/>
      <c r="F55" s="549"/>
      <c r="G55" s="398"/>
      <c r="H55" s="257" t="str">
        <f t="shared" si="3"/>
        <v>247</v>
      </c>
      <c r="I55" s="398" t="str">
        <f t="shared" si="4"/>
        <v>BOO D LIVERS</v>
      </c>
      <c r="J55" s="453"/>
      <c r="K55" s="549"/>
      <c r="L55" s="549"/>
      <c r="M55" s="549"/>
      <c r="N55" s="398"/>
      <c r="O55" s="446"/>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P55" s="135"/>
      <c r="CQ55" s="135"/>
      <c r="CR55" s="135"/>
      <c r="CS55" s="135"/>
      <c r="CT55" s="135"/>
      <c r="CU55" s="135"/>
      <c r="CV55" s="135"/>
      <c r="CW55" s="135"/>
      <c r="CX55" s="135"/>
      <c r="CY55" s="135"/>
      <c r="CZ55" s="135"/>
      <c r="DA55" s="135"/>
      <c r="DB55" s="135"/>
      <c r="DC55" s="135"/>
      <c r="DD55" s="135"/>
      <c r="DE55" s="135"/>
      <c r="DF55" s="135"/>
      <c r="DG55" s="135"/>
      <c r="DH55" s="135"/>
      <c r="DI55" s="135"/>
      <c r="DJ55" s="135"/>
      <c r="DK55" s="135"/>
      <c r="DL55" s="135"/>
      <c r="DM55" s="135"/>
      <c r="DN55" s="135"/>
      <c r="DO55" s="135"/>
      <c r="DP55" s="135"/>
      <c r="DQ55" s="135"/>
      <c r="DR55" s="135"/>
      <c r="DS55" s="135"/>
      <c r="DT55" s="135"/>
      <c r="DU55" s="135"/>
      <c r="DV55" s="135"/>
      <c r="DW55" s="135"/>
      <c r="DX55" s="135"/>
      <c r="DY55" s="135"/>
      <c r="DZ55" s="135"/>
      <c r="EA55" s="135"/>
      <c r="EB55" s="135"/>
      <c r="EC55" s="135"/>
      <c r="ED55" s="135"/>
      <c r="EE55" s="135"/>
      <c r="EF55" s="135"/>
      <c r="EG55" s="135"/>
      <c r="EH55" s="135"/>
      <c r="EI55" s="135"/>
      <c r="EJ55" s="135"/>
      <c r="EK55" s="135"/>
      <c r="EL55" s="135"/>
      <c r="EM55" s="135"/>
      <c r="EN55" s="135"/>
      <c r="EO55" s="135"/>
      <c r="EP55" s="135"/>
      <c r="EQ55" s="135"/>
      <c r="ER55" s="135"/>
      <c r="ES55" s="135"/>
      <c r="ET55" s="135"/>
      <c r="EU55" s="135"/>
      <c r="EV55" s="135"/>
      <c r="EW55" s="135"/>
      <c r="EX55" s="135"/>
      <c r="EY55" s="135"/>
      <c r="EZ55" s="135"/>
      <c r="FA55" s="135"/>
      <c r="FB55" s="135"/>
      <c r="FC55" s="135"/>
      <c r="FD55" s="135"/>
      <c r="FE55" s="135"/>
      <c r="FF55" s="135"/>
      <c r="FG55" s="135"/>
      <c r="FH55" s="135"/>
      <c r="FI55" s="135"/>
      <c r="FJ55" s="135"/>
      <c r="FK55" s="135"/>
      <c r="FL55" s="135"/>
      <c r="FM55" s="135"/>
      <c r="FN55" s="135"/>
      <c r="FO55" s="135"/>
      <c r="FP55" s="135"/>
      <c r="FQ55" s="135"/>
      <c r="FR55" s="135"/>
      <c r="FS55" s="135"/>
      <c r="FT55" s="135"/>
      <c r="FU55" s="135"/>
      <c r="FV55" s="135"/>
      <c r="FW55" s="135"/>
      <c r="FX55" s="135"/>
      <c r="FY55" s="135"/>
      <c r="FZ55" s="135"/>
      <c r="GA55" s="135"/>
      <c r="GB55" s="135"/>
      <c r="GC55" s="135"/>
      <c r="GD55" s="135"/>
      <c r="GE55" s="135"/>
      <c r="GF55" s="135"/>
      <c r="GG55" s="135"/>
      <c r="GH55" s="135"/>
      <c r="GI55" s="135"/>
      <c r="GJ55" s="135"/>
      <c r="GK55" s="135"/>
      <c r="GL55" s="135"/>
      <c r="GM55" s="135"/>
      <c r="GN55" s="135"/>
      <c r="GO55" s="135"/>
      <c r="GP55" s="135"/>
      <c r="GQ55" s="135"/>
      <c r="GR55" s="135"/>
      <c r="GS55" s="135"/>
      <c r="GT55" s="135"/>
      <c r="GU55" s="135"/>
      <c r="GV55" s="135"/>
      <c r="GW55" s="135"/>
      <c r="GX55" s="135"/>
      <c r="GY55" s="135"/>
      <c r="GZ55" s="135"/>
      <c r="HA55" s="135"/>
      <c r="HB55" s="135"/>
      <c r="HC55" s="135"/>
      <c r="HD55" s="135"/>
      <c r="HE55" s="135"/>
      <c r="HF55" s="135"/>
      <c r="HG55" s="135"/>
      <c r="HH55" s="135"/>
      <c r="HI55" s="135"/>
      <c r="HJ55" s="135"/>
      <c r="HK55" s="135"/>
      <c r="HL55" s="135"/>
      <c r="HM55" s="135"/>
      <c r="HN55" s="135"/>
      <c r="HO55" s="135"/>
      <c r="HP55" s="135"/>
      <c r="HQ55" s="135"/>
      <c r="HR55" s="135"/>
      <c r="HS55" s="135"/>
      <c r="HT55" s="135"/>
      <c r="HU55" s="135"/>
      <c r="HV55" s="135"/>
      <c r="HW55" s="135"/>
      <c r="HX55" s="135"/>
      <c r="HY55" s="135"/>
      <c r="HZ55" s="135"/>
      <c r="IA55" s="135"/>
      <c r="IB55" s="135"/>
      <c r="IC55" s="135"/>
      <c r="ID55" s="135"/>
      <c r="IE55" s="135"/>
      <c r="IF55" s="135"/>
      <c r="IG55" s="135"/>
      <c r="IH55" s="135"/>
      <c r="II55" s="135"/>
      <c r="IJ55" s="135"/>
      <c r="IK55" s="135"/>
      <c r="IL55" s="135"/>
      <c r="IM55" s="135"/>
      <c r="IN55" s="135"/>
      <c r="IO55" s="135"/>
      <c r="IP55" s="135"/>
      <c r="IQ55" s="135"/>
      <c r="IR55" s="135"/>
    </row>
    <row r="56" spans="1:252" ht="15.75" customHeight="1">
      <c r="A56" s="162" t="str">
        <f ca="1">IF((IBRF!H13=""),"",IBRF!H13)</f>
        <v>28</v>
      </c>
      <c r="B56" s="398" t="str">
        <f ca="1">IF((IBRF!I13=""),"",IBRF!I13)</f>
        <v>RACER MCCHASEHER</v>
      </c>
      <c r="C56" s="233"/>
      <c r="D56" s="318"/>
      <c r="E56" s="318"/>
      <c r="F56" s="318"/>
      <c r="G56" s="497"/>
      <c r="H56" s="162" t="str">
        <f t="shared" si="3"/>
        <v>28</v>
      </c>
      <c r="I56" s="398" t="str">
        <f t="shared" si="4"/>
        <v>RACER MCCHASEHER</v>
      </c>
      <c r="J56" s="233"/>
      <c r="K56" s="318"/>
      <c r="L56" s="318"/>
      <c r="M56" s="318"/>
      <c r="N56" s="497"/>
      <c r="O56" s="446"/>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P56" s="135"/>
      <c r="CQ56" s="135"/>
      <c r="CR56" s="135"/>
      <c r="CS56" s="135"/>
      <c r="CT56" s="135"/>
      <c r="CU56" s="135"/>
      <c r="CV56" s="135"/>
      <c r="CW56" s="135"/>
      <c r="CX56" s="135"/>
      <c r="CY56" s="135"/>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5"/>
      <c r="EA56" s="135"/>
      <c r="EB56" s="135"/>
      <c r="EC56" s="135"/>
      <c r="ED56" s="135"/>
      <c r="EE56" s="135"/>
      <c r="EF56" s="135"/>
      <c r="EG56" s="135"/>
      <c r="EH56" s="135"/>
      <c r="EI56" s="135"/>
      <c r="EJ56" s="135"/>
      <c r="EK56" s="135"/>
      <c r="EL56" s="135"/>
      <c r="EM56" s="135"/>
      <c r="EN56" s="135"/>
      <c r="EO56" s="135"/>
      <c r="EP56" s="135"/>
      <c r="EQ56" s="135"/>
      <c r="ER56" s="135"/>
      <c r="ES56" s="135"/>
      <c r="ET56" s="135"/>
      <c r="EU56" s="135"/>
      <c r="EV56" s="135"/>
      <c r="EW56" s="135"/>
      <c r="EX56" s="135"/>
      <c r="EY56" s="135"/>
      <c r="EZ56" s="135"/>
      <c r="FA56" s="135"/>
      <c r="FB56" s="135"/>
      <c r="FC56" s="135"/>
      <c r="FD56" s="135"/>
      <c r="FE56" s="135"/>
      <c r="FF56" s="135"/>
      <c r="FG56" s="135"/>
      <c r="FH56" s="135"/>
      <c r="FI56" s="135"/>
      <c r="FJ56" s="135"/>
      <c r="FK56" s="135"/>
      <c r="FL56" s="135"/>
      <c r="FM56" s="135"/>
      <c r="FN56" s="135"/>
      <c r="FO56" s="135"/>
      <c r="FP56" s="135"/>
      <c r="FQ56" s="135"/>
      <c r="FR56" s="135"/>
      <c r="FS56" s="135"/>
      <c r="FT56" s="135"/>
      <c r="FU56" s="135"/>
      <c r="FV56" s="135"/>
      <c r="FW56" s="135"/>
      <c r="FX56" s="135"/>
      <c r="FY56" s="135"/>
      <c r="FZ56" s="135"/>
      <c r="GA56" s="135"/>
      <c r="GB56" s="135"/>
      <c r="GC56" s="135"/>
      <c r="GD56" s="135"/>
      <c r="GE56" s="135"/>
      <c r="GF56" s="135"/>
      <c r="GG56" s="135"/>
      <c r="GH56" s="135"/>
      <c r="GI56" s="135"/>
      <c r="GJ56" s="135"/>
      <c r="GK56" s="135"/>
      <c r="GL56" s="135"/>
      <c r="GM56" s="135"/>
      <c r="GN56" s="135"/>
      <c r="GO56" s="135"/>
      <c r="GP56" s="135"/>
      <c r="GQ56" s="135"/>
      <c r="GR56" s="135"/>
      <c r="GS56" s="135"/>
      <c r="GT56" s="135"/>
      <c r="GU56" s="135"/>
      <c r="GV56" s="135"/>
      <c r="GW56" s="135"/>
      <c r="GX56" s="135"/>
      <c r="GY56" s="135"/>
      <c r="GZ56" s="135"/>
      <c r="HA56" s="135"/>
      <c r="HB56" s="135"/>
      <c r="HC56" s="135"/>
      <c r="HD56" s="135"/>
      <c r="HE56" s="135"/>
      <c r="HF56" s="135"/>
      <c r="HG56" s="135"/>
      <c r="HH56" s="135"/>
      <c r="HI56" s="135"/>
      <c r="HJ56" s="135"/>
      <c r="HK56" s="135"/>
      <c r="HL56" s="135"/>
      <c r="HM56" s="135"/>
      <c r="HN56" s="135"/>
      <c r="HO56" s="135"/>
      <c r="HP56" s="135"/>
      <c r="HQ56" s="135"/>
      <c r="HR56" s="135"/>
      <c r="HS56" s="135"/>
      <c r="HT56" s="135"/>
      <c r="HU56" s="135"/>
      <c r="HV56" s="135"/>
      <c r="HW56" s="135"/>
      <c r="HX56" s="135"/>
      <c r="HY56" s="135"/>
      <c r="HZ56" s="135"/>
      <c r="IA56" s="135"/>
      <c r="IB56" s="135"/>
      <c r="IC56" s="135"/>
      <c r="ID56" s="135"/>
      <c r="IE56" s="135"/>
      <c r="IF56" s="135"/>
      <c r="IG56" s="135"/>
      <c r="IH56" s="135"/>
      <c r="II56" s="135"/>
      <c r="IJ56" s="135"/>
      <c r="IK56" s="135"/>
      <c r="IL56" s="135"/>
      <c r="IM56" s="135"/>
      <c r="IN56" s="135"/>
      <c r="IO56" s="135"/>
      <c r="IP56" s="135"/>
      <c r="IQ56" s="135"/>
      <c r="IR56" s="135"/>
    </row>
    <row r="57" spans="1:252" ht="15.75" customHeight="1">
      <c r="A57" s="257" t="str">
        <f ca="1">IF((IBRF!H14=""),"",IBRF!H14)</f>
        <v>3</v>
      </c>
      <c r="B57" s="398" t="str">
        <f ca="1">IF((IBRF!I14=""),"",IBRF!I14)</f>
        <v>ROXANNA HARDPLACE</v>
      </c>
      <c r="C57" s="453"/>
      <c r="D57" s="549"/>
      <c r="E57" s="549"/>
      <c r="F57" s="549"/>
      <c r="G57" s="398"/>
      <c r="H57" s="257" t="str">
        <f t="shared" si="3"/>
        <v>3</v>
      </c>
      <c r="I57" s="398" t="str">
        <f t="shared" si="4"/>
        <v>ROXANNA HARDPLACE</v>
      </c>
      <c r="J57" s="453"/>
      <c r="K57" s="549"/>
      <c r="L57" s="549"/>
      <c r="M57" s="549"/>
      <c r="N57" s="398"/>
      <c r="O57" s="446"/>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c r="ED57" s="135"/>
      <c r="EE57" s="135"/>
      <c r="EF57" s="135"/>
      <c r="EG57" s="135"/>
      <c r="EH57" s="135"/>
      <c r="EI57" s="135"/>
      <c r="EJ57" s="135"/>
      <c r="EK57" s="135"/>
      <c r="EL57" s="135"/>
      <c r="EM57" s="135"/>
      <c r="EN57" s="135"/>
      <c r="EO57" s="135"/>
      <c r="EP57" s="135"/>
      <c r="EQ57" s="135"/>
      <c r="ER57" s="135"/>
      <c r="ES57" s="135"/>
      <c r="ET57" s="135"/>
      <c r="EU57" s="135"/>
      <c r="EV57" s="135"/>
      <c r="EW57" s="135"/>
      <c r="EX57" s="135"/>
      <c r="EY57" s="135"/>
      <c r="EZ57" s="135"/>
      <c r="FA57" s="135"/>
      <c r="FB57" s="135"/>
      <c r="FC57" s="135"/>
      <c r="FD57" s="135"/>
      <c r="FE57" s="135"/>
      <c r="FF57" s="135"/>
      <c r="FG57" s="135"/>
      <c r="FH57" s="135"/>
      <c r="FI57" s="135"/>
      <c r="FJ57" s="135"/>
      <c r="FK57" s="135"/>
      <c r="FL57" s="135"/>
      <c r="FM57" s="135"/>
      <c r="FN57" s="135"/>
      <c r="FO57" s="135"/>
      <c r="FP57" s="135"/>
      <c r="FQ57" s="135"/>
      <c r="FR57" s="135"/>
      <c r="FS57" s="135"/>
      <c r="FT57" s="135"/>
      <c r="FU57" s="135"/>
      <c r="FV57" s="135"/>
      <c r="FW57" s="135"/>
      <c r="FX57" s="135"/>
      <c r="FY57" s="135"/>
      <c r="FZ57" s="135"/>
      <c r="GA57" s="135"/>
      <c r="GB57" s="135"/>
      <c r="GC57" s="135"/>
      <c r="GD57" s="135"/>
      <c r="GE57" s="135"/>
      <c r="GF57" s="135"/>
      <c r="GG57" s="135"/>
      <c r="GH57" s="135"/>
      <c r="GI57" s="135"/>
      <c r="GJ57" s="135"/>
      <c r="GK57" s="135"/>
      <c r="GL57" s="135"/>
      <c r="GM57" s="135"/>
      <c r="GN57" s="135"/>
      <c r="GO57" s="135"/>
      <c r="GP57" s="135"/>
      <c r="GQ57" s="135"/>
      <c r="GR57" s="135"/>
      <c r="GS57" s="135"/>
      <c r="GT57" s="135"/>
      <c r="GU57" s="135"/>
      <c r="GV57" s="135"/>
      <c r="GW57" s="135"/>
      <c r="GX57" s="135"/>
      <c r="GY57" s="135"/>
      <c r="GZ57" s="135"/>
      <c r="HA57" s="135"/>
      <c r="HB57" s="135"/>
      <c r="HC57" s="135"/>
      <c r="HD57" s="135"/>
      <c r="HE57" s="135"/>
      <c r="HF57" s="135"/>
      <c r="HG57" s="135"/>
      <c r="HH57" s="135"/>
      <c r="HI57" s="135"/>
      <c r="HJ57" s="135"/>
      <c r="HK57" s="135"/>
      <c r="HL57" s="135"/>
      <c r="HM57" s="135"/>
      <c r="HN57" s="135"/>
      <c r="HO57" s="135"/>
      <c r="HP57" s="135"/>
      <c r="HQ57" s="135"/>
      <c r="HR57" s="135"/>
      <c r="HS57" s="135"/>
      <c r="HT57" s="135"/>
      <c r="HU57" s="135"/>
      <c r="HV57" s="135"/>
      <c r="HW57" s="135"/>
      <c r="HX57" s="135"/>
      <c r="HY57" s="135"/>
      <c r="HZ57" s="135"/>
      <c r="IA57" s="135"/>
      <c r="IB57" s="135"/>
      <c r="IC57" s="135"/>
      <c r="ID57" s="135"/>
      <c r="IE57" s="135"/>
      <c r="IF57" s="135"/>
      <c r="IG57" s="135"/>
      <c r="IH57" s="135"/>
      <c r="II57" s="135"/>
      <c r="IJ57" s="135"/>
      <c r="IK57" s="135"/>
      <c r="IL57" s="135"/>
      <c r="IM57" s="135"/>
      <c r="IN57" s="135"/>
      <c r="IO57" s="135"/>
      <c r="IP57" s="135"/>
      <c r="IQ57" s="135"/>
      <c r="IR57" s="135"/>
    </row>
    <row r="58" spans="1:252" ht="15.75" customHeight="1">
      <c r="A58" s="162" t="str">
        <f ca="1">IF((IBRF!H15=""),"",IBRF!H15)</f>
        <v>303</v>
      </c>
      <c r="B58" s="398" t="str">
        <f ca="1">IF((IBRF!I15=""),"",IBRF!I15)</f>
        <v>BRUISIE SIOUXXX</v>
      </c>
      <c r="C58" s="233"/>
      <c r="D58" s="318"/>
      <c r="E58" s="318"/>
      <c r="F58" s="318"/>
      <c r="G58" s="497"/>
      <c r="H58" s="162" t="str">
        <f t="shared" si="3"/>
        <v>303</v>
      </c>
      <c r="I58" s="398" t="str">
        <f t="shared" si="4"/>
        <v>BRUISIE SIOUXXX</v>
      </c>
      <c r="J58" s="233"/>
      <c r="K58" s="318"/>
      <c r="L58" s="318"/>
      <c r="M58" s="318"/>
      <c r="N58" s="497"/>
      <c r="O58" s="446"/>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135"/>
      <c r="DA58" s="135"/>
      <c r="DB58" s="135"/>
      <c r="DC58" s="135"/>
      <c r="DD58" s="135"/>
      <c r="DE58" s="135"/>
      <c r="DF58" s="135"/>
      <c r="DG58" s="135"/>
      <c r="DH58" s="135"/>
      <c r="DI58" s="135"/>
      <c r="DJ58" s="135"/>
      <c r="DK58" s="135"/>
      <c r="DL58" s="135"/>
      <c r="DM58" s="135"/>
      <c r="DN58" s="135"/>
      <c r="DO58" s="135"/>
      <c r="DP58" s="135"/>
      <c r="DQ58" s="135"/>
      <c r="DR58" s="135"/>
      <c r="DS58" s="135"/>
      <c r="DT58" s="135"/>
      <c r="DU58" s="135"/>
      <c r="DV58" s="135"/>
      <c r="DW58" s="135"/>
      <c r="DX58" s="135"/>
      <c r="DY58" s="135"/>
      <c r="DZ58" s="135"/>
      <c r="EA58" s="135"/>
      <c r="EB58" s="135"/>
      <c r="EC58" s="135"/>
      <c r="ED58" s="135"/>
      <c r="EE58" s="135"/>
      <c r="EF58" s="135"/>
      <c r="EG58" s="135"/>
      <c r="EH58" s="135"/>
      <c r="EI58" s="135"/>
      <c r="EJ58" s="135"/>
      <c r="EK58" s="135"/>
      <c r="EL58" s="135"/>
      <c r="EM58" s="135"/>
      <c r="EN58" s="135"/>
      <c r="EO58" s="135"/>
      <c r="EP58" s="135"/>
      <c r="EQ58" s="135"/>
      <c r="ER58" s="135"/>
      <c r="ES58" s="135"/>
      <c r="ET58" s="135"/>
      <c r="EU58" s="135"/>
      <c r="EV58" s="135"/>
      <c r="EW58" s="135"/>
      <c r="EX58" s="135"/>
      <c r="EY58" s="135"/>
      <c r="EZ58" s="135"/>
      <c r="FA58" s="135"/>
      <c r="FB58" s="135"/>
      <c r="FC58" s="135"/>
      <c r="FD58" s="135"/>
      <c r="FE58" s="135"/>
      <c r="FF58" s="135"/>
      <c r="FG58" s="135"/>
      <c r="FH58" s="135"/>
      <c r="FI58" s="135"/>
      <c r="FJ58" s="135"/>
      <c r="FK58" s="135"/>
      <c r="FL58" s="135"/>
      <c r="FM58" s="135"/>
      <c r="FN58" s="135"/>
      <c r="FO58" s="135"/>
      <c r="FP58" s="135"/>
      <c r="FQ58" s="135"/>
      <c r="FR58" s="135"/>
      <c r="FS58" s="135"/>
      <c r="FT58" s="135"/>
      <c r="FU58" s="135"/>
      <c r="FV58" s="135"/>
      <c r="FW58" s="135"/>
      <c r="FX58" s="135"/>
      <c r="FY58" s="135"/>
      <c r="FZ58" s="135"/>
      <c r="GA58" s="135"/>
      <c r="GB58" s="135"/>
      <c r="GC58" s="135"/>
      <c r="GD58" s="135"/>
      <c r="GE58" s="135"/>
      <c r="GF58" s="135"/>
      <c r="GG58" s="135"/>
      <c r="GH58" s="135"/>
      <c r="GI58" s="135"/>
      <c r="GJ58" s="135"/>
      <c r="GK58" s="135"/>
      <c r="GL58" s="135"/>
      <c r="GM58" s="135"/>
      <c r="GN58" s="135"/>
      <c r="GO58" s="135"/>
      <c r="GP58" s="135"/>
      <c r="GQ58" s="135"/>
      <c r="GR58" s="135"/>
      <c r="GS58" s="135"/>
      <c r="GT58" s="135"/>
      <c r="GU58" s="135"/>
      <c r="GV58" s="135"/>
      <c r="GW58" s="135"/>
      <c r="GX58" s="135"/>
      <c r="GY58" s="135"/>
      <c r="GZ58" s="135"/>
      <c r="HA58" s="135"/>
      <c r="HB58" s="135"/>
      <c r="HC58" s="135"/>
      <c r="HD58" s="135"/>
      <c r="HE58" s="135"/>
      <c r="HF58" s="135"/>
      <c r="HG58" s="135"/>
      <c r="HH58" s="135"/>
      <c r="HI58" s="135"/>
      <c r="HJ58" s="135"/>
      <c r="HK58" s="135"/>
      <c r="HL58" s="135"/>
      <c r="HM58" s="135"/>
      <c r="HN58" s="135"/>
      <c r="HO58" s="135"/>
      <c r="HP58" s="135"/>
      <c r="HQ58" s="135"/>
      <c r="HR58" s="135"/>
      <c r="HS58" s="135"/>
      <c r="HT58" s="135"/>
      <c r="HU58" s="135"/>
      <c r="HV58" s="135"/>
      <c r="HW58" s="135"/>
      <c r="HX58" s="135"/>
      <c r="HY58" s="135"/>
      <c r="HZ58" s="135"/>
      <c r="IA58" s="135"/>
      <c r="IB58" s="135"/>
      <c r="IC58" s="135"/>
      <c r="ID58" s="135"/>
      <c r="IE58" s="135"/>
      <c r="IF58" s="135"/>
      <c r="IG58" s="135"/>
      <c r="IH58" s="135"/>
      <c r="II58" s="135"/>
      <c r="IJ58" s="135"/>
      <c r="IK58" s="135"/>
      <c r="IL58" s="135"/>
      <c r="IM58" s="135"/>
      <c r="IN58" s="135"/>
      <c r="IO58" s="135"/>
      <c r="IP58" s="135"/>
      <c r="IQ58" s="135"/>
      <c r="IR58" s="135"/>
    </row>
    <row r="59" spans="1:252" ht="15.75" customHeight="1">
      <c r="A59" s="257" t="str">
        <f ca="1">IF((IBRF!H16=""),"",IBRF!H16)</f>
        <v>45</v>
      </c>
      <c r="B59" s="398" t="str">
        <f ca="1">IF((IBRF!I16=""),"",IBRF!I16)</f>
        <v>FETA SLEEZE</v>
      </c>
      <c r="C59" s="453"/>
      <c r="D59" s="549"/>
      <c r="E59" s="549"/>
      <c r="F59" s="549"/>
      <c r="G59" s="398"/>
      <c r="H59" s="257" t="str">
        <f t="shared" si="3"/>
        <v>45</v>
      </c>
      <c r="I59" s="398" t="str">
        <f t="shared" si="4"/>
        <v>FETA SLEEZE</v>
      </c>
      <c r="J59" s="453"/>
      <c r="K59" s="549"/>
      <c r="L59" s="549"/>
      <c r="M59" s="549"/>
      <c r="N59" s="398"/>
      <c r="O59" s="446"/>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5"/>
      <c r="GF59" s="135"/>
      <c r="GG59" s="135"/>
      <c r="GH59" s="135"/>
      <c r="GI59" s="135"/>
      <c r="GJ59" s="135"/>
      <c r="GK59" s="135"/>
      <c r="GL59" s="135"/>
      <c r="GM59" s="135"/>
      <c r="GN59" s="135"/>
      <c r="GO59" s="135"/>
      <c r="GP59" s="135"/>
      <c r="GQ59" s="135"/>
      <c r="GR59" s="135"/>
      <c r="GS59" s="135"/>
      <c r="GT59" s="135"/>
      <c r="GU59" s="135"/>
      <c r="GV59" s="135"/>
      <c r="GW59" s="135"/>
      <c r="GX59" s="135"/>
      <c r="GY59" s="135"/>
      <c r="GZ59" s="135"/>
      <c r="HA59" s="135"/>
      <c r="HB59" s="135"/>
      <c r="HC59" s="135"/>
      <c r="HD59" s="135"/>
      <c r="HE59" s="135"/>
      <c r="HF59" s="135"/>
      <c r="HG59" s="135"/>
      <c r="HH59" s="135"/>
      <c r="HI59" s="135"/>
      <c r="HJ59" s="135"/>
      <c r="HK59" s="135"/>
      <c r="HL59" s="135"/>
      <c r="HM59" s="135"/>
      <c r="HN59" s="135"/>
      <c r="HO59" s="135"/>
      <c r="HP59" s="135"/>
      <c r="HQ59" s="135"/>
      <c r="HR59" s="135"/>
      <c r="HS59" s="135"/>
      <c r="HT59" s="135"/>
      <c r="HU59" s="135"/>
      <c r="HV59" s="135"/>
      <c r="HW59" s="135"/>
      <c r="HX59" s="135"/>
      <c r="HY59" s="135"/>
      <c r="HZ59" s="135"/>
      <c r="IA59" s="135"/>
      <c r="IB59" s="135"/>
      <c r="IC59" s="135"/>
      <c r="ID59" s="135"/>
      <c r="IE59" s="135"/>
      <c r="IF59" s="135"/>
      <c r="IG59" s="135"/>
      <c r="IH59" s="135"/>
      <c r="II59" s="135"/>
      <c r="IJ59" s="135"/>
      <c r="IK59" s="135"/>
      <c r="IL59" s="135"/>
      <c r="IM59" s="135"/>
      <c r="IN59" s="135"/>
      <c r="IO59" s="135"/>
      <c r="IP59" s="135"/>
      <c r="IQ59" s="135"/>
      <c r="IR59" s="135"/>
    </row>
    <row r="60" spans="1:252" ht="15.75" customHeight="1">
      <c r="A60" s="162" t="str">
        <f ca="1">IF((IBRF!H17=""),"",IBRF!H17)</f>
        <v>46</v>
      </c>
      <c r="B60" s="398" t="str">
        <f ca="1">IF((IBRF!I17=""),"",IBRF!I17)</f>
        <v>FATAL FEMME</v>
      </c>
      <c r="C60" s="233"/>
      <c r="D60" s="318"/>
      <c r="E60" s="318"/>
      <c r="F60" s="318"/>
      <c r="G60" s="497"/>
      <c r="H60" s="162" t="str">
        <f t="shared" si="3"/>
        <v>46</v>
      </c>
      <c r="I60" s="398" t="str">
        <f t="shared" si="4"/>
        <v>FATAL FEMME</v>
      </c>
      <c r="J60" s="233"/>
      <c r="K60" s="318"/>
      <c r="L60" s="318"/>
      <c r="M60" s="318"/>
      <c r="N60" s="497"/>
      <c r="O60" s="446"/>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c r="ED60" s="135"/>
      <c r="EE60" s="135"/>
      <c r="EF60" s="135"/>
      <c r="EG60" s="135"/>
      <c r="EH60" s="135"/>
      <c r="EI60" s="135"/>
      <c r="EJ60" s="135"/>
      <c r="EK60" s="135"/>
      <c r="EL60" s="135"/>
      <c r="EM60" s="135"/>
      <c r="EN60" s="135"/>
      <c r="EO60" s="135"/>
      <c r="EP60" s="135"/>
      <c r="EQ60" s="135"/>
      <c r="ER60" s="135"/>
      <c r="ES60" s="135"/>
      <c r="ET60" s="135"/>
      <c r="EU60" s="135"/>
      <c r="EV60" s="135"/>
      <c r="EW60" s="135"/>
      <c r="EX60" s="135"/>
      <c r="EY60" s="135"/>
      <c r="EZ60" s="135"/>
      <c r="FA60" s="135"/>
      <c r="FB60" s="135"/>
      <c r="FC60" s="135"/>
      <c r="FD60" s="135"/>
      <c r="FE60" s="135"/>
      <c r="FF60" s="135"/>
      <c r="FG60" s="135"/>
      <c r="FH60" s="135"/>
      <c r="FI60" s="135"/>
      <c r="FJ60" s="135"/>
      <c r="FK60" s="135"/>
      <c r="FL60" s="135"/>
      <c r="FM60" s="135"/>
      <c r="FN60" s="135"/>
      <c r="FO60" s="135"/>
      <c r="FP60" s="135"/>
      <c r="FQ60" s="135"/>
      <c r="FR60" s="135"/>
      <c r="FS60" s="135"/>
      <c r="FT60" s="135"/>
      <c r="FU60" s="135"/>
      <c r="FV60" s="135"/>
      <c r="FW60" s="135"/>
      <c r="FX60" s="135"/>
      <c r="FY60" s="135"/>
      <c r="FZ60" s="135"/>
      <c r="GA60" s="135"/>
      <c r="GB60" s="135"/>
      <c r="GC60" s="135"/>
      <c r="GD60" s="135"/>
      <c r="GE60" s="135"/>
      <c r="GF60" s="135"/>
      <c r="GG60" s="135"/>
      <c r="GH60" s="135"/>
      <c r="GI60" s="135"/>
      <c r="GJ60" s="135"/>
      <c r="GK60" s="135"/>
      <c r="GL60" s="135"/>
      <c r="GM60" s="135"/>
      <c r="GN60" s="135"/>
      <c r="GO60" s="135"/>
      <c r="GP60" s="135"/>
      <c r="GQ60" s="135"/>
      <c r="GR60" s="135"/>
      <c r="GS60" s="135"/>
      <c r="GT60" s="135"/>
      <c r="GU60" s="135"/>
      <c r="GV60" s="135"/>
      <c r="GW60" s="135"/>
      <c r="GX60" s="135"/>
      <c r="GY60" s="135"/>
      <c r="GZ60" s="135"/>
      <c r="HA60" s="135"/>
      <c r="HB60" s="135"/>
      <c r="HC60" s="135"/>
      <c r="HD60" s="135"/>
      <c r="HE60" s="135"/>
      <c r="HF60" s="135"/>
      <c r="HG60" s="135"/>
      <c r="HH60" s="135"/>
      <c r="HI60" s="135"/>
      <c r="HJ60" s="135"/>
      <c r="HK60" s="135"/>
      <c r="HL60" s="135"/>
      <c r="HM60" s="135"/>
      <c r="HN60" s="135"/>
      <c r="HO60" s="135"/>
      <c r="HP60" s="135"/>
      <c r="HQ60" s="135"/>
      <c r="HR60" s="135"/>
      <c r="HS60" s="135"/>
      <c r="HT60" s="135"/>
      <c r="HU60" s="135"/>
      <c r="HV60" s="135"/>
      <c r="HW60" s="135"/>
      <c r="HX60" s="135"/>
      <c r="HY60" s="135"/>
      <c r="HZ60" s="135"/>
      <c r="IA60" s="135"/>
      <c r="IB60" s="135"/>
      <c r="IC60" s="135"/>
      <c r="ID60" s="135"/>
      <c r="IE60" s="135"/>
      <c r="IF60" s="135"/>
      <c r="IG60" s="135"/>
      <c r="IH60" s="135"/>
      <c r="II60" s="135"/>
      <c r="IJ60" s="135"/>
      <c r="IK60" s="135"/>
      <c r="IL60" s="135"/>
      <c r="IM60" s="135"/>
      <c r="IN60" s="135"/>
      <c r="IO60" s="135"/>
      <c r="IP60" s="135"/>
      <c r="IQ60" s="135"/>
      <c r="IR60" s="135"/>
    </row>
    <row r="61" spans="1:252" ht="15.75" customHeight="1">
      <c r="A61" s="257" t="str">
        <f ca="1">IF((IBRF!H18=""),"",IBRF!H18)</f>
        <v>462</v>
      </c>
      <c r="B61" s="398" t="str">
        <f ca="1">IF((IBRF!I18=""),"",IBRF!I18)</f>
        <v>ANOMALY</v>
      </c>
      <c r="C61" s="453"/>
      <c r="D61" s="549"/>
      <c r="E61" s="549"/>
      <c r="F61" s="549"/>
      <c r="G61" s="398"/>
      <c r="H61" s="257" t="str">
        <f t="shared" si="3"/>
        <v>462</v>
      </c>
      <c r="I61" s="398" t="str">
        <f t="shared" si="4"/>
        <v>ANOMALY</v>
      </c>
      <c r="J61" s="453"/>
      <c r="K61" s="549"/>
      <c r="L61" s="549"/>
      <c r="M61" s="549"/>
      <c r="N61" s="398"/>
      <c r="O61" s="446"/>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c r="ED61" s="135"/>
      <c r="EE61" s="135"/>
      <c r="EF61" s="135"/>
      <c r="EG61" s="135"/>
      <c r="EH61" s="135"/>
      <c r="EI61" s="135"/>
      <c r="EJ61" s="135"/>
      <c r="EK61" s="135"/>
      <c r="EL61" s="135"/>
      <c r="EM61" s="135"/>
      <c r="EN61" s="135"/>
      <c r="EO61" s="135"/>
      <c r="EP61" s="135"/>
      <c r="EQ61" s="135"/>
      <c r="ER61" s="135"/>
      <c r="ES61" s="135"/>
      <c r="ET61" s="135"/>
      <c r="EU61" s="135"/>
      <c r="EV61" s="135"/>
      <c r="EW61" s="135"/>
      <c r="EX61" s="135"/>
      <c r="EY61" s="135"/>
      <c r="EZ61" s="135"/>
      <c r="FA61" s="135"/>
      <c r="FB61" s="135"/>
      <c r="FC61" s="135"/>
      <c r="FD61" s="135"/>
      <c r="FE61" s="135"/>
      <c r="FF61" s="135"/>
      <c r="FG61" s="135"/>
      <c r="FH61" s="135"/>
      <c r="FI61" s="135"/>
      <c r="FJ61" s="135"/>
      <c r="FK61" s="135"/>
      <c r="FL61" s="135"/>
      <c r="FM61" s="135"/>
      <c r="FN61" s="135"/>
      <c r="FO61" s="135"/>
      <c r="FP61" s="135"/>
      <c r="FQ61" s="135"/>
      <c r="FR61" s="135"/>
      <c r="FS61" s="135"/>
      <c r="FT61" s="135"/>
      <c r="FU61" s="135"/>
      <c r="FV61" s="135"/>
      <c r="FW61" s="135"/>
      <c r="FX61" s="135"/>
      <c r="FY61" s="135"/>
      <c r="FZ61" s="135"/>
      <c r="GA61" s="135"/>
      <c r="GB61" s="135"/>
      <c r="GC61" s="135"/>
      <c r="GD61" s="135"/>
      <c r="GE61" s="135"/>
      <c r="GF61" s="135"/>
      <c r="GG61" s="135"/>
      <c r="GH61" s="135"/>
      <c r="GI61" s="135"/>
      <c r="GJ61" s="135"/>
      <c r="GK61" s="135"/>
      <c r="GL61" s="135"/>
      <c r="GM61" s="135"/>
      <c r="GN61" s="135"/>
      <c r="GO61" s="135"/>
      <c r="GP61" s="135"/>
      <c r="GQ61" s="135"/>
      <c r="GR61" s="135"/>
      <c r="GS61" s="135"/>
      <c r="GT61" s="135"/>
      <c r="GU61" s="135"/>
      <c r="GV61" s="135"/>
      <c r="GW61" s="135"/>
      <c r="GX61" s="135"/>
      <c r="GY61" s="135"/>
      <c r="GZ61" s="135"/>
      <c r="HA61" s="135"/>
      <c r="HB61" s="135"/>
      <c r="HC61" s="135"/>
      <c r="HD61" s="135"/>
      <c r="HE61" s="135"/>
      <c r="HF61" s="135"/>
      <c r="HG61" s="135"/>
      <c r="HH61" s="135"/>
      <c r="HI61" s="135"/>
      <c r="HJ61" s="135"/>
      <c r="HK61" s="135"/>
      <c r="HL61" s="135"/>
      <c r="HM61" s="135"/>
      <c r="HN61" s="135"/>
      <c r="HO61" s="135"/>
      <c r="HP61" s="135"/>
      <c r="HQ61" s="135"/>
      <c r="HR61" s="135"/>
      <c r="HS61" s="135"/>
      <c r="HT61" s="135"/>
      <c r="HU61" s="135"/>
      <c r="HV61" s="135"/>
      <c r="HW61" s="135"/>
      <c r="HX61" s="135"/>
      <c r="HY61" s="135"/>
      <c r="HZ61" s="135"/>
      <c r="IA61" s="135"/>
      <c r="IB61" s="135"/>
      <c r="IC61" s="135"/>
      <c r="ID61" s="135"/>
      <c r="IE61" s="135"/>
      <c r="IF61" s="135"/>
      <c r="IG61" s="135"/>
      <c r="IH61" s="135"/>
      <c r="II61" s="135"/>
      <c r="IJ61" s="135"/>
      <c r="IK61" s="135"/>
      <c r="IL61" s="135"/>
      <c r="IM61" s="135"/>
      <c r="IN61" s="135"/>
      <c r="IO61" s="135"/>
      <c r="IP61" s="135"/>
      <c r="IQ61" s="135"/>
      <c r="IR61" s="135"/>
    </row>
    <row r="62" spans="1:252" ht="15.75" customHeight="1">
      <c r="A62" s="162" t="str">
        <f ca="1">IF((IBRF!H19=""),"",IBRF!H19)</f>
        <v>620</v>
      </c>
      <c r="B62" s="398" t="str">
        <f ca="1">IF((IBRF!I19=""),"",IBRF!I19)</f>
        <v>LAZER BEAM</v>
      </c>
      <c r="C62" s="233"/>
      <c r="D62" s="318"/>
      <c r="E62" s="318"/>
      <c r="F62" s="318"/>
      <c r="G62" s="497"/>
      <c r="H62" s="162" t="str">
        <f t="shared" si="3"/>
        <v>620</v>
      </c>
      <c r="I62" s="398" t="str">
        <f t="shared" si="4"/>
        <v>LAZER BEAM</v>
      </c>
      <c r="J62" s="233"/>
      <c r="K62" s="318"/>
      <c r="L62" s="318"/>
      <c r="M62" s="318"/>
      <c r="N62" s="497"/>
      <c r="O62" s="446"/>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c r="FC62" s="135"/>
      <c r="FD62" s="135"/>
      <c r="FE62" s="135"/>
      <c r="FF62" s="135"/>
      <c r="FG62" s="135"/>
      <c r="FH62" s="135"/>
      <c r="FI62" s="135"/>
      <c r="FJ62" s="135"/>
      <c r="FK62" s="135"/>
      <c r="FL62" s="135"/>
      <c r="FM62" s="135"/>
      <c r="FN62" s="135"/>
      <c r="FO62" s="135"/>
      <c r="FP62" s="135"/>
      <c r="FQ62" s="135"/>
      <c r="FR62" s="135"/>
      <c r="FS62" s="135"/>
      <c r="FT62" s="135"/>
      <c r="FU62" s="135"/>
      <c r="FV62" s="135"/>
      <c r="FW62" s="135"/>
      <c r="FX62" s="135"/>
      <c r="FY62" s="135"/>
      <c r="FZ62" s="135"/>
      <c r="GA62" s="135"/>
      <c r="GB62" s="135"/>
      <c r="GC62" s="135"/>
      <c r="GD62" s="135"/>
      <c r="GE62" s="135"/>
      <c r="GF62" s="135"/>
      <c r="GG62" s="135"/>
      <c r="GH62" s="135"/>
      <c r="GI62" s="135"/>
      <c r="GJ62" s="135"/>
      <c r="GK62" s="135"/>
      <c r="GL62" s="135"/>
      <c r="GM62" s="135"/>
      <c r="GN62" s="135"/>
      <c r="GO62" s="135"/>
      <c r="GP62" s="135"/>
      <c r="GQ62" s="135"/>
      <c r="GR62" s="135"/>
      <c r="GS62" s="135"/>
      <c r="GT62" s="135"/>
      <c r="GU62" s="135"/>
      <c r="GV62" s="135"/>
      <c r="GW62" s="135"/>
      <c r="GX62" s="135"/>
      <c r="GY62" s="135"/>
      <c r="GZ62" s="135"/>
      <c r="HA62" s="135"/>
      <c r="HB62" s="135"/>
      <c r="HC62" s="135"/>
      <c r="HD62" s="135"/>
      <c r="HE62" s="135"/>
      <c r="HF62" s="135"/>
      <c r="HG62" s="135"/>
      <c r="HH62" s="135"/>
      <c r="HI62" s="135"/>
      <c r="HJ62" s="135"/>
      <c r="HK62" s="135"/>
      <c r="HL62" s="135"/>
      <c r="HM62" s="135"/>
      <c r="HN62" s="135"/>
      <c r="HO62" s="135"/>
      <c r="HP62" s="135"/>
      <c r="HQ62" s="135"/>
      <c r="HR62" s="135"/>
      <c r="HS62" s="135"/>
      <c r="HT62" s="135"/>
      <c r="HU62" s="135"/>
      <c r="HV62" s="135"/>
      <c r="HW62" s="135"/>
      <c r="HX62" s="135"/>
      <c r="HY62" s="135"/>
      <c r="HZ62" s="135"/>
      <c r="IA62" s="135"/>
      <c r="IB62" s="135"/>
      <c r="IC62" s="135"/>
      <c r="ID62" s="135"/>
      <c r="IE62" s="135"/>
      <c r="IF62" s="135"/>
      <c r="IG62" s="135"/>
      <c r="IH62" s="135"/>
      <c r="II62" s="135"/>
      <c r="IJ62" s="135"/>
      <c r="IK62" s="135"/>
      <c r="IL62" s="135"/>
      <c r="IM62" s="135"/>
      <c r="IN62" s="135"/>
      <c r="IO62" s="135"/>
      <c r="IP62" s="135"/>
      <c r="IQ62" s="135"/>
      <c r="IR62" s="135"/>
    </row>
    <row r="63" spans="1:252" ht="15.75" customHeight="1">
      <c r="A63" s="257" t="str">
        <f ca="1">IF((IBRF!H20=""),"",IBRF!H20)</f>
        <v>666</v>
      </c>
      <c r="B63" s="398" t="str">
        <f ca="1">IF((IBRF!I20=""),"",IBRF!I20)</f>
        <v>ALLY SIN SHOVERLAND</v>
      </c>
      <c r="C63" s="453"/>
      <c r="D63" s="549"/>
      <c r="E63" s="549"/>
      <c r="F63" s="549"/>
      <c r="G63" s="398"/>
      <c r="H63" s="257" t="str">
        <f t="shared" si="3"/>
        <v>666</v>
      </c>
      <c r="I63" s="398" t="str">
        <f t="shared" si="4"/>
        <v>ALLY SIN SHOVERLAND</v>
      </c>
      <c r="J63" s="453"/>
      <c r="K63" s="549"/>
      <c r="L63" s="549"/>
      <c r="M63" s="549"/>
      <c r="N63" s="398"/>
      <c r="O63" s="446"/>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c r="FC63" s="135"/>
      <c r="FD63" s="135"/>
      <c r="FE63" s="135"/>
      <c r="FF63" s="135"/>
      <c r="FG63" s="135"/>
      <c r="FH63" s="135"/>
      <c r="FI63" s="135"/>
      <c r="FJ63" s="135"/>
      <c r="FK63" s="135"/>
      <c r="FL63" s="135"/>
      <c r="FM63" s="135"/>
      <c r="FN63" s="135"/>
      <c r="FO63" s="135"/>
      <c r="FP63" s="135"/>
      <c r="FQ63" s="135"/>
      <c r="FR63" s="135"/>
      <c r="FS63" s="135"/>
      <c r="FT63" s="135"/>
      <c r="FU63" s="135"/>
      <c r="FV63" s="135"/>
      <c r="FW63" s="135"/>
      <c r="FX63" s="135"/>
      <c r="FY63" s="135"/>
      <c r="FZ63" s="135"/>
      <c r="GA63" s="135"/>
      <c r="GB63" s="135"/>
      <c r="GC63" s="135"/>
      <c r="GD63" s="135"/>
      <c r="GE63" s="135"/>
      <c r="GF63" s="135"/>
      <c r="GG63" s="135"/>
      <c r="GH63" s="135"/>
      <c r="GI63" s="135"/>
      <c r="GJ63" s="135"/>
      <c r="GK63" s="135"/>
      <c r="GL63" s="135"/>
      <c r="GM63" s="135"/>
      <c r="GN63" s="135"/>
      <c r="GO63" s="135"/>
      <c r="GP63" s="135"/>
      <c r="GQ63" s="135"/>
      <c r="GR63" s="135"/>
      <c r="GS63" s="135"/>
      <c r="GT63" s="135"/>
      <c r="GU63" s="135"/>
      <c r="GV63" s="135"/>
      <c r="GW63" s="135"/>
      <c r="GX63" s="135"/>
      <c r="GY63" s="135"/>
      <c r="GZ63" s="135"/>
      <c r="HA63" s="135"/>
      <c r="HB63" s="135"/>
      <c r="HC63" s="135"/>
      <c r="HD63" s="135"/>
      <c r="HE63" s="135"/>
      <c r="HF63" s="135"/>
      <c r="HG63" s="135"/>
      <c r="HH63" s="135"/>
      <c r="HI63" s="135"/>
      <c r="HJ63" s="135"/>
      <c r="HK63" s="135"/>
      <c r="HL63" s="135"/>
      <c r="HM63" s="135"/>
      <c r="HN63" s="135"/>
      <c r="HO63" s="135"/>
      <c r="HP63" s="135"/>
      <c r="HQ63" s="135"/>
      <c r="HR63" s="135"/>
      <c r="HS63" s="135"/>
      <c r="HT63" s="135"/>
      <c r="HU63" s="135"/>
      <c r="HV63" s="135"/>
      <c r="HW63" s="135"/>
      <c r="HX63" s="135"/>
      <c r="HY63" s="135"/>
      <c r="HZ63" s="135"/>
      <c r="IA63" s="135"/>
      <c r="IB63" s="135"/>
      <c r="IC63" s="135"/>
      <c r="ID63" s="135"/>
      <c r="IE63" s="135"/>
      <c r="IF63" s="135"/>
      <c r="IG63" s="135"/>
      <c r="IH63" s="135"/>
      <c r="II63" s="135"/>
      <c r="IJ63" s="135"/>
      <c r="IK63" s="135"/>
      <c r="IL63" s="135"/>
      <c r="IM63" s="135"/>
      <c r="IN63" s="135"/>
      <c r="IO63" s="135"/>
      <c r="IP63" s="135"/>
      <c r="IQ63" s="135"/>
      <c r="IR63" s="135"/>
    </row>
    <row r="64" spans="1:252" ht="15.75" customHeight="1">
      <c r="A64" s="162" t="str">
        <f ca="1">IF((IBRF!H21=""),"",IBRF!H21)</f>
        <v>B00M</v>
      </c>
      <c r="B64" s="398" t="str">
        <f ca="1">IF((IBRF!I21=""),"",IBRF!I21)</f>
        <v>DOOM SHAKALAKA</v>
      </c>
      <c r="C64" s="233"/>
      <c r="D64" s="318"/>
      <c r="E64" s="318"/>
      <c r="F64" s="318"/>
      <c r="G64" s="497"/>
      <c r="H64" s="162" t="str">
        <f t="shared" si="3"/>
        <v>B00M</v>
      </c>
      <c r="I64" s="398" t="str">
        <f t="shared" si="4"/>
        <v>DOOM SHAKALAKA</v>
      </c>
      <c r="J64" s="233"/>
      <c r="K64" s="318"/>
      <c r="L64" s="318"/>
      <c r="M64" s="318"/>
      <c r="N64" s="497"/>
      <c r="O64" s="446"/>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35"/>
      <c r="FO64" s="135"/>
      <c r="FP64" s="135"/>
      <c r="FQ64" s="135"/>
      <c r="FR64" s="135"/>
      <c r="FS64" s="135"/>
      <c r="FT64" s="135"/>
      <c r="FU64" s="135"/>
      <c r="FV64" s="135"/>
      <c r="FW64" s="135"/>
      <c r="FX64" s="135"/>
      <c r="FY64" s="135"/>
      <c r="FZ64" s="135"/>
      <c r="GA64" s="135"/>
      <c r="GB64" s="135"/>
      <c r="GC64" s="135"/>
      <c r="GD64" s="135"/>
      <c r="GE64" s="135"/>
      <c r="GF64" s="135"/>
      <c r="GG64" s="135"/>
      <c r="GH64" s="135"/>
      <c r="GI64" s="135"/>
      <c r="GJ64" s="135"/>
      <c r="GK64" s="135"/>
      <c r="GL64" s="135"/>
      <c r="GM64" s="135"/>
      <c r="GN64" s="135"/>
      <c r="GO64" s="135"/>
      <c r="GP64" s="135"/>
      <c r="GQ64" s="135"/>
      <c r="GR64" s="135"/>
      <c r="GS64" s="135"/>
      <c r="GT64" s="135"/>
      <c r="GU64" s="135"/>
      <c r="GV64" s="135"/>
      <c r="GW64" s="135"/>
      <c r="GX64" s="135"/>
      <c r="GY64" s="135"/>
      <c r="GZ64" s="135"/>
      <c r="HA64" s="135"/>
      <c r="HB64" s="135"/>
      <c r="HC64" s="135"/>
      <c r="HD64" s="135"/>
      <c r="HE64" s="135"/>
      <c r="HF64" s="135"/>
      <c r="HG64" s="135"/>
      <c r="HH64" s="135"/>
      <c r="HI64" s="135"/>
      <c r="HJ64" s="135"/>
      <c r="HK64" s="135"/>
      <c r="HL64" s="135"/>
      <c r="HM64" s="135"/>
      <c r="HN64" s="135"/>
      <c r="HO64" s="135"/>
      <c r="HP64" s="135"/>
      <c r="HQ64" s="135"/>
      <c r="HR64" s="135"/>
      <c r="HS64" s="135"/>
      <c r="HT64" s="135"/>
      <c r="HU64" s="135"/>
      <c r="HV64" s="135"/>
      <c r="HW64" s="135"/>
      <c r="HX64" s="135"/>
      <c r="HY64" s="135"/>
      <c r="HZ64" s="135"/>
      <c r="IA64" s="135"/>
      <c r="IB64" s="135"/>
      <c r="IC64" s="135"/>
      <c r="ID64" s="135"/>
      <c r="IE64" s="135"/>
      <c r="IF64" s="135"/>
      <c r="IG64" s="135"/>
      <c r="IH64" s="135"/>
      <c r="II64" s="135"/>
      <c r="IJ64" s="135"/>
      <c r="IK64" s="135"/>
      <c r="IL64" s="135"/>
      <c r="IM64" s="135"/>
      <c r="IN64" s="135"/>
      <c r="IO64" s="135"/>
      <c r="IP64" s="135"/>
      <c r="IQ64" s="135"/>
      <c r="IR64" s="135"/>
    </row>
    <row r="65" spans="1:252" ht="15.75" customHeight="1">
      <c r="A65" s="257" t="str">
        <f ca="1">IF((IBRF!H22=""),"",IBRF!H22)</f>
        <v>N20</v>
      </c>
      <c r="B65" s="398" t="str">
        <f ca="1">IF((IBRF!I22=""),"",IBRF!I22)</f>
        <v>COOL WHIP</v>
      </c>
      <c r="C65" s="453"/>
      <c r="D65" s="549"/>
      <c r="E65" s="549"/>
      <c r="F65" s="549"/>
      <c r="G65" s="398"/>
      <c r="H65" s="257" t="str">
        <f t="shared" si="3"/>
        <v>N20</v>
      </c>
      <c r="I65" s="398" t="str">
        <f t="shared" si="4"/>
        <v>COOL WHIP</v>
      </c>
      <c r="J65" s="453"/>
      <c r="K65" s="549"/>
      <c r="L65" s="549"/>
      <c r="M65" s="549"/>
      <c r="N65" s="398"/>
      <c r="O65" s="446"/>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135"/>
      <c r="CW65" s="135"/>
      <c r="CX65" s="135"/>
      <c r="CY65" s="135"/>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5"/>
      <c r="EA65" s="135"/>
      <c r="EB65" s="135"/>
      <c r="EC65" s="135"/>
      <c r="ED65" s="135"/>
      <c r="EE65" s="135"/>
      <c r="EF65" s="135"/>
      <c r="EG65" s="135"/>
      <c r="EH65" s="135"/>
      <c r="EI65" s="135"/>
      <c r="EJ65" s="135"/>
      <c r="EK65" s="135"/>
      <c r="EL65" s="135"/>
      <c r="EM65" s="135"/>
      <c r="EN65" s="135"/>
      <c r="EO65" s="135"/>
      <c r="EP65" s="135"/>
      <c r="EQ65" s="135"/>
      <c r="ER65" s="135"/>
      <c r="ES65" s="135"/>
      <c r="ET65" s="135"/>
      <c r="EU65" s="135"/>
      <c r="EV65" s="135"/>
      <c r="EW65" s="135"/>
      <c r="EX65" s="135"/>
      <c r="EY65" s="135"/>
      <c r="EZ65" s="135"/>
      <c r="FA65" s="135"/>
      <c r="FB65" s="135"/>
      <c r="FC65" s="135"/>
      <c r="FD65" s="135"/>
      <c r="FE65" s="135"/>
      <c r="FF65" s="135"/>
      <c r="FG65" s="135"/>
      <c r="FH65" s="135"/>
      <c r="FI65" s="135"/>
      <c r="FJ65" s="135"/>
      <c r="FK65" s="135"/>
      <c r="FL65" s="135"/>
      <c r="FM65" s="135"/>
      <c r="FN65" s="135"/>
      <c r="FO65" s="135"/>
      <c r="FP65" s="135"/>
      <c r="FQ65" s="135"/>
      <c r="FR65" s="135"/>
      <c r="FS65" s="135"/>
      <c r="FT65" s="135"/>
      <c r="FU65" s="135"/>
      <c r="FV65" s="135"/>
      <c r="FW65" s="135"/>
      <c r="FX65" s="135"/>
      <c r="FY65" s="135"/>
      <c r="FZ65" s="135"/>
      <c r="GA65" s="135"/>
      <c r="GB65" s="135"/>
      <c r="GC65" s="135"/>
      <c r="GD65" s="135"/>
      <c r="GE65" s="135"/>
      <c r="GF65" s="135"/>
      <c r="GG65" s="135"/>
      <c r="GH65" s="135"/>
      <c r="GI65" s="135"/>
      <c r="GJ65" s="135"/>
      <c r="GK65" s="135"/>
      <c r="GL65" s="135"/>
      <c r="GM65" s="135"/>
      <c r="GN65" s="135"/>
      <c r="GO65" s="135"/>
      <c r="GP65" s="135"/>
      <c r="GQ65" s="135"/>
      <c r="GR65" s="135"/>
      <c r="GS65" s="135"/>
      <c r="GT65" s="135"/>
      <c r="GU65" s="135"/>
      <c r="GV65" s="135"/>
      <c r="GW65" s="135"/>
      <c r="GX65" s="135"/>
      <c r="GY65" s="135"/>
      <c r="GZ65" s="135"/>
      <c r="HA65" s="135"/>
      <c r="HB65" s="135"/>
      <c r="HC65" s="135"/>
      <c r="HD65" s="135"/>
      <c r="HE65" s="135"/>
      <c r="HF65" s="135"/>
      <c r="HG65" s="135"/>
      <c r="HH65" s="135"/>
      <c r="HI65" s="135"/>
      <c r="HJ65" s="135"/>
      <c r="HK65" s="135"/>
      <c r="HL65" s="135"/>
      <c r="HM65" s="135"/>
      <c r="HN65" s="135"/>
      <c r="HO65" s="135"/>
      <c r="HP65" s="135"/>
      <c r="HQ65" s="135"/>
      <c r="HR65" s="135"/>
      <c r="HS65" s="135"/>
      <c r="HT65" s="135"/>
      <c r="HU65" s="135"/>
      <c r="HV65" s="135"/>
      <c r="HW65" s="135"/>
      <c r="HX65" s="135"/>
      <c r="HY65" s="135"/>
      <c r="HZ65" s="135"/>
      <c r="IA65" s="135"/>
      <c r="IB65" s="135"/>
      <c r="IC65" s="135"/>
      <c r="ID65" s="135"/>
      <c r="IE65" s="135"/>
      <c r="IF65" s="135"/>
      <c r="IG65" s="135"/>
      <c r="IH65" s="135"/>
      <c r="II65" s="135"/>
      <c r="IJ65" s="135"/>
      <c r="IK65" s="135"/>
      <c r="IL65" s="135"/>
      <c r="IM65" s="135"/>
      <c r="IN65" s="135"/>
      <c r="IO65" s="135"/>
      <c r="IP65" s="135"/>
      <c r="IQ65" s="135"/>
      <c r="IR65" s="135"/>
    </row>
    <row r="66" spans="1:252" ht="15.75" customHeight="1">
      <c r="A66" s="162" t="str">
        <f ca="1">IF((IBRF!H23=""),"",IBRF!H23)</f>
        <v>W00T</v>
      </c>
      <c r="B66" s="398" t="str">
        <f ca="1">IF((IBRF!I23=""),"",IBRF!I23)</f>
        <v>GENNIFERAL</v>
      </c>
      <c r="C66" s="233"/>
      <c r="D66" s="318"/>
      <c r="E66" s="318"/>
      <c r="F66" s="318"/>
      <c r="G66" s="497"/>
      <c r="H66" s="162" t="str">
        <f t="shared" si="3"/>
        <v>W00T</v>
      </c>
      <c r="I66" s="398" t="str">
        <f t="shared" si="4"/>
        <v>GENNIFERAL</v>
      </c>
      <c r="J66" s="233"/>
      <c r="K66" s="318"/>
      <c r="L66" s="318"/>
      <c r="M66" s="318"/>
      <c r="N66" s="497"/>
      <c r="O66" s="446"/>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c r="ED66" s="135"/>
      <c r="EE66" s="135"/>
      <c r="EF66" s="135"/>
      <c r="EG66" s="135"/>
      <c r="EH66" s="135"/>
      <c r="EI66" s="135"/>
      <c r="EJ66" s="135"/>
      <c r="EK66" s="135"/>
      <c r="EL66" s="135"/>
      <c r="EM66" s="135"/>
      <c r="EN66" s="135"/>
      <c r="EO66" s="135"/>
      <c r="EP66" s="135"/>
      <c r="EQ66" s="135"/>
      <c r="ER66" s="135"/>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35"/>
      <c r="FO66" s="135"/>
      <c r="FP66" s="135"/>
      <c r="FQ66" s="135"/>
      <c r="FR66" s="135"/>
      <c r="FS66" s="135"/>
      <c r="FT66" s="135"/>
      <c r="FU66" s="135"/>
      <c r="FV66" s="135"/>
      <c r="FW66" s="135"/>
      <c r="FX66" s="135"/>
      <c r="FY66" s="135"/>
      <c r="FZ66" s="135"/>
      <c r="GA66" s="135"/>
      <c r="GB66" s="135"/>
      <c r="GC66" s="135"/>
      <c r="GD66" s="135"/>
      <c r="GE66" s="135"/>
      <c r="GF66" s="135"/>
      <c r="GG66" s="135"/>
      <c r="GH66" s="135"/>
      <c r="GI66" s="135"/>
      <c r="GJ66" s="135"/>
      <c r="GK66" s="135"/>
      <c r="GL66" s="135"/>
      <c r="GM66" s="135"/>
      <c r="GN66" s="135"/>
      <c r="GO66" s="135"/>
      <c r="GP66" s="135"/>
      <c r="GQ66" s="135"/>
      <c r="GR66" s="135"/>
      <c r="GS66" s="135"/>
      <c r="GT66" s="135"/>
      <c r="GU66" s="135"/>
      <c r="GV66" s="135"/>
      <c r="GW66" s="135"/>
      <c r="GX66" s="135"/>
      <c r="GY66" s="135"/>
      <c r="GZ66" s="135"/>
      <c r="HA66" s="135"/>
      <c r="HB66" s="135"/>
      <c r="HC66" s="135"/>
      <c r="HD66" s="135"/>
      <c r="HE66" s="135"/>
      <c r="HF66" s="135"/>
      <c r="HG66" s="135"/>
      <c r="HH66" s="135"/>
      <c r="HI66" s="135"/>
      <c r="HJ66" s="135"/>
      <c r="HK66" s="135"/>
      <c r="HL66" s="135"/>
      <c r="HM66" s="135"/>
      <c r="HN66" s="135"/>
      <c r="HO66" s="135"/>
      <c r="HP66" s="135"/>
      <c r="HQ66" s="135"/>
      <c r="HR66" s="135"/>
      <c r="HS66" s="135"/>
      <c r="HT66" s="135"/>
      <c r="HU66" s="135"/>
      <c r="HV66" s="135"/>
      <c r="HW66" s="135"/>
      <c r="HX66" s="135"/>
      <c r="HY66" s="135"/>
      <c r="HZ66" s="135"/>
      <c r="IA66" s="135"/>
      <c r="IB66" s="135"/>
      <c r="IC66" s="135"/>
      <c r="ID66" s="135"/>
      <c r="IE66" s="135"/>
      <c r="IF66" s="135"/>
      <c r="IG66" s="135"/>
      <c r="IH66" s="135"/>
      <c r="II66" s="135"/>
      <c r="IJ66" s="135"/>
      <c r="IK66" s="135"/>
      <c r="IL66" s="135"/>
      <c r="IM66" s="135"/>
      <c r="IN66" s="135"/>
      <c r="IO66" s="135"/>
      <c r="IP66" s="135"/>
      <c r="IQ66" s="135"/>
      <c r="IR66" s="135"/>
    </row>
    <row r="67" spans="1:252" ht="15.75" customHeight="1">
      <c r="A67" s="257" t="str">
        <f ca="1">IF((IBRF!H24=""),"",IBRF!H24)</f>
        <v>8</v>
      </c>
      <c r="B67" s="398" t="str">
        <f ca="1">IF((IBRF!I24=""),"",IBRF!I24)</f>
        <v>GHETTO BARBIE (ALT)</v>
      </c>
      <c r="C67" s="453"/>
      <c r="D67" s="549"/>
      <c r="E67" s="549"/>
      <c r="F67" s="549"/>
      <c r="G67" s="398"/>
      <c r="H67" s="257" t="str">
        <f t="shared" si="3"/>
        <v>8</v>
      </c>
      <c r="I67" s="398" t="str">
        <f t="shared" si="4"/>
        <v>GHETTO BARBIE (ALT)</v>
      </c>
      <c r="J67" s="453"/>
      <c r="K67" s="549"/>
      <c r="L67" s="549"/>
      <c r="M67" s="549"/>
      <c r="N67" s="398"/>
      <c r="O67" s="446"/>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c r="ED67" s="135"/>
      <c r="EE67" s="135"/>
      <c r="EF67" s="135"/>
      <c r="EG67" s="135"/>
      <c r="EH67" s="135"/>
      <c r="EI67" s="135"/>
      <c r="EJ67" s="135"/>
      <c r="EK67" s="135"/>
      <c r="EL67" s="135"/>
      <c r="EM67" s="135"/>
      <c r="EN67" s="135"/>
      <c r="EO67" s="135"/>
      <c r="EP67" s="135"/>
      <c r="EQ67" s="135"/>
      <c r="ER67" s="135"/>
      <c r="ES67" s="135"/>
      <c r="ET67" s="135"/>
      <c r="EU67" s="135"/>
      <c r="EV67" s="135"/>
      <c r="EW67" s="135"/>
      <c r="EX67" s="135"/>
      <c r="EY67" s="135"/>
      <c r="EZ67" s="135"/>
      <c r="FA67" s="135"/>
      <c r="FB67" s="135"/>
      <c r="FC67" s="135"/>
      <c r="FD67" s="135"/>
      <c r="FE67" s="135"/>
      <c r="FF67" s="135"/>
      <c r="FG67" s="135"/>
      <c r="FH67" s="135"/>
      <c r="FI67" s="135"/>
      <c r="FJ67" s="135"/>
      <c r="FK67" s="135"/>
      <c r="FL67" s="135"/>
      <c r="FM67" s="135"/>
      <c r="FN67" s="135"/>
      <c r="FO67" s="135"/>
      <c r="FP67" s="135"/>
      <c r="FQ67" s="135"/>
      <c r="FR67" s="135"/>
      <c r="FS67" s="135"/>
      <c r="FT67" s="135"/>
      <c r="FU67" s="135"/>
      <c r="FV67" s="135"/>
      <c r="FW67" s="135"/>
      <c r="FX67" s="135"/>
      <c r="FY67" s="135"/>
      <c r="FZ67" s="135"/>
      <c r="GA67" s="135"/>
      <c r="GB67" s="135"/>
      <c r="GC67" s="135"/>
      <c r="GD67" s="135"/>
      <c r="GE67" s="135"/>
      <c r="GF67" s="135"/>
      <c r="GG67" s="135"/>
      <c r="GH67" s="135"/>
      <c r="GI67" s="135"/>
      <c r="GJ67" s="135"/>
      <c r="GK67" s="135"/>
      <c r="GL67" s="135"/>
      <c r="GM67" s="135"/>
      <c r="GN67" s="135"/>
      <c r="GO67" s="135"/>
      <c r="GP67" s="135"/>
      <c r="GQ67" s="135"/>
      <c r="GR67" s="135"/>
      <c r="GS67" s="135"/>
      <c r="GT67" s="135"/>
      <c r="GU67" s="135"/>
      <c r="GV67" s="135"/>
      <c r="GW67" s="135"/>
      <c r="GX67" s="135"/>
      <c r="GY67" s="135"/>
      <c r="GZ67" s="135"/>
      <c r="HA67" s="135"/>
      <c r="HB67" s="135"/>
      <c r="HC67" s="135"/>
      <c r="HD67" s="135"/>
      <c r="HE67" s="135"/>
      <c r="HF67" s="135"/>
      <c r="HG67" s="135"/>
      <c r="HH67" s="135"/>
      <c r="HI67" s="135"/>
      <c r="HJ67" s="135"/>
      <c r="HK67" s="135"/>
      <c r="HL67" s="135"/>
      <c r="HM67" s="135"/>
      <c r="HN67" s="135"/>
      <c r="HO67" s="135"/>
      <c r="HP67" s="135"/>
      <c r="HQ67" s="135"/>
      <c r="HR67" s="135"/>
      <c r="HS67" s="135"/>
      <c r="HT67" s="135"/>
      <c r="HU67" s="135"/>
      <c r="HV67" s="135"/>
      <c r="HW67" s="135"/>
      <c r="HX67" s="135"/>
      <c r="HY67" s="135"/>
      <c r="HZ67" s="135"/>
      <c r="IA67" s="135"/>
      <c r="IB67" s="135"/>
      <c r="IC67" s="135"/>
      <c r="ID67" s="135"/>
      <c r="IE67" s="135"/>
      <c r="IF67" s="135"/>
      <c r="IG67" s="135"/>
      <c r="IH67" s="135"/>
      <c r="II67" s="135"/>
      <c r="IJ67" s="135"/>
      <c r="IK67" s="135"/>
      <c r="IL67" s="135"/>
      <c r="IM67" s="135"/>
      <c r="IN67" s="135"/>
      <c r="IO67" s="135"/>
      <c r="IP67" s="135"/>
      <c r="IQ67" s="135"/>
      <c r="IR67" s="135"/>
    </row>
    <row r="68" spans="1:252" ht="15.75" customHeight="1">
      <c r="A68" s="162" t="str">
        <f ca="1">IF((IBRF!H25=""),"",IBRF!H25)</f>
        <v>MGS4</v>
      </c>
      <c r="B68" s="398" t="str">
        <f ca="1">IF((IBRF!I25=""),"",IBRF!I25)</f>
        <v>MERYL SLAUGHTERBURGH (ALT)</v>
      </c>
      <c r="C68" s="233"/>
      <c r="D68" s="318"/>
      <c r="E68" s="318"/>
      <c r="F68" s="318"/>
      <c r="G68" s="497"/>
      <c r="H68" s="162" t="str">
        <f t="shared" si="3"/>
        <v>MGS4</v>
      </c>
      <c r="I68" s="398" t="str">
        <f t="shared" si="4"/>
        <v>MERYL SLAUGHTERBURGH (ALT)</v>
      </c>
      <c r="J68" s="233"/>
      <c r="K68" s="318"/>
      <c r="L68" s="318"/>
      <c r="M68" s="318"/>
      <c r="N68" s="497"/>
      <c r="O68" s="446"/>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35"/>
      <c r="FO68" s="135"/>
      <c r="FP68" s="135"/>
      <c r="FQ68" s="135"/>
      <c r="FR68" s="135"/>
      <c r="FS68" s="135"/>
      <c r="FT68" s="135"/>
      <c r="FU68" s="135"/>
      <c r="FV68" s="135"/>
      <c r="FW68" s="135"/>
      <c r="FX68" s="135"/>
      <c r="FY68" s="135"/>
      <c r="FZ68" s="135"/>
      <c r="GA68" s="135"/>
      <c r="GB68" s="135"/>
      <c r="GC68" s="135"/>
      <c r="GD68" s="135"/>
      <c r="GE68" s="135"/>
      <c r="GF68" s="135"/>
      <c r="GG68" s="135"/>
      <c r="GH68" s="135"/>
      <c r="GI68" s="135"/>
      <c r="GJ68" s="135"/>
      <c r="GK68" s="135"/>
      <c r="GL68" s="135"/>
      <c r="GM68" s="135"/>
      <c r="GN68" s="135"/>
      <c r="GO68" s="135"/>
      <c r="GP68" s="135"/>
      <c r="GQ68" s="135"/>
      <c r="GR68" s="135"/>
      <c r="GS68" s="135"/>
      <c r="GT68" s="135"/>
      <c r="GU68" s="135"/>
      <c r="GV68" s="135"/>
      <c r="GW68" s="135"/>
      <c r="GX68" s="135"/>
      <c r="GY68" s="135"/>
      <c r="GZ68" s="135"/>
      <c r="HA68" s="135"/>
      <c r="HB68" s="135"/>
      <c r="HC68" s="135"/>
      <c r="HD68" s="135"/>
      <c r="HE68" s="135"/>
      <c r="HF68" s="135"/>
      <c r="HG68" s="135"/>
      <c r="HH68" s="135"/>
      <c r="HI68" s="135"/>
      <c r="HJ68" s="135"/>
      <c r="HK68" s="135"/>
      <c r="HL68" s="135"/>
      <c r="HM68" s="135"/>
      <c r="HN68" s="135"/>
      <c r="HO68" s="135"/>
      <c r="HP68" s="135"/>
      <c r="HQ68" s="135"/>
      <c r="HR68" s="135"/>
      <c r="HS68" s="135"/>
      <c r="HT68" s="135"/>
      <c r="HU68" s="135"/>
      <c r="HV68" s="135"/>
      <c r="HW68" s="135"/>
      <c r="HX68" s="135"/>
      <c r="HY68" s="135"/>
      <c r="HZ68" s="135"/>
      <c r="IA68" s="135"/>
      <c r="IB68" s="135"/>
      <c r="IC68" s="135"/>
      <c r="ID68" s="135"/>
      <c r="IE68" s="135"/>
      <c r="IF68" s="135"/>
      <c r="IG68" s="135"/>
      <c r="IH68" s="135"/>
      <c r="II68" s="135"/>
      <c r="IJ68" s="135"/>
      <c r="IK68" s="135"/>
      <c r="IL68" s="135"/>
      <c r="IM68" s="135"/>
      <c r="IN68" s="135"/>
      <c r="IO68" s="135"/>
      <c r="IP68" s="135"/>
      <c r="IQ68" s="135"/>
      <c r="IR68" s="135"/>
    </row>
    <row r="69" spans="1:252" ht="15.75" customHeight="1">
      <c r="A69" s="257" t="str">
        <f ca="1">IF((IBRF!H26=""),"",IBRF!H26)</f>
        <v/>
      </c>
      <c r="B69" s="398" t="str">
        <f ca="1">IF((IBRF!I26=""),"",IBRF!I26)</f>
        <v/>
      </c>
      <c r="C69" s="453"/>
      <c r="D69" s="549"/>
      <c r="E69" s="549"/>
      <c r="F69" s="549"/>
      <c r="G69" s="398"/>
      <c r="H69" s="257" t="str">
        <f t="shared" si="3"/>
        <v/>
      </c>
      <c r="I69" s="398" t="str">
        <f t="shared" si="4"/>
        <v/>
      </c>
      <c r="J69" s="453"/>
      <c r="K69" s="549"/>
      <c r="L69" s="549"/>
      <c r="M69" s="549"/>
      <c r="N69" s="398"/>
      <c r="O69" s="446"/>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c r="EW69" s="135"/>
      <c r="EX69" s="135"/>
      <c r="EY69" s="135"/>
      <c r="EZ69" s="135"/>
      <c r="FA69" s="135"/>
      <c r="FB69" s="135"/>
      <c r="FC69" s="135"/>
      <c r="FD69" s="135"/>
      <c r="FE69" s="135"/>
      <c r="FF69" s="135"/>
      <c r="FG69" s="135"/>
      <c r="FH69" s="135"/>
      <c r="FI69" s="135"/>
      <c r="FJ69" s="135"/>
      <c r="FK69" s="135"/>
      <c r="FL69" s="135"/>
      <c r="FM69" s="135"/>
      <c r="FN69" s="135"/>
      <c r="FO69" s="135"/>
      <c r="FP69" s="135"/>
      <c r="FQ69" s="135"/>
      <c r="FR69" s="135"/>
      <c r="FS69" s="135"/>
      <c r="FT69" s="135"/>
      <c r="FU69" s="135"/>
      <c r="FV69" s="135"/>
      <c r="FW69" s="135"/>
      <c r="FX69" s="135"/>
      <c r="FY69" s="135"/>
      <c r="FZ69" s="135"/>
      <c r="GA69" s="135"/>
      <c r="GB69" s="135"/>
      <c r="GC69" s="135"/>
      <c r="GD69" s="135"/>
      <c r="GE69" s="135"/>
      <c r="GF69" s="135"/>
      <c r="GG69" s="135"/>
      <c r="GH69" s="135"/>
      <c r="GI69" s="135"/>
      <c r="GJ69" s="135"/>
      <c r="GK69" s="135"/>
      <c r="GL69" s="135"/>
      <c r="GM69" s="135"/>
      <c r="GN69" s="135"/>
      <c r="GO69" s="135"/>
      <c r="GP69" s="135"/>
      <c r="GQ69" s="135"/>
      <c r="GR69" s="135"/>
      <c r="GS69" s="135"/>
      <c r="GT69" s="135"/>
      <c r="GU69" s="135"/>
      <c r="GV69" s="135"/>
      <c r="GW69" s="135"/>
      <c r="GX69" s="135"/>
      <c r="GY69" s="135"/>
      <c r="GZ69" s="135"/>
      <c r="HA69" s="135"/>
      <c r="HB69" s="135"/>
      <c r="HC69" s="135"/>
      <c r="HD69" s="135"/>
      <c r="HE69" s="135"/>
      <c r="HF69" s="135"/>
      <c r="HG69" s="135"/>
      <c r="HH69" s="135"/>
      <c r="HI69" s="135"/>
      <c r="HJ69" s="135"/>
      <c r="HK69" s="135"/>
      <c r="HL69" s="135"/>
      <c r="HM69" s="135"/>
      <c r="HN69" s="135"/>
      <c r="HO69" s="135"/>
      <c r="HP69" s="135"/>
      <c r="HQ69" s="135"/>
      <c r="HR69" s="135"/>
      <c r="HS69" s="135"/>
      <c r="HT69" s="135"/>
      <c r="HU69" s="135"/>
      <c r="HV69" s="135"/>
      <c r="HW69" s="135"/>
      <c r="HX69" s="135"/>
      <c r="HY69" s="135"/>
      <c r="HZ69" s="135"/>
      <c r="IA69" s="135"/>
      <c r="IB69" s="135"/>
      <c r="IC69" s="135"/>
      <c r="ID69" s="135"/>
      <c r="IE69" s="135"/>
      <c r="IF69" s="135"/>
      <c r="IG69" s="135"/>
      <c r="IH69" s="135"/>
      <c r="II69" s="135"/>
      <c r="IJ69" s="135"/>
      <c r="IK69" s="135"/>
      <c r="IL69" s="135"/>
      <c r="IM69" s="135"/>
      <c r="IN69" s="135"/>
      <c r="IO69" s="135"/>
      <c r="IP69" s="135"/>
      <c r="IQ69" s="135"/>
      <c r="IR69" s="135"/>
    </row>
    <row r="70" spans="1:252" ht="15.75" customHeight="1">
      <c r="A70" s="162" t="str">
        <f ca="1">IF((IBRF!H27=""),"",IBRF!H27)</f>
        <v/>
      </c>
      <c r="B70" s="398" t="str">
        <f ca="1">IF((IBRF!I27=""),"",IBRF!I27)</f>
        <v/>
      </c>
      <c r="C70" s="233"/>
      <c r="D70" s="318"/>
      <c r="E70" s="318"/>
      <c r="F70" s="318"/>
      <c r="G70" s="497"/>
      <c r="H70" s="162" t="str">
        <f t="shared" si="3"/>
        <v/>
      </c>
      <c r="I70" s="398" t="str">
        <f t="shared" si="4"/>
        <v/>
      </c>
      <c r="J70" s="233"/>
      <c r="K70" s="318"/>
      <c r="L70" s="318"/>
      <c r="M70" s="318"/>
      <c r="N70" s="497"/>
      <c r="O70" s="446"/>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5"/>
      <c r="CY70" s="135"/>
      <c r="CZ70" s="135"/>
      <c r="DA70" s="135"/>
      <c r="DB70" s="135"/>
      <c r="DC70" s="135"/>
      <c r="DD70" s="135"/>
      <c r="DE70" s="135"/>
      <c r="DF70" s="135"/>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c r="EV70" s="135"/>
      <c r="EW70" s="135"/>
      <c r="EX70" s="135"/>
      <c r="EY70" s="135"/>
      <c r="EZ70" s="135"/>
      <c r="FA70" s="135"/>
      <c r="FB70" s="135"/>
      <c r="FC70" s="135"/>
      <c r="FD70" s="135"/>
      <c r="FE70" s="135"/>
      <c r="FF70" s="135"/>
      <c r="FG70" s="135"/>
      <c r="FH70" s="135"/>
      <c r="FI70" s="135"/>
      <c r="FJ70" s="135"/>
      <c r="FK70" s="135"/>
      <c r="FL70" s="135"/>
      <c r="FM70" s="135"/>
      <c r="FN70" s="135"/>
      <c r="FO70" s="135"/>
      <c r="FP70" s="135"/>
      <c r="FQ70" s="135"/>
      <c r="FR70" s="135"/>
      <c r="FS70" s="135"/>
      <c r="FT70" s="135"/>
      <c r="FU70" s="135"/>
      <c r="FV70" s="135"/>
      <c r="FW70" s="135"/>
      <c r="FX70" s="135"/>
      <c r="FY70" s="135"/>
      <c r="FZ70" s="135"/>
      <c r="GA70" s="135"/>
      <c r="GB70" s="135"/>
      <c r="GC70" s="135"/>
      <c r="GD70" s="135"/>
      <c r="GE70" s="135"/>
      <c r="GF70" s="135"/>
      <c r="GG70" s="135"/>
      <c r="GH70" s="135"/>
      <c r="GI70" s="135"/>
      <c r="GJ70" s="135"/>
      <c r="GK70" s="135"/>
      <c r="GL70" s="135"/>
      <c r="GM70" s="135"/>
      <c r="GN70" s="135"/>
      <c r="GO70" s="135"/>
      <c r="GP70" s="135"/>
      <c r="GQ70" s="135"/>
      <c r="GR70" s="135"/>
      <c r="GS70" s="135"/>
      <c r="GT70" s="135"/>
      <c r="GU70" s="135"/>
      <c r="GV70" s="135"/>
      <c r="GW70" s="135"/>
      <c r="GX70" s="135"/>
      <c r="GY70" s="135"/>
      <c r="GZ70" s="135"/>
      <c r="HA70" s="135"/>
      <c r="HB70" s="135"/>
      <c r="HC70" s="135"/>
      <c r="HD70" s="135"/>
      <c r="HE70" s="135"/>
      <c r="HF70" s="135"/>
      <c r="HG70" s="135"/>
      <c r="HH70" s="135"/>
      <c r="HI70" s="135"/>
      <c r="HJ70" s="135"/>
      <c r="HK70" s="135"/>
      <c r="HL70" s="135"/>
      <c r="HM70" s="135"/>
      <c r="HN70" s="135"/>
      <c r="HO70" s="135"/>
      <c r="HP70" s="135"/>
      <c r="HQ70" s="135"/>
      <c r="HR70" s="135"/>
      <c r="HS70" s="135"/>
      <c r="HT70" s="135"/>
      <c r="HU70" s="135"/>
      <c r="HV70" s="135"/>
      <c r="HW70" s="135"/>
      <c r="HX70" s="135"/>
      <c r="HY70" s="135"/>
      <c r="HZ70" s="135"/>
      <c r="IA70" s="135"/>
      <c r="IB70" s="135"/>
      <c r="IC70" s="135"/>
      <c r="ID70" s="135"/>
      <c r="IE70" s="135"/>
      <c r="IF70" s="135"/>
      <c r="IG70" s="135"/>
      <c r="IH70" s="135"/>
      <c r="II70" s="135"/>
      <c r="IJ70" s="135"/>
      <c r="IK70" s="135"/>
      <c r="IL70" s="135"/>
      <c r="IM70" s="135"/>
      <c r="IN70" s="135"/>
      <c r="IO70" s="135"/>
      <c r="IP70" s="135"/>
      <c r="IQ70" s="135"/>
      <c r="IR70" s="135"/>
    </row>
    <row r="71" spans="1:252" ht="15.75" customHeight="1">
      <c r="A71" s="257" t="str">
        <f ca="1">IF((IBRF!H28=""),"",IBRF!H28)</f>
        <v/>
      </c>
      <c r="B71" s="398" t="str">
        <f ca="1">IF((IBRF!I28=""),"",IBRF!I28)</f>
        <v/>
      </c>
      <c r="C71" s="453"/>
      <c r="D71" s="549"/>
      <c r="E71" s="549"/>
      <c r="F71" s="549"/>
      <c r="G71" s="398"/>
      <c r="H71" s="257" t="str">
        <f t="shared" si="3"/>
        <v/>
      </c>
      <c r="I71" s="398" t="str">
        <f t="shared" si="4"/>
        <v/>
      </c>
      <c r="J71" s="453"/>
      <c r="K71" s="549"/>
      <c r="L71" s="549"/>
      <c r="M71" s="549"/>
      <c r="N71" s="398"/>
      <c r="O71" s="446"/>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c r="CM71" s="135"/>
      <c r="CN71" s="135"/>
      <c r="CO71" s="135"/>
      <c r="CP71" s="135"/>
      <c r="CQ71" s="135"/>
      <c r="CR71" s="135"/>
      <c r="CS71" s="135"/>
      <c r="CT71" s="135"/>
      <c r="CU71" s="135"/>
      <c r="CV71" s="135"/>
      <c r="CW71" s="135"/>
      <c r="CX71" s="135"/>
      <c r="CY71" s="135"/>
      <c r="CZ71" s="135"/>
      <c r="DA71" s="135"/>
      <c r="DB71" s="135"/>
      <c r="DC71" s="135"/>
      <c r="DD71" s="135"/>
      <c r="DE71" s="135"/>
      <c r="DF71" s="135"/>
      <c r="DG71" s="135"/>
      <c r="DH71" s="135"/>
      <c r="DI71" s="135"/>
      <c r="DJ71" s="135"/>
      <c r="DK71" s="135"/>
      <c r="DL71" s="135"/>
      <c r="DM71" s="135"/>
      <c r="DN71" s="135"/>
      <c r="DO71" s="135"/>
      <c r="DP71" s="135"/>
      <c r="DQ71" s="135"/>
      <c r="DR71" s="135"/>
      <c r="DS71" s="135"/>
      <c r="DT71" s="135"/>
      <c r="DU71" s="135"/>
      <c r="DV71" s="135"/>
      <c r="DW71" s="135"/>
      <c r="DX71" s="135"/>
      <c r="DY71" s="135"/>
      <c r="DZ71" s="135"/>
      <c r="EA71" s="135"/>
      <c r="EB71" s="135"/>
      <c r="EC71" s="135"/>
      <c r="ED71" s="135"/>
      <c r="EE71" s="135"/>
      <c r="EF71" s="135"/>
      <c r="EG71" s="135"/>
      <c r="EH71" s="135"/>
      <c r="EI71" s="135"/>
      <c r="EJ71" s="135"/>
      <c r="EK71" s="135"/>
      <c r="EL71" s="135"/>
      <c r="EM71" s="135"/>
      <c r="EN71" s="135"/>
      <c r="EO71" s="135"/>
      <c r="EP71" s="135"/>
      <c r="EQ71" s="135"/>
      <c r="ER71" s="135"/>
      <c r="ES71" s="135"/>
      <c r="ET71" s="135"/>
      <c r="EU71" s="135"/>
      <c r="EV71" s="135"/>
      <c r="EW71" s="135"/>
      <c r="EX71" s="135"/>
      <c r="EY71" s="135"/>
      <c r="EZ71" s="135"/>
      <c r="FA71" s="135"/>
      <c r="FB71" s="135"/>
      <c r="FC71" s="135"/>
      <c r="FD71" s="135"/>
      <c r="FE71" s="135"/>
      <c r="FF71" s="135"/>
      <c r="FG71" s="135"/>
      <c r="FH71" s="135"/>
      <c r="FI71" s="135"/>
      <c r="FJ71" s="135"/>
      <c r="FK71" s="135"/>
      <c r="FL71" s="135"/>
      <c r="FM71" s="135"/>
      <c r="FN71" s="135"/>
      <c r="FO71" s="135"/>
      <c r="FP71" s="135"/>
      <c r="FQ71" s="135"/>
      <c r="FR71" s="135"/>
      <c r="FS71" s="135"/>
      <c r="FT71" s="135"/>
      <c r="FU71" s="135"/>
      <c r="FV71" s="135"/>
      <c r="FW71" s="135"/>
      <c r="FX71" s="135"/>
      <c r="FY71" s="135"/>
      <c r="FZ71" s="135"/>
      <c r="GA71" s="135"/>
      <c r="GB71" s="135"/>
      <c r="GC71" s="135"/>
      <c r="GD71" s="135"/>
      <c r="GE71" s="135"/>
      <c r="GF71" s="135"/>
      <c r="GG71" s="135"/>
      <c r="GH71" s="135"/>
      <c r="GI71" s="135"/>
      <c r="GJ71" s="135"/>
      <c r="GK71" s="135"/>
      <c r="GL71" s="135"/>
      <c r="GM71" s="135"/>
      <c r="GN71" s="135"/>
      <c r="GO71" s="135"/>
      <c r="GP71" s="135"/>
      <c r="GQ71" s="135"/>
      <c r="GR71" s="135"/>
      <c r="GS71" s="135"/>
      <c r="GT71" s="135"/>
      <c r="GU71" s="135"/>
      <c r="GV71" s="135"/>
      <c r="GW71" s="135"/>
      <c r="GX71" s="135"/>
      <c r="GY71" s="135"/>
      <c r="GZ71" s="135"/>
      <c r="HA71" s="135"/>
      <c r="HB71" s="135"/>
      <c r="HC71" s="135"/>
      <c r="HD71" s="135"/>
      <c r="HE71" s="135"/>
      <c r="HF71" s="135"/>
      <c r="HG71" s="135"/>
      <c r="HH71" s="135"/>
      <c r="HI71" s="135"/>
      <c r="HJ71" s="135"/>
      <c r="HK71" s="135"/>
      <c r="HL71" s="135"/>
      <c r="HM71" s="135"/>
      <c r="HN71" s="135"/>
      <c r="HO71" s="135"/>
      <c r="HP71" s="135"/>
      <c r="HQ71" s="135"/>
      <c r="HR71" s="135"/>
      <c r="HS71" s="135"/>
      <c r="HT71" s="135"/>
      <c r="HU71" s="135"/>
      <c r="HV71" s="135"/>
      <c r="HW71" s="135"/>
      <c r="HX71" s="135"/>
      <c r="HY71" s="135"/>
      <c r="HZ71" s="135"/>
      <c r="IA71" s="135"/>
      <c r="IB71" s="135"/>
      <c r="IC71" s="135"/>
      <c r="ID71" s="135"/>
      <c r="IE71" s="135"/>
      <c r="IF71" s="135"/>
      <c r="IG71" s="135"/>
      <c r="IH71" s="135"/>
      <c r="II71" s="135"/>
      <c r="IJ71" s="135"/>
      <c r="IK71" s="135"/>
      <c r="IL71" s="135"/>
      <c r="IM71" s="135"/>
      <c r="IN71" s="135"/>
      <c r="IO71" s="135"/>
      <c r="IP71" s="135"/>
      <c r="IQ71" s="135"/>
      <c r="IR71" s="135"/>
    </row>
    <row r="72" spans="1:252" ht="15.75" customHeight="1">
      <c r="A72" s="162" t="str">
        <f ca="1">IF((IBRF!H29=""),"",IBRF!H29)</f>
        <v/>
      </c>
      <c r="B72" s="398" t="str">
        <f ca="1">IF((IBRF!I29=""),"",IBRF!I29)</f>
        <v/>
      </c>
      <c r="C72" s="233"/>
      <c r="D72" s="318"/>
      <c r="E72" s="318"/>
      <c r="F72" s="318"/>
      <c r="G72" s="497"/>
      <c r="H72" s="162" t="str">
        <f t="shared" si="3"/>
        <v/>
      </c>
      <c r="I72" s="398" t="str">
        <f t="shared" si="4"/>
        <v/>
      </c>
      <c r="J72" s="233"/>
      <c r="K72" s="318"/>
      <c r="L72" s="318"/>
      <c r="M72" s="318"/>
      <c r="N72" s="497"/>
      <c r="O72" s="446"/>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c r="EN72" s="135"/>
      <c r="EO72" s="135"/>
      <c r="EP72" s="135"/>
      <c r="EQ72" s="135"/>
      <c r="ER72" s="135"/>
      <c r="ES72" s="135"/>
      <c r="ET72" s="135"/>
      <c r="EU72" s="135"/>
      <c r="EV72" s="135"/>
      <c r="EW72" s="135"/>
      <c r="EX72" s="135"/>
      <c r="EY72" s="135"/>
      <c r="EZ72" s="135"/>
      <c r="FA72" s="135"/>
      <c r="FB72" s="135"/>
      <c r="FC72" s="135"/>
      <c r="FD72" s="135"/>
      <c r="FE72" s="135"/>
      <c r="FF72" s="135"/>
      <c r="FG72" s="135"/>
      <c r="FH72" s="135"/>
      <c r="FI72" s="135"/>
      <c r="FJ72" s="135"/>
      <c r="FK72" s="135"/>
      <c r="FL72" s="135"/>
      <c r="FM72" s="135"/>
      <c r="FN72" s="135"/>
      <c r="FO72" s="135"/>
      <c r="FP72" s="135"/>
      <c r="FQ72" s="135"/>
      <c r="FR72" s="135"/>
      <c r="FS72" s="135"/>
      <c r="FT72" s="135"/>
      <c r="FU72" s="135"/>
      <c r="FV72" s="135"/>
      <c r="FW72" s="135"/>
      <c r="FX72" s="135"/>
      <c r="FY72" s="135"/>
      <c r="FZ72" s="135"/>
      <c r="GA72" s="135"/>
      <c r="GB72" s="135"/>
      <c r="GC72" s="135"/>
      <c r="GD72" s="135"/>
      <c r="GE72" s="135"/>
      <c r="GF72" s="135"/>
      <c r="GG72" s="135"/>
      <c r="GH72" s="135"/>
      <c r="GI72" s="135"/>
      <c r="GJ72" s="135"/>
      <c r="GK72" s="135"/>
      <c r="GL72" s="135"/>
      <c r="GM72" s="135"/>
      <c r="GN72" s="135"/>
      <c r="GO72" s="135"/>
      <c r="GP72" s="135"/>
      <c r="GQ72" s="135"/>
      <c r="GR72" s="135"/>
      <c r="GS72" s="135"/>
      <c r="GT72" s="135"/>
      <c r="GU72" s="135"/>
      <c r="GV72" s="135"/>
      <c r="GW72" s="135"/>
      <c r="GX72" s="135"/>
      <c r="GY72" s="135"/>
      <c r="GZ72" s="135"/>
      <c r="HA72" s="135"/>
      <c r="HB72" s="135"/>
      <c r="HC72" s="135"/>
      <c r="HD72" s="135"/>
      <c r="HE72" s="135"/>
      <c r="HF72" s="135"/>
      <c r="HG72" s="135"/>
      <c r="HH72" s="135"/>
      <c r="HI72" s="135"/>
      <c r="HJ72" s="135"/>
      <c r="HK72" s="135"/>
      <c r="HL72" s="135"/>
      <c r="HM72" s="135"/>
      <c r="HN72" s="135"/>
      <c r="HO72" s="135"/>
      <c r="HP72" s="135"/>
      <c r="HQ72" s="135"/>
      <c r="HR72" s="135"/>
      <c r="HS72" s="135"/>
      <c r="HT72" s="135"/>
      <c r="HU72" s="135"/>
      <c r="HV72" s="135"/>
      <c r="HW72" s="135"/>
      <c r="HX72" s="135"/>
      <c r="HY72" s="135"/>
      <c r="HZ72" s="135"/>
      <c r="IA72" s="135"/>
      <c r="IB72" s="135"/>
      <c r="IC72" s="135"/>
      <c r="ID72" s="135"/>
      <c r="IE72" s="135"/>
      <c r="IF72" s="135"/>
      <c r="IG72" s="135"/>
      <c r="IH72" s="135"/>
      <c r="II72" s="135"/>
      <c r="IJ72" s="135"/>
      <c r="IK72" s="135"/>
      <c r="IL72" s="135"/>
      <c r="IM72" s="135"/>
      <c r="IN72" s="135"/>
      <c r="IO72" s="135"/>
      <c r="IP72" s="135"/>
      <c r="IQ72" s="135"/>
      <c r="IR72" s="135"/>
    </row>
    <row r="73" spans="1:252" ht="15.75" customHeight="1">
      <c r="A73" s="257" t="str">
        <f ca="1">IF((IBRF!H30=""),"",IBRF!H30)</f>
        <v/>
      </c>
      <c r="B73" s="398" t="str">
        <f ca="1">IF((IBRF!I30=""),"",IBRF!I30)</f>
        <v/>
      </c>
      <c r="C73" s="453"/>
      <c r="D73" s="549"/>
      <c r="E73" s="549"/>
      <c r="F73" s="549"/>
      <c r="G73" s="398"/>
      <c r="H73" s="257" t="str">
        <f t="shared" si="3"/>
        <v/>
      </c>
      <c r="I73" s="398" t="str">
        <f t="shared" si="4"/>
        <v/>
      </c>
      <c r="J73" s="453"/>
      <c r="K73" s="549"/>
      <c r="L73" s="549"/>
      <c r="M73" s="549"/>
      <c r="N73" s="398"/>
      <c r="O73" s="446"/>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c r="EN73" s="135"/>
      <c r="EO73" s="135"/>
      <c r="EP73" s="135"/>
      <c r="EQ73" s="135"/>
      <c r="ER73" s="135"/>
      <c r="ES73" s="135"/>
      <c r="ET73" s="135"/>
      <c r="EU73" s="135"/>
      <c r="EV73" s="135"/>
      <c r="EW73" s="135"/>
      <c r="EX73" s="135"/>
      <c r="EY73" s="135"/>
      <c r="EZ73" s="135"/>
      <c r="FA73" s="135"/>
      <c r="FB73" s="135"/>
      <c r="FC73" s="135"/>
      <c r="FD73" s="135"/>
      <c r="FE73" s="135"/>
      <c r="FF73" s="135"/>
      <c r="FG73" s="135"/>
      <c r="FH73" s="135"/>
      <c r="FI73" s="135"/>
      <c r="FJ73" s="135"/>
      <c r="FK73" s="135"/>
      <c r="FL73" s="135"/>
      <c r="FM73" s="135"/>
      <c r="FN73" s="135"/>
      <c r="FO73" s="135"/>
      <c r="FP73" s="135"/>
      <c r="FQ73" s="135"/>
      <c r="FR73" s="135"/>
      <c r="FS73" s="135"/>
      <c r="FT73" s="135"/>
      <c r="FU73" s="135"/>
      <c r="FV73" s="135"/>
      <c r="FW73" s="135"/>
      <c r="FX73" s="135"/>
      <c r="FY73" s="135"/>
      <c r="FZ73" s="135"/>
      <c r="GA73" s="135"/>
      <c r="GB73" s="135"/>
      <c r="GC73" s="135"/>
      <c r="GD73" s="135"/>
      <c r="GE73" s="135"/>
      <c r="GF73" s="135"/>
      <c r="GG73" s="135"/>
      <c r="GH73" s="135"/>
      <c r="GI73" s="135"/>
      <c r="GJ73" s="135"/>
      <c r="GK73" s="135"/>
      <c r="GL73" s="135"/>
      <c r="GM73" s="135"/>
      <c r="GN73" s="135"/>
      <c r="GO73" s="135"/>
      <c r="GP73" s="135"/>
      <c r="GQ73" s="135"/>
      <c r="GR73" s="135"/>
      <c r="GS73" s="135"/>
      <c r="GT73" s="135"/>
      <c r="GU73" s="135"/>
      <c r="GV73" s="135"/>
      <c r="GW73" s="135"/>
      <c r="GX73" s="135"/>
      <c r="GY73" s="135"/>
      <c r="GZ73" s="135"/>
      <c r="HA73" s="135"/>
      <c r="HB73" s="135"/>
      <c r="HC73" s="135"/>
      <c r="HD73" s="135"/>
      <c r="HE73" s="135"/>
      <c r="HF73" s="135"/>
      <c r="HG73" s="135"/>
      <c r="HH73" s="135"/>
      <c r="HI73" s="135"/>
      <c r="HJ73" s="135"/>
      <c r="HK73" s="135"/>
      <c r="HL73" s="135"/>
      <c r="HM73" s="135"/>
      <c r="HN73" s="135"/>
      <c r="HO73" s="135"/>
      <c r="HP73" s="135"/>
      <c r="HQ73" s="135"/>
      <c r="HR73" s="135"/>
      <c r="HS73" s="135"/>
      <c r="HT73" s="135"/>
      <c r="HU73" s="135"/>
      <c r="HV73" s="135"/>
      <c r="HW73" s="135"/>
      <c r="HX73" s="135"/>
      <c r="HY73" s="135"/>
      <c r="HZ73" s="135"/>
      <c r="IA73" s="135"/>
      <c r="IB73" s="135"/>
      <c r="IC73" s="135"/>
      <c r="ID73" s="135"/>
      <c r="IE73" s="135"/>
      <c r="IF73" s="135"/>
      <c r="IG73" s="135"/>
      <c r="IH73" s="135"/>
      <c r="II73" s="135"/>
      <c r="IJ73" s="135"/>
      <c r="IK73" s="135"/>
      <c r="IL73" s="135"/>
      <c r="IM73" s="135"/>
      <c r="IN73" s="135"/>
      <c r="IO73" s="135"/>
      <c r="IP73" s="135"/>
      <c r="IQ73" s="135"/>
      <c r="IR73" s="135"/>
    </row>
    <row r="74" spans="1:252" s="137" customFormat="1" ht="24" customHeight="1">
      <c r="A74" s="968" t="str">
        <f ca="1">C51</f>
        <v>Naptown Roller Girls / Tornado Sirens</v>
      </c>
      <c r="B74" s="969"/>
      <c r="C74" s="333" t="s">
        <v>242</v>
      </c>
      <c r="D74" s="333" t="s">
        <v>243</v>
      </c>
      <c r="E74" s="333" t="s">
        <v>319</v>
      </c>
      <c r="F74" s="333" t="s">
        <v>320</v>
      </c>
      <c r="G74" s="333" t="s">
        <v>244</v>
      </c>
      <c r="H74" s="970" t="str">
        <f t="shared" si="3"/>
        <v>Naptown Roller Girls / Tornado Sirens</v>
      </c>
      <c r="I74" s="969"/>
      <c r="J74" s="333" t="s">
        <v>242</v>
      </c>
      <c r="K74" s="333" t="s">
        <v>243</v>
      </c>
      <c r="L74" s="333" t="s">
        <v>319</v>
      </c>
      <c r="M74" s="333" t="s">
        <v>320</v>
      </c>
      <c r="N74" s="333" t="s">
        <v>244</v>
      </c>
      <c r="O74" s="73"/>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c r="EN74" s="135"/>
      <c r="EO74" s="135"/>
      <c r="EP74" s="135"/>
      <c r="EQ74" s="135"/>
      <c r="ER74" s="135"/>
      <c r="ES74" s="135"/>
      <c r="ET74" s="135"/>
      <c r="EU74" s="135"/>
      <c r="EV74" s="135"/>
      <c r="EW74" s="135"/>
      <c r="EX74" s="135"/>
      <c r="EY74" s="135"/>
      <c r="EZ74" s="135"/>
      <c r="FA74" s="135"/>
      <c r="FB74" s="135"/>
      <c r="FC74" s="135"/>
      <c r="FD74" s="135"/>
      <c r="FE74" s="135"/>
      <c r="FF74" s="135"/>
      <c r="FG74" s="135"/>
      <c r="FH74" s="135"/>
      <c r="FI74" s="135"/>
      <c r="FJ74" s="135"/>
      <c r="FK74" s="135"/>
      <c r="FL74" s="135"/>
      <c r="FM74" s="135"/>
      <c r="FN74" s="135"/>
      <c r="FO74" s="135"/>
      <c r="FP74" s="135"/>
      <c r="FQ74" s="135"/>
      <c r="FR74" s="135"/>
      <c r="FS74" s="135"/>
      <c r="FT74" s="135"/>
      <c r="FU74" s="135"/>
      <c r="FV74" s="135"/>
      <c r="FW74" s="135"/>
      <c r="FX74" s="135"/>
      <c r="FY74" s="135"/>
      <c r="FZ74" s="135"/>
      <c r="GA74" s="135"/>
      <c r="GB74" s="135"/>
      <c r="GC74" s="135"/>
      <c r="GD74" s="135"/>
      <c r="GE74" s="135"/>
      <c r="GF74" s="135"/>
      <c r="GG74" s="135"/>
      <c r="GH74" s="135"/>
      <c r="GI74" s="135"/>
      <c r="GJ74" s="135"/>
      <c r="GK74" s="135"/>
      <c r="GL74" s="135"/>
      <c r="GM74" s="135"/>
      <c r="GN74" s="135"/>
      <c r="GO74" s="135"/>
      <c r="GP74" s="135"/>
      <c r="GQ74" s="135"/>
      <c r="GR74" s="135"/>
      <c r="GS74" s="135"/>
      <c r="GT74" s="135"/>
      <c r="GU74" s="135"/>
      <c r="GV74" s="135"/>
      <c r="GW74" s="135"/>
      <c r="GX74" s="135"/>
      <c r="GY74" s="135"/>
      <c r="GZ74" s="135"/>
      <c r="HA74" s="135"/>
      <c r="HB74" s="135"/>
      <c r="HC74" s="135"/>
      <c r="HD74" s="135"/>
      <c r="HE74" s="135"/>
      <c r="HF74" s="135"/>
      <c r="HG74" s="135"/>
      <c r="HH74" s="135"/>
      <c r="HI74" s="135"/>
      <c r="HJ74" s="135"/>
      <c r="HK74" s="135"/>
      <c r="HL74" s="135"/>
      <c r="HM74" s="135"/>
      <c r="HN74" s="135"/>
      <c r="HO74" s="135"/>
      <c r="HP74" s="135"/>
      <c r="HQ74" s="135"/>
      <c r="HR74" s="135"/>
      <c r="HS74" s="135"/>
      <c r="HT74" s="135"/>
      <c r="HU74" s="135"/>
      <c r="HV74" s="135"/>
      <c r="HW74" s="135"/>
      <c r="HX74" s="135"/>
      <c r="HY74" s="135"/>
      <c r="HZ74" s="135"/>
      <c r="IA74" s="135"/>
      <c r="IB74" s="135"/>
      <c r="IC74" s="135"/>
      <c r="ID74" s="135"/>
      <c r="IE74" s="135"/>
      <c r="IF74" s="135"/>
      <c r="IG74" s="135"/>
      <c r="IH74" s="135"/>
      <c r="II74" s="135"/>
      <c r="IJ74" s="135"/>
      <c r="IK74" s="135"/>
      <c r="IL74" s="135"/>
      <c r="IM74" s="135"/>
      <c r="IN74" s="135"/>
      <c r="IO74" s="135"/>
      <c r="IP74" s="135"/>
      <c r="IQ74" s="135"/>
      <c r="IR74" s="135"/>
    </row>
    <row r="75" spans="1:252" ht="15.75" customHeight="1">
      <c r="A75" s="321" t="str">
        <f ca="1">IF((IBRF!B11=""),"",IBRF!B11)</f>
        <v>101</v>
      </c>
      <c r="B75" s="274" t="str">
        <f ca="1">IF((IBRF!C11=""),"",IBRF!C11)</f>
        <v>TRAUMA-LINA</v>
      </c>
      <c r="C75" s="266"/>
      <c r="D75" s="427"/>
      <c r="E75" s="427"/>
      <c r="F75" s="427"/>
      <c r="G75" s="414"/>
      <c r="H75" s="321" t="str">
        <f t="shared" si="3"/>
        <v>101</v>
      </c>
      <c r="I75" s="274" t="str">
        <f t="shared" ref="I75:I94" si="5">B75</f>
        <v>TRAUMA-LINA</v>
      </c>
      <c r="J75" s="266"/>
      <c r="K75" s="427"/>
      <c r="L75" s="427"/>
      <c r="M75" s="427"/>
      <c r="N75" s="414"/>
      <c r="O75" s="446"/>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c r="EN75" s="135"/>
      <c r="EO75" s="135"/>
      <c r="EP75" s="135"/>
      <c r="EQ75" s="135"/>
      <c r="ER75" s="135"/>
      <c r="ES75" s="135"/>
      <c r="ET75" s="135"/>
      <c r="EU75" s="135"/>
      <c r="EV75" s="135"/>
      <c r="EW75" s="135"/>
      <c r="EX75" s="135"/>
      <c r="EY75" s="135"/>
      <c r="EZ75" s="135"/>
      <c r="FA75" s="135"/>
      <c r="FB75" s="135"/>
      <c r="FC75" s="135"/>
      <c r="FD75" s="135"/>
      <c r="FE75" s="135"/>
      <c r="FF75" s="135"/>
      <c r="FG75" s="135"/>
      <c r="FH75" s="135"/>
      <c r="FI75" s="135"/>
      <c r="FJ75" s="135"/>
      <c r="FK75" s="135"/>
      <c r="FL75" s="135"/>
      <c r="FM75" s="135"/>
      <c r="FN75" s="135"/>
      <c r="FO75" s="135"/>
      <c r="FP75" s="135"/>
      <c r="FQ75" s="135"/>
      <c r="FR75" s="135"/>
      <c r="FS75" s="135"/>
      <c r="FT75" s="135"/>
      <c r="FU75" s="135"/>
      <c r="FV75" s="135"/>
      <c r="FW75" s="135"/>
      <c r="FX75" s="135"/>
      <c r="FY75" s="135"/>
      <c r="FZ75" s="135"/>
      <c r="GA75" s="135"/>
      <c r="GB75" s="135"/>
      <c r="GC75" s="135"/>
      <c r="GD75" s="135"/>
      <c r="GE75" s="135"/>
      <c r="GF75" s="135"/>
      <c r="GG75" s="135"/>
      <c r="GH75" s="135"/>
      <c r="GI75" s="135"/>
      <c r="GJ75" s="135"/>
      <c r="GK75" s="135"/>
      <c r="GL75" s="135"/>
      <c r="GM75" s="135"/>
      <c r="GN75" s="135"/>
      <c r="GO75" s="135"/>
      <c r="GP75" s="135"/>
      <c r="GQ75" s="135"/>
      <c r="GR75" s="135"/>
      <c r="GS75" s="135"/>
      <c r="GT75" s="135"/>
      <c r="GU75" s="135"/>
      <c r="GV75" s="135"/>
      <c r="GW75" s="135"/>
      <c r="GX75" s="135"/>
      <c r="GY75" s="135"/>
      <c r="GZ75" s="135"/>
      <c r="HA75" s="135"/>
      <c r="HB75" s="135"/>
      <c r="HC75" s="135"/>
      <c r="HD75" s="135"/>
      <c r="HE75" s="135"/>
      <c r="HF75" s="135"/>
      <c r="HG75" s="135"/>
      <c r="HH75" s="135"/>
      <c r="HI75" s="135"/>
      <c r="HJ75" s="135"/>
      <c r="HK75" s="135"/>
      <c r="HL75" s="135"/>
      <c r="HM75" s="135"/>
      <c r="HN75" s="135"/>
      <c r="HO75" s="135"/>
      <c r="HP75" s="135"/>
      <c r="HQ75" s="135"/>
      <c r="HR75" s="135"/>
      <c r="HS75" s="135"/>
      <c r="HT75" s="135"/>
      <c r="HU75" s="135"/>
      <c r="HV75" s="135"/>
      <c r="HW75" s="135"/>
      <c r="HX75" s="135"/>
      <c r="HY75" s="135"/>
      <c r="HZ75" s="135"/>
      <c r="IA75" s="135"/>
      <c r="IB75" s="135"/>
      <c r="IC75" s="135"/>
      <c r="ID75" s="135"/>
      <c r="IE75" s="135"/>
      <c r="IF75" s="135"/>
      <c r="IG75" s="135"/>
      <c r="IH75" s="135"/>
      <c r="II75" s="135"/>
      <c r="IJ75" s="135"/>
      <c r="IK75" s="135"/>
      <c r="IL75" s="135"/>
      <c r="IM75" s="135"/>
      <c r="IN75" s="135"/>
      <c r="IO75" s="135"/>
      <c r="IP75" s="135"/>
      <c r="IQ75" s="135"/>
      <c r="IR75" s="135"/>
    </row>
    <row r="76" spans="1:252" ht="15.75" customHeight="1">
      <c r="A76" s="257" t="str">
        <f ca="1">IF((IBRF!B12=""),"",IBRF!B12)</f>
        <v>105</v>
      </c>
      <c r="B76" s="398" t="str">
        <f ca="1">IF((IBRF!C12=""),"",IBRF!C12)</f>
        <v>MAJESTIC</v>
      </c>
      <c r="C76" s="453"/>
      <c r="D76" s="549"/>
      <c r="E76" s="549"/>
      <c r="F76" s="549"/>
      <c r="G76" s="398"/>
      <c r="H76" s="257" t="str">
        <f t="shared" si="3"/>
        <v>105</v>
      </c>
      <c r="I76" s="398" t="str">
        <f t="shared" si="5"/>
        <v>MAJESTIC</v>
      </c>
      <c r="J76" s="453"/>
      <c r="K76" s="549"/>
      <c r="L76" s="549"/>
      <c r="M76" s="549"/>
      <c r="N76" s="398"/>
      <c r="O76" s="446"/>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c r="EN76" s="135"/>
      <c r="EO76" s="135"/>
      <c r="EP76" s="135"/>
      <c r="EQ76" s="135"/>
      <c r="ER76" s="135"/>
      <c r="ES76" s="135"/>
      <c r="ET76" s="135"/>
      <c r="EU76" s="135"/>
      <c r="EV76" s="135"/>
      <c r="EW76" s="135"/>
      <c r="EX76" s="135"/>
      <c r="EY76" s="135"/>
      <c r="EZ76" s="135"/>
      <c r="FA76" s="135"/>
      <c r="FB76" s="135"/>
      <c r="FC76" s="135"/>
      <c r="FD76" s="135"/>
      <c r="FE76" s="135"/>
      <c r="FF76" s="135"/>
      <c r="FG76" s="135"/>
      <c r="FH76" s="135"/>
      <c r="FI76" s="135"/>
      <c r="FJ76" s="135"/>
      <c r="FK76" s="135"/>
      <c r="FL76" s="135"/>
      <c r="FM76" s="135"/>
      <c r="FN76" s="135"/>
      <c r="FO76" s="135"/>
      <c r="FP76" s="135"/>
      <c r="FQ76" s="135"/>
      <c r="FR76" s="135"/>
      <c r="FS76" s="135"/>
      <c r="FT76" s="135"/>
      <c r="FU76" s="135"/>
      <c r="FV76" s="135"/>
      <c r="FW76" s="135"/>
      <c r="FX76" s="135"/>
      <c r="FY76" s="135"/>
      <c r="FZ76" s="135"/>
      <c r="GA76" s="135"/>
      <c r="GB76" s="135"/>
      <c r="GC76" s="135"/>
      <c r="GD76" s="135"/>
      <c r="GE76" s="135"/>
      <c r="GF76" s="135"/>
      <c r="GG76" s="135"/>
      <c r="GH76" s="135"/>
      <c r="GI76" s="135"/>
      <c r="GJ76" s="135"/>
      <c r="GK76" s="135"/>
      <c r="GL76" s="135"/>
      <c r="GM76" s="135"/>
      <c r="GN76" s="135"/>
      <c r="GO76" s="135"/>
      <c r="GP76" s="135"/>
      <c r="GQ76" s="135"/>
      <c r="GR76" s="135"/>
      <c r="GS76" s="135"/>
      <c r="GT76" s="135"/>
      <c r="GU76" s="135"/>
      <c r="GV76" s="135"/>
      <c r="GW76" s="135"/>
      <c r="GX76" s="135"/>
      <c r="GY76" s="135"/>
      <c r="GZ76" s="135"/>
      <c r="HA76" s="135"/>
      <c r="HB76" s="135"/>
      <c r="HC76" s="135"/>
      <c r="HD76" s="135"/>
      <c r="HE76" s="135"/>
      <c r="HF76" s="135"/>
      <c r="HG76" s="135"/>
      <c r="HH76" s="135"/>
      <c r="HI76" s="135"/>
      <c r="HJ76" s="135"/>
      <c r="HK76" s="135"/>
      <c r="HL76" s="135"/>
      <c r="HM76" s="135"/>
      <c r="HN76" s="135"/>
      <c r="HO76" s="135"/>
      <c r="HP76" s="135"/>
      <c r="HQ76" s="135"/>
      <c r="HR76" s="135"/>
      <c r="HS76" s="135"/>
      <c r="HT76" s="135"/>
      <c r="HU76" s="135"/>
      <c r="HV76" s="135"/>
      <c r="HW76" s="135"/>
      <c r="HX76" s="135"/>
      <c r="HY76" s="135"/>
      <c r="HZ76" s="135"/>
      <c r="IA76" s="135"/>
      <c r="IB76" s="135"/>
      <c r="IC76" s="135"/>
      <c r="ID76" s="135"/>
      <c r="IE76" s="135"/>
      <c r="IF76" s="135"/>
      <c r="IG76" s="135"/>
      <c r="IH76" s="135"/>
      <c r="II76" s="135"/>
      <c r="IJ76" s="135"/>
      <c r="IK76" s="135"/>
      <c r="IL76" s="135"/>
      <c r="IM76" s="135"/>
      <c r="IN76" s="135"/>
      <c r="IO76" s="135"/>
      <c r="IP76" s="135"/>
      <c r="IQ76" s="135"/>
      <c r="IR76" s="135"/>
    </row>
    <row r="77" spans="1:252" ht="15.75" customHeight="1">
      <c r="A77" s="162" t="str">
        <f ca="1">IF((IBRF!B13=""),"",IBRF!B13)</f>
        <v>121</v>
      </c>
      <c r="B77" s="398" t="str">
        <f ca="1">IF((IBRF!C13=""),"",IBRF!C13)</f>
        <v>RACHEL TENSION</v>
      </c>
      <c r="C77" s="233"/>
      <c r="D77" s="318"/>
      <c r="E77" s="318"/>
      <c r="F77" s="318"/>
      <c r="G77" s="497"/>
      <c r="H77" s="162" t="str">
        <f t="shared" si="3"/>
        <v>121</v>
      </c>
      <c r="I77" s="398" t="str">
        <f t="shared" si="5"/>
        <v>RACHEL TENSION</v>
      </c>
      <c r="J77" s="233"/>
      <c r="K77" s="318"/>
      <c r="L77" s="318"/>
      <c r="M77" s="318"/>
      <c r="N77" s="497"/>
      <c r="O77" s="446"/>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c r="EN77" s="135"/>
      <c r="EO77" s="135"/>
      <c r="EP77" s="135"/>
      <c r="EQ77" s="135"/>
      <c r="ER77" s="135"/>
      <c r="ES77" s="135"/>
      <c r="ET77" s="135"/>
      <c r="EU77" s="135"/>
      <c r="EV77" s="135"/>
      <c r="EW77" s="135"/>
      <c r="EX77" s="135"/>
      <c r="EY77" s="135"/>
      <c r="EZ77" s="135"/>
      <c r="FA77" s="135"/>
      <c r="FB77" s="135"/>
      <c r="FC77" s="135"/>
      <c r="FD77" s="135"/>
      <c r="FE77" s="135"/>
      <c r="FF77" s="135"/>
      <c r="FG77" s="135"/>
      <c r="FH77" s="135"/>
      <c r="FI77" s="135"/>
      <c r="FJ77" s="135"/>
      <c r="FK77" s="135"/>
      <c r="FL77" s="135"/>
      <c r="FM77" s="135"/>
      <c r="FN77" s="135"/>
      <c r="FO77" s="135"/>
      <c r="FP77" s="135"/>
      <c r="FQ77" s="135"/>
      <c r="FR77" s="135"/>
      <c r="FS77" s="135"/>
      <c r="FT77" s="135"/>
      <c r="FU77" s="135"/>
      <c r="FV77" s="135"/>
      <c r="FW77" s="135"/>
      <c r="FX77" s="135"/>
      <c r="FY77" s="135"/>
      <c r="FZ77" s="135"/>
      <c r="GA77" s="135"/>
      <c r="GB77" s="135"/>
      <c r="GC77" s="135"/>
      <c r="GD77" s="135"/>
      <c r="GE77" s="135"/>
      <c r="GF77" s="135"/>
      <c r="GG77" s="135"/>
      <c r="GH77" s="135"/>
      <c r="GI77" s="135"/>
      <c r="GJ77" s="135"/>
      <c r="GK77" s="135"/>
      <c r="GL77" s="135"/>
      <c r="GM77" s="135"/>
      <c r="GN77" s="135"/>
      <c r="GO77" s="135"/>
      <c r="GP77" s="135"/>
      <c r="GQ77" s="135"/>
      <c r="GR77" s="135"/>
      <c r="GS77" s="135"/>
      <c r="GT77" s="135"/>
      <c r="GU77" s="135"/>
      <c r="GV77" s="135"/>
      <c r="GW77" s="135"/>
      <c r="GX77" s="135"/>
      <c r="GY77" s="135"/>
      <c r="GZ77" s="135"/>
      <c r="HA77" s="135"/>
      <c r="HB77" s="135"/>
      <c r="HC77" s="135"/>
      <c r="HD77" s="135"/>
      <c r="HE77" s="135"/>
      <c r="HF77" s="135"/>
      <c r="HG77" s="135"/>
      <c r="HH77" s="135"/>
      <c r="HI77" s="135"/>
      <c r="HJ77" s="135"/>
      <c r="HK77" s="135"/>
      <c r="HL77" s="135"/>
      <c r="HM77" s="135"/>
      <c r="HN77" s="135"/>
      <c r="HO77" s="135"/>
      <c r="HP77" s="135"/>
      <c r="HQ77" s="135"/>
      <c r="HR77" s="135"/>
      <c r="HS77" s="135"/>
      <c r="HT77" s="135"/>
      <c r="HU77" s="135"/>
      <c r="HV77" s="135"/>
      <c r="HW77" s="135"/>
      <c r="HX77" s="135"/>
      <c r="HY77" s="135"/>
      <c r="HZ77" s="135"/>
      <c r="IA77" s="135"/>
      <c r="IB77" s="135"/>
      <c r="IC77" s="135"/>
      <c r="ID77" s="135"/>
      <c r="IE77" s="135"/>
      <c r="IF77" s="135"/>
      <c r="IG77" s="135"/>
      <c r="IH77" s="135"/>
      <c r="II77" s="135"/>
      <c r="IJ77" s="135"/>
      <c r="IK77" s="135"/>
      <c r="IL77" s="135"/>
      <c r="IM77" s="135"/>
      <c r="IN77" s="135"/>
      <c r="IO77" s="135"/>
      <c r="IP77" s="135"/>
      <c r="IQ77" s="135"/>
      <c r="IR77" s="135"/>
    </row>
    <row r="78" spans="1:252" ht="15.75" customHeight="1">
      <c r="A78" s="257" t="str">
        <f ca="1">IF((IBRF!B14=""),"",IBRF!B14)</f>
        <v>17</v>
      </c>
      <c r="B78" s="398" t="str">
        <f ca="1">IF((IBRF!C14=""),"",IBRF!C14)</f>
        <v>MELISSA HEHMANN</v>
      </c>
      <c r="C78" s="453"/>
      <c r="D78" s="549"/>
      <c r="E78" s="549"/>
      <c r="F78" s="549"/>
      <c r="G78" s="398"/>
      <c r="H78" s="257" t="str">
        <f t="shared" si="3"/>
        <v>17</v>
      </c>
      <c r="I78" s="398" t="str">
        <f t="shared" si="5"/>
        <v>MELISSA HEHMANN</v>
      </c>
      <c r="J78" s="453"/>
      <c r="K78" s="549"/>
      <c r="L78" s="549"/>
      <c r="M78" s="549"/>
      <c r="N78" s="398"/>
      <c r="O78" s="446"/>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135"/>
      <c r="BV78" s="135"/>
      <c r="BW78" s="135"/>
      <c r="BX78" s="135"/>
      <c r="BY78" s="135"/>
      <c r="BZ78" s="135"/>
      <c r="CA78" s="135"/>
      <c r="CB78" s="135"/>
      <c r="CC78" s="135"/>
      <c r="CD78" s="135"/>
      <c r="CE78" s="135"/>
      <c r="CF78" s="135"/>
      <c r="CG78" s="135"/>
      <c r="CH78" s="135"/>
      <c r="CI78" s="135"/>
      <c r="CJ78" s="135"/>
      <c r="CK78" s="135"/>
      <c r="CL78" s="135"/>
      <c r="CM78" s="135"/>
      <c r="CN78" s="135"/>
      <c r="CO78" s="135"/>
      <c r="CP78" s="135"/>
      <c r="CQ78" s="135"/>
      <c r="CR78" s="135"/>
      <c r="CS78" s="135"/>
      <c r="CT78" s="135"/>
      <c r="CU78" s="135"/>
      <c r="CV78" s="135"/>
      <c r="CW78" s="135"/>
      <c r="CX78" s="135"/>
      <c r="CY78" s="135"/>
      <c r="CZ78" s="135"/>
      <c r="DA78" s="135"/>
      <c r="DB78" s="135"/>
      <c r="DC78" s="135"/>
      <c r="DD78" s="135"/>
      <c r="DE78" s="135"/>
      <c r="DF78" s="135"/>
      <c r="DG78" s="135"/>
      <c r="DH78" s="135"/>
      <c r="DI78" s="135"/>
      <c r="DJ78" s="135"/>
      <c r="DK78" s="135"/>
      <c r="DL78" s="135"/>
      <c r="DM78" s="135"/>
      <c r="DN78" s="135"/>
      <c r="DO78" s="135"/>
      <c r="DP78" s="135"/>
      <c r="DQ78" s="135"/>
      <c r="DR78" s="135"/>
      <c r="DS78" s="135"/>
      <c r="DT78" s="135"/>
      <c r="DU78" s="135"/>
      <c r="DV78" s="135"/>
      <c r="DW78" s="135"/>
      <c r="DX78" s="135"/>
      <c r="DY78" s="135"/>
      <c r="DZ78" s="135"/>
      <c r="EA78" s="135"/>
      <c r="EB78" s="135"/>
      <c r="EC78" s="135"/>
      <c r="ED78" s="135"/>
      <c r="EE78" s="135"/>
      <c r="EF78" s="135"/>
      <c r="EG78" s="135"/>
      <c r="EH78" s="135"/>
      <c r="EI78" s="135"/>
      <c r="EJ78" s="135"/>
      <c r="EK78" s="135"/>
      <c r="EL78" s="135"/>
      <c r="EM78" s="135"/>
      <c r="EN78" s="135"/>
      <c r="EO78" s="135"/>
      <c r="EP78" s="135"/>
      <c r="EQ78" s="135"/>
      <c r="ER78" s="135"/>
      <c r="ES78" s="135"/>
      <c r="ET78" s="135"/>
      <c r="EU78" s="135"/>
      <c r="EV78" s="135"/>
      <c r="EW78" s="135"/>
      <c r="EX78" s="135"/>
      <c r="EY78" s="135"/>
      <c r="EZ78" s="135"/>
      <c r="FA78" s="135"/>
      <c r="FB78" s="135"/>
      <c r="FC78" s="135"/>
      <c r="FD78" s="135"/>
      <c r="FE78" s="135"/>
      <c r="FF78" s="135"/>
      <c r="FG78" s="135"/>
      <c r="FH78" s="135"/>
      <c r="FI78" s="135"/>
      <c r="FJ78" s="135"/>
      <c r="FK78" s="135"/>
      <c r="FL78" s="135"/>
      <c r="FM78" s="135"/>
      <c r="FN78" s="135"/>
      <c r="FO78" s="135"/>
      <c r="FP78" s="135"/>
      <c r="FQ78" s="135"/>
      <c r="FR78" s="135"/>
      <c r="FS78" s="135"/>
      <c r="FT78" s="135"/>
      <c r="FU78" s="135"/>
      <c r="FV78" s="135"/>
      <c r="FW78" s="135"/>
      <c r="FX78" s="135"/>
      <c r="FY78" s="135"/>
      <c r="FZ78" s="135"/>
      <c r="GA78" s="135"/>
      <c r="GB78" s="135"/>
      <c r="GC78" s="135"/>
      <c r="GD78" s="135"/>
      <c r="GE78" s="135"/>
      <c r="GF78" s="135"/>
      <c r="GG78" s="135"/>
      <c r="GH78" s="135"/>
      <c r="GI78" s="135"/>
      <c r="GJ78" s="135"/>
      <c r="GK78" s="135"/>
      <c r="GL78" s="135"/>
      <c r="GM78" s="135"/>
      <c r="GN78" s="135"/>
      <c r="GO78" s="135"/>
      <c r="GP78" s="135"/>
      <c r="GQ78" s="135"/>
      <c r="GR78" s="135"/>
      <c r="GS78" s="135"/>
      <c r="GT78" s="135"/>
      <c r="GU78" s="135"/>
      <c r="GV78" s="135"/>
      <c r="GW78" s="135"/>
      <c r="GX78" s="135"/>
      <c r="GY78" s="135"/>
      <c r="GZ78" s="135"/>
      <c r="HA78" s="135"/>
      <c r="HB78" s="135"/>
      <c r="HC78" s="135"/>
      <c r="HD78" s="135"/>
      <c r="HE78" s="135"/>
      <c r="HF78" s="135"/>
      <c r="HG78" s="135"/>
      <c r="HH78" s="135"/>
      <c r="HI78" s="135"/>
      <c r="HJ78" s="135"/>
      <c r="HK78" s="135"/>
      <c r="HL78" s="135"/>
      <c r="HM78" s="135"/>
      <c r="HN78" s="135"/>
      <c r="HO78" s="135"/>
      <c r="HP78" s="135"/>
      <c r="HQ78" s="135"/>
      <c r="HR78" s="135"/>
      <c r="HS78" s="135"/>
      <c r="HT78" s="135"/>
      <c r="HU78" s="135"/>
      <c r="HV78" s="135"/>
      <c r="HW78" s="135"/>
      <c r="HX78" s="135"/>
      <c r="HY78" s="135"/>
      <c r="HZ78" s="135"/>
      <c r="IA78" s="135"/>
      <c r="IB78" s="135"/>
      <c r="IC78" s="135"/>
      <c r="ID78" s="135"/>
      <c r="IE78" s="135"/>
      <c r="IF78" s="135"/>
      <c r="IG78" s="135"/>
      <c r="IH78" s="135"/>
      <c r="II78" s="135"/>
      <c r="IJ78" s="135"/>
      <c r="IK78" s="135"/>
      <c r="IL78" s="135"/>
      <c r="IM78" s="135"/>
      <c r="IN78" s="135"/>
      <c r="IO78" s="135"/>
      <c r="IP78" s="135"/>
      <c r="IQ78" s="135"/>
      <c r="IR78" s="135"/>
    </row>
    <row r="79" spans="1:252" ht="15.75" customHeight="1">
      <c r="A79" s="162" t="str">
        <f ca="1">IF((IBRF!B15=""),"",IBRF!B15)</f>
        <v>1942</v>
      </c>
      <c r="B79" s="398" t="str">
        <f ca="1">IF((IBRF!C15=""),"",IBRF!C15)</f>
        <v>VERONICA DODGE</v>
      </c>
      <c r="C79" s="233"/>
      <c r="D79" s="318"/>
      <c r="E79" s="318"/>
      <c r="F79" s="318"/>
      <c r="G79" s="497"/>
      <c r="H79" s="162" t="str">
        <f t="shared" si="3"/>
        <v>1942</v>
      </c>
      <c r="I79" s="398" t="str">
        <f t="shared" si="5"/>
        <v>VERONICA DODGE</v>
      </c>
      <c r="J79" s="233"/>
      <c r="K79" s="318"/>
      <c r="L79" s="318"/>
      <c r="M79" s="318"/>
      <c r="N79" s="497"/>
      <c r="O79" s="446"/>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c r="CA79" s="135"/>
      <c r="CB79" s="135"/>
      <c r="CC79" s="135"/>
      <c r="CD79" s="135"/>
      <c r="CE79" s="135"/>
      <c r="CF79" s="135"/>
      <c r="CG79" s="135"/>
      <c r="CH79" s="135"/>
      <c r="CI79" s="135"/>
      <c r="CJ79" s="135"/>
      <c r="CK79" s="135"/>
      <c r="CL79" s="135"/>
      <c r="CM79" s="135"/>
      <c r="CN79" s="135"/>
      <c r="CO79" s="135"/>
      <c r="CP79" s="135"/>
      <c r="CQ79" s="135"/>
      <c r="CR79" s="135"/>
      <c r="CS79" s="135"/>
      <c r="CT79" s="135"/>
      <c r="CU79" s="135"/>
      <c r="CV79" s="135"/>
      <c r="CW79" s="135"/>
      <c r="CX79" s="135"/>
      <c r="CY79" s="135"/>
      <c r="CZ79" s="135"/>
      <c r="DA79" s="135"/>
      <c r="DB79" s="135"/>
      <c r="DC79" s="135"/>
      <c r="DD79" s="135"/>
      <c r="DE79" s="135"/>
      <c r="DF79" s="135"/>
      <c r="DG79" s="135"/>
      <c r="DH79" s="135"/>
      <c r="DI79" s="135"/>
      <c r="DJ79" s="135"/>
      <c r="DK79" s="135"/>
      <c r="DL79" s="135"/>
      <c r="DM79" s="135"/>
      <c r="DN79" s="135"/>
      <c r="DO79" s="135"/>
      <c r="DP79" s="135"/>
      <c r="DQ79" s="135"/>
      <c r="DR79" s="135"/>
      <c r="DS79" s="135"/>
      <c r="DT79" s="135"/>
      <c r="DU79" s="135"/>
      <c r="DV79" s="135"/>
      <c r="DW79" s="135"/>
      <c r="DX79" s="135"/>
      <c r="DY79" s="135"/>
      <c r="DZ79" s="135"/>
      <c r="EA79" s="135"/>
      <c r="EB79" s="135"/>
      <c r="EC79" s="135"/>
      <c r="ED79" s="135"/>
      <c r="EE79" s="135"/>
      <c r="EF79" s="135"/>
      <c r="EG79" s="135"/>
      <c r="EH79" s="135"/>
      <c r="EI79" s="135"/>
      <c r="EJ79" s="135"/>
      <c r="EK79" s="135"/>
      <c r="EL79" s="135"/>
      <c r="EM79" s="135"/>
      <c r="EN79" s="135"/>
      <c r="EO79" s="135"/>
      <c r="EP79" s="135"/>
      <c r="EQ79" s="135"/>
      <c r="ER79" s="135"/>
      <c r="ES79" s="135"/>
      <c r="ET79" s="135"/>
      <c r="EU79" s="135"/>
      <c r="EV79" s="135"/>
      <c r="EW79" s="135"/>
      <c r="EX79" s="135"/>
      <c r="EY79" s="135"/>
      <c r="EZ79" s="135"/>
      <c r="FA79" s="135"/>
      <c r="FB79" s="135"/>
      <c r="FC79" s="135"/>
      <c r="FD79" s="135"/>
      <c r="FE79" s="135"/>
      <c r="FF79" s="135"/>
      <c r="FG79" s="135"/>
      <c r="FH79" s="135"/>
      <c r="FI79" s="135"/>
      <c r="FJ79" s="135"/>
      <c r="FK79" s="135"/>
      <c r="FL79" s="135"/>
      <c r="FM79" s="135"/>
      <c r="FN79" s="135"/>
      <c r="FO79" s="135"/>
      <c r="FP79" s="135"/>
      <c r="FQ79" s="135"/>
      <c r="FR79" s="135"/>
      <c r="FS79" s="135"/>
      <c r="FT79" s="135"/>
      <c r="FU79" s="135"/>
      <c r="FV79" s="135"/>
      <c r="FW79" s="135"/>
      <c r="FX79" s="135"/>
      <c r="FY79" s="135"/>
      <c r="FZ79" s="135"/>
      <c r="GA79" s="135"/>
      <c r="GB79" s="135"/>
      <c r="GC79" s="135"/>
      <c r="GD79" s="135"/>
      <c r="GE79" s="135"/>
      <c r="GF79" s="135"/>
      <c r="GG79" s="135"/>
      <c r="GH79" s="135"/>
      <c r="GI79" s="135"/>
      <c r="GJ79" s="135"/>
      <c r="GK79" s="135"/>
      <c r="GL79" s="135"/>
      <c r="GM79" s="135"/>
      <c r="GN79" s="135"/>
      <c r="GO79" s="135"/>
      <c r="GP79" s="135"/>
      <c r="GQ79" s="135"/>
      <c r="GR79" s="135"/>
      <c r="GS79" s="135"/>
      <c r="GT79" s="135"/>
      <c r="GU79" s="135"/>
      <c r="GV79" s="135"/>
      <c r="GW79" s="135"/>
      <c r="GX79" s="135"/>
      <c r="GY79" s="135"/>
      <c r="GZ79" s="135"/>
      <c r="HA79" s="135"/>
      <c r="HB79" s="135"/>
      <c r="HC79" s="135"/>
      <c r="HD79" s="135"/>
      <c r="HE79" s="135"/>
      <c r="HF79" s="135"/>
      <c r="HG79" s="135"/>
      <c r="HH79" s="135"/>
      <c r="HI79" s="135"/>
      <c r="HJ79" s="135"/>
      <c r="HK79" s="135"/>
      <c r="HL79" s="135"/>
      <c r="HM79" s="135"/>
      <c r="HN79" s="135"/>
      <c r="HO79" s="135"/>
      <c r="HP79" s="135"/>
      <c r="HQ79" s="135"/>
      <c r="HR79" s="135"/>
      <c r="HS79" s="135"/>
      <c r="HT79" s="135"/>
      <c r="HU79" s="135"/>
      <c r="HV79" s="135"/>
      <c r="HW79" s="135"/>
      <c r="HX79" s="135"/>
      <c r="HY79" s="135"/>
      <c r="HZ79" s="135"/>
      <c r="IA79" s="135"/>
      <c r="IB79" s="135"/>
      <c r="IC79" s="135"/>
      <c r="ID79" s="135"/>
      <c r="IE79" s="135"/>
      <c r="IF79" s="135"/>
      <c r="IG79" s="135"/>
      <c r="IH79" s="135"/>
      <c r="II79" s="135"/>
      <c r="IJ79" s="135"/>
      <c r="IK79" s="135"/>
      <c r="IL79" s="135"/>
      <c r="IM79" s="135"/>
      <c r="IN79" s="135"/>
      <c r="IO79" s="135"/>
      <c r="IP79" s="135"/>
      <c r="IQ79" s="135"/>
      <c r="IR79" s="135"/>
    </row>
    <row r="80" spans="1:252" ht="15.75" customHeight="1">
      <c r="A80" s="257" t="str">
        <f ca="1">IF((IBRF!B16=""),"",IBRF!B16)</f>
        <v>2</v>
      </c>
      <c r="B80" s="398" t="str">
        <f ca="1">IF((IBRF!C16=""),"",IBRF!C16)</f>
        <v>CEREAL KILLER</v>
      </c>
      <c r="C80" s="453"/>
      <c r="D80" s="549"/>
      <c r="E80" s="549"/>
      <c r="F80" s="549"/>
      <c r="G80" s="398"/>
      <c r="H80" s="257" t="str">
        <f t="shared" si="3"/>
        <v>2</v>
      </c>
      <c r="I80" s="398" t="str">
        <f t="shared" si="5"/>
        <v>CEREAL KILLER</v>
      </c>
      <c r="J80" s="453"/>
      <c r="K80" s="549"/>
      <c r="L80" s="549"/>
      <c r="M80" s="549"/>
      <c r="N80" s="398"/>
      <c r="O80" s="446"/>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5"/>
      <c r="CH80" s="135"/>
      <c r="CI80" s="135"/>
      <c r="CJ80" s="135"/>
      <c r="CK80" s="135"/>
      <c r="CL80" s="135"/>
      <c r="CM80" s="135"/>
      <c r="CN80" s="135"/>
      <c r="CO80" s="135"/>
      <c r="CP80" s="135"/>
      <c r="CQ80" s="135"/>
      <c r="CR80" s="135"/>
      <c r="CS80" s="135"/>
      <c r="CT80" s="135"/>
      <c r="CU80" s="135"/>
      <c r="CV80" s="135"/>
      <c r="CW80" s="135"/>
      <c r="CX80" s="135"/>
      <c r="CY80" s="135"/>
      <c r="CZ80" s="135"/>
      <c r="DA80" s="135"/>
      <c r="DB80" s="135"/>
      <c r="DC80" s="135"/>
      <c r="DD80" s="135"/>
      <c r="DE80" s="135"/>
      <c r="DF80" s="135"/>
      <c r="DG80" s="135"/>
      <c r="DH80" s="135"/>
      <c r="DI80" s="135"/>
      <c r="DJ80" s="135"/>
      <c r="DK80" s="135"/>
      <c r="DL80" s="135"/>
      <c r="DM80" s="135"/>
      <c r="DN80" s="135"/>
      <c r="DO80" s="135"/>
      <c r="DP80" s="135"/>
      <c r="DQ80" s="135"/>
      <c r="DR80" s="135"/>
      <c r="DS80" s="135"/>
      <c r="DT80" s="135"/>
      <c r="DU80" s="135"/>
      <c r="DV80" s="135"/>
      <c r="DW80" s="135"/>
      <c r="DX80" s="135"/>
      <c r="DY80" s="135"/>
      <c r="DZ80" s="135"/>
      <c r="EA80" s="135"/>
      <c r="EB80" s="135"/>
      <c r="EC80" s="135"/>
      <c r="ED80" s="135"/>
      <c r="EE80" s="135"/>
      <c r="EF80" s="135"/>
      <c r="EG80" s="135"/>
      <c r="EH80" s="135"/>
      <c r="EI80" s="135"/>
      <c r="EJ80" s="135"/>
      <c r="EK80" s="135"/>
      <c r="EL80" s="135"/>
      <c r="EM80" s="135"/>
      <c r="EN80" s="135"/>
      <c r="EO80" s="135"/>
      <c r="EP80" s="135"/>
      <c r="EQ80" s="135"/>
      <c r="ER80" s="135"/>
      <c r="ES80" s="135"/>
      <c r="ET80" s="135"/>
      <c r="EU80" s="135"/>
      <c r="EV80" s="135"/>
      <c r="EW80" s="135"/>
      <c r="EX80" s="135"/>
      <c r="EY80" s="135"/>
      <c r="EZ80" s="135"/>
      <c r="FA80" s="135"/>
      <c r="FB80" s="135"/>
      <c r="FC80" s="135"/>
      <c r="FD80" s="135"/>
      <c r="FE80" s="135"/>
      <c r="FF80" s="135"/>
      <c r="FG80" s="135"/>
      <c r="FH80" s="135"/>
      <c r="FI80" s="135"/>
      <c r="FJ80" s="135"/>
      <c r="FK80" s="135"/>
      <c r="FL80" s="135"/>
      <c r="FM80" s="135"/>
      <c r="FN80" s="135"/>
      <c r="FO80" s="135"/>
      <c r="FP80" s="135"/>
      <c r="FQ80" s="135"/>
      <c r="FR80" s="135"/>
      <c r="FS80" s="135"/>
      <c r="FT80" s="135"/>
      <c r="FU80" s="135"/>
      <c r="FV80" s="135"/>
      <c r="FW80" s="135"/>
      <c r="FX80" s="135"/>
      <c r="FY80" s="135"/>
      <c r="FZ80" s="135"/>
      <c r="GA80" s="135"/>
      <c r="GB80" s="135"/>
      <c r="GC80" s="135"/>
      <c r="GD80" s="135"/>
      <c r="GE80" s="135"/>
      <c r="GF80" s="135"/>
      <c r="GG80" s="135"/>
      <c r="GH80" s="135"/>
      <c r="GI80" s="135"/>
      <c r="GJ80" s="135"/>
      <c r="GK80" s="135"/>
      <c r="GL80" s="135"/>
      <c r="GM80" s="135"/>
      <c r="GN80" s="135"/>
      <c r="GO80" s="135"/>
      <c r="GP80" s="135"/>
      <c r="GQ80" s="135"/>
      <c r="GR80" s="135"/>
      <c r="GS80" s="135"/>
      <c r="GT80" s="135"/>
      <c r="GU80" s="135"/>
      <c r="GV80" s="135"/>
      <c r="GW80" s="135"/>
      <c r="GX80" s="135"/>
      <c r="GY80" s="135"/>
      <c r="GZ80" s="135"/>
      <c r="HA80" s="135"/>
      <c r="HB80" s="135"/>
      <c r="HC80" s="135"/>
      <c r="HD80" s="135"/>
      <c r="HE80" s="135"/>
      <c r="HF80" s="135"/>
      <c r="HG80" s="135"/>
      <c r="HH80" s="135"/>
      <c r="HI80" s="135"/>
      <c r="HJ80" s="135"/>
      <c r="HK80" s="135"/>
      <c r="HL80" s="135"/>
      <c r="HM80" s="135"/>
      <c r="HN80" s="135"/>
      <c r="HO80" s="135"/>
      <c r="HP80" s="135"/>
      <c r="HQ80" s="135"/>
      <c r="HR80" s="135"/>
      <c r="HS80" s="135"/>
      <c r="HT80" s="135"/>
      <c r="HU80" s="135"/>
      <c r="HV80" s="135"/>
      <c r="HW80" s="135"/>
      <c r="HX80" s="135"/>
      <c r="HY80" s="135"/>
      <c r="HZ80" s="135"/>
      <c r="IA80" s="135"/>
      <c r="IB80" s="135"/>
      <c r="IC80" s="135"/>
      <c r="ID80" s="135"/>
      <c r="IE80" s="135"/>
      <c r="IF80" s="135"/>
      <c r="IG80" s="135"/>
      <c r="IH80" s="135"/>
      <c r="II80" s="135"/>
      <c r="IJ80" s="135"/>
      <c r="IK80" s="135"/>
      <c r="IL80" s="135"/>
      <c r="IM80" s="135"/>
      <c r="IN80" s="135"/>
      <c r="IO80" s="135"/>
      <c r="IP80" s="135"/>
      <c r="IQ80" s="135"/>
      <c r="IR80" s="135"/>
    </row>
    <row r="81" spans="1:252" ht="15.75" customHeight="1">
      <c r="A81" s="162" t="str">
        <f ca="1">IF((IBRF!B17=""),"",IBRF!B17)</f>
        <v>218</v>
      </c>
      <c r="B81" s="398" t="str">
        <f ca="1">IF((IBRF!C17=""),"",IBRF!C17)</f>
        <v>ASIAN SINSATION</v>
      </c>
      <c r="C81" s="233"/>
      <c r="D81" s="318"/>
      <c r="E81" s="318"/>
      <c r="F81" s="318"/>
      <c r="G81" s="497"/>
      <c r="H81" s="162" t="str">
        <f t="shared" si="3"/>
        <v>218</v>
      </c>
      <c r="I81" s="398" t="str">
        <f t="shared" si="5"/>
        <v>ASIAN SINSATION</v>
      </c>
      <c r="J81" s="233"/>
      <c r="K81" s="318"/>
      <c r="L81" s="318"/>
      <c r="M81" s="318"/>
      <c r="N81" s="497"/>
      <c r="O81" s="446"/>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c r="CA81" s="135"/>
      <c r="CB81" s="135"/>
      <c r="CC81" s="135"/>
      <c r="CD81" s="135"/>
      <c r="CE81" s="135"/>
      <c r="CF81" s="135"/>
      <c r="CG81" s="135"/>
      <c r="CH81" s="135"/>
      <c r="CI81" s="135"/>
      <c r="CJ81" s="135"/>
      <c r="CK81" s="135"/>
      <c r="CL81" s="135"/>
      <c r="CM81" s="135"/>
      <c r="CN81" s="135"/>
      <c r="CO81" s="135"/>
      <c r="CP81" s="135"/>
      <c r="CQ81" s="135"/>
      <c r="CR81" s="135"/>
      <c r="CS81" s="135"/>
      <c r="CT81" s="135"/>
      <c r="CU81" s="135"/>
      <c r="CV81" s="135"/>
      <c r="CW81" s="135"/>
      <c r="CX81" s="135"/>
      <c r="CY81" s="135"/>
      <c r="CZ81" s="135"/>
      <c r="DA81" s="135"/>
      <c r="DB81" s="135"/>
      <c r="DC81" s="135"/>
      <c r="DD81" s="135"/>
      <c r="DE81" s="135"/>
      <c r="DF81" s="135"/>
      <c r="DG81" s="135"/>
      <c r="DH81" s="135"/>
      <c r="DI81" s="135"/>
      <c r="DJ81" s="135"/>
      <c r="DK81" s="135"/>
      <c r="DL81" s="135"/>
      <c r="DM81" s="135"/>
      <c r="DN81" s="135"/>
      <c r="DO81" s="135"/>
      <c r="DP81" s="135"/>
      <c r="DQ81" s="135"/>
      <c r="DR81" s="135"/>
      <c r="DS81" s="135"/>
      <c r="DT81" s="135"/>
      <c r="DU81" s="135"/>
      <c r="DV81" s="135"/>
      <c r="DW81" s="135"/>
      <c r="DX81" s="135"/>
      <c r="DY81" s="135"/>
      <c r="DZ81" s="135"/>
      <c r="EA81" s="135"/>
      <c r="EB81" s="135"/>
      <c r="EC81" s="135"/>
      <c r="ED81" s="135"/>
      <c r="EE81" s="135"/>
      <c r="EF81" s="135"/>
      <c r="EG81" s="135"/>
      <c r="EH81" s="135"/>
      <c r="EI81" s="135"/>
      <c r="EJ81" s="135"/>
      <c r="EK81" s="135"/>
      <c r="EL81" s="135"/>
      <c r="EM81" s="135"/>
      <c r="EN81" s="135"/>
      <c r="EO81" s="135"/>
      <c r="EP81" s="135"/>
      <c r="EQ81" s="135"/>
      <c r="ER81" s="135"/>
      <c r="ES81" s="135"/>
      <c r="ET81" s="135"/>
      <c r="EU81" s="135"/>
      <c r="EV81" s="135"/>
      <c r="EW81" s="135"/>
      <c r="EX81" s="135"/>
      <c r="EY81" s="135"/>
      <c r="EZ81" s="135"/>
      <c r="FA81" s="135"/>
      <c r="FB81" s="135"/>
      <c r="FC81" s="135"/>
      <c r="FD81" s="135"/>
      <c r="FE81" s="135"/>
      <c r="FF81" s="135"/>
      <c r="FG81" s="135"/>
      <c r="FH81" s="135"/>
      <c r="FI81" s="135"/>
      <c r="FJ81" s="135"/>
      <c r="FK81" s="135"/>
      <c r="FL81" s="135"/>
      <c r="FM81" s="135"/>
      <c r="FN81" s="135"/>
      <c r="FO81" s="135"/>
      <c r="FP81" s="135"/>
      <c r="FQ81" s="135"/>
      <c r="FR81" s="135"/>
      <c r="FS81" s="135"/>
      <c r="FT81" s="135"/>
      <c r="FU81" s="135"/>
      <c r="FV81" s="135"/>
      <c r="FW81" s="135"/>
      <c r="FX81" s="135"/>
      <c r="FY81" s="135"/>
      <c r="FZ81" s="135"/>
      <c r="GA81" s="135"/>
      <c r="GB81" s="135"/>
      <c r="GC81" s="135"/>
      <c r="GD81" s="135"/>
      <c r="GE81" s="135"/>
      <c r="GF81" s="135"/>
      <c r="GG81" s="135"/>
      <c r="GH81" s="135"/>
      <c r="GI81" s="135"/>
      <c r="GJ81" s="135"/>
      <c r="GK81" s="135"/>
      <c r="GL81" s="135"/>
      <c r="GM81" s="135"/>
      <c r="GN81" s="135"/>
      <c r="GO81" s="135"/>
      <c r="GP81" s="135"/>
      <c r="GQ81" s="135"/>
      <c r="GR81" s="135"/>
      <c r="GS81" s="135"/>
      <c r="GT81" s="135"/>
      <c r="GU81" s="135"/>
      <c r="GV81" s="135"/>
      <c r="GW81" s="135"/>
      <c r="GX81" s="135"/>
      <c r="GY81" s="135"/>
      <c r="GZ81" s="135"/>
      <c r="HA81" s="135"/>
      <c r="HB81" s="135"/>
      <c r="HC81" s="135"/>
      <c r="HD81" s="135"/>
      <c r="HE81" s="135"/>
      <c r="HF81" s="135"/>
      <c r="HG81" s="135"/>
      <c r="HH81" s="135"/>
      <c r="HI81" s="135"/>
      <c r="HJ81" s="135"/>
      <c r="HK81" s="135"/>
      <c r="HL81" s="135"/>
      <c r="HM81" s="135"/>
      <c r="HN81" s="135"/>
      <c r="HO81" s="135"/>
      <c r="HP81" s="135"/>
      <c r="HQ81" s="135"/>
      <c r="HR81" s="135"/>
      <c r="HS81" s="135"/>
      <c r="HT81" s="135"/>
      <c r="HU81" s="135"/>
      <c r="HV81" s="135"/>
      <c r="HW81" s="135"/>
      <c r="HX81" s="135"/>
      <c r="HY81" s="135"/>
      <c r="HZ81" s="135"/>
      <c r="IA81" s="135"/>
      <c r="IB81" s="135"/>
      <c r="IC81" s="135"/>
      <c r="ID81" s="135"/>
      <c r="IE81" s="135"/>
      <c r="IF81" s="135"/>
      <c r="IG81" s="135"/>
      <c r="IH81" s="135"/>
      <c r="II81" s="135"/>
      <c r="IJ81" s="135"/>
      <c r="IK81" s="135"/>
      <c r="IL81" s="135"/>
      <c r="IM81" s="135"/>
      <c r="IN81" s="135"/>
      <c r="IO81" s="135"/>
      <c r="IP81" s="135"/>
      <c r="IQ81" s="135"/>
      <c r="IR81" s="135"/>
    </row>
    <row r="82" spans="1:252" ht="15.75" customHeight="1">
      <c r="A82" s="257" t="str">
        <f ca="1">IF((IBRF!B18=""),"",IBRF!B18)</f>
        <v>318</v>
      </c>
      <c r="B82" s="398" t="str">
        <f ca="1">IF((IBRF!C18=""),"",IBRF!C18)</f>
        <v>WILLA HOEFLINCH</v>
      </c>
      <c r="C82" s="453"/>
      <c r="D82" s="549"/>
      <c r="E82" s="549"/>
      <c r="F82" s="549"/>
      <c r="G82" s="398"/>
      <c r="H82" s="257" t="str">
        <f t="shared" si="3"/>
        <v>318</v>
      </c>
      <c r="I82" s="398" t="str">
        <f t="shared" si="5"/>
        <v>WILLA HOEFLINCH</v>
      </c>
      <c r="J82" s="453"/>
      <c r="K82" s="549"/>
      <c r="L82" s="549"/>
      <c r="M82" s="549"/>
      <c r="N82" s="398"/>
      <c r="O82" s="446"/>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c r="DH82" s="135"/>
      <c r="DI82" s="135"/>
      <c r="DJ82" s="135"/>
      <c r="DK82" s="135"/>
      <c r="DL82" s="135"/>
      <c r="DM82" s="135"/>
      <c r="DN82" s="135"/>
      <c r="DO82" s="135"/>
      <c r="DP82" s="135"/>
      <c r="DQ82" s="135"/>
      <c r="DR82" s="135"/>
      <c r="DS82" s="135"/>
      <c r="DT82" s="135"/>
      <c r="DU82" s="135"/>
      <c r="DV82" s="135"/>
      <c r="DW82" s="135"/>
      <c r="DX82" s="135"/>
      <c r="DY82" s="135"/>
      <c r="DZ82" s="135"/>
      <c r="EA82" s="135"/>
      <c r="EB82" s="135"/>
      <c r="EC82" s="135"/>
      <c r="ED82" s="135"/>
      <c r="EE82" s="135"/>
      <c r="EF82" s="135"/>
      <c r="EG82" s="135"/>
      <c r="EH82" s="135"/>
      <c r="EI82" s="135"/>
      <c r="EJ82" s="135"/>
      <c r="EK82" s="135"/>
      <c r="EL82" s="135"/>
      <c r="EM82" s="135"/>
      <c r="EN82" s="135"/>
      <c r="EO82" s="135"/>
      <c r="EP82" s="135"/>
      <c r="EQ82" s="135"/>
      <c r="ER82" s="135"/>
      <c r="ES82" s="135"/>
      <c r="ET82" s="135"/>
      <c r="EU82" s="135"/>
      <c r="EV82" s="135"/>
      <c r="EW82" s="135"/>
      <c r="EX82" s="135"/>
      <c r="EY82" s="135"/>
      <c r="EZ82" s="135"/>
      <c r="FA82" s="135"/>
      <c r="FB82" s="135"/>
      <c r="FC82" s="135"/>
      <c r="FD82" s="135"/>
      <c r="FE82" s="135"/>
      <c r="FF82" s="135"/>
      <c r="FG82" s="135"/>
      <c r="FH82" s="135"/>
      <c r="FI82" s="135"/>
      <c r="FJ82" s="135"/>
      <c r="FK82" s="135"/>
      <c r="FL82" s="135"/>
      <c r="FM82" s="135"/>
      <c r="FN82" s="135"/>
      <c r="FO82" s="135"/>
      <c r="FP82" s="135"/>
      <c r="FQ82" s="135"/>
      <c r="FR82" s="135"/>
      <c r="FS82" s="135"/>
      <c r="FT82" s="135"/>
      <c r="FU82" s="135"/>
      <c r="FV82" s="135"/>
      <c r="FW82" s="135"/>
      <c r="FX82" s="135"/>
      <c r="FY82" s="135"/>
      <c r="FZ82" s="135"/>
      <c r="GA82" s="135"/>
      <c r="GB82" s="135"/>
      <c r="GC82" s="135"/>
      <c r="GD82" s="135"/>
      <c r="GE82" s="135"/>
      <c r="GF82" s="135"/>
      <c r="GG82" s="135"/>
      <c r="GH82" s="135"/>
      <c r="GI82" s="135"/>
      <c r="GJ82" s="135"/>
      <c r="GK82" s="135"/>
      <c r="GL82" s="135"/>
      <c r="GM82" s="135"/>
      <c r="GN82" s="135"/>
      <c r="GO82" s="135"/>
      <c r="GP82" s="135"/>
      <c r="GQ82" s="135"/>
      <c r="GR82" s="135"/>
      <c r="GS82" s="135"/>
      <c r="GT82" s="135"/>
      <c r="GU82" s="135"/>
      <c r="GV82" s="135"/>
      <c r="GW82" s="135"/>
      <c r="GX82" s="135"/>
      <c r="GY82" s="135"/>
      <c r="GZ82" s="135"/>
      <c r="HA82" s="135"/>
      <c r="HB82" s="135"/>
      <c r="HC82" s="135"/>
      <c r="HD82" s="135"/>
      <c r="HE82" s="135"/>
      <c r="HF82" s="135"/>
      <c r="HG82" s="135"/>
      <c r="HH82" s="135"/>
      <c r="HI82" s="135"/>
      <c r="HJ82" s="135"/>
      <c r="HK82" s="135"/>
      <c r="HL82" s="135"/>
      <c r="HM82" s="135"/>
      <c r="HN82" s="135"/>
      <c r="HO82" s="135"/>
      <c r="HP82" s="135"/>
      <c r="HQ82" s="135"/>
      <c r="HR82" s="135"/>
      <c r="HS82" s="135"/>
      <c r="HT82" s="135"/>
      <c r="HU82" s="135"/>
      <c r="HV82" s="135"/>
      <c r="HW82" s="135"/>
      <c r="HX82" s="135"/>
      <c r="HY82" s="135"/>
      <c r="HZ82" s="135"/>
      <c r="IA82" s="135"/>
      <c r="IB82" s="135"/>
      <c r="IC82" s="135"/>
      <c r="ID82" s="135"/>
      <c r="IE82" s="135"/>
      <c r="IF82" s="135"/>
      <c r="IG82" s="135"/>
      <c r="IH82" s="135"/>
      <c r="II82" s="135"/>
      <c r="IJ82" s="135"/>
      <c r="IK82" s="135"/>
      <c r="IL82" s="135"/>
      <c r="IM82" s="135"/>
      <c r="IN82" s="135"/>
      <c r="IO82" s="135"/>
      <c r="IP82" s="135"/>
      <c r="IQ82" s="135"/>
      <c r="IR82" s="135"/>
    </row>
    <row r="83" spans="1:252" ht="15.75" customHeight="1">
      <c r="A83" s="162" t="str">
        <f ca="1">IF((IBRF!B19=""),"",IBRF!B19)</f>
        <v>4</v>
      </c>
      <c r="B83" s="398" t="str">
        <f ca="1">IF((IBRF!C19=""),"",IBRF!C19)</f>
        <v>R.I.P. TIDE</v>
      </c>
      <c r="C83" s="233"/>
      <c r="D83" s="318"/>
      <c r="E83" s="318"/>
      <c r="F83" s="318"/>
      <c r="G83" s="497"/>
      <c r="H83" s="162" t="str">
        <f t="shared" si="3"/>
        <v>4</v>
      </c>
      <c r="I83" s="398" t="str">
        <f t="shared" si="5"/>
        <v>R.I.P. TIDE</v>
      </c>
      <c r="J83" s="233"/>
      <c r="K83" s="318"/>
      <c r="L83" s="318"/>
      <c r="M83" s="318"/>
      <c r="N83" s="497"/>
      <c r="O83" s="446"/>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35"/>
      <c r="DE83" s="135"/>
      <c r="DF83" s="135"/>
      <c r="DG83" s="135"/>
      <c r="DH83" s="135"/>
      <c r="DI83" s="135"/>
      <c r="DJ83" s="135"/>
      <c r="DK83" s="135"/>
      <c r="DL83" s="135"/>
      <c r="DM83" s="135"/>
      <c r="DN83" s="135"/>
      <c r="DO83" s="135"/>
      <c r="DP83" s="135"/>
      <c r="DQ83" s="135"/>
      <c r="DR83" s="135"/>
      <c r="DS83" s="135"/>
      <c r="DT83" s="135"/>
      <c r="DU83" s="135"/>
      <c r="DV83" s="135"/>
      <c r="DW83" s="135"/>
      <c r="DX83" s="135"/>
      <c r="DY83" s="135"/>
      <c r="DZ83" s="135"/>
      <c r="EA83" s="135"/>
      <c r="EB83" s="135"/>
      <c r="EC83" s="135"/>
      <c r="ED83" s="135"/>
      <c r="EE83" s="135"/>
      <c r="EF83" s="135"/>
      <c r="EG83" s="135"/>
      <c r="EH83" s="135"/>
      <c r="EI83" s="135"/>
      <c r="EJ83" s="135"/>
      <c r="EK83" s="135"/>
      <c r="EL83" s="135"/>
      <c r="EM83" s="135"/>
      <c r="EN83" s="135"/>
      <c r="EO83" s="135"/>
      <c r="EP83" s="135"/>
      <c r="EQ83" s="135"/>
      <c r="ER83" s="135"/>
      <c r="ES83" s="135"/>
      <c r="ET83" s="135"/>
      <c r="EU83" s="135"/>
      <c r="EV83" s="135"/>
      <c r="EW83" s="135"/>
      <c r="EX83" s="135"/>
      <c r="EY83" s="135"/>
      <c r="EZ83" s="135"/>
      <c r="FA83" s="135"/>
      <c r="FB83" s="135"/>
      <c r="FC83" s="135"/>
      <c r="FD83" s="135"/>
      <c r="FE83" s="135"/>
      <c r="FF83" s="135"/>
      <c r="FG83" s="135"/>
      <c r="FH83" s="135"/>
      <c r="FI83" s="135"/>
      <c r="FJ83" s="135"/>
      <c r="FK83" s="135"/>
      <c r="FL83" s="135"/>
      <c r="FM83" s="135"/>
      <c r="FN83" s="135"/>
      <c r="FO83" s="135"/>
      <c r="FP83" s="135"/>
      <c r="FQ83" s="135"/>
      <c r="FR83" s="135"/>
      <c r="FS83" s="135"/>
      <c r="FT83" s="135"/>
      <c r="FU83" s="135"/>
      <c r="FV83" s="135"/>
      <c r="FW83" s="135"/>
      <c r="FX83" s="135"/>
      <c r="FY83" s="135"/>
      <c r="FZ83" s="135"/>
      <c r="GA83" s="135"/>
      <c r="GB83" s="135"/>
      <c r="GC83" s="135"/>
      <c r="GD83" s="135"/>
      <c r="GE83" s="135"/>
      <c r="GF83" s="135"/>
      <c r="GG83" s="135"/>
      <c r="GH83" s="135"/>
      <c r="GI83" s="135"/>
      <c r="GJ83" s="135"/>
      <c r="GK83" s="135"/>
      <c r="GL83" s="135"/>
      <c r="GM83" s="135"/>
      <c r="GN83" s="135"/>
      <c r="GO83" s="135"/>
      <c r="GP83" s="135"/>
      <c r="GQ83" s="135"/>
      <c r="GR83" s="135"/>
      <c r="GS83" s="135"/>
      <c r="GT83" s="135"/>
      <c r="GU83" s="135"/>
      <c r="GV83" s="135"/>
      <c r="GW83" s="135"/>
      <c r="GX83" s="135"/>
      <c r="GY83" s="135"/>
      <c r="GZ83" s="135"/>
      <c r="HA83" s="135"/>
      <c r="HB83" s="135"/>
      <c r="HC83" s="135"/>
      <c r="HD83" s="135"/>
      <c r="HE83" s="135"/>
      <c r="HF83" s="135"/>
      <c r="HG83" s="135"/>
      <c r="HH83" s="135"/>
      <c r="HI83" s="135"/>
      <c r="HJ83" s="135"/>
      <c r="HK83" s="135"/>
      <c r="HL83" s="135"/>
      <c r="HM83" s="135"/>
      <c r="HN83" s="135"/>
      <c r="HO83" s="135"/>
      <c r="HP83" s="135"/>
      <c r="HQ83" s="135"/>
      <c r="HR83" s="135"/>
      <c r="HS83" s="135"/>
      <c r="HT83" s="135"/>
      <c r="HU83" s="135"/>
      <c r="HV83" s="135"/>
      <c r="HW83" s="135"/>
      <c r="HX83" s="135"/>
      <c r="HY83" s="135"/>
      <c r="HZ83" s="135"/>
      <c r="IA83" s="135"/>
      <c r="IB83" s="135"/>
      <c r="IC83" s="135"/>
      <c r="ID83" s="135"/>
      <c r="IE83" s="135"/>
      <c r="IF83" s="135"/>
      <c r="IG83" s="135"/>
      <c r="IH83" s="135"/>
      <c r="II83" s="135"/>
      <c r="IJ83" s="135"/>
      <c r="IK83" s="135"/>
      <c r="IL83" s="135"/>
      <c r="IM83" s="135"/>
      <c r="IN83" s="135"/>
      <c r="IO83" s="135"/>
      <c r="IP83" s="135"/>
      <c r="IQ83" s="135"/>
      <c r="IR83" s="135"/>
    </row>
    <row r="84" spans="1:252" ht="15.75" customHeight="1">
      <c r="A84" s="257" t="str">
        <f ca="1">IF((IBRF!B20=""),"",IBRF!B20)</f>
        <v>614</v>
      </c>
      <c r="B84" s="398" t="str">
        <f ca="1">IF((IBRF!C20=""),"",IBRF!C20)</f>
        <v>G-ROCKET</v>
      </c>
      <c r="C84" s="453"/>
      <c r="D84" s="549"/>
      <c r="E84" s="549"/>
      <c r="F84" s="549"/>
      <c r="G84" s="398"/>
      <c r="H84" s="257" t="str">
        <f t="shared" si="3"/>
        <v>614</v>
      </c>
      <c r="I84" s="398" t="str">
        <f t="shared" si="5"/>
        <v>G-ROCKET</v>
      </c>
      <c r="J84" s="453"/>
      <c r="K84" s="549"/>
      <c r="L84" s="549"/>
      <c r="M84" s="549"/>
      <c r="N84" s="398"/>
      <c r="O84" s="446"/>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c r="DH84" s="135"/>
      <c r="DI84" s="135"/>
      <c r="DJ84" s="135"/>
      <c r="DK84" s="135"/>
      <c r="DL84" s="135"/>
      <c r="DM84" s="135"/>
      <c r="DN84" s="135"/>
      <c r="DO84" s="135"/>
      <c r="DP84" s="135"/>
      <c r="DQ84" s="135"/>
      <c r="DR84" s="135"/>
      <c r="DS84" s="135"/>
      <c r="DT84" s="135"/>
      <c r="DU84" s="135"/>
      <c r="DV84" s="135"/>
      <c r="DW84" s="135"/>
      <c r="DX84" s="135"/>
      <c r="DY84" s="135"/>
      <c r="DZ84" s="135"/>
      <c r="EA84" s="135"/>
      <c r="EB84" s="135"/>
      <c r="EC84" s="135"/>
      <c r="ED84" s="135"/>
      <c r="EE84" s="135"/>
      <c r="EF84" s="135"/>
      <c r="EG84" s="135"/>
      <c r="EH84" s="135"/>
      <c r="EI84" s="135"/>
      <c r="EJ84" s="135"/>
      <c r="EK84" s="135"/>
      <c r="EL84" s="135"/>
      <c r="EM84" s="135"/>
      <c r="EN84" s="135"/>
      <c r="EO84" s="135"/>
      <c r="EP84" s="135"/>
      <c r="EQ84" s="135"/>
      <c r="ER84" s="135"/>
      <c r="ES84" s="135"/>
      <c r="ET84" s="135"/>
      <c r="EU84" s="135"/>
      <c r="EV84" s="135"/>
      <c r="EW84" s="135"/>
      <c r="EX84" s="135"/>
      <c r="EY84" s="135"/>
      <c r="EZ84" s="135"/>
      <c r="FA84" s="135"/>
      <c r="FB84" s="135"/>
      <c r="FC84" s="135"/>
      <c r="FD84" s="135"/>
      <c r="FE84" s="135"/>
      <c r="FF84" s="135"/>
      <c r="FG84" s="135"/>
      <c r="FH84" s="135"/>
      <c r="FI84" s="135"/>
      <c r="FJ84" s="135"/>
      <c r="FK84" s="135"/>
      <c r="FL84" s="135"/>
      <c r="FM84" s="135"/>
      <c r="FN84" s="135"/>
      <c r="FO84" s="135"/>
      <c r="FP84" s="135"/>
      <c r="FQ84" s="135"/>
      <c r="FR84" s="135"/>
      <c r="FS84" s="135"/>
      <c r="FT84" s="135"/>
      <c r="FU84" s="135"/>
      <c r="FV84" s="135"/>
      <c r="FW84" s="135"/>
      <c r="FX84" s="135"/>
      <c r="FY84" s="135"/>
      <c r="FZ84" s="135"/>
      <c r="GA84" s="135"/>
      <c r="GB84" s="135"/>
      <c r="GC84" s="135"/>
      <c r="GD84" s="135"/>
      <c r="GE84" s="135"/>
      <c r="GF84" s="135"/>
      <c r="GG84" s="135"/>
      <c r="GH84" s="135"/>
      <c r="GI84" s="135"/>
      <c r="GJ84" s="135"/>
      <c r="GK84" s="135"/>
      <c r="GL84" s="135"/>
      <c r="GM84" s="135"/>
      <c r="GN84" s="135"/>
      <c r="GO84" s="135"/>
      <c r="GP84" s="135"/>
      <c r="GQ84" s="135"/>
      <c r="GR84" s="135"/>
      <c r="GS84" s="135"/>
      <c r="GT84" s="135"/>
      <c r="GU84" s="135"/>
      <c r="GV84" s="135"/>
      <c r="GW84" s="135"/>
      <c r="GX84" s="135"/>
      <c r="GY84" s="135"/>
      <c r="GZ84" s="135"/>
      <c r="HA84" s="135"/>
      <c r="HB84" s="135"/>
      <c r="HC84" s="135"/>
      <c r="HD84" s="135"/>
      <c r="HE84" s="135"/>
      <c r="HF84" s="135"/>
      <c r="HG84" s="135"/>
      <c r="HH84" s="135"/>
      <c r="HI84" s="135"/>
      <c r="HJ84" s="135"/>
      <c r="HK84" s="135"/>
      <c r="HL84" s="135"/>
      <c r="HM84" s="135"/>
      <c r="HN84" s="135"/>
      <c r="HO84" s="135"/>
      <c r="HP84" s="135"/>
      <c r="HQ84" s="135"/>
      <c r="HR84" s="135"/>
      <c r="HS84" s="135"/>
      <c r="HT84" s="135"/>
      <c r="HU84" s="135"/>
      <c r="HV84" s="135"/>
      <c r="HW84" s="135"/>
      <c r="HX84" s="135"/>
      <c r="HY84" s="135"/>
      <c r="HZ84" s="135"/>
      <c r="IA84" s="135"/>
      <c r="IB84" s="135"/>
      <c r="IC84" s="135"/>
      <c r="ID84" s="135"/>
      <c r="IE84" s="135"/>
      <c r="IF84" s="135"/>
      <c r="IG84" s="135"/>
      <c r="IH84" s="135"/>
      <c r="II84" s="135"/>
      <c r="IJ84" s="135"/>
      <c r="IK84" s="135"/>
      <c r="IL84" s="135"/>
      <c r="IM84" s="135"/>
      <c r="IN84" s="135"/>
      <c r="IO84" s="135"/>
      <c r="IP84" s="135"/>
      <c r="IQ84" s="135"/>
      <c r="IR84" s="135"/>
    </row>
    <row r="85" spans="1:252" ht="15.75" customHeight="1">
      <c r="A85" s="162" t="str">
        <f ca="1">IF((IBRF!B21=""),"",IBRF!B21)</f>
        <v>69</v>
      </c>
      <c r="B85" s="398" t="str">
        <f ca="1">IF((IBRF!C21=""),"",IBRF!C21)</f>
        <v>PUSHYCAT</v>
      </c>
      <c r="C85" s="233"/>
      <c r="D85" s="318"/>
      <c r="E85" s="318"/>
      <c r="F85" s="318"/>
      <c r="G85" s="497"/>
      <c r="H85" s="162" t="str">
        <f t="shared" si="3"/>
        <v>69</v>
      </c>
      <c r="I85" s="398" t="str">
        <f t="shared" si="5"/>
        <v>PUSHYCAT</v>
      </c>
      <c r="J85" s="233"/>
      <c r="K85" s="318"/>
      <c r="L85" s="318"/>
      <c r="M85" s="318"/>
      <c r="N85" s="497"/>
      <c r="O85" s="446"/>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c r="DA85" s="135"/>
      <c r="DB85" s="135"/>
      <c r="DC85" s="135"/>
      <c r="DD85" s="135"/>
      <c r="DE85" s="135"/>
      <c r="DF85" s="135"/>
      <c r="DG85" s="135"/>
      <c r="DH85" s="135"/>
      <c r="DI85" s="135"/>
      <c r="DJ85" s="135"/>
      <c r="DK85" s="135"/>
      <c r="DL85" s="135"/>
      <c r="DM85" s="135"/>
      <c r="DN85" s="135"/>
      <c r="DO85" s="135"/>
      <c r="DP85" s="135"/>
      <c r="DQ85" s="135"/>
      <c r="DR85" s="135"/>
      <c r="DS85" s="135"/>
      <c r="DT85" s="135"/>
      <c r="DU85" s="135"/>
      <c r="DV85" s="135"/>
      <c r="DW85" s="135"/>
      <c r="DX85" s="135"/>
      <c r="DY85" s="135"/>
      <c r="DZ85" s="135"/>
      <c r="EA85" s="135"/>
      <c r="EB85" s="135"/>
      <c r="EC85" s="135"/>
      <c r="ED85" s="135"/>
      <c r="EE85" s="135"/>
      <c r="EF85" s="135"/>
      <c r="EG85" s="135"/>
      <c r="EH85" s="135"/>
      <c r="EI85" s="135"/>
      <c r="EJ85" s="135"/>
      <c r="EK85" s="135"/>
      <c r="EL85" s="135"/>
      <c r="EM85" s="135"/>
      <c r="EN85" s="135"/>
      <c r="EO85" s="135"/>
      <c r="EP85" s="135"/>
      <c r="EQ85" s="135"/>
      <c r="ER85" s="135"/>
      <c r="ES85" s="135"/>
      <c r="ET85" s="135"/>
      <c r="EU85" s="135"/>
      <c r="EV85" s="135"/>
      <c r="EW85" s="135"/>
      <c r="EX85" s="135"/>
      <c r="EY85" s="135"/>
      <c r="EZ85" s="135"/>
      <c r="FA85" s="135"/>
      <c r="FB85" s="135"/>
      <c r="FC85" s="135"/>
      <c r="FD85" s="135"/>
      <c r="FE85" s="135"/>
      <c r="FF85" s="135"/>
      <c r="FG85" s="135"/>
      <c r="FH85" s="135"/>
      <c r="FI85" s="135"/>
      <c r="FJ85" s="135"/>
      <c r="FK85" s="135"/>
      <c r="FL85" s="135"/>
      <c r="FM85" s="135"/>
      <c r="FN85" s="135"/>
      <c r="FO85" s="135"/>
      <c r="FP85" s="135"/>
      <c r="FQ85" s="135"/>
      <c r="FR85" s="135"/>
      <c r="FS85" s="135"/>
      <c r="FT85" s="135"/>
      <c r="FU85" s="135"/>
      <c r="FV85" s="135"/>
      <c r="FW85" s="135"/>
      <c r="FX85" s="135"/>
      <c r="FY85" s="135"/>
      <c r="FZ85" s="135"/>
      <c r="GA85" s="135"/>
      <c r="GB85" s="135"/>
      <c r="GC85" s="135"/>
      <c r="GD85" s="135"/>
      <c r="GE85" s="135"/>
      <c r="GF85" s="135"/>
      <c r="GG85" s="135"/>
      <c r="GH85" s="135"/>
      <c r="GI85" s="135"/>
      <c r="GJ85" s="135"/>
      <c r="GK85" s="135"/>
      <c r="GL85" s="135"/>
      <c r="GM85" s="135"/>
      <c r="GN85" s="135"/>
      <c r="GO85" s="135"/>
      <c r="GP85" s="135"/>
      <c r="GQ85" s="135"/>
      <c r="GR85" s="135"/>
      <c r="GS85" s="135"/>
      <c r="GT85" s="135"/>
      <c r="GU85" s="135"/>
      <c r="GV85" s="135"/>
      <c r="GW85" s="135"/>
      <c r="GX85" s="135"/>
      <c r="GY85" s="135"/>
      <c r="GZ85" s="135"/>
      <c r="HA85" s="135"/>
      <c r="HB85" s="135"/>
      <c r="HC85" s="135"/>
      <c r="HD85" s="135"/>
      <c r="HE85" s="135"/>
      <c r="HF85" s="135"/>
      <c r="HG85" s="135"/>
      <c r="HH85" s="135"/>
      <c r="HI85" s="135"/>
      <c r="HJ85" s="135"/>
      <c r="HK85" s="135"/>
      <c r="HL85" s="135"/>
      <c r="HM85" s="135"/>
      <c r="HN85" s="135"/>
      <c r="HO85" s="135"/>
      <c r="HP85" s="135"/>
      <c r="HQ85" s="135"/>
      <c r="HR85" s="135"/>
      <c r="HS85" s="135"/>
      <c r="HT85" s="135"/>
      <c r="HU85" s="135"/>
      <c r="HV85" s="135"/>
      <c r="HW85" s="135"/>
      <c r="HX85" s="135"/>
      <c r="HY85" s="135"/>
      <c r="HZ85" s="135"/>
      <c r="IA85" s="135"/>
      <c r="IB85" s="135"/>
      <c r="IC85" s="135"/>
      <c r="ID85" s="135"/>
      <c r="IE85" s="135"/>
      <c r="IF85" s="135"/>
      <c r="IG85" s="135"/>
      <c r="IH85" s="135"/>
      <c r="II85" s="135"/>
      <c r="IJ85" s="135"/>
      <c r="IK85" s="135"/>
      <c r="IL85" s="135"/>
      <c r="IM85" s="135"/>
      <c r="IN85" s="135"/>
      <c r="IO85" s="135"/>
      <c r="IP85" s="135"/>
      <c r="IQ85" s="135"/>
      <c r="IR85" s="135"/>
    </row>
    <row r="86" spans="1:252" ht="15.75" customHeight="1">
      <c r="A86" s="257" t="str">
        <f ca="1">IF((IBRF!B22=""),"",IBRF!B22)</f>
        <v>7</v>
      </c>
      <c r="B86" s="398" t="str">
        <f ca="1">IF((IBRF!C22=""),"",IBRF!C22)</f>
        <v>DORA THE DESTROYER</v>
      </c>
      <c r="C86" s="453"/>
      <c r="D86" s="549"/>
      <c r="E86" s="549"/>
      <c r="F86" s="549"/>
      <c r="G86" s="398"/>
      <c r="H86" s="257" t="str">
        <f t="shared" si="3"/>
        <v>7</v>
      </c>
      <c r="I86" s="398" t="str">
        <f t="shared" si="5"/>
        <v>DORA THE DESTROYER</v>
      </c>
      <c r="J86" s="453"/>
      <c r="K86" s="549"/>
      <c r="L86" s="549"/>
      <c r="M86" s="549"/>
      <c r="N86" s="398"/>
      <c r="O86" s="446"/>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c r="ED86" s="135"/>
      <c r="EE86" s="135"/>
      <c r="EF86" s="135"/>
      <c r="EG86" s="135"/>
      <c r="EH86" s="135"/>
      <c r="EI86" s="135"/>
      <c r="EJ86" s="135"/>
      <c r="EK86" s="135"/>
      <c r="EL86" s="135"/>
      <c r="EM86" s="135"/>
      <c r="EN86" s="135"/>
      <c r="EO86" s="135"/>
      <c r="EP86" s="135"/>
      <c r="EQ86" s="135"/>
      <c r="ER86" s="135"/>
      <c r="ES86" s="135"/>
      <c r="ET86" s="135"/>
      <c r="EU86" s="135"/>
      <c r="EV86" s="135"/>
      <c r="EW86" s="135"/>
      <c r="EX86" s="135"/>
      <c r="EY86" s="135"/>
      <c r="EZ86" s="135"/>
      <c r="FA86" s="135"/>
      <c r="FB86" s="135"/>
      <c r="FC86" s="135"/>
      <c r="FD86" s="135"/>
      <c r="FE86" s="135"/>
      <c r="FF86" s="135"/>
      <c r="FG86" s="135"/>
      <c r="FH86" s="135"/>
      <c r="FI86" s="135"/>
      <c r="FJ86" s="135"/>
      <c r="FK86" s="135"/>
      <c r="FL86" s="135"/>
      <c r="FM86" s="135"/>
      <c r="FN86" s="135"/>
      <c r="FO86" s="135"/>
      <c r="FP86" s="135"/>
      <c r="FQ86" s="135"/>
      <c r="FR86" s="135"/>
      <c r="FS86" s="135"/>
      <c r="FT86" s="135"/>
      <c r="FU86" s="135"/>
      <c r="FV86" s="135"/>
      <c r="FW86" s="135"/>
      <c r="FX86" s="135"/>
      <c r="FY86" s="135"/>
      <c r="FZ86" s="135"/>
      <c r="GA86" s="135"/>
      <c r="GB86" s="135"/>
      <c r="GC86" s="135"/>
      <c r="GD86" s="135"/>
      <c r="GE86" s="135"/>
      <c r="GF86" s="135"/>
      <c r="GG86" s="135"/>
      <c r="GH86" s="135"/>
      <c r="GI86" s="135"/>
      <c r="GJ86" s="135"/>
      <c r="GK86" s="135"/>
      <c r="GL86" s="135"/>
      <c r="GM86" s="135"/>
      <c r="GN86" s="135"/>
      <c r="GO86" s="135"/>
      <c r="GP86" s="135"/>
      <c r="GQ86" s="135"/>
      <c r="GR86" s="135"/>
      <c r="GS86" s="135"/>
      <c r="GT86" s="135"/>
      <c r="GU86" s="135"/>
      <c r="GV86" s="135"/>
      <c r="GW86" s="135"/>
      <c r="GX86" s="135"/>
      <c r="GY86" s="135"/>
      <c r="GZ86" s="135"/>
      <c r="HA86" s="135"/>
      <c r="HB86" s="135"/>
      <c r="HC86" s="135"/>
      <c r="HD86" s="135"/>
      <c r="HE86" s="135"/>
      <c r="HF86" s="135"/>
      <c r="HG86" s="135"/>
      <c r="HH86" s="135"/>
      <c r="HI86" s="135"/>
      <c r="HJ86" s="135"/>
      <c r="HK86" s="135"/>
      <c r="HL86" s="135"/>
      <c r="HM86" s="135"/>
      <c r="HN86" s="135"/>
      <c r="HO86" s="135"/>
      <c r="HP86" s="135"/>
      <c r="HQ86" s="135"/>
      <c r="HR86" s="135"/>
      <c r="HS86" s="135"/>
      <c r="HT86" s="135"/>
      <c r="HU86" s="135"/>
      <c r="HV86" s="135"/>
      <c r="HW86" s="135"/>
      <c r="HX86" s="135"/>
      <c r="HY86" s="135"/>
      <c r="HZ86" s="135"/>
      <c r="IA86" s="135"/>
      <c r="IB86" s="135"/>
      <c r="IC86" s="135"/>
      <c r="ID86" s="135"/>
      <c r="IE86" s="135"/>
      <c r="IF86" s="135"/>
      <c r="IG86" s="135"/>
      <c r="IH86" s="135"/>
      <c r="II86" s="135"/>
      <c r="IJ86" s="135"/>
      <c r="IK86" s="135"/>
      <c r="IL86" s="135"/>
      <c r="IM86" s="135"/>
      <c r="IN86" s="135"/>
      <c r="IO86" s="135"/>
      <c r="IP86" s="135"/>
      <c r="IQ86" s="135"/>
      <c r="IR86" s="135"/>
    </row>
    <row r="87" spans="1:252" ht="15.75" customHeight="1">
      <c r="A87" s="162" t="str">
        <f ca="1">IF((IBRF!B23=""),"",IBRF!B23)</f>
        <v>76</v>
      </c>
      <c r="B87" s="398" t="str">
        <f ca="1">IF((IBRF!C23=""),"",IBRF!C23)</f>
        <v>MAIDEN AMERICA</v>
      </c>
      <c r="C87" s="233"/>
      <c r="D87" s="318"/>
      <c r="E87" s="318"/>
      <c r="F87" s="318"/>
      <c r="G87" s="497"/>
      <c r="H87" s="162" t="str">
        <f t="shared" si="3"/>
        <v>76</v>
      </c>
      <c r="I87" s="398" t="str">
        <f t="shared" si="5"/>
        <v>MAIDEN AMERICA</v>
      </c>
      <c r="J87" s="233"/>
      <c r="K87" s="318"/>
      <c r="L87" s="318"/>
      <c r="M87" s="318"/>
      <c r="N87" s="497"/>
      <c r="O87" s="446"/>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c r="CM87" s="135"/>
      <c r="CN87" s="135"/>
      <c r="CO87" s="135"/>
      <c r="CP87" s="135"/>
      <c r="CQ87" s="135"/>
      <c r="CR87" s="135"/>
      <c r="CS87" s="135"/>
      <c r="CT87" s="135"/>
      <c r="CU87" s="135"/>
      <c r="CV87" s="135"/>
      <c r="CW87" s="135"/>
      <c r="CX87" s="135"/>
      <c r="CY87" s="135"/>
      <c r="CZ87" s="135"/>
      <c r="DA87" s="135"/>
      <c r="DB87" s="135"/>
      <c r="DC87" s="135"/>
      <c r="DD87" s="135"/>
      <c r="DE87" s="135"/>
      <c r="DF87" s="135"/>
      <c r="DG87" s="135"/>
      <c r="DH87" s="135"/>
      <c r="DI87" s="135"/>
      <c r="DJ87" s="135"/>
      <c r="DK87" s="135"/>
      <c r="DL87" s="135"/>
      <c r="DM87" s="135"/>
      <c r="DN87" s="135"/>
      <c r="DO87" s="135"/>
      <c r="DP87" s="135"/>
      <c r="DQ87" s="135"/>
      <c r="DR87" s="135"/>
      <c r="DS87" s="135"/>
      <c r="DT87" s="135"/>
      <c r="DU87" s="135"/>
      <c r="DV87" s="135"/>
      <c r="DW87" s="135"/>
      <c r="DX87" s="135"/>
      <c r="DY87" s="135"/>
      <c r="DZ87" s="135"/>
      <c r="EA87" s="135"/>
      <c r="EB87" s="135"/>
      <c r="EC87" s="135"/>
      <c r="ED87" s="135"/>
      <c r="EE87" s="135"/>
      <c r="EF87" s="135"/>
      <c r="EG87" s="135"/>
      <c r="EH87" s="135"/>
      <c r="EI87" s="135"/>
      <c r="EJ87" s="135"/>
      <c r="EK87" s="135"/>
      <c r="EL87" s="135"/>
      <c r="EM87" s="135"/>
      <c r="EN87" s="135"/>
      <c r="EO87" s="135"/>
      <c r="EP87" s="135"/>
      <c r="EQ87" s="135"/>
      <c r="ER87" s="135"/>
      <c r="ES87" s="135"/>
      <c r="ET87" s="135"/>
      <c r="EU87" s="135"/>
      <c r="EV87" s="135"/>
      <c r="EW87" s="135"/>
      <c r="EX87" s="135"/>
      <c r="EY87" s="135"/>
      <c r="EZ87" s="135"/>
      <c r="FA87" s="135"/>
      <c r="FB87" s="135"/>
      <c r="FC87" s="135"/>
      <c r="FD87" s="135"/>
      <c r="FE87" s="135"/>
      <c r="FF87" s="135"/>
      <c r="FG87" s="135"/>
      <c r="FH87" s="135"/>
      <c r="FI87" s="135"/>
      <c r="FJ87" s="135"/>
      <c r="FK87" s="135"/>
      <c r="FL87" s="135"/>
      <c r="FM87" s="135"/>
      <c r="FN87" s="135"/>
      <c r="FO87" s="135"/>
      <c r="FP87" s="135"/>
      <c r="FQ87" s="135"/>
      <c r="FR87" s="135"/>
      <c r="FS87" s="135"/>
      <c r="FT87" s="135"/>
      <c r="FU87" s="135"/>
      <c r="FV87" s="135"/>
      <c r="FW87" s="135"/>
      <c r="FX87" s="135"/>
      <c r="FY87" s="135"/>
      <c r="FZ87" s="135"/>
      <c r="GA87" s="135"/>
      <c r="GB87" s="135"/>
      <c r="GC87" s="135"/>
      <c r="GD87" s="135"/>
      <c r="GE87" s="135"/>
      <c r="GF87" s="135"/>
      <c r="GG87" s="135"/>
      <c r="GH87" s="135"/>
      <c r="GI87" s="135"/>
      <c r="GJ87" s="135"/>
      <c r="GK87" s="135"/>
      <c r="GL87" s="135"/>
      <c r="GM87" s="135"/>
      <c r="GN87" s="135"/>
      <c r="GO87" s="135"/>
      <c r="GP87" s="135"/>
      <c r="GQ87" s="135"/>
      <c r="GR87" s="135"/>
      <c r="GS87" s="135"/>
      <c r="GT87" s="135"/>
      <c r="GU87" s="135"/>
      <c r="GV87" s="135"/>
      <c r="GW87" s="135"/>
      <c r="GX87" s="135"/>
      <c r="GY87" s="135"/>
      <c r="GZ87" s="135"/>
      <c r="HA87" s="135"/>
      <c r="HB87" s="135"/>
      <c r="HC87" s="135"/>
      <c r="HD87" s="135"/>
      <c r="HE87" s="135"/>
      <c r="HF87" s="135"/>
      <c r="HG87" s="135"/>
      <c r="HH87" s="135"/>
      <c r="HI87" s="135"/>
      <c r="HJ87" s="135"/>
      <c r="HK87" s="135"/>
      <c r="HL87" s="135"/>
      <c r="HM87" s="135"/>
      <c r="HN87" s="135"/>
      <c r="HO87" s="135"/>
      <c r="HP87" s="135"/>
      <c r="HQ87" s="135"/>
      <c r="HR87" s="135"/>
      <c r="HS87" s="135"/>
      <c r="HT87" s="135"/>
      <c r="HU87" s="135"/>
      <c r="HV87" s="135"/>
      <c r="HW87" s="135"/>
      <c r="HX87" s="135"/>
      <c r="HY87" s="135"/>
      <c r="HZ87" s="135"/>
      <c r="IA87" s="135"/>
      <c r="IB87" s="135"/>
      <c r="IC87" s="135"/>
      <c r="ID87" s="135"/>
      <c r="IE87" s="135"/>
      <c r="IF87" s="135"/>
      <c r="IG87" s="135"/>
      <c r="IH87" s="135"/>
      <c r="II87" s="135"/>
      <c r="IJ87" s="135"/>
      <c r="IK87" s="135"/>
      <c r="IL87" s="135"/>
      <c r="IM87" s="135"/>
      <c r="IN87" s="135"/>
      <c r="IO87" s="135"/>
      <c r="IP87" s="135"/>
      <c r="IQ87" s="135"/>
      <c r="IR87" s="135"/>
    </row>
    <row r="88" spans="1:252" ht="15.75" customHeight="1">
      <c r="A88" s="257" t="str">
        <f ca="1">IF((IBRF!B24=""),"",IBRF!B24)</f>
        <v>95</v>
      </c>
      <c r="B88" s="398" t="str">
        <f ca="1">IF((IBRF!C24=""),"",IBRF!C24)</f>
        <v>MUTANT JEAN</v>
      </c>
      <c r="C88" s="453"/>
      <c r="D88" s="549"/>
      <c r="E88" s="549"/>
      <c r="F88" s="549"/>
      <c r="G88" s="398"/>
      <c r="H88" s="257" t="str">
        <f t="shared" si="3"/>
        <v>95</v>
      </c>
      <c r="I88" s="398" t="str">
        <f t="shared" si="5"/>
        <v>MUTANT JEAN</v>
      </c>
      <c r="J88" s="453"/>
      <c r="K88" s="549"/>
      <c r="L88" s="549"/>
      <c r="M88" s="549"/>
      <c r="N88" s="398"/>
      <c r="O88" s="446"/>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c r="CM88" s="135"/>
      <c r="CN88" s="135"/>
      <c r="CO88" s="135"/>
      <c r="CP88" s="135"/>
      <c r="CQ88" s="135"/>
      <c r="CR88" s="135"/>
      <c r="CS88" s="135"/>
      <c r="CT88" s="135"/>
      <c r="CU88" s="135"/>
      <c r="CV88" s="135"/>
      <c r="CW88" s="135"/>
      <c r="CX88" s="135"/>
      <c r="CY88" s="135"/>
      <c r="CZ88" s="135"/>
      <c r="DA88" s="135"/>
      <c r="DB88" s="135"/>
      <c r="DC88" s="135"/>
      <c r="DD88" s="135"/>
      <c r="DE88" s="135"/>
      <c r="DF88" s="135"/>
      <c r="DG88" s="135"/>
      <c r="DH88" s="135"/>
      <c r="DI88" s="135"/>
      <c r="DJ88" s="135"/>
      <c r="DK88" s="135"/>
      <c r="DL88" s="135"/>
      <c r="DM88" s="135"/>
      <c r="DN88" s="135"/>
      <c r="DO88" s="135"/>
      <c r="DP88" s="135"/>
      <c r="DQ88" s="135"/>
      <c r="DR88" s="135"/>
      <c r="DS88" s="135"/>
      <c r="DT88" s="135"/>
      <c r="DU88" s="135"/>
      <c r="DV88" s="135"/>
      <c r="DW88" s="135"/>
      <c r="DX88" s="135"/>
      <c r="DY88" s="135"/>
      <c r="DZ88" s="135"/>
      <c r="EA88" s="135"/>
      <c r="EB88" s="135"/>
      <c r="EC88" s="135"/>
      <c r="ED88" s="135"/>
      <c r="EE88" s="135"/>
      <c r="EF88" s="135"/>
      <c r="EG88" s="135"/>
      <c r="EH88" s="135"/>
      <c r="EI88" s="135"/>
      <c r="EJ88" s="135"/>
      <c r="EK88" s="135"/>
      <c r="EL88" s="135"/>
      <c r="EM88" s="135"/>
      <c r="EN88" s="135"/>
      <c r="EO88" s="135"/>
      <c r="EP88" s="135"/>
      <c r="EQ88" s="135"/>
      <c r="ER88" s="135"/>
      <c r="ES88" s="135"/>
      <c r="ET88" s="135"/>
      <c r="EU88" s="135"/>
      <c r="EV88" s="135"/>
      <c r="EW88" s="135"/>
      <c r="EX88" s="135"/>
      <c r="EY88" s="135"/>
      <c r="EZ88" s="135"/>
      <c r="FA88" s="135"/>
      <c r="FB88" s="135"/>
      <c r="FC88" s="135"/>
      <c r="FD88" s="135"/>
      <c r="FE88" s="135"/>
      <c r="FF88" s="135"/>
      <c r="FG88" s="135"/>
      <c r="FH88" s="135"/>
      <c r="FI88" s="135"/>
      <c r="FJ88" s="135"/>
      <c r="FK88" s="135"/>
      <c r="FL88" s="135"/>
      <c r="FM88" s="135"/>
      <c r="FN88" s="135"/>
      <c r="FO88" s="135"/>
      <c r="FP88" s="135"/>
      <c r="FQ88" s="135"/>
      <c r="FR88" s="135"/>
      <c r="FS88" s="135"/>
      <c r="FT88" s="135"/>
      <c r="FU88" s="135"/>
      <c r="FV88" s="135"/>
      <c r="FW88" s="135"/>
      <c r="FX88" s="135"/>
      <c r="FY88" s="135"/>
      <c r="FZ88" s="135"/>
      <c r="GA88" s="135"/>
      <c r="GB88" s="135"/>
      <c r="GC88" s="135"/>
      <c r="GD88" s="135"/>
      <c r="GE88" s="135"/>
      <c r="GF88" s="135"/>
      <c r="GG88" s="135"/>
      <c r="GH88" s="135"/>
      <c r="GI88" s="135"/>
      <c r="GJ88" s="135"/>
      <c r="GK88" s="135"/>
      <c r="GL88" s="135"/>
      <c r="GM88" s="135"/>
      <c r="GN88" s="135"/>
      <c r="GO88" s="135"/>
      <c r="GP88" s="135"/>
      <c r="GQ88" s="135"/>
      <c r="GR88" s="135"/>
      <c r="GS88" s="135"/>
      <c r="GT88" s="135"/>
      <c r="GU88" s="135"/>
      <c r="GV88" s="135"/>
      <c r="GW88" s="135"/>
      <c r="GX88" s="135"/>
      <c r="GY88" s="135"/>
      <c r="GZ88" s="135"/>
      <c r="HA88" s="135"/>
      <c r="HB88" s="135"/>
      <c r="HC88" s="135"/>
      <c r="HD88" s="135"/>
      <c r="HE88" s="135"/>
      <c r="HF88" s="135"/>
      <c r="HG88" s="135"/>
      <c r="HH88" s="135"/>
      <c r="HI88" s="135"/>
      <c r="HJ88" s="135"/>
      <c r="HK88" s="135"/>
      <c r="HL88" s="135"/>
      <c r="HM88" s="135"/>
      <c r="HN88" s="135"/>
      <c r="HO88" s="135"/>
      <c r="HP88" s="135"/>
      <c r="HQ88" s="135"/>
      <c r="HR88" s="135"/>
      <c r="HS88" s="135"/>
      <c r="HT88" s="135"/>
      <c r="HU88" s="135"/>
      <c r="HV88" s="135"/>
      <c r="HW88" s="135"/>
      <c r="HX88" s="135"/>
      <c r="HY88" s="135"/>
      <c r="HZ88" s="135"/>
      <c r="IA88" s="135"/>
      <c r="IB88" s="135"/>
      <c r="IC88" s="135"/>
      <c r="ID88" s="135"/>
      <c r="IE88" s="135"/>
      <c r="IF88" s="135"/>
      <c r="IG88" s="135"/>
      <c r="IH88" s="135"/>
      <c r="II88" s="135"/>
      <c r="IJ88" s="135"/>
      <c r="IK88" s="135"/>
      <c r="IL88" s="135"/>
      <c r="IM88" s="135"/>
      <c r="IN88" s="135"/>
      <c r="IO88" s="135"/>
      <c r="IP88" s="135"/>
      <c r="IQ88" s="135"/>
      <c r="IR88" s="135"/>
    </row>
    <row r="89" spans="1:252" ht="15.75" customHeight="1">
      <c r="A89" s="162" t="str">
        <f ca="1">IF((IBRF!B25=""),"",IBRF!B25)</f>
        <v>1980</v>
      </c>
      <c r="B89" s="398" t="str">
        <f ca="1">IF((IBRF!C25=""),"",IBRF!C25)</f>
        <v>SHIVA DIVA (ALT)</v>
      </c>
      <c r="C89" s="233"/>
      <c r="D89" s="318"/>
      <c r="E89" s="318"/>
      <c r="F89" s="318"/>
      <c r="G89" s="497"/>
      <c r="H89" s="162" t="str">
        <f t="shared" si="3"/>
        <v>1980</v>
      </c>
      <c r="I89" s="398" t="str">
        <f t="shared" si="5"/>
        <v>SHIVA DIVA (ALT)</v>
      </c>
      <c r="J89" s="233"/>
      <c r="K89" s="318"/>
      <c r="L89" s="318"/>
      <c r="M89" s="318"/>
      <c r="N89" s="497"/>
      <c r="O89" s="446"/>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35"/>
      <c r="CA89" s="135"/>
      <c r="CB89" s="135"/>
      <c r="CC89" s="135"/>
      <c r="CD89" s="135"/>
      <c r="CE89" s="135"/>
      <c r="CF89" s="135"/>
      <c r="CG89" s="135"/>
      <c r="CH89" s="135"/>
      <c r="CI89" s="135"/>
      <c r="CJ89" s="135"/>
      <c r="CK89" s="135"/>
      <c r="CL89" s="135"/>
      <c r="CM89" s="135"/>
      <c r="CN89" s="135"/>
      <c r="CO89" s="135"/>
      <c r="CP89" s="135"/>
      <c r="CQ89" s="135"/>
      <c r="CR89" s="135"/>
      <c r="CS89" s="135"/>
      <c r="CT89" s="135"/>
      <c r="CU89" s="135"/>
      <c r="CV89" s="135"/>
      <c r="CW89" s="135"/>
      <c r="CX89" s="135"/>
      <c r="CY89" s="135"/>
      <c r="CZ89" s="135"/>
      <c r="DA89" s="135"/>
      <c r="DB89" s="135"/>
      <c r="DC89" s="135"/>
      <c r="DD89" s="135"/>
      <c r="DE89" s="135"/>
      <c r="DF89" s="135"/>
      <c r="DG89" s="135"/>
      <c r="DH89" s="135"/>
      <c r="DI89" s="135"/>
      <c r="DJ89" s="135"/>
      <c r="DK89" s="135"/>
      <c r="DL89" s="135"/>
      <c r="DM89" s="135"/>
      <c r="DN89" s="135"/>
      <c r="DO89" s="135"/>
      <c r="DP89" s="135"/>
      <c r="DQ89" s="135"/>
      <c r="DR89" s="135"/>
      <c r="DS89" s="135"/>
      <c r="DT89" s="135"/>
      <c r="DU89" s="135"/>
      <c r="DV89" s="135"/>
      <c r="DW89" s="135"/>
      <c r="DX89" s="135"/>
      <c r="DY89" s="135"/>
      <c r="DZ89" s="135"/>
      <c r="EA89" s="135"/>
      <c r="EB89" s="135"/>
      <c r="EC89" s="135"/>
      <c r="ED89" s="135"/>
      <c r="EE89" s="135"/>
      <c r="EF89" s="135"/>
      <c r="EG89" s="135"/>
      <c r="EH89" s="135"/>
      <c r="EI89" s="135"/>
      <c r="EJ89" s="135"/>
      <c r="EK89" s="135"/>
      <c r="EL89" s="135"/>
      <c r="EM89" s="135"/>
      <c r="EN89" s="135"/>
      <c r="EO89" s="135"/>
      <c r="EP89" s="135"/>
      <c r="EQ89" s="135"/>
      <c r="ER89" s="135"/>
      <c r="ES89" s="135"/>
      <c r="ET89" s="135"/>
      <c r="EU89" s="135"/>
      <c r="EV89" s="135"/>
      <c r="EW89" s="135"/>
      <c r="EX89" s="135"/>
      <c r="EY89" s="135"/>
      <c r="EZ89" s="135"/>
      <c r="FA89" s="135"/>
      <c r="FB89" s="135"/>
      <c r="FC89" s="135"/>
      <c r="FD89" s="135"/>
      <c r="FE89" s="135"/>
      <c r="FF89" s="135"/>
      <c r="FG89" s="135"/>
      <c r="FH89" s="135"/>
      <c r="FI89" s="135"/>
      <c r="FJ89" s="135"/>
      <c r="FK89" s="135"/>
      <c r="FL89" s="135"/>
      <c r="FM89" s="135"/>
      <c r="FN89" s="135"/>
      <c r="FO89" s="135"/>
      <c r="FP89" s="135"/>
      <c r="FQ89" s="135"/>
      <c r="FR89" s="135"/>
      <c r="FS89" s="135"/>
      <c r="FT89" s="135"/>
      <c r="FU89" s="135"/>
      <c r="FV89" s="135"/>
      <c r="FW89" s="135"/>
      <c r="FX89" s="135"/>
      <c r="FY89" s="135"/>
      <c r="FZ89" s="135"/>
      <c r="GA89" s="135"/>
      <c r="GB89" s="135"/>
      <c r="GC89" s="135"/>
      <c r="GD89" s="135"/>
      <c r="GE89" s="135"/>
      <c r="GF89" s="135"/>
      <c r="GG89" s="135"/>
      <c r="GH89" s="135"/>
      <c r="GI89" s="135"/>
      <c r="GJ89" s="135"/>
      <c r="GK89" s="135"/>
      <c r="GL89" s="135"/>
      <c r="GM89" s="135"/>
      <c r="GN89" s="135"/>
      <c r="GO89" s="135"/>
      <c r="GP89" s="135"/>
      <c r="GQ89" s="135"/>
      <c r="GR89" s="135"/>
      <c r="GS89" s="135"/>
      <c r="GT89" s="135"/>
      <c r="GU89" s="135"/>
      <c r="GV89" s="135"/>
      <c r="GW89" s="135"/>
      <c r="GX89" s="135"/>
      <c r="GY89" s="135"/>
      <c r="GZ89" s="135"/>
      <c r="HA89" s="135"/>
      <c r="HB89" s="135"/>
      <c r="HC89" s="135"/>
      <c r="HD89" s="135"/>
      <c r="HE89" s="135"/>
      <c r="HF89" s="135"/>
      <c r="HG89" s="135"/>
      <c r="HH89" s="135"/>
      <c r="HI89" s="135"/>
      <c r="HJ89" s="135"/>
      <c r="HK89" s="135"/>
      <c r="HL89" s="135"/>
      <c r="HM89" s="135"/>
      <c r="HN89" s="135"/>
      <c r="HO89" s="135"/>
      <c r="HP89" s="135"/>
      <c r="HQ89" s="135"/>
      <c r="HR89" s="135"/>
      <c r="HS89" s="135"/>
      <c r="HT89" s="135"/>
      <c r="HU89" s="135"/>
      <c r="HV89" s="135"/>
      <c r="HW89" s="135"/>
      <c r="HX89" s="135"/>
      <c r="HY89" s="135"/>
      <c r="HZ89" s="135"/>
      <c r="IA89" s="135"/>
      <c r="IB89" s="135"/>
      <c r="IC89" s="135"/>
      <c r="ID89" s="135"/>
      <c r="IE89" s="135"/>
      <c r="IF89" s="135"/>
      <c r="IG89" s="135"/>
      <c r="IH89" s="135"/>
      <c r="II89" s="135"/>
      <c r="IJ89" s="135"/>
      <c r="IK89" s="135"/>
      <c r="IL89" s="135"/>
      <c r="IM89" s="135"/>
      <c r="IN89" s="135"/>
      <c r="IO89" s="135"/>
      <c r="IP89" s="135"/>
      <c r="IQ89" s="135"/>
      <c r="IR89" s="135"/>
    </row>
    <row r="90" spans="1:252" ht="15.75" customHeight="1">
      <c r="A90" s="257" t="str">
        <f ca="1">IF((IBRF!B26=""),"",IBRF!B26)</f>
        <v>313</v>
      </c>
      <c r="B90" s="398" t="str">
        <f ca="1">IF((IBRF!C26=""),"",IBRF!C26)</f>
        <v>HATERADE (ALT)</v>
      </c>
      <c r="C90" s="453"/>
      <c r="D90" s="549"/>
      <c r="E90" s="549"/>
      <c r="F90" s="549"/>
      <c r="G90" s="398"/>
      <c r="H90" s="257" t="str">
        <f t="shared" si="3"/>
        <v>313</v>
      </c>
      <c r="I90" s="398" t="str">
        <f t="shared" si="5"/>
        <v>HATERADE (ALT)</v>
      </c>
      <c r="J90" s="453"/>
      <c r="K90" s="549"/>
      <c r="L90" s="549"/>
      <c r="M90" s="549"/>
      <c r="N90" s="398"/>
      <c r="O90" s="446"/>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c r="CK90" s="135"/>
      <c r="CL90" s="135"/>
      <c r="CM90" s="135"/>
      <c r="CN90" s="135"/>
      <c r="CO90" s="135"/>
      <c r="CP90" s="135"/>
      <c r="CQ90" s="135"/>
      <c r="CR90" s="135"/>
      <c r="CS90" s="135"/>
      <c r="CT90" s="135"/>
      <c r="CU90" s="135"/>
      <c r="CV90" s="135"/>
      <c r="CW90" s="135"/>
      <c r="CX90" s="135"/>
      <c r="CY90" s="135"/>
      <c r="CZ90" s="135"/>
      <c r="DA90" s="135"/>
      <c r="DB90" s="135"/>
      <c r="DC90" s="135"/>
      <c r="DD90" s="135"/>
      <c r="DE90" s="135"/>
      <c r="DF90" s="135"/>
      <c r="DG90" s="135"/>
      <c r="DH90" s="135"/>
      <c r="DI90" s="135"/>
      <c r="DJ90" s="135"/>
      <c r="DK90" s="135"/>
      <c r="DL90" s="135"/>
      <c r="DM90" s="135"/>
      <c r="DN90" s="135"/>
      <c r="DO90" s="135"/>
      <c r="DP90" s="135"/>
      <c r="DQ90" s="135"/>
      <c r="DR90" s="135"/>
      <c r="DS90" s="135"/>
      <c r="DT90" s="135"/>
      <c r="DU90" s="135"/>
      <c r="DV90" s="135"/>
      <c r="DW90" s="135"/>
      <c r="DX90" s="135"/>
      <c r="DY90" s="135"/>
      <c r="DZ90" s="135"/>
      <c r="EA90" s="135"/>
      <c r="EB90" s="135"/>
      <c r="EC90" s="135"/>
      <c r="ED90" s="135"/>
      <c r="EE90" s="135"/>
      <c r="EF90" s="135"/>
      <c r="EG90" s="135"/>
      <c r="EH90" s="135"/>
      <c r="EI90" s="135"/>
      <c r="EJ90" s="135"/>
      <c r="EK90" s="135"/>
      <c r="EL90" s="135"/>
      <c r="EM90" s="135"/>
      <c r="EN90" s="135"/>
      <c r="EO90" s="135"/>
      <c r="EP90" s="135"/>
      <c r="EQ90" s="135"/>
      <c r="ER90" s="135"/>
      <c r="ES90" s="135"/>
      <c r="ET90" s="135"/>
      <c r="EU90" s="135"/>
      <c r="EV90" s="135"/>
      <c r="EW90" s="135"/>
      <c r="EX90" s="135"/>
      <c r="EY90" s="135"/>
      <c r="EZ90" s="135"/>
      <c r="FA90" s="135"/>
      <c r="FB90" s="135"/>
      <c r="FC90" s="135"/>
      <c r="FD90" s="135"/>
      <c r="FE90" s="135"/>
      <c r="FF90" s="135"/>
      <c r="FG90" s="135"/>
      <c r="FH90" s="135"/>
      <c r="FI90" s="135"/>
      <c r="FJ90" s="135"/>
      <c r="FK90" s="135"/>
      <c r="FL90" s="135"/>
      <c r="FM90" s="135"/>
      <c r="FN90" s="135"/>
      <c r="FO90" s="135"/>
      <c r="FP90" s="135"/>
      <c r="FQ90" s="135"/>
      <c r="FR90" s="135"/>
      <c r="FS90" s="135"/>
      <c r="FT90" s="135"/>
      <c r="FU90" s="135"/>
      <c r="FV90" s="135"/>
      <c r="FW90" s="135"/>
      <c r="FX90" s="135"/>
      <c r="FY90" s="135"/>
      <c r="FZ90" s="135"/>
      <c r="GA90" s="135"/>
      <c r="GB90" s="135"/>
      <c r="GC90" s="135"/>
      <c r="GD90" s="135"/>
      <c r="GE90" s="135"/>
      <c r="GF90" s="135"/>
      <c r="GG90" s="135"/>
      <c r="GH90" s="135"/>
      <c r="GI90" s="135"/>
      <c r="GJ90" s="135"/>
      <c r="GK90" s="135"/>
      <c r="GL90" s="135"/>
      <c r="GM90" s="135"/>
      <c r="GN90" s="135"/>
      <c r="GO90" s="135"/>
      <c r="GP90" s="135"/>
      <c r="GQ90" s="135"/>
      <c r="GR90" s="135"/>
      <c r="GS90" s="135"/>
      <c r="GT90" s="135"/>
      <c r="GU90" s="135"/>
      <c r="GV90" s="135"/>
      <c r="GW90" s="135"/>
      <c r="GX90" s="135"/>
      <c r="GY90" s="135"/>
      <c r="GZ90" s="135"/>
      <c r="HA90" s="135"/>
      <c r="HB90" s="135"/>
      <c r="HC90" s="135"/>
      <c r="HD90" s="135"/>
      <c r="HE90" s="135"/>
      <c r="HF90" s="135"/>
      <c r="HG90" s="135"/>
      <c r="HH90" s="135"/>
      <c r="HI90" s="135"/>
      <c r="HJ90" s="135"/>
      <c r="HK90" s="135"/>
      <c r="HL90" s="135"/>
      <c r="HM90" s="135"/>
      <c r="HN90" s="135"/>
      <c r="HO90" s="135"/>
      <c r="HP90" s="135"/>
      <c r="HQ90" s="135"/>
      <c r="HR90" s="135"/>
      <c r="HS90" s="135"/>
      <c r="HT90" s="135"/>
      <c r="HU90" s="135"/>
      <c r="HV90" s="135"/>
      <c r="HW90" s="135"/>
      <c r="HX90" s="135"/>
      <c r="HY90" s="135"/>
      <c r="HZ90" s="135"/>
      <c r="IA90" s="135"/>
      <c r="IB90" s="135"/>
      <c r="IC90" s="135"/>
      <c r="ID90" s="135"/>
      <c r="IE90" s="135"/>
      <c r="IF90" s="135"/>
      <c r="IG90" s="135"/>
      <c r="IH90" s="135"/>
      <c r="II90" s="135"/>
      <c r="IJ90" s="135"/>
      <c r="IK90" s="135"/>
      <c r="IL90" s="135"/>
      <c r="IM90" s="135"/>
      <c r="IN90" s="135"/>
      <c r="IO90" s="135"/>
      <c r="IP90" s="135"/>
      <c r="IQ90" s="135"/>
      <c r="IR90" s="135"/>
    </row>
    <row r="91" spans="1:252" ht="15.75" customHeight="1">
      <c r="A91" s="162" t="str">
        <f ca="1">IF((IBRF!B27=""),"",IBRF!B27)</f>
        <v/>
      </c>
      <c r="B91" s="398" t="str">
        <f ca="1">IF((IBRF!C27=""),"",IBRF!C27)</f>
        <v/>
      </c>
      <c r="C91" s="233"/>
      <c r="D91" s="318"/>
      <c r="E91" s="318"/>
      <c r="F91" s="318"/>
      <c r="G91" s="497"/>
      <c r="H91" s="162" t="str">
        <f t="shared" si="3"/>
        <v/>
      </c>
      <c r="I91" s="398" t="str">
        <f t="shared" si="5"/>
        <v/>
      </c>
      <c r="J91" s="233"/>
      <c r="K91" s="318"/>
      <c r="L91" s="318"/>
      <c r="M91" s="318"/>
      <c r="N91" s="497"/>
      <c r="O91" s="446"/>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c r="DA91" s="135"/>
      <c r="DB91" s="135"/>
      <c r="DC91" s="135"/>
      <c r="DD91" s="135"/>
      <c r="DE91" s="135"/>
      <c r="DF91" s="135"/>
      <c r="DG91" s="135"/>
      <c r="DH91" s="135"/>
      <c r="DI91" s="135"/>
      <c r="DJ91" s="135"/>
      <c r="DK91" s="135"/>
      <c r="DL91" s="135"/>
      <c r="DM91" s="135"/>
      <c r="DN91" s="135"/>
      <c r="DO91" s="135"/>
      <c r="DP91" s="135"/>
      <c r="DQ91" s="135"/>
      <c r="DR91" s="135"/>
      <c r="DS91" s="135"/>
      <c r="DT91" s="135"/>
      <c r="DU91" s="135"/>
      <c r="DV91" s="135"/>
      <c r="DW91" s="135"/>
      <c r="DX91" s="135"/>
      <c r="DY91" s="135"/>
      <c r="DZ91" s="135"/>
      <c r="EA91" s="135"/>
      <c r="EB91" s="135"/>
      <c r="EC91" s="135"/>
      <c r="ED91" s="135"/>
      <c r="EE91" s="135"/>
      <c r="EF91" s="135"/>
      <c r="EG91" s="135"/>
      <c r="EH91" s="135"/>
      <c r="EI91" s="135"/>
      <c r="EJ91" s="135"/>
      <c r="EK91" s="135"/>
      <c r="EL91" s="135"/>
      <c r="EM91" s="135"/>
      <c r="EN91" s="135"/>
      <c r="EO91" s="135"/>
      <c r="EP91" s="135"/>
      <c r="EQ91" s="135"/>
      <c r="ER91" s="135"/>
      <c r="ES91" s="135"/>
      <c r="ET91" s="135"/>
      <c r="EU91" s="135"/>
      <c r="EV91" s="135"/>
      <c r="EW91" s="135"/>
      <c r="EX91" s="135"/>
      <c r="EY91" s="135"/>
      <c r="EZ91" s="135"/>
      <c r="FA91" s="135"/>
      <c r="FB91" s="135"/>
      <c r="FC91" s="135"/>
      <c r="FD91" s="135"/>
      <c r="FE91" s="135"/>
      <c r="FF91" s="135"/>
      <c r="FG91" s="135"/>
      <c r="FH91" s="135"/>
      <c r="FI91" s="135"/>
      <c r="FJ91" s="135"/>
      <c r="FK91" s="135"/>
      <c r="FL91" s="135"/>
      <c r="FM91" s="135"/>
      <c r="FN91" s="135"/>
      <c r="FO91" s="135"/>
      <c r="FP91" s="135"/>
      <c r="FQ91" s="135"/>
      <c r="FR91" s="135"/>
      <c r="FS91" s="135"/>
      <c r="FT91" s="135"/>
      <c r="FU91" s="135"/>
      <c r="FV91" s="135"/>
      <c r="FW91" s="135"/>
      <c r="FX91" s="135"/>
      <c r="FY91" s="135"/>
      <c r="FZ91" s="135"/>
      <c r="GA91" s="135"/>
      <c r="GB91" s="135"/>
      <c r="GC91" s="135"/>
      <c r="GD91" s="135"/>
      <c r="GE91" s="135"/>
      <c r="GF91" s="135"/>
      <c r="GG91" s="135"/>
      <c r="GH91" s="135"/>
      <c r="GI91" s="135"/>
      <c r="GJ91" s="135"/>
      <c r="GK91" s="135"/>
      <c r="GL91" s="135"/>
      <c r="GM91" s="135"/>
      <c r="GN91" s="135"/>
      <c r="GO91" s="135"/>
      <c r="GP91" s="135"/>
      <c r="GQ91" s="135"/>
      <c r="GR91" s="135"/>
      <c r="GS91" s="135"/>
      <c r="GT91" s="135"/>
      <c r="GU91" s="135"/>
      <c r="GV91" s="135"/>
      <c r="GW91" s="135"/>
      <c r="GX91" s="135"/>
      <c r="GY91" s="135"/>
      <c r="GZ91" s="135"/>
      <c r="HA91" s="135"/>
      <c r="HB91" s="135"/>
      <c r="HC91" s="135"/>
      <c r="HD91" s="135"/>
      <c r="HE91" s="135"/>
      <c r="HF91" s="135"/>
      <c r="HG91" s="135"/>
      <c r="HH91" s="135"/>
      <c r="HI91" s="135"/>
      <c r="HJ91" s="135"/>
      <c r="HK91" s="135"/>
      <c r="HL91" s="135"/>
      <c r="HM91" s="135"/>
      <c r="HN91" s="135"/>
      <c r="HO91" s="135"/>
      <c r="HP91" s="135"/>
      <c r="HQ91" s="135"/>
      <c r="HR91" s="135"/>
      <c r="HS91" s="135"/>
      <c r="HT91" s="135"/>
      <c r="HU91" s="135"/>
      <c r="HV91" s="135"/>
      <c r="HW91" s="135"/>
      <c r="HX91" s="135"/>
      <c r="HY91" s="135"/>
      <c r="HZ91" s="135"/>
      <c r="IA91" s="135"/>
      <c r="IB91" s="135"/>
      <c r="IC91" s="135"/>
      <c r="ID91" s="135"/>
      <c r="IE91" s="135"/>
      <c r="IF91" s="135"/>
      <c r="IG91" s="135"/>
      <c r="IH91" s="135"/>
      <c r="II91" s="135"/>
      <c r="IJ91" s="135"/>
      <c r="IK91" s="135"/>
      <c r="IL91" s="135"/>
      <c r="IM91" s="135"/>
      <c r="IN91" s="135"/>
      <c r="IO91" s="135"/>
      <c r="IP91" s="135"/>
      <c r="IQ91" s="135"/>
      <c r="IR91" s="135"/>
    </row>
    <row r="92" spans="1:252" ht="15.75" customHeight="1">
      <c r="A92" s="257" t="str">
        <f ca="1">IF((IBRF!B28=""),"",IBRF!B28)</f>
        <v/>
      </c>
      <c r="B92" s="398" t="str">
        <f ca="1">IF((IBRF!C28=""),"",IBRF!C28)</f>
        <v/>
      </c>
      <c r="C92" s="453"/>
      <c r="D92" s="549"/>
      <c r="E92" s="549"/>
      <c r="F92" s="549"/>
      <c r="G92" s="398"/>
      <c r="H92" s="257" t="str">
        <f t="shared" si="3"/>
        <v/>
      </c>
      <c r="I92" s="398" t="str">
        <f t="shared" si="5"/>
        <v/>
      </c>
      <c r="J92" s="453"/>
      <c r="K92" s="549"/>
      <c r="L92" s="549"/>
      <c r="M92" s="549"/>
      <c r="N92" s="398"/>
      <c r="O92" s="446"/>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c r="DH92" s="135"/>
      <c r="DI92" s="135"/>
      <c r="DJ92" s="135"/>
      <c r="DK92" s="135"/>
      <c r="DL92" s="135"/>
      <c r="DM92" s="135"/>
      <c r="DN92" s="135"/>
      <c r="DO92" s="135"/>
      <c r="DP92" s="135"/>
      <c r="DQ92" s="135"/>
      <c r="DR92" s="135"/>
      <c r="DS92" s="135"/>
      <c r="DT92" s="135"/>
      <c r="DU92" s="135"/>
      <c r="DV92" s="135"/>
      <c r="DW92" s="135"/>
      <c r="DX92" s="135"/>
      <c r="DY92" s="135"/>
      <c r="DZ92" s="135"/>
      <c r="EA92" s="135"/>
      <c r="EB92" s="135"/>
      <c r="EC92" s="135"/>
      <c r="ED92" s="135"/>
      <c r="EE92" s="135"/>
      <c r="EF92" s="135"/>
      <c r="EG92" s="135"/>
      <c r="EH92" s="135"/>
      <c r="EI92" s="135"/>
      <c r="EJ92" s="135"/>
      <c r="EK92" s="135"/>
      <c r="EL92" s="135"/>
      <c r="EM92" s="135"/>
      <c r="EN92" s="135"/>
      <c r="EO92" s="135"/>
      <c r="EP92" s="135"/>
      <c r="EQ92" s="135"/>
      <c r="ER92" s="135"/>
      <c r="ES92" s="135"/>
      <c r="ET92" s="135"/>
      <c r="EU92" s="135"/>
      <c r="EV92" s="135"/>
      <c r="EW92" s="135"/>
      <c r="EX92" s="135"/>
      <c r="EY92" s="135"/>
      <c r="EZ92" s="135"/>
      <c r="FA92" s="135"/>
      <c r="FB92" s="135"/>
      <c r="FC92" s="135"/>
      <c r="FD92" s="135"/>
      <c r="FE92" s="135"/>
      <c r="FF92" s="135"/>
      <c r="FG92" s="135"/>
      <c r="FH92" s="135"/>
      <c r="FI92" s="135"/>
      <c r="FJ92" s="135"/>
      <c r="FK92" s="135"/>
      <c r="FL92" s="135"/>
      <c r="FM92" s="135"/>
      <c r="FN92" s="135"/>
      <c r="FO92" s="135"/>
      <c r="FP92" s="135"/>
      <c r="FQ92" s="135"/>
      <c r="FR92" s="135"/>
      <c r="FS92" s="135"/>
      <c r="FT92" s="135"/>
      <c r="FU92" s="135"/>
      <c r="FV92" s="135"/>
      <c r="FW92" s="135"/>
      <c r="FX92" s="135"/>
      <c r="FY92" s="135"/>
      <c r="FZ92" s="135"/>
      <c r="GA92" s="135"/>
      <c r="GB92" s="135"/>
      <c r="GC92" s="135"/>
      <c r="GD92" s="135"/>
      <c r="GE92" s="135"/>
      <c r="GF92" s="135"/>
      <c r="GG92" s="135"/>
      <c r="GH92" s="135"/>
      <c r="GI92" s="135"/>
      <c r="GJ92" s="135"/>
      <c r="GK92" s="135"/>
      <c r="GL92" s="135"/>
      <c r="GM92" s="135"/>
      <c r="GN92" s="135"/>
      <c r="GO92" s="135"/>
      <c r="GP92" s="135"/>
      <c r="GQ92" s="135"/>
      <c r="GR92" s="135"/>
      <c r="GS92" s="135"/>
      <c r="GT92" s="135"/>
      <c r="GU92" s="135"/>
      <c r="GV92" s="135"/>
      <c r="GW92" s="135"/>
      <c r="GX92" s="135"/>
      <c r="GY92" s="135"/>
      <c r="GZ92" s="135"/>
      <c r="HA92" s="135"/>
      <c r="HB92" s="135"/>
      <c r="HC92" s="135"/>
      <c r="HD92" s="135"/>
      <c r="HE92" s="135"/>
      <c r="HF92" s="135"/>
      <c r="HG92" s="135"/>
      <c r="HH92" s="135"/>
      <c r="HI92" s="135"/>
      <c r="HJ92" s="135"/>
      <c r="HK92" s="135"/>
      <c r="HL92" s="135"/>
      <c r="HM92" s="135"/>
      <c r="HN92" s="135"/>
      <c r="HO92" s="135"/>
      <c r="HP92" s="135"/>
      <c r="HQ92" s="135"/>
      <c r="HR92" s="135"/>
      <c r="HS92" s="135"/>
      <c r="HT92" s="135"/>
      <c r="HU92" s="135"/>
      <c r="HV92" s="135"/>
      <c r="HW92" s="135"/>
      <c r="HX92" s="135"/>
      <c r="HY92" s="135"/>
      <c r="HZ92" s="135"/>
      <c r="IA92" s="135"/>
      <c r="IB92" s="135"/>
      <c r="IC92" s="135"/>
      <c r="ID92" s="135"/>
      <c r="IE92" s="135"/>
      <c r="IF92" s="135"/>
      <c r="IG92" s="135"/>
      <c r="IH92" s="135"/>
      <c r="II92" s="135"/>
      <c r="IJ92" s="135"/>
      <c r="IK92" s="135"/>
      <c r="IL92" s="135"/>
      <c r="IM92" s="135"/>
      <c r="IN92" s="135"/>
      <c r="IO92" s="135"/>
      <c r="IP92" s="135"/>
      <c r="IQ92" s="135"/>
      <c r="IR92" s="135"/>
    </row>
    <row r="93" spans="1:252" ht="15.75" customHeight="1">
      <c r="A93" s="162" t="str">
        <f ca="1">IF((IBRF!B29=""),"",IBRF!B29)</f>
        <v/>
      </c>
      <c r="B93" s="398" t="str">
        <f ca="1">IF((IBRF!C29=""),"",IBRF!C29)</f>
        <v/>
      </c>
      <c r="C93" s="233"/>
      <c r="D93" s="318"/>
      <c r="E93" s="318"/>
      <c r="F93" s="318"/>
      <c r="G93" s="497"/>
      <c r="H93" s="162" t="str">
        <f t="shared" si="3"/>
        <v/>
      </c>
      <c r="I93" s="398" t="str">
        <f t="shared" si="5"/>
        <v/>
      </c>
      <c r="J93" s="233"/>
      <c r="K93" s="318"/>
      <c r="L93" s="318"/>
      <c r="M93" s="318"/>
      <c r="N93" s="497"/>
      <c r="O93" s="446"/>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c r="CA93" s="135"/>
      <c r="CB93" s="135"/>
      <c r="CC93" s="135"/>
      <c r="CD93" s="135"/>
      <c r="CE93" s="135"/>
      <c r="CF93" s="135"/>
      <c r="CG93" s="135"/>
      <c r="CH93" s="135"/>
      <c r="CI93" s="135"/>
      <c r="CJ93" s="135"/>
      <c r="CK93" s="135"/>
      <c r="CL93" s="135"/>
      <c r="CM93" s="135"/>
      <c r="CN93" s="135"/>
      <c r="CO93" s="135"/>
      <c r="CP93" s="135"/>
      <c r="CQ93" s="135"/>
      <c r="CR93" s="135"/>
      <c r="CS93" s="135"/>
      <c r="CT93" s="135"/>
      <c r="CU93" s="135"/>
      <c r="CV93" s="135"/>
      <c r="CW93" s="135"/>
      <c r="CX93" s="135"/>
      <c r="CY93" s="135"/>
      <c r="CZ93" s="135"/>
      <c r="DA93" s="135"/>
      <c r="DB93" s="135"/>
      <c r="DC93" s="135"/>
      <c r="DD93" s="135"/>
      <c r="DE93" s="135"/>
      <c r="DF93" s="135"/>
      <c r="DG93" s="135"/>
      <c r="DH93" s="135"/>
      <c r="DI93" s="135"/>
      <c r="DJ93" s="135"/>
      <c r="DK93" s="135"/>
      <c r="DL93" s="135"/>
      <c r="DM93" s="135"/>
      <c r="DN93" s="135"/>
      <c r="DO93" s="135"/>
      <c r="DP93" s="135"/>
      <c r="DQ93" s="135"/>
      <c r="DR93" s="135"/>
      <c r="DS93" s="135"/>
      <c r="DT93" s="135"/>
      <c r="DU93" s="135"/>
      <c r="DV93" s="135"/>
      <c r="DW93" s="135"/>
      <c r="DX93" s="135"/>
      <c r="DY93" s="135"/>
      <c r="DZ93" s="135"/>
      <c r="EA93" s="135"/>
      <c r="EB93" s="135"/>
      <c r="EC93" s="135"/>
      <c r="ED93" s="135"/>
      <c r="EE93" s="135"/>
      <c r="EF93" s="135"/>
      <c r="EG93" s="135"/>
      <c r="EH93" s="135"/>
      <c r="EI93" s="135"/>
      <c r="EJ93" s="135"/>
      <c r="EK93" s="135"/>
      <c r="EL93" s="135"/>
      <c r="EM93" s="135"/>
      <c r="EN93" s="135"/>
      <c r="EO93" s="135"/>
      <c r="EP93" s="135"/>
      <c r="EQ93" s="135"/>
      <c r="ER93" s="135"/>
      <c r="ES93" s="135"/>
      <c r="ET93" s="135"/>
      <c r="EU93" s="135"/>
      <c r="EV93" s="135"/>
      <c r="EW93" s="135"/>
      <c r="EX93" s="135"/>
      <c r="EY93" s="135"/>
      <c r="EZ93" s="135"/>
      <c r="FA93" s="135"/>
      <c r="FB93" s="135"/>
      <c r="FC93" s="135"/>
      <c r="FD93" s="135"/>
      <c r="FE93" s="135"/>
      <c r="FF93" s="135"/>
      <c r="FG93" s="135"/>
      <c r="FH93" s="135"/>
      <c r="FI93" s="135"/>
      <c r="FJ93" s="135"/>
      <c r="FK93" s="135"/>
      <c r="FL93" s="135"/>
      <c r="FM93" s="135"/>
      <c r="FN93" s="135"/>
      <c r="FO93" s="135"/>
      <c r="FP93" s="135"/>
      <c r="FQ93" s="135"/>
      <c r="FR93" s="135"/>
      <c r="FS93" s="135"/>
      <c r="FT93" s="135"/>
      <c r="FU93" s="135"/>
      <c r="FV93" s="135"/>
      <c r="FW93" s="135"/>
      <c r="FX93" s="135"/>
      <c r="FY93" s="135"/>
      <c r="FZ93" s="135"/>
      <c r="GA93" s="135"/>
      <c r="GB93" s="135"/>
      <c r="GC93" s="135"/>
      <c r="GD93" s="135"/>
      <c r="GE93" s="135"/>
      <c r="GF93" s="135"/>
      <c r="GG93" s="135"/>
      <c r="GH93" s="135"/>
      <c r="GI93" s="135"/>
      <c r="GJ93" s="135"/>
      <c r="GK93" s="135"/>
      <c r="GL93" s="135"/>
      <c r="GM93" s="135"/>
      <c r="GN93" s="135"/>
      <c r="GO93" s="135"/>
      <c r="GP93" s="135"/>
      <c r="GQ93" s="135"/>
      <c r="GR93" s="135"/>
      <c r="GS93" s="135"/>
      <c r="GT93" s="135"/>
      <c r="GU93" s="135"/>
      <c r="GV93" s="135"/>
      <c r="GW93" s="135"/>
      <c r="GX93" s="135"/>
      <c r="GY93" s="135"/>
      <c r="GZ93" s="135"/>
      <c r="HA93" s="135"/>
      <c r="HB93" s="135"/>
      <c r="HC93" s="135"/>
      <c r="HD93" s="135"/>
      <c r="HE93" s="135"/>
      <c r="HF93" s="135"/>
      <c r="HG93" s="135"/>
      <c r="HH93" s="135"/>
      <c r="HI93" s="135"/>
      <c r="HJ93" s="135"/>
      <c r="HK93" s="135"/>
      <c r="HL93" s="135"/>
      <c r="HM93" s="135"/>
      <c r="HN93" s="135"/>
      <c r="HO93" s="135"/>
      <c r="HP93" s="135"/>
      <c r="HQ93" s="135"/>
      <c r="HR93" s="135"/>
      <c r="HS93" s="135"/>
      <c r="HT93" s="135"/>
      <c r="HU93" s="135"/>
      <c r="HV93" s="135"/>
      <c r="HW93" s="135"/>
      <c r="HX93" s="135"/>
      <c r="HY93" s="135"/>
      <c r="HZ93" s="135"/>
      <c r="IA93" s="135"/>
      <c r="IB93" s="135"/>
      <c r="IC93" s="135"/>
      <c r="ID93" s="135"/>
      <c r="IE93" s="135"/>
      <c r="IF93" s="135"/>
      <c r="IG93" s="135"/>
      <c r="IH93" s="135"/>
      <c r="II93" s="135"/>
      <c r="IJ93" s="135"/>
      <c r="IK93" s="135"/>
      <c r="IL93" s="135"/>
      <c r="IM93" s="135"/>
      <c r="IN93" s="135"/>
      <c r="IO93" s="135"/>
      <c r="IP93" s="135"/>
      <c r="IQ93" s="135"/>
      <c r="IR93" s="135"/>
    </row>
    <row r="94" spans="1:252" ht="15.75" customHeight="1">
      <c r="A94" s="257" t="str">
        <f ca="1">IF((IBRF!B30=""),"",IBRF!B30)</f>
        <v/>
      </c>
      <c r="B94" s="398" t="str">
        <f ca="1">IF((IBRF!C30=""),"",IBRF!C30)</f>
        <v/>
      </c>
      <c r="C94" s="453"/>
      <c r="D94" s="549"/>
      <c r="E94" s="549"/>
      <c r="F94" s="549"/>
      <c r="G94" s="398"/>
      <c r="H94" s="257" t="str">
        <f t="shared" si="3"/>
        <v/>
      </c>
      <c r="I94" s="398" t="str">
        <f t="shared" si="5"/>
        <v/>
      </c>
      <c r="J94" s="453"/>
      <c r="K94" s="549"/>
      <c r="L94" s="549"/>
      <c r="M94" s="549"/>
      <c r="N94" s="398"/>
      <c r="O94" s="446"/>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5"/>
      <c r="CA94" s="135"/>
      <c r="CB94" s="135"/>
      <c r="CC94" s="135"/>
      <c r="CD94" s="135"/>
      <c r="CE94" s="135"/>
      <c r="CF94" s="135"/>
      <c r="CG94" s="135"/>
      <c r="CH94" s="135"/>
      <c r="CI94" s="135"/>
      <c r="CJ94" s="135"/>
      <c r="CK94" s="135"/>
      <c r="CL94" s="135"/>
      <c r="CM94" s="135"/>
      <c r="CN94" s="135"/>
      <c r="CO94" s="135"/>
      <c r="CP94" s="135"/>
      <c r="CQ94" s="135"/>
      <c r="CR94" s="135"/>
      <c r="CS94" s="135"/>
      <c r="CT94" s="135"/>
      <c r="CU94" s="135"/>
      <c r="CV94" s="135"/>
      <c r="CW94" s="135"/>
      <c r="CX94" s="135"/>
      <c r="CY94" s="135"/>
      <c r="CZ94" s="135"/>
      <c r="DA94" s="135"/>
      <c r="DB94" s="135"/>
      <c r="DC94" s="135"/>
      <c r="DD94" s="135"/>
      <c r="DE94" s="135"/>
      <c r="DF94" s="135"/>
      <c r="DG94" s="135"/>
      <c r="DH94" s="135"/>
      <c r="DI94" s="135"/>
      <c r="DJ94" s="135"/>
      <c r="DK94" s="135"/>
      <c r="DL94" s="135"/>
      <c r="DM94" s="135"/>
      <c r="DN94" s="135"/>
      <c r="DO94" s="135"/>
      <c r="DP94" s="135"/>
      <c r="DQ94" s="135"/>
      <c r="DR94" s="135"/>
      <c r="DS94" s="135"/>
      <c r="DT94" s="135"/>
      <c r="DU94" s="135"/>
      <c r="DV94" s="135"/>
      <c r="DW94" s="135"/>
      <c r="DX94" s="135"/>
      <c r="DY94" s="135"/>
      <c r="DZ94" s="135"/>
      <c r="EA94" s="135"/>
      <c r="EB94" s="135"/>
      <c r="EC94" s="135"/>
      <c r="ED94" s="135"/>
      <c r="EE94" s="135"/>
      <c r="EF94" s="135"/>
      <c r="EG94" s="135"/>
      <c r="EH94" s="135"/>
      <c r="EI94" s="135"/>
      <c r="EJ94" s="135"/>
      <c r="EK94" s="135"/>
      <c r="EL94" s="135"/>
      <c r="EM94" s="135"/>
      <c r="EN94" s="135"/>
      <c r="EO94" s="135"/>
      <c r="EP94" s="135"/>
      <c r="EQ94" s="135"/>
      <c r="ER94" s="135"/>
      <c r="ES94" s="135"/>
      <c r="ET94" s="135"/>
      <c r="EU94" s="135"/>
      <c r="EV94" s="135"/>
      <c r="EW94" s="135"/>
      <c r="EX94" s="135"/>
      <c r="EY94" s="135"/>
      <c r="EZ94" s="135"/>
      <c r="FA94" s="135"/>
      <c r="FB94" s="135"/>
      <c r="FC94" s="135"/>
      <c r="FD94" s="135"/>
      <c r="FE94" s="135"/>
      <c r="FF94" s="135"/>
      <c r="FG94" s="135"/>
      <c r="FH94" s="135"/>
      <c r="FI94" s="135"/>
      <c r="FJ94" s="135"/>
      <c r="FK94" s="135"/>
      <c r="FL94" s="135"/>
      <c r="FM94" s="135"/>
      <c r="FN94" s="135"/>
      <c r="FO94" s="135"/>
      <c r="FP94" s="135"/>
      <c r="FQ94" s="135"/>
      <c r="FR94" s="135"/>
      <c r="FS94" s="135"/>
      <c r="FT94" s="135"/>
      <c r="FU94" s="135"/>
      <c r="FV94" s="135"/>
      <c r="FW94" s="135"/>
      <c r="FX94" s="135"/>
      <c r="FY94" s="135"/>
      <c r="FZ94" s="135"/>
      <c r="GA94" s="135"/>
      <c r="GB94" s="135"/>
      <c r="GC94" s="135"/>
      <c r="GD94" s="135"/>
      <c r="GE94" s="135"/>
      <c r="GF94" s="135"/>
      <c r="GG94" s="135"/>
      <c r="GH94" s="135"/>
      <c r="GI94" s="135"/>
      <c r="GJ94" s="135"/>
      <c r="GK94" s="135"/>
      <c r="GL94" s="135"/>
      <c r="GM94" s="135"/>
      <c r="GN94" s="135"/>
      <c r="GO94" s="135"/>
      <c r="GP94" s="135"/>
      <c r="GQ94" s="135"/>
      <c r="GR94" s="135"/>
      <c r="GS94" s="135"/>
      <c r="GT94" s="135"/>
      <c r="GU94" s="135"/>
      <c r="GV94" s="135"/>
      <c r="GW94" s="135"/>
      <c r="GX94" s="135"/>
      <c r="GY94" s="135"/>
      <c r="GZ94" s="135"/>
      <c r="HA94" s="135"/>
      <c r="HB94" s="135"/>
      <c r="HC94" s="135"/>
      <c r="HD94" s="135"/>
      <c r="HE94" s="135"/>
      <c r="HF94" s="135"/>
      <c r="HG94" s="135"/>
      <c r="HH94" s="135"/>
      <c r="HI94" s="135"/>
      <c r="HJ94" s="135"/>
      <c r="HK94" s="135"/>
      <c r="HL94" s="135"/>
      <c r="HM94" s="135"/>
      <c r="HN94" s="135"/>
      <c r="HO94" s="135"/>
      <c r="HP94" s="135"/>
      <c r="HQ94" s="135"/>
      <c r="HR94" s="135"/>
      <c r="HS94" s="135"/>
      <c r="HT94" s="135"/>
      <c r="HU94" s="135"/>
      <c r="HV94" s="135"/>
      <c r="HW94" s="135"/>
      <c r="HX94" s="135"/>
      <c r="HY94" s="135"/>
      <c r="HZ94" s="135"/>
      <c r="IA94" s="135"/>
      <c r="IB94" s="135"/>
      <c r="IC94" s="135"/>
      <c r="ID94" s="135"/>
      <c r="IE94" s="135"/>
      <c r="IF94" s="135"/>
      <c r="IG94" s="135"/>
      <c r="IH94" s="135"/>
      <c r="II94" s="135"/>
      <c r="IJ94" s="135"/>
      <c r="IK94" s="135"/>
      <c r="IL94" s="135"/>
      <c r="IM94" s="135"/>
      <c r="IN94" s="135"/>
      <c r="IO94" s="135"/>
      <c r="IP94" s="135"/>
      <c r="IQ94" s="135"/>
      <c r="IR94" s="135"/>
    </row>
    <row r="95" spans="1:252" ht="13.5" customHeight="1">
      <c r="A95" s="971" t="s">
        <v>245</v>
      </c>
      <c r="B95" s="971"/>
      <c r="C95" s="971"/>
      <c r="D95" s="971"/>
      <c r="E95" s="971"/>
      <c r="F95" s="971"/>
      <c r="G95" s="971"/>
      <c r="H95" s="971" t="s">
        <v>245</v>
      </c>
      <c r="I95" s="971"/>
      <c r="J95" s="971"/>
      <c r="K95" s="971"/>
      <c r="L95" s="971"/>
      <c r="M95" s="971"/>
      <c r="N95" s="971"/>
      <c r="O95" s="446"/>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5"/>
      <c r="CB95" s="135"/>
      <c r="CC95" s="135"/>
      <c r="CD95" s="135"/>
      <c r="CE95" s="135"/>
      <c r="CF95" s="135"/>
      <c r="CG95" s="135"/>
      <c r="CH95" s="135"/>
      <c r="CI95" s="135"/>
      <c r="CJ95" s="135"/>
      <c r="CK95" s="135"/>
      <c r="CL95" s="135"/>
      <c r="CM95" s="135"/>
      <c r="CN95" s="135"/>
      <c r="CO95" s="135"/>
      <c r="CP95" s="135"/>
      <c r="CQ95" s="135"/>
      <c r="CR95" s="135"/>
      <c r="CS95" s="135"/>
      <c r="CT95" s="135"/>
      <c r="CU95" s="135"/>
      <c r="CV95" s="135"/>
      <c r="CW95" s="135"/>
      <c r="CX95" s="135"/>
      <c r="CY95" s="135"/>
      <c r="CZ95" s="135"/>
      <c r="DA95" s="135"/>
      <c r="DB95" s="135"/>
      <c r="DC95" s="135"/>
      <c r="DD95" s="135"/>
      <c r="DE95" s="135"/>
      <c r="DF95" s="135"/>
      <c r="DG95" s="135"/>
      <c r="DH95" s="135"/>
      <c r="DI95" s="135"/>
      <c r="DJ95" s="135"/>
      <c r="DK95" s="135"/>
      <c r="DL95" s="135"/>
      <c r="DM95" s="135"/>
      <c r="DN95" s="135"/>
      <c r="DO95" s="135"/>
      <c r="DP95" s="135"/>
      <c r="DQ95" s="135"/>
      <c r="DR95" s="135"/>
      <c r="DS95" s="135"/>
      <c r="DT95" s="135"/>
      <c r="DU95" s="135"/>
      <c r="DV95" s="135"/>
      <c r="DW95" s="135"/>
      <c r="DX95" s="135"/>
      <c r="DY95" s="135"/>
      <c r="DZ95" s="135"/>
      <c r="EA95" s="135"/>
      <c r="EB95" s="135"/>
      <c r="EC95" s="135"/>
      <c r="ED95" s="135"/>
      <c r="EE95" s="135"/>
      <c r="EF95" s="135"/>
      <c r="EG95" s="135"/>
      <c r="EH95" s="135"/>
      <c r="EI95" s="135"/>
      <c r="EJ95" s="135"/>
      <c r="EK95" s="135"/>
      <c r="EL95" s="135"/>
      <c r="EM95" s="135"/>
      <c r="EN95" s="135"/>
      <c r="EO95" s="135"/>
      <c r="EP95" s="135"/>
      <c r="EQ95" s="135"/>
      <c r="ER95" s="135"/>
      <c r="ES95" s="135"/>
      <c r="ET95" s="135"/>
      <c r="EU95" s="135"/>
      <c r="EV95" s="135"/>
      <c r="EW95" s="135"/>
      <c r="EX95" s="135"/>
      <c r="EY95" s="135"/>
      <c r="EZ95" s="135"/>
      <c r="FA95" s="135"/>
      <c r="FB95" s="135"/>
      <c r="FC95" s="135"/>
      <c r="FD95" s="135"/>
      <c r="FE95" s="135"/>
      <c r="FF95" s="135"/>
      <c r="FG95" s="135"/>
      <c r="FH95" s="135"/>
      <c r="FI95" s="135"/>
      <c r="FJ95" s="135"/>
      <c r="FK95" s="135"/>
      <c r="FL95" s="135"/>
      <c r="FM95" s="135"/>
      <c r="FN95" s="135"/>
      <c r="FO95" s="135"/>
      <c r="FP95" s="135"/>
      <c r="FQ95" s="135"/>
      <c r="FR95" s="135"/>
      <c r="FS95" s="135"/>
      <c r="FT95" s="135"/>
      <c r="FU95" s="135"/>
      <c r="FV95" s="135"/>
      <c r="FW95" s="135"/>
      <c r="FX95" s="135"/>
      <c r="FY95" s="135"/>
      <c r="FZ95" s="135"/>
      <c r="GA95" s="135"/>
      <c r="GB95" s="135"/>
      <c r="GC95" s="135"/>
      <c r="GD95" s="135"/>
      <c r="GE95" s="135"/>
      <c r="GF95" s="135"/>
      <c r="GG95" s="135"/>
      <c r="GH95" s="135"/>
      <c r="GI95" s="135"/>
      <c r="GJ95" s="135"/>
      <c r="GK95" s="135"/>
      <c r="GL95" s="135"/>
      <c r="GM95" s="135"/>
      <c r="GN95" s="135"/>
      <c r="GO95" s="135"/>
      <c r="GP95" s="135"/>
      <c r="GQ95" s="135"/>
      <c r="GR95" s="135"/>
      <c r="GS95" s="135"/>
      <c r="GT95" s="135"/>
      <c r="GU95" s="135"/>
      <c r="GV95" s="135"/>
      <c r="GW95" s="135"/>
      <c r="GX95" s="135"/>
      <c r="GY95" s="135"/>
      <c r="GZ95" s="135"/>
      <c r="HA95" s="135"/>
      <c r="HB95" s="135"/>
      <c r="HC95" s="135"/>
      <c r="HD95" s="135"/>
      <c r="HE95" s="135"/>
      <c r="HF95" s="135"/>
      <c r="HG95" s="135"/>
      <c r="HH95" s="135"/>
      <c r="HI95" s="135"/>
      <c r="HJ95" s="135"/>
      <c r="HK95" s="135"/>
      <c r="HL95" s="135"/>
      <c r="HM95" s="135"/>
      <c r="HN95" s="135"/>
      <c r="HO95" s="135"/>
      <c r="HP95" s="135"/>
      <c r="HQ95" s="135"/>
      <c r="HR95" s="135"/>
      <c r="HS95" s="135"/>
      <c r="HT95" s="135"/>
      <c r="HU95" s="135"/>
      <c r="HV95" s="135"/>
      <c r="HW95" s="135"/>
      <c r="HX95" s="135"/>
      <c r="HY95" s="135"/>
      <c r="HZ95" s="135"/>
      <c r="IA95" s="135"/>
      <c r="IB95" s="135"/>
      <c r="IC95" s="135"/>
      <c r="ID95" s="135"/>
      <c r="IE95" s="135"/>
      <c r="IF95" s="135"/>
      <c r="IG95" s="135"/>
      <c r="IH95" s="135"/>
      <c r="II95" s="135"/>
      <c r="IJ95" s="135"/>
      <c r="IK95" s="135"/>
      <c r="IL95" s="135"/>
      <c r="IM95" s="135"/>
      <c r="IN95" s="135"/>
      <c r="IO95" s="135"/>
      <c r="IP95" s="135"/>
      <c r="IQ95" s="135"/>
      <c r="IR95" s="135"/>
    </row>
    <row r="96" spans="1:252" ht="13.5" customHeight="1">
      <c r="A96" s="965" t="s">
        <v>246</v>
      </c>
      <c r="B96" s="965"/>
      <c r="C96" s="965"/>
      <c r="D96" s="965"/>
      <c r="E96" s="965"/>
      <c r="F96" s="965"/>
      <c r="G96" s="965"/>
      <c r="H96" s="965" t="s">
        <v>246</v>
      </c>
      <c r="I96" s="965"/>
      <c r="J96" s="965"/>
      <c r="K96" s="965"/>
      <c r="L96" s="965"/>
      <c r="M96" s="965"/>
      <c r="N96" s="965"/>
      <c r="O96" s="446"/>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5"/>
      <c r="CB96" s="135"/>
      <c r="CC96" s="135"/>
      <c r="CD96" s="135"/>
      <c r="CE96" s="135"/>
      <c r="CF96" s="135"/>
      <c r="CG96" s="135"/>
      <c r="CH96" s="135"/>
      <c r="CI96" s="135"/>
      <c r="CJ96" s="135"/>
      <c r="CK96" s="135"/>
      <c r="CL96" s="135"/>
      <c r="CM96" s="135"/>
      <c r="CN96" s="135"/>
      <c r="CO96" s="135"/>
      <c r="CP96" s="135"/>
      <c r="CQ96" s="135"/>
      <c r="CR96" s="135"/>
      <c r="CS96" s="135"/>
      <c r="CT96" s="135"/>
      <c r="CU96" s="135"/>
      <c r="CV96" s="135"/>
      <c r="CW96" s="135"/>
      <c r="CX96" s="135"/>
      <c r="CY96" s="135"/>
      <c r="CZ96" s="135"/>
      <c r="DA96" s="135"/>
      <c r="DB96" s="135"/>
      <c r="DC96" s="135"/>
      <c r="DD96" s="135"/>
      <c r="DE96" s="135"/>
      <c r="DF96" s="135"/>
      <c r="DG96" s="135"/>
      <c r="DH96" s="135"/>
      <c r="DI96" s="135"/>
      <c r="DJ96" s="135"/>
      <c r="DK96" s="135"/>
      <c r="DL96" s="135"/>
      <c r="DM96" s="135"/>
      <c r="DN96" s="135"/>
      <c r="DO96" s="135"/>
      <c r="DP96" s="135"/>
      <c r="DQ96" s="135"/>
      <c r="DR96" s="135"/>
      <c r="DS96" s="135"/>
      <c r="DT96" s="135"/>
      <c r="DU96" s="135"/>
      <c r="DV96" s="135"/>
      <c r="DW96" s="135"/>
      <c r="DX96" s="135"/>
      <c r="DY96" s="135"/>
      <c r="DZ96" s="135"/>
      <c r="EA96" s="135"/>
      <c r="EB96" s="135"/>
      <c r="EC96" s="135"/>
      <c r="ED96" s="135"/>
      <c r="EE96" s="135"/>
      <c r="EF96" s="135"/>
      <c r="EG96" s="135"/>
      <c r="EH96" s="135"/>
      <c r="EI96" s="135"/>
      <c r="EJ96" s="135"/>
      <c r="EK96" s="135"/>
      <c r="EL96" s="135"/>
      <c r="EM96" s="135"/>
      <c r="EN96" s="135"/>
      <c r="EO96" s="135"/>
      <c r="EP96" s="135"/>
      <c r="EQ96" s="135"/>
      <c r="ER96" s="135"/>
      <c r="ES96" s="135"/>
      <c r="ET96" s="135"/>
      <c r="EU96" s="135"/>
      <c r="EV96" s="135"/>
      <c r="EW96" s="135"/>
      <c r="EX96" s="135"/>
      <c r="EY96" s="135"/>
      <c r="EZ96" s="135"/>
      <c r="FA96" s="135"/>
      <c r="FB96" s="135"/>
      <c r="FC96" s="135"/>
      <c r="FD96" s="135"/>
      <c r="FE96" s="135"/>
      <c r="FF96" s="135"/>
      <c r="FG96" s="135"/>
      <c r="FH96" s="135"/>
      <c r="FI96" s="135"/>
      <c r="FJ96" s="135"/>
      <c r="FK96" s="135"/>
      <c r="FL96" s="135"/>
      <c r="FM96" s="135"/>
      <c r="FN96" s="135"/>
      <c r="FO96" s="135"/>
      <c r="FP96" s="135"/>
      <c r="FQ96" s="135"/>
      <c r="FR96" s="135"/>
      <c r="FS96" s="135"/>
      <c r="FT96" s="135"/>
      <c r="FU96" s="135"/>
      <c r="FV96" s="135"/>
      <c r="FW96" s="135"/>
      <c r="FX96" s="135"/>
      <c r="FY96" s="135"/>
      <c r="FZ96" s="135"/>
      <c r="GA96" s="135"/>
      <c r="GB96" s="135"/>
      <c r="GC96" s="135"/>
      <c r="GD96" s="135"/>
      <c r="GE96" s="135"/>
      <c r="GF96" s="135"/>
      <c r="GG96" s="135"/>
      <c r="GH96" s="135"/>
      <c r="GI96" s="135"/>
      <c r="GJ96" s="135"/>
      <c r="GK96" s="135"/>
      <c r="GL96" s="135"/>
      <c r="GM96" s="135"/>
      <c r="GN96" s="135"/>
      <c r="GO96" s="135"/>
      <c r="GP96" s="135"/>
      <c r="GQ96" s="135"/>
      <c r="GR96" s="135"/>
      <c r="GS96" s="135"/>
      <c r="GT96" s="135"/>
      <c r="GU96" s="135"/>
      <c r="GV96" s="135"/>
      <c r="GW96" s="135"/>
      <c r="GX96" s="135"/>
      <c r="GY96" s="135"/>
      <c r="GZ96" s="135"/>
      <c r="HA96" s="135"/>
      <c r="HB96" s="135"/>
      <c r="HC96" s="135"/>
      <c r="HD96" s="135"/>
      <c r="HE96" s="135"/>
      <c r="HF96" s="135"/>
      <c r="HG96" s="135"/>
      <c r="HH96" s="135"/>
      <c r="HI96" s="135"/>
      <c r="HJ96" s="135"/>
      <c r="HK96" s="135"/>
      <c r="HL96" s="135"/>
      <c r="HM96" s="135"/>
      <c r="HN96" s="135"/>
      <c r="HO96" s="135"/>
      <c r="HP96" s="135"/>
      <c r="HQ96" s="135"/>
      <c r="HR96" s="135"/>
      <c r="HS96" s="135"/>
      <c r="HT96" s="135"/>
      <c r="HU96" s="135"/>
      <c r="HV96" s="135"/>
      <c r="HW96" s="135"/>
      <c r="HX96" s="135"/>
      <c r="HY96" s="135"/>
      <c r="HZ96" s="135"/>
      <c r="IA96" s="135"/>
      <c r="IB96" s="135"/>
      <c r="IC96" s="135"/>
      <c r="ID96" s="135"/>
      <c r="IE96" s="135"/>
      <c r="IF96" s="135"/>
      <c r="IG96" s="135"/>
      <c r="IH96" s="135"/>
      <c r="II96" s="135"/>
      <c r="IJ96" s="135"/>
      <c r="IK96" s="135"/>
      <c r="IL96" s="135"/>
      <c r="IM96" s="135"/>
      <c r="IN96" s="135"/>
      <c r="IO96" s="135"/>
      <c r="IP96" s="135"/>
      <c r="IQ96" s="135"/>
      <c r="IR96" s="135"/>
    </row>
    <row r="97" spans="1:252" ht="13.5" customHeight="1">
      <c r="A97" s="965" t="s">
        <v>247</v>
      </c>
      <c r="B97" s="965"/>
      <c r="C97" s="965"/>
      <c r="D97" s="965"/>
      <c r="E97" s="965"/>
      <c r="F97" s="965"/>
      <c r="G97" s="965"/>
      <c r="H97" s="965" t="s">
        <v>247</v>
      </c>
      <c r="I97" s="965"/>
      <c r="J97" s="965"/>
      <c r="K97" s="965"/>
      <c r="L97" s="965"/>
      <c r="M97" s="965"/>
      <c r="N97" s="965"/>
      <c r="O97" s="446"/>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5"/>
      <c r="CB97" s="135"/>
      <c r="CC97" s="135"/>
      <c r="CD97" s="135"/>
      <c r="CE97" s="135"/>
      <c r="CF97" s="135"/>
      <c r="CG97" s="135"/>
      <c r="CH97" s="135"/>
      <c r="CI97" s="135"/>
      <c r="CJ97" s="135"/>
      <c r="CK97" s="135"/>
      <c r="CL97" s="135"/>
      <c r="CM97" s="135"/>
      <c r="CN97" s="135"/>
      <c r="CO97" s="135"/>
      <c r="CP97" s="135"/>
      <c r="CQ97" s="135"/>
      <c r="CR97" s="135"/>
      <c r="CS97" s="135"/>
      <c r="CT97" s="135"/>
      <c r="CU97" s="135"/>
      <c r="CV97" s="135"/>
      <c r="CW97" s="135"/>
      <c r="CX97" s="135"/>
      <c r="CY97" s="135"/>
      <c r="CZ97" s="135"/>
      <c r="DA97" s="135"/>
      <c r="DB97" s="135"/>
      <c r="DC97" s="135"/>
      <c r="DD97" s="135"/>
      <c r="DE97" s="135"/>
      <c r="DF97" s="135"/>
      <c r="DG97" s="135"/>
      <c r="DH97" s="135"/>
      <c r="DI97" s="135"/>
      <c r="DJ97" s="135"/>
      <c r="DK97" s="135"/>
      <c r="DL97" s="135"/>
      <c r="DM97" s="135"/>
      <c r="DN97" s="135"/>
      <c r="DO97" s="135"/>
      <c r="DP97" s="135"/>
      <c r="DQ97" s="135"/>
      <c r="DR97" s="135"/>
      <c r="DS97" s="135"/>
      <c r="DT97" s="135"/>
      <c r="DU97" s="135"/>
      <c r="DV97" s="135"/>
      <c r="DW97" s="135"/>
      <c r="DX97" s="135"/>
      <c r="DY97" s="135"/>
      <c r="DZ97" s="135"/>
      <c r="EA97" s="135"/>
      <c r="EB97" s="135"/>
      <c r="EC97" s="135"/>
      <c r="ED97" s="135"/>
      <c r="EE97" s="135"/>
      <c r="EF97" s="135"/>
      <c r="EG97" s="135"/>
      <c r="EH97" s="135"/>
      <c r="EI97" s="135"/>
      <c r="EJ97" s="135"/>
      <c r="EK97" s="135"/>
      <c r="EL97" s="135"/>
      <c r="EM97" s="135"/>
      <c r="EN97" s="135"/>
      <c r="EO97" s="135"/>
      <c r="EP97" s="135"/>
      <c r="EQ97" s="135"/>
      <c r="ER97" s="135"/>
      <c r="ES97" s="135"/>
      <c r="ET97" s="135"/>
      <c r="EU97" s="135"/>
      <c r="EV97" s="135"/>
      <c r="EW97" s="135"/>
      <c r="EX97" s="135"/>
      <c r="EY97" s="135"/>
      <c r="EZ97" s="135"/>
      <c r="FA97" s="135"/>
      <c r="FB97" s="135"/>
      <c r="FC97" s="135"/>
      <c r="FD97" s="135"/>
      <c r="FE97" s="135"/>
      <c r="FF97" s="135"/>
      <c r="FG97" s="135"/>
      <c r="FH97" s="135"/>
      <c r="FI97" s="135"/>
      <c r="FJ97" s="135"/>
      <c r="FK97" s="135"/>
      <c r="FL97" s="135"/>
      <c r="FM97" s="135"/>
      <c r="FN97" s="135"/>
      <c r="FO97" s="135"/>
      <c r="FP97" s="135"/>
      <c r="FQ97" s="135"/>
      <c r="FR97" s="135"/>
      <c r="FS97" s="135"/>
      <c r="FT97" s="135"/>
      <c r="FU97" s="135"/>
      <c r="FV97" s="135"/>
      <c r="FW97" s="135"/>
      <c r="FX97" s="135"/>
      <c r="FY97" s="135"/>
      <c r="FZ97" s="135"/>
      <c r="GA97" s="135"/>
      <c r="GB97" s="135"/>
      <c r="GC97" s="135"/>
      <c r="GD97" s="135"/>
      <c r="GE97" s="135"/>
      <c r="GF97" s="135"/>
      <c r="GG97" s="135"/>
      <c r="GH97" s="135"/>
      <c r="GI97" s="135"/>
      <c r="GJ97" s="135"/>
      <c r="GK97" s="135"/>
      <c r="GL97" s="135"/>
      <c r="GM97" s="135"/>
      <c r="GN97" s="135"/>
      <c r="GO97" s="135"/>
      <c r="GP97" s="135"/>
      <c r="GQ97" s="135"/>
      <c r="GR97" s="135"/>
      <c r="GS97" s="135"/>
      <c r="GT97" s="135"/>
      <c r="GU97" s="135"/>
      <c r="GV97" s="135"/>
      <c r="GW97" s="135"/>
      <c r="GX97" s="135"/>
      <c r="GY97" s="135"/>
      <c r="GZ97" s="135"/>
      <c r="HA97" s="135"/>
      <c r="HB97" s="135"/>
      <c r="HC97" s="135"/>
      <c r="HD97" s="135"/>
      <c r="HE97" s="135"/>
      <c r="HF97" s="135"/>
      <c r="HG97" s="135"/>
      <c r="HH97" s="135"/>
      <c r="HI97" s="135"/>
      <c r="HJ97" s="135"/>
      <c r="HK97" s="135"/>
      <c r="HL97" s="135"/>
      <c r="HM97" s="135"/>
      <c r="HN97" s="135"/>
      <c r="HO97" s="135"/>
      <c r="HP97" s="135"/>
      <c r="HQ97" s="135"/>
      <c r="HR97" s="135"/>
      <c r="HS97" s="135"/>
      <c r="HT97" s="135"/>
      <c r="HU97" s="135"/>
      <c r="HV97" s="135"/>
      <c r="HW97" s="135"/>
      <c r="HX97" s="135"/>
      <c r="HY97" s="135"/>
      <c r="HZ97" s="135"/>
      <c r="IA97" s="135"/>
      <c r="IB97" s="135"/>
      <c r="IC97" s="135"/>
      <c r="ID97" s="135"/>
      <c r="IE97" s="135"/>
      <c r="IF97" s="135"/>
      <c r="IG97" s="135"/>
      <c r="IH97" s="135"/>
      <c r="II97" s="135"/>
      <c r="IJ97" s="135"/>
      <c r="IK97" s="135"/>
      <c r="IL97" s="135"/>
      <c r="IM97" s="135"/>
      <c r="IN97" s="135"/>
      <c r="IO97" s="135"/>
      <c r="IP97" s="135"/>
      <c r="IQ97" s="135"/>
      <c r="IR97" s="135"/>
    </row>
    <row r="98" spans="1:252" ht="13.5" customHeight="1">
      <c r="A98" s="973" t="s">
        <v>248</v>
      </c>
      <c r="B98" s="973"/>
      <c r="C98" s="973"/>
      <c r="D98" s="973"/>
      <c r="E98" s="973"/>
      <c r="F98" s="973"/>
      <c r="G98" s="973"/>
      <c r="H98" s="973" t="s">
        <v>248</v>
      </c>
      <c r="I98" s="973"/>
      <c r="J98" s="973"/>
      <c r="K98" s="973"/>
      <c r="L98" s="973"/>
      <c r="M98" s="973"/>
      <c r="N98" s="973"/>
      <c r="O98" s="446"/>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c r="DA98" s="135"/>
      <c r="DB98" s="135"/>
      <c r="DC98" s="135"/>
      <c r="DD98" s="135"/>
      <c r="DE98" s="135"/>
      <c r="DF98" s="135"/>
      <c r="DG98" s="135"/>
      <c r="DH98" s="135"/>
      <c r="DI98" s="135"/>
      <c r="DJ98" s="135"/>
      <c r="DK98" s="135"/>
      <c r="DL98" s="135"/>
      <c r="DM98" s="135"/>
      <c r="DN98" s="135"/>
      <c r="DO98" s="135"/>
      <c r="DP98" s="135"/>
      <c r="DQ98" s="135"/>
      <c r="DR98" s="135"/>
      <c r="DS98" s="135"/>
      <c r="DT98" s="135"/>
      <c r="DU98" s="135"/>
      <c r="DV98" s="135"/>
      <c r="DW98" s="135"/>
      <c r="DX98" s="135"/>
      <c r="DY98" s="135"/>
      <c r="DZ98" s="135"/>
      <c r="EA98" s="135"/>
      <c r="EB98" s="135"/>
      <c r="EC98" s="135"/>
      <c r="ED98" s="135"/>
      <c r="EE98" s="135"/>
      <c r="EF98" s="135"/>
      <c r="EG98" s="135"/>
      <c r="EH98" s="135"/>
      <c r="EI98" s="135"/>
      <c r="EJ98" s="135"/>
      <c r="EK98" s="135"/>
      <c r="EL98" s="135"/>
      <c r="EM98" s="135"/>
      <c r="EN98" s="135"/>
      <c r="EO98" s="135"/>
      <c r="EP98" s="135"/>
      <c r="EQ98" s="135"/>
      <c r="ER98" s="135"/>
      <c r="ES98" s="135"/>
      <c r="ET98" s="135"/>
      <c r="EU98" s="135"/>
      <c r="EV98" s="135"/>
      <c r="EW98" s="135"/>
      <c r="EX98" s="135"/>
      <c r="EY98" s="135"/>
      <c r="EZ98" s="135"/>
      <c r="FA98" s="135"/>
      <c r="FB98" s="135"/>
      <c r="FC98" s="135"/>
      <c r="FD98" s="135"/>
      <c r="FE98" s="135"/>
      <c r="FF98" s="135"/>
      <c r="FG98" s="135"/>
      <c r="FH98" s="135"/>
      <c r="FI98" s="135"/>
      <c r="FJ98" s="135"/>
      <c r="FK98" s="135"/>
      <c r="FL98" s="135"/>
      <c r="FM98" s="135"/>
      <c r="FN98" s="135"/>
      <c r="FO98" s="135"/>
      <c r="FP98" s="135"/>
      <c r="FQ98" s="135"/>
      <c r="FR98" s="135"/>
      <c r="FS98" s="135"/>
      <c r="FT98" s="135"/>
      <c r="FU98" s="135"/>
      <c r="FV98" s="135"/>
      <c r="FW98" s="135"/>
      <c r="FX98" s="135"/>
      <c r="FY98" s="135"/>
      <c r="FZ98" s="135"/>
      <c r="GA98" s="135"/>
      <c r="GB98" s="135"/>
      <c r="GC98" s="135"/>
      <c r="GD98" s="135"/>
      <c r="GE98" s="135"/>
      <c r="GF98" s="135"/>
      <c r="GG98" s="135"/>
      <c r="GH98" s="135"/>
      <c r="GI98" s="135"/>
      <c r="GJ98" s="135"/>
      <c r="GK98" s="135"/>
      <c r="GL98" s="135"/>
      <c r="GM98" s="135"/>
      <c r="GN98" s="135"/>
      <c r="GO98" s="135"/>
      <c r="GP98" s="135"/>
      <c r="GQ98" s="135"/>
      <c r="GR98" s="135"/>
      <c r="GS98" s="135"/>
      <c r="GT98" s="135"/>
      <c r="GU98" s="135"/>
      <c r="GV98" s="135"/>
      <c r="GW98" s="135"/>
      <c r="GX98" s="135"/>
      <c r="GY98" s="135"/>
      <c r="GZ98" s="135"/>
      <c r="HA98" s="135"/>
      <c r="HB98" s="135"/>
      <c r="HC98" s="135"/>
      <c r="HD98" s="135"/>
      <c r="HE98" s="135"/>
      <c r="HF98" s="135"/>
      <c r="HG98" s="135"/>
      <c r="HH98" s="135"/>
      <c r="HI98" s="135"/>
      <c r="HJ98" s="135"/>
      <c r="HK98" s="135"/>
      <c r="HL98" s="135"/>
      <c r="HM98" s="135"/>
      <c r="HN98" s="135"/>
      <c r="HO98" s="135"/>
      <c r="HP98" s="135"/>
      <c r="HQ98" s="135"/>
      <c r="HR98" s="135"/>
      <c r="HS98" s="135"/>
      <c r="HT98" s="135"/>
      <c r="HU98" s="135"/>
      <c r="HV98" s="135"/>
      <c r="HW98" s="135"/>
      <c r="HX98" s="135"/>
      <c r="HY98" s="135"/>
      <c r="HZ98" s="135"/>
      <c r="IA98" s="135"/>
      <c r="IB98" s="135"/>
      <c r="IC98" s="135"/>
      <c r="ID98" s="135"/>
      <c r="IE98" s="135"/>
      <c r="IF98" s="135"/>
      <c r="IG98" s="135"/>
      <c r="IH98" s="135"/>
      <c r="II98" s="135"/>
      <c r="IJ98" s="135"/>
      <c r="IK98" s="135"/>
      <c r="IL98" s="135"/>
      <c r="IM98" s="135"/>
      <c r="IN98" s="135"/>
      <c r="IO98" s="135"/>
      <c r="IP98" s="135"/>
      <c r="IQ98" s="135"/>
      <c r="IR98" s="135"/>
    </row>
  </sheetData>
  <mergeCells count="48">
    <mergeCell ref="A95:G95"/>
    <mergeCell ref="H95:N95"/>
    <mergeCell ref="A96:G96"/>
    <mergeCell ref="H96:N96"/>
    <mergeCell ref="A97:G97"/>
    <mergeCell ref="H97:N97"/>
    <mergeCell ref="H50:I51"/>
    <mergeCell ref="J50:L50"/>
    <mergeCell ref="M50:M51"/>
    <mergeCell ref="N50:N51"/>
    <mergeCell ref="A98:G98"/>
    <mergeCell ref="H98:N98"/>
    <mergeCell ref="A53:B53"/>
    <mergeCell ref="H53:I53"/>
    <mergeCell ref="A74:B74"/>
    <mergeCell ref="H74:I74"/>
    <mergeCell ref="C51:E52"/>
    <mergeCell ref="J51:L52"/>
    <mergeCell ref="A52:B52"/>
    <mergeCell ref="H52:I52"/>
    <mergeCell ref="A49:G49"/>
    <mergeCell ref="H49:N49"/>
    <mergeCell ref="A50:B51"/>
    <mergeCell ref="C50:E50"/>
    <mergeCell ref="F50:F51"/>
    <mergeCell ref="G50:G51"/>
    <mergeCell ref="A25:B25"/>
    <mergeCell ref="H25:I25"/>
    <mergeCell ref="A46:G46"/>
    <mergeCell ref="H46:N46"/>
    <mergeCell ref="A47:G47"/>
    <mergeCell ref="H47:N47"/>
    <mergeCell ref="N1:N2"/>
    <mergeCell ref="C2:E3"/>
    <mergeCell ref="J2:L3"/>
    <mergeCell ref="H1:I2"/>
    <mergeCell ref="A48:G48"/>
    <mergeCell ref="H48:N48"/>
    <mergeCell ref="A3:B3"/>
    <mergeCell ref="H3:I3"/>
    <mergeCell ref="A4:B4"/>
    <mergeCell ref="H4:I4"/>
    <mergeCell ref="A1:B2"/>
    <mergeCell ref="C1:E1"/>
    <mergeCell ref="F1:F2"/>
    <mergeCell ref="G1:G2"/>
    <mergeCell ref="J1:L1"/>
    <mergeCell ref="M1:M2"/>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IR98"/>
  <sheetViews>
    <sheetView workbookViewId="0">
      <selection sqref="A1:B2"/>
    </sheetView>
  </sheetViews>
  <sheetFormatPr baseColWidth="10" defaultColWidth="8.83203125" defaultRowHeight="13.5" customHeight="1"/>
  <cols>
    <col min="1" max="1" width="7.1640625" style="137" customWidth="1"/>
    <col min="2" max="2" width="24.33203125" style="137" customWidth="1"/>
    <col min="3" max="7" width="12.5" style="137" customWidth="1"/>
    <col min="8" max="8" width="7.1640625" style="137" customWidth="1"/>
    <col min="9" max="9" width="24.33203125" style="137" customWidth="1"/>
    <col min="10" max="14" width="12.5" style="137" customWidth="1"/>
    <col min="15" max="252" width="11.5" style="137" customWidth="1"/>
  </cols>
  <sheetData>
    <row r="1" spans="1:252" ht="15" customHeight="1">
      <c r="A1" s="960"/>
      <c r="B1" s="960"/>
      <c r="C1" s="960" t="s">
        <v>363</v>
      </c>
      <c r="D1" s="960"/>
      <c r="E1" s="960"/>
      <c r="F1" s="961">
        <f ca="1">IF(ISBLANK(IBRF!$B$5), "", IBRF!$B$5)</f>
        <v>41369</v>
      </c>
      <c r="G1" s="963">
        <v>1</v>
      </c>
      <c r="H1" s="960"/>
      <c r="I1" s="960"/>
      <c r="J1" s="960" t="s">
        <v>363</v>
      </c>
      <c r="K1" s="960"/>
      <c r="L1" s="960"/>
      <c r="M1" s="961">
        <f ca="1">IF(ISBLANK(IBRF!$B$5), "", IBRF!$B$5)</f>
        <v>41369</v>
      </c>
      <c r="N1" s="963">
        <v>2</v>
      </c>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row>
    <row r="2" spans="1:252" ht="15" customHeight="1">
      <c r="A2" s="677"/>
      <c r="B2" s="677"/>
      <c r="C2" s="964" t="str">
        <f ca="1">Score!$T$1</f>
        <v>Detroit Derby Girls / All-Stars</v>
      </c>
      <c r="D2" s="964"/>
      <c r="E2" s="964"/>
      <c r="F2" s="962"/>
      <c r="G2" s="963"/>
      <c r="H2" s="677"/>
      <c r="I2" s="677"/>
      <c r="J2" s="964" t="str">
        <f>C2</f>
        <v>Detroit Derby Girls / All-Stars</v>
      </c>
      <c r="K2" s="964"/>
      <c r="L2" s="964"/>
      <c r="M2" s="962"/>
      <c r="N2" s="963"/>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c r="DT2" s="135"/>
      <c r="DU2" s="135"/>
      <c r="DV2" s="135"/>
      <c r="DW2" s="135"/>
      <c r="DX2" s="135"/>
      <c r="DY2" s="135"/>
      <c r="DZ2" s="135"/>
      <c r="EA2" s="135"/>
      <c r="EB2" s="135"/>
      <c r="EC2" s="135"/>
      <c r="ED2" s="135"/>
      <c r="EE2" s="135"/>
      <c r="EF2" s="135"/>
      <c r="EG2" s="135"/>
      <c r="EH2" s="135"/>
      <c r="EI2" s="135"/>
      <c r="EJ2" s="135"/>
      <c r="EK2" s="135"/>
      <c r="EL2" s="135"/>
      <c r="EM2" s="135"/>
      <c r="EN2" s="135"/>
      <c r="EO2" s="135"/>
      <c r="EP2" s="135"/>
      <c r="EQ2" s="135"/>
      <c r="ER2" s="135"/>
      <c r="ES2" s="135"/>
      <c r="ET2" s="135"/>
      <c r="EU2" s="135"/>
      <c r="EV2" s="135"/>
      <c r="EW2" s="135"/>
      <c r="EX2" s="135"/>
      <c r="EY2" s="135"/>
      <c r="EZ2" s="135"/>
      <c r="FA2" s="135"/>
      <c r="FB2" s="135"/>
      <c r="FC2" s="135"/>
      <c r="FD2" s="135"/>
      <c r="FE2" s="135"/>
      <c r="FF2" s="135"/>
      <c r="FG2" s="135"/>
      <c r="FH2" s="135"/>
      <c r="FI2" s="135"/>
      <c r="FJ2" s="135"/>
      <c r="FK2" s="135"/>
      <c r="FL2" s="135"/>
      <c r="FM2" s="135"/>
      <c r="FN2" s="135"/>
      <c r="FO2" s="135"/>
      <c r="FP2" s="135"/>
      <c r="FQ2" s="135"/>
      <c r="FR2" s="135"/>
      <c r="FS2" s="135"/>
      <c r="FT2" s="135"/>
      <c r="FU2" s="135"/>
      <c r="FV2" s="135"/>
      <c r="FW2" s="135"/>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row>
    <row r="3" spans="1:252" ht="15" customHeight="1">
      <c r="A3" s="835" t="s">
        <v>249</v>
      </c>
      <c r="B3" s="835"/>
      <c r="C3" s="964"/>
      <c r="D3" s="964"/>
      <c r="E3" s="964"/>
      <c r="F3" s="515" t="s">
        <v>500</v>
      </c>
      <c r="G3" s="142" t="str">
        <f ca="1">IF(ISBLANK(Score!$R$2), "", Score!$R$2)</f>
        <v/>
      </c>
      <c r="H3" s="835" t="s">
        <v>249</v>
      </c>
      <c r="I3" s="835"/>
      <c r="J3" s="964"/>
      <c r="K3" s="964"/>
      <c r="L3" s="964"/>
      <c r="M3" s="515" t="s">
        <v>500</v>
      </c>
      <c r="N3" s="142" t="str">
        <f ca="1">IF(ISBLANK(Score!$R$2), "", Score!$R$2)</f>
        <v/>
      </c>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row>
    <row r="4" spans="1:252" s="137" customFormat="1" ht="19.5" customHeight="1">
      <c r="A4" s="977" t="str">
        <f ca="1">IF((IBRF!B9=""),"Home Team",IBRF!B9)</f>
        <v>Tornado Sirens</v>
      </c>
      <c r="B4" s="978"/>
      <c r="C4" s="472" t="s">
        <v>336</v>
      </c>
      <c r="D4" s="99" t="s">
        <v>337</v>
      </c>
      <c r="E4" s="99" t="s">
        <v>250</v>
      </c>
      <c r="F4" s="99" t="s">
        <v>251</v>
      </c>
      <c r="G4" s="90" t="s">
        <v>252</v>
      </c>
      <c r="H4" s="977" t="str">
        <f t="shared" ref="H4:H45" si="0">A4</f>
        <v>Tornado Sirens</v>
      </c>
      <c r="I4" s="978"/>
      <c r="J4" s="472" t="s">
        <v>336</v>
      </c>
      <c r="K4" s="99" t="s">
        <v>337</v>
      </c>
      <c r="L4" s="99" t="s">
        <v>250</v>
      </c>
      <c r="M4" s="99" t="s">
        <v>251</v>
      </c>
      <c r="N4" s="90" t="s">
        <v>252</v>
      </c>
      <c r="O4" s="446"/>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row>
    <row r="5" spans="1:252" ht="15.75" customHeight="1">
      <c r="A5" s="321" t="str">
        <f ca="1">IF((IBRF!B11=""),"",IBRF!B11)</f>
        <v>101</v>
      </c>
      <c r="B5" s="274" t="str">
        <f ca="1">IF((IBRF!C11=""),"",IBRF!C11)</f>
        <v>TRAUMA-LINA</v>
      </c>
      <c r="C5" s="266"/>
      <c r="D5" s="427"/>
      <c r="E5" s="427"/>
      <c r="F5" s="427"/>
      <c r="G5" s="414"/>
      <c r="H5" s="321" t="str">
        <f t="shared" si="0"/>
        <v>101</v>
      </c>
      <c r="I5" s="274" t="str">
        <f t="shared" ref="I5:I45" si="1">B5</f>
        <v>TRAUMA-LINA</v>
      </c>
      <c r="J5" s="266"/>
      <c r="K5" s="427"/>
      <c r="L5" s="427"/>
      <c r="M5" s="427"/>
      <c r="N5" s="414"/>
      <c r="O5" s="446"/>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35"/>
      <c r="EU5" s="135"/>
      <c r="EV5" s="135"/>
      <c r="EW5" s="135"/>
      <c r="EX5" s="135"/>
      <c r="EY5" s="135"/>
      <c r="EZ5" s="135"/>
      <c r="FA5" s="135"/>
      <c r="FB5" s="135"/>
      <c r="FC5" s="135"/>
      <c r="FD5" s="135"/>
      <c r="FE5" s="135"/>
      <c r="FF5" s="135"/>
      <c r="FG5" s="135"/>
      <c r="FH5" s="135"/>
      <c r="FI5" s="135"/>
      <c r="FJ5" s="135"/>
      <c r="FK5" s="135"/>
      <c r="FL5" s="135"/>
      <c r="FM5" s="135"/>
      <c r="FN5" s="135"/>
      <c r="FO5" s="135"/>
      <c r="FP5" s="135"/>
      <c r="FQ5" s="135"/>
      <c r="FR5" s="135"/>
      <c r="FS5" s="135"/>
      <c r="FT5" s="135"/>
      <c r="FU5" s="135"/>
      <c r="FV5" s="135"/>
      <c r="FW5" s="135"/>
      <c r="FX5" s="135"/>
      <c r="FY5" s="135"/>
      <c r="FZ5" s="135"/>
      <c r="GA5" s="135"/>
      <c r="GB5" s="135"/>
      <c r="GC5" s="135"/>
      <c r="GD5" s="135"/>
      <c r="GE5" s="135"/>
      <c r="GF5" s="135"/>
      <c r="GG5" s="135"/>
      <c r="GH5" s="135"/>
      <c r="GI5" s="135"/>
      <c r="GJ5" s="135"/>
      <c r="GK5" s="135"/>
      <c r="GL5" s="135"/>
      <c r="GM5" s="135"/>
      <c r="GN5" s="135"/>
      <c r="GO5" s="135"/>
      <c r="GP5" s="135"/>
      <c r="GQ5" s="135"/>
      <c r="GR5" s="135"/>
      <c r="GS5" s="135"/>
      <c r="GT5" s="135"/>
      <c r="GU5" s="135"/>
      <c r="GV5" s="135"/>
      <c r="GW5" s="135"/>
      <c r="GX5" s="135"/>
      <c r="GY5" s="135"/>
      <c r="GZ5" s="135"/>
      <c r="HA5" s="135"/>
      <c r="HB5" s="135"/>
      <c r="HC5" s="135"/>
      <c r="HD5" s="135"/>
      <c r="HE5" s="135"/>
      <c r="HF5" s="135"/>
      <c r="HG5" s="135"/>
      <c r="HH5" s="135"/>
      <c r="HI5" s="135"/>
      <c r="HJ5" s="135"/>
      <c r="HK5" s="135"/>
      <c r="HL5" s="135"/>
      <c r="HM5" s="135"/>
      <c r="HN5" s="135"/>
      <c r="HO5" s="135"/>
      <c r="HP5" s="135"/>
      <c r="HQ5" s="135"/>
      <c r="HR5" s="135"/>
      <c r="HS5" s="135"/>
      <c r="HT5" s="135"/>
      <c r="HU5" s="135"/>
      <c r="HV5" s="135"/>
      <c r="HW5" s="135"/>
      <c r="HX5" s="135"/>
      <c r="HY5" s="135"/>
      <c r="HZ5" s="135"/>
      <c r="IA5" s="135"/>
      <c r="IB5" s="135"/>
      <c r="IC5" s="135"/>
      <c r="ID5" s="135"/>
      <c r="IE5" s="135"/>
      <c r="IF5" s="135"/>
      <c r="IG5" s="135"/>
      <c r="IH5" s="135"/>
      <c r="II5" s="135"/>
      <c r="IJ5" s="135"/>
      <c r="IK5" s="135"/>
      <c r="IL5" s="135"/>
      <c r="IM5" s="135"/>
      <c r="IN5" s="135"/>
      <c r="IO5" s="135"/>
      <c r="IP5" s="135"/>
      <c r="IQ5" s="135"/>
      <c r="IR5" s="135"/>
    </row>
    <row r="6" spans="1:252" ht="15.75" customHeight="1">
      <c r="A6" s="257" t="str">
        <f ca="1">IF((IBRF!B12=""),"",IBRF!B12)</f>
        <v>105</v>
      </c>
      <c r="B6" s="398" t="str">
        <f ca="1">IF((IBRF!C12=""),"",IBRF!C12)</f>
        <v>MAJESTIC</v>
      </c>
      <c r="C6" s="453"/>
      <c r="D6" s="549"/>
      <c r="E6" s="549"/>
      <c r="F6" s="549"/>
      <c r="G6" s="398"/>
      <c r="H6" s="257" t="str">
        <f t="shared" si="0"/>
        <v>105</v>
      </c>
      <c r="I6" s="398" t="str">
        <f t="shared" si="1"/>
        <v>MAJESTIC</v>
      </c>
      <c r="J6" s="453"/>
      <c r="K6" s="549"/>
      <c r="L6" s="549"/>
      <c r="M6" s="549"/>
      <c r="N6" s="398"/>
      <c r="O6" s="446"/>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c r="CM6" s="135"/>
      <c r="CN6" s="135"/>
      <c r="CO6" s="135"/>
      <c r="CP6" s="135"/>
      <c r="CQ6" s="135"/>
      <c r="CR6" s="135"/>
      <c r="CS6" s="135"/>
      <c r="CT6" s="135"/>
      <c r="CU6" s="135"/>
      <c r="CV6" s="135"/>
      <c r="CW6" s="135"/>
      <c r="CX6" s="135"/>
      <c r="CY6" s="135"/>
      <c r="CZ6" s="135"/>
      <c r="DA6" s="135"/>
      <c r="DB6" s="135"/>
      <c r="DC6" s="135"/>
      <c r="DD6" s="135"/>
      <c r="DE6" s="135"/>
      <c r="DF6" s="135"/>
      <c r="DG6" s="135"/>
      <c r="DH6" s="135"/>
      <c r="DI6" s="135"/>
      <c r="DJ6" s="135"/>
      <c r="DK6" s="135"/>
      <c r="DL6" s="135"/>
      <c r="DM6" s="135"/>
      <c r="DN6" s="135"/>
      <c r="DO6" s="135"/>
      <c r="DP6" s="135"/>
      <c r="DQ6" s="135"/>
      <c r="DR6" s="135"/>
      <c r="DS6" s="135"/>
      <c r="DT6" s="135"/>
      <c r="DU6" s="135"/>
      <c r="DV6" s="135"/>
      <c r="DW6" s="135"/>
      <c r="DX6" s="135"/>
      <c r="DY6" s="135"/>
      <c r="DZ6" s="135"/>
      <c r="EA6" s="135"/>
      <c r="EB6" s="135"/>
      <c r="EC6" s="135"/>
      <c r="ED6" s="135"/>
      <c r="EE6" s="135"/>
      <c r="EF6" s="135"/>
      <c r="EG6" s="135"/>
      <c r="EH6" s="135"/>
      <c r="EI6" s="135"/>
      <c r="EJ6" s="135"/>
      <c r="EK6" s="135"/>
      <c r="EL6" s="135"/>
      <c r="EM6" s="135"/>
      <c r="EN6" s="135"/>
      <c r="EO6" s="135"/>
      <c r="EP6" s="135"/>
      <c r="EQ6" s="135"/>
      <c r="ER6" s="135"/>
      <c r="ES6" s="135"/>
      <c r="ET6" s="135"/>
      <c r="EU6" s="135"/>
      <c r="EV6" s="135"/>
      <c r="EW6" s="135"/>
      <c r="EX6" s="135"/>
      <c r="EY6" s="135"/>
      <c r="EZ6" s="135"/>
      <c r="FA6" s="135"/>
      <c r="FB6" s="135"/>
      <c r="FC6" s="135"/>
      <c r="FD6" s="135"/>
      <c r="FE6" s="135"/>
      <c r="FF6" s="135"/>
      <c r="FG6" s="135"/>
      <c r="FH6" s="135"/>
      <c r="FI6" s="135"/>
      <c r="FJ6" s="135"/>
      <c r="FK6" s="135"/>
      <c r="FL6" s="135"/>
      <c r="FM6" s="135"/>
      <c r="FN6" s="135"/>
      <c r="FO6" s="135"/>
      <c r="FP6" s="135"/>
      <c r="FQ6" s="135"/>
      <c r="FR6" s="135"/>
      <c r="FS6" s="135"/>
      <c r="FT6" s="135"/>
      <c r="FU6" s="135"/>
      <c r="FV6" s="135"/>
      <c r="FW6" s="135"/>
      <c r="FX6" s="135"/>
      <c r="FY6" s="135"/>
      <c r="FZ6" s="135"/>
      <c r="GA6" s="135"/>
      <c r="GB6" s="135"/>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135"/>
      <c r="HA6" s="135"/>
      <c r="HB6" s="135"/>
      <c r="HC6" s="135"/>
      <c r="HD6" s="135"/>
      <c r="HE6" s="135"/>
      <c r="HF6" s="135"/>
      <c r="HG6" s="135"/>
      <c r="HH6" s="135"/>
      <c r="HI6" s="135"/>
      <c r="HJ6" s="135"/>
      <c r="HK6" s="135"/>
      <c r="HL6" s="135"/>
      <c r="HM6" s="135"/>
      <c r="HN6" s="135"/>
      <c r="HO6" s="135"/>
      <c r="HP6" s="135"/>
      <c r="HQ6" s="135"/>
      <c r="HR6" s="135"/>
      <c r="HS6" s="135"/>
      <c r="HT6" s="135"/>
      <c r="HU6" s="135"/>
      <c r="HV6" s="135"/>
      <c r="HW6" s="135"/>
      <c r="HX6" s="135"/>
      <c r="HY6" s="135"/>
      <c r="HZ6" s="135"/>
      <c r="IA6" s="135"/>
      <c r="IB6" s="135"/>
      <c r="IC6" s="135"/>
      <c r="ID6" s="135"/>
      <c r="IE6" s="135"/>
      <c r="IF6" s="135"/>
      <c r="IG6" s="135"/>
      <c r="IH6" s="135"/>
      <c r="II6" s="135"/>
      <c r="IJ6" s="135"/>
      <c r="IK6" s="135"/>
      <c r="IL6" s="135"/>
      <c r="IM6" s="135"/>
      <c r="IN6" s="135"/>
      <c r="IO6" s="135"/>
      <c r="IP6" s="135"/>
      <c r="IQ6" s="135"/>
      <c r="IR6" s="135"/>
    </row>
    <row r="7" spans="1:252" ht="15.75" customHeight="1">
      <c r="A7" s="162" t="str">
        <f ca="1">IF((IBRF!B13=""),"",IBRF!B13)</f>
        <v>121</v>
      </c>
      <c r="B7" s="398" t="str">
        <f ca="1">IF((IBRF!C13=""),"",IBRF!C13)</f>
        <v>RACHEL TENSION</v>
      </c>
      <c r="C7" s="233"/>
      <c r="D7" s="318"/>
      <c r="E7" s="318"/>
      <c r="F7" s="318"/>
      <c r="G7" s="497"/>
      <c r="H7" s="162" t="str">
        <f t="shared" si="0"/>
        <v>121</v>
      </c>
      <c r="I7" s="398" t="str">
        <f t="shared" si="1"/>
        <v>RACHEL TENSION</v>
      </c>
      <c r="J7" s="233"/>
      <c r="K7" s="318"/>
      <c r="L7" s="318"/>
      <c r="M7" s="318"/>
      <c r="N7" s="497"/>
      <c r="O7" s="446"/>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135"/>
      <c r="ET7" s="135"/>
      <c r="EU7" s="135"/>
      <c r="EV7" s="135"/>
      <c r="EW7" s="135"/>
      <c r="EX7" s="135"/>
      <c r="EY7" s="135"/>
      <c r="EZ7" s="135"/>
      <c r="FA7" s="135"/>
      <c r="FB7" s="135"/>
      <c r="FC7" s="135"/>
      <c r="FD7" s="135"/>
      <c r="FE7" s="135"/>
      <c r="FF7" s="135"/>
      <c r="FG7" s="135"/>
      <c r="FH7" s="135"/>
      <c r="FI7" s="135"/>
      <c r="FJ7" s="135"/>
      <c r="FK7" s="135"/>
      <c r="FL7" s="135"/>
      <c r="FM7" s="135"/>
      <c r="FN7" s="135"/>
      <c r="FO7" s="135"/>
      <c r="FP7" s="135"/>
      <c r="FQ7" s="135"/>
      <c r="FR7" s="135"/>
      <c r="FS7" s="135"/>
      <c r="FT7" s="135"/>
      <c r="FU7" s="135"/>
      <c r="FV7" s="135"/>
      <c r="FW7" s="135"/>
      <c r="FX7" s="135"/>
      <c r="FY7" s="135"/>
      <c r="FZ7" s="135"/>
      <c r="GA7" s="135"/>
      <c r="GB7" s="135"/>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c r="HA7" s="135"/>
      <c r="HB7" s="135"/>
      <c r="HC7" s="135"/>
      <c r="HD7" s="135"/>
      <c r="HE7" s="135"/>
      <c r="HF7" s="135"/>
      <c r="HG7" s="135"/>
      <c r="HH7" s="135"/>
      <c r="HI7" s="135"/>
      <c r="HJ7" s="135"/>
      <c r="HK7" s="135"/>
      <c r="HL7" s="135"/>
      <c r="HM7" s="135"/>
      <c r="HN7" s="135"/>
      <c r="HO7" s="135"/>
      <c r="HP7" s="135"/>
      <c r="HQ7" s="135"/>
      <c r="HR7" s="135"/>
      <c r="HS7" s="135"/>
      <c r="HT7" s="135"/>
      <c r="HU7" s="135"/>
      <c r="HV7" s="135"/>
      <c r="HW7" s="135"/>
      <c r="HX7" s="135"/>
      <c r="HY7" s="135"/>
      <c r="HZ7" s="135"/>
      <c r="IA7" s="135"/>
      <c r="IB7" s="135"/>
      <c r="IC7" s="135"/>
      <c r="ID7" s="135"/>
      <c r="IE7" s="135"/>
      <c r="IF7" s="135"/>
      <c r="IG7" s="135"/>
      <c r="IH7" s="135"/>
      <c r="II7" s="135"/>
      <c r="IJ7" s="135"/>
      <c r="IK7" s="135"/>
      <c r="IL7" s="135"/>
      <c r="IM7" s="135"/>
      <c r="IN7" s="135"/>
      <c r="IO7" s="135"/>
      <c r="IP7" s="135"/>
      <c r="IQ7" s="135"/>
      <c r="IR7" s="135"/>
    </row>
    <row r="8" spans="1:252" ht="15.75" customHeight="1">
      <c r="A8" s="257" t="str">
        <f ca="1">IF((IBRF!B14=""),"",IBRF!B14)</f>
        <v>17</v>
      </c>
      <c r="B8" s="398" t="str">
        <f ca="1">IF((IBRF!C14=""),"",IBRF!C14)</f>
        <v>MELISSA HEHMANN</v>
      </c>
      <c r="C8" s="453"/>
      <c r="D8" s="549"/>
      <c r="E8" s="549"/>
      <c r="F8" s="549"/>
      <c r="G8" s="398"/>
      <c r="H8" s="257" t="str">
        <f t="shared" si="0"/>
        <v>17</v>
      </c>
      <c r="I8" s="398" t="str">
        <f t="shared" si="1"/>
        <v>MELISSA HEHMANN</v>
      </c>
      <c r="J8" s="453"/>
      <c r="K8" s="549"/>
      <c r="L8" s="549"/>
      <c r="M8" s="549"/>
      <c r="N8" s="398"/>
      <c r="O8" s="446"/>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c r="DC8" s="135"/>
      <c r="DD8" s="135"/>
      <c r="DE8" s="135"/>
      <c r="DF8" s="135"/>
      <c r="DG8" s="135"/>
      <c r="DH8" s="135"/>
      <c r="DI8" s="135"/>
      <c r="DJ8" s="135"/>
      <c r="DK8" s="135"/>
      <c r="DL8" s="135"/>
      <c r="DM8" s="135"/>
      <c r="DN8" s="135"/>
      <c r="DO8" s="135"/>
      <c r="DP8" s="135"/>
      <c r="DQ8" s="135"/>
      <c r="DR8" s="135"/>
      <c r="DS8" s="135"/>
      <c r="DT8" s="135"/>
      <c r="DU8" s="135"/>
      <c r="DV8" s="135"/>
      <c r="DW8" s="135"/>
      <c r="DX8" s="135"/>
      <c r="DY8" s="135"/>
      <c r="DZ8" s="135"/>
      <c r="EA8" s="135"/>
      <c r="EB8" s="135"/>
      <c r="EC8" s="135"/>
      <c r="ED8" s="135"/>
      <c r="EE8" s="135"/>
      <c r="EF8" s="135"/>
      <c r="EG8" s="135"/>
      <c r="EH8" s="135"/>
      <c r="EI8" s="135"/>
      <c r="EJ8" s="135"/>
      <c r="EK8" s="135"/>
      <c r="EL8" s="135"/>
      <c r="EM8" s="135"/>
      <c r="EN8" s="135"/>
      <c r="EO8" s="135"/>
      <c r="EP8" s="135"/>
      <c r="EQ8" s="135"/>
      <c r="ER8" s="135"/>
      <c r="ES8" s="135"/>
      <c r="ET8" s="135"/>
      <c r="EU8" s="135"/>
      <c r="EV8" s="135"/>
      <c r="EW8" s="135"/>
      <c r="EX8" s="135"/>
      <c r="EY8" s="135"/>
      <c r="EZ8" s="135"/>
      <c r="FA8" s="135"/>
      <c r="FB8" s="135"/>
      <c r="FC8" s="135"/>
      <c r="FD8" s="135"/>
      <c r="FE8" s="135"/>
      <c r="FF8" s="135"/>
      <c r="FG8" s="135"/>
      <c r="FH8" s="135"/>
      <c r="FI8" s="135"/>
      <c r="FJ8" s="135"/>
      <c r="FK8" s="135"/>
      <c r="FL8" s="135"/>
      <c r="FM8" s="135"/>
      <c r="FN8" s="135"/>
      <c r="FO8" s="135"/>
      <c r="FP8" s="135"/>
      <c r="FQ8" s="135"/>
      <c r="FR8" s="135"/>
      <c r="FS8" s="135"/>
      <c r="FT8" s="135"/>
      <c r="FU8" s="135"/>
      <c r="FV8" s="135"/>
      <c r="FW8" s="135"/>
      <c r="FX8" s="135"/>
      <c r="FY8" s="135"/>
      <c r="FZ8" s="135"/>
      <c r="GA8" s="135"/>
      <c r="GB8" s="135"/>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c r="HA8" s="135"/>
      <c r="HB8" s="135"/>
      <c r="HC8" s="135"/>
      <c r="HD8" s="135"/>
      <c r="HE8" s="135"/>
      <c r="HF8" s="135"/>
      <c r="HG8" s="135"/>
      <c r="HH8" s="135"/>
      <c r="HI8" s="135"/>
      <c r="HJ8" s="135"/>
      <c r="HK8" s="135"/>
      <c r="HL8" s="135"/>
      <c r="HM8" s="135"/>
      <c r="HN8" s="135"/>
      <c r="HO8" s="135"/>
      <c r="HP8" s="135"/>
      <c r="HQ8" s="135"/>
      <c r="HR8" s="135"/>
      <c r="HS8" s="135"/>
      <c r="HT8" s="135"/>
      <c r="HU8" s="135"/>
      <c r="HV8" s="135"/>
      <c r="HW8" s="135"/>
      <c r="HX8" s="135"/>
      <c r="HY8" s="135"/>
      <c r="HZ8" s="135"/>
      <c r="IA8" s="135"/>
      <c r="IB8" s="135"/>
      <c r="IC8" s="135"/>
      <c r="ID8" s="135"/>
      <c r="IE8" s="135"/>
      <c r="IF8" s="135"/>
      <c r="IG8" s="135"/>
      <c r="IH8" s="135"/>
      <c r="II8" s="135"/>
      <c r="IJ8" s="135"/>
      <c r="IK8" s="135"/>
      <c r="IL8" s="135"/>
      <c r="IM8" s="135"/>
      <c r="IN8" s="135"/>
      <c r="IO8" s="135"/>
      <c r="IP8" s="135"/>
      <c r="IQ8" s="135"/>
      <c r="IR8" s="135"/>
    </row>
    <row r="9" spans="1:252" ht="15.75" customHeight="1">
      <c r="A9" s="162" t="str">
        <f ca="1">IF((IBRF!B15=""),"",IBRF!B15)</f>
        <v>1942</v>
      </c>
      <c r="B9" s="398" t="str">
        <f ca="1">IF((IBRF!C15=""),"",IBRF!C15)</f>
        <v>VERONICA DODGE</v>
      </c>
      <c r="C9" s="233"/>
      <c r="D9" s="318"/>
      <c r="E9" s="318"/>
      <c r="F9" s="318"/>
      <c r="G9" s="497"/>
      <c r="H9" s="162" t="str">
        <f t="shared" si="0"/>
        <v>1942</v>
      </c>
      <c r="I9" s="398" t="str">
        <f t="shared" si="1"/>
        <v>VERONICA DODGE</v>
      </c>
      <c r="J9" s="233"/>
      <c r="K9" s="318"/>
      <c r="L9" s="318"/>
      <c r="M9" s="318"/>
      <c r="N9" s="497"/>
      <c r="O9" s="446"/>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c r="EW9" s="135"/>
      <c r="EX9" s="135"/>
      <c r="EY9" s="135"/>
      <c r="EZ9" s="135"/>
      <c r="FA9" s="135"/>
      <c r="FB9" s="135"/>
      <c r="FC9" s="135"/>
      <c r="FD9" s="135"/>
      <c r="FE9" s="135"/>
      <c r="FF9" s="135"/>
      <c r="FG9" s="135"/>
      <c r="FH9" s="135"/>
      <c r="FI9" s="135"/>
      <c r="FJ9" s="135"/>
      <c r="FK9" s="135"/>
      <c r="FL9" s="135"/>
      <c r="FM9" s="135"/>
      <c r="FN9" s="135"/>
      <c r="FO9" s="135"/>
      <c r="FP9" s="135"/>
      <c r="FQ9" s="135"/>
      <c r="FR9" s="135"/>
      <c r="FS9" s="135"/>
      <c r="FT9" s="135"/>
      <c r="FU9" s="135"/>
      <c r="FV9" s="135"/>
      <c r="FW9" s="135"/>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c r="HC9" s="135"/>
      <c r="HD9" s="135"/>
      <c r="HE9" s="135"/>
      <c r="HF9" s="135"/>
      <c r="HG9" s="135"/>
      <c r="HH9" s="135"/>
      <c r="HI9" s="135"/>
      <c r="HJ9" s="135"/>
      <c r="HK9" s="135"/>
      <c r="HL9" s="135"/>
      <c r="HM9" s="135"/>
      <c r="HN9" s="135"/>
      <c r="HO9" s="135"/>
      <c r="HP9" s="135"/>
      <c r="HQ9" s="135"/>
      <c r="HR9" s="135"/>
      <c r="HS9" s="135"/>
      <c r="HT9" s="135"/>
      <c r="HU9" s="135"/>
      <c r="HV9" s="135"/>
      <c r="HW9" s="135"/>
      <c r="HX9" s="135"/>
      <c r="HY9" s="135"/>
      <c r="HZ9" s="135"/>
      <c r="IA9" s="135"/>
      <c r="IB9" s="135"/>
      <c r="IC9" s="135"/>
      <c r="ID9" s="135"/>
      <c r="IE9" s="135"/>
      <c r="IF9" s="135"/>
      <c r="IG9" s="135"/>
      <c r="IH9" s="135"/>
      <c r="II9" s="135"/>
      <c r="IJ9" s="135"/>
      <c r="IK9" s="135"/>
      <c r="IL9" s="135"/>
      <c r="IM9" s="135"/>
      <c r="IN9" s="135"/>
      <c r="IO9" s="135"/>
      <c r="IP9" s="135"/>
      <c r="IQ9" s="135"/>
      <c r="IR9" s="135"/>
    </row>
    <row r="10" spans="1:252" ht="15.75" customHeight="1">
      <c r="A10" s="257" t="str">
        <f ca="1">IF((IBRF!B16=""),"",IBRF!B16)</f>
        <v>2</v>
      </c>
      <c r="B10" s="398" t="str">
        <f ca="1">IF((IBRF!C16=""),"",IBRF!C16)</f>
        <v>CEREAL KILLER</v>
      </c>
      <c r="C10" s="453"/>
      <c r="D10" s="549"/>
      <c r="E10" s="549"/>
      <c r="F10" s="549"/>
      <c r="G10" s="398"/>
      <c r="H10" s="257" t="str">
        <f t="shared" si="0"/>
        <v>2</v>
      </c>
      <c r="I10" s="398" t="str">
        <f t="shared" si="1"/>
        <v>CEREAL KILLER</v>
      </c>
      <c r="J10" s="453"/>
      <c r="K10" s="549"/>
      <c r="L10" s="549"/>
      <c r="M10" s="549"/>
      <c r="N10" s="398"/>
      <c r="O10" s="446"/>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row>
    <row r="11" spans="1:252" ht="15.75" customHeight="1">
      <c r="A11" s="162" t="str">
        <f ca="1">IF((IBRF!B17=""),"",IBRF!B17)</f>
        <v>218</v>
      </c>
      <c r="B11" s="398" t="str">
        <f ca="1">IF((IBRF!C17=""),"",IBRF!C17)</f>
        <v>ASIAN SINSATION</v>
      </c>
      <c r="C11" s="233"/>
      <c r="D11" s="318"/>
      <c r="E11" s="318"/>
      <c r="F11" s="318"/>
      <c r="G11" s="497"/>
      <c r="H11" s="162" t="str">
        <f t="shared" si="0"/>
        <v>218</v>
      </c>
      <c r="I11" s="398" t="str">
        <f t="shared" si="1"/>
        <v>ASIAN SINSATION</v>
      </c>
      <c r="J11" s="233"/>
      <c r="K11" s="318"/>
      <c r="L11" s="318"/>
      <c r="M11" s="318"/>
      <c r="N11" s="497"/>
      <c r="O11" s="446"/>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row>
    <row r="12" spans="1:252" ht="15.75" customHeight="1">
      <c r="A12" s="257" t="str">
        <f ca="1">IF((IBRF!B18=""),"",IBRF!B18)</f>
        <v>318</v>
      </c>
      <c r="B12" s="398" t="str">
        <f ca="1">IF((IBRF!C18=""),"",IBRF!C18)</f>
        <v>WILLA HOEFLINCH</v>
      </c>
      <c r="C12" s="453"/>
      <c r="D12" s="549"/>
      <c r="E12" s="549"/>
      <c r="F12" s="549"/>
      <c r="G12" s="398"/>
      <c r="H12" s="257" t="str">
        <f t="shared" si="0"/>
        <v>318</v>
      </c>
      <c r="I12" s="398" t="str">
        <f t="shared" si="1"/>
        <v>WILLA HOEFLINCH</v>
      </c>
      <c r="J12" s="453"/>
      <c r="K12" s="549"/>
      <c r="L12" s="549"/>
      <c r="M12" s="549"/>
      <c r="N12" s="398"/>
      <c r="O12" s="446"/>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row>
    <row r="13" spans="1:252" ht="15.75" customHeight="1">
      <c r="A13" s="162" t="str">
        <f ca="1">IF((IBRF!B19=""),"",IBRF!B19)</f>
        <v>4</v>
      </c>
      <c r="B13" s="398" t="str">
        <f ca="1">IF((IBRF!C19=""),"",IBRF!C19)</f>
        <v>R.I.P. TIDE</v>
      </c>
      <c r="C13" s="233"/>
      <c r="D13" s="318"/>
      <c r="E13" s="318"/>
      <c r="F13" s="318"/>
      <c r="G13" s="497"/>
      <c r="H13" s="162" t="str">
        <f t="shared" si="0"/>
        <v>4</v>
      </c>
      <c r="I13" s="398" t="str">
        <f t="shared" si="1"/>
        <v>R.I.P. TIDE</v>
      </c>
      <c r="J13" s="233"/>
      <c r="K13" s="318"/>
      <c r="L13" s="318"/>
      <c r="M13" s="318"/>
      <c r="N13" s="497"/>
      <c r="O13" s="446"/>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row>
    <row r="14" spans="1:252" ht="15.75" customHeight="1">
      <c r="A14" s="257" t="str">
        <f ca="1">IF((IBRF!B20=""),"",IBRF!B20)</f>
        <v>614</v>
      </c>
      <c r="B14" s="398" t="str">
        <f ca="1">IF((IBRF!C20=""),"",IBRF!C20)</f>
        <v>G-ROCKET</v>
      </c>
      <c r="C14" s="453"/>
      <c r="D14" s="549"/>
      <c r="E14" s="549"/>
      <c r="F14" s="549"/>
      <c r="G14" s="398"/>
      <c r="H14" s="257" t="str">
        <f t="shared" si="0"/>
        <v>614</v>
      </c>
      <c r="I14" s="398" t="str">
        <f t="shared" si="1"/>
        <v>G-ROCKET</v>
      </c>
      <c r="J14" s="453"/>
      <c r="K14" s="549"/>
      <c r="L14" s="549"/>
      <c r="M14" s="549"/>
      <c r="N14" s="398"/>
      <c r="O14" s="446"/>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5"/>
      <c r="FL14" s="135"/>
      <c r="FM14" s="135"/>
      <c r="FN14" s="135"/>
      <c r="FO14" s="135"/>
      <c r="FP14" s="135"/>
      <c r="FQ14" s="135"/>
      <c r="FR14" s="135"/>
      <c r="FS14" s="135"/>
      <c r="FT14" s="135"/>
      <c r="FU14" s="135"/>
      <c r="FV14" s="135"/>
      <c r="FW14" s="135"/>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c r="HC14" s="135"/>
      <c r="HD14" s="135"/>
      <c r="HE14" s="135"/>
      <c r="HF14" s="135"/>
      <c r="HG14" s="135"/>
      <c r="HH14" s="135"/>
      <c r="HI14" s="135"/>
      <c r="HJ14" s="135"/>
      <c r="HK14" s="135"/>
      <c r="HL14" s="135"/>
      <c r="HM14" s="135"/>
      <c r="HN14" s="135"/>
      <c r="HO14" s="135"/>
      <c r="HP14" s="135"/>
      <c r="HQ14" s="135"/>
      <c r="HR14" s="135"/>
      <c r="HS14" s="135"/>
      <c r="HT14" s="135"/>
      <c r="HU14" s="135"/>
      <c r="HV14" s="135"/>
      <c r="HW14" s="135"/>
      <c r="HX14" s="135"/>
      <c r="HY14" s="135"/>
      <c r="HZ14" s="135"/>
      <c r="IA14" s="135"/>
      <c r="IB14" s="135"/>
      <c r="IC14" s="135"/>
      <c r="ID14" s="135"/>
      <c r="IE14" s="135"/>
      <c r="IF14" s="135"/>
      <c r="IG14" s="135"/>
      <c r="IH14" s="135"/>
      <c r="II14" s="135"/>
      <c r="IJ14" s="135"/>
      <c r="IK14" s="135"/>
      <c r="IL14" s="135"/>
      <c r="IM14" s="135"/>
      <c r="IN14" s="135"/>
      <c r="IO14" s="135"/>
      <c r="IP14" s="135"/>
      <c r="IQ14" s="135"/>
      <c r="IR14" s="135"/>
    </row>
    <row r="15" spans="1:252" ht="15.75" customHeight="1">
      <c r="A15" s="162" t="str">
        <f ca="1">IF((IBRF!B21=""),"",IBRF!B21)</f>
        <v>69</v>
      </c>
      <c r="B15" s="398" t="str">
        <f ca="1">IF((IBRF!C21=""),"",IBRF!C21)</f>
        <v>PUSHYCAT</v>
      </c>
      <c r="C15" s="233"/>
      <c r="D15" s="318"/>
      <c r="E15" s="318"/>
      <c r="F15" s="318"/>
      <c r="G15" s="497"/>
      <c r="H15" s="162" t="str">
        <f t="shared" si="0"/>
        <v>69</v>
      </c>
      <c r="I15" s="398" t="str">
        <f t="shared" si="1"/>
        <v>PUSHYCAT</v>
      </c>
      <c r="J15" s="233"/>
      <c r="K15" s="318"/>
      <c r="L15" s="318"/>
      <c r="M15" s="318"/>
      <c r="N15" s="497"/>
      <c r="O15" s="446"/>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row>
    <row r="16" spans="1:252" ht="15.75" customHeight="1">
      <c r="A16" s="257" t="str">
        <f ca="1">IF((IBRF!B22=""),"",IBRF!B22)</f>
        <v>7</v>
      </c>
      <c r="B16" s="398" t="str">
        <f ca="1">IF((IBRF!C22=""),"",IBRF!C22)</f>
        <v>DORA THE DESTROYER</v>
      </c>
      <c r="C16" s="453"/>
      <c r="D16" s="549"/>
      <c r="E16" s="549"/>
      <c r="F16" s="549"/>
      <c r="G16" s="398"/>
      <c r="H16" s="257" t="str">
        <f t="shared" si="0"/>
        <v>7</v>
      </c>
      <c r="I16" s="398" t="str">
        <f t="shared" si="1"/>
        <v>DORA THE DESTROYER</v>
      </c>
      <c r="J16" s="453"/>
      <c r="K16" s="549"/>
      <c r="L16" s="549"/>
      <c r="M16" s="549"/>
      <c r="N16" s="398"/>
      <c r="O16" s="446"/>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35"/>
      <c r="FO16" s="135"/>
      <c r="FP16" s="135"/>
      <c r="FQ16" s="135"/>
      <c r="FR16" s="135"/>
      <c r="FS16" s="135"/>
      <c r="FT16" s="135"/>
      <c r="FU16" s="135"/>
      <c r="FV16" s="135"/>
      <c r="FW16" s="135"/>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c r="HC16" s="135"/>
      <c r="HD16" s="135"/>
      <c r="HE16" s="135"/>
      <c r="HF16" s="135"/>
      <c r="HG16" s="135"/>
      <c r="HH16" s="135"/>
      <c r="HI16" s="135"/>
      <c r="HJ16" s="135"/>
      <c r="HK16" s="135"/>
      <c r="HL16" s="135"/>
      <c r="HM16" s="135"/>
      <c r="HN16" s="135"/>
      <c r="HO16" s="135"/>
      <c r="HP16" s="135"/>
      <c r="HQ16" s="135"/>
      <c r="HR16" s="135"/>
      <c r="HS16" s="135"/>
      <c r="HT16" s="135"/>
      <c r="HU16" s="135"/>
      <c r="HV16" s="135"/>
      <c r="HW16" s="135"/>
      <c r="HX16" s="135"/>
      <c r="HY16" s="135"/>
      <c r="HZ16" s="135"/>
      <c r="IA16" s="135"/>
      <c r="IB16" s="135"/>
      <c r="IC16" s="135"/>
      <c r="ID16" s="135"/>
      <c r="IE16" s="135"/>
      <c r="IF16" s="135"/>
      <c r="IG16" s="135"/>
      <c r="IH16" s="135"/>
      <c r="II16" s="135"/>
      <c r="IJ16" s="135"/>
      <c r="IK16" s="135"/>
      <c r="IL16" s="135"/>
      <c r="IM16" s="135"/>
      <c r="IN16" s="135"/>
      <c r="IO16" s="135"/>
      <c r="IP16" s="135"/>
      <c r="IQ16" s="135"/>
      <c r="IR16" s="135"/>
    </row>
    <row r="17" spans="1:252" ht="15.75" customHeight="1">
      <c r="A17" s="162" t="str">
        <f ca="1">IF((IBRF!B23=""),"",IBRF!B23)</f>
        <v>76</v>
      </c>
      <c r="B17" s="398" t="str">
        <f ca="1">IF((IBRF!C23=""),"",IBRF!C23)</f>
        <v>MAIDEN AMERICA</v>
      </c>
      <c r="C17" s="233"/>
      <c r="D17" s="318"/>
      <c r="E17" s="318"/>
      <c r="F17" s="318"/>
      <c r="G17" s="497"/>
      <c r="H17" s="162" t="str">
        <f t="shared" si="0"/>
        <v>76</v>
      </c>
      <c r="I17" s="398" t="str">
        <f t="shared" si="1"/>
        <v>MAIDEN AMERICA</v>
      </c>
      <c r="J17" s="233"/>
      <c r="K17" s="318"/>
      <c r="L17" s="318"/>
      <c r="M17" s="318"/>
      <c r="N17" s="497"/>
      <c r="O17" s="446"/>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row>
    <row r="18" spans="1:252" ht="15.75" customHeight="1">
      <c r="A18" s="257" t="str">
        <f ca="1">IF((IBRF!B24=""),"",IBRF!B24)</f>
        <v>95</v>
      </c>
      <c r="B18" s="398" t="str">
        <f ca="1">IF((IBRF!C24=""),"",IBRF!C24)</f>
        <v>MUTANT JEAN</v>
      </c>
      <c r="C18" s="453"/>
      <c r="D18" s="549"/>
      <c r="E18" s="549"/>
      <c r="F18" s="549"/>
      <c r="G18" s="398"/>
      <c r="H18" s="257" t="str">
        <f t="shared" si="0"/>
        <v>95</v>
      </c>
      <c r="I18" s="398" t="str">
        <f t="shared" si="1"/>
        <v>MUTANT JEAN</v>
      </c>
      <c r="J18" s="453"/>
      <c r="K18" s="549"/>
      <c r="L18" s="549"/>
      <c r="M18" s="549"/>
      <c r="N18" s="398"/>
      <c r="O18" s="446"/>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35"/>
      <c r="FO18" s="135"/>
      <c r="FP18" s="135"/>
      <c r="FQ18" s="135"/>
      <c r="FR18" s="135"/>
      <c r="FS18" s="135"/>
      <c r="FT18" s="135"/>
      <c r="FU18" s="135"/>
      <c r="FV18" s="135"/>
      <c r="FW18" s="135"/>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c r="HA18" s="135"/>
      <c r="HB18" s="135"/>
      <c r="HC18" s="135"/>
      <c r="HD18" s="135"/>
      <c r="HE18" s="135"/>
      <c r="HF18" s="135"/>
      <c r="HG18" s="135"/>
      <c r="HH18" s="135"/>
      <c r="HI18" s="135"/>
      <c r="HJ18" s="135"/>
      <c r="HK18" s="135"/>
      <c r="HL18" s="135"/>
      <c r="HM18" s="135"/>
      <c r="HN18" s="135"/>
      <c r="HO18" s="135"/>
      <c r="HP18" s="135"/>
      <c r="HQ18" s="135"/>
      <c r="HR18" s="135"/>
      <c r="HS18" s="135"/>
      <c r="HT18" s="135"/>
      <c r="HU18" s="135"/>
      <c r="HV18" s="135"/>
      <c r="HW18" s="135"/>
      <c r="HX18" s="135"/>
      <c r="HY18" s="135"/>
      <c r="HZ18" s="135"/>
      <c r="IA18" s="135"/>
      <c r="IB18" s="135"/>
      <c r="IC18" s="135"/>
      <c r="ID18" s="135"/>
      <c r="IE18" s="135"/>
      <c r="IF18" s="135"/>
      <c r="IG18" s="135"/>
      <c r="IH18" s="135"/>
      <c r="II18" s="135"/>
      <c r="IJ18" s="135"/>
      <c r="IK18" s="135"/>
      <c r="IL18" s="135"/>
      <c r="IM18" s="135"/>
      <c r="IN18" s="135"/>
      <c r="IO18" s="135"/>
      <c r="IP18" s="135"/>
      <c r="IQ18" s="135"/>
      <c r="IR18" s="135"/>
    </row>
    <row r="19" spans="1:252" ht="15.75" customHeight="1">
      <c r="A19" s="162" t="str">
        <f ca="1">IF((IBRF!B25=""),"",IBRF!B25)</f>
        <v>1980</v>
      </c>
      <c r="B19" s="398" t="str">
        <f ca="1">IF((IBRF!C25=""),"",IBRF!C25)</f>
        <v>SHIVA DIVA (ALT)</v>
      </c>
      <c r="C19" s="233"/>
      <c r="D19" s="318"/>
      <c r="E19" s="318"/>
      <c r="F19" s="318"/>
      <c r="G19" s="497"/>
      <c r="H19" s="162" t="str">
        <f t="shared" si="0"/>
        <v>1980</v>
      </c>
      <c r="I19" s="398" t="str">
        <f t="shared" si="1"/>
        <v>SHIVA DIVA (ALT)</v>
      </c>
      <c r="J19" s="233"/>
      <c r="K19" s="318"/>
      <c r="L19" s="318"/>
      <c r="M19" s="318"/>
      <c r="N19" s="497"/>
      <c r="O19" s="446"/>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row>
    <row r="20" spans="1:252" ht="15.75" customHeight="1">
      <c r="A20" s="257" t="str">
        <f ca="1">IF((IBRF!B26=""),"",IBRF!B26)</f>
        <v>313</v>
      </c>
      <c r="B20" s="398" t="str">
        <f ca="1">IF((IBRF!C26=""),"",IBRF!C26)</f>
        <v>HATERADE (ALT)</v>
      </c>
      <c r="C20" s="453"/>
      <c r="D20" s="549"/>
      <c r="E20" s="549"/>
      <c r="F20" s="549"/>
      <c r="G20" s="398"/>
      <c r="H20" s="257" t="str">
        <f t="shared" si="0"/>
        <v>313</v>
      </c>
      <c r="I20" s="398" t="str">
        <f t="shared" si="1"/>
        <v>HATERADE (ALT)</v>
      </c>
      <c r="J20" s="453"/>
      <c r="K20" s="549"/>
      <c r="L20" s="549"/>
      <c r="M20" s="549"/>
      <c r="N20" s="398"/>
      <c r="O20" s="446"/>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row>
    <row r="21" spans="1:252" ht="15.75" customHeight="1">
      <c r="A21" s="162" t="str">
        <f ca="1">IF((IBRF!B27=""),"",IBRF!B27)</f>
        <v/>
      </c>
      <c r="B21" s="398" t="str">
        <f ca="1">IF((IBRF!C27=""),"",IBRF!C27)</f>
        <v/>
      </c>
      <c r="C21" s="233"/>
      <c r="D21" s="318"/>
      <c r="E21" s="318"/>
      <c r="F21" s="318"/>
      <c r="G21" s="497"/>
      <c r="H21" s="162" t="str">
        <f t="shared" si="0"/>
        <v/>
      </c>
      <c r="I21" s="398" t="str">
        <f t="shared" si="1"/>
        <v/>
      </c>
      <c r="J21" s="233"/>
      <c r="K21" s="318"/>
      <c r="L21" s="318"/>
      <c r="M21" s="318"/>
      <c r="N21" s="497"/>
      <c r="O21" s="446"/>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5"/>
      <c r="GF21" s="135"/>
      <c r="GG21" s="135"/>
      <c r="GH21" s="135"/>
      <c r="GI21" s="135"/>
      <c r="GJ21" s="135"/>
      <c r="GK21" s="135"/>
      <c r="GL21" s="135"/>
      <c r="GM21" s="135"/>
      <c r="GN21" s="135"/>
      <c r="GO21" s="135"/>
      <c r="GP21" s="135"/>
      <c r="GQ21" s="135"/>
      <c r="GR21" s="135"/>
      <c r="GS21" s="135"/>
      <c r="GT21" s="135"/>
      <c r="GU21" s="135"/>
      <c r="GV21" s="135"/>
      <c r="GW21" s="135"/>
      <c r="GX21" s="135"/>
      <c r="GY21" s="135"/>
      <c r="GZ21" s="135"/>
      <c r="HA21" s="135"/>
      <c r="HB21" s="135"/>
      <c r="HC21" s="135"/>
      <c r="HD21" s="135"/>
      <c r="HE21" s="135"/>
      <c r="HF21" s="135"/>
      <c r="HG21" s="135"/>
      <c r="HH21" s="135"/>
      <c r="HI21" s="135"/>
      <c r="HJ21" s="135"/>
      <c r="HK21" s="135"/>
      <c r="HL21" s="135"/>
      <c r="HM21" s="135"/>
      <c r="HN21" s="135"/>
      <c r="HO21" s="135"/>
      <c r="HP21" s="135"/>
      <c r="HQ21" s="135"/>
      <c r="HR21" s="135"/>
      <c r="HS21" s="135"/>
      <c r="HT21" s="135"/>
      <c r="HU21" s="135"/>
      <c r="HV21" s="135"/>
      <c r="HW21" s="135"/>
      <c r="HX21" s="135"/>
      <c r="HY21" s="135"/>
      <c r="HZ21" s="135"/>
      <c r="IA21" s="135"/>
      <c r="IB21" s="135"/>
      <c r="IC21" s="135"/>
      <c r="ID21" s="135"/>
      <c r="IE21" s="135"/>
      <c r="IF21" s="135"/>
      <c r="IG21" s="135"/>
      <c r="IH21" s="135"/>
      <c r="II21" s="135"/>
      <c r="IJ21" s="135"/>
      <c r="IK21" s="135"/>
      <c r="IL21" s="135"/>
      <c r="IM21" s="135"/>
      <c r="IN21" s="135"/>
      <c r="IO21" s="135"/>
      <c r="IP21" s="135"/>
      <c r="IQ21" s="135"/>
      <c r="IR21" s="135"/>
    </row>
    <row r="22" spans="1:252" ht="15.75" customHeight="1">
      <c r="A22" s="257" t="str">
        <f ca="1">IF((IBRF!B28=""),"",IBRF!B28)</f>
        <v/>
      </c>
      <c r="B22" s="398" t="str">
        <f ca="1">IF((IBRF!C28=""),"",IBRF!C28)</f>
        <v/>
      </c>
      <c r="C22" s="453"/>
      <c r="D22" s="549"/>
      <c r="E22" s="549"/>
      <c r="F22" s="549"/>
      <c r="G22" s="398"/>
      <c r="H22" s="257" t="str">
        <f t="shared" si="0"/>
        <v/>
      </c>
      <c r="I22" s="398" t="str">
        <f t="shared" si="1"/>
        <v/>
      </c>
      <c r="J22" s="453"/>
      <c r="K22" s="549"/>
      <c r="L22" s="549"/>
      <c r="M22" s="549"/>
      <c r="N22" s="398"/>
      <c r="O22" s="446"/>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row>
    <row r="23" spans="1:252" ht="15.75" customHeight="1">
      <c r="A23" s="162" t="str">
        <f ca="1">IF((IBRF!B29=""),"",IBRF!B29)</f>
        <v/>
      </c>
      <c r="B23" s="398" t="str">
        <f ca="1">IF((IBRF!C29=""),"",IBRF!C29)</f>
        <v/>
      </c>
      <c r="C23" s="233"/>
      <c r="D23" s="318"/>
      <c r="E23" s="318"/>
      <c r="F23" s="318"/>
      <c r="G23" s="497"/>
      <c r="H23" s="162" t="str">
        <f t="shared" si="0"/>
        <v/>
      </c>
      <c r="I23" s="398" t="str">
        <f t="shared" si="1"/>
        <v/>
      </c>
      <c r="J23" s="233"/>
      <c r="K23" s="318"/>
      <c r="L23" s="318"/>
      <c r="M23" s="318"/>
      <c r="N23" s="497"/>
      <c r="O23" s="446"/>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5"/>
      <c r="GF23" s="135"/>
      <c r="GG23" s="135"/>
      <c r="GH23" s="135"/>
      <c r="GI23" s="135"/>
      <c r="GJ23" s="135"/>
      <c r="GK23" s="135"/>
      <c r="GL23" s="135"/>
      <c r="GM23" s="135"/>
      <c r="GN23" s="135"/>
      <c r="GO23" s="135"/>
      <c r="GP23" s="135"/>
      <c r="GQ23" s="135"/>
      <c r="GR23" s="135"/>
      <c r="GS23" s="135"/>
      <c r="GT23" s="135"/>
      <c r="GU23" s="135"/>
      <c r="GV23" s="135"/>
      <c r="GW23" s="135"/>
      <c r="GX23" s="135"/>
      <c r="GY23" s="135"/>
      <c r="GZ23" s="135"/>
      <c r="HA23" s="135"/>
      <c r="HB23" s="135"/>
      <c r="HC23" s="135"/>
      <c r="HD23" s="135"/>
      <c r="HE23" s="135"/>
      <c r="HF23" s="135"/>
      <c r="HG23" s="135"/>
      <c r="HH23" s="135"/>
      <c r="HI23" s="135"/>
      <c r="HJ23" s="135"/>
      <c r="HK23" s="135"/>
      <c r="HL23" s="135"/>
      <c r="HM23" s="135"/>
      <c r="HN23" s="135"/>
      <c r="HO23" s="135"/>
      <c r="HP23" s="135"/>
      <c r="HQ23" s="135"/>
      <c r="HR23" s="135"/>
      <c r="HS23" s="135"/>
      <c r="HT23" s="135"/>
      <c r="HU23" s="135"/>
      <c r="HV23" s="135"/>
      <c r="HW23" s="135"/>
      <c r="HX23" s="135"/>
      <c r="HY23" s="135"/>
      <c r="HZ23" s="135"/>
      <c r="IA23" s="135"/>
      <c r="IB23" s="135"/>
      <c r="IC23" s="135"/>
      <c r="ID23" s="135"/>
      <c r="IE23" s="135"/>
      <c r="IF23" s="135"/>
      <c r="IG23" s="135"/>
      <c r="IH23" s="135"/>
      <c r="II23" s="135"/>
      <c r="IJ23" s="135"/>
      <c r="IK23" s="135"/>
      <c r="IL23" s="135"/>
      <c r="IM23" s="135"/>
      <c r="IN23" s="135"/>
      <c r="IO23" s="135"/>
      <c r="IP23" s="135"/>
      <c r="IQ23" s="135"/>
      <c r="IR23" s="135"/>
    </row>
    <row r="24" spans="1:252" ht="15.75" customHeight="1">
      <c r="A24" s="257" t="str">
        <f ca="1">IF((IBRF!B30=""),"",IBRF!B30)</f>
        <v/>
      </c>
      <c r="B24" s="398" t="str">
        <f ca="1">IF((IBRF!C30=""),"",IBRF!C30)</f>
        <v/>
      </c>
      <c r="C24" s="453"/>
      <c r="D24" s="549"/>
      <c r="E24" s="549"/>
      <c r="F24" s="549"/>
      <c r="G24" s="398"/>
      <c r="H24" s="257" t="str">
        <f t="shared" si="0"/>
        <v/>
      </c>
      <c r="I24" s="398" t="str">
        <f t="shared" si="1"/>
        <v/>
      </c>
      <c r="J24" s="453"/>
      <c r="K24" s="549"/>
      <c r="L24" s="549"/>
      <c r="M24" s="549"/>
      <c r="N24" s="398"/>
      <c r="O24" s="446"/>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35"/>
      <c r="FO24" s="135"/>
      <c r="FP24" s="135"/>
      <c r="FQ24" s="135"/>
      <c r="FR24" s="135"/>
      <c r="FS24" s="135"/>
      <c r="FT24" s="135"/>
      <c r="FU24" s="135"/>
      <c r="FV24" s="135"/>
      <c r="FW24" s="135"/>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c r="HC24" s="135"/>
      <c r="HD24" s="135"/>
      <c r="HE24" s="135"/>
      <c r="HF24" s="135"/>
      <c r="HG24" s="135"/>
      <c r="HH24" s="135"/>
      <c r="HI24" s="135"/>
      <c r="HJ24" s="135"/>
      <c r="HK24" s="135"/>
      <c r="HL24" s="135"/>
      <c r="HM24" s="135"/>
      <c r="HN24" s="135"/>
      <c r="HO24" s="135"/>
      <c r="HP24" s="135"/>
      <c r="HQ24" s="135"/>
      <c r="HR24" s="135"/>
      <c r="HS24" s="135"/>
      <c r="HT24" s="135"/>
      <c r="HU24" s="135"/>
      <c r="HV24" s="135"/>
      <c r="HW24" s="135"/>
      <c r="HX24" s="135"/>
      <c r="HY24" s="135"/>
      <c r="HZ24" s="135"/>
      <c r="IA24" s="135"/>
      <c r="IB24" s="135"/>
      <c r="IC24" s="135"/>
      <c r="ID24" s="135"/>
      <c r="IE24" s="135"/>
      <c r="IF24" s="135"/>
      <c r="IG24" s="135"/>
      <c r="IH24" s="135"/>
      <c r="II24" s="135"/>
      <c r="IJ24" s="135"/>
      <c r="IK24" s="135"/>
      <c r="IL24" s="135"/>
      <c r="IM24" s="135"/>
      <c r="IN24" s="135"/>
      <c r="IO24" s="135"/>
      <c r="IP24" s="135"/>
      <c r="IQ24" s="135"/>
      <c r="IR24" s="135"/>
    </row>
    <row r="25" spans="1:252" s="137" customFormat="1" ht="19.5" customHeight="1">
      <c r="A25" s="968" t="str">
        <f ca="1">C2</f>
        <v>Detroit Derby Girls / All-Stars</v>
      </c>
      <c r="B25" s="979" t="str">
        <f ca="1">IF((IBRF!H9=""),"Away Team",IBRF!H9)</f>
        <v>All-Stars</v>
      </c>
      <c r="C25" s="333" t="s">
        <v>253</v>
      </c>
      <c r="D25" s="333" t="s">
        <v>345</v>
      </c>
      <c r="E25" s="333" t="s">
        <v>346</v>
      </c>
      <c r="F25" s="333" t="s">
        <v>199</v>
      </c>
      <c r="G25" s="333" t="s">
        <v>200</v>
      </c>
      <c r="H25" s="980" t="str">
        <f t="shared" si="0"/>
        <v>Detroit Derby Girls / All-Stars</v>
      </c>
      <c r="I25" s="979" t="str">
        <f t="shared" si="1"/>
        <v>All-Stars</v>
      </c>
      <c r="J25" s="333" t="s">
        <v>253</v>
      </c>
      <c r="K25" s="333" t="s">
        <v>345</v>
      </c>
      <c r="L25" s="333" t="s">
        <v>346</v>
      </c>
      <c r="M25" s="333" t="s">
        <v>199</v>
      </c>
      <c r="N25" s="333" t="s">
        <v>200</v>
      </c>
      <c r="O25" s="73"/>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row>
    <row r="26" spans="1:252" ht="15.75" customHeight="1">
      <c r="A26" s="321" t="str">
        <f ca="1">IF((IBRF!H11=""),"",IBRF!H11)</f>
        <v>223</v>
      </c>
      <c r="B26" s="274" t="str">
        <f ca="1">IF((IBRF!I11=""),"",IBRF!I11)</f>
        <v>SPANISH ASS'ASSIN</v>
      </c>
      <c r="C26" s="266"/>
      <c r="D26" s="427"/>
      <c r="E26" s="427"/>
      <c r="F26" s="427"/>
      <c r="G26" s="414"/>
      <c r="H26" s="321" t="str">
        <f t="shared" si="0"/>
        <v>223</v>
      </c>
      <c r="I26" s="274" t="str">
        <f t="shared" si="1"/>
        <v>SPANISH ASS'ASSIN</v>
      </c>
      <c r="J26" s="266"/>
      <c r="K26" s="427"/>
      <c r="L26" s="427"/>
      <c r="M26" s="427"/>
      <c r="N26" s="414"/>
      <c r="O26" s="446"/>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35"/>
      <c r="FO26" s="135"/>
      <c r="FP26" s="135"/>
      <c r="FQ26" s="135"/>
      <c r="FR26" s="135"/>
      <c r="FS26" s="135"/>
      <c r="FT26" s="135"/>
      <c r="FU26" s="135"/>
      <c r="FV26" s="135"/>
      <c r="FW26" s="135"/>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c r="HA26" s="135"/>
      <c r="HB26" s="135"/>
      <c r="HC26" s="135"/>
      <c r="HD26" s="135"/>
      <c r="HE26" s="135"/>
      <c r="HF26" s="135"/>
      <c r="HG26" s="135"/>
      <c r="HH26" s="135"/>
      <c r="HI26" s="135"/>
      <c r="HJ26" s="135"/>
      <c r="HK26" s="135"/>
      <c r="HL26" s="135"/>
      <c r="HM26" s="135"/>
      <c r="HN26" s="135"/>
      <c r="HO26" s="135"/>
      <c r="HP26" s="135"/>
      <c r="HQ26" s="135"/>
      <c r="HR26" s="135"/>
      <c r="HS26" s="135"/>
      <c r="HT26" s="135"/>
      <c r="HU26" s="135"/>
      <c r="HV26" s="135"/>
      <c r="HW26" s="135"/>
      <c r="HX26" s="135"/>
      <c r="HY26" s="135"/>
      <c r="HZ26" s="135"/>
      <c r="IA26" s="135"/>
      <c r="IB26" s="135"/>
      <c r="IC26" s="135"/>
      <c r="ID26" s="135"/>
      <c r="IE26" s="135"/>
      <c r="IF26" s="135"/>
      <c r="IG26" s="135"/>
      <c r="IH26" s="135"/>
      <c r="II26" s="135"/>
      <c r="IJ26" s="135"/>
      <c r="IK26" s="135"/>
      <c r="IL26" s="135"/>
      <c r="IM26" s="135"/>
      <c r="IN26" s="135"/>
      <c r="IO26" s="135"/>
      <c r="IP26" s="135"/>
      <c r="IQ26" s="135"/>
      <c r="IR26" s="135"/>
    </row>
    <row r="27" spans="1:252" ht="15.75" customHeight="1">
      <c r="A27" s="257" t="str">
        <f ca="1">IF((IBRF!H12=""),"",IBRF!H12)</f>
        <v>247</v>
      </c>
      <c r="B27" s="398" t="str">
        <f ca="1">IF((IBRF!I12=""),"",IBRF!I12)</f>
        <v>BOO D LIVERS</v>
      </c>
      <c r="C27" s="453"/>
      <c r="D27" s="549"/>
      <c r="E27" s="549"/>
      <c r="F27" s="549"/>
      <c r="G27" s="398"/>
      <c r="H27" s="257" t="str">
        <f t="shared" si="0"/>
        <v>247</v>
      </c>
      <c r="I27" s="398" t="str">
        <f t="shared" si="1"/>
        <v>BOO D LIVERS</v>
      </c>
      <c r="J27" s="453"/>
      <c r="K27" s="549"/>
      <c r="L27" s="549"/>
      <c r="M27" s="549"/>
      <c r="N27" s="398"/>
      <c r="O27" s="446"/>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c r="HA27" s="135"/>
      <c r="HB27" s="135"/>
      <c r="HC27" s="135"/>
      <c r="HD27" s="135"/>
      <c r="HE27" s="135"/>
      <c r="HF27" s="135"/>
      <c r="HG27" s="135"/>
      <c r="HH27" s="135"/>
      <c r="HI27" s="135"/>
      <c r="HJ27" s="135"/>
      <c r="HK27" s="135"/>
      <c r="HL27" s="135"/>
      <c r="HM27" s="135"/>
      <c r="HN27" s="135"/>
      <c r="HO27" s="135"/>
      <c r="HP27" s="135"/>
      <c r="HQ27" s="135"/>
      <c r="HR27" s="135"/>
      <c r="HS27" s="135"/>
      <c r="HT27" s="135"/>
      <c r="HU27" s="135"/>
      <c r="HV27" s="135"/>
      <c r="HW27" s="135"/>
      <c r="HX27" s="135"/>
      <c r="HY27" s="135"/>
      <c r="HZ27" s="135"/>
      <c r="IA27" s="135"/>
      <c r="IB27" s="135"/>
      <c r="IC27" s="135"/>
      <c r="ID27" s="135"/>
      <c r="IE27" s="135"/>
      <c r="IF27" s="135"/>
      <c r="IG27" s="135"/>
      <c r="IH27" s="135"/>
      <c r="II27" s="135"/>
      <c r="IJ27" s="135"/>
      <c r="IK27" s="135"/>
      <c r="IL27" s="135"/>
      <c r="IM27" s="135"/>
      <c r="IN27" s="135"/>
      <c r="IO27" s="135"/>
      <c r="IP27" s="135"/>
      <c r="IQ27" s="135"/>
      <c r="IR27" s="135"/>
    </row>
    <row r="28" spans="1:252" ht="15.75" customHeight="1">
      <c r="A28" s="162" t="str">
        <f ca="1">IF((IBRF!H13=""),"",IBRF!H13)</f>
        <v>28</v>
      </c>
      <c r="B28" s="398" t="str">
        <f ca="1">IF((IBRF!I13=""),"",IBRF!I13)</f>
        <v>RACER MCCHASEHER</v>
      </c>
      <c r="C28" s="233"/>
      <c r="D28" s="318"/>
      <c r="E28" s="318"/>
      <c r="F28" s="318"/>
      <c r="G28" s="497"/>
      <c r="H28" s="162" t="str">
        <f t="shared" si="0"/>
        <v>28</v>
      </c>
      <c r="I28" s="398" t="str">
        <f t="shared" si="1"/>
        <v>RACER MCCHASEHER</v>
      </c>
      <c r="J28" s="233"/>
      <c r="K28" s="318"/>
      <c r="L28" s="318"/>
      <c r="M28" s="318"/>
      <c r="N28" s="497"/>
      <c r="O28" s="446"/>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35"/>
      <c r="FO28" s="135"/>
      <c r="FP28" s="135"/>
      <c r="FQ28" s="135"/>
      <c r="FR28" s="135"/>
      <c r="FS28" s="135"/>
      <c r="FT28" s="135"/>
      <c r="FU28" s="135"/>
      <c r="FV28" s="135"/>
      <c r="FW28" s="135"/>
      <c r="FX28" s="135"/>
      <c r="FY28" s="135"/>
      <c r="FZ28" s="135"/>
      <c r="GA28" s="135"/>
      <c r="GB28" s="135"/>
      <c r="GC28" s="135"/>
      <c r="GD28" s="135"/>
      <c r="GE28" s="135"/>
      <c r="GF28" s="135"/>
      <c r="GG28" s="135"/>
      <c r="GH28" s="135"/>
      <c r="GI28" s="135"/>
      <c r="GJ28" s="135"/>
      <c r="GK28" s="135"/>
      <c r="GL28" s="135"/>
      <c r="GM28" s="135"/>
      <c r="GN28" s="135"/>
      <c r="GO28" s="135"/>
      <c r="GP28" s="135"/>
      <c r="GQ28" s="135"/>
      <c r="GR28" s="135"/>
      <c r="GS28" s="135"/>
      <c r="GT28" s="135"/>
      <c r="GU28" s="135"/>
      <c r="GV28" s="135"/>
      <c r="GW28" s="135"/>
      <c r="GX28" s="135"/>
      <c r="GY28" s="135"/>
      <c r="GZ28" s="135"/>
      <c r="HA28" s="135"/>
      <c r="HB28" s="135"/>
      <c r="HC28" s="135"/>
      <c r="HD28" s="135"/>
      <c r="HE28" s="135"/>
      <c r="HF28" s="135"/>
      <c r="HG28" s="135"/>
      <c r="HH28" s="135"/>
      <c r="HI28" s="135"/>
      <c r="HJ28" s="135"/>
      <c r="HK28" s="135"/>
      <c r="HL28" s="135"/>
      <c r="HM28" s="135"/>
      <c r="HN28" s="135"/>
      <c r="HO28" s="135"/>
      <c r="HP28" s="135"/>
      <c r="HQ28" s="135"/>
      <c r="HR28" s="135"/>
      <c r="HS28" s="135"/>
      <c r="HT28" s="135"/>
      <c r="HU28" s="135"/>
      <c r="HV28" s="135"/>
      <c r="HW28" s="135"/>
      <c r="HX28" s="135"/>
      <c r="HY28" s="135"/>
      <c r="HZ28" s="135"/>
      <c r="IA28" s="135"/>
      <c r="IB28" s="135"/>
      <c r="IC28" s="135"/>
      <c r="ID28" s="135"/>
      <c r="IE28" s="135"/>
      <c r="IF28" s="135"/>
      <c r="IG28" s="135"/>
      <c r="IH28" s="135"/>
      <c r="II28" s="135"/>
      <c r="IJ28" s="135"/>
      <c r="IK28" s="135"/>
      <c r="IL28" s="135"/>
      <c r="IM28" s="135"/>
      <c r="IN28" s="135"/>
      <c r="IO28" s="135"/>
      <c r="IP28" s="135"/>
      <c r="IQ28" s="135"/>
      <c r="IR28" s="135"/>
    </row>
    <row r="29" spans="1:252" ht="15.75" customHeight="1">
      <c r="A29" s="257" t="str">
        <f ca="1">IF((IBRF!H14=""),"",IBRF!H14)</f>
        <v>3</v>
      </c>
      <c r="B29" s="398" t="str">
        <f ca="1">IF((IBRF!I14=""),"",IBRF!I14)</f>
        <v>ROXANNA HARDPLACE</v>
      </c>
      <c r="C29" s="453"/>
      <c r="D29" s="549"/>
      <c r="E29" s="549"/>
      <c r="F29" s="549"/>
      <c r="G29" s="398"/>
      <c r="H29" s="257" t="str">
        <f t="shared" si="0"/>
        <v>3</v>
      </c>
      <c r="I29" s="398" t="str">
        <f t="shared" si="1"/>
        <v>ROXANNA HARDPLACE</v>
      </c>
      <c r="J29" s="453"/>
      <c r="K29" s="549"/>
      <c r="L29" s="549"/>
      <c r="M29" s="549"/>
      <c r="N29" s="398"/>
      <c r="O29" s="446"/>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5"/>
      <c r="GF29" s="135"/>
      <c r="GG29" s="135"/>
      <c r="GH29" s="135"/>
      <c r="GI29" s="135"/>
      <c r="GJ29" s="135"/>
      <c r="GK29" s="135"/>
      <c r="GL29" s="135"/>
      <c r="GM29" s="135"/>
      <c r="GN29" s="135"/>
      <c r="GO29" s="135"/>
      <c r="GP29" s="135"/>
      <c r="GQ29" s="135"/>
      <c r="GR29" s="135"/>
      <c r="GS29" s="135"/>
      <c r="GT29" s="135"/>
      <c r="GU29" s="135"/>
      <c r="GV29" s="135"/>
      <c r="GW29" s="135"/>
      <c r="GX29" s="135"/>
      <c r="GY29" s="135"/>
      <c r="GZ29" s="135"/>
      <c r="HA29" s="135"/>
      <c r="HB29" s="135"/>
      <c r="HC29" s="135"/>
      <c r="HD29" s="135"/>
      <c r="HE29" s="135"/>
      <c r="HF29" s="135"/>
      <c r="HG29" s="135"/>
      <c r="HH29" s="135"/>
      <c r="HI29" s="135"/>
      <c r="HJ29" s="135"/>
      <c r="HK29" s="135"/>
      <c r="HL29" s="135"/>
      <c r="HM29" s="135"/>
      <c r="HN29" s="135"/>
      <c r="HO29" s="135"/>
      <c r="HP29" s="135"/>
      <c r="HQ29" s="135"/>
      <c r="HR29" s="135"/>
      <c r="HS29" s="135"/>
      <c r="HT29" s="135"/>
      <c r="HU29" s="135"/>
      <c r="HV29" s="135"/>
      <c r="HW29" s="135"/>
      <c r="HX29" s="135"/>
      <c r="HY29" s="135"/>
      <c r="HZ29" s="135"/>
      <c r="IA29" s="135"/>
      <c r="IB29" s="135"/>
      <c r="IC29" s="135"/>
      <c r="ID29" s="135"/>
      <c r="IE29" s="135"/>
      <c r="IF29" s="135"/>
      <c r="IG29" s="135"/>
      <c r="IH29" s="135"/>
      <c r="II29" s="135"/>
      <c r="IJ29" s="135"/>
      <c r="IK29" s="135"/>
      <c r="IL29" s="135"/>
      <c r="IM29" s="135"/>
      <c r="IN29" s="135"/>
      <c r="IO29" s="135"/>
      <c r="IP29" s="135"/>
      <c r="IQ29" s="135"/>
      <c r="IR29" s="135"/>
    </row>
    <row r="30" spans="1:252" ht="15.75" customHeight="1">
      <c r="A30" s="162" t="str">
        <f ca="1">IF((IBRF!H15=""),"",IBRF!H15)</f>
        <v>303</v>
      </c>
      <c r="B30" s="398" t="str">
        <f ca="1">IF((IBRF!I15=""),"",IBRF!I15)</f>
        <v>BRUISIE SIOUXXX</v>
      </c>
      <c r="C30" s="233"/>
      <c r="D30" s="318"/>
      <c r="E30" s="318"/>
      <c r="F30" s="318"/>
      <c r="G30" s="497"/>
      <c r="H30" s="162" t="str">
        <f t="shared" si="0"/>
        <v>303</v>
      </c>
      <c r="I30" s="398" t="str">
        <f t="shared" si="1"/>
        <v>BRUISIE SIOUXXX</v>
      </c>
      <c r="J30" s="233"/>
      <c r="K30" s="318"/>
      <c r="L30" s="318"/>
      <c r="M30" s="318"/>
      <c r="N30" s="497"/>
      <c r="O30" s="446"/>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c r="FS30" s="135"/>
      <c r="FT30" s="135"/>
      <c r="FU30" s="135"/>
      <c r="FV30" s="135"/>
      <c r="FW30" s="135"/>
      <c r="FX30" s="135"/>
      <c r="FY30" s="135"/>
      <c r="FZ30" s="135"/>
      <c r="GA30" s="135"/>
      <c r="GB30" s="135"/>
      <c r="GC30" s="135"/>
      <c r="GD30" s="135"/>
      <c r="GE30" s="135"/>
      <c r="GF30" s="135"/>
      <c r="GG30" s="135"/>
      <c r="GH30" s="135"/>
      <c r="GI30" s="135"/>
      <c r="GJ30" s="135"/>
      <c r="GK30" s="135"/>
      <c r="GL30" s="135"/>
      <c r="GM30" s="135"/>
      <c r="GN30" s="135"/>
      <c r="GO30" s="135"/>
      <c r="GP30" s="135"/>
      <c r="GQ30" s="135"/>
      <c r="GR30" s="135"/>
      <c r="GS30" s="135"/>
      <c r="GT30" s="135"/>
      <c r="GU30" s="135"/>
      <c r="GV30" s="135"/>
      <c r="GW30" s="135"/>
      <c r="GX30" s="135"/>
      <c r="GY30" s="135"/>
      <c r="GZ30" s="135"/>
      <c r="HA30" s="135"/>
      <c r="HB30" s="135"/>
      <c r="HC30" s="135"/>
      <c r="HD30" s="135"/>
      <c r="HE30" s="135"/>
      <c r="HF30" s="135"/>
      <c r="HG30" s="135"/>
      <c r="HH30" s="135"/>
      <c r="HI30" s="135"/>
      <c r="HJ30" s="135"/>
      <c r="HK30" s="135"/>
      <c r="HL30" s="135"/>
      <c r="HM30" s="135"/>
      <c r="HN30" s="135"/>
      <c r="HO30" s="135"/>
      <c r="HP30" s="135"/>
      <c r="HQ30" s="135"/>
      <c r="HR30" s="135"/>
      <c r="HS30" s="135"/>
      <c r="HT30" s="135"/>
      <c r="HU30" s="135"/>
      <c r="HV30" s="135"/>
      <c r="HW30" s="135"/>
      <c r="HX30" s="135"/>
      <c r="HY30" s="135"/>
      <c r="HZ30" s="135"/>
      <c r="IA30" s="135"/>
      <c r="IB30" s="135"/>
      <c r="IC30" s="135"/>
      <c r="ID30" s="135"/>
      <c r="IE30" s="135"/>
      <c r="IF30" s="135"/>
      <c r="IG30" s="135"/>
      <c r="IH30" s="135"/>
      <c r="II30" s="135"/>
      <c r="IJ30" s="135"/>
      <c r="IK30" s="135"/>
      <c r="IL30" s="135"/>
      <c r="IM30" s="135"/>
      <c r="IN30" s="135"/>
      <c r="IO30" s="135"/>
      <c r="IP30" s="135"/>
      <c r="IQ30" s="135"/>
      <c r="IR30" s="135"/>
    </row>
    <row r="31" spans="1:252" ht="15.75" customHeight="1">
      <c r="A31" s="257" t="str">
        <f ca="1">IF((IBRF!H16=""),"",IBRF!H16)</f>
        <v>45</v>
      </c>
      <c r="B31" s="398" t="str">
        <f ca="1">IF((IBRF!I16=""),"",IBRF!I16)</f>
        <v>FETA SLEEZE</v>
      </c>
      <c r="C31" s="453"/>
      <c r="D31" s="549"/>
      <c r="E31" s="549"/>
      <c r="F31" s="549"/>
      <c r="G31" s="398"/>
      <c r="H31" s="257" t="str">
        <f t="shared" si="0"/>
        <v>45</v>
      </c>
      <c r="I31" s="398" t="str">
        <f t="shared" si="1"/>
        <v>FETA SLEEZE</v>
      </c>
      <c r="J31" s="453"/>
      <c r="K31" s="549"/>
      <c r="L31" s="549"/>
      <c r="M31" s="549"/>
      <c r="N31" s="398"/>
      <c r="O31" s="446"/>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c r="FK31" s="135"/>
      <c r="FL31" s="135"/>
      <c r="FM31" s="135"/>
      <c r="FN31" s="135"/>
      <c r="FO31" s="135"/>
      <c r="FP31" s="135"/>
      <c r="FQ31" s="135"/>
      <c r="FR31" s="135"/>
      <c r="FS31" s="135"/>
      <c r="FT31" s="135"/>
      <c r="FU31" s="135"/>
      <c r="FV31" s="135"/>
      <c r="FW31" s="135"/>
      <c r="FX31" s="135"/>
      <c r="FY31" s="135"/>
      <c r="FZ31" s="135"/>
      <c r="GA31" s="135"/>
      <c r="GB31" s="135"/>
      <c r="GC31" s="135"/>
      <c r="GD31" s="135"/>
      <c r="GE31" s="135"/>
      <c r="GF31" s="135"/>
      <c r="GG31" s="135"/>
      <c r="GH31" s="135"/>
      <c r="GI31" s="135"/>
      <c r="GJ31" s="135"/>
      <c r="GK31" s="135"/>
      <c r="GL31" s="135"/>
      <c r="GM31" s="135"/>
      <c r="GN31" s="135"/>
      <c r="GO31" s="135"/>
      <c r="GP31" s="135"/>
      <c r="GQ31" s="135"/>
      <c r="GR31" s="135"/>
      <c r="GS31" s="135"/>
      <c r="GT31" s="135"/>
      <c r="GU31" s="135"/>
      <c r="GV31" s="135"/>
      <c r="GW31" s="135"/>
      <c r="GX31" s="135"/>
      <c r="GY31" s="135"/>
      <c r="GZ31" s="135"/>
      <c r="HA31" s="135"/>
      <c r="HB31" s="135"/>
      <c r="HC31" s="135"/>
      <c r="HD31" s="135"/>
      <c r="HE31" s="135"/>
      <c r="HF31" s="135"/>
      <c r="HG31" s="135"/>
      <c r="HH31" s="135"/>
      <c r="HI31" s="135"/>
      <c r="HJ31" s="135"/>
      <c r="HK31" s="135"/>
      <c r="HL31" s="135"/>
      <c r="HM31" s="135"/>
      <c r="HN31" s="135"/>
      <c r="HO31" s="135"/>
      <c r="HP31" s="135"/>
      <c r="HQ31" s="135"/>
      <c r="HR31" s="135"/>
      <c r="HS31" s="135"/>
      <c r="HT31" s="135"/>
      <c r="HU31" s="135"/>
      <c r="HV31" s="135"/>
      <c r="HW31" s="135"/>
      <c r="HX31" s="135"/>
      <c r="HY31" s="135"/>
      <c r="HZ31" s="135"/>
      <c r="IA31" s="135"/>
      <c r="IB31" s="135"/>
      <c r="IC31" s="135"/>
      <c r="ID31" s="135"/>
      <c r="IE31" s="135"/>
      <c r="IF31" s="135"/>
      <c r="IG31" s="135"/>
      <c r="IH31" s="135"/>
      <c r="II31" s="135"/>
      <c r="IJ31" s="135"/>
      <c r="IK31" s="135"/>
      <c r="IL31" s="135"/>
      <c r="IM31" s="135"/>
      <c r="IN31" s="135"/>
      <c r="IO31" s="135"/>
      <c r="IP31" s="135"/>
      <c r="IQ31" s="135"/>
      <c r="IR31" s="135"/>
    </row>
    <row r="32" spans="1:252" ht="15.75" customHeight="1">
      <c r="A32" s="162" t="str">
        <f ca="1">IF((IBRF!H17=""),"",IBRF!H17)</f>
        <v>46</v>
      </c>
      <c r="B32" s="398" t="str">
        <f ca="1">IF((IBRF!I17=""),"",IBRF!I17)</f>
        <v>FATAL FEMME</v>
      </c>
      <c r="C32" s="233"/>
      <c r="D32" s="318"/>
      <c r="E32" s="318"/>
      <c r="F32" s="318"/>
      <c r="G32" s="497"/>
      <c r="H32" s="162" t="str">
        <f t="shared" si="0"/>
        <v>46</v>
      </c>
      <c r="I32" s="398" t="str">
        <f t="shared" si="1"/>
        <v>FATAL FEMME</v>
      </c>
      <c r="J32" s="233"/>
      <c r="K32" s="318"/>
      <c r="L32" s="318"/>
      <c r="M32" s="318"/>
      <c r="N32" s="497"/>
      <c r="O32" s="446"/>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c r="EW32" s="135"/>
      <c r="EX32" s="135"/>
      <c r="EY32" s="135"/>
      <c r="EZ32" s="135"/>
      <c r="FA32" s="135"/>
      <c r="FB32" s="135"/>
      <c r="FC32" s="135"/>
      <c r="FD32" s="135"/>
      <c r="FE32" s="135"/>
      <c r="FF32" s="135"/>
      <c r="FG32" s="135"/>
      <c r="FH32" s="135"/>
      <c r="FI32" s="135"/>
      <c r="FJ32" s="135"/>
      <c r="FK32" s="135"/>
      <c r="FL32" s="135"/>
      <c r="FM32" s="135"/>
      <c r="FN32" s="135"/>
      <c r="FO32" s="135"/>
      <c r="FP32" s="135"/>
      <c r="FQ32" s="135"/>
      <c r="FR32" s="135"/>
      <c r="FS32" s="135"/>
      <c r="FT32" s="135"/>
      <c r="FU32" s="135"/>
      <c r="FV32" s="135"/>
      <c r="FW32" s="135"/>
      <c r="FX32" s="135"/>
      <c r="FY32" s="135"/>
      <c r="FZ32" s="135"/>
      <c r="GA32" s="135"/>
      <c r="GB32" s="135"/>
      <c r="GC32" s="135"/>
      <c r="GD32" s="135"/>
      <c r="GE32" s="135"/>
      <c r="GF32" s="135"/>
      <c r="GG32" s="135"/>
      <c r="GH32" s="135"/>
      <c r="GI32" s="135"/>
      <c r="GJ32" s="135"/>
      <c r="GK32" s="135"/>
      <c r="GL32" s="135"/>
      <c r="GM32" s="135"/>
      <c r="GN32" s="135"/>
      <c r="GO32" s="135"/>
      <c r="GP32" s="135"/>
      <c r="GQ32" s="135"/>
      <c r="GR32" s="135"/>
      <c r="GS32" s="135"/>
      <c r="GT32" s="135"/>
      <c r="GU32" s="135"/>
      <c r="GV32" s="135"/>
      <c r="GW32" s="135"/>
      <c r="GX32" s="135"/>
      <c r="GY32" s="135"/>
      <c r="GZ32" s="135"/>
      <c r="HA32" s="135"/>
      <c r="HB32" s="135"/>
      <c r="HC32" s="135"/>
      <c r="HD32" s="135"/>
      <c r="HE32" s="135"/>
      <c r="HF32" s="135"/>
      <c r="HG32" s="135"/>
      <c r="HH32" s="135"/>
      <c r="HI32" s="135"/>
      <c r="HJ32" s="135"/>
      <c r="HK32" s="135"/>
      <c r="HL32" s="135"/>
      <c r="HM32" s="135"/>
      <c r="HN32" s="135"/>
      <c r="HO32" s="135"/>
      <c r="HP32" s="135"/>
      <c r="HQ32" s="135"/>
      <c r="HR32" s="135"/>
      <c r="HS32" s="135"/>
      <c r="HT32" s="135"/>
      <c r="HU32" s="135"/>
      <c r="HV32" s="135"/>
      <c r="HW32" s="135"/>
      <c r="HX32" s="135"/>
      <c r="HY32" s="135"/>
      <c r="HZ32" s="135"/>
      <c r="IA32" s="135"/>
      <c r="IB32" s="135"/>
      <c r="IC32" s="135"/>
      <c r="ID32" s="135"/>
      <c r="IE32" s="135"/>
      <c r="IF32" s="135"/>
      <c r="IG32" s="135"/>
      <c r="IH32" s="135"/>
      <c r="II32" s="135"/>
      <c r="IJ32" s="135"/>
      <c r="IK32" s="135"/>
      <c r="IL32" s="135"/>
      <c r="IM32" s="135"/>
      <c r="IN32" s="135"/>
      <c r="IO32" s="135"/>
      <c r="IP32" s="135"/>
      <c r="IQ32" s="135"/>
      <c r="IR32" s="135"/>
    </row>
    <row r="33" spans="1:252" ht="15.75" customHeight="1">
      <c r="A33" s="257" t="str">
        <f ca="1">IF((IBRF!H18=""),"",IBRF!H18)</f>
        <v>462</v>
      </c>
      <c r="B33" s="398" t="str">
        <f ca="1">IF((IBRF!I18=""),"",IBRF!I18)</f>
        <v>ANOMALY</v>
      </c>
      <c r="C33" s="453"/>
      <c r="D33" s="549"/>
      <c r="E33" s="549"/>
      <c r="F33" s="549"/>
      <c r="G33" s="398"/>
      <c r="H33" s="257" t="str">
        <f t="shared" si="0"/>
        <v>462</v>
      </c>
      <c r="I33" s="398" t="str">
        <f t="shared" si="1"/>
        <v>ANOMALY</v>
      </c>
      <c r="J33" s="453"/>
      <c r="K33" s="549"/>
      <c r="L33" s="549"/>
      <c r="M33" s="549"/>
      <c r="N33" s="398"/>
      <c r="O33" s="446"/>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c r="EN33" s="135"/>
      <c r="EO33" s="135"/>
      <c r="EP33" s="135"/>
      <c r="EQ33" s="135"/>
      <c r="ER33" s="135"/>
      <c r="ES33" s="135"/>
      <c r="ET33" s="135"/>
      <c r="EU33" s="135"/>
      <c r="EV33" s="135"/>
      <c r="EW33" s="135"/>
      <c r="EX33" s="135"/>
      <c r="EY33" s="135"/>
      <c r="EZ33" s="135"/>
      <c r="FA33" s="135"/>
      <c r="FB33" s="135"/>
      <c r="FC33" s="135"/>
      <c r="FD33" s="135"/>
      <c r="FE33" s="135"/>
      <c r="FF33" s="135"/>
      <c r="FG33" s="135"/>
      <c r="FH33" s="135"/>
      <c r="FI33" s="135"/>
      <c r="FJ33" s="135"/>
      <c r="FK33" s="135"/>
      <c r="FL33" s="135"/>
      <c r="FM33" s="135"/>
      <c r="FN33" s="135"/>
      <c r="FO33" s="135"/>
      <c r="FP33" s="135"/>
      <c r="FQ33" s="135"/>
      <c r="FR33" s="135"/>
      <c r="FS33" s="135"/>
      <c r="FT33" s="135"/>
      <c r="FU33" s="135"/>
      <c r="FV33" s="135"/>
      <c r="FW33" s="135"/>
      <c r="FX33" s="135"/>
      <c r="FY33" s="135"/>
      <c r="FZ33" s="135"/>
      <c r="GA33" s="135"/>
      <c r="GB33" s="135"/>
      <c r="GC33" s="135"/>
      <c r="GD33" s="135"/>
      <c r="GE33" s="135"/>
      <c r="GF33" s="135"/>
      <c r="GG33" s="135"/>
      <c r="GH33" s="135"/>
      <c r="GI33" s="135"/>
      <c r="GJ33" s="135"/>
      <c r="GK33" s="135"/>
      <c r="GL33" s="135"/>
      <c r="GM33" s="135"/>
      <c r="GN33" s="135"/>
      <c r="GO33" s="135"/>
      <c r="GP33" s="135"/>
      <c r="GQ33" s="135"/>
      <c r="GR33" s="135"/>
      <c r="GS33" s="135"/>
      <c r="GT33" s="135"/>
      <c r="GU33" s="135"/>
      <c r="GV33" s="135"/>
      <c r="GW33" s="135"/>
      <c r="GX33" s="135"/>
      <c r="GY33" s="135"/>
      <c r="GZ33" s="135"/>
      <c r="HA33" s="135"/>
      <c r="HB33" s="135"/>
      <c r="HC33" s="135"/>
      <c r="HD33" s="135"/>
      <c r="HE33" s="135"/>
      <c r="HF33" s="135"/>
      <c r="HG33" s="135"/>
      <c r="HH33" s="135"/>
      <c r="HI33" s="135"/>
      <c r="HJ33" s="135"/>
      <c r="HK33" s="135"/>
      <c r="HL33" s="135"/>
      <c r="HM33" s="135"/>
      <c r="HN33" s="135"/>
      <c r="HO33" s="135"/>
      <c r="HP33" s="135"/>
      <c r="HQ33" s="135"/>
      <c r="HR33" s="135"/>
      <c r="HS33" s="135"/>
      <c r="HT33" s="135"/>
      <c r="HU33" s="135"/>
      <c r="HV33" s="135"/>
      <c r="HW33" s="135"/>
      <c r="HX33" s="135"/>
      <c r="HY33" s="135"/>
      <c r="HZ33" s="135"/>
      <c r="IA33" s="135"/>
      <c r="IB33" s="135"/>
      <c r="IC33" s="135"/>
      <c r="ID33" s="135"/>
      <c r="IE33" s="135"/>
      <c r="IF33" s="135"/>
      <c r="IG33" s="135"/>
      <c r="IH33" s="135"/>
      <c r="II33" s="135"/>
      <c r="IJ33" s="135"/>
      <c r="IK33" s="135"/>
      <c r="IL33" s="135"/>
      <c r="IM33" s="135"/>
      <c r="IN33" s="135"/>
      <c r="IO33" s="135"/>
      <c r="IP33" s="135"/>
      <c r="IQ33" s="135"/>
      <c r="IR33" s="135"/>
    </row>
    <row r="34" spans="1:252" ht="15.75" customHeight="1">
      <c r="A34" s="162" t="str">
        <f ca="1">IF((IBRF!H19=""),"",IBRF!H19)</f>
        <v>620</v>
      </c>
      <c r="B34" s="398" t="str">
        <f ca="1">IF((IBRF!I19=""),"",IBRF!I19)</f>
        <v>LAZER BEAM</v>
      </c>
      <c r="C34" s="233"/>
      <c r="D34" s="318"/>
      <c r="E34" s="318"/>
      <c r="F34" s="318"/>
      <c r="G34" s="497"/>
      <c r="H34" s="162" t="str">
        <f t="shared" si="0"/>
        <v>620</v>
      </c>
      <c r="I34" s="398" t="str">
        <f t="shared" si="1"/>
        <v>LAZER BEAM</v>
      </c>
      <c r="J34" s="233"/>
      <c r="K34" s="318"/>
      <c r="L34" s="318"/>
      <c r="M34" s="318"/>
      <c r="N34" s="497"/>
      <c r="O34" s="446"/>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c r="FK34" s="135"/>
      <c r="FL34" s="135"/>
      <c r="FM34" s="135"/>
      <c r="FN34" s="135"/>
      <c r="FO34" s="135"/>
      <c r="FP34" s="135"/>
      <c r="FQ34" s="135"/>
      <c r="FR34" s="135"/>
      <c r="FS34" s="135"/>
      <c r="FT34" s="135"/>
      <c r="FU34" s="135"/>
      <c r="FV34" s="135"/>
      <c r="FW34" s="135"/>
      <c r="FX34" s="135"/>
      <c r="FY34" s="135"/>
      <c r="FZ34" s="135"/>
      <c r="GA34" s="135"/>
      <c r="GB34" s="135"/>
      <c r="GC34" s="135"/>
      <c r="GD34" s="135"/>
      <c r="GE34" s="135"/>
      <c r="GF34" s="135"/>
      <c r="GG34" s="135"/>
      <c r="GH34" s="135"/>
      <c r="GI34" s="135"/>
      <c r="GJ34" s="135"/>
      <c r="GK34" s="135"/>
      <c r="GL34" s="135"/>
      <c r="GM34" s="135"/>
      <c r="GN34" s="135"/>
      <c r="GO34" s="135"/>
      <c r="GP34" s="135"/>
      <c r="GQ34" s="135"/>
      <c r="GR34" s="135"/>
      <c r="GS34" s="135"/>
      <c r="GT34" s="135"/>
      <c r="GU34" s="135"/>
      <c r="GV34" s="135"/>
      <c r="GW34" s="135"/>
      <c r="GX34" s="135"/>
      <c r="GY34" s="135"/>
      <c r="GZ34" s="135"/>
      <c r="HA34" s="135"/>
      <c r="HB34" s="135"/>
      <c r="HC34" s="135"/>
      <c r="HD34" s="135"/>
      <c r="HE34" s="135"/>
      <c r="HF34" s="135"/>
      <c r="HG34" s="135"/>
      <c r="HH34" s="135"/>
      <c r="HI34" s="135"/>
      <c r="HJ34" s="135"/>
      <c r="HK34" s="135"/>
      <c r="HL34" s="135"/>
      <c r="HM34" s="135"/>
      <c r="HN34" s="135"/>
      <c r="HO34" s="135"/>
      <c r="HP34" s="135"/>
      <c r="HQ34" s="135"/>
      <c r="HR34" s="135"/>
      <c r="HS34" s="135"/>
      <c r="HT34" s="135"/>
      <c r="HU34" s="135"/>
      <c r="HV34" s="135"/>
      <c r="HW34" s="135"/>
      <c r="HX34" s="135"/>
      <c r="HY34" s="135"/>
      <c r="HZ34" s="135"/>
      <c r="IA34" s="135"/>
      <c r="IB34" s="135"/>
      <c r="IC34" s="135"/>
      <c r="ID34" s="135"/>
      <c r="IE34" s="135"/>
      <c r="IF34" s="135"/>
      <c r="IG34" s="135"/>
      <c r="IH34" s="135"/>
      <c r="II34" s="135"/>
      <c r="IJ34" s="135"/>
      <c r="IK34" s="135"/>
      <c r="IL34" s="135"/>
      <c r="IM34" s="135"/>
      <c r="IN34" s="135"/>
      <c r="IO34" s="135"/>
      <c r="IP34" s="135"/>
      <c r="IQ34" s="135"/>
      <c r="IR34" s="135"/>
    </row>
    <row r="35" spans="1:252" ht="15.75" customHeight="1">
      <c r="A35" s="257" t="str">
        <f ca="1">IF((IBRF!H20=""),"",IBRF!H20)</f>
        <v>666</v>
      </c>
      <c r="B35" s="398" t="str">
        <f ca="1">IF((IBRF!I20=""),"",IBRF!I20)</f>
        <v>ALLY SIN SHOVERLAND</v>
      </c>
      <c r="C35" s="453"/>
      <c r="D35" s="549"/>
      <c r="E35" s="549"/>
      <c r="F35" s="549"/>
      <c r="G35" s="398"/>
      <c r="H35" s="257" t="str">
        <f t="shared" si="0"/>
        <v>666</v>
      </c>
      <c r="I35" s="398" t="str">
        <f t="shared" si="1"/>
        <v>ALLY SIN SHOVERLAND</v>
      </c>
      <c r="J35" s="453"/>
      <c r="K35" s="549"/>
      <c r="L35" s="549"/>
      <c r="M35" s="549"/>
      <c r="N35" s="398"/>
      <c r="O35" s="446"/>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c r="EN35" s="135"/>
      <c r="EO35" s="135"/>
      <c r="EP35" s="135"/>
      <c r="EQ35" s="135"/>
      <c r="ER35" s="135"/>
      <c r="ES35" s="135"/>
      <c r="ET35" s="135"/>
      <c r="EU35" s="135"/>
      <c r="EV35" s="135"/>
      <c r="EW35" s="135"/>
      <c r="EX35" s="135"/>
      <c r="EY35" s="135"/>
      <c r="EZ35" s="135"/>
      <c r="FA35" s="135"/>
      <c r="FB35" s="135"/>
      <c r="FC35" s="135"/>
      <c r="FD35" s="135"/>
      <c r="FE35" s="135"/>
      <c r="FF35" s="135"/>
      <c r="FG35" s="135"/>
      <c r="FH35" s="135"/>
      <c r="FI35" s="135"/>
      <c r="FJ35" s="135"/>
      <c r="FK35" s="135"/>
      <c r="FL35" s="135"/>
      <c r="FM35" s="135"/>
      <c r="FN35" s="135"/>
      <c r="FO35" s="135"/>
      <c r="FP35" s="135"/>
      <c r="FQ35" s="135"/>
      <c r="FR35" s="135"/>
      <c r="FS35" s="135"/>
      <c r="FT35" s="135"/>
      <c r="FU35" s="135"/>
      <c r="FV35" s="135"/>
      <c r="FW35" s="135"/>
      <c r="FX35" s="135"/>
      <c r="FY35" s="135"/>
      <c r="FZ35" s="135"/>
      <c r="GA35" s="135"/>
      <c r="GB35" s="135"/>
      <c r="GC35" s="135"/>
      <c r="GD35" s="135"/>
      <c r="GE35" s="135"/>
      <c r="GF35" s="135"/>
      <c r="GG35" s="135"/>
      <c r="GH35" s="135"/>
      <c r="GI35" s="135"/>
      <c r="GJ35" s="135"/>
      <c r="GK35" s="135"/>
      <c r="GL35" s="135"/>
      <c r="GM35" s="135"/>
      <c r="GN35" s="135"/>
      <c r="GO35" s="135"/>
      <c r="GP35" s="135"/>
      <c r="GQ35" s="135"/>
      <c r="GR35" s="135"/>
      <c r="GS35" s="135"/>
      <c r="GT35" s="135"/>
      <c r="GU35" s="135"/>
      <c r="GV35" s="135"/>
      <c r="GW35" s="135"/>
      <c r="GX35" s="135"/>
      <c r="GY35" s="135"/>
      <c r="GZ35" s="135"/>
      <c r="HA35" s="135"/>
      <c r="HB35" s="135"/>
      <c r="HC35" s="135"/>
      <c r="HD35" s="135"/>
      <c r="HE35" s="135"/>
      <c r="HF35" s="135"/>
      <c r="HG35" s="135"/>
      <c r="HH35" s="135"/>
      <c r="HI35" s="135"/>
      <c r="HJ35" s="135"/>
      <c r="HK35" s="135"/>
      <c r="HL35" s="135"/>
      <c r="HM35" s="135"/>
      <c r="HN35" s="135"/>
      <c r="HO35" s="135"/>
      <c r="HP35" s="135"/>
      <c r="HQ35" s="135"/>
      <c r="HR35" s="135"/>
      <c r="HS35" s="135"/>
      <c r="HT35" s="135"/>
      <c r="HU35" s="135"/>
      <c r="HV35" s="135"/>
      <c r="HW35" s="135"/>
      <c r="HX35" s="135"/>
      <c r="HY35" s="135"/>
      <c r="HZ35" s="135"/>
      <c r="IA35" s="135"/>
      <c r="IB35" s="135"/>
      <c r="IC35" s="135"/>
      <c r="ID35" s="135"/>
      <c r="IE35" s="135"/>
      <c r="IF35" s="135"/>
      <c r="IG35" s="135"/>
      <c r="IH35" s="135"/>
      <c r="II35" s="135"/>
      <c r="IJ35" s="135"/>
      <c r="IK35" s="135"/>
      <c r="IL35" s="135"/>
      <c r="IM35" s="135"/>
      <c r="IN35" s="135"/>
      <c r="IO35" s="135"/>
      <c r="IP35" s="135"/>
      <c r="IQ35" s="135"/>
      <c r="IR35" s="135"/>
    </row>
    <row r="36" spans="1:252" ht="15.75" customHeight="1">
      <c r="A36" s="162" t="str">
        <f ca="1">IF((IBRF!H21=""),"",IBRF!H21)</f>
        <v>B00M</v>
      </c>
      <c r="B36" s="398" t="str">
        <f ca="1">IF((IBRF!I21=""),"",IBRF!I21)</f>
        <v>DOOM SHAKALAKA</v>
      </c>
      <c r="C36" s="233"/>
      <c r="D36" s="318"/>
      <c r="E36" s="318"/>
      <c r="F36" s="318"/>
      <c r="G36" s="497"/>
      <c r="H36" s="162" t="str">
        <f t="shared" si="0"/>
        <v>B00M</v>
      </c>
      <c r="I36" s="398" t="str">
        <f t="shared" si="1"/>
        <v>DOOM SHAKALAKA</v>
      </c>
      <c r="J36" s="233"/>
      <c r="K36" s="318"/>
      <c r="L36" s="318"/>
      <c r="M36" s="318"/>
      <c r="N36" s="497"/>
      <c r="O36" s="446"/>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c r="FS36" s="135"/>
      <c r="FT36" s="135"/>
      <c r="FU36" s="135"/>
      <c r="FV36" s="135"/>
      <c r="FW36" s="135"/>
      <c r="FX36" s="135"/>
      <c r="FY36" s="135"/>
      <c r="FZ36" s="135"/>
      <c r="GA36" s="135"/>
      <c r="GB36" s="135"/>
      <c r="GC36" s="135"/>
      <c r="GD36" s="135"/>
      <c r="GE36" s="135"/>
      <c r="GF36" s="135"/>
      <c r="GG36" s="135"/>
      <c r="GH36" s="135"/>
      <c r="GI36" s="135"/>
      <c r="GJ36" s="135"/>
      <c r="GK36" s="135"/>
      <c r="GL36" s="135"/>
      <c r="GM36" s="135"/>
      <c r="GN36" s="135"/>
      <c r="GO36" s="135"/>
      <c r="GP36" s="135"/>
      <c r="GQ36" s="135"/>
      <c r="GR36" s="135"/>
      <c r="GS36" s="135"/>
      <c r="GT36" s="135"/>
      <c r="GU36" s="135"/>
      <c r="GV36" s="135"/>
      <c r="GW36" s="135"/>
      <c r="GX36" s="135"/>
      <c r="GY36" s="135"/>
      <c r="GZ36" s="135"/>
      <c r="HA36" s="135"/>
      <c r="HB36" s="135"/>
      <c r="HC36" s="135"/>
      <c r="HD36" s="135"/>
      <c r="HE36" s="135"/>
      <c r="HF36" s="135"/>
      <c r="HG36" s="135"/>
      <c r="HH36" s="135"/>
      <c r="HI36" s="135"/>
      <c r="HJ36" s="135"/>
      <c r="HK36" s="135"/>
      <c r="HL36" s="135"/>
      <c r="HM36" s="135"/>
      <c r="HN36" s="135"/>
      <c r="HO36" s="135"/>
      <c r="HP36" s="135"/>
      <c r="HQ36" s="135"/>
      <c r="HR36" s="135"/>
      <c r="HS36" s="135"/>
      <c r="HT36" s="135"/>
      <c r="HU36" s="135"/>
      <c r="HV36" s="135"/>
      <c r="HW36" s="135"/>
      <c r="HX36" s="135"/>
      <c r="HY36" s="135"/>
      <c r="HZ36" s="135"/>
      <c r="IA36" s="135"/>
      <c r="IB36" s="135"/>
      <c r="IC36" s="135"/>
      <c r="ID36" s="135"/>
      <c r="IE36" s="135"/>
      <c r="IF36" s="135"/>
      <c r="IG36" s="135"/>
      <c r="IH36" s="135"/>
      <c r="II36" s="135"/>
      <c r="IJ36" s="135"/>
      <c r="IK36" s="135"/>
      <c r="IL36" s="135"/>
      <c r="IM36" s="135"/>
      <c r="IN36" s="135"/>
      <c r="IO36" s="135"/>
      <c r="IP36" s="135"/>
      <c r="IQ36" s="135"/>
      <c r="IR36" s="135"/>
    </row>
    <row r="37" spans="1:252" ht="15.75" customHeight="1">
      <c r="A37" s="257" t="str">
        <f ca="1">IF((IBRF!H22=""),"",IBRF!H22)</f>
        <v>N20</v>
      </c>
      <c r="B37" s="398" t="str">
        <f ca="1">IF((IBRF!I22=""),"",IBRF!I22)</f>
        <v>COOL WHIP</v>
      </c>
      <c r="C37" s="453"/>
      <c r="D37" s="549"/>
      <c r="E37" s="549"/>
      <c r="F37" s="549"/>
      <c r="G37" s="398"/>
      <c r="H37" s="257" t="str">
        <f t="shared" si="0"/>
        <v>N20</v>
      </c>
      <c r="I37" s="398" t="str">
        <f t="shared" si="1"/>
        <v>COOL WHIP</v>
      </c>
      <c r="J37" s="453"/>
      <c r="K37" s="549"/>
      <c r="L37" s="549"/>
      <c r="M37" s="549"/>
      <c r="N37" s="398"/>
      <c r="O37" s="446"/>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row>
    <row r="38" spans="1:252" ht="15.75" customHeight="1">
      <c r="A38" s="162" t="str">
        <f ca="1">IF((IBRF!H23=""),"",IBRF!H23)</f>
        <v>W00T</v>
      </c>
      <c r="B38" s="398" t="str">
        <f ca="1">IF((IBRF!I23=""),"",IBRF!I23)</f>
        <v>GENNIFERAL</v>
      </c>
      <c r="C38" s="233"/>
      <c r="D38" s="318"/>
      <c r="E38" s="318"/>
      <c r="F38" s="318"/>
      <c r="G38" s="497"/>
      <c r="H38" s="162" t="str">
        <f t="shared" si="0"/>
        <v>W00T</v>
      </c>
      <c r="I38" s="398" t="str">
        <f t="shared" si="1"/>
        <v>GENNIFERAL</v>
      </c>
      <c r="J38" s="233"/>
      <c r="K38" s="318"/>
      <c r="L38" s="318"/>
      <c r="M38" s="318"/>
      <c r="N38" s="497"/>
      <c r="O38" s="446"/>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c r="EW38" s="135"/>
      <c r="EX38" s="135"/>
      <c r="EY38" s="135"/>
      <c r="EZ38" s="135"/>
      <c r="FA38" s="135"/>
      <c r="FB38" s="135"/>
      <c r="FC38" s="135"/>
      <c r="FD38" s="135"/>
      <c r="FE38" s="135"/>
      <c r="FF38" s="135"/>
      <c r="FG38" s="135"/>
      <c r="FH38" s="135"/>
      <c r="FI38" s="135"/>
      <c r="FJ38" s="135"/>
      <c r="FK38" s="135"/>
      <c r="FL38" s="135"/>
      <c r="FM38" s="135"/>
      <c r="FN38" s="135"/>
      <c r="FO38" s="135"/>
      <c r="FP38" s="135"/>
      <c r="FQ38" s="135"/>
      <c r="FR38" s="135"/>
      <c r="FS38" s="135"/>
      <c r="FT38" s="135"/>
      <c r="FU38" s="135"/>
      <c r="FV38" s="135"/>
      <c r="FW38" s="135"/>
      <c r="FX38" s="135"/>
      <c r="FY38" s="135"/>
      <c r="FZ38" s="135"/>
      <c r="GA38" s="135"/>
      <c r="GB38" s="135"/>
      <c r="GC38" s="135"/>
      <c r="GD38" s="135"/>
      <c r="GE38" s="135"/>
      <c r="GF38" s="135"/>
      <c r="GG38" s="135"/>
      <c r="GH38" s="135"/>
      <c r="GI38" s="135"/>
      <c r="GJ38" s="135"/>
      <c r="GK38" s="135"/>
      <c r="GL38" s="135"/>
      <c r="GM38" s="135"/>
      <c r="GN38" s="135"/>
      <c r="GO38" s="135"/>
      <c r="GP38" s="135"/>
      <c r="GQ38" s="135"/>
      <c r="GR38" s="135"/>
      <c r="GS38" s="135"/>
      <c r="GT38" s="135"/>
      <c r="GU38" s="135"/>
      <c r="GV38" s="135"/>
      <c r="GW38" s="135"/>
      <c r="GX38" s="135"/>
      <c r="GY38" s="135"/>
      <c r="GZ38" s="135"/>
      <c r="HA38" s="135"/>
      <c r="HB38" s="135"/>
      <c r="HC38" s="135"/>
      <c r="HD38" s="135"/>
      <c r="HE38" s="135"/>
      <c r="HF38" s="135"/>
      <c r="HG38" s="135"/>
      <c r="HH38" s="135"/>
      <c r="HI38" s="135"/>
      <c r="HJ38" s="135"/>
      <c r="HK38" s="135"/>
      <c r="HL38" s="135"/>
      <c r="HM38" s="135"/>
      <c r="HN38" s="135"/>
      <c r="HO38" s="135"/>
      <c r="HP38" s="135"/>
      <c r="HQ38" s="135"/>
      <c r="HR38" s="135"/>
      <c r="HS38" s="135"/>
      <c r="HT38" s="135"/>
      <c r="HU38" s="135"/>
      <c r="HV38" s="135"/>
      <c r="HW38" s="135"/>
      <c r="HX38" s="135"/>
      <c r="HY38" s="135"/>
      <c r="HZ38" s="135"/>
      <c r="IA38" s="135"/>
      <c r="IB38" s="135"/>
      <c r="IC38" s="135"/>
      <c r="ID38" s="135"/>
      <c r="IE38" s="135"/>
      <c r="IF38" s="135"/>
      <c r="IG38" s="135"/>
      <c r="IH38" s="135"/>
      <c r="II38" s="135"/>
      <c r="IJ38" s="135"/>
      <c r="IK38" s="135"/>
      <c r="IL38" s="135"/>
      <c r="IM38" s="135"/>
      <c r="IN38" s="135"/>
      <c r="IO38" s="135"/>
      <c r="IP38" s="135"/>
      <c r="IQ38" s="135"/>
      <c r="IR38" s="135"/>
    </row>
    <row r="39" spans="1:252" ht="15.75" customHeight="1">
      <c r="A39" s="257" t="str">
        <f ca="1">IF((IBRF!H24=""),"",IBRF!H24)</f>
        <v>8</v>
      </c>
      <c r="B39" s="398" t="str">
        <f ca="1">IF((IBRF!I24=""),"",IBRF!I24)</f>
        <v>GHETTO BARBIE (ALT)</v>
      </c>
      <c r="C39" s="453"/>
      <c r="D39" s="549"/>
      <c r="E39" s="549"/>
      <c r="F39" s="549"/>
      <c r="G39" s="398"/>
      <c r="H39" s="257" t="str">
        <f t="shared" si="0"/>
        <v>8</v>
      </c>
      <c r="I39" s="398" t="str">
        <f t="shared" si="1"/>
        <v>GHETTO BARBIE (ALT)</v>
      </c>
      <c r="J39" s="453"/>
      <c r="K39" s="549"/>
      <c r="L39" s="549"/>
      <c r="M39" s="549"/>
      <c r="N39" s="398"/>
      <c r="O39" s="446"/>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5"/>
      <c r="GF39" s="135"/>
      <c r="GG39" s="135"/>
      <c r="GH39" s="135"/>
      <c r="GI39" s="135"/>
      <c r="GJ39" s="135"/>
      <c r="GK39" s="135"/>
      <c r="GL39" s="135"/>
      <c r="GM39" s="135"/>
      <c r="GN39" s="135"/>
      <c r="GO39" s="135"/>
      <c r="GP39" s="135"/>
      <c r="GQ39" s="135"/>
      <c r="GR39" s="135"/>
      <c r="GS39" s="135"/>
      <c r="GT39" s="135"/>
      <c r="GU39" s="135"/>
      <c r="GV39" s="135"/>
      <c r="GW39" s="135"/>
      <c r="GX39" s="135"/>
      <c r="GY39" s="135"/>
      <c r="GZ39" s="135"/>
      <c r="HA39" s="135"/>
      <c r="HB39" s="135"/>
      <c r="HC39" s="135"/>
      <c r="HD39" s="135"/>
      <c r="HE39" s="135"/>
      <c r="HF39" s="135"/>
      <c r="HG39" s="135"/>
      <c r="HH39" s="135"/>
      <c r="HI39" s="135"/>
      <c r="HJ39" s="135"/>
      <c r="HK39" s="135"/>
      <c r="HL39" s="135"/>
      <c r="HM39" s="135"/>
      <c r="HN39" s="135"/>
      <c r="HO39" s="135"/>
      <c r="HP39" s="135"/>
      <c r="HQ39" s="135"/>
      <c r="HR39" s="135"/>
      <c r="HS39" s="135"/>
      <c r="HT39" s="135"/>
      <c r="HU39" s="135"/>
      <c r="HV39" s="135"/>
      <c r="HW39" s="135"/>
      <c r="HX39" s="135"/>
      <c r="HY39" s="135"/>
      <c r="HZ39" s="135"/>
      <c r="IA39" s="135"/>
      <c r="IB39" s="135"/>
      <c r="IC39" s="135"/>
      <c r="ID39" s="135"/>
      <c r="IE39" s="135"/>
      <c r="IF39" s="135"/>
      <c r="IG39" s="135"/>
      <c r="IH39" s="135"/>
      <c r="II39" s="135"/>
      <c r="IJ39" s="135"/>
      <c r="IK39" s="135"/>
      <c r="IL39" s="135"/>
      <c r="IM39" s="135"/>
      <c r="IN39" s="135"/>
      <c r="IO39" s="135"/>
      <c r="IP39" s="135"/>
      <c r="IQ39" s="135"/>
      <c r="IR39" s="135"/>
    </row>
    <row r="40" spans="1:252" ht="15.75" customHeight="1">
      <c r="A40" s="162" t="str">
        <f ca="1">IF((IBRF!H25=""),"",IBRF!H25)</f>
        <v>MGS4</v>
      </c>
      <c r="B40" s="398" t="str">
        <f ca="1">IF((IBRF!I25=""),"",IBRF!I25)</f>
        <v>MERYL SLAUGHTERBURGH (ALT)</v>
      </c>
      <c r="C40" s="233"/>
      <c r="D40" s="318"/>
      <c r="E40" s="318"/>
      <c r="F40" s="318"/>
      <c r="G40" s="497"/>
      <c r="H40" s="162" t="str">
        <f t="shared" si="0"/>
        <v>MGS4</v>
      </c>
      <c r="I40" s="398" t="str">
        <f t="shared" si="1"/>
        <v>MERYL SLAUGHTERBURGH (ALT)</v>
      </c>
      <c r="J40" s="233"/>
      <c r="K40" s="318"/>
      <c r="L40" s="318"/>
      <c r="M40" s="318"/>
      <c r="N40" s="497"/>
      <c r="O40" s="446"/>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c r="FN40" s="135"/>
      <c r="FO40" s="135"/>
      <c r="FP40" s="135"/>
      <c r="FQ40" s="135"/>
      <c r="FR40" s="135"/>
      <c r="FS40" s="135"/>
      <c r="FT40" s="135"/>
      <c r="FU40" s="135"/>
      <c r="FV40" s="135"/>
      <c r="FW40" s="135"/>
      <c r="FX40" s="135"/>
      <c r="FY40" s="135"/>
      <c r="FZ40" s="135"/>
      <c r="GA40" s="135"/>
      <c r="GB40" s="135"/>
      <c r="GC40" s="135"/>
      <c r="GD40" s="135"/>
      <c r="GE40" s="135"/>
      <c r="GF40" s="135"/>
      <c r="GG40" s="135"/>
      <c r="GH40" s="135"/>
      <c r="GI40" s="135"/>
      <c r="GJ40" s="135"/>
      <c r="GK40" s="135"/>
      <c r="GL40" s="135"/>
      <c r="GM40" s="135"/>
      <c r="GN40" s="135"/>
      <c r="GO40" s="135"/>
      <c r="GP40" s="135"/>
      <c r="GQ40" s="135"/>
      <c r="GR40" s="135"/>
      <c r="GS40" s="135"/>
      <c r="GT40" s="135"/>
      <c r="GU40" s="135"/>
      <c r="GV40" s="135"/>
      <c r="GW40" s="135"/>
      <c r="GX40" s="135"/>
      <c r="GY40" s="135"/>
      <c r="GZ40" s="135"/>
      <c r="HA40" s="135"/>
      <c r="HB40" s="135"/>
      <c r="HC40" s="135"/>
      <c r="HD40" s="135"/>
      <c r="HE40" s="135"/>
      <c r="HF40" s="135"/>
      <c r="HG40" s="135"/>
      <c r="HH40" s="135"/>
      <c r="HI40" s="135"/>
      <c r="HJ40" s="135"/>
      <c r="HK40" s="135"/>
      <c r="HL40" s="135"/>
      <c r="HM40" s="135"/>
      <c r="HN40" s="135"/>
      <c r="HO40" s="135"/>
      <c r="HP40" s="135"/>
      <c r="HQ40" s="135"/>
      <c r="HR40" s="135"/>
      <c r="HS40" s="135"/>
      <c r="HT40" s="135"/>
      <c r="HU40" s="135"/>
      <c r="HV40" s="135"/>
      <c r="HW40" s="135"/>
      <c r="HX40" s="135"/>
      <c r="HY40" s="135"/>
      <c r="HZ40" s="135"/>
      <c r="IA40" s="135"/>
      <c r="IB40" s="135"/>
      <c r="IC40" s="135"/>
      <c r="ID40" s="135"/>
      <c r="IE40" s="135"/>
      <c r="IF40" s="135"/>
      <c r="IG40" s="135"/>
      <c r="IH40" s="135"/>
      <c r="II40" s="135"/>
      <c r="IJ40" s="135"/>
      <c r="IK40" s="135"/>
      <c r="IL40" s="135"/>
      <c r="IM40" s="135"/>
      <c r="IN40" s="135"/>
      <c r="IO40" s="135"/>
      <c r="IP40" s="135"/>
      <c r="IQ40" s="135"/>
      <c r="IR40" s="135"/>
    </row>
    <row r="41" spans="1:252" ht="15.75" customHeight="1">
      <c r="A41" s="257" t="str">
        <f ca="1">IF((IBRF!H26=""),"",IBRF!H26)</f>
        <v/>
      </c>
      <c r="B41" s="398" t="str">
        <f ca="1">IF((IBRF!I26=""),"",IBRF!I26)</f>
        <v/>
      </c>
      <c r="C41" s="453"/>
      <c r="D41" s="549"/>
      <c r="E41" s="549"/>
      <c r="F41" s="549"/>
      <c r="G41" s="398"/>
      <c r="H41" s="257" t="str">
        <f t="shared" si="0"/>
        <v/>
      </c>
      <c r="I41" s="398" t="str">
        <f t="shared" si="1"/>
        <v/>
      </c>
      <c r="J41" s="453"/>
      <c r="K41" s="549"/>
      <c r="L41" s="549"/>
      <c r="M41" s="549"/>
      <c r="N41" s="398"/>
      <c r="O41" s="446"/>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c r="EW41" s="135"/>
      <c r="EX41" s="135"/>
      <c r="EY41" s="135"/>
      <c r="EZ41" s="135"/>
      <c r="FA41" s="135"/>
      <c r="FB41" s="135"/>
      <c r="FC41" s="135"/>
      <c r="FD41" s="135"/>
      <c r="FE41" s="135"/>
      <c r="FF41" s="135"/>
      <c r="FG41" s="135"/>
      <c r="FH41" s="135"/>
      <c r="FI41" s="135"/>
      <c r="FJ41" s="135"/>
      <c r="FK41" s="135"/>
      <c r="FL41" s="135"/>
      <c r="FM41" s="135"/>
      <c r="FN41" s="135"/>
      <c r="FO41" s="135"/>
      <c r="FP41" s="135"/>
      <c r="FQ41" s="135"/>
      <c r="FR41" s="135"/>
      <c r="FS41" s="135"/>
      <c r="FT41" s="135"/>
      <c r="FU41" s="135"/>
      <c r="FV41" s="135"/>
      <c r="FW41" s="135"/>
      <c r="FX41" s="135"/>
      <c r="FY41" s="135"/>
      <c r="FZ41" s="135"/>
      <c r="GA41" s="135"/>
      <c r="GB41" s="135"/>
      <c r="GC41" s="135"/>
      <c r="GD41" s="135"/>
      <c r="GE41" s="135"/>
      <c r="GF41" s="135"/>
      <c r="GG41" s="135"/>
      <c r="GH41" s="135"/>
      <c r="GI41" s="135"/>
      <c r="GJ41" s="135"/>
      <c r="GK41" s="135"/>
      <c r="GL41" s="135"/>
      <c r="GM41" s="135"/>
      <c r="GN41" s="135"/>
      <c r="GO41" s="135"/>
      <c r="GP41" s="135"/>
      <c r="GQ41" s="135"/>
      <c r="GR41" s="135"/>
      <c r="GS41" s="135"/>
      <c r="GT41" s="135"/>
      <c r="GU41" s="135"/>
      <c r="GV41" s="135"/>
      <c r="GW41" s="135"/>
      <c r="GX41" s="135"/>
      <c r="GY41" s="135"/>
      <c r="GZ41" s="135"/>
      <c r="HA41" s="135"/>
      <c r="HB41" s="135"/>
      <c r="HC41" s="135"/>
      <c r="HD41" s="135"/>
      <c r="HE41" s="135"/>
      <c r="HF41" s="135"/>
      <c r="HG41" s="135"/>
      <c r="HH41" s="135"/>
      <c r="HI41" s="135"/>
      <c r="HJ41" s="135"/>
      <c r="HK41" s="135"/>
      <c r="HL41" s="135"/>
      <c r="HM41" s="135"/>
      <c r="HN41" s="135"/>
      <c r="HO41" s="135"/>
      <c r="HP41" s="135"/>
      <c r="HQ41" s="135"/>
      <c r="HR41" s="135"/>
      <c r="HS41" s="135"/>
      <c r="HT41" s="135"/>
      <c r="HU41" s="135"/>
      <c r="HV41" s="135"/>
      <c r="HW41" s="135"/>
      <c r="HX41" s="135"/>
      <c r="HY41" s="135"/>
      <c r="HZ41" s="135"/>
      <c r="IA41" s="135"/>
      <c r="IB41" s="135"/>
      <c r="IC41" s="135"/>
      <c r="ID41" s="135"/>
      <c r="IE41" s="135"/>
      <c r="IF41" s="135"/>
      <c r="IG41" s="135"/>
      <c r="IH41" s="135"/>
      <c r="II41" s="135"/>
      <c r="IJ41" s="135"/>
      <c r="IK41" s="135"/>
      <c r="IL41" s="135"/>
      <c r="IM41" s="135"/>
      <c r="IN41" s="135"/>
      <c r="IO41" s="135"/>
      <c r="IP41" s="135"/>
      <c r="IQ41" s="135"/>
      <c r="IR41" s="135"/>
    </row>
    <row r="42" spans="1:252" ht="15.75" customHeight="1">
      <c r="A42" s="162" t="str">
        <f ca="1">IF((IBRF!H27=""),"",IBRF!H27)</f>
        <v/>
      </c>
      <c r="B42" s="398" t="str">
        <f ca="1">IF((IBRF!I27=""),"",IBRF!I27)</f>
        <v/>
      </c>
      <c r="C42" s="233"/>
      <c r="D42" s="318"/>
      <c r="E42" s="318"/>
      <c r="F42" s="318"/>
      <c r="G42" s="497"/>
      <c r="H42" s="162" t="str">
        <f t="shared" si="0"/>
        <v/>
      </c>
      <c r="I42" s="398" t="str">
        <f t="shared" si="1"/>
        <v/>
      </c>
      <c r="J42" s="233"/>
      <c r="K42" s="318"/>
      <c r="L42" s="318"/>
      <c r="M42" s="318"/>
      <c r="N42" s="497"/>
      <c r="O42" s="446"/>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FM42" s="135"/>
      <c r="FN42" s="135"/>
      <c r="FO42" s="135"/>
      <c r="FP42" s="135"/>
      <c r="FQ42" s="135"/>
      <c r="FR42" s="135"/>
      <c r="FS42" s="135"/>
      <c r="FT42" s="135"/>
      <c r="FU42" s="135"/>
      <c r="FV42" s="135"/>
      <c r="FW42" s="135"/>
      <c r="FX42" s="135"/>
      <c r="FY42" s="135"/>
      <c r="FZ42" s="135"/>
      <c r="GA42" s="135"/>
      <c r="GB42" s="135"/>
      <c r="GC42" s="135"/>
      <c r="GD42" s="135"/>
      <c r="GE42" s="135"/>
      <c r="GF42" s="135"/>
      <c r="GG42" s="135"/>
      <c r="GH42" s="135"/>
      <c r="GI42" s="135"/>
      <c r="GJ42" s="135"/>
      <c r="GK42" s="135"/>
      <c r="GL42" s="135"/>
      <c r="GM42" s="135"/>
      <c r="GN42" s="135"/>
      <c r="GO42" s="135"/>
      <c r="GP42" s="135"/>
      <c r="GQ42" s="135"/>
      <c r="GR42" s="135"/>
      <c r="GS42" s="135"/>
      <c r="GT42" s="135"/>
      <c r="GU42" s="135"/>
      <c r="GV42" s="135"/>
      <c r="GW42" s="135"/>
      <c r="GX42" s="135"/>
      <c r="GY42" s="135"/>
      <c r="GZ42" s="135"/>
      <c r="HA42" s="135"/>
      <c r="HB42" s="135"/>
      <c r="HC42" s="135"/>
      <c r="HD42" s="135"/>
      <c r="HE42" s="135"/>
      <c r="HF42" s="135"/>
      <c r="HG42" s="135"/>
      <c r="HH42" s="135"/>
      <c r="HI42" s="135"/>
      <c r="HJ42" s="135"/>
      <c r="HK42" s="135"/>
      <c r="HL42" s="135"/>
      <c r="HM42" s="135"/>
      <c r="HN42" s="135"/>
      <c r="HO42" s="135"/>
      <c r="HP42" s="135"/>
      <c r="HQ42" s="135"/>
      <c r="HR42" s="135"/>
      <c r="HS42" s="135"/>
      <c r="HT42" s="135"/>
      <c r="HU42" s="135"/>
      <c r="HV42" s="135"/>
      <c r="HW42" s="135"/>
      <c r="HX42" s="135"/>
      <c r="HY42" s="135"/>
      <c r="HZ42" s="135"/>
      <c r="IA42" s="135"/>
      <c r="IB42" s="135"/>
      <c r="IC42" s="135"/>
      <c r="ID42" s="135"/>
      <c r="IE42" s="135"/>
      <c r="IF42" s="135"/>
      <c r="IG42" s="135"/>
      <c r="IH42" s="135"/>
      <c r="II42" s="135"/>
      <c r="IJ42" s="135"/>
      <c r="IK42" s="135"/>
      <c r="IL42" s="135"/>
      <c r="IM42" s="135"/>
      <c r="IN42" s="135"/>
      <c r="IO42" s="135"/>
      <c r="IP42" s="135"/>
      <c r="IQ42" s="135"/>
      <c r="IR42" s="135"/>
    </row>
    <row r="43" spans="1:252" ht="15.75" customHeight="1">
      <c r="A43" s="257" t="str">
        <f ca="1">IF((IBRF!H28=""),"",IBRF!H28)</f>
        <v/>
      </c>
      <c r="B43" s="398" t="str">
        <f ca="1">IF((IBRF!I28=""),"",IBRF!I28)</f>
        <v/>
      </c>
      <c r="C43" s="453"/>
      <c r="D43" s="549"/>
      <c r="E43" s="549"/>
      <c r="F43" s="549"/>
      <c r="G43" s="398"/>
      <c r="H43" s="257" t="str">
        <f t="shared" si="0"/>
        <v/>
      </c>
      <c r="I43" s="398" t="str">
        <f t="shared" si="1"/>
        <v/>
      </c>
      <c r="J43" s="453"/>
      <c r="K43" s="549"/>
      <c r="L43" s="549"/>
      <c r="M43" s="549"/>
      <c r="N43" s="398"/>
      <c r="O43" s="446"/>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5"/>
      <c r="GF43" s="135"/>
      <c r="GG43" s="135"/>
      <c r="GH43" s="135"/>
      <c r="GI43" s="135"/>
      <c r="GJ43" s="135"/>
      <c r="GK43" s="135"/>
      <c r="GL43" s="135"/>
      <c r="GM43" s="135"/>
      <c r="GN43" s="135"/>
      <c r="GO43" s="135"/>
      <c r="GP43" s="135"/>
      <c r="GQ43" s="135"/>
      <c r="GR43" s="135"/>
      <c r="GS43" s="135"/>
      <c r="GT43" s="135"/>
      <c r="GU43" s="135"/>
      <c r="GV43" s="135"/>
      <c r="GW43" s="135"/>
      <c r="GX43" s="135"/>
      <c r="GY43" s="135"/>
      <c r="GZ43" s="135"/>
      <c r="HA43" s="135"/>
      <c r="HB43" s="135"/>
      <c r="HC43" s="135"/>
      <c r="HD43" s="135"/>
      <c r="HE43" s="135"/>
      <c r="HF43" s="135"/>
      <c r="HG43" s="135"/>
      <c r="HH43" s="135"/>
      <c r="HI43" s="135"/>
      <c r="HJ43" s="135"/>
      <c r="HK43" s="135"/>
      <c r="HL43" s="135"/>
      <c r="HM43" s="135"/>
      <c r="HN43" s="135"/>
      <c r="HO43" s="135"/>
      <c r="HP43" s="135"/>
      <c r="HQ43" s="135"/>
      <c r="HR43" s="135"/>
      <c r="HS43" s="135"/>
      <c r="HT43" s="135"/>
      <c r="HU43" s="135"/>
      <c r="HV43" s="135"/>
      <c r="HW43" s="135"/>
      <c r="HX43" s="135"/>
      <c r="HY43" s="135"/>
      <c r="HZ43" s="135"/>
      <c r="IA43" s="135"/>
      <c r="IB43" s="135"/>
      <c r="IC43" s="135"/>
      <c r="ID43" s="135"/>
      <c r="IE43" s="135"/>
      <c r="IF43" s="135"/>
      <c r="IG43" s="135"/>
      <c r="IH43" s="135"/>
      <c r="II43" s="135"/>
      <c r="IJ43" s="135"/>
      <c r="IK43" s="135"/>
      <c r="IL43" s="135"/>
      <c r="IM43" s="135"/>
      <c r="IN43" s="135"/>
      <c r="IO43" s="135"/>
      <c r="IP43" s="135"/>
      <c r="IQ43" s="135"/>
      <c r="IR43" s="135"/>
    </row>
    <row r="44" spans="1:252" ht="15.75" customHeight="1">
      <c r="A44" s="162" t="str">
        <f ca="1">IF((IBRF!H29=""),"",IBRF!H29)</f>
        <v/>
      </c>
      <c r="B44" s="398" t="str">
        <f ca="1">IF((IBRF!I29=""),"",IBRF!I29)</f>
        <v/>
      </c>
      <c r="C44" s="233"/>
      <c r="D44" s="318"/>
      <c r="E44" s="318"/>
      <c r="F44" s="318"/>
      <c r="G44" s="497"/>
      <c r="H44" s="162" t="str">
        <f t="shared" si="0"/>
        <v/>
      </c>
      <c r="I44" s="398" t="str">
        <f t="shared" si="1"/>
        <v/>
      </c>
      <c r="J44" s="233"/>
      <c r="K44" s="318"/>
      <c r="L44" s="318"/>
      <c r="M44" s="318"/>
      <c r="N44" s="497"/>
      <c r="O44" s="446"/>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35"/>
      <c r="FO44" s="135"/>
      <c r="FP44" s="135"/>
      <c r="FQ44" s="135"/>
      <c r="FR44" s="135"/>
      <c r="FS44" s="135"/>
      <c r="FT44" s="135"/>
      <c r="FU44" s="135"/>
      <c r="FV44" s="135"/>
      <c r="FW44" s="135"/>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c r="HA44" s="135"/>
      <c r="HB44" s="135"/>
      <c r="HC44" s="135"/>
      <c r="HD44" s="135"/>
      <c r="HE44" s="135"/>
      <c r="HF44" s="135"/>
      <c r="HG44" s="135"/>
      <c r="HH44" s="135"/>
      <c r="HI44" s="135"/>
      <c r="HJ44" s="135"/>
      <c r="HK44" s="135"/>
      <c r="HL44" s="135"/>
      <c r="HM44" s="135"/>
      <c r="HN44" s="135"/>
      <c r="HO44" s="135"/>
      <c r="HP44" s="135"/>
      <c r="HQ44" s="135"/>
      <c r="HR44" s="135"/>
      <c r="HS44" s="135"/>
      <c r="HT44" s="135"/>
      <c r="HU44" s="135"/>
      <c r="HV44" s="135"/>
      <c r="HW44" s="135"/>
      <c r="HX44" s="135"/>
      <c r="HY44" s="135"/>
      <c r="HZ44" s="135"/>
      <c r="IA44" s="135"/>
      <c r="IB44" s="135"/>
      <c r="IC44" s="135"/>
      <c r="ID44" s="135"/>
      <c r="IE44" s="135"/>
      <c r="IF44" s="135"/>
      <c r="IG44" s="135"/>
      <c r="IH44" s="135"/>
      <c r="II44" s="135"/>
      <c r="IJ44" s="135"/>
      <c r="IK44" s="135"/>
      <c r="IL44" s="135"/>
      <c r="IM44" s="135"/>
      <c r="IN44" s="135"/>
      <c r="IO44" s="135"/>
      <c r="IP44" s="135"/>
      <c r="IQ44" s="135"/>
      <c r="IR44" s="135"/>
    </row>
    <row r="45" spans="1:252" ht="15.75" customHeight="1">
      <c r="A45" s="257" t="str">
        <f ca="1">IF((IBRF!H30=""),"",IBRF!H30)</f>
        <v/>
      </c>
      <c r="B45" s="398" t="str">
        <f ca="1">IF((IBRF!I30=""),"",IBRF!I30)</f>
        <v/>
      </c>
      <c r="C45" s="453"/>
      <c r="D45" s="549"/>
      <c r="E45" s="549"/>
      <c r="F45" s="549"/>
      <c r="G45" s="398"/>
      <c r="H45" s="257" t="str">
        <f t="shared" si="0"/>
        <v/>
      </c>
      <c r="I45" s="398" t="str">
        <f t="shared" si="1"/>
        <v/>
      </c>
      <c r="J45" s="453"/>
      <c r="K45" s="549"/>
      <c r="L45" s="549"/>
      <c r="M45" s="549"/>
      <c r="N45" s="398"/>
      <c r="O45" s="446"/>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c r="IQ45" s="135"/>
      <c r="IR45" s="135"/>
    </row>
    <row r="46" spans="1:252" ht="12">
      <c r="A46" s="971" t="s">
        <v>155</v>
      </c>
      <c r="B46" s="971"/>
      <c r="C46" s="971"/>
      <c r="D46" s="971"/>
      <c r="E46" s="971"/>
      <c r="F46" s="971"/>
      <c r="G46" s="971"/>
      <c r="H46" s="971" t="s">
        <v>155</v>
      </c>
      <c r="I46" s="971"/>
      <c r="J46" s="971"/>
      <c r="K46" s="971"/>
      <c r="L46" s="971"/>
      <c r="M46" s="971"/>
      <c r="N46" s="971"/>
      <c r="O46" s="446"/>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c r="EW46" s="135"/>
      <c r="EX46" s="135"/>
      <c r="EY46" s="135"/>
      <c r="EZ46" s="135"/>
      <c r="FA46" s="135"/>
      <c r="FB46" s="135"/>
      <c r="FC46" s="135"/>
      <c r="FD46" s="135"/>
      <c r="FE46" s="135"/>
      <c r="FF46" s="135"/>
      <c r="FG46" s="135"/>
      <c r="FH46" s="135"/>
      <c r="FI46" s="135"/>
      <c r="FJ46" s="135"/>
      <c r="FK46" s="135"/>
      <c r="FL46" s="135"/>
      <c r="FM46" s="135"/>
      <c r="FN46" s="135"/>
      <c r="FO46" s="135"/>
      <c r="FP46" s="135"/>
      <c r="FQ46" s="135"/>
      <c r="FR46" s="135"/>
      <c r="FS46" s="135"/>
      <c r="FT46" s="135"/>
      <c r="FU46" s="135"/>
      <c r="FV46" s="135"/>
      <c r="FW46" s="135"/>
      <c r="FX46" s="135"/>
      <c r="FY46" s="135"/>
      <c r="FZ46" s="135"/>
      <c r="GA46" s="135"/>
      <c r="GB46" s="135"/>
      <c r="GC46" s="135"/>
      <c r="GD46" s="135"/>
      <c r="GE46" s="135"/>
      <c r="GF46" s="135"/>
      <c r="GG46" s="135"/>
      <c r="GH46" s="135"/>
      <c r="GI46" s="135"/>
      <c r="GJ46" s="135"/>
      <c r="GK46" s="135"/>
      <c r="GL46" s="135"/>
      <c r="GM46" s="135"/>
      <c r="GN46" s="135"/>
      <c r="GO46" s="135"/>
      <c r="GP46" s="135"/>
      <c r="GQ46" s="135"/>
      <c r="GR46" s="135"/>
      <c r="GS46" s="135"/>
      <c r="GT46" s="135"/>
      <c r="GU46" s="135"/>
      <c r="GV46" s="135"/>
      <c r="GW46" s="135"/>
      <c r="GX46" s="135"/>
      <c r="GY46" s="135"/>
      <c r="GZ46" s="135"/>
      <c r="HA46" s="135"/>
      <c r="HB46" s="135"/>
      <c r="HC46" s="135"/>
      <c r="HD46" s="135"/>
      <c r="HE46" s="135"/>
      <c r="HF46" s="135"/>
      <c r="HG46" s="135"/>
      <c r="HH46" s="135"/>
      <c r="HI46" s="135"/>
      <c r="HJ46" s="135"/>
      <c r="HK46" s="135"/>
      <c r="HL46" s="135"/>
      <c r="HM46" s="135"/>
      <c r="HN46" s="135"/>
      <c r="HO46" s="135"/>
      <c r="HP46" s="135"/>
      <c r="HQ46" s="135"/>
      <c r="HR46" s="135"/>
      <c r="HS46" s="135"/>
      <c r="HT46" s="135"/>
      <c r="HU46" s="135"/>
      <c r="HV46" s="135"/>
      <c r="HW46" s="135"/>
      <c r="HX46" s="135"/>
      <c r="HY46" s="135"/>
      <c r="HZ46" s="135"/>
      <c r="IA46" s="135"/>
      <c r="IB46" s="135"/>
      <c r="IC46" s="135"/>
      <c r="ID46" s="135"/>
      <c r="IE46" s="135"/>
      <c r="IF46" s="135"/>
      <c r="IG46" s="135"/>
      <c r="IH46" s="135"/>
      <c r="II46" s="135"/>
      <c r="IJ46" s="135"/>
      <c r="IK46" s="135"/>
      <c r="IL46" s="135"/>
      <c r="IM46" s="135"/>
      <c r="IN46" s="135"/>
      <c r="IO46" s="135"/>
      <c r="IP46" s="135"/>
      <c r="IQ46" s="135"/>
      <c r="IR46" s="135"/>
    </row>
    <row r="47" spans="1:252" ht="12">
      <c r="A47" s="965" t="s">
        <v>156</v>
      </c>
      <c r="B47" s="965"/>
      <c r="C47" s="965"/>
      <c r="D47" s="965"/>
      <c r="E47" s="965"/>
      <c r="F47" s="965"/>
      <c r="G47" s="965"/>
      <c r="H47" s="965" t="s">
        <v>156</v>
      </c>
      <c r="I47" s="965"/>
      <c r="J47" s="965"/>
      <c r="K47" s="965"/>
      <c r="L47" s="965"/>
      <c r="M47" s="965"/>
      <c r="N47" s="965"/>
      <c r="O47" s="446"/>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c r="FA47" s="135"/>
      <c r="FB47" s="135"/>
      <c r="FC47" s="135"/>
      <c r="FD47" s="135"/>
      <c r="FE47" s="135"/>
      <c r="FF47" s="135"/>
      <c r="FG47" s="135"/>
      <c r="FH47" s="135"/>
      <c r="FI47" s="135"/>
      <c r="FJ47" s="135"/>
      <c r="FK47" s="135"/>
      <c r="FL47" s="135"/>
      <c r="FM47" s="135"/>
      <c r="FN47" s="135"/>
      <c r="FO47" s="135"/>
      <c r="FP47" s="135"/>
      <c r="FQ47" s="135"/>
      <c r="FR47" s="135"/>
      <c r="FS47" s="135"/>
      <c r="FT47" s="135"/>
      <c r="FU47" s="135"/>
      <c r="FV47" s="135"/>
      <c r="FW47" s="135"/>
      <c r="FX47" s="135"/>
      <c r="FY47" s="135"/>
      <c r="FZ47" s="135"/>
      <c r="GA47" s="135"/>
      <c r="GB47" s="135"/>
      <c r="GC47" s="135"/>
      <c r="GD47" s="135"/>
      <c r="GE47" s="135"/>
      <c r="GF47" s="135"/>
      <c r="GG47" s="135"/>
      <c r="GH47" s="135"/>
      <c r="GI47" s="135"/>
      <c r="GJ47" s="135"/>
      <c r="GK47" s="135"/>
      <c r="GL47" s="135"/>
      <c r="GM47" s="135"/>
      <c r="GN47" s="135"/>
      <c r="GO47" s="135"/>
      <c r="GP47" s="135"/>
      <c r="GQ47" s="135"/>
      <c r="GR47" s="135"/>
      <c r="GS47" s="135"/>
      <c r="GT47" s="135"/>
      <c r="GU47" s="135"/>
      <c r="GV47" s="135"/>
      <c r="GW47" s="135"/>
      <c r="GX47" s="135"/>
      <c r="GY47" s="135"/>
      <c r="GZ47" s="135"/>
      <c r="HA47" s="135"/>
      <c r="HB47" s="135"/>
      <c r="HC47" s="135"/>
      <c r="HD47" s="135"/>
      <c r="HE47" s="135"/>
      <c r="HF47" s="135"/>
      <c r="HG47" s="135"/>
      <c r="HH47" s="135"/>
      <c r="HI47" s="135"/>
      <c r="HJ47" s="135"/>
      <c r="HK47" s="135"/>
      <c r="HL47" s="135"/>
      <c r="HM47" s="135"/>
      <c r="HN47" s="135"/>
      <c r="HO47" s="135"/>
      <c r="HP47" s="135"/>
      <c r="HQ47" s="135"/>
      <c r="HR47" s="135"/>
      <c r="HS47" s="135"/>
      <c r="HT47" s="135"/>
      <c r="HU47" s="135"/>
      <c r="HV47" s="135"/>
      <c r="HW47" s="135"/>
      <c r="HX47" s="135"/>
      <c r="HY47" s="135"/>
      <c r="HZ47" s="135"/>
      <c r="IA47" s="135"/>
      <c r="IB47" s="135"/>
      <c r="IC47" s="135"/>
      <c r="ID47" s="135"/>
      <c r="IE47" s="135"/>
      <c r="IF47" s="135"/>
      <c r="IG47" s="135"/>
      <c r="IH47" s="135"/>
      <c r="II47" s="135"/>
      <c r="IJ47" s="135"/>
      <c r="IK47" s="135"/>
      <c r="IL47" s="135"/>
      <c r="IM47" s="135"/>
      <c r="IN47" s="135"/>
      <c r="IO47" s="135"/>
      <c r="IP47" s="135"/>
      <c r="IQ47" s="135"/>
      <c r="IR47" s="135"/>
    </row>
    <row r="48" spans="1:252" ht="12">
      <c r="A48" s="965" t="s">
        <v>157</v>
      </c>
      <c r="B48" s="965"/>
      <c r="C48" s="965"/>
      <c r="D48" s="965"/>
      <c r="E48" s="965"/>
      <c r="F48" s="965"/>
      <c r="G48" s="965"/>
      <c r="H48" s="965" t="s">
        <v>157</v>
      </c>
      <c r="I48" s="965"/>
      <c r="J48" s="965"/>
      <c r="K48" s="965"/>
      <c r="L48" s="965"/>
      <c r="M48" s="965"/>
      <c r="N48" s="965"/>
      <c r="O48" s="446"/>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c r="EN48" s="135"/>
      <c r="EO48" s="135"/>
      <c r="EP48" s="135"/>
      <c r="EQ48" s="135"/>
      <c r="ER48" s="135"/>
      <c r="ES48" s="135"/>
      <c r="ET48" s="135"/>
      <c r="EU48" s="135"/>
      <c r="EV48" s="135"/>
      <c r="EW48" s="135"/>
      <c r="EX48" s="135"/>
      <c r="EY48" s="135"/>
      <c r="EZ48" s="135"/>
      <c r="FA48" s="135"/>
      <c r="FB48" s="135"/>
      <c r="FC48" s="135"/>
      <c r="FD48" s="135"/>
      <c r="FE48" s="135"/>
      <c r="FF48" s="135"/>
      <c r="FG48" s="135"/>
      <c r="FH48" s="135"/>
      <c r="FI48" s="135"/>
      <c r="FJ48" s="135"/>
      <c r="FK48" s="135"/>
      <c r="FL48" s="135"/>
      <c r="FM48" s="135"/>
      <c r="FN48" s="135"/>
      <c r="FO48" s="135"/>
      <c r="FP48" s="135"/>
      <c r="FQ48" s="135"/>
      <c r="FR48" s="135"/>
      <c r="FS48" s="135"/>
      <c r="FT48" s="135"/>
      <c r="FU48" s="135"/>
      <c r="FV48" s="135"/>
      <c r="FW48" s="135"/>
      <c r="FX48" s="135"/>
      <c r="FY48" s="135"/>
      <c r="FZ48" s="135"/>
      <c r="GA48" s="135"/>
      <c r="GB48" s="135"/>
      <c r="GC48" s="135"/>
      <c r="GD48" s="135"/>
      <c r="GE48" s="135"/>
      <c r="GF48" s="135"/>
      <c r="GG48" s="135"/>
      <c r="GH48" s="135"/>
      <c r="GI48" s="135"/>
      <c r="GJ48" s="135"/>
      <c r="GK48" s="135"/>
      <c r="GL48" s="135"/>
      <c r="GM48" s="135"/>
      <c r="GN48" s="135"/>
      <c r="GO48" s="135"/>
      <c r="GP48" s="135"/>
      <c r="GQ48" s="135"/>
      <c r="GR48" s="135"/>
      <c r="GS48" s="135"/>
      <c r="GT48" s="135"/>
      <c r="GU48" s="135"/>
      <c r="GV48" s="135"/>
      <c r="GW48" s="135"/>
      <c r="GX48" s="135"/>
      <c r="GY48" s="135"/>
      <c r="GZ48" s="135"/>
      <c r="HA48" s="135"/>
      <c r="HB48" s="135"/>
      <c r="HC48" s="135"/>
      <c r="HD48" s="135"/>
      <c r="HE48" s="135"/>
      <c r="HF48" s="135"/>
      <c r="HG48" s="135"/>
      <c r="HH48" s="135"/>
      <c r="HI48" s="135"/>
      <c r="HJ48" s="135"/>
      <c r="HK48" s="135"/>
      <c r="HL48" s="135"/>
      <c r="HM48" s="135"/>
      <c r="HN48" s="135"/>
      <c r="HO48" s="135"/>
      <c r="HP48" s="135"/>
      <c r="HQ48" s="135"/>
      <c r="HR48" s="135"/>
      <c r="HS48" s="135"/>
      <c r="HT48" s="135"/>
      <c r="HU48" s="135"/>
      <c r="HV48" s="135"/>
      <c r="HW48" s="135"/>
      <c r="HX48" s="135"/>
      <c r="HY48" s="135"/>
      <c r="HZ48" s="135"/>
      <c r="IA48" s="135"/>
      <c r="IB48" s="135"/>
      <c r="IC48" s="135"/>
      <c r="ID48" s="135"/>
      <c r="IE48" s="135"/>
      <c r="IF48" s="135"/>
      <c r="IG48" s="135"/>
      <c r="IH48" s="135"/>
      <c r="II48" s="135"/>
      <c r="IJ48" s="135"/>
      <c r="IK48" s="135"/>
      <c r="IL48" s="135"/>
      <c r="IM48" s="135"/>
      <c r="IN48" s="135"/>
      <c r="IO48" s="135"/>
      <c r="IP48" s="135"/>
      <c r="IQ48" s="135"/>
      <c r="IR48" s="135"/>
    </row>
    <row r="49" spans="1:252" ht="12">
      <c r="A49" s="973" t="s">
        <v>163</v>
      </c>
      <c r="B49" s="973"/>
      <c r="C49" s="973"/>
      <c r="D49" s="973"/>
      <c r="E49" s="973"/>
      <c r="F49" s="973"/>
      <c r="G49" s="973"/>
      <c r="H49" s="973" t="s">
        <v>163</v>
      </c>
      <c r="I49" s="973"/>
      <c r="J49" s="973"/>
      <c r="K49" s="973"/>
      <c r="L49" s="973"/>
      <c r="M49" s="973"/>
      <c r="N49" s="973"/>
      <c r="O49" s="446"/>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row>
    <row r="50" spans="1:252" s="137" customFormat="1" ht="15" customHeight="1">
      <c r="A50" s="974"/>
      <c r="B50" s="974"/>
      <c r="C50" s="972" t="s">
        <v>363</v>
      </c>
      <c r="D50" s="972"/>
      <c r="E50" s="972"/>
      <c r="F50" s="975">
        <f ca="1">IF(ISBLANK(IBRF!$B$5), "", IBRF!$B$5)</f>
        <v>41369</v>
      </c>
      <c r="G50" s="976">
        <v>1</v>
      </c>
      <c r="H50" s="974"/>
      <c r="I50" s="974"/>
      <c r="J50" s="972" t="s">
        <v>363</v>
      </c>
      <c r="K50" s="972"/>
      <c r="L50" s="972"/>
      <c r="M50" s="975">
        <f ca="1">IF(ISBLANK(IBRF!$B$5), "", IBRF!$B$5)</f>
        <v>41369</v>
      </c>
      <c r="N50" s="976">
        <v>2</v>
      </c>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c r="EN50" s="135"/>
      <c r="EO50" s="135"/>
      <c r="EP50" s="135"/>
      <c r="EQ50" s="135"/>
      <c r="ER50" s="135"/>
      <c r="ES50" s="135"/>
      <c r="ET50" s="135"/>
      <c r="EU50" s="135"/>
      <c r="EV50" s="135"/>
      <c r="EW50" s="135"/>
      <c r="EX50" s="135"/>
      <c r="EY50" s="135"/>
      <c r="EZ50" s="135"/>
      <c r="FA50" s="135"/>
      <c r="FB50" s="135"/>
      <c r="FC50" s="135"/>
      <c r="FD50" s="135"/>
      <c r="FE50" s="135"/>
      <c r="FF50" s="135"/>
      <c r="FG50" s="135"/>
      <c r="FH50" s="135"/>
      <c r="FI50" s="135"/>
      <c r="FJ50" s="135"/>
      <c r="FK50" s="135"/>
      <c r="FL50" s="135"/>
      <c r="FM50" s="135"/>
      <c r="FN50" s="135"/>
      <c r="FO50" s="135"/>
      <c r="FP50" s="135"/>
      <c r="FQ50" s="135"/>
      <c r="FR50" s="135"/>
      <c r="FS50" s="135"/>
      <c r="FT50" s="135"/>
      <c r="FU50" s="135"/>
      <c r="FV50" s="135"/>
      <c r="FW50" s="135"/>
      <c r="FX50" s="135"/>
      <c r="FY50" s="135"/>
      <c r="FZ50" s="135"/>
      <c r="GA50" s="135"/>
      <c r="GB50" s="135"/>
      <c r="GC50" s="135"/>
      <c r="GD50" s="135"/>
      <c r="GE50" s="135"/>
      <c r="GF50" s="135"/>
      <c r="GG50" s="135"/>
      <c r="GH50" s="135"/>
      <c r="GI50" s="135"/>
      <c r="GJ50" s="135"/>
      <c r="GK50" s="135"/>
      <c r="GL50" s="135"/>
      <c r="GM50" s="135"/>
      <c r="GN50" s="135"/>
      <c r="GO50" s="135"/>
      <c r="GP50" s="135"/>
      <c r="GQ50" s="135"/>
      <c r="GR50" s="135"/>
      <c r="GS50" s="135"/>
      <c r="GT50" s="135"/>
      <c r="GU50" s="135"/>
      <c r="GV50" s="135"/>
      <c r="GW50" s="135"/>
      <c r="GX50" s="135"/>
      <c r="GY50" s="135"/>
      <c r="GZ50" s="135"/>
      <c r="HA50" s="135"/>
      <c r="HB50" s="135"/>
      <c r="HC50" s="135"/>
      <c r="HD50" s="135"/>
      <c r="HE50" s="135"/>
      <c r="HF50" s="135"/>
      <c r="HG50" s="135"/>
      <c r="HH50" s="135"/>
      <c r="HI50" s="135"/>
      <c r="HJ50" s="135"/>
      <c r="HK50" s="135"/>
      <c r="HL50" s="135"/>
      <c r="HM50" s="135"/>
      <c r="HN50" s="135"/>
      <c r="HO50" s="135"/>
      <c r="HP50" s="135"/>
      <c r="HQ50" s="135"/>
      <c r="HR50" s="135"/>
      <c r="HS50" s="135"/>
      <c r="HT50" s="135"/>
      <c r="HU50" s="135"/>
      <c r="HV50" s="135"/>
      <c r="HW50" s="135"/>
      <c r="HX50" s="135"/>
      <c r="HY50" s="135"/>
      <c r="HZ50" s="135"/>
      <c r="IA50" s="135"/>
      <c r="IB50" s="135"/>
      <c r="IC50" s="135"/>
      <c r="ID50" s="135"/>
      <c r="IE50" s="135"/>
      <c r="IF50" s="135"/>
      <c r="IG50" s="135"/>
      <c r="IH50" s="135"/>
      <c r="II50" s="135"/>
      <c r="IJ50" s="135"/>
      <c r="IK50" s="135"/>
      <c r="IL50" s="135"/>
      <c r="IM50" s="135"/>
      <c r="IN50" s="135"/>
      <c r="IO50" s="135"/>
      <c r="IP50" s="135"/>
      <c r="IQ50" s="135"/>
      <c r="IR50" s="135"/>
    </row>
    <row r="51" spans="1:252" s="137" customFormat="1" ht="15" customHeight="1">
      <c r="A51" s="974"/>
      <c r="B51" s="974"/>
      <c r="C51" s="964" t="str">
        <f ca="1">Score!$A$1</f>
        <v>Naptown Roller Girls / Tornado Sirens</v>
      </c>
      <c r="D51" s="964"/>
      <c r="E51" s="964"/>
      <c r="F51" s="962"/>
      <c r="G51" s="963"/>
      <c r="H51" s="974"/>
      <c r="I51" s="974"/>
      <c r="J51" s="964" t="str">
        <f>C51</f>
        <v>Naptown Roller Girls / Tornado Sirens</v>
      </c>
      <c r="K51" s="964"/>
      <c r="L51" s="964"/>
      <c r="M51" s="962"/>
      <c r="N51" s="963"/>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c r="EN51" s="135"/>
      <c r="EO51" s="135"/>
      <c r="EP51" s="135"/>
      <c r="EQ51" s="135"/>
      <c r="ER51" s="135"/>
      <c r="ES51" s="135"/>
      <c r="ET51" s="135"/>
      <c r="EU51" s="135"/>
      <c r="EV51" s="135"/>
      <c r="EW51" s="135"/>
      <c r="EX51" s="135"/>
      <c r="EY51" s="135"/>
      <c r="EZ51" s="135"/>
      <c r="FA51" s="135"/>
      <c r="FB51" s="135"/>
      <c r="FC51" s="135"/>
      <c r="FD51" s="135"/>
      <c r="FE51" s="135"/>
      <c r="FF51" s="135"/>
      <c r="FG51" s="135"/>
      <c r="FH51" s="135"/>
      <c r="FI51" s="135"/>
      <c r="FJ51" s="135"/>
      <c r="FK51" s="135"/>
      <c r="FL51" s="135"/>
      <c r="FM51" s="135"/>
      <c r="FN51" s="135"/>
      <c r="FO51" s="135"/>
      <c r="FP51" s="135"/>
      <c r="FQ51" s="135"/>
      <c r="FR51" s="135"/>
      <c r="FS51" s="135"/>
      <c r="FT51" s="135"/>
      <c r="FU51" s="135"/>
      <c r="FV51" s="135"/>
      <c r="FW51" s="135"/>
      <c r="FX51" s="135"/>
      <c r="FY51" s="135"/>
      <c r="FZ51" s="135"/>
      <c r="GA51" s="135"/>
      <c r="GB51" s="135"/>
      <c r="GC51" s="135"/>
      <c r="GD51" s="135"/>
      <c r="GE51" s="135"/>
      <c r="GF51" s="135"/>
      <c r="GG51" s="135"/>
      <c r="GH51" s="135"/>
      <c r="GI51" s="135"/>
      <c r="GJ51" s="135"/>
      <c r="GK51" s="135"/>
      <c r="GL51" s="135"/>
      <c r="GM51" s="135"/>
      <c r="GN51" s="135"/>
      <c r="GO51" s="135"/>
      <c r="GP51" s="135"/>
      <c r="GQ51" s="135"/>
      <c r="GR51" s="135"/>
      <c r="GS51" s="135"/>
      <c r="GT51" s="135"/>
      <c r="GU51" s="135"/>
      <c r="GV51" s="135"/>
      <c r="GW51" s="135"/>
      <c r="GX51" s="135"/>
      <c r="GY51" s="135"/>
      <c r="GZ51" s="135"/>
      <c r="HA51" s="135"/>
      <c r="HB51" s="135"/>
      <c r="HC51" s="135"/>
      <c r="HD51" s="135"/>
      <c r="HE51" s="135"/>
      <c r="HF51" s="135"/>
      <c r="HG51" s="135"/>
      <c r="HH51" s="135"/>
      <c r="HI51" s="135"/>
      <c r="HJ51" s="135"/>
      <c r="HK51" s="135"/>
      <c r="HL51" s="135"/>
      <c r="HM51" s="135"/>
      <c r="HN51" s="135"/>
      <c r="HO51" s="135"/>
      <c r="HP51" s="135"/>
      <c r="HQ51" s="135"/>
      <c r="HR51" s="135"/>
      <c r="HS51" s="135"/>
      <c r="HT51" s="135"/>
      <c r="HU51" s="135"/>
      <c r="HV51" s="135"/>
      <c r="HW51" s="135"/>
      <c r="HX51" s="135"/>
      <c r="HY51" s="135"/>
      <c r="HZ51" s="135"/>
      <c r="IA51" s="135"/>
      <c r="IB51" s="135"/>
      <c r="IC51" s="135"/>
      <c r="ID51" s="135"/>
      <c r="IE51" s="135"/>
      <c r="IF51" s="135"/>
      <c r="IG51" s="135"/>
      <c r="IH51" s="135"/>
      <c r="II51" s="135"/>
      <c r="IJ51" s="135"/>
      <c r="IK51" s="135"/>
      <c r="IL51" s="135"/>
      <c r="IM51" s="135"/>
      <c r="IN51" s="135"/>
      <c r="IO51" s="135"/>
      <c r="IP51" s="135"/>
      <c r="IQ51" s="135"/>
      <c r="IR51" s="135"/>
    </row>
    <row r="52" spans="1:252" s="137" customFormat="1" ht="15" customHeight="1">
      <c r="A52" s="972" t="s">
        <v>249</v>
      </c>
      <c r="B52" s="972"/>
      <c r="C52" s="964"/>
      <c r="D52" s="964"/>
      <c r="E52" s="964"/>
      <c r="F52" s="515" t="s">
        <v>500</v>
      </c>
      <c r="G52" s="142" t="str">
        <f ca="1">IF(ISBLANK(Score!$R$2), "", Score!$R$2)</f>
        <v/>
      </c>
      <c r="H52" s="972" t="s">
        <v>249</v>
      </c>
      <c r="I52" s="972"/>
      <c r="J52" s="964"/>
      <c r="K52" s="964"/>
      <c r="L52" s="964"/>
      <c r="M52" s="515" t="s">
        <v>500</v>
      </c>
      <c r="N52" s="142" t="str">
        <f ca="1">IF(ISBLANK(Score!$R$2), "", Score!$R$2)</f>
        <v/>
      </c>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c r="EN52" s="135"/>
      <c r="EO52" s="135"/>
      <c r="EP52" s="135"/>
      <c r="EQ52" s="135"/>
      <c r="ER52" s="135"/>
      <c r="ES52" s="135"/>
      <c r="ET52" s="135"/>
      <c r="EU52" s="135"/>
      <c r="EV52" s="135"/>
      <c r="EW52" s="135"/>
      <c r="EX52" s="135"/>
      <c r="EY52" s="135"/>
      <c r="EZ52" s="135"/>
      <c r="FA52" s="135"/>
      <c r="FB52" s="135"/>
      <c r="FC52" s="135"/>
      <c r="FD52" s="135"/>
      <c r="FE52" s="135"/>
      <c r="FF52" s="135"/>
      <c r="FG52" s="135"/>
      <c r="FH52" s="135"/>
      <c r="FI52" s="135"/>
      <c r="FJ52" s="135"/>
      <c r="FK52" s="135"/>
      <c r="FL52" s="135"/>
      <c r="FM52" s="135"/>
      <c r="FN52" s="135"/>
      <c r="FO52" s="135"/>
      <c r="FP52" s="135"/>
      <c r="FQ52" s="135"/>
      <c r="FR52" s="135"/>
      <c r="FS52" s="135"/>
      <c r="FT52" s="135"/>
      <c r="FU52" s="135"/>
      <c r="FV52" s="135"/>
      <c r="FW52" s="135"/>
      <c r="FX52" s="135"/>
      <c r="FY52" s="135"/>
      <c r="FZ52" s="135"/>
      <c r="GA52" s="135"/>
      <c r="GB52" s="135"/>
      <c r="GC52" s="135"/>
      <c r="GD52" s="135"/>
      <c r="GE52" s="135"/>
      <c r="GF52" s="135"/>
      <c r="GG52" s="135"/>
      <c r="GH52" s="135"/>
      <c r="GI52" s="135"/>
      <c r="GJ52" s="135"/>
      <c r="GK52" s="135"/>
      <c r="GL52" s="135"/>
      <c r="GM52" s="135"/>
      <c r="GN52" s="135"/>
      <c r="GO52" s="135"/>
      <c r="GP52" s="135"/>
      <c r="GQ52" s="135"/>
      <c r="GR52" s="135"/>
      <c r="GS52" s="135"/>
      <c r="GT52" s="135"/>
      <c r="GU52" s="135"/>
      <c r="GV52" s="135"/>
      <c r="GW52" s="135"/>
      <c r="GX52" s="135"/>
      <c r="GY52" s="135"/>
      <c r="GZ52" s="135"/>
      <c r="HA52" s="135"/>
      <c r="HB52" s="135"/>
      <c r="HC52" s="135"/>
      <c r="HD52" s="135"/>
      <c r="HE52" s="135"/>
      <c r="HF52" s="135"/>
      <c r="HG52" s="135"/>
      <c r="HH52" s="135"/>
      <c r="HI52" s="135"/>
      <c r="HJ52" s="135"/>
      <c r="HK52" s="135"/>
      <c r="HL52" s="135"/>
      <c r="HM52" s="135"/>
      <c r="HN52" s="135"/>
      <c r="HO52" s="135"/>
      <c r="HP52" s="135"/>
      <c r="HQ52" s="135"/>
      <c r="HR52" s="135"/>
      <c r="HS52" s="135"/>
      <c r="HT52" s="135"/>
      <c r="HU52" s="135"/>
      <c r="HV52" s="135"/>
      <c r="HW52" s="135"/>
      <c r="HX52" s="135"/>
      <c r="HY52" s="135"/>
      <c r="HZ52" s="135"/>
      <c r="IA52" s="135"/>
      <c r="IB52" s="135"/>
      <c r="IC52" s="135"/>
      <c r="ID52" s="135"/>
      <c r="IE52" s="135"/>
      <c r="IF52" s="135"/>
      <c r="IG52" s="135"/>
      <c r="IH52" s="135"/>
      <c r="II52" s="135"/>
      <c r="IJ52" s="135"/>
      <c r="IK52" s="135"/>
      <c r="IL52" s="135"/>
      <c r="IM52" s="135"/>
      <c r="IN52" s="135"/>
      <c r="IO52" s="135"/>
      <c r="IP52" s="135"/>
      <c r="IQ52" s="135"/>
      <c r="IR52" s="135"/>
    </row>
    <row r="53" spans="1:252" s="137" customFormat="1" ht="19.5" customHeight="1">
      <c r="A53" s="977" t="str">
        <f ca="1">Score!$T$1</f>
        <v>Detroit Derby Girls / All-Stars</v>
      </c>
      <c r="B53" s="978"/>
      <c r="C53" s="472" t="s">
        <v>336</v>
      </c>
      <c r="D53" s="99" t="s">
        <v>337</v>
      </c>
      <c r="E53" s="99" t="s">
        <v>250</v>
      </c>
      <c r="F53" s="99" t="s">
        <v>251</v>
      </c>
      <c r="G53" s="90" t="s">
        <v>252</v>
      </c>
      <c r="H53" s="977" t="str">
        <f t="shared" ref="H53:H94" si="2">A53</f>
        <v>Detroit Derby Girls / All-Stars</v>
      </c>
      <c r="I53" s="978"/>
      <c r="J53" s="472" t="s">
        <v>336</v>
      </c>
      <c r="K53" s="99" t="s">
        <v>337</v>
      </c>
      <c r="L53" s="99" t="s">
        <v>250</v>
      </c>
      <c r="M53" s="99" t="s">
        <v>251</v>
      </c>
      <c r="N53" s="90" t="s">
        <v>252</v>
      </c>
      <c r="O53" s="446"/>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c r="EN53" s="135"/>
      <c r="EO53" s="135"/>
      <c r="EP53" s="135"/>
      <c r="EQ53" s="135"/>
      <c r="ER53" s="135"/>
      <c r="ES53" s="135"/>
      <c r="ET53" s="135"/>
      <c r="EU53" s="135"/>
      <c r="EV53" s="135"/>
      <c r="EW53" s="135"/>
      <c r="EX53" s="135"/>
      <c r="EY53" s="135"/>
      <c r="EZ53" s="135"/>
      <c r="FA53" s="135"/>
      <c r="FB53" s="135"/>
      <c r="FC53" s="135"/>
      <c r="FD53" s="135"/>
      <c r="FE53" s="135"/>
      <c r="FF53" s="135"/>
      <c r="FG53" s="135"/>
      <c r="FH53" s="135"/>
      <c r="FI53" s="135"/>
      <c r="FJ53" s="135"/>
      <c r="FK53" s="135"/>
      <c r="FL53" s="135"/>
      <c r="FM53" s="135"/>
      <c r="FN53" s="135"/>
      <c r="FO53" s="135"/>
      <c r="FP53" s="135"/>
      <c r="FQ53" s="135"/>
      <c r="FR53" s="135"/>
      <c r="FS53" s="135"/>
      <c r="FT53" s="135"/>
      <c r="FU53" s="135"/>
      <c r="FV53" s="135"/>
      <c r="FW53" s="135"/>
      <c r="FX53" s="135"/>
      <c r="FY53" s="135"/>
      <c r="FZ53" s="135"/>
      <c r="GA53" s="135"/>
      <c r="GB53" s="135"/>
      <c r="GC53" s="135"/>
      <c r="GD53" s="135"/>
      <c r="GE53" s="135"/>
      <c r="GF53" s="135"/>
      <c r="GG53" s="135"/>
      <c r="GH53" s="135"/>
      <c r="GI53" s="135"/>
      <c r="GJ53" s="135"/>
      <c r="GK53" s="135"/>
      <c r="GL53" s="135"/>
      <c r="GM53" s="135"/>
      <c r="GN53" s="135"/>
      <c r="GO53" s="135"/>
      <c r="GP53" s="135"/>
      <c r="GQ53" s="135"/>
      <c r="GR53" s="135"/>
      <c r="GS53" s="135"/>
      <c r="GT53" s="135"/>
      <c r="GU53" s="135"/>
      <c r="GV53" s="135"/>
      <c r="GW53" s="135"/>
      <c r="GX53" s="135"/>
      <c r="GY53" s="135"/>
      <c r="GZ53" s="135"/>
      <c r="HA53" s="135"/>
      <c r="HB53" s="135"/>
      <c r="HC53" s="135"/>
      <c r="HD53" s="135"/>
      <c r="HE53" s="135"/>
      <c r="HF53" s="135"/>
      <c r="HG53" s="135"/>
      <c r="HH53" s="135"/>
      <c r="HI53" s="135"/>
      <c r="HJ53" s="135"/>
      <c r="HK53" s="135"/>
      <c r="HL53" s="135"/>
      <c r="HM53" s="135"/>
      <c r="HN53" s="135"/>
      <c r="HO53" s="135"/>
      <c r="HP53" s="135"/>
      <c r="HQ53" s="135"/>
      <c r="HR53" s="135"/>
      <c r="HS53" s="135"/>
      <c r="HT53" s="135"/>
      <c r="HU53" s="135"/>
      <c r="HV53" s="135"/>
      <c r="HW53" s="135"/>
      <c r="HX53" s="135"/>
      <c r="HY53" s="135"/>
      <c r="HZ53" s="135"/>
      <c r="IA53" s="135"/>
      <c r="IB53" s="135"/>
      <c r="IC53" s="135"/>
      <c r="ID53" s="135"/>
      <c r="IE53" s="135"/>
      <c r="IF53" s="135"/>
      <c r="IG53" s="135"/>
      <c r="IH53" s="135"/>
      <c r="II53" s="135"/>
      <c r="IJ53" s="135"/>
      <c r="IK53" s="135"/>
      <c r="IL53" s="135"/>
      <c r="IM53" s="135"/>
      <c r="IN53" s="135"/>
      <c r="IO53" s="135"/>
      <c r="IP53" s="135"/>
      <c r="IQ53" s="135"/>
      <c r="IR53" s="135"/>
    </row>
    <row r="54" spans="1:252" ht="15.75" customHeight="1">
      <c r="A54" s="321" t="str">
        <f ca="1">IF((IBRF!H11=""),"",IBRF!H11)</f>
        <v>223</v>
      </c>
      <c r="B54" s="274" t="str">
        <f ca="1">IF((IBRF!I11=""),"",IBRF!I11)</f>
        <v>SPANISH ASS'ASSIN</v>
      </c>
      <c r="C54" s="266"/>
      <c r="D54" s="427"/>
      <c r="E54" s="427"/>
      <c r="F54" s="427"/>
      <c r="G54" s="414"/>
      <c r="H54" s="321" t="str">
        <f t="shared" si="2"/>
        <v>223</v>
      </c>
      <c r="I54" s="274" t="str">
        <f t="shared" ref="I54:I73" si="3">B54</f>
        <v>SPANISH ASS'ASSIN</v>
      </c>
      <c r="J54" s="266"/>
      <c r="K54" s="427"/>
      <c r="L54" s="427"/>
      <c r="M54" s="427"/>
      <c r="N54" s="414"/>
      <c r="O54" s="446"/>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5"/>
      <c r="CY54" s="135"/>
      <c r="CZ54" s="135"/>
      <c r="DA54" s="135"/>
      <c r="DB54" s="135"/>
      <c r="DC54" s="135"/>
      <c r="DD54" s="135"/>
      <c r="DE54" s="135"/>
      <c r="DF54" s="135"/>
      <c r="DG54" s="135"/>
      <c r="DH54" s="135"/>
      <c r="DI54" s="135"/>
      <c r="DJ54" s="135"/>
      <c r="DK54" s="135"/>
      <c r="DL54" s="135"/>
      <c r="DM54" s="135"/>
      <c r="DN54" s="135"/>
      <c r="DO54" s="135"/>
      <c r="DP54" s="135"/>
      <c r="DQ54" s="135"/>
      <c r="DR54" s="135"/>
      <c r="DS54" s="135"/>
      <c r="DT54" s="135"/>
      <c r="DU54" s="135"/>
      <c r="DV54" s="135"/>
      <c r="DW54" s="135"/>
      <c r="DX54" s="135"/>
      <c r="DY54" s="135"/>
      <c r="DZ54" s="135"/>
      <c r="EA54" s="135"/>
      <c r="EB54" s="135"/>
      <c r="EC54" s="135"/>
      <c r="ED54" s="135"/>
      <c r="EE54" s="135"/>
      <c r="EF54" s="135"/>
      <c r="EG54" s="135"/>
      <c r="EH54" s="135"/>
      <c r="EI54" s="135"/>
      <c r="EJ54" s="135"/>
      <c r="EK54" s="135"/>
      <c r="EL54" s="135"/>
      <c r="EM54" s="135"/>
      <c r="EN54" s="135"/>
      <c r="EO54" s="135"/>
      <c r="EP54" s="135"/>
      <c r="EQ54" s="135"/>
      <c r="ER54" s="135"/>
      <c r="ES54" s="135"/>
      <c r="ET54" s="135"/>
      <c r="EU54" s="135"/>
      <c r="EV54" s="135"/>
      <c r="EW54" s="135"/>
      <c r="EX54" s="135"/>
      <c r="EY54" s="135"/>
      <c r="EZ54" s="135"/>
      <c r="FA54" s="135"/>
      <c r="FB54" s="135"/>
      <c r="FC54" s="135"/>
      <c r="FD54" s="135"/>
      <c r="FE54" s="135"/>
      <c r="FF54" s="135"/>
      <c r="FG54" s="135"/>
      <c r="FH54" s="135"/>
      <c r="FI54" s="135"/>
      <c r="FJ54" s="135"/>
      <c r="FK54" s="135"/>
      <c r="FL54" s="135"/>
      <c r="FM54" s="135"/>
      <c r="FN54" s="135"/>
      <c r="FO54" s="135"/>
      <c r="FP54" s="135"/>
      <c r="FQ54" s="135"/>
      <c r="FR54" s="135"/>
      <c r="FS54" s="135"/>
      <c r="FT54" s="135"/>
      <c r="FU54" s="135"/>
      <c r="FV54" s="135"/>
      <c r="FW54" s="135"/>
      <c r="FX54" s="135"/>
      <c r="FY54" s="135"/>
      <c r="FZ54" s="135"/>
      <c r="GA54" s="135"/>
      <c r="GB54" s="135"/>
      <c r="GC54" s="135"/>
      <c r="GD54" s="135"/>
      <c r="GE54" s="135"/>
      <c r="GF54" s="135"/>
      <c r="GG54" s="135"/>
      <c r="GH54" s="135"/>
      <c r="GI54" s="135"/>
      <c r="GJ54" s="135"/>
      <c r="GK54" s="135"/>
      <c r="GL54" s="135"/>
      <c r="GM54" s="135"/>
      <c r="GN54" s="135"/>
      <c r="GO54" s="135"/>
      <c r="GP54" s="135"/>
      <c r="GQ54" s="135"/>
      <c r="GR54" s="135"/>
      <c r="GS54" s="135"/>
      <c r="GT54" s="135"/>
      <c r="GU54" s="135"/>
      <c r="GV54" s="135"/>
      <c r="GW54" s="135"/>
      <c r="GX54" s="135"/>
      <c r="GY54" s="135"/>
      <c r="GZ54" s="135"/>
      <c r="HA54" s="135"/>
      <c r="HB54" s="135"/>
      <c r="HC54" s="135"/>
      <c r="HD54" s="135"/>
      <c r="HE54" s="135"/>
      <c r="HF54" s="135"/>
      <c r="HG54" s="135"/>
      <c r="HH54" s="135"/>
      <c r="HI54" s="135"/>
      <c r="HJ54" s="135"/>
      <c r="HK54" s="135"/>
      <c r="HL54" s="135"/>
      <c r="HM54" s="135"/>
      <c r="HN54" s="135"/>
      <c r="HO54" s="135"/>
      <c r="HP54" s="135"/>
      <c r="HQ54" s="135"/>
      <c r="HR54" s="135"/>
      <c r="HS54" s="135"/>
      <c r="HT54" s="135"/>
      <c r="HU54" s="135"/>
      <c r="HV54" s="135"/>
      <c r="HW54" s="135"/>
      <c r="HX54" s="135"/>
      <c r="HY54" s="135"/>
      <c r="HZ54" s="135"/>
      <c r="IA54" s="135"/>
      <c r="IB54" s="135"/>
      <c r="IC54" s="135"/>
      <c r="ID54" s="135"/>
      <c r="IE54" s="135"/>
      <c r="IF54" s="135"/>
      <c r="IG54" s="135"/>
      <c r="IH54" s="135"/>
      <c r="II54" s="135"/>
      <c r="IJ54" s="135"/>
      <c r="IK54" s="135"/>
      <c r="IL54" s="135"/>
      <c r="IM54" s="135"/>
      <c r="IN54" s="135"/>
      <c r="IO54" s="135"/>
      <c r="IP54" s="135"/>
      <c r="IQ54" s="135"/>
      <c r="IR54" s="135"/>
    </row>
    <row r="55" spans="1:252" ht="15.75" customHeight="1">
      <c r="A55" s="257" t="str">
        <f ca="1">IF((IBRF!H12=""),"",IBRF!H12)</f>
        <v>247</v>
      </c>
      <c r="B55" s="398" t="str">
        <f ca="1">IF((IBRF!I12=""),"",IBRF!I12)</f>
        <v>BOO D LIVERS</v>
      </c>
      <c r="C55" s="453"/>
      <c r="D55" s="549"/>
      <c r="E55" s="549"/>
      <c r="F55" s="549"/>
      <c r="G55" s="398"/>
      <c r="H55" s="257" t="str">
        <f t="shared" si="2"/>
        <v>247</v>
      </c>
      <c r="I55" s="398" t="str">
        <f t="shared" si="3"/>
        <v>BOO D LIVERS</v>
      </c>
      <c r="J55" s="453"/>
      <c r="K55" s="549"/>
      <c r="L55" s="549"/>
      <c r="M55" s="549"/>
      <c r="N55" s="398"/>
      <c r="O55" s="446"/>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P55" s="135"/>
      <c r="CQ55" s="135"/>
      <c r="CR55" s="135"/>
      <c r="CS55" s="135"/>
      <c r="CT55" s="135"/>
      <c r="CU55" s="135"/>
      <c r="CV55" s="135"/>
      <c r="CW55" s="135"/>
      <c r="CX55" s="135"/>
      <c r="CY55" s="135"/>
      <c r="CZ55" s="135"/>
      <c r="DA55" s="135"/>
      <c r="DB55" s="135"/>
      <c r="DC55" s="135"/>
      <c r="DD55" s="135"/>
      <c r="DE55" s="135"/>
      <c r="DF55" s="135"/>
      <c r="DG55" s="135"/>
      <c r="DH55" s="135"/>
      <c r="DI55" s="135"/>
      <c r="DJ55" s="135"/>
      <c r="DK55" s="135"/>
      <c r="DL55" s="135"/>
      <c r="DM55" s="135"/>
      <c r="DN55" s="135"/>
      <c r="DO55" s="135"/>
      <c r="DP55" s="135"/>
      <c r="DQ55" s="135"/>
      <c r="DR55" s="135"/>
      <c r="DS55" s="135"/>
      <c r="DT55" s="135"/>
      <c r="DU55" s="135"/>
      <c r="DV55" s="135"/>
      <c r="DW55" s="135"/>
      <c r="DX55" s="135"/>
      <c r="DY55" s="135"/>
      <c r="DZ55" s="135"/>
      <c r="EA55" s="135"/>
      <c r="EB55" s="135"/>
      <c r="EC55" s="135"/>
      <c r="ED55" s="135"/>
      <c r="EE55" s="135"/>
      <c r="EF55" s="135"/>
      <c r="EG55" s="135"/>
      <c r="EH55" s="135"/>
      <c r="EI55" s="135"/>
      <c r="EJ55" s="135"/>
      <c r="EK55" s="135"/>
      <c r="EL55" s="135"/>
      <c r="EM55" s="135"/>
      <c r="EN55" s="135"/>
      <c r="EO55" s="135"/>
      <c r="EP55" s="135"/>
      <c r="EQ55" s="135"/>
      <c r="ER55" s="135"/>
      <c r="ES55" s="135"/>
      <c r="ET55" s="135"/>
      <c r="EU55" s="135"/>
      <c r="EV55" s="135"/>
      <c r="EW55" s="135"/>
      <c r="EX55" s="135"/>
      <c r="EY55" s="135"/>
      <c r="EZ55" s="135"/>
      <c r="FA55" s="135"/>
      <c r="FB55" s="135"/>
      <c r="FC55" s="135"/>
      <c r="FD55" s="135"/>
      <c r="FE55" s="135"/>
      <c r="FF55" s="135"/>
      <c r="FG55" s="135"/>
      <c r="FH55" s="135"/>
      <c r="FI55" s="135"/>
      <c r="FJ55" s="135"/>
      <c r="FK55" s="135"/>
      <c r="FL55" s="135"/>
      <c r="FM55" s="135"/>
      <c r="FN55" s="135"/>
      <c r="FO55" s="135"/>
      <c r="FP55" s="135"/>
      <c r="FQ55" s="135"/>
      <c r="FR55" s="135"/>
      <c r="FS55" s="135"/>
      <c r="FT55" s="135"/>
      <c r="FU55" s="135"/>
      <c r="FV55" s="135"/>
      <c r="FW55" s="135"/>
      <c r="FX55" s="135"/>
      <c r="FY55" s="135"/>
      <c r="FZ55" s="135"/>
      <c r="GA55" s="135"/>
      <c r="GB55" s="135"/>
      <c r="GC55" s="135"/>
      <c r="GD55" s="135"/>
      <c r="GE55" s="135"/>
      <c r="GF55" s="135"/>
      <c r="GG55" s="135"/>
      <c r="GH55" s="135"/>
      <c r="GI55" s="135"/>
      <c r="GJ55" s="135"/>
      <c r="GK55" s="135"/>
      <c r="GL55" s="135"/>
      <c r="GM55" s="135"/>
      <c r="GN55" s="135"/>
      <c r="GO55" s="135"/>
      <c r="GP55" s="135"/>
      <c r="GQ55" s="135"/>
      <c r="GR55" s="135"/>
      <c r="GS55" s="135"/>
      <c r="GT55" s="135"/>
      <c r="GU55" s="135"/>
      <c r="GV55" s="135"/>
      <c r="GW55" s="135"/>
      <c r="GX55" s="135"/>
      <c r="GY55" s="135"/>
      <c r="GZ55" s="135"/>
      <c r="HA55" s="135"/>
      <c r="HB55" s="135"/>
      <c r="HC55" s="135"/>
      <c r="HD55" s="135"/>
      <c r="HE55" s="135"/>
      <c r="HF55" s="135"/>
      <c r="HG55" s="135"/>
      <c r="HH55" s="135"/>
      <c r="HI55" s="135"/>
      <c r="HJ55" s="135"/>
      <c r="HK55" s="135"/>
      <c r="HL55" s="135"/>
      <c r="HM55" s="135"/>
      <c r="HN55" s="135"/>
      <c r="HO55" s="135"/>
      <c r="HP55" s="135"/>
      <c r="HQ55" s="135"/>
      <c r="HR55" s="135"/>
      <c r="HS55" s="135"/>
      <c r="HT55" s="135"/>
      <c r="HU55" s="135"/>
      <c r="HV55" s="135"/>
      <c r="HW55" s="135"/>
      <c r="HX55" s="135"/>
      <c r="HY55" s="135"/>
      <c r="HZ55" s="135"/>
      <c r="IA55" s="135"/>
      <c r="IB55" s="135"/>
      <c r="IC55" s="135"/>
      <c r="ID55" s="135"/>
      <c r="IE55" s="135"/>
      <c r="IF55" s="135"/>
      <c r="IG55" s="135"/>
      <c r="IH55" s="135"/>
      <c r="II55" s="135"/>
      <c r="IJ55" s="135"/>
      <c r="IK55" s="135"/>
      <c r="IL55" s="135"/>
      <c r="IM55" s="135"/>
      <c r="IN55" s="135"/>
      <c r="IO55" s="135"/>
      <c r="IP55" s="135"/>
      <c r="IQ55" s="135"/>
      <c r="IR55" s="135"/>
    </row>
    <row r="56" spans="1:252" ht="15.75" customHeight="1">
      <c r="A56" s="162" t="str">
        <f ca="1">IF((IBRF!H13=""),"",IBRF!H13)</f>
        <v>28</v>
      </c>
      <c r="B56" s="398" t="str">
        <f ca="1">IF((IBRF!I13=""),"",IBRF!I13)</f>
        <v>RACER MCCHASEHER</v>
      </c>
      <c r="C56" s="233"/>
      <c r="D56" s="318"/>
      <c r="E56" s="318"/>
      <c r="F56" s="318"/>
      <c r="G56" s="497"/>
      <c r="H56" s="162" t="str">
        <f t="shared" si="2"/>
        <v>28</v>
      </c>
      <c r="I56" s="398" t="str">
        <f t="shared" si="3"/>
        <v>RACER MCCHASEHER</v>
      </c>
      <c r="J56" s="233"/>
      <c r="K56" s="318"/>
      <c r="L56" s="318"/>
      <c r="M56" s="318"/>
      <c r="N56" s="497"/>
      <c r="O56" s="446"/>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P56" s="135"/>
      <c r="CQ56" s="135"/>
      <c r="CR56" s="135"/>
      <c r="CS56" s="135"/>
      <c r="CT56" s="135"/>
      <c r="CU56" s="135"/>
      <c r="CV56" s="135"/>
      <c r="CW56" s="135"/>
      <c r="CX56" s="135"/>
      <c r="CY56" s="135"/>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5"/>
      <c r="EA56" s="135"/>
      <c r="EB56" s="135"/>
      <c r="EC56" s="135"/>
      <c r="ED56" s="135"/>
      <c r="EE56" s="135"/>
      <c r="EF56" s="135"/>
      <c r="EG56" s="135"/>
      <c r="EH56" s="135"/>
      <c r="EI56" s="135"/>
      <c r="EJ56" s="135"/>
      <c r="EK56" s="135"/>
      <c r="EL56" s="135"/>
      <c r="EM56" s="135"/>
      <c r="EN56" s="135"/>
      <c r="EO56" s="135"/>
      <c r="EP56" s="135"/>
      <c r="EQ56" s="135"/>
      <c r="ER56" s="135"/>
      <c r="ES56" s="135"/>
      <c r="ET56" s="135"/>
      <c r="EU56" s="135"/>
      <c r="EV56" s="135"/>
      <c r="EW56" s="135"/>
      <c r="EX56" s="135"/>
      <c r="EY56" s="135"/>
      <c r="EZ56" s="135"/>
      <c r="FA56" s="135"/>
      <c r="FB56" s="135"/>
      <c r="FC56" s="135"/>
      <c r="FD56" s="135"/>
      <c r="FE56" s="135"/>
      <c r="FF56" s="135"/>
      <c r="FG56" s="135"/>
      <c r="FH56" s="135"/>
      <c r="FI56" s="135"/>
      <c r="FJ56" s="135"/>
      <c r="FK56" s="135"/>
      <c r="FL56" s="135"/>
      <c r="FM56" s="135"/>
      <c r="FN56" s="135"/>
      <c r="FO56" s="135"/>
      <c r="FP56" s="135"/>
      <c r="FQ56" s="135"/>
      <c r="FR56" s="135"/>
      <c r="FS56" s="135"/>
      <c r="FT56" s="135"/>
      <c r="FU56" s="135"/>
      <c r="FV56" s="135"/>
      <c r="FW56" s="135"/>
      <c r="FX56" s="135"/>
      <c r="FY56" s="135"/>
      <c r="FZ56" s="135"/>
      <c r="GA56" s="135"/>
      <c r="GB56" s="135"/>
      <c r="GC56" s="135"/>
      <c r="GD56" s="135"/>
      <c r="GE56" s="135"/>
      <c r="GF56" s="135"/>
      <c r="GG56" s="135"/>
      <c r="GH56" s="135"/>
      <c r="GI56" s="135"/>
      <c r="GJ56" s="135"/>
      <c r="GK56" s="135"/>
      <c r="GL56" s="135"/>
      <c r="GM56" s="135"/>
      <c r="GN56" s="135"/>
      <c r="GO56" s="135"/>
      <c r="GP56" s="135"/>
      <c r="GQ56" s="135"/>
      <c r="GR56" s="135"/>
      <c r="GS56" s="135"/>
      <c r="GT56" s="135"/>
      <c r="GU56" s="135"/>
      <c r="GV56" s="135"/>
      <c r="GW56" s="135"/>
      <c r="GX56" s="135"/>
      <c r="GY56" s="135"/>
      <c r="GZ56" s="135"/>
      <c r="HA56" s="135"/>
      <c r="HB56" s="135"/>
      <c r="HC56" s="135"/>
      <c r="HD56" s="135"/>
      <c r="HE56" s="135"/>
      <c r="HF56" s="135"/>
      <c r="HG56" s="135"/>
      <c r="HH56" s="135"/>
      <c r="HI56" s="135"/>
      <c r="HJ56" s="135"/>
      <c r="HK56" s="135"/>
      <c r="HL56" s="135"/>
      <c r="HM56" s="135"/>
      <c r="HN56" s="135"/>
      <c r="HO56" s="135"/>
      <c r="HP56" s="135"/>
      <c r="HQ56" s="135"/>
      <c r="HR56" s="135"/>
      <c r="HS56" s="135"/>
      <c r="HT56" s="135"/>
      <c r="HU56" s="135"/>
      <c r="HV56" s="135"/>
      <c r="HW56" s="135"/>
      <c r="HX56" s="135"/>
      <c r="HY56" s="135"/>
      <c r="HZ56" s="135"/>
      <c r="IA56" s="135"/>
      <c r="IB56" s="135"/>
      <c r="IC56" s="135"/>
      <c r="ID56" s="135"/>
      <c r="IE56" s="135"/>
      <c r="IF56" s="135"/>
      <c r="IG56" s="135"/>
      <c r="IH56" s="135"/>
      <c r="II56" s="135"/>
      <c r="IJ56" s="135"/>
      <c r="IK56" s="135"/>
      <c r="IL56" s="135"/>
      <c r="IM56" s="135"/>
      <c r="IN56" s="135"/>
      <c r="IO56" s="135"/>
      <c r="IP56" s="135"/>
      <c r="IQ56" s="135"/>
      <c r="IR56" s="135"/>
    </row>
    <row r="57" spans="1:252" ht="15.75" customHeight="1">
      <c r="A57" s="257" t="str">
        <f ca="1">IF((IBRF!H14=""),"",IBRF!H14)</f>
        <v>3</v>
      </c>
      <c r="B57" s="398" t="str">
        <f ca="1">IF((IBRF!I14=""),"",IBRF!I14)</f>
        <v>ROXANNA HARDPLACE</v>
      </c>
      <c r="C57" s="453"/>
      <c r="D57" s="549"/>
      <c r="E57" s="549"/>
      <c r="F57" s="549"/>
      <c r="G57" s="398"/>
      <c r="H57" s="257" t="str">
        <f t="shared" si="2"/>
        <v>3</v>
      </c>
      <c r="I57" s="398" t="str">
        <f t="shared" si="3"/>
        <v>ROXANNA HARDPLACE</v>
      </c>
      <c r="J57" s="453"/>
      <c r="K57" s="549"/>
      <c r="L57" s="549"/>
      <c r="M57" s="549"/>
      <c r="N57" s="398"/>
      <c r="O57" s="446"/>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c r="ED57" s="135"/>
      <c r="EE57" s="135"/>
      <c r="EF57" s="135"/>
      <c r="EG57" s="135"/>
      <c r="EH57" s="135"/>
      <c r="EI57" s="135"/>
      <c r="EJ57" s="135"/>
      <c r="EK57" s="135"/>
      <c r="EL57" s="135"/>
      <c r="EM57" s="135"/>
      <c r="EN57" s="135"/>
      <c r="EO57" s="135"/>
      <c r="EP57" s="135"/>
      <c r="EQ57" s="135"/>
      <c r="ER57" s="135"/>
      <c r="ES57" s="135"/>
      <c r="ET57" s="135"/>
      <c r="EU57" s="135"/>
      <c r="EV57" s="135"/>
      <c r="EW57" s="135"/>
      <c r="EX57" s="135"/>
      <c r="EY57" s="135"/>
      <c r="EZ57" s="135"/>
      <c r="FA57" s="135"/>
      <c r="FB57" s="135"/>
      <c r="FC57" s="135"/>
      <c r="FD57" s="135"/>
      <c r="FE57" s="135"/>
      <c r="FF57" s="135"/>
      <c r="FG57" s="135"/>
      <c r="FH57" s="135"/>
      <c r="FI57" s="135"/>
      <c r="FJ57" s="135"/>
      <c r="FK57" s="135"/>
      <c r="FL57" s="135"/>
      <c r="FM57" s="135"/>
      <c r="FN57" s="135"/>
      <c r="FO57" s="135"/>
      <c r="FP57" s="135"/>
      <c r="FQ57" s="135"/>
      <c r="FR57" s="135"/>
      <c r="FS57" s="135"/>
      <c r="FT57" s="135"/>
      <c r="FU57" s="135"/>
      <c r="FV57" s="135"/>
      <c r="FW57" s="135"/>
      <c r="FX57" s="135"/>
      <c r="FY57" s="135"/>
      <c r="FZ57" s="135"/>
      <c r="GA57" s="135"/>
      <c r="GB57" s="135"/>
      <c r="GC57" s="135"/>
      <c r="GD57" s="135"/>
      <c r="GE57" s="135"/>
      <c r="GF57" s="135"/>
      <c r="GG57" s="135"/>
      <c r="GH57" s="135"/>
      <c r="GI57" s="135"/>
      <c r="GJ57" s="135"/>
      <c r="GK57" s="135"/>
      <c r="GL57" s="135"/>
      <c r="GM57" s="135"/>
      <c r="GN57" s="135"/>
      <c r="GO57" s="135"/>
      <c r="GP57" s="135"/>
      <c r="GQ57" s="135"/>
      <c r="GR57" s="135"/>
      <c r="GS57" s="135"/>
      <c r="GT57" s="135"/>
      <c r="GU57" s="135"/>
      <c r="GV57" s="135"/>
      <c r="GW57" s="135"/>
      <c r="GX57" s="135"/>
      <c r="GY57" s="135"/>
      <c r="GZ57" s="135"/>
      <c r="HA57" s="135"/>
      <c r="HB57" s="135"/>
      <c r="HC57" s="135"/>
      <c r="HD57" s="135"/>
      <c r="HE57" s="135"/>
      <c r="HF57" s="135"/>
      <c r="HG57" s="135"/>
      <c r="HH57" s="135"/>
      <c r="HI57" s="135"/>
      <c r="HJ57" s="135"/>
      <c r="HK57" s="135"/>
      <c r="HL57" s="135"/>
      <c r="HM57" s="135"/>
      <c r="HN57" s="135"/>
      <c r="HO57" s="135"/>
      <c r="HP57" s="135"/>
      <c r="HQ57" s="135"/>
      <c r="HR57" s="135"/>
      <c r="HS57" s="135"/>
      <c r="HT57" s="135"/>
      <c r="HU57" s="135"/>
      <c r="HV57" s="135"/>
      <c r="HW57" s="135"/>
      <c r="HX57" s="135"/>
      <c r="HY57" s="135"/>
      <c r="HZ57" s="135"/>
      <c r="IA57" s="135"/>
      <c r="IB57" s="135"/>
      <c r="IC57" s="135"/>
      <c r="ID57" s="135"/>
      <c r="IE57" s="135"/>
      <c r="IF57" s="135"/>
      <c r="IG57" s="135"/>
      <c r="IH57" s="135"/>
      <c r="II57" s="135"/>
      <c r="IJ57" s="135"/>
      <c r="IK57" s="135"/>
      <c r="IL57" s="135"/>
      <c r="IM57" s="135"/>
      <c r="IN57" s="135"/>
      <c r="IO57" s="135"/>
      <c r="IP57" s="135"/>
      <c r="IQ57" s="135"/>
      <c r="IR57" s="135"/>
    </row>
    <row r="58" spans="1:252" ht="15.75" customHeight="1">
      <c r="A58" s="162" t="str">
        <f ca="1">IF((IBRF!H15=""),"",IBRF!H15)</f>
        <v>303</v>
      </c>
      <c r="B58" s="398" t="str">
        <f ca="1">IF((IBRF!I15=""),"",IBRF!I15)</f>
        <v>BRUISIE SIOUXXX</v>
      </c>
      <c r="C58" s="233"/>
      <c r="D58" s="318"/>
      <c r="E58" s="318"/>
      <c r="F58" s="318"/>
      <c r="G58" s="497"/>
      <c r="H58" s="162" t="str">
        <f t="shared" si="2"/>
        <v>303</v>
      </c>
      <c r="I58" s="398" t="str">
        <f t="shared" si="3"/>
        <v>BRUISIE SIOUXXX</v>
      </c>
      <c r="J58" s="233"/>
      <c r="K58" s="318"/>
      <c r="L58" s="318"/>
      <c r="M58" s="318"/>
      <c r="N58" s="497"/>
      <c r="O58" s="446"/>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135"/>
      <c r="DA58" s="135"/>
      <c r="DB58" s="135"/>
      <c r="DC58" s="135"/>
      <c r="DD58" s="135"/>
      <c r="DE58" s="135"/>
      <c r="DF58" s="135"/>
      <c r="DG58" s="135"/>
      <c r="DH58" s="135"/>
      <c r="DI58" s="135"/>
      <c r="DJ58" s="135"/>
      <c r="DK58" s="135"/>
      <c r="DL58" s="135"/>
      <c r="DM58" s="135"/>
      <c r="DN58" s="135"/>
      <c r="DO58" s="135"/>
      <c r="DP58" s="135"/>
      <c r="DQ58" s="135"/>
      <c r="DR58" s="135"/>
      <c r="DS58" s="135"/>
      <c r="DT58" s="135"/>
      <c r="DU58" s="135"/>
      <c r="DV58" s="135"/>
      <c r="DW58" s="135"/>
      <c r="DX58" s="135"/>
      <c r="DY58" s="135"/>
      <c r="DZ58" s="135"/>
      <c r="EA58" s="135"/>
      <c r="EB58" s="135"/>
      <c r="EC58" s="135"/>
      <c r="ED58" s="135"/>
      <c r="EE58" s="135"/>
      <c r="EF58" s="135"/>
      <c r="EG58" s="135"/>
      <c r="EH58" s="135"/>
      <c r="EI58" s="135"/>
      <c r="EJ58" s="135"/>
      <c r="EK58" s="135"/>
      <c r="EL58" s="135"/>
      <c r="EM58" s="135"/>
      <c r="EN58" s="135"/>
      <c r="EO58" s="135"/>
      <c r="EP58" s="135"/>
      <c r="EQ58" s="135"/>
      <c r="ER58" s="135"/>
      <c r="ES58" s="135"/>
      <c r="ET58" s="135"/>
      <c r="EU58" s="135"/>
      <c r="EV58" s="135"/>
      <c r="EW58" s="135"/>
      <c r="EX58" s="135"/>
      <c r="EY58" s="135"/>
      <c r="EZ58" s="135"/>
      <c r="FA58" s="135"/>
      <c r="FB58" s="135"/>
      <c r="FC58" s="135"/>
      <c r="FD58" s="135"/>
      <c r="FE58" s="135"/>
      <c r="FF58" s="135"/>
      <c r="FG58" s="135"/>
      <c r="FH58" s="135"/>
      <c r="FI58" s="135"/>
      <c r="FJ58" s="135"/>
      <c r="FK58" s="135"/>
      <c r="FL58" s="135"/>
      <c r="FM58" s="135"/>
      <c r="FN58" s="135"/>
      <c r="FO58" s="135"/>
      <c r="FP58" s="135"/>
      <c r="FQ58" s="135"/>
      <c r="FR58" s="135"/>
      <c r="FS58" s="135"/>
      <c r="FT58" s="135"/>
      <c r="FU58" s="135"/>
      <c r="FV58" s="135"/>
      <c r="FW58" s="135"/>
      <c r="FX58" s="135"/>
      <c r="FY58" s="135"/>
      <c r="FZ58" s="135"/>
      <c r="GA58" s="135"/>
      <c r="GB58" s="135"/>
      <c r="GC58" s="135"/>
      <c r="GD58" s="135"/>
      <c r="GE58" s="135"/>
      <c r="GF58" s="135"/>
      <c r="GG58" s="135"/>
      <c r="GH58" s="135"/>
      <c r="GI58" s="135"/>
      <c r="GJ58" s="135"/>
      <c r="GK58" s="135"/>
      <c r="GL58" s="135"/>
      <c r="GM58" s="135"/>
      <c r="GN58" s="135"/>
      <c r="GO58" s="135"/>
      <c r="GP58" s="135"/>
      <c r="GQ58" s="135"/>
      <c r="GR58" s="135"/>
      <c r="GS58" s="135"/>
      <c r="GT58" s="135"/>
      <c r="GU58" s="135"/>
      <c r="GV58" s="135"/>
      <c r="GW58" s="135"/>
      <c r="GX58" s="135"/>
      <c r="GY58" s="135"/>
      <c r="GZ58" s="135"/>
      <c r="HA58" s="135"/>
      <c r="HB58" s="135"/>
      <c r="HC58" s="135"/>
      <c r="HD58" s="135"/>
      <c r="HE58" s="135"/>
      <c r="HF58" s="135"/>
      <c r="HG58" s="135"/>
      <c r="HH58" s="135"/>
      <c r="HI58" s="135"/>
      <c r="HJ58" s="135"/>
      <c r="HK58" s="135"/>
      <c r="HL58" s="135"/>
      <c r="HM58" s="135"/>
      <c r="HN58" s="135"/>
      <c r="HO58" s="135"/>
      <c r="HP58" s="135"/>
      <c r="HQ58" s="135"/>
      <c r="HR58" s="135"/>
      <c r="HS58" s="135"/>
      <c r="HT58" s="135"/>
      <c r="HU58" s="135"/>
      <c r="HV58" s="135"/>
      <c r="HW58" s="135"/>
      <c r="HX58" s="135"/>
      <c r="HY58" s="135"/>
      <c r="HZ58" s="135"/>
      <c r="IA58" s="135"/>
      <c r="IB58" s="135"/>
      <c r="IC58" s="135"/>
      <c r="ID58" s="135"/>
      <c r="IE58" s="135"/>
      <c r="IF58" s="135"/>
      <c r="IG58" s="135"/>
      <c r="IH58" s="135"/>
      <c r="II58" s="135"/>
      <c r="IJ58" s="135"/>
      <c r="IK58" s="135"/>
      <c r="IL58" s="135"/>
      <c r="IM58" s="135"/>
      <c r="IN58" s="135"/>
      <c r="IO58" s="135"/>
      <c r="IP58" s="135"/>
      <c r="IQ58" s="135"/>
      <c r="IR58" s="135"/>
    </row>
    <row r="59" spans="1:252" ht="15.75" customHeight="1">
      <c r="A59" s="257" t="str">
        <f ca="1">IF((IBRF!H16=""),"",IBRF!H16)</f>
        <v>45</v>
      </c>
      <c r="B59" s="398" t="str">
        <f ca="1">IF((IBRF!I16=""),"",IBRF!I16)</f>
        <v>FETA SLEEZE</v>
      </c>
      <c r="C59" s="453"/>
      <c r="D59" s="549"/>
      <c r="E59" s="549"/>
      <c r="F59" s="549"/>
      <c r="G59" s="398"/>
      <c r="H59" s="257" t="str">
        <f t="shared" si="2"/>
        <v>45</v>
      </c>
      <c r="I59" s="398" t="str">
        <f t="shared" si="3"/>
        <v>FETA SLEEZE</v>
      </c>
      <c r="J59" s="453"/>
      <c r="K59" s="549"/>
      <c r="L59" s="549"/>
      <c r="M59" s="549"/>
      <c r="N59" s="398"/>
      <c r="O59" s="446"/>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5"/>
      <c r="GF59" s="135"/>
      <c r="GG59" s="135"/>
      <c r="GH59" s="135"/>
      <c r="GI59" s="135"/>
      <c r="GJ59" s="135"/>
      <c r="GK59" s="135"/>
      <c r="GL59" s="135"/>
      <c r="GM59" s="135"/>
      <c r="GN59" s="135"/>
      <c r="GO59" s="135"/>
      <c r="GP59" s="135"/>
      <c r="GQ59" s="135"/>
      <c r="GR59" s="135"/>
      <c r="GS59" s="135"/>
      <c r="GT59" s="135"/>
      <c r="GU59" s="135"/>
      <c r="GV59" s="135"/>
      <c r="GW59" s="135"/>
      <c r="GX59" s="135"/>
      <c r="GY59" s="135"/>
      <c r="GZ59" s="135"/>
      <c r="HA59" s="135"/>
      <c r="HB59" s="135"/>
      <c r="HC59" s="135"/>
      <c r="HD59" s="135"/>
      <c r="HE59" s="135"/>
      <c r="HF59" s="135"/>
      <c r="HG59" s="135"/>
      <c r="HH59" s="135"/>
      <c r="HI59" s="135"/>
      <c r="HJ59" s="135"/>
      <c r="HK59" s="135"/>
      <c r="HL59" s="135"/>
      <c r="HM59" s="135"/>
      <c r="HN59" s="135"/>
      <c r="HO59" s="135"/>
      <c r="HP59" s="135"/>
      <c r="HQ59" s="135"/>
      <c r="HR59" s="135"/>
      <c r="HS59" s="135"/>
      <c r="HT59" s="135"/>
      <c r="HU59" s="135"/>
      <c r="HV59" s="135"/>
      <c r="HW59" s="135"/>
      <c r="HX59" s="135"/>
      <c r="HY59" s="135"/>
      <c r="HZ59" s="135"/>
      <c r="IA59" s="135"/>
      <c r="IB59" s="135"/>
      <c r="IC59" s="135"/>
      <c r="ID59" s="135"/>
      <c r="IE59" s="135"/>
      <c r="IF59" s="135"/>
      <c r="IG59" s="135"/>
      <c r="IH59" s="135"/>
      <c r="II59" s="135"/>
      <c r="IJ59" s="135"/>
      <c r="IK59" s="135"/>
      <c r="IL59" s="135"/>
      <c r="IM59" s="135"/>
      <c r="IN59" s="135"/>
      <c r="IO59" s="135"/>
      <c r="IP59" s="135"/>
      <c r="IQ59" s="135"/>
      <c r="IR59" s="135"/>
    </row>
    <row r="60" spans="1:252" ht="15.75" customHeight="1">
      <c r="A60" s="162" t="str">
        <f ca="1">IF((IBRF!H17=""),"",IBRF!H17)</f>
        <v>46</v>
      </c>
      <c r="B60" s="398" t="str">
        <f ca="1">IF((IBRF!I17=""),"",IBRF!I17)</f>
        <v>FATAL FEMME</v>
      </c>
      <c r="C60" s="233"/>
      <c r="D60" s="318"/>
      <c r="E60" s="318"/>
      <c r="F60" s="318"/>
      <c r="G60" s="497"/>
      <c r="H60" s="162" t="str">
        <f t="shared" si="2"/>
        <v>46</v>
      </c>
      <c r="I60" s="398" t="str">
        <f t="shared" si="3"/>
        <v>FATAL FEMME</v>
      </c>
      <c r="J60" s="233"/>
      <c r="K60" s="318"/>
      <c r="L60" s="318"/>
      <c r="M60" s="318"/>
      <c r="N60" s="497"/>
      <c r="O60" s="446"/>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c r="ED60" s="135"/>
      <c r="EE60" s="135"/>
      <c r="EF60" s="135"/>
      <c r="EG60" s="135"/>
      <c r="EH60" s="135"/>
      <c r="EI60" s="135"/>
      <c r="EJ60" s="135"/>
      <c r="EK60" s="135"/>
      <c r="EL60" s="135"/>
      <c r="EM60" s="135"/>
      <c r="EN60" s="135"/>
      <c r="EO60" s="135"/>
      <c r="EP60" s="135"/>
      <c r="EQ60" s="135"/>
      <c r="ER60" s="135"/>
      <c r="ES60" s="135"/>
      <c r="ET60" s="135"/>
      <c r="EU60" s="135"/>
      <c r="EV60" s="135"/>
      <c r="EW60" s="135"/>
      <c r="EX60" s="135"/>
      <c r="EY60" s="135"/>
      <c r="EZ60" s="135"/>
      <c r="FA60" s="135"/>
      <c r="FB60" s="135"/>
      <c r="FC60" s="135"/>
      <c r="FD60" s="135"/>
      <c r="FE60" s="135"/>
      <c r="FF60" s="135"/>
      <c r="FG60" s="135"/>
      <c r="FH60" s="135"/>
      <c r="FI60" s="135"/>
      <c r="FJ60" s="135"/>
      <c r="FK60" s="135"/>
      <c r="FL60" s="135"/>
      <c r="FM60" s="135"/>
      <c r="FN60" s="135"/>
      <c r="FO60" s="135"/>
      <c r="FP60" s="135"/>
      <c r="FQ60" s="135"/>
      <c r="FR60" s="135"/>
      <c r="FS60" s="135"/>
      <c r="FT60" s="135"/>
      <c r="FU60" s="135"/>
      <c r="FV60" s="135"/>
      <c r="FW60" s="135"/>
      <c r="FX60" s="135"/>
      <c r="FY60" s="135"/>
      <c r="FZ60" s="135"/>
      <c r="GA60" s="135"/>
      <c r="GB60" s="135"/>
      <c r="GC60" s="135"/>
      <c r="GD60" s="135"/>
      <c r="GE60" s="135"/>
      <c r="GF60" s="135"/>
      <c r="GG60" s="135"/>
      <c r="GH60" s="135"/>
      <c r="GI60" s="135"/>
      <c r="GJ60" s="135"/>
      <c r="GK60" s="135"/>
      <c r="GL60" s="135"/>
      <c r="GM60" s="135"/>
      <c r="GN60" s="135"/>
      <c r="GO60" s="135"/>
      <c r="GP60" s="135"/>
      <c r="GQ60" s="135"/>
      <c r="GR60" s="135"/>
      <c r="GS60" s="135"/>
      <c r="GT60" s="135"/>
      <c r="GU60" s="135"/>
      <c r="GV60" s="135"/>
      <c r="GW60" s="135"/>
      <c r="GX60" s="135"/>
      <c r="GY60" s="135"/>
      <c r="GZ60" s="135"/>
      <c r="HA60" s="135"/>
      <c r="HB60" s="135"/>
      <c r="HC60" s="135"/>
      <c r="HD60" s="135"/>
      <c r="HE60" s="135"/>
      <c r="HF60" s="135"/>
      <c r="HG60" s="135"/>
      <c r="HH60" s="135"/>
      <c r="HI60" s="135"/>
      <c r="HJ60" s="135"/>
      <c r="HK60" s="135"/>
      <c r="HL60" s="135"/>
      <c r="HM60" s="135"/>
      <c r="HN60" s="135"/>
      <c r="HO60" s="135"/>
      <c r="HP60" s="135"/>
      <c r="HQ60" s="135"/>
      <c r="HR60" s="135"/>
      <c r="HS60" s="135"/>
      <c r="HT60" s="135"/>
      <c r="HU60" s="135"/>
      <c r="HV60" s="135"/>
      <c r="HW60" s="135"/>
      <c r="HX60" s="135"/>
      <c r="HY60" s="135"/>
      <c r="HZ60" s="135"/>
      <c r="IA60" s="135"/>
      <c r="IB60" s="135"/>
      <c r="IC60" s="135"/>
      <c r="ID60" s="135"/>
      <c r="IE60" s="135"/>
      <c r="IF60" s="135"/>
      <c r="IG60" s="135"/>
      <c r="IH60" s="135"/>
      <c r="II60" s="135"/>
      <c r="IJ60" s="135"/>
      <c r="IK60" s="135"/>
      <c r="IL60" s="135"/>
      <c r="IM60" s="135"/>
      <c r="IN60" s="135"/>
      <c r="IO60" s="135"/>
      <c r="IP60" s="135"/>
      <c r="IQ60" s="135"/>
      <c r="IR60" s="135"/>
    </row>
    <row r="61" spans="1:252" ht="15.75" customHeight="1">
      <c r="A61" s="257" t="str">
        <f ca="1">IF((IBRF!H18=""),"",IBRF!H18)</f>
        <v>462</v>
      </c>
      <c r="B61" s="398" t="str">
        <f ca="1">IF((IBRF!I18=""),"",IBRF!I18)</f>
        <v>ANOMALY</v>
      </c>
      <c r="C61" s="453"/>
      <c r="D61" s="549"/>
      <c r="E61" s="549"/>
      <c r="F61" s="549"/>
      <c r="G61" s="398"/>
      <c r="H61" s="257" t="str">
        <f t="shared" si="2"/>
        <v>462</v>
      </c>
      <c r="I61" s="398" t="str">
        <f t="shared" si="3"/>
        <v>ANOMALY</v>
      </c>
      <c r="J61" s="453"/>
      <c r="K61" s="549"/>
      <c r="L61" s="549"/>
      <c r="M61" s="549"/>
      <c r="N61" s="398"/>
      <c r="O61" s="446"/>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c r="ED61" s="135"/>
      <c r="EE61" s="135"/>
      <c r="EF61" s="135"/>
      <c r="EG61" s="135"/>
      <c r="EH61" s="135"/>
      <c r="EI61" s="135"/>
      <c r="EJ61" s="135"/>
      <c r="EK61" s="135"/>
      <c r="EL61" s="135"/>
      <c r="EM61" s="135"/>
      <c r="EN61" s="135"/>
      <c r="EO61" s="135"/>
      <c r="EP61" s="135"/>
      <c r="EQ61" s="135"/>
      <c r="ER61" s="135"/>
      <c r="ES61" s="135"/>
      <c r="ET61" s="135"/>
      <c r="EU61" s="135"/>
      <c r="EV61" s="135"/>
      <c r="EW61" s="135"/>
      <c r="EX61" s="135"/>
      <c r="EY61" s="135"/>
      <c r="EZ61" s="135"/>
      <c r="FA61" s="135"/>
      <c r="FB61" s="135"/>
      <c r="FC61" s="135"/>
      <c r="FD61" s="135"/>
      <c r="FE61" s="135"/>
      <c r="FF61" s="135"/>
      <c r="FG61" s="135"/>
      <c r="FH61" s="135"/>
      <c r="FI61" s="135"/>
      <c r="FJ61" s="135"/>
      <c r="FK61" s="135"/>
      <c r="FL61" s="135"/>
      <c r="FM61" s="135"/>
      <c r="FN61" s="135"/>
      <c r="FO61" s="135"/>
      <c r="FP61" s="135"/>
      <c r="FQ61" s="135"/>
      <c r="FR61" s="135"/>
      <c r="FS61" s="135"/>
      <c r="FT61" s="135"/>
      <c r="FU61" s="135"/>
      <c r="FV61" s="135"/>
      <c r="FW61" s="135"/>
      <c r="FX61" s="135"/>
      <c r="FY61" s="135"/>
      <c r="FZ61" s="135"/>
      <c r="GA61" s="135"/>
      <c r="GB61" s="135"/>
      <c r="GC61" s="135"/>
      <c r="GD61" s="135"/>
      <c r="GE61" s="135"/>
      <c r="GF61" s="135"/>
      <c r="GG61" s="135"/>
      <c r="GH61" s="135"/>
      <c r="GI61" s="135"/>
      <c r="GJ61" s="135"/>
      <c r="GK61" s="135"/>
      <c r="GL61" s="135"/>
      <c r="GM61" s="135"/>
      <c r="GN61" s="135"/>
      <c r="GO61" s="135"/>
      <c r="GP61" s="135"/>
      <c r="GQ61" s="135"/>
      <c r="GR61" s="135"/>
      <c r="GS61" s="135"/>
      <c r="GT61" s="135"/>
      <c r="GU61" s="135"/>
      <c r="GV61" s="135"/>
      <c r="GW61" s="135"/>
      <c r="GX61" s="135"/>
      <c r="GY61" s="135"/>
      <c r="GZ61" s="135"/>
      <c r="HA61" s="135"/>
      <c r="HB61" s="135"/>
      <c r="HC61" s="135"/>
      <c r="HD61" s="135"/>
      <c r="HE61" s="135"/>
      <c r="HF61" s="135"/>
      <c r="HG61" s="135"/>
      <c r="HH61" s="135"/>
      <c r="HI61" s="135"/>
      <c r="HJ61" s="135"/>
      <c r="HK61" s="135"/>
      <c r="HL61" s="135"/>
      <c r="HM61" s="135"/>
      <c r="HN61" s="135"/>
      <c r="HO61" s="135"/>
      <c r="HP61" s="135"/>
      <c r="HQ61" s="135"/>
      <c r="HR61" s="135"/>
      <c r="HS61" s="135"/>
      <c r="HT61" s="135"/>
      <c r="HU61" s="135"/>
      <c r="HV61" s="135"/>
      <c r="HW61" s="135"/>
      <c r="HX61" s="135"/>
      <c r="HY61" s="135"/>
      <c r="HZ61" s="135"/>
      <c r="IA61" s="135"/>
      <c r="IB61" s="135"/>
      <c r="IC61" s="135"/>
      <c r="ID61" s="135"/>
      <c r="IE61" s="135"/>
      <c r="IF61" s="135"/>
      <c r="IG61" s="135"/>
      <c r="IH61" s="135"/>
      <c r="II61" s="135"/>
      <c r="IJ61" s="135"/>
      <c r="IK61" s="135"/>
      <c r="IL61" s="135"/>
      <c r="IM61" s="135"/>
      <c r="IN61" s="135"/>
      <c r="IO61" s="135"/>
      <c r="IP61" s="135"/>
      <c r="IQ61" s="135"/>
      <c r="IR61" s="135"/>
    </row>
    <row r="62" spans="1:252" ht="15.75" customHeight="1">
      <c r="A62" s="162" t="str">
        <f ca="1">IF((IBRF!H19=""),"",IBRF!H19)</f>
        <v>620</v>
      </c>
      <c r="B62" s="398" t="str">
        <f ca="1">IF((IBRF!I19=""),"",IBRF!I19)</f>
        <v>LAZER BEAM</v>
      </c>
      <c r="C62" s="233"/>
      <c r="D62" s="318"/>
      <c r="E62" s="318"/>
      <c r="F62" s="318"/>
      <c r="G62" s="497"/>
      <c r="H62" s="162" t="str">
        <f t="shared" si="2"/>
        <v>620</v>
      </c>
      <c r="I62" s="398" t="str">
        <f t="shared" si="3"/>
        <v>LAZER BEAM</v>
      </c>
      <c r="J62" s="233"/>
      <c r="K62" s="318"/>
      <c r="L62" s="318"/>
      <c r="M62" s="318"/>
      <c r="N62" s="497"/>
      <c r="O62" s="446"/>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c r="FC62" s="135"/>
      <c r="FD62" s="135"/>
      <c r="FE62" s="135"/>
      <c r="FF62" s="135"/>
      <c r="FG62" s="135"/>
      <c r="FH62" s="135"/>
      <c r="FI62" s="135"/>
      <c r="FJ62" s="135"/>
      <c r="FK62" s="135"/>
      <c r="FL62" s="135"/>
      <c r="FM62" s="135"/>
      <c r="FN62" s="135"/>
      <c r="FO62" s="135"/>
      <c r="FP62" s="135"/>
      <c r="FQ62" s="135"/>
      <c r="FR62" s="135"/>
      <c r="FS62" s="135"/>
      <c r="FT62" s="135"/>
      <c r="FU62" s="135"/>
      <c r="FV62" s="135"/>
      <c r="FW62" s="135"/>
      <c r="FX62" s="135"/>
      <c r="FY62" s="135"/>
      <c r="FZ62" s="135"/>
      <c r="GA62" s="135"/>
      <c r="GB62" s="135"/>
      <c r="GC62" s="135"/>
      <c r="GD62" s="135"/>
      <c r="GE62" s="135"/>
      <c r="GF62" s="135"/>
      <c r="GG62" s="135"/>
      <c r="GH62" s="135"/>
      <c r="GI62" s="135"/>
      <c r="GJ62" s="135"/>
      <c r="GK62" s="135"/>
      <c r="GL62" s="135"/>
      <c r="GM62" s="135"/>
      <c r="GN62" s="135"/>
      <c r="GO62" s="135"/>
      <c r="GP62" s="135"/>
      <c r="GQ62" s="135"/>
      <c r="GR62" s="135"/>
      <c r="GS62" s="135"/>
      <c r="GT62" s="135"/>
      <c r="GU62" s="135"/>
      <c r="GV62" s="135"/>
      <c r="GW62" s="135"/>
      <c r="GX62" s="135"/>
      <c r="GY62" s="135"/>
      <c r="GZ62" s="135"/>
      <c r="HA62" s="135"/>
      <c r="HB62" s="135"/>
      <c r="HC62" s="135"/>
      <c r="HD62" s="135"/>
      <c r="HE62" s="135"/>
      <c r="HF62" s="135"/>
      <c r="HG62" s="135"/>
      <c r="HH62" s="135"/>
      <c r="HI62" s="135"/>
      <c r="HJ62" s="135"/>
      <c r="HK62" s="135"/>
      <c r="HL62" s="135"/>
      <c r="HM62" s="135"/>
      <c r="HN62" s="135"/>
      <c r="HO62" s="135"/>
      <c r="HP62" s="135"/>
      <c r="HQ62" s="135"/>
      <c r="HR62" s="135"/>
      <c r="HS62" s="135"/>
      <c r="HT62" s="135"/>
      <c r="HU62" s="135"/>
      <c r="HV62" s="135"/>
      <c r="HW62" s="135"/>
      <c r="HX62" s="135"/>
      <c r="HY62" s="135"/>
      <c r="HZ62" s="135"/>
      <c r="IA62" s="135"/>
      <c r="IB62" s="135"/>
      <c r="IC62" s="135"/>
      <c r="ID62" s="135"/>
      <c r="IE62" s="135"/>
      <c r="IF62" s="135"/>
      <c r="IG62" s="135"/>
      <c r="IH62" s="135"/>
      <c r="II62" s="135"/>
      <c r="IJ62" s="135"/>
      <c r="IK62" s="135"/>
      <c r="IL62" s="135"/>
      <c r="IM62" s="135"/>
      <c r="IN62" s="135"/>
      <c r="IO62" s="135"/>
      <c r="IP62" s="135"/>
      <c r="IQ62" s="135"/>
      <c r="IR62" s="135"/>
    </row>
    <row r="63" spans="1:252" ht="15.75" customHeight="1">
      <c r="A63" s="257" t="str">
        <f ca="1">IF((IBRF!H20=""),"",IBRF!H20)</f>
        <v>666</v>
      </c>
      <c r="B63" s="398" t="str">
        <f ca="1">IF((IBRF!I20=""),"",IBRF!I20)</f>
        <v>ALLY SIN SHOVERLAND</v>
      </c>
      <c r="C63" s="453"/>
      <c r="D63" s="549"/>
      <c r="E63" s="549"/>
      <c r="F63" s="549"/>
      <c r="G63" s="398"/>
      <c r="H63" s="257" t="str">
        <f t="shared" si="2"/>
        <v>666</v>
      </c>
      <c r="I63" s="398" t="str">
        <f t="shared" si="3"/>
        <v>ALLY SIN SHOVERLAND</v>
      </c>
      <c r="J63" s="453"/>
      <c r="K63" s="549"/>
      <c r="L63" s="549"/>
      <c r="M63" s="549"/>
      <c r="N63" s="398"/>
      <c r="O63" s="446"/>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c r="FC63" s="135"/>
      <c r="FD63" s="135"/>
      <c r="FE63" s="135"/>
      <c r="FF63" s="135"/>
      <c r="FG63" s="135"/>
      <c r="FH63" s="135"/>
      <c r="FI63" s="135"/>
      <c r="FJ63" s="135"/>
      <c r="FK63" s="135"/>
      <c r="FL63" s="135"/>
      <c r="FM63" s="135"/>
      <c r="FN63" s="135"/>
      <c r="FO63" s="135"/>
      <c r="FP63" s="135"/>
      <c r="FQ63" s="135"/>
      <c r="FR63" s="135"/>
      <c r="FS63" s="135"/>
      <c r="FT63" s="135"/>
      <c r="FU63" s="135"/>
      <c r="FV63" s="135"/>
      <c r="FW63" s="135"/>
      <c r="FX63" s="135"/>
      <c r="FY63" s="135"/>
      <c r="FZ63" s="135"/>
      <c r="GA63" s="135"/>
      <c r="GB63" s="135"/>
      <c r="GC63" s="135"/>
      <c r="GD63" s="135"/>
      <c r="GE63" s="135"/>
      <c r="GF63" s="135"/>
      <c r="GG63" s="135"/>
      <c r="GH63" s="135"/>
      <c r="GI63" s="135"/>
      <c r="GJ63" s="135"/>
      <c r="GK63" s="135"/>
      <c r="GL63" s="135"/>
      <c r="GM63" s="135"/>
      <c r="GN63" s="135"/>
      <c r="GO63" s="135"/>
      <c r="GP63" s="135"/>
      <c r="GQ63" s="135"/>
      <c r="GR63" s="135"/>
      <c r="GS63" s="135"/>
      <c r="GT63" s="135"/>
      <c r="GU63" s="135"/>
      <c r="GV63" s="135"/>
      <c r="GW63" s="135"/>
      <c r="GX63" s="135"/>
      <c r="GY63" s="135"/>
      <c r="GZ63" s="135"/>
      <c r="HA63" s="135"/>
      <c r="HB63" s="135"/>
      <c r="HC63" s="135"/>
      <c r="HD63" s="135"/>
      <c r="HE63" s="135"/>
      <c r="HF63" s="135"/>
      <c r="HG63" s="135"/>
      <c r="HH63" s="135"/>
      <c r="HI63" s="135"/>
      <c r="HJ63" s="135"/>
      <c r="HK63" s="135"/>
      <c r="HL63" s="135"/>
      <c r="HM63" s="135"/>
      <c r="HN63" s="135"/>
      <c r="HO63" s="135"/>
      <c r="HP63" s="135"/>
      <c r="HQ63" s="135"/>
      <c r="HR63" s="135"/>
      <c r="HS63" s="135"/>
      <c r="HT63" s="135"/>
      <c r="HU63" s="135"/>
      <c r="HV63" s="135"/>
      <c r="HW63" s="135"/>
      <c r="HX63" s="135"/>
      <c r="HY63" s="135"/>
      <c r="HZ63" s="135"/>
      <c r="IA63" s="135"/>
      <c r="IB63" s="135"/>
      <c r="IC63" s="135"/>
      <c r="ID63" s="135"/>
      <c r="IE63" s="135"/>
      <c r="IF63" s="135"/>
      <c r="IG63" s="135"/>
      <c r="IH63" s="135"/>
      <c r="II63" s="135"/>
      <c r="IJ63" s="135"/>
      <c r="IK63" s="135"/>
      <c r="IL63" s="135"/>
      <c r="IM63" s="135"/>
      <c r="IN63" s="135"/>
      <c r="IO63" s="135"/>
      <c r="IP63" s="135"/>
      <c r="IQ63" s="135"/>
      <c r="IR63" s="135"/>
    </row>
    <row r="64" spans="1:252" ht="15.75" customHeight="1">
      <c r="A64" s="162" t="str">
        <f ca="1">IF((IBRF!H21=""),"",IBRF!H21)</f>
        <v>B00M</v>
      </c>
      <c r="B64" s="398" t="str">
        <f ca="1">IF((IBRF!I21=""),"",IBRF!I21)</f>
        <v>DOOM SHAKALAKA</v>
      </c>
      <c r="C64" s="233"/>
      <c r="D64" s="318"/>
      <c r="E64" s="318"/>
      <c r="F64" s="318"/>
      <c r="G64" s="497"/>
      <c r="H64" s="162" t="str">
        <f t="shared" si="2"/>
        <v>B00M</v>
      </c>
      <c r="I64" s="398" t="str">
        <f t="shared" si="3"/>
        <v>DOOM SHAKALAKA</v>
      </c>
      <c r="J64" s="233"/>
      <c r="K64" s="318"/>
      <c r="L64" s="318"/>
      <c r="M64" s="318"/>
      <c r="N64" s="497"/>
      <c r="O64" s="446"/>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35"/>
      <c r="FO64" s="135"/>
      <c r="FP64" s="135"/>
      <c r="FQ64" s="135"/>
      <c r="FR64" s="135"/>
      <c r="FS64" s="135"/>
      <c r="FT64" s="135"/>
      <c r="FU64" s="135"/>
      <c r="FV64" s="135"/>
      <c r="FW64" s="135"/>
      <c r="FX64" s="135"/>
      <c r="FY64" s="135"/>
      <c r="FZ64" s="135"/>
      <c r="GA64" s="135"/>
      <c r="GB64" s="135"/>
      <c r="GC64" s="135"/>
      <c r="GD64" s="135"/>
      <c r="GE64" s="135"/>
      <c r="GF64" s="135"/>
      <c r="GG64" s="135"/>
      <c r="GH64" s="135"/>
      <c r="GI64" s="135"/>
      <c r="GJ64" s="135"/>
      <c r="GK64" s="135"/>
      <c r="GL64" s="135"/>
      <c r="GM64" s="135"/>
      <c r="GN64" s="135"/>
      <c r="GO64" s="135"/>
      <c r="GP64" s="135"/>
      <c r="GQ64" s="135"/>
      <c r="GR64" s="135"/>
      <c r="GS64" s="135"/>
      <c r="GT64" s="135"/>
      <c r="GU64" s="135"/>
      <c r="GV64" s="135"/>
      <c r="GW64" s="135"/>
      <c r="GX64" s="135"/>
      <c r="GY64" s="135"/>
      <c r="GZ64" s="135"/>
      <c r="HA64" s="135"/>
      <c r="HB64" s="135"/>
      <c r="HC64" s="135"/>
      <c r="HD64" s="135"/>
      <c r="HE64" s="135"/>
      <c r="HF64" s="135"/>
      <c r="HG64" s="135"/>
      <c r="HH64" s="135"/>
      <c r="HI64" s="135"/>
      <c r="HJ64" s="135"/>
      <c r="HK64" s="135"/>
      <c r="HL64" s="135"/>
      <c r="HM64" s="135"/>
      <c r="HN64" s="135"/>
      <c r="HO64" s="135"/>
      <c r="HP64" s="135"/>
      <c r="HQ64" s="135"/>
      <c r="HR64" s="135"/>
      <c r="HS64" s="135"/>
      <c r="HT64" s="135"/>
      <c r="HU64" s="135"/>
      <c r="HV64" s="135"/>
      <c r="HW64" s="135"/>
      <c r="HX64" s="135"/>
      <c r="HY64" s="135"/>
      <c r="HZ64" s="135"/>
      <c r="IA64" s="135"/>
      <c r="IB64" s="135"/>
      <c r="IC64" s="135"/>
      <c r="ID64" s="135"/>
      <c r="IE64" s="135"/>
      <c r="IF64" s="135"/>
      <c r="IG64" s="135"/>
      <c r="IH64" s="135"/>
      <c r="II64" s="135"/>
      <c r="IJ64" s="135"/>
      <c r="IK64" s="135"/>
      <c r="IL64" s="135"/>
      <c r="IM64" s="135"/>
      <c r="IN64" s="135"/>
      <c r="IO64" s="135"/>
      <c r="IP64" s="135"/>
      <c r="IQ64" s="135"/>
      <c r="IR64" s="135"/>
    </row>
    <row r="65" spans="1:252" ht="15.75" customHeight="1">
      <c r="A65" s="257" t="str">
        <f ca="1">IF((IBRF!H22=""),"",IBRF!H22)</f>
        <v>N20</v>
      </c>
      <c r="B65" s="398" t="str">
        <f ca="1">IF((IBRF!I22=""),"",IBRF!I22)</f>
        <v>COOL WHIP</v>
      </c>
      <c r="C65" s="453"/>
      <c r="D65" s="549"/>
      <c r="E65" s="549"/>
      <c r="F65" s="549"/>
      <c r="G65" s="398"/>
      <c r="H65" s="257" t="str">
        <f t="shared" si="2"/>
        <v>N20</v>
      </c>
      <c r="I65" s="398" t="str">
        <f t="shared" si="3"/>
        <v>COOL WHIP</v>
      </c>
      <c r="J65" s="453"/>
      <c r="K65" s="549"/>
      <c r="L65" s="549"/>
      <c r="M65" s="549"/>
      <c r="N65" s="398"/>
      <c r="O65" s="446"/>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135"/>
      <c r="CW65" s="135"/>
      <c r="CX65" s="135"/>
      <c r="CY65" s="135"/>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5"/>
      <c r="EA65" s="135"/>
      <c r="EB65" s="135"/>
      <c r="EC65" s="135"/>
      <c r="ED65" s="135"/>
      <c r="EE65" s="135"/>
      <c r="EF65" s="135"/>
      <c r="EG65" s="135"/>
      <c r="EH65" s="135"/>
      <c r="EI65" s="135"/>
      <c r="EJ65" s="135"/>
      <c r="EK65" s="135"/>
      <c r="EL65" s="135"/>
      <c r="EM65" s="135"/>
      <c r="EN65" s="135"/>
      <c r="EO65" s="135"/>
      <c r="EP65" s="135"/>
      <c r="EQ65" s="135"/>
      <c r="ER65" s="135"/>
      <c r="ES65" s="135"/>
      <c r="ET65" s="135"/>
      <c r="EU65" s="135"/>
      <c r="EV65" s="135"/>
      <c r="EW65" s="135"/>
      <c r="EX65" s="135"/>
      <c r="EY65" s="135"/>
      <c r="EZ65" s="135"/>
      <c r="FA65" s="135"/>
      <c r="FB65" s="135"/>
      <c r="FC65" s="135"/>
      <c r="FD65" s="135"/>
      <c r="FE65" s="135"/>
      <c r="FF65" s="135"/>
      <c r="FG65" s="135"/>
      <c r="FH65" s="135"/>
      <c r="FI65" s="135"/>
      <c r="FJ65" s="135"/>
      <c r="FK65" s="135"/>
      <c r="FL65" s="135"/>
      <c r="FM65" s="135"/>
      <c r="FN65" s="135"/>
      <c r="FO65" s="135"/>
      <c r="FP65" s="135"/>
      <c r="FQ65" s="135"/>
      <c r="FR65" s="135"/>
      <c r="FS65" s="135"/>
      <c r="FT65" s="135"/>
      <c r="FU65" s="135"/>
      <c r="FV65" s="135"/>
      <c r="FW65" s="135"/>
      <c r="FX65" s="135"/>
      <c r="FY65" s="135"/>
      <c r="FZ65" s="135"/>
      <c r="GA65" s="135"/>
      <c r="GB65" s="135"/>
      <c r="GC65" s="135"/>
      <c r="GD65" s="135"/>
      <c r="GE65" s="135"/>
      <c r="GF65" s="135"/>
      <c r="GG65" s="135"/>
      <c r="GH65" s="135"/>
      <c r="GI65" s="135"/>
      <c r="GJ65" s="135"/>
      <c r="GK65" s="135"/>
      <c r="GL65" s="135"/>
      <c r="GM65" s="135"/>
      <c r="GN65" s="135"/>
      <c r="GO65" s="135"/>
      <c r="GP65" s="135"/>
      <c r="GQ65" s="135"/>
      <c r="GR65" s="135"/>
      <c r="GS65" s="135"/>
      <c r="GT65" s="135"/>
      <c r="GU65" s="135"/>
      <c r="GV65" s="135"/>
      <c r="GW65" s="135"/>
      <c r="GX65" s="135"/>
      <c r="GY65" s="135"/>
      <c r="GZ65" s="135"/>
      <c r="HA65" s="135"/>
      <c r="HB65" s="135"/>
      <c r="HC65" s="135"/>
      <c r="HD65" s="135"/>
      <c r="HE65" s="135"/>
      <c r="HF65" s="135"/>
      <c r="HG65" s="135"/>
      <c r="HH65" s="135"/>
      <c r="HI65" s="135"/>
      <c r="HJ65" s="135"/>
      <c r="HK65" s="135"/>
      <c r="HL65" s="135"/>
      <c r="HM65" s="135"/>
      <c r="HN65" s="135"/>
      <c r="HO65" s="135"/>
      <c r="HP65" s="135"/>
      <c r="HQ65" s="135"/>
      <c r="HR65" s="135"/>
      <c r="HS65" s="135"/>
      <c r="HT65" s="135"/>
      <c r="HU65" s="135"/>
      <c r="HV65" s="135"/>
      <c r="HW65" s="135"/>
      <c r="HX65" s="135"/>
      <c r="HY65" s="135"/>
      <c r="HZ65" s="135"/>
      <c r="IA65" s="135"/>
      <c r="IB65" s="135"/>
      <c r="IC65" s="135"/>
      <c r="ID65" s="135"/>
      <c r="IE65" s="135"/>
      <c r="IF65" s="135"/>
      <c r="IG65" s="135"/>
      <c r="IH65" s="135"/>
      <c r="II65" s="135"/>
      <c r="IJ65" s="135"/>
      <c r="IK65" s="135"/>
      <c r="IL65" s="135"/>
      <c r="IM65" s="135"/>
      <c r="IN65" s="135"/>
      <c r="IO65" s="135"/>
      <c r="IP65" s="135"/>
      <c r="IQ65" s="135"/>
      <c r="IR65" s="135"/>
    </row>
    <row r="66" spans="1:252" ht="15.75" customHeight="1">
      <c r="A66" s="162" t="str">
        <f ca="1">IF((IBRF!H23=""),"",IBRF!H23)</f>
        <v>W00T</v>
      </c>
      <c r="B66" s="398" t="str">
        <f ca="1">IF((IBRF!I23=""),"",IBRF!I23)</f>
        <v>GENNIFERAL</v>
      </c>
      <c r="C66" s="233"/>
      <c r="D66" s="318"/>
      <c r="E66" s="318"/>
      <c r="F66" s="318"/>
      <c r="G66" s="497"/>
      <c r="H66" s="162" t="str">
        <f t="shared" si="2"/>
        <v>W00T</v>
      </c>
      <c r="I66" s="398" t="str">
        <f t="shared" si="3"/>
        <v>GENNIFERAL</v>
      </c>
      <c r="J66" s="233"/>
      <c r="K66" s="318"/>
      <c r="L66" s="318"/>
      <c r="M66" s="318"/>
      <c r="N66" s="497"/>
      <c r="O66" s="446"/>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c r="ED66" s="135"/>
      <c r="EE66" s="135"/>
      <c r="EF66" s="135"/>
      <c r="EG66" s="135"/>
      <c r="EH66" s="135"/>
      <c r="EI66" s="135"/>
      <c r="EJ66" s="135"/>
      <c r="EK66" s="135"/>
      <c r="EL66" s="135"/>
      <c r="EM66" s="135"/>
      <c r="EN66" s="135"/>
      <c r="EO66" s="135"/>
      <c r="EP66" s="135"/>
      <c r="EQ66" s="135"/>
      <c r="ER66" s="135"/>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35"/>
      <c r="FO66" s="135"/>
      <c r="FP66" s="135"/>
      <c r="FQ66" s="135"/>
      <c r="FR66" s="135"/>
      <c r="FS66" s="135"/>
      <c r="FT66" s="135"/>
      <c r="FU66" s="135"/>
      <c r="FV66" s="135"/>
      <c r="FW66" s="135"/>
      <c r="FX66" s="135"/>
      <c r="FY66" s="135"/>
      <c r="FZ66" s="135"/>
      <c r="GA66" s="135"/>
      <c r="GB66" s="135"/>
      <c r="GC66" s="135"/>
      <c r="GD66" s="135"/>
      <c r="GE66" s="135"/>
      <c r="GF66" s="135"/>
      <c r="GG66" s="135"/>
      <c r="GH66" s="135"/>
      <c r="GI66" s="135"/>
      <c r="GJ66" s="135"/>
      <c r="GK66" s="135"/>
      <c r="GL66" s="135"/>
      <c r="GM66" s="135"/>
      <c r="GN66" s="135"/>
      <c r="GO66" s="135"/>
      <c r="GP66" s="135"/>
      <c r="GQ66" s="135"/>
      <c r="GR66" s="135"/>
      <c r="GS66" s="135"/>
      <c r="GT66" s="135"/>
      <c r="GU66" s="135"/>
      <c r="GV66" s="135"/>
      <c r="GW66" s="135"/>
      <c r="GX66" s="135"/>
      <c r="GY66" s="135"/>
      <c r="GZ66" s="135"/>
      <c r="HA66" s="135"/>
      <c r="HB66" s="135"/>
      <c r="HC66" s="135"/>
      <c r="HD66" s="135"/>
      <c r="HE66" s="135"/>
      <c r="HF66" s="135"/>
      <c r="HG66" s="135"/>
      <c r="HH66" s="135"/>
      <c r="HI66" s="135"/>
      <c r="HJ66" s="135"/>
      <c r="HK66" s="135"/>
      <c r="HL66" s="135"/>
      <c r="HM66" s="135"/>
      <c r="HN66" s="135"/>
      <c r="HO66" s="135"/>
      <c r="HP66" s="135"/>
      <c r="HQ66" s="135"/>
      <c r="HR66" s="135"/>
      <c r="HS66" s="135"/>
      <c r="HT66" s="135"/>
      <c r="HU66" s="135"/>
      <c r="HV66" s="135"/>
      <c r="HW66" s="135"/>
      <c r="HX66" s="135"/>
      <c r="HY66" s="135"/>
      <c r="HZ66" s="135"/>
      <c r="IA66" s="135"/>
      <c r="IB66" s="135"/>
      <c r="IC66" s="135"/>
      <c r="ID66" s="135"/>
      <c r="IE66" s="135"/>
      <c r="IF66" s="135"/>
      <c r="IG66" s="135"/>
      <c r="IH66" s="135"/>
      <c r="II66" s="135"/>
      <c r="IJ66" s="135"/>
      <c r="IK66" s="135"/>
      <c r="IL66" s="135"/>
      <c r="IM66" s="135"/>
      <c r="IN66" s="135"/>
      <c r="IO66" s="135"/>
      <c r="IP66" s="135"/>
      <c r="IQ66" s="135"/>
      <c r="IR66" s="135"/>
    </row>
    <row r="67" spans="1:252" ht="15.75" customHeight="1">
      <c r="A67" s="257" t="str">
        <f ca="1">IF((IBRF!H24=""),"",IBRF!H24)</f>
        <v>8</v>
      </c>
      <c r="B67" s="398" t="str">
        <f ca="1">IF((IBRF!I24=""),"",IBRF!I24)</f>
        <v>GHETTO BARBIE (ALT)</v>
      </c>
      <c r="C67" s="453"/>
      <c r="D67" s="549"/>
      <c r="E67" s="549"/>
      <c r="F67" s="549"/>
      <c r="G67" s="398"/>
      <c r="H67" s="257" t="str">
        <f t="shared" si="2"/>
        <v>8</v>
      </c>
      <c r="I67" s="398" t="str">
        <f t="shared" si="3"/>
        <v>GHETTO BARBIE (ALT)</v>
      </c>
      <c r="J67" s="453"/>
      <c r="K67" s="549"/>
      <c r="L67" s="549"/>
      <c r="M67" s="549"/>
      <c r="N67" s="398"/>
      <c r="O67" s="446"/>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c r="ED67" s="135"/>
      <c r="EE67" s="135"/>
      <c r="EF67" s="135"/>
      <c r="EG67" s="135"/>
      <c r="EH67" s="135"/>
      <c r="EI67" s="135"/>
      <c r="EJ67" s="135"/>
      <c r="EK67" s="135"/>
      <c r="EL67" s="135"/>
      <c r="EM67" s="135"/>
      <c r="EN67" s="135"/>
      <c r="EO67" s="135"/>
      <c r="EP67" s="135"/>
      <c r="EQ67" s="135"/>
      <c r="ER67" s="135"/>
      <c r="ES67" s="135"/>
      <c r="ET67" s="135"/>
      <c r="EU67" s="135"/>
      <c r="EV67" s="135"/>
      <c r="EW67" s="135"/>
      <c r="EX67" s="135"/>
      <c r="EY67" s="135"/>
      <c r="EZ67" s="135"/>
      <c r="FA67" s="135"/>
      <c r="FB67" s="135"/>
      <c r="FC67" s="135"/>
      <c r="FD67" s="135"/>
      <c r="FE67" s="135"/>
      <c r="FF67" s="135"/>
      <c r="FG67" s="135"/>
      <c r="FH67" s="135"/>
      <c r="FI67" s="135"/>
      <c r="FJ67" s="135"/>
      <c r="FK67" s="135"/>
      <c r="FL67" s="135"/>
      <c r="FM67" s="135"/>
      <c r="FN67" s="135"/>
      <c r="FO67" s="135"/>
      <c r="FP67" s="135"/>
      <c r="FQ67" s="135"/>
      <c r="FR67" s="135"/>
      <c r="FS67" s="135"/>
      <c r="FT67" s="135"/>
      <c r="FU67" s="135"/>
      <c r="FV67" s="135"/>
      <c r="FW67" s="135"/>
      <c r="FX67" s="135"/>
      <c r="FY67" s="135"/>
      <c r="FZ67" s="135"/>
      <c r="GA67" s="135"/>
      <c r="GB67" s="135"/>
      <c r="GC67" s="135"/>
      <c r="GD67" s="135"/>
      <c r="GE67" s="135"/>
      <c r="GF67" s="135"/>
      <c r="GG67" s="135"/>
      <c r="GH67" s="135"/>
      <c r="GI67" s="135"/>
      <c r="GJ67" s="135"/>
      <c r="GK67" s="135"/>
      <c r="GL67" s="135"/>
      <c r="GM67" s="135"/>
      <c r="GN67" s="135"/>
      <c r="GO67" s="135"/>
      <c r="GP67" s="135"/>
      <c r="GQ67" s="135"/>
      <c r="GR67" s="135"/>
      <c r="GS67" s="135"/>
      <c r="GT67" s="135"/>
      <c r="GU67" s="135"/>
      <c r="GV67" s="135"/>
      <c r="GW67" s="135"/>
      <c r="GX67" s="135"/>
      <c r="GY67" s="135"/>
      <c r="GZ67" s="135"/>
      <c r="HA67" s="135"/>
      <c r="HB67" s="135"/>
      <c r="HC67" s="135"/>
      <c r="HD67" s="135"/>
      <c r="HE67" s="135"/>
      <c r="HF67" s="135"/>
      <c r="HG67" s="135"/>
      <c r="HH67" s="135"/>
      <c r="HI67" s="135"/>
      <c r="HJ67" s="135"/>
      <c r="HK67" s="135"/>
      <c r="HL67" s="135"/>
      <c r="HM67" s="135"/>
      <c r="HN67" s="135"/>
      <c r="HO67" s="135"/>
      <c r="HP67" s="135"/>
      <c r="HQ67" s="135"/>
      <c r="HR67" s="135"/>
      <c r="HS67" s="135"/>
      <c r="HT67" s="135"/>
      <c r="HU67" s="135"/>
      <c r="HV67" s="135"/>
      <c r="HW67" s="135"/>
      <c r="HX67" s="135"/>
      <c r="HY67" s="135"/>
      <c r="HZ67" s="135"/>
      <c r="IA67" s="135"/>
      <c r="IB67" s="135"/>
      <c r="IC67" s="135"/>
      <c r="ID67" s="135"/>
      <c r="IE67" s="135"/>
      <c r="IF67" s="135"/>
      <c r="IG67" s="135"/>
      <c r="IH67" s="135"/>
      <c r="II67" s="135"/>
      <c r="IJ67" s="135"/>
      <c r="IK67" s="135"/>
      <c r="IL67" s="135"/>
      <c r="IM67" s="135"/>
      <c r="IN67" s="135"/>
      <c r="IO67" s="135"/>
      <c r="IP67" s="135"/>
      <c r="IQ67" s="135"/>
      <c r="IR67" s="135"/>
    </row>
    <row r="68" spans="1:252" ht="15.75" customHeight="1">
      <c r="A68" s="162" t="str">
        <f ca="1">IF((IBRF!H25=""),"",IBRF!H25)</f>
        <v>MGS4</v>
      </c>
      <c r="B68" s="398" t="str">
        <f ca="1">IF((IBRF!I25=""),"",IBRF!I25)</f>
        <v>MERYL SLAUGHTERBURGH (ALT)</v>
      </c>
      <c r="C68" s="233"/>
      <c r="D68" s="318"/>
      <c r="E68" s="318"/>
      <c r="F68" s="318"/>
      <c r="G68" s="497"/>
      <c r="H68" s="162" t="str">
        <f t="shared" si="2"/>
        <v>MGS4</v>
      </c>
      <c r="I68" s="398" t="str">
        <f t="shared" si="3"/>
        <v>MERYL SLAUGHTERBURGH (ALT)</v>
      </c>
      <c r="J68" s="233"/>
      <c r="K68" s="318"/>
      <c r="L68" s="318"/>
      <c r="M68" s="318"/>
      <c r="N68" s="497"/>
      <c r="O68" s="446"/>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35"/>
      <c r="FO68" s="135"/>
      <c r="FP68" s="135"/>
      <c r="FQ68" s="135"/>
      <c r="FR68" s="135"/>
      <c r="FS68" s="135"/>
      <c r="FT68" s="135"/>
      <c r="FU68" s="135"/>
      <c r="FV68" s="135"/>
      <c r="FW68" s="135"/>
      <c r="FX68" s="135"/>
      <c r="FY68" s="135"/>
      <c r="FZ68" s="135"/>
      <c r="GA68" s="135"/>
      <c r="GB68" s="135"/>
      <c r="GC68" s="135"/>
      <c r="GD68" s="135"/>
      <c r="GE68" s="135"/>
      <c r="GF68" s="135"/>
      <c r="GG68" s="135"/>
      <c r="GH68" s="135"/>
      <c r="GI68" s="135"/>
      <c r="GJ68" s="135"/>
      <c r="GK68" s="135"/>
      <c r="GL68" s="135"/>
      <c r="GM68" s="135"/>
      <c r="GN68" s="135"/>
      <c r="GO68" s="135"/>
      <c r="GP68" s="135"/>
      <c r="GQ68" s="135"/>
      <c r="GR68" s="135"/>
      <c r="GS68" s="135"/>
      <c r="GT68" s="135"/>
      <c r="GU68" s="135"/>
      <c r="GV68" s="135"/>
      <c r="GW68" s="135"/>
      <c r="GX68" s="135"/>
      <c r="GY68" s="135"/>
      <c r="GZ68" s="135"/>
      <c r="HA68" s="135"/>
      <c r="HB68" s="135"/>
      <c r="HC68" s="135"/>
      <c r="HD68" s="135"/>
      <c r="HE68" s="135"/>
      <c r="HF68" s="135"/>
      <c r="HG68" s="135"/>
      <c r="HH68" s="135"/>
      <c r="HI68" s="135"/>
      <c r="HJ68" s="135"/>
      <c r="HK68" s="135"/>
      <c r="HL68" s="135"/>
      <c r="HM68" s="135"/>
      <c r="HN68" s="135"/>
      <c r="HO68" s="135"/>
      <c r="HP68" s="135"/>
      <c r="HQ68" s="135"/>
      <c r="HR68" s="135"/>
      <c r="HS68" s="135"/>
      <c r="HT68" s="135"/>
      <c r="HU68" s="135"/>
      <c r="HV68" s="135"/>
      <c r="HW68" s="135"/>
      <c r="HX68" s="135"/>
      <c r="HY68" s="135"/>
      <c r="HZ68" s="135"/>
      <c r="IA68" s="135"/>
      <c r="IB68" s="135"/>
      <c r="IC68" s="135"/>
      <c r="ID68" s="135"/>
      <c r="IE68" s="135"/>
      <c r="IF68" s="135"/>
      <c r="IG68" s="135"/>
      <c r="IH68" s="135"/>
      <c r="II68" s="135"/>
      <c r="IJ68" s="135"/>
      <c r="IK68" s="135"/>
      <c r="IL68" s="135"/>
      <c r="IM68" s="135"/>
      <c r="IN68" s="135"/>
      <c r="IO68" s="135"/>
      <c r="IP68" s="135"/>
      <c r="IQ68" s="135"/>
      <c r="IR68" s="135"/>
    </row>
    <row r="69" spans="1:252" ht="15.75" customHeight="1">
      <c r="A69" s="257" t="str">
        <f ca="1">IF((IBRF!H26=""),"",IBRF!H26)</f>
        <v/>
      </c>
      <c r="B69" s="398" t="str">
        <f ca="1">IF((IBRF!I26=""),"",IBRF!I26)</f>
        <v/>
      </c>
      <c r="C69" s="453"/>
      <c r="D69" s="549"/>
      <c r="E69" s="549"/>
      <c r="F69" s="549"/>
      <c r="G69" s="398"/>
      <c r="H69" s="257" t="str">
        <f t="shared" si="2"/>
        <v/>
      </c>
      <c r="I69" s="398" t="str">
        <f t="shared" si="3"/>
        <v/>
      </c>
      <c r="J69" s="453"/>
      <c r="K69" s="549"/>
      <c r="L69" s="549"/>
      <c r="M69" s="549"/>
      <c r="N69" s="398"/>
      <c r="O69" s="446"/>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c r="EW69" s="135"/>
      <c r="EX69" s="135"/>
      <c r="EY69" s="135"/>
      <c r="EZ69" s="135"/>
      <c r="FA69" s="135"/>
      <c r="FB69" s="135"/>
      <c r="FC69" s="135"/>
      <c r="FD69" s="135"/>
      <c r="FE69" s="135"/>
      <c r="FF69" s="135"/>
      <c r="FG69" s="135"/>
      <c r="FH69" s="135"/>
      <c r="FI69" s="135"/>
      <c r="FJ69" s="135"/>
      <c r="FK69" s="135"/>
      <c r="FL69" s="135"/>
      <c r="FM69" s="135"/>
      <c r="FN69" s="135"/>
      <c r="FO69" s="135"/>
      <c r="FP69" s="135"/>
      <c r="FQ69" s="135"/>
      <c r="FR69" s="135"/>
      <c r="FS69" s="135"/>
      <c r="FT69" s="135"/>
      <c r="FU69" s="135"/>
      <c r="FV69" s="135"/>
      <c r="FW69" s="135"/>
      <c r="FX69" s="135"/>
      <c r="FY69" s="135"/>
      <c r="FZ69" s="135"/>
      <c r="GA69" s="135"/>
      <c r="GB69" s="135"/>
      <c r="GC69" s="135"/>
      <c r="GD69" s="135"/>
      <c r="GE69" s="135"/>
      <c r="GF69" s="135"/>
      <c r="GG69" s="135"/>
      <c r="GH69" s="135"/>
      <c r="GI69" s="135"/>
      <c r="GJ69" s="135"/>
      <c r="GK69" s="135"/>
      <c r="GL69" s="135"/>
      <c r="GM69" s="135"/>
      <c r="GN69" s="135"/>
      <c r="GO69" s="135"/>
      <c r="GP69" s="135"/>
      <c r="GQ69" s="135"/>
      <c r="GR69" s="135"/>
      <c r="GS69" s="135"/>
      <c r="GT69" s="135"/>
      <c r="GU69" s="135"/>
      <c r="GV69" s="135"/>
      <c r="GW69" s="135"/>
      <c r="GX69" s="135"/>
      <c r="GY69" s="135"/>
      <c r="GZ69" s="135"/>
      <c r="HA69" s="135"/>
      <c r="HB69" s="135"/>
      <c r="HC69" s="135"/>
      <c r="HD69" s="135"/>
      <c r="HE69" s="135"/>
      <c r="HF69" s="135"/>
      <c r="HG69" s="135"/>
      <c r="HH69" s="135"/>
      <c r="HI69" s="135"/>
      <c r="HJ69" s="135"/>
      <c r="HK69" s="135"/>
      <c r="HL69" s="135"/>
      <c r="HM69" s="135"/>
      <c r="HN69" s="135"/>
      <c r="HO69" s="135"/>
      <c r="HP69" s="135"/>
      <c r="HQ69" s="135"/>
      <c r="HR69" s="135"/>
      <c r="HS69" s="135"/>
      <c r="HT69" s="135"/>
      <c r="HU69" s="135"/>
      <c r="HV69" s="135"/>
      <c r="HW69" s="135"/>
      <c r="HX69" s="135"/>
      <c r="HY69" s="135"/>
      <c r="HZ69" s="135"/>
      <c r="IA69" s="135"/>
      <c r="IB69" s="135"/>
      <c r="IC69" s="135"/>
      <c r="ID69" s="135"/>
      <c r="IE69" s="135"/>
      <c r="IF69" s="135"/>
      <c r="IG69" s="135"/>
      <c r="IH69" s="135"/>
      <c r="II69" s="135"/>
      <c r="IJ69" s="135"/>
      <c r="IK69" s="135"/>
      <c r="IL69" s="135"/>
      <c r="IM69" s="135"/>
      <c r="IN69" s="135"/>
      <c r="IO69" s="135"/>
      <c r="IP69" s="135"/>
      <c r="IQ69" s="135"/>
      <c r="IR69" s="135"/>
    </row>
    <row r="70" spans="1:252" ht="15.75" customHeight="1">
      <c r="A70" s="162" t="str">
        <f ca="1">IF((IBRF!H27=""),"",IBRF!H27)</f>
        <v/>
      </c>
      <c r="B70" s="398" t="str">
        <f ca="1">IF((IBRF!I27=""),"",IBRF!I27)</f>
        <v/>
      </c>
      <c r="C70" s="233"/>
      <c r="D70" s="318"/>
      <c r="E70" s="318"/>
      <c r="F70" s="318"/>
      <c r="G70" s="497"/>
      <c r="H70" s="162" t="str">
        <f t="shared" si="2"/>
        <v/>
      </c>
      <c r="I70" s="398" t="str">
        <f t="shared" si="3"/>
        <v/>
      </c>
      <c r="J70" s="233"/>
      <c r="K70" s="318"/>
      <c r="L70" s="318"/>
      <c r="M70" s="318"/>
      <c r="N70" s="497"/>
      <c r="O70" s="446"/>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5"/>
      <c r="CY70" s="135"/>
      <c r="CZ70" s="135"/>
      <c r="DA70" s="135"/>
      <c r="DB70" s="135"/>
      <c r="DC70" s="135"/>
      <c r="DD70" s="135"/>
      <c r="DE70" s="135"/>
      <c r="DF70" s="135"/>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c r="EV70" s="135"/>
      <c r="EW70" s="135"/>
      <c r="EX70" s="135"/>
      <c r="EY70" s="135"/>
      <c r="EZ70" s="135"/>
      <c r="FA70" s="135"/>
      <c r="FB70" s="135"/>
      <c r="FC70" s="135"/>
      <c r="FD70" s="135"/>
      <c r="FE70" s="135"/>
      <c r="FF70" s="135"/>
      <c r="FG70" s="135"/>
      <c r="FH70" s="135"/>
      <c r="FI70" s="135"/>
      <c r="FJ70" s="135"/>
      <c r="FK70" s="135"/>
      <c r="FL70" s="135"/>
      <c r="FM70" s="135"/>
      <c r="FN70" s="135"/>
      <c r="FO70" s="135"/>
      <c r="FP70" s="135"/>
      <c r="FQ70" s="135"/>
      <c r="FR70" s="135"/>
      <c r="FS70" s="135"/>
      <c r="FT70" s="135"/>
      <c r="FU70" s="135"/>
      <c r="FV70" s="135"/>
      <c r="FW70" s="135"/>
      <c r="FX70" s="135"/>
      <c r="FY70" s="135"/>
      <c r="FZ70" s="135"/>
      <c r="GA70" s="135"/>
      <c r="GB70" s="135"/>
      <c r="GC70" s="135"/>
      <c r="GD70" s="135"/>
      <c r="GE70" s="135"/>
      <c r="GF70" s="135"/>
      <c r="GG70" s="135"/>
      <c r="GH70" s="135"/>
      <c r="GI70" s="135"/>
      <c r="GJ70" s="135"/>
      <c r="GK70" s="135"/>
      <c r="GL70" s="135"/>
      <c r="GM70" s="135"/>
      <c r="GN70" s="135"/>
      <c r="GO70" s="135"/>
      <c r="GP70" s="135"/>
      <c r="GQ70" s="135"/>
      <c r="GR70" s="135"/>
      <c r="GS70" s="135"/>
      <c r="GT70" s="135"/>
      <c r="GU70" s="135"/>
      <c r="GV70" s="135"/>
      <c r="GW70" s="135"/>
      <c r="GX70" s="135"/>
      <c r="GY70" s="135"/>
      <c r="GZ70" s="135"/>
      <c r="HA70" s="135"/>
      <c r="HB70" s="135"/>
      <c r="HC70" s="135"/>
      <c r="HD70" s="135"/>
      <c r="HE70" s="135"/>
      <c r="HF70" s="135"/>
      <c r="HG70" s="135"/>
      <c r="HH70" s="135"/>
      <c r="HI70" s="135"/>
      <c r="HJ70" s="135"/>
      <c r="HK70" s="135"/>
      <c r="HL70" s="135"/>
      <c r="HM70" s="135"/>
      <c r="HN70" s="135"/>
      <c r="HO70" s="135"/>
      <c r="HP70" s="135"/>
      <c r="HQ70" s="135"/>
      <c r="HR70" s="135"/>
      <c r="HS70" s="135"/>
      <c r="HT70" s="135"/>
      <c r="HU70" s="135"/>
      <c r="HV70" s="135"/>
      <c r="HW70" s="135"/>
      <c r="HX70" s="135"/>
      <c r="HY70" s="135"/>
      <c r="HZ70" s="135"/>
      <c r="IA70" s="135"/>
      <c r="IB70" s="135"/>
      <c r="IC70" s="135"/>
      <c r="ID70" s="135"/>
      <c r="IE70" s="135"/>
      <c r="IF70" s="135"/>
      <c r="IG70" s="135"/>
      <c r="IH70" s="135"/>
      <c r="II70" s="135"/>
      <c r="IJ70" s="135"/>
      <c r="IK70" s="135"/>
      <c r="IL70" s="135"/>
      <c r="IM70" s="135"/>
      <c r="IN70" s="135"/>
      <c r="IO70" s="135"/>
      <c r="IP70" s="135"/>
      <c r="IQ70" s="135"/>
      <c r="IR70" s="135"/>
    </row>
    <row r="71" spans="1:252" ht="15.75" customHeight="1">
      <c r="A71" s="257" t="str">
        <f ca="1">IF((IBRF!H28=""),"",IBRF!H28)</f>
        <v/>
      </c>
      <c r="B71" s="398" t="str">
        <f ca="1">IF((IBRF!I28=""),"",IBRF!I28)</f>
        <v/>
      </c>
      <c r="C71" s="453"/>
      <c r="D71" s="549"/>
      <c r="E71" s="549"/>
      <c r="F71" s="549"/>
      <c r="G71" s="398"/>
      <c r="H71" s="257" t="str">
        <f t="shared" si="2"/>
        <v/>
      </c>
      <c r="I71" s="398" t="str">
        <f t="shared" si="3"/>
        <v/>
      </c>
      <c r="J71" s="453"/>
      <c r="K71" s="549"/>
      <c r="L71" s="549"/>
      <c r="M71" s="549"/>
      <c r="N71" s="398"/>
      <c r="O71" s="446"/>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c r="CM71" s="135"/>
      <c r="CN71" s="135"/>
      <c r="CO71" s="135"/>
      <c r="CP71" s="135"/>
      <c r="CQ71" s="135"/>
      <c r="CR71" s="135"/>
      <c r="CS71" s="135"/>
      <c r="CT71" s="135"/>
      <c r="CU71" s="135"/>
      <c r="CV71" s="135"/>
      <c r="CW71" s="135"/>
      <c r="CX71" s="135"/>
      <c r="CY71" s="135"/>
      <c r="CZ71" s="135"/>
      <c r="DA71" s="135"/>
      <c r="DB71" s="135"/>
      <c r="DC71" s="135"/>
      <c r="DD71" s="135"/>
      <c r="DE71" s="135"/>
      <c r="DF71" s="135"/>
      <c r="DG71" s="135"/>
      <c r="DH71" s="135"/>
      <c r="DI71" s="135"/>
      <c r="DJ71" s="135"/>
      <c r="DK71" s="135"/>
      <c r="DL71" s="135"/>
      <c r="DM71" s="135"/>
      <c r="DN71" s="135"/>
      <c r="DO71" s="135"/>
      <c r="DP71" s="135"/>
      <c r="DQ71" s="135"/>
      <c r="DR71" s="135"/>
      <c r="DS71" s="135"/>
      <c r="DT71" s="135"/>
      <c r="DU71" s="135"/>
      <c r="DV71" s="135"/>
      <c r="DW71" s="135"/>
      <c r="DX71" s="135"/>
      <c r="DY71" s="135"/>
      <c r="DZ71" s="135"/>
      <c r="EA71" s="135"/>
      <c r="EB71" s="135"/>
      <c r="EC71" s="135"/>
      <c r="ED71" s="135"/>
      <c r="EE71" s="135"/>
      <c r="EF71" s="135"/>
      <c r="EG71" s="135"/>
      <c r="EH71" s="135"/>
      <c r="EI71" s="135"/>
      <c r="EJ71" s="135"/>
      <c r="EK71" s="135"/>
      <c r="EL71" s="135"/>
      <c r="EM71" s="135"/>
      <c r="EN71" s="135"/>
      <c r="EO71" s="135"/>
      <c r="EP71" s="135"/>
      <c r="EQ71" s="135"/>
      <c r="ER71" s="135"/>
      <c r="ES71" s="135"/>
      <c r="ET71" s="135"/>
      <c r="EU71" s="135"/>
      <c r="EV71" s="135"/>
      <c r="EW71" s="135"/>
      <c r="EX71" s="135"/>
      <c r="EY71" s="135"/>
      <c r="EZ71" s="135"/>
      <c r="FA71" s="135"/>
      <c r="FB71" s="135"/>
      <c r="FC71" s="135"/>
      <c r="FD71" s="135"/>
      <c r="FE71" s="135"/>
      <c r="FF71" s="135"/>
      <c r="FG71" s="135"/>
      <c r="FH71" s="135"/>
      <c r="FI71" s="135"/>
      <c r="FJ71" s="135"/>
      <c r="FK71" s="135"/>
      <c r="FL71" s="135"/>
      <c r="FM71" s="135"/>
      <c r="FN71" s="135"/>
      <c r="FO71" s="135"/>
      <c r="FP71" s="135"/>
      <c r="FQ71" s="135"/>
      <c r="FR71" s="135"/>
      <c r="FS71" s="135"/>
      <c r="FT71" s="135"/>
      <c r="FU71" s="135"/>
      <c r="FV71" s="135"/>
      <c r="FW71" s="135"/>
      <c r="FX71" s="135"/>
      <c r="FY71" s="135"/>
      <c r="FZ71" s="135"/>
      <c r="GA71" s="135"/>
      <c r="GB71" s="135"/>
      <c r="GC71" s="135"/>
      <c r="GD71" s="135"/>
      <c r="GE71" s="135"/>
      <c r="GF71" s="135"/>
      <c r="GG71" s="135"/>
      <c r="GH71" s="135"/>
      <c r="GI71" s="135"/>
      <c r="GJ71" s="135"/>
      <c r="GK71" s="135"/>
      <c r="GL71" s="135"/>
      <c r="GM71" s="135"/>
      <c r="GN71" s="135"/>
      <c r="GO71" s="135"/>
      <c r="GP71" s="135"/>
      <c r="GQ71" s="135"/>
      <c r="GR71" s="135"/>
      <c r="GS71" s="135"/>
      <c r="GT71" s="135"/>
      <c r="GU71" s="135"/>
      <c r="GV71" s="135"/>
      <c r="GW71" s="135"/>
      <c r="GX71" s="135"/>
      <c r="GY71" s="135"/>
      <c r="GZ71" s="135"/>
      <c r="HA71" s="135"/>
      <c r="HB71" s="135"/>
      <c r="HC71" s="135"/>
      <c r="HD71" s="135"/>
      <c r="HE71" s="135"/>
      <c r="HF71" s="135"/>
      <c r="HG71" s="135"/>
      <c r="HH71" s="135"/>
      <c r="HI71" s="135"/>
      <c r="HJ71" s="135"/>
      <c r="HK71" s="135"/>
      <c r="HL71" s="135"/>
      <c r="HM71" s="135"/>
      <c r="HN71" s="135"/>
      <c r="HO71" s="135"/>
      <c r="HP71" s="135"/>
      <c r="HQ71" s="135"/>
      <c r="HR71" s="135"/>
      <c r="HS71" s="135"/>
      <c r="HT71" s="135"/>
      <c r="HU71" s="135"/>
      <c r="HV71" s="135"/>
      <c r="HW71" s="135"/>
      <c r="HX71" s="135"/>
      <c r="HY71" s="135"/>
      <c r="HZ71" s="135"/>
      <c r="IA71" s="135"/>
      <c r="IB71" s="135"/>
      <c r="IC71" s="135"/>
      <c r="ID71" s="135"/>
      <c r="IE71" s="135"/>
      <c r="IF71" s="135"/>
      <c r="IG71" s="135"/>
      <c r="IH71" s="135"/>
      <c r="II71" s="135"/>
      <c r="IJ71" s="135"/>
      <c r="IK71" s="135"/>
      <c r="IL71" s="135"/>
      <c r="IM71" s="135"/>
      <c r="IN71" s="135"/>
      <c r="IO71" s="135"/>
      <c r="IP71" s="135"/>
      <c r="IQ71" s="135"/>
      <c r="IR71" s="135"/>
    </row>
    <row r="72" spans="1:252" ht="15.75" customHeight="1">
      <c r="A72" s="162" t="str">
        <f ca="1">IF((IBRF!H29=""),"",IBRF!H29)</f>
        <v/>
      </c>
      <c r="B72" s="398" t="str">
        <f ca="1">IF((IBRF!I29=""),"",IBRF!I29)</f>
        <v/>
      </c>
      <c r="C72" s="233"/>
      <c r="D72" s="318"/>
      <c r="E72" s="318"/>
      <c r="F72" s="318"/>
      <c r="G72" s="497"/>
      <c r="H72" s="162" t="str">
        <f t="shared" si="2"/>
        <v/>
      </c>
      <c r="I72" s="398" t="str">
        <f t="shared" si="3"/>
        <v/>
      </c>
      <c r="J72" s="233"/>
      <c r="K72" s="318"/>
      <c r="L72" s="318"/>
      <c r="M72" s="318"/>
      <c r="N72" s="497"/>
      <c r="O72" s="446"/>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c r="EN72" s="135"/>
      <c r="EO72" s="135"/>
      <c r="EP72" s="135"/>
      <c r="EQ72" s="135"/>
      <c r="ER72" s="135"/>
      <c r="ES72" s="135"/>
      <c r="ET72" s="135"/>
      <c r="EU72" s="135"/>
      <c r="EV72" s="135"/>
      <c r="EW72" s="135"/>
      <c r="EX72" s="135"/>
      <c r="EY72" s="135"/>
      <c r="EZ72" s="135"/>
      <c r="FA72" s="135"/>
      <c r="FB72" s="135"/>
      <c r="FC72" s="135"/>
      <c r="FD72" s="135"/>
      <c r="FE72" s="135"/>
      <c r="FF72" s="135"/>
      <c r="FG72" s="135"/>
      <c r="FH72" s="135"/>
      <c r="FI72" s="135"/>
      <c r="FJ72" s="135"/>
      <c r="FK72" s="135"/>
      <c r="FL72" s="135"/>
      <c r="FM72" s="135"/>
      <c r="FN72" s="135"/>
      <c r="FO72" s="135"/>
      <c r="FP72" s="135"/>
      <c r="FQ72" s="135"/>
      <c r="FR72" s="135"/>
      <c r="FS72" s="135"/>
      <c r="FT72" s="135"/>
      <c r="FU72" s="135"/>
      <c r="FV72" s="135"/>
      <c r="FW72" s="135"/>
      <c r="FX72" s="135"/>
      <c r="FY72" s="135"/>
      <c r="FZ72" s="135"/>
      <c r="GA72" s="135"/>
      <c r="GB72" s="135"/>
      <c r="GC72" s="135"/>
      <c r="GD72" s="135"/>
      <c r="GE72" s="135"/>
      <c r="GF72" s="135"/>
      <c r="GG72" s="135"/>
      <c r="GH72" s="135"/>
      <c r="GI72" s="135"/>
      <c r="GJ72" s="135"/>
      <c r="GK72" s="135"/>
      <c r="GL72" s="135"/>
      <c r="GM72" s="135"/>
      <c r="GN72" s="135"/>
      <c r="GO72" s="135"/>
      <c r="GP72" s="135"/>
      <c r="GQ72" s="135"/>
      <c r="GR72" s="135"/>
      <c r="GS72" s="135"/>
      <c r="GT72" s="135"/>
      <c r="GU72" s="135"/>
      <c r="GV72" s="135"/>
      <c r="GW72" s="135"/>
      <c r="GX72" s="135"/>
      <c r="GY72" s="135"/>
      <c r="GZ72" s="135"/>
      <c r="HA72" s="135"/>
      <c r="HB72" s="135"/>
      <c r="HC72" s="135"/>
      <c r="HD72" s="135"/>
      <c r="HE72" s="135"/>
      <c r="HF72" s="135"/>
      <c r="HG72" s="135"/>
      <c r="HH72" s="135"/>
      <c r="HI72" s="135"/>
      <c r="HJ72" s="135"/>
      <c r="HK72" s="135"/>
      <c r="HL72" s="135"/>
      <c r="HM72" s="135"/>
      <c r="HN72" s="135"/>
      <c r="HO72" s="135"/>
      <c r="HP72" s="135"/>
      <c r="HQ72" s="135"/>
      <c r="HR72" s="135"/>
      <c r="HS72" s="135"/>
      <c r="HT72" s="135"/>
      <c r="HU72" s="135"/>
      <c r="HV72" s="135"/>
      <c r="HW72" s="135"/>
      <c r="HX72" s="135"/>
      <c r="HY72" s="135"/>
      <c r="HZ72" s="135"/>
      <c r="IA72" s="135"/>
      <c r="IB72" s="135"/>
      <c r="IC72" s="135"/>
      <c r="ID72" s="135"/>
      <c r="IE72" s="135"/>
      <c r="IF72" s="135"/>
      <c r="IG72" s="135"/>
      <c r="IH72" s="135"/>
      <c r="II72" s="135"/>
      <c r="IJ72" s="135"/>
      <c r="IK72" s="135"/>
      <c r="IL72" s="135"/>
      <c r="IM72" s="135"/>
      <c r="IN72" s="135"/>
      <c r="IO72" s="135"/>
      <c r="IP72" s="135"/>
      <c r="IQ72" s="135"/>
      <c r="IR72" s="135"/>
    </row>
    <row r="73" spans="1:252" ht="15.75" customHeight="1">
      <c r="A73" s="257" t="str">
        <f ca="1">IF((IBRF!H30=""),"",IBRF!H30)</f>
        <v/>
      </c>
      <c r="B73" s="398" t="str">
        <f ca="1">IF((IBRF!I30=""),"",IBRF!I30)</f>
        <v/>
      </c>
      <c r="C73" s="453"/>
      <c r="D73" s="549"/>
      <c r="E73" s="549"/>
      <c r="F73" s="549"/>
      <c r="G73" s="398"/>
      <c r="H73" s="257" t="str">
        <f t="shared" si="2"/>
        <v/>
      </c>
      <c r="I73" s="398" t="str">
        <f t="shared" si="3"/>
        <v/>
      </c>
      <c r="J73" s="453"/>
      <c r="K73" s="549"/>
      <c r="L73" s="549"/>
      <c r="M73" s="549"/>
      <c r="N73" s="398"/>
      <c r="O73" s="446"/>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c r="EN73" s="135"/>
      <c r="EO73" s="135"/>
      <c r="EP73" s="135"/>
      <c r="EQ73" s="135"/>
      <c r="ER73" s="135"/>
      <c r="ES73" s="135"/>
      <c r="ET73" s="135"/>
      <c r="EU73" s="135"/>
      <c r="EV73" s="135"/>
      <c r="EW73" s="135"/>
      <c r="EX73" s="135"/>
      <c r="EY73" s="135"/>
      <c r="EZ73" s="135"/>
      <c r="FA73" s="135"/>
      <c r="FB73" s="135"/>
      <c r="FC73" s="135"/>
      <c r="FD73" s="135"/>
      <c r="FE73" s="135"/>
      <c r="FF73" s="135"/>
      <c r="FG73" s="135"/>
      <c r="FH73" s="135"/>
      <c r="FI73" s="135"/>
      <c r="FJ73" s="135"/>
      <c r="FK73" s="135"/>
      <c r="FL73" s="135"/>
      <c r="FM73" s="135"/>
      <c r="FN73" s="135"/>
      <c r="FO73" s="135"/>
      <c r="FP73" s="135"/>
      <c r="FQ73" s="135"/>
      <c r="FR73" s="135"/>
      <c r="FS73" s="135"/>
      <c r="FT73" s="135"/>
      <c r="FU73" s="135"/>
      <c r="FV73" s="135"/>
      <c r="FW73" s="135"/>
      <c r="FX73" s="135"/>
      <c r="FY73" s="135"/>
      <c r="FZ73" s="135"/>
      <c r="GA73" s="135"/>
      <c r="GB73" s="135"/>
      <c r="GC73" s="135"/>
      <c r="GD73" s="135"/>
      <c r="GE73" s="135"/>
      <c r="GF73" s="135"/>
      <c r="GG73" s="135"/>
      <c r="GH73" s="135"/>
      <c r="GI73" s="135"/>
      <c r="GJ73" s="135"/>
      <c r="GK73" s="135"/>
      <c r="GL73" s="135"/>
      <c r="GM73" s="135"/>
      <c r="GN73" s="135"/>
      <c r="GO73" s="135"/>
      <c r="GP73" s="135"/>
      <c r="GQ73" s="135"/>
      <c r="GR73" s="135"/>
      <c r="GS73" s="135"/>
      <c r="GT73" s="135"/>
      <c r="GU73" s="135"/>
      <c r="GV73" s="135"/>
      <c r="GW73" s="135"/>
      <c r="GX73" s="135"/>
      <c r="GY73" s="135"/>
      <c r="GZ73" s="135"/>
      <c r="HA73" s="135"/>
      <c r="HB73" s="135"/>
      <c r="HC73" s="135"/>
      <c r="HD73" s="135"/>
      <c r="HE73" s="135"/>
      <c r="HF73" s="135"/>
      <c r="HG73" s="135"/>
      <c r="HH73" s="135"/>
      <c r="HI73" s="135"/>
      <c r="HJ73" s="135"/>
      <c r="HK73" s="135"/>
      <c r="HL73" s="135"/>
      <c r="HM73" s="135"/>
      <c r="HN73" s="135"/>
      <c r="HO73" s="135"/>
      <c r="HP73" s="135"/>
      <c r="HQ73" s="135"/>
      <c r="HR73" s="135"/>
      <c r="HS73" s="135"/>
      <c r="HT73" s="135"/>
      <c r="HU73" s="135"/>
      <c r="HV73" s="135"/>
      <c r="HW73" s="135"/>
      <c r="HX73" s="135"/>
      <c r="HY73" s="135"/>
      <c r="HZ73" s="135"/>
      <c r="IA73" s="135"/>
      <c r="IB73" s="135"/>
      <c r="IC73" s="135"/>
      <c r="ID73" s="135"/>
      <c r="IE73" s="135"/>
      <c r="IF73" s="135"/>
      <c r="IG73" s="135"/>
      <c r="IH73" s="135"/>
      <c r="II73" s="135"/>
      <c r="IJ73" s="135"/>
      <c r="IK73" s="135"/>
      <c r="IL73" s="135"/>
      <c r="IM73" s="135"/>
      <c r="IN73" s="135"/>
      <c r="IO73" s="135"/>
      <c r="IP73" s="135"/>
      <c r="IQ73" s="135"/>
      <c r="IR73" s="135"/>
    </row>
    <row r="74" spans="1:252" s="137" customFormat="1" ht="19.5" customHeight="1">
      <c r="A74" s="968" t="str">
        <f ca="1">C51</f>
        <v>Naptown Roller Girls / Tornado Sirens</v>
      </c>
      <c r="B74" s="979"/>
      <c r="C74" s="333" t="s">
        <v>253</v>
      </c>
      <c r="D74" s="333" t="s">
        <v>345</v>
      </c>
      <c r="E74" s="333" t="s">
        <v>346</v>
      </c>
      <c r="F74" s="333" t="s">
        <v>199</v>
      </c>
      <c r="G74" s="333" t="s">
        <v>200</v>
      </c>
      <c r="H74" s="980" t="str">
        <f t="shared" si="2"/>
        <v>Naptown Roller Girls / Tornado Sirens</v>
      </c>
      <c r="I74" s="979"/>
      <c r="J74" s="333" t="s">
        <v>253</v>
      </c>
      <c r="K74" s="333" t="s">
        <v>345</v>
      </c>
      <c r="L74" s="333" t="s">
        <v>346</v>
      </c>
      <c r="M74" s="333" t="s">
        <v>199</v>
      </c>
      <c r="N74" s="333" t="s">
        <v>200</v>
      </c>
      <c r="O74" s="73"/>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c r="EN74" s="135"/>
      <c r="EO74" s="135"/>
      <c r="EP74" s="135"/>
      <c r="EQ74" s="135"/>
      <c r="ER74" s="135"/>
      <c r="ES74" s="135"/>
      <c r="ET74" s="135"/>
      <c r="EU74" s="135"/>
      <c r="EV74" s="135"/>
      <c r="EW74" s="135"/>
      <c r="EX74" s="135"/>
      <c r="EY74" s="135"/>
      <c r="EZ74" s="135"/>
      <c r="FA74" s="135"/>
      <c r="FB74" s="135"/>
      <c r="FC74" s="135"/>
      <c r="FD74" s="135"/>
      <c r="FE74" s="135"/>
      <c r="FF74" s="135"/>
      <c r="FG74" s="135"/>
      <c r="FH74" s="135"/>
      <c r="FI74" s="135"/>
      <c r="FJ74" s="135"/>
      <c r="FK74" s="135"/>
      <c r="FL74" s="135"/>
      <c r="FM74" s="135"/>
      <c r="FN74" s="135"/>
      <c r="FO74" s="135"/>
      <c r="FP74" s="135"/>
      <c r="FQ74" s="135"/>
      <c r="FR74" s="135"/>
      <c r="FS74" s="135"/>
      <c r="FT74" s="135"/>
      <c r="FU74" s="135"/>
      <c r="FV74" s="135"/>
      <c r="FW74" s="135"/>
      <c r="FX74" s="135"/>
      <c r="FY74" s="135"/>
      <c r="FZ74" s="135"/>
      <c r="GA74" s="135"/>
      <c r="GB74" s="135"/>
      <c r="GC74" s="135"/>
      <c r="GD74" s="135"/>
      <c r="GE74" s="135"/>
      <c r="GF74" s="135"/>
      <c r="GG74" s="135"/>
      <c r="GH74" s="135"/>
      <c r="GI74" s="135"/>
      <c r="GJ74" s="135"/>
      <c r="GK74" s="135"/>
      <c r="GL74" s="135"/>
      <c r="GM74" s="135"/>
      <c r="GN74" s="135"/>
      <c r="GO74" s="135"/>
      <c r="GP74" s="135"/>
      <c r="GQ74" s="135"/>
      <c r="GR74" s="135"/>
      <c r="GS74" s="135"/>
      <c r="GT74" s="135"/>
      <c r="GU74" s="135"/>
      <c r="GV74" s="135"/>
      <c r="GW74" s="135"/>
      <c r="GX74" s="135"/>
      <c r="GY74" s="135"/>
      <c r="GZ74" s="135"/>
      <c r="HA74" s="135"/>
      <c r="HB74" s="135"/>
      <c r="HC74" s="135"/>
      <c r="HD74" s="135"/>
      <c r="HE74" s="135"/>
      <c r="HF74" s="135"/>
      <c r="HG74" s="135"/>
      <c r="HH74" s="135"/>
      <c r="HI74" s="135"/>
      <c r="HJ74" s="135"/>
      <c r="HK74" s="135"/>
      <c r="HL74" s="135"/>
      <c r="HM74" s="135"/>
      <c r="HN74" s="135"/>
      <c r="HO74" s="135"/>
      <c r="HP74" s="135"/>
      <c r="HQ74" s="135"/>
      <c r="HR74" s="135"/>
      <c r="HS74" s="135"/>
      <c r="HT74" s="135"/>
      <c r="HU74" s="135"/>
      <c r="HV74" s="135"/>
      <c r="HW74" s="135"/>
      <c r="HX74" s="135"/>
      <c r="HY74" s="135"/>
      <c r="HZ74" s="135"/>
      <c r="IA74" s="135"/>
      <c r="IB74" s="135"/>
      <c r="IC74" s="135"/>
      <c r="ID74" s="135"/>
      <c r="IE74" s="135"/>
      <c r="IF74" s="135"/>
      <c r="IG74" s="135"/>
      <c r="IH74" s="135"/>
      <c r="II74" s="135"/>
      <c r="IJ74" s="135"/>
      <c r="IK74" s="135"/>
      <c r="IL74" s="135"/>
      <c r="IM74" s="135"/>
      <c r="IN74" s="135"/>
      <c r="IO74" s="135"/>
      <c r="IP74" s="135"/>
      <c r="IQ74" s="135"/>
      <c r="IR74" s="135"/>
    </row>
    <row r="75" spans="1:252" ht="15.75" customHeight="1">
      <c r="A75" s="321" t="str">
        <f ca="1">IF((IBRF!B11=""),"",IBRF!B11)</f>
        <v>101</v>
      </c>
      <c r="B75" s="274" t="str">
        <f ca="1">IF((IBRF!C11=""),"",IBRF!C11)</f>
        <v>TRAUMA-LINA</v>
      </c>
      <c r="C75" s="266"/>
      <c r="D75" s="427"/>
      <c r="E75" s="427"/>
      <c r="F75" s="427"/>
      <c r="G75" s="414"/>
      <c r="H75" s="321" t="str">
        <f t="shared" si="2"/>
        <v>101</v>
      </c>
      <c r="I75" s="274" t="str">
        <f t="shared" ref="I75:I94" si="4">B75</f>
        <v>TRAUMA-LINA</v>
      </c>
      <c r="J75" s="266"/>
      <c r="K75" s="427"/>
      <c r="L75" s="427"/>
      <c r="M75" s="427"/>
      <c r="N75" s="414"/>
      <c r="O75" s="446"/>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c r="EN75" s="135"/>
      <c r="EO75" s="135"/>
      <c r="EP75" s="135"/>
      <c r="EQ75" s="135"/>
      <c r="ER75" s="135"/>
      <c r="ES75" s="135"/>
      <c r="ET75" s="135"/>
      <c r="EU75" s="135"/>
      <c r="EV75" s="135"/>
      <c r="EW75" s="135"/>
      <c r="EX75" s="135"/>
      <c r="EY75" s="135"/>
      <c r="EZ75" s="135"/>
      <c r="FA75" s="135"/>
      <c r="FB75" s="135"/>
      <c r="FC75" s="135"/>
      <c r="FD75" s="135"/>
      <c r="FE75" s="135"/>
      <c r="FF75" s="135"/>
      <c r="FG75" s="135"/>
      <c r="FH75" s="135"/>
      <c r="FI75" s="135"/>
      <c r="FJ75" s="135"/>
      <c r="FK75" s="135"/>
      <c r="FL75" s="135"/>
      <c r="FM75" s="135"/>
      <c r="FN75" s="135"/>
      <c r="FO75" s="135"/>
      <c r="FP75" s="135"/>
      <c r="FQ75" s="135"/>
      <c r="FR75" s="135"/>
      <c r="FS75" s="135"/>
      <c r="FT75" s="135"/>
      <c r="FU75" s="135"/>
      <c r="FV75" s="135"/>
      <c r="FW75" s="135"/>
      <c r="FX75" s="135"/>
      <c r="FY75" s="135"/>
      <c r="FZ75" s="135"/>
      <c r="GA75" s="135"/>
      <c r="GB75" s="135"/>
      <c r="GC75" s="135"/>
      <c r="GD75" s="135"/>
      <c r="GE75" s="135"/>
      <c r="GF75" s="135"/>
      <c r="GG75" s="135"/>
      <c r="GH75" s="135"/>
      <c r="GI75" s="135"/>
      <c r="GJ75" s="135"/>
      <c r="GK75" s="135"/>
      <c r="GL75" s="135"/>
      <c r="GM75" s="135"/>
      <c r="GN75" s="135"/>
      <c r="GO75" s="135"/>
      <c r="GP75" s="135"/>
      <c r="GQ75" s="135"/>
      <c r="GR75" s="135"/>
      <c r="GS75" s="135"/>
      <c r="GT75" s="135"/>
      <c r="GU75" s="135"/>
      <c r="GV75" s="135"/>
      <c r="GW75" s="135"/>
      <c r="GX75" s="135"/>
      <c r="GY75" s="135"/>
      <c r="GZ75" s="135"/>
      <c r="HA75" s="135"/>
      <c r="HB75" s="135"/>
      <c r="HC75" s="135"/>
      <c r="HD75" s="135"/>
      <c r="HE75" s="135"/>
      <c r="HF75" s="135"/>
      <c r="HG75" s="135"/>
      <c r="HH75" s="135"/>
      <c r="HI75" s="135"/>
      <c r="HJ75" s="135"/>
      <c r="HK75" s="135"/>
      <c r="HL75" s="135"/>
      <c r="HM75" s="135"/>
      <c r="HN75" s="135"/>
      <c r="HO75" s="135"/>
      <c r="HP75" s="135"/>
      <c r="HQ75" s="135"/>
      <c r="HR75" s="135"/>
      <c r="HS75" s="135"/>
      <c r="HT75" s="135"/>
      <c r="HU75" s="135"/>
      <c r="HV75" s="135"/>
      <c r="HW75" s="135"/>
      <c r="HX75" s="135"/>
      <c r="HY75" s="135"/>
      <c r="HZ75" s="135"/>
      <c r="IA75" s="135"/>
      <c r="IB75" s="135"/>
      <c r="IC75" s="135"/>
      <c r="ID75" s="135"/>
      <c r="IE75" s="135"/>
      <c r="IF75" s="135"/>
      <c r="IG75" s="135"/>
      <c r="IH75" s="135"/>
      <c r="II75" s="135"/>
      <c r="IJ75" s="135"/>
      <c r="IK75" s="135"/>
      <c r="IL75" s="135"/>
      <c r="IM75" s="135"/>
      <c r="IN75" s="135"/>
      <c r="IO75" s="135"/>
      <c r="IP75" s="135"/>
      <c r="IQ75" s="135"/>
      <c r="IR75" s="135"/>
    </row>
    <row r="76" spans="1:252" ht="15.75" customHeight="1">
      <c r="A76" s="257" t="str">
        <f ca="1">IF((IBRF!B12=""),"",IBRF!B12)</f>
        <v>105</v>
      </c>
      <c r="B76" s="398" t="str">
        <f ca="1">IF((IBRF!C12=""),"",IBRF!C12)</f>
        <v>MAJESTIC</v>
      </c>
      <c r="C76" s="453"/>
      <c r="D76" s="549"/>
      <c r="E76" s="549"/>
      <c r="F76" s="549"/>
      <c r="G76" s="398"/>
      <c r="H76" s="257" t="str">
        <f t="shared" si="2"/>
        <v>105</v>
      </c>
      <c r="I76" s="398" t="str">
        <f t="shared" si="4"/>
        <v>MAJESTIC</v>
      </c>
      <c r="J76" s="453"/>
      <c r="K76" s="549"/>
      <c r="L76" s="549"/>
      <c r="M76" s="549"/>
      <c r="N76" s="398"/>
      <c r="O76" s="446"/>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c r="EN76" s="135"/>
      <c r="EO76" s="135"/>
      <c r="EP76" s="135"/>
      <c r="EQ76" s="135"/>
      <c r="ER76" s="135"/>
      <c r="ES76" s="135"/>
      <c r="ET76" s="135"/>
      <c r="EU76" s="135"/>
      <c r="EV76" s="135"/>
      <c r="EW76" s="135"/>
      <c r="EX76" s="135"/>
      <c r="EY76" s="135"/>
      <c r="EZ76" s="135"/>
      <c r="FA76" s="135"/>
      <c r="FB76" s="135"/>
      <c r="FC76" s="135"/>
      <c r="FD76" s="135"/>
      <c r="FE76" s="135"/>
      <c r="FF76" s="135"/>
      <c r="FG76" s="135"/>
      <c r="FH76" s="135"/>
      <c r="FI76" s="135"/>
      <c r="FJ76" s="135"/>
      <c r="FK76" s="135"/>
      <c r="FL76" s="135"/>
      <c r="FM76" s="135"/>
      <c r="FN76" s="135"/>
      <c r="FO76" s="135"/>
      <c r="FP76" s="135"/>
      <c r="FQ76" s="135"/>
      <c r="FR76" s="135"/>
      <c r="FS76" s="135"/>
      <c r="FT76" s="135"/>
      <c r="FU76" s="135"/>
      <c r="FV76" s="135"/>
      <c r="FW76" s="135"/>
      <c r="FX76" s="135"/>
      <c r="FY76" s="135"/>
      <c r="FZ76" s="135"/>
      <c r="GA76" s="135"/>
      <c r="GB76" s="135"/>
      <c r="GC76" s="135"/>
      <c r="GD76" s="135"/>
      <c r="GE76" s="135"/>
      <c r="GF76" s="135"/>
      <c r="GG76" s="135"/>
      <c r="GH76" s="135"/>
      <c r="GI76" s="135"/>
      <c r="GJ76" s="135"/>
      <c r="GK76" s="135"/>
      <c r="GL76" s="135"/>
      <c r="GM76" s="135"/>
      <c r="GN76" s="135"/>
      <c r="GO76" s="135"/>
      <c r="GP76" s="135"/>
      <c r="GQ76" s="135"/>
      <c r="GR76" s="135"/>
      <c r="GS76" s="135"/>
      <c r="GT76" s="135"/>
      <c r="GU76" s="135"/>
      <c r="GV76" s="135"/>
      <c r="GW76" s="135"/>
      <c r="GX76" s="135"/>
      <c r="GY76" s="135"/>
      <c r="GZ76" s="135"/>
      <c r="HA76" s="135"/>
      <c r="HB76" s="135"/>
      <c r="HC76" s="135"/>
      <c r="HD76" s="135"/>
      <c r="HE76" s="135"/>
      <c r="HF76" s="135"/>
      <c r="HG76" s="135"/>
      <c r="HH76" s="135"/>
      <c r="HI76" s="135"/>
      <c r="HJ76" s="135"/>
      <c r="HK76" s="135"/>
      <c r="HL76" s="135"/>
      <c r="HM76" s="135"/>
      <c r="HN76" s="135"/>
      <c r="HO76" s="135"/>
      <c r="HP76" s="135"/>
      <c r="HQ76" s="135"/>
      <c r="HR76" s="135"/>
      <c r="HS76" s="135"/>
      <c r="HT76" s="135"/>
      <c r="HU76" s="135"/>
      <c r="HV76" s="135"/>
      <c r="HW76" s="135"/>
      <c r="HX76" s="135"/>
      <c r="HY76" s="135"/>
      <c r="HZ76" s="135"/>
      <c r="IA76" s="135"/>
      <c r="IB76" s="135"/>
      <c r="IC76" s="135"/>
      <c r="ID76" s="135"/>
      <c r="IE76" s="135"/>
      <c r="IF76" s="135"/>
      <c r="IG76" s="135"/>
      <c r="IH76" s="135"/>
      <c r="II76" s="135"/>
      <c r="IJ76" s="135"/>
      <c r="IK76" s="135"/>
      <c r="IL76" s="135"/>
      <c r="IM76" s="135"/>
      <c r="IN76" s="135"/>
      <c r="IO76" s="135"/>
      <c r="IP76" s="135"/>
      <c r="IQ76" s="135"/>
      <c r="IR76" s="135"/>
    </row>
    <row r="77" spans="1:252" ht="15.75" customHeight="1">
      <c r="A77" s="162" t="str">
        <f ca="1">IF((IBRF!B13=""),"",IBRF!B13)</f>
        <v>121</v>
      </c>
      <c r="B77" s="398" t="str">
        <f ca="1">IF((IBRF!C13=""),"",IBRF!C13)</f>
        <v>RACHEL TENSION</v>
      </c>
      <c r="C77" s="233"/>
      <c r="D77" s="318"/>
      <c r="E77" s="318"/>
      <c r="F77" s="318"/>
      <c r="G77" s="497"/>
      <c r="H77" s="162" t="str">
        <f t="shared" si="2"/>
        <v>121</v>
      </c>
      <c r="I77" s="398" t="str">
        <f t="shared" si="4"/>
        <v>RACHEL TENSION</v>
      </c>
      <c r="J77" s="233"/>
      <c r="K77" s="318"/>
      <c r="L77" s="318"/>
      <c r="M77" s="318"/>
      <c r="N77" s="497"/>
      <c r="O77" s="446"/>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c r="EN77" s="135"/>
      <c r="EO77" s="135"/>
      <c r="EP77" s="135"/>
      <c r="EQ77" s="135"/>
      <c r="ER77" s="135"/>
      <c r="ES77" s="135"/>
      <c r="ET77" s="135"/>
      <c r="EU77" s="135"/>
      <c r="EV77" s="135"/>
      <c r="EW77" s="135"/>
      <c r="EX77" s="135"/>
      <c r="EY77" s="135"/>
      <c r="EZ77" s="135"/>
      <c r="FA77" s="135"/>
      <c r="FB77" s="135"/>
      <c r="FC77" s="135"/>
      <c r="FD77" s="135"/>
      <c r="FE77" s="135"/>
      <c r="FF77" s="135"/>
      <c r="FG77" s="135"/>
      <c r="FH77" s="135"/>
      <c r="FI77" s="135"/>
      <c r="FJ77" s="135"/>
      <c r="FK77" s="135"/>
      <c r="FL77" s="135"/>
      <c r="FM77" s="135"/>
      <c r="FN77" s="135"/>
      <c r="FO77" s="135"/>
      <c r="FP77" s="135"/>
      <c r="FQ77" s="135"/>
      <c r="FR77" s="135"/>
      <c r="FS77" s="135"/>
      <c r="FT77" s="135"/>
      <c r="FU77" s="135"/>
      <c r="FV77" s="135"/>
      <c r="FW77" s="135"/>
      <c r="FX77" s="135"/>
      <c r="FY77" s="135"/>
      <c r="FZ77" s="135"/>
      <c r="GA77" s="135"/>
      <c r="GB77" s="135"/>
      <c r="GC77" s="135"/>
      <c r="GD77" s="135"/>
      <c r="GE77" s="135"/>
      <c r="GF77" s="135"/>
      <c r="GG77" s="135"/>
      <c r="GH77" s="135"/>
      <c r="GI77" s="135"/>
      <c r="GJ77" s="135"/>
      <c r="GK77" s="135"/>
      <c r="GL77" s="135"/>
      <c r="GM77" s="135"/>
      <c r="GN77" s="135"/>
      <c r="GO77" s="135"/>
      <c r="GP77" s="135"/>
      <c r="GQ77" s="135"/>
      <c r="GR77" s="135"/>
      <c r="GS77" s="135"/>
      <c r="GT77" s="135"/>
      <c r="GU77" s="135"/>
      <c r="GV77" s="135"/>
      <c r="GW77" s="135"/>
      <c r="GX77" s="135"/>
      <c r="GY77" s="135"/>
      <c r="GZ77" s="135"/>
      <c r="HA77" s="135"/>
      <c r="HB77" s="135"/>
      <c r="HC77" s="135"/>
      <c r="HD77" s="135"/>
      <c r="HE77" s="135"/>
      <c r="HF77" s="135"/>
      <c r="HG77" s="135"/>
      <c r="HH77" s="135"/>
      <c r="HI77" s="135"/>
      <c r="HJ77" s="135"/>
      <c r="HK77" s="135"/>
      <c r="HL77" s="135"/>
      <c r="HM77" s="135"/>
      <c r="HN77" s="135"/>
      <c r="HO77" s="135"/>
      <c r="HP77" s="135"/>
      <c r="HQ77" s="135"/>
      <c r="HR77" s="135"/>
      <c r="HS77" s="135"/>
      <c r="HT77" s="135"/>
      <c r="HU77" s="135"/>
      <c r="HV77" s="135"/>
      <c r="HW77" s="135"/>
      <c r="HX77" s="135"/>
      <c r="HY77" s="135"/>
      <c r="HZ77" s="135"/>
      <c r="IA77" s="135"/>
      <c r="IB77" s="135"/>
      <c r="IC77" s="135"/>
      <c r="ID77" s="135"/>
      <c r="IE77" s="135"/>
      <c r="IF77" s="135"/>
      <c r="IG77" s="135"/>
      <c r="IH77" s="135"/>
      <c r="II77" s="135"/>
      <c r="IJ77" s="135"/>
      <c r="IK77" s="135"/>
      <c r="IL77" s="135"/>
      <c r="IM77" s="135"/>
      <c r="IN77" s="135"/>
      <c r="IO77" s="135"/>
      <c r="IP77" s="135"/>
      <c r="IQ77" s="135"/>
      <c r="IR77" s="135"/>
    </row>
    <row r="78" spans="1:252" ht="15.75" customHeight="1">
      <c r="A78" s="257" t="str">
        <f ca="1">IF((IBRF!B14=""),"",IBRF!B14)</f>
        <v>17</v>
      </c>
      <c r="B78" s="398" t="str">
        <f ca="1">IF((IBRF!C14=""),"",IBRF!C14)</f>
        <v>MELISSA HEHMANN</v>
      </c>
      <c r="C78" s="453"/>
      <c r="D78" s="549"/>
      <c r="E78" s="549"/>
      <c r="F78" s="549"/>
      <c r="G78" s="398"/>
      <c r="H78" s="257" t="str">
        <f t="shared" si="2"/>
        <v>17</v>
      </c>
      <c r="I78" s="398" t="str">
        <f t="shared" si="4"/>
        <v>MELISSA HEHMANN</v>
      </c>
      <c r="J78" s="453"/>
      <c r="K78" s="549"/>
      <c r="L78" s="549"/>
      <c r="M78" s="549"/>
      <c r="N78" s="398"/>
      <c r="O78" s="446"/>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135"/>
      <c r="BV78" s="135"/>
      <c r="BW78" s="135"/>
      <c r="BX78" s="135"/>
      <c r="BY78" s="135"/>
      <c r="BZ78" s="135"/>
      <c r="CA78" s="135"/>
      <c r="CB78" s="135"/>
      <c r="CC78" s="135"/>
      <c r="CD78" s="135"/>
      <c r="CE78" s="135"/>
      <c r="CF78" s="135"/>
      <c r="CG78" s="135"/>
      <c r="CH78" s="135"/>
      <c r="CI78" s="135"/>
      <c r="CJ78" s="135"/>
      <c r="CK78" s="135"/>
      <c r="CL78" s="135"/>
      <c r="CM78" s="135"/>
      <c r="CN78" s="135"/>
      <c r="CO78" s="135"/>
      <c r="CP78" s="135"/>
      <c r="CQ78" s="135"/>
      <c r="CR78" s="135"/>
      <c r="CS78" s="135"/>
      <c r="CT78" s="135"/>
      <c r="CU78" s="135"/>
      <c r="CV78" s="135"/>
      <c r="CW78" s="135"/>
      <c r="CX78" s="135"/>
      <c r="CY78" s="135"/>
      <c r="CZ78" s="135"/>
      <c r="DA78" s="135"/>
      <c r="DB78" s="135"/>
      <c r="DC78" s="135"/>
      <c r="DD78" s="135"/>
      <c r="DE78" s="135"/>
      <c r="DF78" s="135"/>
      <c r="DG78" s="135"/>
      <c r="DH78" s="135"/>
      <c r="DI78" s="135"/>
      <c r="DJ78" s="135"/>
      <c r="DK78" s="135"/>
      <c r="DL78" s="135"/>
      <c r="DM78" s="135"/>
      <c r="DN78" s="135"/>
      <c r="DO78" s="135"/>
      <c r="DP78" s="135"/>
      <c r="DQ78" s="135"/>
      <c r="DR78" s="135"/>
      <c r="DS78" s="135"/>
      <c r="DT78" s="135"/>
      <c r="DU78" s="135"/>
      <c r="DV78" s="135"/>
      <c r="DW78" s="135"/>
      <c r="DX78" s="135"/>
      <c r="DY78" s="135"/>
      <c r="DZ78" s="135"/>
      <c r="EA78" s="135"/>
      <c r="EB78" s="135"/>
      <c r="EC78" s="135"/>
      <c r="ED78" s="135"/>
      <c r="EE78" s="135"/>
      <c r="EF78" s="135"/>
      <c r="EG78" s="135"/>
      <c r="EH78" s="135"/>
      <c r="EI78" s="135"/>
      <c r="EJ78" s="135"/>
      <c r="EK78" s="135"/>
      <c r="EL78" s="135"/>
      <c r="EM78" s="135"/>
      <c r="EN78" s="135"/>
      <c r="EO78" s="135"/>
      <c r="EP78" s="135"/>
      <c r="EQ78" s="135"/>
      <c r="ER78" s="135"/>
      <c r="ES78" s="135"/>
      <c r="ET78" s="135"/>
      <c r="EU78" s="135"/>
      <c r="EV78" s="135"/>
      <c r="EW78" s="135"/>
      <c r="EX78" s="135"/>
      <c r="EY78" s="135"/>
      <c r="EZ78" s="135"/>
      <c r="FA78" s="135"/>
      <c r="FB78" s="135"/>
      <c r="FC78" s="135"/>
      <c r="FD78" s="135"/>
      <c r="FE78" s="135"/>
      <c r="FF78" s="135"/>
      <c r="FG78" s="135"/>
      <c r="FH78" s="135"/>
      <c r="FI78" s="135"/>
      <c r="FJ78" s="135"/>
      <c r="FK78" s="135"/>
      <c r="FL78" s="135"/>
      <c r="FM78" s="135"/>
      <c r="FN78" s="135"/>
      <c r="FO78" s="135"/>
      <c r="FP78" s="135"/>
      <c r="FQ78" s="135"/>
      <c r="FR78" s="135"/>
      <c r="FS78" s="135"/>
      <c r="FT78" s="135"/>
      <c r="FU78" s="135"/>
      <c r="FV78" s="135"/>
      <c r="FW78" s="135"/>
      <c r="FX78" s="135"/>
      <c r="FY78" s="135"/>
      <c r="FZ78" s="135"/>
      <c r="GA78" s="135"/>
      <c r="GB78" s="135"/>
      <c r="GC78" s="135"/>
      <c r="GD78" s="135"/>
      <c r="GE78" s="135"/>
      <c r="GF78" s="135"/>
      <c r="GG78" s="135"/>
      <c r="GH78" s="135"/>
      <c r="GI78" s="135"/>
      <c r="GJ78" s="135"/>
      <c r="GK78" s="135"/>
      <c r="GL78" s="135"/>
      <c r="GM78" s="135"/>
      <c r="GN78" s="135"/>
      <c r="GO78" s="135"/>
      <c r="GP78" s="135"/>
      <c r="GQ78" s="135"/>
      <c r="GR78" s="135"/>
      <c r="GS78" s="135"/>
      <c r="GT78" s="135"/>
      <c r="GU78" s="135"/>
      <c r="GV78" s="135"/>
      <c r="GW78" s="135"/>
      <c r="GX78" s="135"/>
      <c r="GY78" s="135"/>
      <c r="GZ78" s="135"/>
      <c r="HA78" s="135"/>
      <c r="HB78" s="135"/>
      <c r="HC78" s="135"/>
      <c r="HD78" s="135"/>
      <c r="HE78" s="135"/>
      <c r="HF78" s="135"/>
      <c r="HG78" s="135"/>
      <c r="HH78" s="135"/>
      <c r="HI78" s="135"/>
      <c r="HJ78" s="135"/>
      <c r="HK78" s="135"/>
      <c r="HL78" s="135"/>
      <c r="HM78" s="135"/>
      <c r="HN78" s="135"/>
      <c r="HO78" s="135"/>
      <c r="HP78" s="135"/>
      <c r="HQ78" s="135"/>
      <c r="HR78" s="135"/>
      <c r="HS78" s="135"/>
      <c r="HT78" s="135"/>
      <c r="HU78" s="135"/>
      <c r="HV78" s="135"/>
      <c r="HW78" s="135"/>
      <c r="HX78" s="135"/>
      <c r="HY78" s="135"/>
      <c r="HZ78" s="135"/>
      <c r="IA78" s="135"/>
      <c r="IB78" s="135"/>
      <c r="IC78" s="135"/>
      <c r="ID78" s="135"/>
      <c r="IE78" s="135"/>
      <c r="IF78" s="135"/>
      <c r="IG78" s="135"/>
      <c r="IH78" s="135"/>
      <c r="II78" s="135"/>
      <c r="IJ78" s="135"/>
      <c r="IK78" s="135"/>
      <c r="IL78" s="135"/>
      <c r="IM78" s="135"/>
      <c r="IN78" s="135"/>
      <c r="IO78" s="135"/>
      <c r="IP78" s="135"/>
      <c r="IQ78" s="135"/>
      <c r="IR78" s="135"/>
    </row>
    <row r="79" spans="1:252" ht="15.75" customHeight="1">
      <c r="A79" s="162" t="str">
        <f ca="1">IF((IBRF!B15=""),"",IBRF!B15)</f>
        <v>1942</v>
      </c>
      <c r="B79" s="398" t="str">
        <f ca="1">IF((IBRF!C15=""),"",IBRF!C15)</f>
        <v>VERONICA DODGE</v>
      </c>
      <c r="C79" s="233"/>
      <c r="D79" s="318"/>
      <c r="E79" s="318"/>
      <c r="F79" s="318"/>
      <c r="G79" s="497"/>
      <c r="H79" s="162" t="str">
        <f t="shared" si="2"/>
        <v>1942</v>
      </c>
      <c r="I79" s="398" t="str">
        <f t="shared" si="4"/>
        <v>VERONICA DODGE</v>
      </c>
      <c r="J79" s="233"/>
      <c r="K79" s="318"/>
      <c r="L79" s="318"/>
      <c r="M79" s="318"/>
      <c r="N79" s="497"/>
      <c r="O79" s="446"/>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c r="CA79" s="135"/>
      <c r="CB79" s="135"/>
      <c r="CC79" s="135"/>
      <c r="CD79" s="135"/>
      <c r="CE79" s="135"/>
      <c r="CF79" s="135"/>
      <c r="CG79" s="135"/>
      <c r="CH79" s="135"/>
      <c r="CI79" s="135"/>
      <c r="CJ79" s="135"/>
      <c r="CK79" s="135"/>
      <c r="CL79" s="135"/>
      <c r="CM79" s="135"/>
      <c r="CN79" s="135"/>
      <c r="CO79" s="135"/>
      <c r="CP79" s="135"/>
      <c r="CQ79" s="135"/>
      <c r="CR79" s="135"/>
      <c r="CS79" s="135"/>
      <c r="CT79" s="135"/>
      <c r="CU79" s="135"/>
      <c r="CV79" s="135"/>
      <c r="CW79" s="135"/>
      <c r="CX79" s="135"/>
      <c r="CY79" s="135"/>
      <c r="CZ79" s="135"/>
      <c r="DA79" s="135"/>
      <c r="DB79" s="135"/>
      <c r="DC79" s="135"/>
      <c r="DD79" s="135"/>
      <c r="DE79" s="135"/>
      <c r="DF79" s="135"/>
      <c r="DG79" s="135"/>
      <c r="DH79" s="135"/>
      <c r="DI79" s="135"/>
      <c r="DJ79" s="135"/>
      <c r="DK79" s="135"/>
      <c r="DL79" s="135"/>
      <c r="DM79" s="135"/>
      <c r="DN79" s="135"/>
      <c r="DO79" s="135"/>
      <c r="DP79" s="135"/>
      <c r="DQ79" s="135"/>
      <c r="DR79" s="135"/>
      <c r="DS79" s="135"/>
      <c r="DT79" s="135"/>
      <c r="DU79" s="135"/>
      <c r="DV79" s="135"/>
      <c r="DW79" s="135"/>
      <c r="DX79" s="135"/>
      <c r="DY79" s="135"/>
      <c r="DZ79" s="135"/>
      <c r="EA79" s="135"/>
      <c r="EB79" s="135"/>
      <c r="EC79" s="135"/>
      <c r="ED79" s="135"/>
      <c r="EE79" s="135"/>
      <c r="EF79" s="135"/>
      <c r="EG79" s="135"/>
      <c r="EH79" s="135"/>
      <c r="EI79" s="135"/>
      <c r="EJ79" s="135"/>
      <c r="EK79" s="135"/>
      <c r="EL79" s="135"/>
      <c r="EM79" s="135"/>
      <c r="EN79" s="135"/>
      <c r="EO79" s="135"/>
      <c r="EP79" s="135"/>
      <c r="EQ79" s="135"/>
      <c r="ER79" s="135"/>
      <c r="ES79" s="135"/>
      <c r="ET79" s="135"/>
      <c r="EU79" s="135"/>
      <c r="EV79" s="135"/>
      <c r="EW79" s="135"/>
      <c r="EX79" s="135"/>
      <c r="EY79" s="135"/>
      <c r="EZ79" s="135"/>
      <c r="FA79" s="135"/>
      <c r="FB79" s="135"/>
      <c r="FC79" s="135"/>
      <c r="FD79" s="135"/>
      <c r="FE79" s="135"/>
      <c r="FF79" s="135"/>
      <c r="FG79" s="135"/>
      <c r="FH79" s="135"/>
      <c r="FI79" s="135"/>
      <c r="FJ79" s="135"/>
      <c r="FK79" s="135"/>
      <c r="FL79" s="135"/>
      <c r="FM79" s="135"/>
      <c r="FN79" s="135"/>
      <c r="FO79" s="135"/>
      <c r="FP79" s="135"/>
      <c r="FQ79" s="135"/>
      <c r="FR79" s="135"/>
      <c r="FS79" s="135"/>
      <c r="FT79" s="135"/>
      <c r="FU79" s="135"/>
      <c r="FV79" s="135"/>
      <c r="FW79" s="135"/>
      <c r="FX79" s="135"/>
      <c r="FY79" s="135"/>
      <c r="FZ79" s="135"/>
      <c r="GA79" s="135"/>
      <c r="GB79" s="135"/>
      <c r="GC79" s="135"/>
      <c r="GD79" s="135"/>
      <c r="GE79" s="135"/>
      <c r="GF79" s="135"/>
      <c r="GG79" s="135"/>
      <c r="GH79" s="135"/>
      <c r="GI79" s="135"/>
      <c r="GJ79" s="135"/>
      <c r="GK79" s="135"/>
      <c r="GL79" s="135"/>
      <c r="GM79" s="135"/>
      <c r="GN79" s="135"/>
      <c r="GO79" s="135"/>
      <c r="GP79" s="135"/>
      <c r="GQ79" s="135"/>
      <c r="GR79" s="135"/>
      <c r="GS79" s="135"/>
      <c r="GT79" s="135"/>
      <c r="GU79" s="135"/>
      <c r="GV79" s="135"/>
      <c r="GW79" s="135"/>
      <c r="GX79" s="135"/>
      <c r="GY79" s="135"/>
      <c r="GZ79" s="135"/>
      <c r="HA79" s="135"/>
      <c r="HB79" s="135"/>
      <c r="HC79" s="135"/>
      <c r="HD79" s="135"/>
      <c r="HE79" s="135"/>
      <c r="HF79" s="135"/>
      <c r="HG79" s="135"/>
      <c r="HH79" s="135"/>
      <c r="HI79" s="135"/>
      <c r="HJ79" s="135"/>
      <c r="HK79" s="135"/>
      <c r="HL79" s="135"/>
      <c r="HM79" s="135"/>
      <c r="HN79" s="135"/>
      <c r="HO79" s="135"/>
      <c r="HP79" s="135"/>
      <c r="HQ79" s="135"/>
      <c r="HR79" s="135"/>
      <c r="HS79" s="135"/>
      <c r="HT79" s="135"/>
      <c r="HU79" s="135"/>
      <c r="HV79" s="135"/>
      <c r="HW79" s="135"/>
      <c r="HX79" s="135"/>
      <c r="HY79" s="135"/>
      <c r="HZ79" s="135"/>
      <c r="IA79" s="135"/>
      <c r="IB79" s="135"/>
      <c r="IC79" s="135"/>
      <c r="ID79" s="135"/>
      <c r="IE79" s="135"/>
      <c r="IF79" s="135"/>
      <c r="IG79" s="135"/>
      <c r="IH79" s="135"/>
      <c r="II79" s="135"/>
      <c r="IJ79" s="135"/>
      <c r="IK79" s="135"/>
      <c r="IL79" s="135"/>
      <c r="IM79" s="135"/>
      <c r="IN79" s="135"/>
      <c r="IO79" s="135"/>
      <c r="IP79" s="135"/>
      <c r="IQ79" s="135"/>
      <c r="IR79" s="135"/>
    </row>
    <row r="80" spans="1:252" ht="15.75" customHeight="1">
      <c r="A80" s="257" t="str">
        <f ca="1">IF((IBRF!B16=""),"",IBRF!B16)</f>
        <v>2</v>
      </c>
      <c r="B80" s="398" t="str">
        <f ca="1">IF((IBRF!C16=""),"",IBRF!C16)</f>
        <v>CEREAL KILLER</v>
      </c>
      <c r="C80" s="453"/>
      <c r="D80" s="549"/>
      <c r="E80" s="549"/>
      <c r="F80" s="549"/>
      <c r="G80" s="398"/>
      <c r="H80" s="257" t="str">
        <f t="shared" si="2"/>
        <v>2</v>
      </c>
      <c r="I80" s="398" t="str">
        <f t="shared" si="4"/>
        <v>CEREAL KILLER</v>
      </c>
      <c r="J80" s="453"/>
      <c r="K80" s="549"/>
      <c r="L80" s="549"/>
      <c r="M80" s="549"/>
      <c r="N80" s="398"/>
      <c r="O80" s="446"/>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5"/>
      <c r="CH80" s="135"/>
      <c r="CI80" s="135"/>
      <c r="CJ80" s="135"/>
      <c r="CK80" s="135"/>
      <c r="CL80" s="135"/>
      <c r="CM80" s="135"/>
      <c r="CN80" s="135"/>
      <c r="CO80" s="135"/>
      <c r="CP80" s="135"/>
      <c r="CQ80" s="135"/>
      <c r="CR80" s="135"/>
      <c r="CS80" s="135"/>
      <c r="CT80" s="135"/>
      <c r="CU80" s="135"/>
      <c r="CV80" s="135"/>
      <c r="CW80" s="135"/>
      <c r="CX80" s="135"/>
      <c r="CY80" s="135"/>
      <c r="CZ80" s="135"/>
      <c r="DA80" s="135"/>
      <c r="DB80" s="135"/>
      <c r="DC80" s="135"/>
      <c r="DD80" s="135"/>
      <c r="DE80" s="135"/>
      <c r="DF80" s="135"/>
      <c r="DG80" s="135"/>
      <c r="DH80" s="135"/>
      <c r="DI80" s="135"/>
      <c r="DJ80" s="135"/>
      <c r="DK80" s="135"/>
      <c r="DL80" s="135"/>
      <c r="DM80" s="135"/>
      <c r="DN80" s="135"/>
      <c r="DO80" s="135"/>
      <c r="DP80" s="135"/>
      <c r="DQ80" s="135"/>
      <c r="DR80" s="135"/>
      <c r="DS80" s="135"/>
      <c r="DT80" s="135"/>
      <c r="DU80" s="135"/>
      <c r="DV80" s="135"/>
      <c r="DW80" s="135"/>
      <c r="DX80" s="135"/>
      <c r="DY80" s="135"/>
      <c r="DZ80" s="135"/>
      <c r="EA80" s="135"/>
      <c r="EB80" s="135"/>
      <c r="EC80" s="135"/>
      <c r="ED80" s="135"/>
      <c r="EE80" s="135"/>
      <c r="EF80" s="135"/>
      <c r="EG80" s="135"/>
      <c r="EH80" s="135"/>
      <c r="EI80" s="135"/>
      <c r="EJ80" s="135"/>
      <c r="EK80" s="135"/>
      <c r="EL80" s="135"/>
      <c r="EM80" s="135"/>
      <c r="EN80" s="135"/>
      <c r="EO80" s="135"/>
      <c r="EP80" s="135"/>
      <c r="EQ80" s="135"/>
      <c r="ER80" s="135"/>
      <c r="ES80" s="135"/>
      <c r="ET80" s="135"/>
      <c r="EU80" s="135"/>
      <c r="EV80" s="135"/>
      <c r="EW80" s="135"/>
      <c r="EX80" s="135"/>
      <c r="EY80" s="135"/>
      <c r="EZ80" s="135"/>
      <c r="FA80" s="135"/>
      <c r="FB80" s="135"/>
      <c r="FC80" s="135"/>
      <c r="FD80" s="135"/>
      <c r="FE80" s="135"/>
      <c r="FF80" s="135"/>
      <c r="FG80" s="135"/>
      <c r="FH80" s="135"/>
      <c r="FI80" s="135"/>
      <c r="FJ80" s="135"/>
      <c r="FK80" s="135"/>
      <c r="FL80" s="135"/>
      <c r="FM80" s="135"/>
      <c r="FN80" s="135"/>
      <c r="FO80" s="135"/>
      <c r="FP80" s="135"/>
      <c r="FQ80" s="135"/>
      <c r="FR80" s="135"/>
      <c r="FS80" s="135"/>
      <c r="FT80" s="135"/>
      <c r="FU80" s="135"/>
      <c r="FV80" s="135"/>
      <c r="FW80" s="135"/>
      <c r="FX80" s="135"/>
      <c r="FY80" s="135"/>
      <c r="FZ80" s="135"/>
      <c r="GA80" s="135"/>
      <c r="GB80" s="135"/>
      <c r="GC80" s="135"/>
      <c r="GD80" s="135"/>
      <c r="GE80" s="135"/>
      <c r="GF80" s="135"/>
      <c r="GG80" s="135"/>
      <c r="GH80" s="135"/>
      <c r="GI80" s="135"/>
      <c r="GJ80" s="135"/>
      <c r="GK80" s="135"/>
      <c r="GL80" s="135"/>
      <c r="GM80" s="135"/>
      <c r="GN80" s="135"/>
      <c r="GO80" s="135"/>
      <c r="GP80" s="135"/>
      <c r="GQ80" s="135"/>
      <c r="GR80" s="135"/>
      <c r="GS80" s="135"/>
      <c r="GT80" s="135"/>
      <c r="GU80" s="135"/>
      <c r="GV80" s="135"/>
      <c r="GW80" s="135"/>
      <c r="GX80" s="135"/>
      <c r="GY80" s="135"/>
      <c r="GZ80" s="135"/>
      <c r="HA80" s="135"/>
      <c r="HB80" s="135"/>
      <c r="HC80" s="135"/>
      <c r="HD80" s="135"/>
      <c r="HE80" s="135"/>
      <c r="HF80" s="135"/>
      <c r="HG80" s="135"/>
      <c r="HH80" s="135"/>
      <c r="HI80" s="135"/>
      <c r="HJ80" s="135"/>
      <c r="HK80" s="135"/>
      <c r="HL80" s="135"/>
      <c r="HM80" s="135"/>
      <c r="HN80" s="135"/>
      <c r="HO80" s="135"/>
      <c r="HP80" s="135"/>
      <c r="HQ80" s="135"/>
      <c r="HR80" s="135"/>
      <c r="HS80" s="135"/>
      <c r="HT80" s="135"/>
      <c r="HU80" s="135"/>
      <c r="HV80" s="135"/>
      <c r="HW80" s="135"/>
      <c r="HX80" s="135"/>
      <c r="HY80" s="135"/>
      <c r="HZ80" s="135"/>
      <c r="IA80" s="135"/>
      <c r="IB80" s="135"/>
      <c r="IC80" s="135"/>
      <c r="ID80" s="135"/>
      <c r="IE80" s="135"/>
      <c r="IF80" s="135"/>
      <c r="IG80" s="135"/>
      <c r="IH80" s="135"/>
      <c r="II80" s="135"/>
      <c r="IJ80" s="135"/>
      <c r="IK80" s="135"/>
      <c r="IL80" s="135"/>
      <c r="IM80" s="135"/>
      <c r="IN80" s="135"/>
      <c r="IO80" s="135"/>
      <c r="IP80" s="135"/>
      <c r="IQ80" s="135"/>
      <c r="IR80" s="135"/>
    </row>
    <row r="81" spans="1:252" ht="15.75" customHeight="1">
      <c r="A81" s="162" t="str">
        <f ca="1">IF((IBRF!B17=""),"",IBRF!B17)</f>
        <v>218</v>
      </c>
      <c r="B81" s="398" t="str">
        <f ca="1">IF((IBRF!C17=""),"",IBRF!C17)</f>
        <v>ASIAN SINSATION</v>
      </c>
      <c r="C81" s="233"/>
      <c r="D81" s="318"/>
      <c r="E81" s="318"/>
      <c r="F81" s="318"/>
      <c r="G81" s="497"/>
      <c r="H81" s="162" t="str">
        <f t="shared" si="2"/>
        <v>218</v>
      </c>
      <c r="I81" s="398" t="str">
        <f t="shared" si="4"/>
        <v>ASIAN SINSATION</v>
      </c>
      <c r="J81" s="233"/>
      <c r="K81" s="318"/>
      <c r="L81" s="318"/>
      <c r="M81" s="318"/>
      <c r="N81" s="497"/>
      <c r="O81" s="446"/>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c r="CA81" s="135"/>
      <c r="CB81" s="135"/>
      <c r="CC81" s="135"/>
      <c r="CD81" s="135"/>
      <c r="CE81" s="135"/>
      <c r="CF81" s="135"/>
      <c r="CG81" s="135"/>
      <c r="CH81" s="135"/>
      <c r="CI81" s="135"/>
      <c r="CJ81" s="135"/>
      <c r="CK81" s="135"/>
      <c r="CL81" s="135"/>
      <c r="CM81" s="135"/>
      <c r="CN81" s="135"/>
      <c r="CO81" s="135"/>
      <c r="CP81" s="135"/>
      <c r="CQ81" s="135"/>
      <c r="CR81" s="135"/>
      <c r="CS81" s="135"/>
      <c r="CT81" s="135"/>
      <c r="CU81" s="135"/>
      <c r="CV81" s="135"/>
      <c r="CW81" s="135"/>
      <c r="CX81" s="135"/>
      <c r="CY81" s="135"/>
      <c r="CZ81" s="135"/>
      <c r="DA81" s="135"/>
      <c r="DB81" s="135"/>
      <c r="DC81" s="135"/>
      <c r="DD81" s="135"/>
      <c r="DE81" s="135"/>
      <c r="DF81" s="135"/>
      <c r="DG81" s="135"/>
      <c r="DH81" s="135"/>
      <c r="DI81" s="135"/>
      <c r="DJ81" s="135"/>
      <c r="DK81" s="135"/>
      <c r="DL81" s="135"/>
      <c r="DM81" s="135"/>
      <c r="DN81" s="135"/>
      <c r="DO81" s="135"/>
      <c r="DP81" s="135"/>
      <c r="DQ81" s="135"/>
      <c r="DR81" s="135"/>
      <c r="DS81" s="135"/>
      <c r="DT81" s="135"/>
      <c r="DU81" s="135"/>
      <c r="DV81" s="135"/>
      <c r="DW81" s="135"/>
      <c r="DX81" s="135"/>
      <c r="DY81" s="135"/>
      <c r="DZ81" s="135"/>
      <c r="EA81" s="135"/>
      <c r="EB81" s="135"/>
      <c r="EC81" s="135"/>
      <c r="ED81" s="135"/>
      <c r="EE81" s="135"/>
      <c r="EF81" s="135"/>
      <c r="EG81" s="135"/>
      <c r="EH81" s="135"/>
      <c r="EI81" s="135"/>
      <c r="EJ81" s="135"/>
      <c r="EK81" s="135"/>
      <c r="EL81" s="135"/>
      <c r="EM81" s="135"/>
      <c r="EN81" s="135"/>
      <c r="EO81" s="135"/>
      <c r="EP81" s="135"/>
      <c r="EQ81" s="135"/>
      <c r="ER81" s="135"/>
      <c r="ES81" s="135"/>
      <c r="ET81" s="135"/>
      <c r="EU81" s="135"/>
      <c r="EV81" s="135"/>
      <c r="EW81" s="135"/>
      <c r="EX81" s="135"/>
      <c r="EY81" s="135"/>
      <c r="EZ81" s="135"/>
      <c r="FA81" s="135"/>
      <c r="FB81" s="135"/>
      <c r="FC81" s="135"/>
      <c r="FD81" s="135"/>
      <c r="FE81" s="135"/>
      <c r="FF81" s="135"/>
      <c r="FG81" s="135"/>
      <c r="FH81" s="135"/>
      <c r="FI81" s="135"/>
      <c r="FJ81" s="135"/>
      <c r="FK81" s="135"/>
      <c r="FL81" s="135"/>
      <c r="FM81" s="135"/>
      <c r="FN81" s="135"/>
      <c r="FO81" s="135"/>
      <c r="FP81" s="135"/>
      <c r="FQ81" s="135"/>
      <c r="FR81" s="135"/>
      <c r="FS81" s="135"/>
      <c r="FT81" s="135"/>
      <c r="FU81" s="135"/>
      <c r="FV81" s="135"/>
      <c r="FW81" s="135"/>
      <c r="FX81" s="135"/>
      <c r="FY81" s="135"/>
      <c r="FZ81" s="135"/>
      <c r="GA81" s="135"/>
      <c r="GB81" s="135"/>
      <c r="GC81" s="135"/>
      <c r="GD81" s="135"/>
      <c r="GE81" s="135"/>
      <c r="GF81" s="135"/>
      <c r="GG81" s="135"/>
      <c r="GH81" s="135"/>
      <c r="GI81" s="135"/>
      <c r="GJ81" s="135"/>
      <c r="GK81" s="135"/>
      <c r="GL81" s="135"/>
      <c r="GM81" s="135"/>
      <c r="GN81" s="135"/>
      <c r="GO81" s="135"/>
      <c r="GP81" s="135"/>
      <c r="GQ81" s="135"/>
      <c r="GR81" s="135"/>
      <c r="GS81" s="135"/>
      <c r="GT81" s="135"/>
      <c r="GU81" s="135"/>
      <c r="GV81" s="135"/>
      <c r="GW81" s="135"/>
      <c r="GX81" s="135"/>
      <c r="GY81" s="135"/>
      <c r="GZ81" s="135"/>
      <c r="HA81" s="135"/>
      <c r="HB81" s="135"/>
      <c r="HC81" s="135"/>
      <c r="HD81" s="135"/>
      <c r="HE81" s="135"/>
      <c r="HF81" s="135"/>
      <c r="HG81" s="135"/>
      <c r="HH81" s="135"/>
      <c r="HI81" s="135"/>
      <c r="HJ81" s="135"/>
      <c r="HK81" s="135"/>
      <c r="HL81" s="135"/>
      <c r="HM81" s="135"/>
      <c r="HN81" s="135"/>
      <c r="HO81" s="135"/>
      <c r="HP81" s="135"/>
      <c r="HQ81" s="135"/>
      <c r="HR81" s="135"/>
      <c r="HS81" s="135"/>
      <c r="HT81" s="135"/>
      <c r="HU81" s="135"/>
      <c r="HV81" s="135"/>
      <c r="HW81" s="135"/>
      <c r="HX81" s="135"/>
      <c r="HY81" s="135"/>
      <c r="HZ81" s="135"/>
      <c r="IA81" s="135"/>
      <c r="IB81" s="135"/>
      <c r="IC81" s="135"/>
      <c r="ID81" s="135"/>
      <c r="IE81" s="135"/>
      <c r="IF81" s="135"/>
      <c r="IG81" s="135"/>
      <c r="IH81" s="135"/>
      <c r="II81" s="135"/>
      <c r="IJ81" s="135"/>
      <c r="IK81" s="135"/>
      <c r="IL81" s="135"/>
      <c r="IM81" s="135"/>
      <c r="IN81" s="135"/>
      <c r="IO81" s="135"/>
      <c r="IP81" s="135"/>
      <c r="IQ81" s="135"/>
      <c r="IR81" s="135"/>
    </row>
    <row r="82" spans="1:252" ht="15.75" customHeight="1">
      <c r="A82" s="257" t="str">
        <f ca="1">IF((IBRF!B18=""),"",IBRF!B18)</f>
        <v>318</v>
      </c>
      <c r="B82" s="398" t="str">
        <f ca="1">IF((IBRF!C18=""),"",IBRF!C18)</f>
        <v>WILLA HOEFLINCH</v>
      </c>
      <c r="C82" s="453"/>
      <c r="D82" s="549"/>
      <c r="E82" s="549"/>
      <c r="F82" s="549"/>
      <c r="G82" s="398"/>
      <c r="H82" s="257" t="str">
        <f t="shared" si="2"/>
        <v>318</v>
      </c>
      <c r="I82" s="398" t="str">
        <f t="shared" si="4"/>
        <v>WILLA HOEFLINCH</v>
      </c>
      <c r="J82" s="453"/>
      <c r="K82" s="549"/>
      <c r="L82" s="549"/>
      <c r="M82" s="549"/>
      <c r="N82" s="398"/>
      <c r="O82" s="446"/>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c r="DH82" s="135"/>
      <c r="DI82" s="135"/>
      <c r="DJ82" s="135"/>
      <c r="DK82" s="135"/>
      <c r="DL82" s="135"/>
      <c r="DM82" s="135"/>
      <c r="DN82" s="135"/>
      <c r="DO82" s="135"/>
      <c r="DP82" s="135"/>
      <c r="DQ82" s="135"/>
      <c r="DR82" s="135"/>
      <c r="DS82" s="135"/>
      <c r="DT82" s="135"/>
      <c r="DU82" s="135"/>
      <c r="DV82" s="135"/>
      <c r="DW82" s="135"/>
      <c r="DX82" s="135"/>
      <c r="DY82" s="135"/>
      <c r="DZ82" s="135"/>
      <c r="EA82" s="135"/>
      <c r="EB82" s="135"/>
      <c r="EC82" s="135"/>
      <c r="ED82" s="135"/>
      <c r="EE82" s="135"/>
      <c r="EF82" s="135"/>
      <c r="EG82" s="135"/>
      <c r="EH82" s="135"/>
      <c r="EI82" s="135"/>
      <c r="EJ82" s="135"/>
      <c r="EK82" s="135"/>
      <c r="EL82" s="135"/>
      <c r="EM82" s="135"/>
      <c r="EN82" s="135"/>
      <c r="EO82" s="135"/>
      <c r="EP82" s="135"/>
      <c r="EQ82" s="135"/>
      <c r="ER82" s="135"/>
      <c r="ES82" s="135"/>
      <c r="ET82" s="135"/>
      <c r="EU82" s="135"/>
      <c r="EV82" s="135"/>
      <c r="EW82" s="135"/>
      <c r="EX82" s="135"/>
      <c r="EY82" s="135"/>
      <c r="EZ82" s="135"/>
      <c r="FA82" s="135"/>
      <c r="FB82" s="135"/>
      <c r="FC82" s="135"/>
      <c r="FD82" s="135"/>
      <c r="FE82" s="135"/>
      <c r="FF82" s="135"/>
      <c r="FG82" s="135"/>
      <c r="FH82" s="135"/>
      <c r="FI82" s="135"/>
      <c r="FJ82" s="135"/>
      <c r="FK82" s="135"/>
      <c r="FL82" s="135"/>
      <c r="FM82" s="135"/>
      <c r="FN82" s="135"/>
      <c r="FO82" s="135"/>
      <c r="FP82" s="135"/>
      <c r="FQ82" s="135"/>
      <c r="FR82" s="135"/>
      <c r="FS82" s="135"/>
      <c r="FT82" s="135"/>
      <c r="FU82" s="135"/>
      <c r="FV82" s="135"/>
      <c r="FW82" s="135"/>
      <c r="FX82" s="135"/>
      <c r="FY82" s="135"/>
      <c r="FZ82" s="135"/>
      <c r="GA82" s="135"/>
      <c r="GB82" s="135"/>
      <c r="GC82" s="135"/>
      <c r="GD82" s="135"/>
      <c r="GE82" s="135"/>
      <c r="GF82" s="135"/>
      <c r="GG82" s="135"/>
      <c r="GH82" s="135"/>
      <c r="GI82" s="135"/>
      <c r="GJ82" s="135"/>
      <c r="GK82" s="135"/>
      <c r="GL82" s="135"/>
      <c r="GM82" s="135"/>
      <c r="GN82" s="135"/>
      <c r="GO82" s="135"/>
      <c r="GP82" s="135"/>
      <c r="GQ82" s="135"/>
      <c r="GR82" s="135"/>
      <c r="GS82" s="135"/>
      <c r="GT82" s="135"/>
      <c r="GU82" s="135"/>
      <c r="GV82" s="135"/>
      <c r="GW82" s="135"/>
      <c r="GX82" s="135"/>
      <c r="GY82" s="135"/>
      <c r="GZ82" s="135"/>
      <c r="HA82" s="135"/>
      <c r="HB82" s="135"/>
      <c r="HC82" s="135"/>
      <c r="HD82" s="135"/>
      <c r="HE82" s="135"/>
      <c r="HF82" s="135"/>
      <c r="HG82" s="135"/>
      <c r="HH82" s="135"/>
      <c r="HI82" s="135"/>
      <c r="HJ82" s="135"/>
      <c r="HK82" s="135"/>
      <c r="HL82" s="135"/>
      <c r="HM82" s="135"/>
      <c r="HN82" s="135"/>
      <c r="HO82" s="135"/>
      <c r="HP82" s="135"/>
      <c r="HQ82" s="135"/>
      <c r="HR82" s="135"/>
      <c r="HS82" s="135"/>
      <c r="HT82" s="135"/>
      <c r="HU82" s="135"/>
      <c r="HV82" s="135"/>
      <c r="HW82" s="135"/>
      <c r="HX82" s="135"/>
      <c r="HY82" s="135"/>
      <c r="HZ82" s="135"/>
      <c r="IA82" s="135"/>
      <c r="IB82" s="135"/>
      <c r="IC82" s="135"/>
      <c r="ID82" s="135"/>
      <c r="IE82" s="135"/>
      <c r="IF82" s="135"/>
      <c r="IG82" s="135"/>
      <c r="IH82" s="135"/>
      <c r="II82" s="135"/>
      <c r="IJ82" s="135"/>
      <c r="IK82" s="135"/>
      <c r="IL82" s="135"/>
      <c r="IM82" s="135"/>
      <c r="IN82" s="135"/>
      <c r="IO82" s="135"/>
      <c r="IP82" s="135"/>
      <c r="IQ82" s="135"/>
      <c r="IR82" s="135"/>
    </row>
    <row r="83" spans="1:252" ht="15.75" customHeight="1">
      <c r="A83" s="162" t="str">
        <f ca="1">IF((IBRF!B19=""),"",IBRF!B19)</f>
        <v>4</v>
      </c>
      <c r="B83" s="398" t="str">
        <f ca="1">IF((IBRF!C19=""),"",IBRF!C19)</f>
        <v>R.I.P. TIDE</v>
      </c>
      <c r="C83" s="233"/>
      <c r="D83" s="318"/>
      <c r="E83" s="318"/>
      <c r="F83" s="318"/>
      <c r="G83" s="497"/>
      <c r="H83" s="162" t="str">
        <f t="shared" si="2"/>
        <v>4</v>
      </c>
      <c r="I83" s="398" t="str">
        <f t="shared" si="4"/>
        <v>R.I.P. TIDE</v>
      </c>
      <c r="J83" s="233"/>
      <c r="K83" s="318"/>
      <c r="L83" s="318"/>
      <c r="M83" s="318"/>
      <c r="N83" s="497"/>
      <c r="O83" s="446"/>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35"/>
      <c r="DE83" s="135"/>
      <c r="DF83" s="135"/>
      <c r="DG83" s="135"/>
      <c r="DH83" s="135"/>
      <c r="DI83" s="135"/>
      <c r="DJ83" s="135"/>
      <c r="DK83" s="135"/>
      <c r="DL83" s="135"/>
      <c r="DM83" s="135"/>
      <c r="DN83" s="135"/>
      <c r="DO83" s="135"/>
      <c r="DP83" s="135"/>
      <c r="DQ83" s="135"/>
      <c r="DR83" s="135"/>
      <c r="DS83" s="135"/>
      <c r="DT83" s="135"/>
      <c r="DU83" s="135"/>
      <c r="DV83" s="135"/>
      <c r="DW83" s="135"/>
      <c r="DX83" s="135"/>
      <c r="DY83" s="135"/>
      <c r="DZ83" s="135"/>
      <c r="EA83" s="135"/>
      <c r="EB83" s="135"/>
      <c r="EC83" s="135"/>
      <c r="ED83" s="135"/>
      <c r="EE83" s="135"/>
      <c r="EF83" s="135"/>
      <c r="EG83" s="135"/>
      <c r="EH83" s="135"/>
      <c r="EI83" s="135"/>
      <c r="EJ83" s="135"/>
      <c r="EK83" s="135"/>
      <c r="EL83" s="135"/>
      <c r="EM83" s="135"/>
      <c r="EN83" s="135"/>
      <c r="EO83" s="135"/>
      <c r="EP83" s="135"/>
      <c r="EQ83" s="135"/>
      <c r="ER83" s="135"/>
      <c r="ES83" s="135"/>
      <c r="ET83" s="135"/>
      <c r="EU83" s="135"/>
      <c r="EV83" s="135"/>
      <c r="EW83" s="135"/>
      <c r="EX83" s="135"/>
      <c r="EY83" s="135"/>
      <c r="EZ83" s="135"/>
      <c r="FA83" s="135"/>
      <c r="FB83" s="135"/>
      <c r="FC83" s="135"/>
      <c r="FD83" s="135"/>
      <c r="FE83" s="135"/>
      <c r="FF83" s="135"/>
      <c r="FG83" s="135"/>
      <c r="FH83" s="135"/>
      <c r="FI83" s="135"/>
      <c r="FJ83" s="135"/>
      <c r="FK83" s="135"/>
      <c r="FL83" s="135"/>
      <c r="FM83" s="135"/>
      <c r="FN83" s="135"/>
      <c r="FO83" s="135"/>
      <c r="FP83" s="135"/>
      <c r="FQ83" s="135"/>
      <c r="FR83" s="135"/>
      <c r="FS83" s="135"/>
      <c r="FT83" s="135"/>
      <c r="FU83" s="135"/>
      <c r="FV83" s="135"/>
      <c r="FW83" s="135"/>
      <c r="FX83" s="135"/>
      <c r="FY83" s="135"/>
      <c r="FZ83" s="135"/>
      <c r="GA83" s="135"/>
      <c r="GB83" s="135"/>
      <c r="GC83" s="135"/>
      <c r="GD83" s="135"/>
      <c r="GE83" s="135"/>
      <c r="GF83" s="135"/>
      <c r="GG83" s="135"/>
      <c r="GH83" s="135"/>
      <c r="GI83" s="135"/>
      <c r="GJ83" s="135"/>
      <c r="GK83" s="135"/>
      <c r="GL83" s="135"/>
      <c r="GM83" s="135"/>
      <c r="GN83" s="135"/>
      <c r="GO83" s="135"/>
      <c r="GP83" s="135"/>
      <c r="GQ83" s="135"/>
      <c r="GR83" s="135"/>
      <c r="GS83" s="135"/>
      <c r="GT83" s="135"/>
      <c r="GU83" s="135"/>
      <c r="GV83" s="135"/>
      <c r="GW83" s="135"/>
      <c r="GX83" s="135"/>
      <c r="GY83" s="135"/>
      <c r="GZ83" s="135"/>
      <c r="HA83" s="135"/>
      <c r="HB83" s="135"/>
      <c r="HC83" s="135"/>
      <c r="HD83" s="135"/>
      <c r="HE83" s="135"/>
      <c r="HF83" s="135"/>
      <c r="HG83" s="135"/>
      <c r="HH83" s="135"/>
      <c r="HI83" s="135"/>
      <c r="HJ83" s="135"/>
      <c r="HK83" s="135"/>
      <c r="HL83" s="135"/>
      <c r="HM83" s="135"/>
      <c r="HN83" s="135"/>
      <c r="HO83" s="135"/>
      <c r="HP83" s="135"/>
      <c r="HQ83" s="135"/>
      <c r="HR83" s="135"/>
      <c r="HS83" s="135"/>
      <c r="HT83" s="135"/>
      <c r="HU83" s="135"/>
      <c r="HV83" s="135"/>
      <c r="HW83" s="135"/>
      <c r="HX83" s="135"/>
      <c r="HY83" s="135"/>
      <c r="HZ83" s="135"/>
      <c r="IA83" s="135"/>
      <c r="IB83" s="135"/>
      <c r="IC83" s="135"/>
      <c r="ID83" s="135"/>
      <c r="IE83" s="135"/>
      <c r="IF83" s="135"/>
      <c r="IG83" s="135"/>
      <c r="IH83" s="135"/>
      <c r="II83" s="135"/>
      <c r="IJ83" s="135"/>
      <c r="IK83" s="135"/>
      <c r="IL83" s="135"/>
      <c r="IM83" s="135"/>
      <c r="IN83" s="135"/>
      <c r="IO83" s="135"/>
      <c r="IP83" s="135"/>
      <c r="IQ83" s="135"/>
      <c r="IR83" s="135"/>
    </row>
    <row r="84" spans="1:252" ht="15.75" customHeight="1">
      <c r="A84" s="257" t="str">
        <f ca="1">IF((IBRF!B20=""),"",IBRF!B20)</f>
        <v>614</v>
      </c>
      <c r="B84" s="398" t="str">
        <f ca="1">IF((IBRF!C20=""),"",IBRF!C20)</f>
        <v>G-ROCKET</v>
      </c>
      <c r="C84" s="453"/>
      <c r="D84" s="549"/>
      <c r="E84" s="549"/>
      <c r="F84" s="549"/>
      <c r="G84" s="398"/>
      <c r="H84" s="257" t="str">
        <f t="shared" si="2"/>
        <v>614</v>
      </c>
      <c r="I84" s="398" t="str">
        <f t="shared" si="4"/>
        <v>G-ROCKET</v>
      </c>
      <c r="J84" s="453"/>
      <c r="K84" s="549"/>
      <c r="L84" s="549"/>
      <c r="M84" s="549"/>
      <c r="N84" s="398"/>
      <c r="O84" s="446"/>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c r="DH84" s="135"/>
      <c r="DI84" s="135"/>
      <c r="DJ84" s="135"/>
      <c r="DK84" s="135"/>
      <c r="DL84" s="135"/>
      <c r="DM84" s="135"/>
      <c r="DN84" s="135"/>
      <c r="DO84" s="135"/>
      <c r="DP84" s="135"/>
      <c r="DQ84" s="135"/>
      <c r="DR84" s="135"/>
      <c r="DS84" s="135"/>
      <c r="DT84" s="135"/>
      <c r="DU84" s="135"/>
      <c r="DV84" s="135"/>
      <c r="DW84" s="135"/>
      <c r="DX84" s="135"/>
      <c r="DY84" s="135"/>
      <c r="DZ84" s="135"/>
      <c r="EA84" s="135"/>
      <c r="EB84" s="135"/>
      <c r="EC84" s="135"/>
      <c r="ED84" s="135"/>
      <c r="EE84" s="135"/>
      <c r="EF84" s="135"/>
      <c r="EG84" s="135"/>
      <c r="EH84" s="135"/>
      <c r="EI84" s="135"/>
      <c r="EJ84" s="135"/>
      <c r="EK84" s="135"/>
      <c r="EL84" s="135"/>
      <c r="EM84" s="135"/>
      <c r="EN84" s="135"/>
      <c r="EO84" s="135"/>
      <c r="EP84" s="135"/>
      <c r="EQ84" s="135"/>
      <c r="ER84" s="135"/>
      <c r="ES84" s="135"/>
      <c r="ET84" s="135"/>
      <c r="EU84" s="135"/>
      <c r="EV84" s="135"/>
      <c r="EW84" s="135"/>
      <c r="EX84" s="135"/>
      <c r="EY84" s="135"/>
      <c r="EZ84" s="135"/>
      <c r="FA84" s="135"/>
      <c r="FB84" s="135"/>
      <c r="FC84" s="135"/>
      <c r="FD84" s="135"/>
      <c r="FE84" s="135"/>
      <c r="FF84" s="135"/>
      <c r="FG84" s="135"/>
      <c r="FH84" s="135"/>
      <c r="FI84" s="135"/>
      <c r="FJ84" s="135"/>
      <c r="FK84" s="135"/>
      <c r="FL84" s="135"/>
      <c r="FM84" s="135"/>
      <c r="FN84" s="135"/>
      <c r="FO84" s="135"/>
      <c r="FP84" s="135"/>
      <c r="FQ84" s="135"/>
      <c r="FR84" s="135"/>
      <c r="FS84" s="135"/>
      <c r="FT84" s="135"/>
      <c r="FU84" s="135"/>
      <c r="FV84" s="135"/>
      <c r="FW84" s="135"/>
      <c r="FX84" s="135"/>
      <c r="FY84" s="135"/>
      <c r="FZ84" s="135"/>
      <c r="GA84" s="135"/>
      <c r="GB84" s="135"/>
      <c r="GC84" s="135"/>
      <c r="GD84" s="135"/>
      <c r="GE84" s="135"/>
      <c r="GF84" s="135"/>
      <c r="GG84" s="135"/>
      <c r="GH84" s="135"/>
      <c r="GI84" s="135"/>
      <c r="GJ84" s="135"/>
      <c r="GK84" s="135"/>
      <c r="GL84" s="135"/>
      <c r="GM84" s="135"/>
      <c r="GN84" s="135"/>
      <c r="GO84" s="135"/>
      <c r="GP84" s="135"/>
      <c r="GQ84" s="135"/>
      <c r="GR84" s="135"/>
      <c r="GS84" s="135"/>
      <c r="GT84" s="135"/>
      <c r="GU84" s="135"/>
      <c r="GV84" s="135"/>
      <c r="GW84" s="135"/>
      <c r="GX84" s="135"/>
      <c r="GY84" s="135"/>
      <c r="GZ84" s="135"/>
      <c r="HA84" s="135"/>
      <c r="HB84" s="135"/>
      <c r="HC84" s="135"/>
      <c r="HD84" s="135"/>
      <c r="HE84" s="135"/>
      <c r="HF84" s="135"/>
      <c r="HG84" s="135"/>
      <c r="HH84" s="135"/>
      <c r="HI84" s="135"/>
      <c r="HJ84" s="135"/>
      <c r="HK84" s="135"/>
      <c r="HL84" s="135"/>
      <c r="HM84" s="135"/>
      <c r="HN84" s="135"/>
      <c r="HO84" s="135"/>
      <c r="HP84" s="135"/>
      <c r="HQ84" s="135"/>
      <c r="HR84" s="135"/>
      <c r="HS84" s="135"/>
      <c r="HT84" s="135"/>
      <c r="HU84" s="135"/>
      <c r="HV84" s="135"/>
      <c r="HW84" s="135"/>
      <c r="HX84" s="135"/>
      <c r="HY84" s="135"/>
      <c r="HZ84" s="135"/>
      <c r="IA84" s="135"/>
      <c r="IB84" s="135"/>
      <c r="IC84" s="135"/>
      <c r="ID84" s="135"/>
      <c r="IE84" s="135"/>
      <c r="IF84" s="135"/>
      <c r="IG84" s="135"/>
      <c r="IH84" s="135"/>
      <c r="II84" s="135"/>
      <c r="IJ84" s="135"/>
      <c r="IK84" s="135"/>
      <c r="IL84" s="135"/>
      <c r="IM84" s="135"/>
      <c r="IN84" s="135"/>
      <c r="IO84" s="135"/>
      <c r="IP84" s="135"/>
      <c r="IQ84" s="135"/>
      <c r="IR84" s="135"/>
    </row>
    <row r="85" spans="1:252" ht="15.75" customHeight="1">
      <c r="A85" s="162" t="str">
        <f ca="1">IF((IBRF!B21=""),"",IBRF!B21)</f>
        <v>69</v>
      </c>
      <c r="B85" s="398" t="str">
        <f ca="1">IF((IBRF!C21=""),"",IBRF!C21)</f>
        <v>PUSHYCAT</v>
      </c>
      <c r="C85" s="233"/>
      <c r="D85" s="318"/>
      <c r="E85" s="318"/>
      <c r="F85" s="318"/>
      <c r="G85" s="497"/>
      <c r="H85" s="162" t="str">
        <f t="shared" si="2"/>
        <v>69</v>
      </c>
      <c r="I85" s="398" t="str">
        <f t="shared" si="4"/>
        <v>PUSHYCAT</v>
      </c>
      <c r="J85" s="233"/>
      <c r="K85" s="318"/>
      <c r="L85" s="318"/>
      <c r="M85" s="318"/>
      <c r="N85" s="497"/>
      <c r="O85" s="446"/>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c r="DA85" s="135"/>
      <c r="DB85" s="135"/>
      <c r="DC85" s="135"/>
      <c r="DD85" s="135"/>
      <c r="DE85" s="135"/>
      <c r="DF85" s="135"/>
      <c r="DG85" s="135"/>
      <c r="DH85" s="135"/>
      <c r="DI85" s="135"/>
      <c r="DJ85" s="135"/>
      <c r="DK85" s="135"/>
      <c r="DL85" s="135"/>
      <c r="DM85" s="135"/>
      <c r="DN85" s="135"/>
      <c r="DO85" s="135"/>
      <c r="DP85" s="135"/>
      <c r="DQ85" s="135"/>
      <c r="DR85" s="135"/>
      <c r="DS85" s="135"/>
      <c r="DT85" s="135"/>
      <c r="DU85" s="135"/>
      <c r="DV85" s="135"/>
      <c r="DW85" s="135"/>
      <c r="DX85" s="135"/>
      <c r="DY85" s="135"/>
      <c r="DZ85" s="135"/>
      <c r="EA85" s="135"/>
      <c r="EB85" s="135"/>
      <c r="EC85" s="135"/>
      <c r="ED85" s="135"/>
      <c r="EE85" s="135"/>
      <c r="EF85" s="135"/>
      <c r="EG85" s="135"/>
      <c r="EH85" s="135"/>
      <c r="EI85" s="135"/>
      <c r="EJ85" s="135"/>
      <c r="EK85" s="135"/>
      <c r="EL85" s="135"/>
      <c r="EM85" s="135"/>
      <c r="EN85" s="135"/>
      <c r="EO85" s="135"/>
      <c r="EP85" s="135"/>
      <c r="EQ85" s="135"/>
      <c r="ER85" s="135"/>
      <c r="ES85" s="135"/>
      <c r="ET85" s="135"/>
      <c r="EU85" s="135"/>
      <c r="EV85" s="135"/>
      <c r="EW85" s="135"/>
      <c r="EX85" s="135"/>
      <c r="EY85" s="135"/>
      <c r="EZ85" s="135"/>
      <c r="FA85" s="135"/>
      <c r="FB85" s="135"/>
      <c r="FC85" s="135"/>
      <c r="FD85" s="135"/>
      <c r="FE85" s="135"/>
      <c r="FF85" s="135"/>
      <c r="FG85" s="135"/>
      <c r="FH85" s="135"/>
      <c r="FI85" s="135"/>
      <c r="FJ85" s="135"/>
      <c r="FK85" s="135"/>
      <c r="FL85" s="135"/>
      <c r="FM85" s="135"/>
      <c r="FN85" s="135"/>
      <c r="FO85" s="135"/>
      <c r="FP85" s="135"/>
      <c r="FQ85" s="135"/>
      <c r="FR85" s="135"/>
      <c r="FS85" s="135"/>
      <c r="FT85" s="135"/>
      <c r="FU85" s="135"/>
      <c r="FV85" s="135"/>
      <c r="FW85" s="135"/>
      <c r="FX85" s="135"/>
      <c r="FY85" s="135"/>
      <c r="FZ85" s="135"/>
      <c r="GA85" s="135"/>
      <c r="GB85" s="135"/>
      <c r="GC85" s="135"/>
      <c r="GD85" s="135"/>
      <c r="GE85" s="135"/>
      <c r="GF85" s="135"/>
      <c r="GG85" s="135"/>
      <c r="GH85" s="135"/>
      <c r="GI85" s="135"/>
      <c r="GJ85" s="135"/>
      <c r="GK85" s="135"/>
      <c r="GL85" s="135"/>
      <c r="GM85" s="135"/>
      <c r="GN85" s="135"/>
      <c r="GO85" s="135"/>
      <c r="GP85" s="135"/>
      <c r="GQ85" s="135"/>
      <c r="GR85" s="135"/>
      <c r="GS85" s="135"/>
      <c r="GT85" s="135"/>
      <c r="GU85" s="135"/>
      <c r="GV85" s="135"/>
      <c r="GW85" s="135"/>
      <c r="GX85" s="135"/>
      <c r="GY85" s="135"/>
      <c r="GZ85" s="135"/>
      <c r="HA85" s="135"/>
      <c r="HB85" s="135"/>
      <c r="HC85" s="135"/>
      <c r="HD85" s="135"/>
      <c r="HE85" s="135"/>
      <c r="HF85" s="135"/>
      <c r="HG85" s="135"/>
      <c r="HH85" s="135"/>
      <c r="HI85" s="135"/>
      <c r="HJ85" s="135"/>
      <c r="HK85" s="135"/>
      <c r="HL85" s="135"/>
      <c r="HM85" s="135"/>
      <c r="HN85" s="135"/>
      <c r="HO85" s="135"/>
      <c r="HP85" s="135"/>
      <c r="HQ85" s="135"/>
      <c r="HR85" s="135"/>
      <c r="HS85" s="135"/>
      <c r="HT85" s="135"/>
      <c r="HU85" s="135"/>
      <c r="HV85" s="135"/>
      <c r="HW85" s="135"/>
      <c r="HX85" s="135"/>
      <c r="HY85" s="135"/>
      <c r="HZ85" s="135"/>
      <c r="IA85" s="135"/>
      <c r="IB85" s="135"/>
      <c r="IC85" s="135"/>
      <c r="ID85" s="135"/>
      <c r="IE85" s="135"/>
      <c r="IF85" s="135"/>
      <c r="IG85" s="135"/>
      <c r="IH85" s="135"/>
      <c r="II85" s="135"/>
      <c r="IJ85" s="135"/>
      <c r="IK85" s="135"/>
      <c r="IL85" s="135"/>
      <c r="IM85" s="135"/>
      <c r="IN85" s="135"/>
      <c r="IO85" s="135"/>
      <c r="IP85" s="135"/>
      <c r="IQ85" s="135"/>
      <c r="IR85" s="135"/>
    </row>
    <row r="86" spans="1:252" ht="15.75" customHeight="1">
      <c r="A86" s="257" t="str">
        <f ca="1">IF((IBRF!B22=""),"",IBRF!B22)</f>
        <v>7</v>
      </c>
      <c r="B86" s="398" t="str">
        <f ca="1">IF((IBRF!C22=""),"",IBRF!C22)</f>
        <v>DORA THE DESTROYER</v>
      </c>
      <c r="C86" s="453"/>
      <c r="D86" s="549"/>
      <c r="E86" s="549"/>
      <c r="F86" s="549"/>
      <c r="G86" s="398"/>
      <c r="H86" s="257" t="str">
        <f t="shared" si="2"/>
        <v>7</v>
      </c>
      <c r="I86" s="398" t="str">
        <f t="shared" si="4"/>
        <v>DORA THE DESTROYER</v>
      </c>
      <c r="J86" s="453"/>
      <c r="K86" s="549"/>
      <c r="L86" s="549"/>
      <c r="M86" s="549"/>
      <c r="N86" s="398"/>
      <c r="O86" s="446"/>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c r="ED86" s="135"/>
      <c r="EE86" s="135"/>
      <c r="EF86" s="135"/>
      <c r="EG86" s="135"/>
      <c r="EH86" s="135"/>
      <c r="EI86" s="135"/>
      <c r="EJ86" s="135"/>
      <c r="EK86" s="135"/>
      <c r="EL86" s="135"/>
      <c r="EM86" s="135"/>
      <c r="EN86" s="135"/>
      <c r="EO86" s="135"/>
      <c r="EP86" s="135"/>
      <c r="EQ86" s="135"/>
      <c r="ER86" s="135"/>
      <c r="ES86" s="135"/>
      <c r="ET86" s="135"/>
      <c r="EU86" s="135"/>
      <c r="EV86" s="135"/>
      <c r="EW86" s="135"/>
      <c r="EX86" s="135"/>
      <c r="EY86" s="135"/>
      <c r="EZ86" s="135"/>
      <c r="FA86" s="135"/>
      <c r="FB86" s="135"/>
      <c r="FC86" s="135"/>
      <c r="FD86" s="135"/>
      <c r="FE86" s="135"/>
      <c r="FF86" s="135"/>
      <c r="FG86" s="135"/>
      <c r="FH86" s="135"/>
      <c r="FI86" s="135"/>
      <c r="FJ86" s="135"/>
      <c r="FK86" s="135"/>
      <c r="FL86" s="135"/>
      <c r="FM86" s="135"/>
      <c r="FN86" s="135"/>
      <c r="FO86" s="135"/>
      <c r="FP86" s="135"/>
      <c r="FQ86" s="135"/>
      <c r="FR86" s="135"/>
      <c r="FS86" s="135"/>
      <c r="FT86" s="135"/>
      <c r="FU86" s="135"/>
      <c r="FV86" s="135"/>
      <c r="FW86" s="135"/>
      <c r="FX86" s="135"/>
      <c r="FY86" s="135"/>
      <c r="FZ86" s="135"/>
      <c r="GA86" s="135"/>
      <c r="GB86" s="135"/>
      <c r="GC86" s="135"/>
      <c r="GD86" s="135"/>
      <c r="GE86" s="135"/>
      <c r="GF86" s="135"/>
      <c r="GG86" s="135"/>
      <c r="GH86" s="135"/>
      <c r="GI86" s="135"/>
      <c r="GJ86" s="135"/>
      <c r="GK86" s="135"/>
      <c r="GL86" s="135"/>
      <c r="GM86" s="135"/>
      <c r="GN86" s="135"/>
      <c r="GO86" s="135"/>
      <c r="GP86" s="135"/>
      <c r="GQ86" s="135"/>
      <c r="GR86" s="135"/>
      <c r="GS86" s="135"/>
      <c r="GT86" s="135"/>
      <c r="GU86" s="135"/>
      <c r="GV86" s="135"/>
      <c r="GW86" s="135"/>
      <c r="GX86" s="135"/>
      <c r="GY86" s="135"/>
      <c r="GZ86" s="135"/>
      <c r="HA86" s="135"/>
      <c r="HB86" s="135"/>
      <c r="HC86" s="135"/>
      <c r="HD86" s="135"/>
      <c r="HE86" s="135"/>
      <c r="HF86" s="135"/>
      <c r="HG86" s="135"/>
      <c r="HH86" s="135"/>
      <c r="HI86" s="135"/>
      <c r="HJ86" s="135"/>
      <c r="HK86" s="135"/>
      <c r="HL86" s="135"/>
      <c r="HM86" s="135"/>
      <c r="HN86" s="135"/>
      <c r="HO86" s="135"/>
      <c r="HP86" s="135"/>
      <c r="HQ86" s="135"/>
      <c r="HR86" s="135"/>
      <c r="HS86" s="135"/>
      <c r="HT86" s="135"/>
      <c r="HU86" s="135"/>
      <c r="HV86" s="135"/>
      <c r="HW86" s="135"/>
      <c r="HX86" s="135"/>
      <c r="HY86" s="135"/>
      <c r="HZ86" s="135"/>
      <c r="IA86" s="135"/>
      <c r="IB86" s="135"/>
      <c r="IC86" s="135"/>
      <c r="ID86" s="135"/>
      <c r="IE86" s="135"/>
      <c r="IF86" s="135"/>
      <c r="IG86" s="135"/>
      <c r="IH86" s="135"/>
      <c r="II86" s="135"/>
      <c r="IJ86" s="135"/>
      <c r="IK86" s="135"/>
      <c r="IL86" s="135"/>
      <c r="IM86" s="135"/>
      <c r="IN86" s="135"/>
      <c r="IO86" s="135"/>
      <c r="IP86" s="135"/>
      <c r="IQ86" s="135"/>
      <c r="IR86" s="135"/>
    </row>
    <row r="87" spans="1:252" ht="15.75" customHeight="1">
      <c r="A87" s="162" t="str">
        <f ca="1">IF((IBRF!B23=""),"",IBRF!B23)</f>
        <v>76</v>
      </c>
      <c r="B87" s="398" t="str">
        <f ca="1">IF((IBRF!C23=""),"",IBRF!C23)</f>
        <v>MAIDEN AMERICA</v>
      </c>
      <c r="C87" s="233"/>
      <c r="D87" s="318"/>
      <c r="E87" s="318"/>
      <c r="F87" s="318"/>
      <c r="G87" s="497"/>
      <c r="H87" s="162" t="str">
        <f t="shared" si="2"/>
        <v>76</v>
      </c>
      <c r="I87" s="398" t="str">
        <f t="shared" si="4"/>
        <v>MAIDEN AMERICA</v>
      </c>
      <c r="J87" s="233"/>
      <c r="K87" s="318"/>
      <c r="L87" s="318"/>
      <c r="M87" s="318"/>
      <c r="N87" s="497"/>
      <c r="O87" s="446"/>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c r="CM87" s="135"/>
      <c r="CN87" s="135"/>
      <c r="CO87" s="135"/>
      <c r="CP87" s="135"/>
      <c r="CQ87" s="135"/>
      <c r="CR87" s="135"/>
      <c r="CS87" s="135"/>
      <c r="CT87" s="135"/>
      <c r="CU87" s="135"/>
      <c r="CV87" s="135"/>
      <c r="CW87" s="135"/>
      <c r="CX87" s="135"/>
      <c r="CY87" s="135"/>
      <c r="CZ87" s="135"/>
      <c r="DA87" s="135"/>
      <c r="DB87" s="135"/>
      <c r="DC87" s="135"/>
      <c r="DD87" s="135"/>
      <c r="DE87" s="135"/>
      <c r="DF87" s="135"/>
      <c r="DG87" s="135"/>
      <c r="DH87" s="135"/>
      <c r="DI87" s="135"/>
      <c r="DJ87" s="135"/>
      <c r="DK87" s="135"/>
      <c r="DL87" s="135"/>
      <c r="DM87" s="135"/>
      <c r="DN87" s="135"/>
      <c r="DO87" s="135"/>
      <c r="DP87" s="135"/>
      <c r="DQ87" s="135"/>
      <c r="DR87" s="135"/>
      <c r="DS87" s="135"/>
      <c r="DT87" s="135"/>
      <c r="DU87" s="135"/>
      <c r="DV87" s="135"/>
      <c r="DW87" s="135"/>
      <c r="DX87" s="135"/>
      <c r="DY87" s="135"/>
      <c r="DZ87" s="135"/>
      <c r="EA87" s="135"/>
      <c r="EB87" s="135"/>
      <c r="EC87" s="135"/>
      <c r="ED87" s="135"/>
      <c r="EE87" s="135"/>
      <c r="EF87" s="135"/>
      <c r="EG87" s="135"/>
      <c r="EH87" s="135"/>
      <c r="EI87" s="135"/>
      <c r="EJ87" s="135"/>
      <c r="EK87" s="135"/>
      <c r="EL87" s="135"/>
      <c r="EM87" s="135"/>
      <c r="EN87" s="135"/>
      <c r="EO87" s="135"/>
      <c r="EP87" s="135"/>
      <c r="EQ87" s="135"/>
      <c r="ER87" s="135"/>
      <c r="ES87" s="135"/>
      <c r="ET87" s="135"/>
      <c r="EU87" s="135"/>
      <c r="EV87" s="135"/>
      <c r="EW87" s="135"/>
      <c r="EX87" s="135"/>
      <c r="EY87" s="135"/>
      <c r="EZ87" s="135"/>
      <c r="FA87" s="135"/>
      <c r="FB87" s="135"/>
      <c r="FC87" s="135"/>
      <c r="FD87" s="135"/>
      <c r="FE87" s="135"/>
      <c r="FF87" s="135"/>
      <c r="FG87" s="135"/>
      <c r="FH87" s="135"/>
      <c r="FI87" s="135"/>
      <c r="FJ87" s="135"/>
      <c r="FK87" s="135"/>
      <c r="FL87" s="135"/>
      <c r="FM87" s="135"/>
      <c r="FN87" s="135"/>
      <c r="FO87" s="135"/>
      <c r="FP87" s="135"/>
      <c r="FQ87" s="135"/>
      <c r="FR87" s="135"/>
      <c r="FS87" s="135"/>
      <c r="FT87" s="135"/>
      <c r="FU87" s="135"/>
      <c r="FV87" s="135"/>
      <c r="FW87" s="135"/>
      <c r="FX87" s="135"/>
      <c r="FY87" s="135"/>
      <c r="FZ87" s="135"/>
      <c r="GA87" s="135"/>
      <c r="GB87" s="135"/>
      <c r="GC87" s="135"/>
      <c r="GD87" s="135"/>
      <c r="GE87" s="135"/>
      <c r="GF87" s="135"/>
      <c r="GG87" s="135"/>
      <c r="GH87" s="135"/>
      <c r="GI87" s="135"/>
      <c r="GJ87" s="135"/>
      <c r="GK87" s="135"/>
      <c r="GL87" s="135"/>
      <c r="GM87" s="135"/>
      <c r="GN87" s="135"/>
      <c r="GO87" s="135"/>
      <c r="GP87" s="135"/>
      <c r="GQ87" s="135"/>
      <c r="GR87" s="135"/>
      <c r="GS87" s="135"/>
      <c r="GT87" s="135"/>
      <c r="GU87" s="135"/>
      <c r="GV87" s="135"/>
      <c r="GW87" s="135"/>
      <c r="GX87" s="135"/>
      <c r="GY87" s="135"/>
      <c r="GZ87" s="135"/>
      <c r="HA87" s="135"/>
      <c r="HB87" s="135"/>
      <c r="HC87" s="135"/>
      <c r="HD87" s="135"/>
      <c r="HE87" s="135"/>
      <c r="HF87" s="135"/>
      <c r="HG87" s="135"/>
      <c r="HH87" s="135"/>
      <c r="HI87" s="135"/>
      <c r="HJ87" s="135"/>
      <c r="HK87" s="135"/>
      <c r="HL87" s="135"/>
      <c r="HM87" s="135"/>
      <c r="HN87" s="135"/>
      <c r="HO87" s="135"/>
      <c r="HP87" s="135"/>
      <c r="HQ87" s="135"/>
      <c r="HR87" s="135"/>
      <c r="HS87" s="135"/>
      <c r="HT87" s="135"/>
      <c r="HU87" s="135"/>
      <c r="HV87" s="135"/>
      <c r="HW87" s="135"/>
      <c r="HX87" s="135"/>
      <c r="HY87" s="135"/>
      <c r="HZ87" s="135"/>
      <c r="IA87" s="135"/>
      <c r="IB87" s="135"/>
      <c r="IC87" s="135"/>
      <c r="ID87" s="135"/>
      <c r="IE87" s="135"/>
      <c r="IF87" s="135"/>
      <c r="IG87" s="135"/>
      <c r="IH87" s="135"/>
      <c r="II87" s="135"/>
      <c r="IJ87" s="135"/>
      <c r="IK87" s="135"/>
      <c r="IL87" s="135"/>
      <c r="IM87" s="135"/>
      <c r="IN87" s="135"/>
      <c r="IO87" s="135"/>
      <c r="IP87" s="135"/>
      <c r="IQ87" s="135"/>
      <c r="IR87" s="135"/>
    </row>
    <row r="88" spans="1:252" ht="15.75" customHeight="1">
      <c r="A88" s="257" t="str">
        <f ca="1">IF((IBRF!B24=""),"",IBRF!B24)</f>
        <v>95</v>
      </c>
      <c r="B88" s="398" t="str">
        <f ca="1">IF((IBRF!C24=""),"",IBRF!C24)</f>
        <v>MUTANT JEAN</v>
      </c>
      <c r="C88" s="453"/>
      <c r="D88" s="549"/>
      <c r="E88" s="549"/>
      <c r="F88" s="549"/>
      <c r="G88" s="398"/>
      <c r="H88" s="257" t="str">
        <f t="shared" si="2"/>
        <v>95</v>
      </c>
      <c r="I88" s="398" t="str">
        <f t="shared" si="4"/>
        <v>MUTANT JEAN</v>
      </c>
      <c r="J88" s="453"/>
      <c r="K88" s="549"/>
      <c r="L88" s="549"/>
      <c r="M88" s="549"/>
      <c r="N88" s="398"/>
      <c r="O88" s="446"/>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c r="CM88" s="135"/>
      <c r="CN88" s="135"/>
      <c r="CO88" s="135"/>
      <c r="CP88" s="135"/>
      <c r="CQ88" s="135"/>
      <c r="CR88" s="135"/>
      <c r="CS88" s="135"/>
      <c r="CT88" s="135"/>
      <c r="CU88" s="135"/>
      <c r="CV88" s="135"/>
      <c r="CW88" s="135"/>
      <c r="CX88" s="135"/>
      <c r="CY88" s="135"/>
      <c r="CZ88" s="135"/>
      <c r="DA88" s="135"/>
      <c r="DB88" s="135"/>
      <c r="DC88" s="135"/>
      <c r="DD88" s="135"/>
      <c r="DE88" s="135"/>
      <c r="DF88" s="135"/>
      <c r="DG88" s="135"/>
      <c r="DH88" s="135"/>
      <c r="DI88" s="135"/>
      <c r="DJ88" s="135"/>
      <c r="DK88" s="135"/>
      <c r="DL88" s="135"/>
      <c r="DM88" s="135"/>
      <c r="DN88" s="135"/>
      <c r="DO88" s="135"/>
      <c r="DP88" s="135"/>
      <c r="DQ88" s="135"/>
      <c r="DR88" s="135"/>
      <c r="DS88" s="135"/>
      <c r="DT88" s="135"/>
      <c r="DU88" s="135"/>
      <c r="DV88" s="135"/>
      <c r="DW88" s="135"/>
      <c r="DX88" s="135"/>
      <c r="DY88" s="135"/>
      <c r="DZ88" s="135"/>
      <c r="EA88" s="135"/>
      <c r="EB88" s="135"/>
      <c r="EC88" s="135"/>
      <c r="ED88" s="135"/>
      <c r="EE88" s="135"/>
      <c r="EF88" s="135"/>
      <c r="EG88" s="135"/>
      <c r="EH88" s="135"/>
      <c r="EI88" s="135"/>
      <c r="EJ88" s="135"/>
      <c r="EK88" s="135"/>
      <c r="EL88" s="135"/>
      <c r="EM88" s="135"/>
      <c r="EN88" s="135"/>
      <c r="EO88" s="135"/>
      <c r="EP88" s="135"/>
      <c r="EQ88" s="135"/>
      <c r="ER88" s="135"/>
      <c r="ES88" s="135"/>
      <c r="ET88" s="135"/>
      <c r="EU88" s="135"/>
      <c r="EV88" s="135"/>
      <c r="EW88" s="135"/>
      <c r="EX88" s="135"/>
      <c r="EY88" s="135"/>
      <c r="EZ88" s="135"/>
      <c r="FA88" s="135"/>
      <c r="FB88" s="135"/>
      <c r="FC88" s="135"/>
      <c r="FD88" s="135"/>
      <c r="FE88" s="135"/>
      <c r="FF88" s="135"/>
      <c r="FG88" s="135"/>
      <c r="FH88" s="135"/>
      <c r="FI88" s="135"/>
      <c r="FJ88" s="135"/>
      <c r="FK88" s="135"/>
      <c r="FL88" s="135"/>
      <c r="FM88" s="135"/>
      <c r="FN88" s="135"/>
      <c r="FO88" s="135"/>
      <c r="FP88" s="135"/>
      <c r="FQ88" s="135"/>
      <c r="FR88" s="135"/>
      <c r="FS88" s="135"/>
      <c r="FT88" s="135"/>
      <c r="FU88" s="135"/>
      <c r="FV88" s="135"/>
      <c r="FW88" s="135"/>
      <c r="FX88" s="135"/>
      <c r="FY88" s="135"/>
      <c r="FZ88" s="135"/>
      <c r="GA88" s="135"/>
      <c r="GB88" s="135"/>
      <c r="GC88" s="135"/>
      <c r="GD88" s="135"/>
      <c r="GE88" s="135"/>
      <c r="GF88" s="135"/>
      <c r="GG88" s="135"/>
      <c r="GH88" s="135"/>
      <c r="GI88" s="135"/>
      <c r="GJ88" s="135"/>
      <c r="GK88" s="135"/>
      <c r="GL88" s="135"/>
      <c r="GM88" s="135"/>
      <c r="GN88" s="135"/>
      <c r="GO88" s="135"/>
      <c r="GP88" s="135"/>
      <c r="GQ88" s="135"/>
      <c r="GR88" s="135"/>
      <c r="GS88" s="135"/>
      <c r="GT88" s="135"/>
      <c r="GU88" s="135"/>
      <c r="GV88" s="135"/>
      <c r="GW88" s="135"/>
      <c r="GX88" s="135"/>
      <c r="GY88" s="135"/>
      <c r="GZ88" s="135"/>
      <c r="HA88" s="135"/>
      <c r="HB88" s="135"/>
      <c r="HC88" s="135"/>
      <c r="HD88" s="135"/>
      <c r="HE88" s="135"/>
      <c r="HF88" s="135"/>
      <c r="HG88" s="135"/>
      <c r="HH88" s="135"/>
      <c r="HI88" s="135"/>
      <c r="HJ88" s="135"/>
      <c r="HK88" s="135"/>
      <c r="HL88" s="135"/>
      <c r="HM88" s="135"/>
      <c r="HN88" s="135"/>
      <c r="HO88" s="135"/>
      <c r="HP88" s="135"/>
      <c r="HQ88" s="135"/>
      <c r="HR88" s="135"/>
      <c r="HS88" s="135"/>
      <c r="HT88" s="135"/>
      <c r="HU88" s="135"/>
      <c r="HV88" s="135"/>
      <c r="HW88" s="135"/>
      <c r="HX88" s="135"/>
      <c r="HY88" s="135"/>
      <c r="HZ88" s="135"/>
      <c r="IA88" s="135"/>
      <c r="IB88" s="135"/>
      <c r="IC88" s="135"/>
      <c r="ID88" s="135"/>
      <c r="IE88" s="135"/>
      <c r="IF88" s="135"/>
      <c r="IG88" s="135"/>
      <c r="IH88" s="135"/>
      <c r="II88" s="135"/>
      <c r="IJ88" s="135"/>
      <c r="IK88" s="135"/>
      <c r="IL88" s="135"/>
      <c r="IM88" s="135"/>
      <c r="IN88" s="135"/>
      <c r="IO88" s="135"/>
      <c r="IP88" s="135"/>
      <c r="IQ88" s="135"/>
      <c r="IR88" s="135"/>
    </row>
    <row r="89" spans="1:252" ht="15.75" customHeight="1">
      <c r="A89" s="162" t="str">
        <f ca="1">IF((IBRF!B25=""),"",IBRF!B25)</f>
        <v>1980</v>
      </c>
      <c r="B89" s="398" t="str">
        <f ca="1">IF((IBRF!C25=""),"",IBRF!C25)</f>
        <v>SHIVA DIVA (ALT)</v>
      </c>
      <c r="C89" s="233"/>
      <c r="D89" s="318"/>
      <c r="E89" s="318"/>
      <c r="F89" s="318"/>
      <c r="G89" s="497"/>
      <c r="H89" s="162" t="str">
        <f t="shared" si="2"/>
        <v>1980</v>
      </c>
      <c r="I89" s="398" t="str">
        <f t="shared" si="4"/>
        <v>SHIVA DIVA (ALT)</v>
      </c>
      <c r="J89" s="233"/>
      <c r="K89" s="318"/>
      <c r="L89" s="318"/>
      <c r="M89" s="318"/>
      <c r="N89" s="497"/>
      <c r="O89" s="446"/>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35"/>
      <c r="CA89" s="135"/>
      <c r="CB89" s="135"/>
      <c r="CC89" s="135"/>
      <c r="CD89" s="135"/>
      <c r="CE89" s="135"/>
      <c r="CF89" s="135"/>
      <c r="CG89" s="135"/>
      <c r="CH89" s="135"/>
      <c r="CI89" s="135"/>
      <c r="CJ89" s="135"/>
      <c r="CK89" s="135"/>
      <c r="CL89" s="135"/>
      <c r="CM89" s="135"/>
      <c r="CN89" s="135"/>
      <c r="CO89" s="135"/>
      <c r="CP89" s="135"/>
      <c r="CQ89" s="135"/>
      <c r="CR89" s="135"/>
      <c r="CS89" s="135"/>
      <c r="CT89" s="135"/>
      <c r="CU89" s="135"/>
      <c r="CV89" s="135"/>
      <c r="CW89" s="135"/>
      <c r="CX89" s="135"/>
      <c r="CY89" s="135"/>
      <c r="CZ89" s="135"/>
      <c r="DA89" s="135"/>
      <c r="DB89" s="135"/>
      <c r="DC89" s="135"/>
      <c r="DD89" s="135"/>
      <c r="DE89" s="135"/>
      <c r="DF89" s="135"/>
      <c r="DG89" s="135"/>
      <c r="DH89" s="135"/>
      <c r="DI89" s="135"/>
      <c r="DJ89" s="135"/>
      <c r="DK89" s="135"/>
      <c r="DL89" s="135"/>
      <c r="DM89" s="135"/>
      <c r="DN89" s="135"/>
      <c r="DO89" s="135"/>
      <c r="DP89" s="135"/>
      <c r="DQ89" s="135"/>
      <c r="DR89" s="135"/>
      <c r="DS89" s="135"/>
      <c r="DT89" s="135"/>
      <c r="DU89" s="135"/>
      <c r="DV89" s="135"/>
      <c r="DW89" s="135"/>
      <c r="DX89" s="135"/>
      <c r="DY89" s="135"/>
      <c r="DZ89" s="135"/>
      <c r="EA89" s="135"/>
      <c r="EB89" s="135"/>
      <c r="EC89" s="135"/>
      <c r="ED89" s="135"/>
      <c r="EE89" s="135"/>
      <c r="EF89" s="135"/>
      <c r="EG89" s="135"/>
      <c r="EH89" s="135"/>
      <c r="EI89" s="135"/>
      <c r="EJ89" s="135"/>
      <c r="EK89" s="135"/>
      <c r="EL89" s="135"/>
      <c r="EM89" s="135"/>
      <c r="EN89" s="135"/>
      <c r="EO89" s="135"/>
      <c r="EP89" s="135"/>
      <c r="EQ89" s="135"/>
      <c r="ER89" s="135"/>
      <c r="ES89" s="135"/>
      <c r="ET89" s="135"/>
      <c r="EU89" s="135"/>
      <c r="EV89" s="135"/>
      <c r="EW89" s="135"/>
      <c r="EX89" s="135"/>
      <c r="EY89" s="135"/>
      <c r="EZ89" s="135"/>
      <c r="FA89" s="135"/>
      <c r="FB89" s="135"/>
      <c r="FC89" s="135"/>
      <c r="FD89" s="135"/>
      <c r="FE89" s="135"/>
      <c r="FF89" s="135"/>
      <c r="FG89" s="135"/>
      <c r="FH89" s="135"/>
      <c r="FI89" s="135"/>
      <c r="FJ89" s="135"/>
      <c r="FK89" s="135"/>
      <c r="FL89" s="135"/>
      <c r="FM89" s="135"/>
      <c r="FN89" s="135"/>
      <c r="FO89" s="135"/>
      <c r="FP89" s="135"/>
      <c r="FQ89" s="135"/>
      <c r="FR89" s="135"/>
      <c r="FS89" s="135"/>
      <c r="FT89" s="135"/>
      <c r="FU89" s="135"/>
      <c r="FV89" s="135"/>
      <c r="FW89" s="135"/>
      <c r="FX89" s="135"/>
      <c r="FY89" s="135"/>
      <c r="FZ89" s="135"/>
      <c r="GA89" s="135"/>
      <c r="GB89" s="135"/>
      <c r="GC89" s="135"/>
      <c r="GD89" s="135"/>
      <c r="GE89" s="135"/>
      <c r="GF89" s="135"/>
      <c r="GG89" s="135"/>
      <c r="GH89" s="135"/>
      <c r="GI89" s="135"/>
      <c r="GJ89" s="135"/>
      <c r="GK89" s="135"/>
      <c r="GL89" s="135"/>
      <c r="GM89" s="135"/>
      <c r="GN89" s="135"/>
      <c r="GO89" s="135"/>
      <c r="GP89" s="135"/>
      <c r="GQ89" s="135"/>
      <c r="GR89" s="135"/>
      <c r="GS89" s="135"/>
      <c r="GT89" s="135"/>
      <c r="GU89" s="135"/>
      <c r="GV89" s="135"/>
      <c r="GW89" s="135"/>
      <c r="GX89" s="135"/>
      <c r="GY89" s="135"/>
      <c r="GZ89" s="135"/>
      <c r="HA89" s="135"/>
      <c r="HB89" s="135"/>
      <c r="HC89" s="135"/>
      <c r="HD89" s="135"/>
      <c r="HE89" s="135"/>
      <c r="HF89" s="135"/>
      <c r="HG89" s="135"/>
      <c r="HH89" s="135"/>
      <c r="HI89" s="135"/>
      <c r="HJ89" s="135"/>
      <c r="HK89" s="135"/>
      <c r="HL89" s="135"/>
      <c r="HM89" s="135"/>
      <c r="HN89" s="135"/>
      <c r="HO89" s="135"/>
      <c r="HP89" s="135"/>
      <c r="HQ89" s="135"/>
      <c r="HR89" s="135"/>
      <c r="HS89" s="135"/>
      <c r="HT89" s="135"/>
      <c r="HU89" s="135"/>
      <c r="HV89" s="135"/>
      <c r="HW89" s="135"/>
      <c r="HX89" s="135"/>
      <c r="HY89" s="135"/>
      <c r="HZ89" s="135"/>
      <c r="IA89" s="135"/>
      <c r="IB89" s="135"/>
      <c r="IC89" s="135"/>
      <c r="ID89" s="135"/>
      <c r="IE89" s="135"/>
      <c r="IF89" s="135"/>
      <c r="IG89" s="135"/>
      <c r="IH89" s="135"/>
      <c r="II89" s="135"/>
      <c r="IJ89" s="135"/>
      <c r="IK89" s="135"/>
      <c r="IL89" s="135"/>
      <c r="IM89" s="135"/>
      <c r="IN89" s="135"/>
      <c r="IO89" s="135"/>
      <c r="IP89" s="135"/>
      <c r="IQ89" s="135"/>
      <c r="IR89" s="135"/>
    </row>
    <row r="90" spans="1:252" ht="15.75" customHeight="1">
      <c r="A90" s="257" t="str">
        <f ca="1">IF((IBRF!B26=""),"",IBRF!B26)</f>
        <v>313</v>
      </c>
      <c r="B90" s="398" t="str">
        <f ca="1">IF((IBRF!C26=""),"",IBRF!C26)</f>
        <v>HATERADE (ALT)</v>
      </c>
      <c r="C90" s="453"/>
      <c r="D90" s="549"/>
      <c r="E90" s="549"/>
      <c r="F90" s="549"/>
      <c r="G90" s="398"/>
      <c r="H90" s="257" t="str">
        <f t="shared" si="2"/>
        <v>313</v>
      </c>
      <c r="I90" s="398" t="str">
        <f t="shared" si="4"/>
        <v>HATERADE (ALT)</v>
      </c>
      <c r="J90" s="453"/>
      <c r="K90" s="549"/>
      <c r="L90" s="549"/>
      <c r="M90" s="549"/>
      <c r="N90" s="398"/>
      <c r="O90" s="446"/>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c r="CK90" s="135"/>
      <c r="CL90" s="135"/>
      <c r="CM90" s="135"/>
      <c r="CN90" s="135"/>
      <c r="CO90" s="135"/>
      <c r="CP90" s="135"/>
      <c r="CQ90" s="135"/>
      <c r="CR90" s="135"/>
      <c r="CS90" s="135"/>
      <c r="CT90" s="135"/>
      <c r="CU90" s="135"/>
      <c r="CV90" s="135"/>
      <c r="CW90" s="135"/>
      <c r="CX90" s="135"/>
      <c r="CY90" s="135"/>
      <c r="CZ90" s="135"/>
      <c r="DA90" s="135"/>
      <c r="DB90" s="135"/>
      <c r="DC90" s="135"/>
      <c r="DD90" s="135"/>
      <c r="DE90" s="135"/>
      <c r="DF90" s="135"/>
      <c r="DG90" s="135"/>
      <c r="DH90" s="135"/>
      <c r="DI90" s="135"/>
      <c r="DJ90" s="135"/>
      <c r="DK90" s="135"/>
      <c r="DL90" s="135"/>
      <c r="DM90" s="135"/>
      <c r="DN90" s="135"/>
      <c r="DO90" s="135"/>
      <c r="DP90" s="135"/>
      <c r="DQ90" s="135"/>
      <c r="DR90" s="135"/>
      <c r="DS90" s="135"/>
      <c r="DT90" s="135"/>
      <c r="DU90" s="135"/>
      <c r="DV90" s="135"/>
      <c r="DW90" s="135"/>
      <c r="DX90" s="135"/>
      <c r="DY90" s="135"/>
      <c r="DZ90" s="135"/>
      <c r="EA90" s="135"/>
      <c r="EB90" s="135"/>
      <c r="EC90" s="135"/>
      <c r="ED90" s="135"/>
      <c r="EE90" s="135"/>
      <c r="EF90" s="135"/>
      <c r="EG90" s="135"/>
      <c r="EH90" s="135"/>
      <c r="EI90" s="135"/>
      <c r="EJ90" s="135"/>
      <c r="EK90" s="135"/>
      <c r="EL90" s="135"/>
      <c r="EM90" s="135"/>
      <c r="EN90" s="135"/>
      <c r="EO90" s="135"/>
      <c r="EP90" s="135"/>
      <c r="EQ90" s="135"/>
      <c r="ER90" s="135"/>
      <c r="ES90" s="135"/>
      <c r="ET90" s="135"/>
      <c r="EU90" s="135"/>
      <c r="EV90" s="135"/>
      <c r="EW90" s="135"/>
      <c r="EX90" s="135"/>
      <c r="EY90" s="135"/>
      <c r="EZ90" s="135"/>
      <c r="FA90" s="135"/>
      <c r="FB90" s="135"/>
      <c r="FC90" s="135"/>
      <c r="FD90" s="135"/>
      <c r="FE90" s="135"/>
      <c r="FF90" s="135"/>
      <c r="FG90" s="135"/>
      <c r="FH90" s="135"/>
      <c r="FI90" s="135"/>
      <c r="FJ90" s="135"/>
      <c r="FK90" s="135"/>
      <c r="FL90" s="135"/>
      <c r="FM90" s="135"/>
      <c r="FN90" s="135"/>
      <c r="FO90" s="135"/>
      <c r="FP90" s="135"/>
      <c r="FQ90" s="135"/>
      <c r="FR90" s="135"/>
      <c r="FS90" s="135"/>
      <c r="FT90" s="135"/>
      <c r="FU90" s="135"/>
      <c r="FV90" s="135"/>
      <c r="FW90" s="135"/>
      <c r="FX90" s="135"/>
      <c r="FY90" s="135"/>
      <c r="FZ90" s="135"/>
      <c r="GA90" s="135"/>
      <c r="GB90" s="135"/>
      <c r="GC90" s="135"/>
      <c r="GD90" s="135"/>
      <c r="GE90" s="135"/>
      <c r="GF90" s="135"/>
      <c r="GG90" s="135"/>
      <c r="GH90" s="135"/>
      <c r="GI90" s="135"/>
      <c r="GJ90" s="135"/>
      <c r="GK90" s="135"/>
      <c r="GL90" s="135"/>
      <c r="GM90" s="135"/>
      <c r="GN90" s="135"/>
      <c r="GO90" s="135"/>
      <c r="GP90" s="135"/>
      <c r="GQ90" s="135"/>
      <c r="GR90" s="135"/>
      <c r="GS90" s="135"/>
      <c r="GT90" s="135"/>
      <c r="GU90" s="135"/>
      <c r="GV90" s="135"/>
      <c r="GW90" s="135"/>
      <c r="GX90" s="135"/>
      <c r="GY90" s="135"/>
      <c r="GZ90" s="135"/>
      <c r="HA90" s="135"/>
      <c r="HB90" s="135"/>
      <c r="HC90" s="135"/>
      <c r="HD90" s="135"/>
      <c r="HE90" s="135"/>
      <c r="HF90" s="135"/>
      <c r="HG90" s="135"/>
      <c r="HH90" s="135"/>
      <c r="HI90" s="135"/>
      <c r="HJ90" s="135"/>
      <c r="HK90" s="135"/>
      <c r="HL90" s="135"/>
      <c r="HM90" s="135"/>
      <c r="HN90" s="135"/>
      <c r="HO90" s="135"/>
      <c r="HP90" s="135"/>
      <c r="HQ90" s="135"/>
      <c r="HR90" s="135"/>
      <c r="HS90" s="135"/>
      <c r="HT90" s="135"/>
      <c r="HU90" s="135"/>
      <c r="HV90" s="135"/>
      <c r="HW90" s="135"/>
      <c r="HX90" s="135"/>
      <c r="HY90" s="135"/>
      <c r="HZ90" s="135"/>
      <c r="IA90" s="135"/>
      <c r="IB90" s="135"/>
      <c r="IC90" s="135"/>
      <c r="ID90" s="135"/>
      <c r="IE90" s="135"/>
      <c r="IF90" s="135"/>
      <c r="IG90" s="135"/>
      <c r="IH90" s="135"/>
      <c r="II90" s="135"/>
      <c r="IJ90" s="135"/>
      <c r="IK90" s="135"/>
      <c r="IL90" s="135"/>
      <c r="IM90" s="135"/>
      <c r="IN90" s="135"/>
      <c r="IO90" s="135"/>
      <c r="IP90" s="135"/>
      <c r="IQ90" s="135"/>
      <c r="IR90" s="135"/>
    </row>
    <row r="91" spans="1:252" ht="15.75" customHeight="1">
      <c r="A91" s="162" t="str">
        <f ca="1">IF((IBRF!B27=""),"",IBRF!B27)</f>
        <v/>
      </c>
      <c r="B91" s="398" t="str">
        <f ca="1">IF((IBRF!C27=""),"",IBRF!C27)</f>
        <v/>
      </c>
      <c r="C91" s="233"/>
      <c r="D91" s="318"/>
      <c r="E91" s="318"/>
      <c r="F91" s="318"/>
      <c r="G91" s="497"/>
      <c r="H91" s="162" t="str">
        <f t="shared" si="2"/>
        <v/>
      </c>
      <c r="I91" s="398" t="str">
        <f t="shared" si="4"/>
        <v/>
      </c>
      <c r="J91" s="233"/>
      <c r="K91" s="318"/>
      <c r="L91" s="318"/>
      <c r="M91" s="318"/>
      <c r="N91" s="497"/>
      <c r="O91" s="446"/>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c r="DA91" s="135"/>
      <c r="DB91" s="135"/>
      <c r="DC91" s="135"/>
      <c r="DD91" s="135"/>
      <c r="DE91" s="135"/>
      <c r="DF91" s="135"/>
      <c r="DG91" s="135"/>
      <c r="DH91" s="135"/>
      <c r="DI91" s="135"/>
      <c r="DJ91" s="135"/>
      <c r="DK91" s="135"/>
      <c r="DL91" s="135"/>
      <c r="DM91" s="135"/>
      <c r="DN91" s="135"/>
      <c r="DO91" s="135"/>
      <c r="DP91" s="135"/>
      <c r="DQ91" s="135"/>
      <c r="DR91" s="135"/>
      <c r="DS91" s="135"/>
      <c r="DT91" s="135"/>
      <c r="DU91" s="135"/>
      <c r="DV91" s="135"/>
      <c r="DW91" s="135"/>
      <c r="DX91" s="135"/>
      <c r="DY91" s="135"/>
      <c r="DZ91" s="135"/>
      <c r="EA91" s="135"/>
      <c r="EB91" s="135"/>
      <c r="EC91" s="135"/>
      <c r="ED91" s="135"/>
      <c r="EE91" s="135"/>
      <c r="EF91" s="135"/>
      <c r="EG91" s="135"/>
      <c r="EH91" s="135"/>
      <c r="EI91" s="135"/>
      <c r="EJ91" s="135"/>
      <c r="EK91" s="135"/>
      <c r="EL91" s="135"/>
      <c r="EM91" s="135"/>
      <c r="EN91" s="135"/>
      <c r="EO91" s="135"/>
      <c r="EP91" s="135"/>
      <c r="EQ91" s="135"/>
      <c r="ER91" s="135"/>
      <c r="ES91" s="135"/>
      <c r="ET91" s="135"/>
      <c r="EU91" s="135"/>
      <c r="EV91" s="135"/>
      <c r="EW91" s="135"/>
      <c r="EX91" s="135"/>
      <c r="EY91" s="135"/>
      <c r="EZ91" s="135"/>
      <c r="FA91" s="135"/>
      <c r="FB91" s="135"/>
      <c r="FC91" s="135"/>
      <c r="FD91" s="135"/>
      <c r="FE91" s="135"/>
      <c r="FF91" s="135"/>
      <c r="FG91" s="135"/>
      <c r="FH91" s="135"/>
      <c r="FI91" s="135"/>
      <c r="FJ91" s="135"/>
      <c r="FK91" s="135"/>
      <c r="FL91" s="135"/>
      <c r="FM91" s="135"/>
      <c r="FN91" s="135"/>
      <c r="FO91" s="135"/>
      <c r="FP91" s="135"/>
      <c r="FQ91" s="135"/>
      <c r="FR91" s="135"/>
      <c r="FS91" s="135"/>
      <c r="FT91" s="135"/>
      <c r="FU91" s="135"/>
      <c r="FV91" s="135"/>
      <c r="FW91" s="135"/>
      <c r="FX91" s="135"/>
      <c r="FY91" s="135"/>
      <c r="FZ91" s="135"/>
      <c r="GA91" s="135"/>
      <c r="GB91" s="135"/>
      <c r="GC91" s="135"/>
      <c r="GD91" s="135"/>
      <c r="GE91" s="135"/>
      <c r="GF91" s="135"/>
      <c r="GG91" s="135"/>
      <c r="GH91" s="135"/>
      <c r="GI91" s="135"/>
      <c r="GJ91" s="135"/>
      <c r="GK91" s="135"/>
      <c r="GL91" s="135"/>
      <c r="GM91" s="135"/>
      <c r="GN91" s="135"/>
      <c r="GO91" s="135"/>
      <c r="GP91" s="135"/>
      <c r="GQ91" s="135"/>
      <c r="GR91" s="135"/>
      <c r="GS91" s="135"/>
      <c r="GT91" s="135"/>
      <c r="GU91" s="135"/>
      <c r="GV91" s="135"/>
      <c r="GW91" s="135"/>
      <c r="GX91" s="135"/>
      <c r="GY91" s="135"/>
      <c r="GZ91" s="135"/>
      <c r="HA91" s="135"/>
      <c r="HB91" s="135"/>
      <c r="HC91" s="135"/>
      <c r="HD91" s="135"/>
      <c r="HE91" s="135"/>
      <c r="HF91" s="135"/>
      <c r="HG91" s="135"/>
      <c r="HH91" s="135"/>
      <c r="HI91" s="135"/>
      <c r="HJ91" s="135"/>
      <c r="HK91" s="135"/>
      <c r="HL91" s="135"/>
      <c r="HM91" s="135"/>
      <c r="HN91" s="135"/>
      <c r="HO91" s="135"/>
      <c r="HP91" s="135"/>
      <c r="HQ91" s="135"/>
      <c r="HR91" s="135"/>
      <c r="HS91" s="135"/>
      <c r="HT91" s="135"/>
      <c r="HU91" s="135"/>
      <c r="HV91" s="135"/>
      <c r="HW91" s="135"/>
      <c r="HX91" s="135"/>
      <c r="HY91" s="135"/>
      <c r="HZ91" s="135"/>
      <c r="IA91" s="135"/>
      <c r="IB91" s="135"/>
      <c r="IC91" s="135"/>
      <c r="ID91" s="135"/>
      <c r="IE91" s="135"/>
      <c r="IF91" s="135"/>
      <c r="IG91" s="135"/>
      <c r="IH91" s="135"/>
      <c r="II91" s="135"/>
      <c r="IJ91" s="135"/>
      <c r="IK91" s="135"/>
      <c r="IL91" s="135"/>
      <c r="IM91" s="135"/>
      <c r="IN91" s="135"/>
      <c r="IO91" s="135"/>
      <c r="IP91" s="135"/>
      <c r="IQ91" s="135"/>
      <c r="IR91" s="135"/>
    </row>
    <row r="92" spans="1:252" ht="15.75" customHeight="1">
      <c r="A92" s="257" t="str">
        <f ca="1">IF((IBRF!B28=""),"",IBRF!B28)</f>
        <v/>
      </c>
      <c r="B92" s="398" t="str">
        <f ca="1">IF((IBRF!C28=""),"",IBRF!C28)</f>
        <v/>
      </c>
      <c r="C92" s="453"/>
      <c r="D92" s="549"/>
      <c r="E92" s="549"/>
      <c r="F92" s="549"/>
      <c r="G92" s="398"/>
      <c r="H92" s="257" t="str">
        <f t="shared" si="2"/>
        <v/>
      </c>
      <c r="I92" s="398" t="str">
        <f t="shared" si="4"/>
        <v/>
      </c>
      <c r="J92" s="453"/>
      <c r="K92" s="549"/>
      <c r="L92" s="549"/>
      <c r="M92" s="549"/>
      <c r="N92" s="398"/>
      <c r="O92" s="446"/>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c r="DH92" s="135"/>
      <c r="DI92" s="135"/>
      <c r="DJ92" s="135"/>
      <c r="DK92" s="135"/>
      <c r="DL92" s="135"/>
      <c r="DM92" s="135"/>
      <c r="DN92" s="135"/>
      <c r="DO92" s="135"/>
      <c r="DP92" s="135"/>
      <c r="DQ92" s="135"/>
      <c r="DR92" s="135"/>
      <c r="DS92" s="135"/>
      <c r="DT92" s="135"/>
      <c r="DU92" s="135"/>
      <c r="DV92" s="135"/>
      <c r="DW92" s="135"/>
      <c r="DX92" s="135"/>
      <c r="DY92" s="135"/>
      <c r="DZ92" s="135"/>
      <c r="EA92" s="135"/>
      <c r="EB92" s="135"/>
      <c r="EC92" s="135"/>
      <c r="ED92" s="135"/>
      <c r="EE92" s="135"/>
      <c r="EF92" s="135"/>
      <c r="EG92" s="135"/>
      <c r="EH92" s="135"/>
      <c r="EI92" s="135"/>
      <c r="EJ92" s="135"/>
      <c r="EK92" s="135"/>
      <c r="EL92" s="135"/>
      <c r="EM92" s="135"/>
      <c r="EN92" s="135"/>
      <c r="EO92" s="135"/>
      <c r="EP92" s="135"/>
      <c r="EQ92" s="135"/>
      <c r="ER92" s="135"/>
      <c r="ES92" s="135"/>
      <c r="ET92" s="135"/>
      <c r="EU92" s="135"/>
      <c r="EV92" s="135"/>
      <c r="EW92" s="135"/>
      <c r="EX92" s="135"/>
      <c r="EY92" s="135"/>
      <c r="EZ92" s="135"/>
      <c r="FA92" s="135"/>
      <c r="FB92" s="135"/>
      <c r="FC92" s="135"/>
      <c r="FD92" s="135"/>
      <c r="FE92" s="135"/>
      <c r="FF92" s="135"/>
      <c r="FG92" s="135"/>
      <c r="FH92" s="135"/>
      <c r="FI92" s="135"/>
      <c r="FJ92" s="135"/>
      <c r="FK92" s="135"/>
      <c r="FL92" s="135"/>
      <c r="FM92" s="135"/>
      <c r="FN92" s="135"/>
      <c r="FO92" s="135"/>
      <c r="FP92" s="135"/>
      <c r="FQ92" s="135"/>
      <c r="FR92" s="135"/>
      <c r="FS92" s="135"/>
      <c r="FT92" s="135"/>
      <c r="FU92" s="135"/>
      <c r="FV92" s="135"/>
      <c r="FW92" s="135"/>
      <c r="FX92" s="135"/>
      <c r="FY92" s="135"/>
      <c r="FZ92" s="135"/>
      <c r="GA92" s="135"/>
      <c r="GB92" s="135"/>
      <c r="GC92" s="135"/>
      <c r="GD92" s="135"/>
      <c r="GE92" s="135"/>
      <c r="GF92" s="135"/>
      <c r="GG92" s="135"/>
      <c r="GH92" s="135"/>
      <c r="GI92" s="135"/>
      <c r="GJ92" s="135"/>
      <c r="GK92" s="135"/>
      <c r="GL92" s="135"/>
      <c r="GM92" s="135"/>
      <c r="GN92" s="135"/>
      <c r="GO92" s="135"/>
      <c r="GP92" s="135"/>
      <c r="GQ92" s="135"/>
      <c r="GR92" s="135"/>
      <c r="GS92" s="135"/>
      <c r="GT92" s="135"/>
      <c r="GU92" s="135"/>
      <c r="GV92" s="135"/>
      <c r="GW92" s="135"/>
      <c r="GX92" s="135"/>
      <c r="GY92" s="135"/>
      <c r="GZ92" s="135"/>
      <c r="HA92" s="135"/>
      <c r="HB92" s="135"/>
      <c r="HC92" s="135"/>
      <c r="HD92" s="135"/>
      <c r="HE92" s="135"/>
      <c r="HF92" s="135"/>
      <c r="HG92" s="135"/>
      <c r="HH92" s="135"/>
      <c r="HI92" s="135"/>
      <c r="HJ92" s="135"/>
      <c r="HK92" s="135"/>
      <c r="HL92" s="135"/>
      <c r="HM92" s="135"/>
      <c r="HN92" s="135"/>
      <c r="HO92" s="135"/>
      <c r="HP92" s="135"/>
      <c r="HQ92" s="135"/>
      <c r="HR92" s="135"/>
      <c r="HS92" s="135"/>
      <c r="HT92" s="135"/>
      <c r="HU92" s="135"/>
      <c r="HV92" s="135"/>
      <c r="HW92" s="135"/>
      <c r="HX92" s="135"/>
      <c r="HY92" s="135"/>
      <c r="HZ92" s="135"/>
      <c r="IA92" s="135"/>
      <c r="IB92" s="135"/>
      <c r="IC92" s="135"/>
      <c r="ID92" s="135"/>
      <c r="IE92" s="135"/>
      <c r="IF92" s="135"/>
      <c r="IG92" s="135"/>
      <c r="IH92" s="135"/>
      <c r="II92" s="135"/>
      <c r="IJ92" s="135"/>
      <c r="IK92" s="135"/>
      <c r="IL92" s="135"/>
      <c r="IM92" s="135"/>
      <c r="IN92" s="135"/>
      <c r="IO92" s="135"/>
      <c r="IP92" s="135"/>
      <c r="IQ92" s="135"/>
      <c r="IR92" s="135"/>
    </row>
    <row r="93" spans="1:252" ht="15.75" customHeight="1">
      <c r="A93" s="162" t="str">
        <f ca="1">IF((IBRF!B29=""),"",IBRF!B29)</f>
        <v/>
      </c>
      <c r="B93" s="398" t="str">
        <f ca="1">IF((IBRF!C29=""),"",IBRF!C29)</f>
        <v/>
      </c>
      <c r="C93" s="233"/>
      <c r="D93" s="318"/>
      <c r="E93" s="318"/>
      <c r="F93" s="318"/>
      <c r="G93" s="497"/>
      <c r="H93" s="162" t="str">
        <f t="shared" si="2"/>
        <v/>
      </c>
      <c r="I93" s="398" t="str">
        <f t="shared" si="4"/>
        <v/>
      </c>
      <c r="J93" s="233"/>
      <c r="K93" s="318"/>
      <c r="L93" s="318"/>
      <c r="M93" s="318"/>
      <c r="N93" s="497"/>
      <c r="O93" s="446"/>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c r="CA93" s="135"/>
      <c r="CB93" s="135"/>
      <c r="CC93" s="135"/>
      <c r="CD93" s="135"/>
      <c r="CE93" s="135"/>
      <c r="CF93" s="135"/>
      <c r="CG93" s="135"/>
      <c r="CH93" s="135"/>
      <c r="CI93" s="135"/>
      <c r="CJ93" s="135"/>
      <c r="CK93" s="135"/>
      <c r="CL93" s="135"/>
      <c r="CM93" s="135"/>
      <c r="CN93" s="135"/>
      <c r="CO93" s="135"/>
      <c r="CP93" s="135"/>
      <c r="CQ93" s="135"/>
      <c r="CR93" s="135"/>
      <c r="CS93" s="135"/>
      <c r="CT93" s="135"/>
      <c r="CU93" s="135"/>
      <c r="CV93" s="135"/>
      <c r="CW93" s="135"/>
      <c r="CX93" s="135"/>
      <c r="CY93" s="135"/>
      <c r="CZ93" s="135"/>
      <c r="DA93" s="135"/>
      <c r="DB93" s="135"/>
      <c r="DC93" s="135"/>
      <c r="DD93" s="135"/>
      <c r="DE93" s="135"/>
      <c r="DF93" s="135"/>
      <c r="DG93" s="135"/>
      <c r="DH93" s="135"/>
      <c r="DI93" s="135"/>
      <c r="DJ93" s="135"/>
      <c r="DK93" s="135"/>
      <c r="DL93" s="135"/>
      <c r="DM93" s="135"/>
      <c r="DN93" s="135"/>
      <c r="DO93" s="135"/>
      <c r="DP93" s="135"/>
      <c r="DQ93" s="135"/>
      <c r="DR93" s="135"/>
      <c r="DS93" s="135"/>
      <c r="DT93" s="135"/>
      <c r="DU93" s="135"/>
      <c r="DV93" s="135"/>
      <c r="DW93" s="135"/>
      <c r="DX93" s="135"/>
      <c r="DY93" s="135"/>
      <c r="DZ93" s="135"/>
      <c r="EA93" s="135"/>
      <c r="EB93" s="135"/>
      <c r="EC93" s="135"/>
      <c r="ED93" s="135"/>
      <c r="EE93" s="135"/>
      <c r="EF93" s="135"/>
      <c r="EG93" s="135"/>
      <c r="EH93" s="135"/>
      <c r="EI93" s="135"/>
      <c r="EJ93" s="135"/>
      <c r="EK93" s="135"/>
      <c r="EL93" s="135"/>
      <c r="EM93" s="135"/>
      <c r="EN93" s="135"/>
      <c r="EO93" s="135"/>
      <c r="EP93" s="135"/>
      <c r="EQ93" s="135"/>
      <c r="ER93" s="135"/>
      <c r="ES93" s="135"/>
      <c r="ET93" s="135"/>
      <c r="EU93" s="135"/>
      <c r="EV93" s="135"/>
      <c r="EW93" s="135"/>
      <c r="EX93" s="135"/>
      <c r="EY93" s="135"/>
      <c r="EZ93" s="135"/>
      <c r="FA93" s="135"/>
      <c r="FB93" s="135"/>
      <c r="FC93" s="135"/>
      <c r="FD93" s="135"/>
      <c r="FE93" s="135"/>
      <c r="FF93" s="135"/>
      <c r="FG93" s="135"/>
      <c r="FH93" s="135"/>
      <c r="FI93" s="135"/>
      <c r="FJ93" s="135"/>
      <c r="FK93" s="135"/>
      <c r="FL93" s="135"/>
      <c r="FM93" s="135"/>
      <c r="FN93" s="135"/>
      <c r="FO93" s="135"/>
      <c r="FP93" s="135"/>
      <c r="FQ93" s="135"/>
      <c r="FR93" s="135"/>
      <c r="FS93" s="135"/>
      <c r="FT93" s="135"/>
      <c r="FU93" s="135"/>
      <c r="FV93" s="135"/>
      <c r="FW93" s="135"/>
      <c r="FX93" s="135"/>
      <c r="FY93" s="135"/>
      <c r="FZ93" s="135"/>
      <c r="GA93" s="135"/>
      <c r="GB93" s="135"/>
      <c r="GC93" s="135"/>
      <c r="GD93" s="135"/>
      <c r="GE93" s="135"/>
      <c r="GF93" s="135"/>
      <c r="GG93" s="135"/>
      <c r="GH93" s="135"/>
      <c r="GI93" s="135"/>
      <c r="GJ93" s="135"/>
      <c r="GK93" s="135"/>
      <c r="GL93" s="135"/>
      <c r="GM93" s="135"/>
      <c r="GN93" s="135"/>
      <c r="GO93" s="135"/>
      <c r="GP93" s="135"/>
      <c r="GQ93" s="135"/>
      <c r="GR93" s="135"/>
      <c r="GS93" s="135"/>
      <c r="GT93" s="135"/>
      <c r="GU93" s="135"/>
      <c r="GV93" s="135"/>
      <c r="GW93" s="135"/>
      <c r="GX93" s="135"/>
      <c r="GY93" s="135"/>
      <c r="GZ93" s="135"/>
      <c r="HA93" s="135"/>
      <c r="HB93" s="135"/>
      <c r="HC93" s="135"/>
      <c r="HD93" s="135"/>
      <c r="HE93" s="135"/>
      <c r="HF93" s="135"/>
      <c r="HG93" s="135"/>
      <c r="HH93" s="135"/>
      <c r="HI93" s="135"/>
      <c r="HJ93" s="135"/>
      <c r="HK93" s="135"/>
      <c r="HL93" s="135"/>
      <c r="HM93" s="135"/>
      <c r="HN93" s="135"/>
      <c r="HO93" s="135"/>
      <c r="HP93" s="135"/>
      <c r="HQ93" s="135"/>
      <c r="HR93" s="135"/>
      <c r="HS93" s="135"/>
      <c r="HT93" s="135"/>
      <c r="HU93" s="135"/>
      <c r="HV93" s="135"/>
      <c r="HW93" s="135"/>
      <c r="HX93" s="135"/>
      <c r="HY93" s="135"/>
      <c r="HZ93" s="135"/>
      <c r="IA93" s="135"/>
      <c r="IB93" s="135"/>
      <c r="IC93" s="135"/>
      <c r="ID93" s="135"/>
      <c r="IE93" s="135"/>
      <c r="IF93" s="135"/>
      <c r="IG93" s="135"/>
      <c r="IH93" s="135"/>
      <c r="II93" s="135"/>
      <c r="IJ93" s="135"/>
      <c r="IK93" s="135"/>
      <c r="IL93" s="135"/>
      <c r="IM93" s="135"/>
      <c r="IN93" s="135"/>
      <c r="IO93" s="135"/>
      <c r="IP93" s="135"/>
      <c r="IQ93" s="135"/>
      <c r="IR93" s="135"/>
    </row>
    <row r="94" spans="1:252" ht="15.75" customHeight="1">
      <c r="A94" s="257" t="str">
        <f ca="1">IF((IBRF!B30=""),"",IBRF!B30)</f>
        <v/>
      </c>
      <c r="B94" s="398" t="str">
        <f ca="1">IF((IBRF!C30=""),"",IBRF!C30)</f>
        <v/>
      </c>
      <c r="C94" s="453"/>
      <c r="D94" s="549"/>
      <c r="E94" s="549"/>
      <c r="F94" s="549"/>
      <c r="G94" s="398"/>
      <c r="H94" s="257" t="str">
        <f t="shared" si="2"/>
        <v/>
      </c>
      <c r="I94" s="398" t="str">
        <f t="shared" si="4"/>
        <v/>
      </c>
      <c r="J94" s="453"/>
      <c r="K94" s="549"/>
      <c r="L94" s="549"/>
      <c r="M94" s="549"/>
      <c r="N94" s="398"/>
      <c r="O94" s="446"/>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5"/>
      <c r="CA94" s="135"/>
      <c r="CB94" s="135"/>
      <c r="CC94" s="135"/>
      <c r="CD94" s="135"/>
      <c r="CE94" s="135"/>
      <c r="CF94" s="135"/>
      <c r="CG94" s="135"/>
      <c r="CH94" s="135"/>
      <c r="CI94" s="135"/>
      <c r="CJ94" s="135"/>
      <c r="CK94" s="135"/>
      <c r="CL94" s="135"/>
      <c r="CM94" s="135"/>
      <c r="CN94" s="135"/>
      <c r="CO94" s="135"/>
      <c r="CP94" s="135"/>
      <c r="CQ94" s="135"/>
      <c r="CR94" s="135"/>
      <c r="CS94" s="135"/>
      <c r="CT94" s="135"/>
      <c r="CU94" s="135"/>
      <c r="CV94" s="135"/>
      <c r="CW94" s="135"/>
      <c r="CX94" s="135"/>
      <c r="CY94" s="135"/>
      <c r="CZ94" s="135"/>
      <c r="DA94" s="135"/>
      <c r="DB94" s="135"/>
      <c r="DC94" s="135"/>
      <c r="DD94" s="135"/>
      <c r="DE94" s="135"/>
      <c r="DF94" s="135"/>
      <c r="DG94" s="135"/>
      <c r="DH94" s="135"/>
      <c r="DI94" s="135"/>
      <c r="DJ94" s="135"/>
      <c r="DK94" s="135"/>
      <c r="DL94" s="135"/>
      <c r="DM94" s="135"/>
      <c r="DN94" s="135"/>
      <c r="DO94" s="135"/>
      <c r="DP94" s="135"/>
      <c r="DQ94" s="135"/>
      <c r="DR94" s="135"/>
      <c r="DS94" s="135"/>
      <c r="DT94" s="135"/>
      <c r="DU94" s="135"/>
      <c r="DV94" s="135"/>
      <c r="DW94" s="135"/>
      <c r="DX94" s="135"/>
      <c r="DY94" s="135"/>
      <c r="DZ94" s="135"/>
      <c r="EA94" s="135"/>
      <c r="EB94" s="135"/>
      <c r="EC94" s="135"/>
      <c r="ED94" s="135"/>
      <c r="EE94" s="135"/>
      <c r="EF94" s="135"/>
      <c r="EG94" s="135"/>
      <c r="EH94" s="135"/>
      <c r="EI94" s="135"/>
      <c r="EJ94" s="135"/>
      <c r="EK94" s="135"/>
      <c r="EL94" s="135"/>
      <c r="EM94" s="135"/>
      <c r="EN94" s="135"/>
      <c r="EO94" s="135"/>
      <c r="EP94" s="135"/>
      <c r="EQ94" s="135"/>
      <c r="ER94" s="135"/>
      <c r="ES94" s="135"/>
      <c r="ET94" s="135"/>
      <c r="EU94" s="135"/>
      <c r="EV94" s="135"/>
      <c r="EW94" s="135"/>
      <c r="EX94" s="135"/>
      <c r="EY94" s="135"/>
      <c r="EZ94" s="135"/>
      <c r="FA94" s="135"/>
      <c r="FB94" s="135"/>
      <c r="FC94" s="135"/>
      <c r="FD94" s="135"/>
      <c r="FE94" s="135"/>
      <c r="FF94" s="135"/>
      <c r="FG94" s="135"/>
      <c r="FH94" s="135"/>
      <c r="FI94" s="135"/>
      <c r="FJ94" s="135"/>
      <c r="FK94" s="135"/>
      <c r="FL94" s="135"/>
      <c r="FM94" s="135"/>
      <c r="FN94" s="135"/>
      <c r="FO94" s="135"/>
      <c r="FP94" s="135"/>
      <c r="FQ94" s="135"/>
      <c r="FR94" s="135"/>
      <c r="FS94" s="135"/>
      <c r="FT94" s="135"/>
      <c r="FU94" s="135"/>
      <c r="FV94" s="135"/>
      <c r="FW94" s="135"/>
      <c r="FX94" s="135"/>
      <c r="FY94" s="135"/>
      <c r="FZ94" s="135"/>
      <c r="GA94" s="135"/>
      <c r="GB94" s="135"/>
      <c r="GC94" s="135"/>
      <c r="GD94" s="135"/>
      <c r="GE94" s="135"/>
      <c r="GF94" s="135"/>
      <c r="GG94" s="135"/>
      <c r="GH94" s="135"/>
      <c r="GI94" s="135"/>
      <c r="GJ94" s="135"/>
      <c r="GK94" s="135"/>
      <c r="GL94" s="135"/>
      <c r="GM94" s="135"/>
      <c r="GN94" s="135"/>
      <c r="GO94" s="135"/>
      <c r="GP94" s="135"/>
      <c r="GQ94" s="135"/>
      <c r="GR94" s="135"/>
      <c r="GS94" s="135"/>
      <c r="GT94" s="135"/>
      <c r="GU94" s="135"/>
      <c r="GV94" s="135"/>
      <c r="GW94" s="135"/>
      <c r="GX94" s="135"/>
      <c r="GY94" s="135"/>
      <c r="GZ94" s="135"/>
      <c r="HA94" s="135"/>
      <c r="HB94" s="135"/>
      <c r="HC94" s="135"/>
      <c r="HD94" s="135"/>
      <c r="HE94" s="135"/>
      <c r="HF94" s="135"/>
      <c r="HG94" s="135"/>
      <c r="HH94" s="135"/>
      <c r="HI94" s="135"/>
      <c r="HJ94" s="135"/>
      <c r="HK94" s="135"/>
      <c r="HL94" s="135"/>
      <c r="HM94" s="135"/>
      <c r="HN94" s="135"/>
      <c r="HO94" s="135"/>
      <c r="HP94" s="135"/>
      <c r="HQ94" s="135"/>
      <c r="HR94" s="135"/>
      <c r="HS94" s="135"/>
      <c r="HT94" s="135"/>
      <c r="HU94" s="135"/>
      <c r="HV94" s="135"/>
      <c r="HW94" s="135"/>
      <c r="HX94" s="135"/>
      <c r="HY94" s="135"/>
      <c r="HZ94" s="135"/>
      <c r="IA94" s="135"/>
      <c r="IB94" s="135"/>
      <c r="IC94" s="135"/>
      <c r="ID94" s="135"/>
      <c r="IE94" s="135"/>
      <c r="IF94" s="135"/>
      <c r="IG94" s="135"/>
      <c r="IH94" s="135"/>
      <c r="II94" s="135"/>
      <c r="IJ94" s="135"/>
      <c r="IK94" s="135"/>
      <c r="IL94" s="135"/>
      <c r="IM94" s="135"/>
      <c r="IN94" s="135"/>
      <c r="IO94" s="135"/>
      <c r="IP94" s="135"/>
      <c r="IQ94" s="135"/>
      <c r="IR94" s="135"/>
    </row>
    <row r="95" spans="1:252" ht="12">
      <c r="A95" s="971" t="s">
        <v>155</v>
      </c>
      <c r="B95" s="971"/>
      <c r="C95" s="971"/>
      <c r="D95" s="971"/>
      <c r="E95" s="971"/>
      <c r="F95" s="971"/>
      <c r="G95" s="971"/>
      <c r="H95" s="971" t="s">
        <v>155</v>
      </c>
      <c r="I95" s="971"/>
      <c r="J95" s="971"/>
      <c r="K95" s="971"/>
      <c r="L95" s="971"/>
      <c r="M95" s="971"/>
      <c r="N95" s="971"/>
      <c r="O95" s="446"/>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5"/>
      <c r="CB95" s="135"/>
      <c r="CC95" s="135"/>
      <c r="CD95" s="135"/>
      <c r="CE95" s="135"/>
      <c r="CF95" s="135"/>
      <c r="CG95" s="135"/>
      <c r="CH95" s="135"/>
      <c r="CI95" s="135"/>
      <c r="CJ95" s="135"/>
      <c r="CK95" s="135"/>
      <c r="CL95" s="135"/>
      <c r="CM95" s="135"/>
      <c r="CN95" s="135"/>
      <c r="CO95" s="135"/>
      <c r="CP95" s="135"/>
      <c r="CQ95" s="135"/>
      <c r="CR95" s="135"/>
      <c r="CS95" s="135"/>
      <c r="CT95" s="135"/>
      <c r="CU95" s="135"/>
      <c r="CV95" s="135"/>
      <c r="CW95" s="135"/>
      <c r="CX95" s="135"/>
      <c r="CY95" s="135"/>
      <c r="CZ95" s="135"/>
      <c r="DA95" s="135"/>
      <c r="DB95" s="135"/>
      <c r="DC95" s="135"/>
      <c r="DD95" s="135"/>
      <c r="DE95" s="135"/>
      <c r="DF95" s="135"/>
      <c r="DG95" s="135"/>
      <c r="DH95" s="135"/>
      <c r="DI95" s="135"/>
      <c r="DJ95" s="135"/>
      <c r="DK95" s="135"/>
      <c r="DL95" s="135"/>
      <c r="DM95" s="135"/>
      <c r="DN95" s="135"/>
      <c r="DO95" s="135"/>
      <c r="DP95" s="135"/>
      <c r="DQ95" s="135"/>
      <c r="DR95" s="135"/>
      <c r="DS95" s="135"/>
      <c r="DT95" s="135"/>
      <c r="DU95" s="135"/>
      <c r="DV95" s="135"/>
      <c r="DW95" s="135"/>
      <c r="DX95" s="135"/>
      <c r="DY95" s="135"/>
      <c r="DZ95" s="135"/>
      <c r="EA95" s="135"/>
      <c r="EB95" s="135"/>
      <c r="EC95" s="135"/>
      <c r="ED95" s="135"/>
      <c r="EE95" s="135"/>
      <c r="EF95" s="135"/>
      <c r="EG95" s="135"/>
      <c r="EH95" s="135"/>
      <c r="EI95" s="135"/>
      <c r="EJ95" s="135"/>
      <c r="EK95" s="135"/>
      <c r="EL95" s="135"/>
      <c r="EM95" s="135"/>
      <c r="EN95" s="135"/>
      <c r="EO95" s="135"/>
      <c r="EP95" s="135"/>
      <c r="EQ95" s="135"/>
      <c r="ER95" s="135"/>
      <c r="ES95" s="135"/>
      <c r="ET95" s="135"/>
      <c r="EU95" s="135"/>
      <c r="EV95" s="135"/>
      <c r="EW95" s="135"/>
      <c r="EX95" s="135"/>
      <c r="EY95" s="135"/>
      <c r="EZ95" s="135"/>
      <c r="FA95" s="135"/>
      <c r="FB95" s="135"/>
      <c r="FC95" s="135"/>
      <c r="FD95" s="135"/>
      <c r="FE95" s="135"/>
      <c r="FF95" s="135"/>
      <c r="FG95" s="135"/>
      <c r="FH95" s="135"/>
      <c r="FI95" s="135"/>
      <c r="FJ95" s="135"/>
      <c r="FK95" s="135"/>
      <c r="FL95" s="135"/>
      <c r="FM95" s="135"/>
      <c r="FN95" s="135"/>
      <c r="FO95" s="135"/>
      <c r="FP95" s="135"/>
      <c r="FQ95" s="135"/>
      <c r="FR95" s="135"/>
      <c r="FS95" s="135"/>
      <c r="FT95" s="135"/>
      <c r="FU95" s="135"/>
      <c r="FV95" s="135"/>
      <c r="FW95" s="135"/>
      <c r="FX95" s="135"/>
      <c r="FY95" s="135"/>
      <c r="FZ95" s="135"/>
      <c r="GA95" s="135"/>
      <c r="GB95" s="135"/>
      <c r="GC95" s="135"/>
      <c r="GD95" s="135"/>
      <c r="GE95" s="135"/>
      <c r="GF95" s="135"/>
      <c r="GG95" s="135"/>
      <c r="GH95" s="135"/>
      <c r="GI95" s="135"/>
      <c r="GJ95" s="135"/>
      <c r="GK95" s="135"/>
      <c r="GL95" s="135"/>
      <c r="GM95" s="135"/>
      <c r="GN95" s="135"/>
      <c r="GO95" s="135"/>
      <c r="GP95" s="135"/>
      <c r="GQ95" s="135"/>
      <c r="GR95" s="135"/>
      <c r="GS95" s="135"/>
      <c r="GT95" s="135"/>
      <c r="GU95" s="135"/>
      <c r="GV95" s="135"/>
      <c r="GW95" s="135"/>
      <c r="GX95" s="135"/>
      <c r="GY95" s="135"/>
      <c r="GZ95" s="135"/>
      <c r="HA95" s="135"/>
      <c r="HB95" s="135"/>
      <c r="HC95" s="135"/>
      <c r="HD95" s="135"/>
      <c r="HE95" s="135"/>
      <c r="HF95" s="135"/>
      <c r="HG95" s="135"/>
      <c r="HH95" s="135"/>
      <c r="HI95" s="135"/>
      <c r="HJ95" s="135"/>
      <c r="HK95" s="135"/>
      <c r="HL95" s="135"/>
      <c r="HM95" s="135"/>
      <c r="HN95" s="135"/>
      <c r="HO95" s="135"/>
      <c r="HP95" s="135"/>
      <c r="HQ95" s="135"/>
      <c r="HR95" s="135"/>
      <c r="HS95" s="135"/>
      <c r="HT95" s="135"/>
      <c r="HU95" s="135"/>
      <c r="HV95" s="135"/>
      <c r="HW95" s="135"/>
      <c r="HX95" s="135"/>
      <c r="HY95" s="135"/>
      <c r="HZ95" s="135"/>
      <c r="IA95" s="135"/>
      <c r="IB95" s="135"/>
      <c r="IC95" s="135"/>
      <c r="ID95" s="135"/>
      <c r="IE95" s="135"/>
      <c r="IF95" s="135"/>
      <c r="IG95" s="135"/>
      <c r="IH95" s="135"/>
      <c r="II95" s="135"/>
      <c r="IJ95" s="135"/>
      <c r="IK95" s="135"/>
      <c r="IL95" s="135"/>
      <c r="IM95" s="135"/>
      <c r="IN95" s="135"/>
      <c r="IO95" s="135"/>
      <c r="IP95" s="135"/>
      <c r="IQ95" s="135"/>
      <c r="IR95" s="135"/>
    </row>
    <row r="96" spans="1:252" ht="12">
      <c r="A96" s="965" t="s">
        <v>156</v>
      </c>
      <c r="B96" s="965"/>
      <c r="C96" s="965"/>
      <c r="D96" s="965"/>
      <c r="E96" s="965"/>
      <c r="F96" s="965"/>
      <c r="G96" s="965"/>
      <c r="H96" s="965" t="s">
        <v>156</v>
      </c>
      <c r="I96" s="965"/>
      <c r="J96" s="965"/>
      <c r="K96" s="965"/>
      <c r="L96" s="965"/>
      <c r="M96" s="965"/>
      <c r="N96" s="965"/>
      <c r="O96" s="446"/>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5"/>
      <c r="CB96" s="135"/>
      <c r="CC96" s="135"/>
      <c r="CD96" s="135"/>
      <c r="CE96" s="135"/>
      <c r="CF96" s="135"/>
      <c r="CG96" s="135"/>
      <c r="CH96" s="135"/>
      <c r="CI96" s="135"/>
      <c r="CJ96" s="135"/>
      <c r="CK96" s="135"/>
      <c r="CL96" s="135"/>
      <c r="CM96" s="135"/>
      <c r="CN96" s="135"/>
      <c r="CO96" s="135"/>
      <c r="CP96" s="135"/>
      <c r="CQ96" s="135"/>
      <c r="CR96" s="135"/>
      <c r="CS96" s="135"/>
      <c r="CT96" s="135"/>
      <c r="CU96" s="135"/>
      <c r="CV96" s="135"/>
      <c r="CW96" s="135"/>
      <c r="CX96" s="135"/>
      <c r="CY96" s="135"/>
      <c r="CZ96" s="135"/>
      <c r="DA96" s="135"/>
      <c r="DB96" s="135"/>
      <c r="DC96" s="135"/>
      <c r="DD96" s="135"/>
      <c r="DE96" s="135"/>
      <c r="DF96" s="135"/>
      <c r="DG96" s="135"/>
      <c r="DH96" s="135"/>
      <c r="DI96" s="135"/>
      <c r="DJ96" s="135"/>
      <c r="DK96" s="135"/>
      <c r="DL96" s="135"/>
      <c r="DM96" s="135"/>
      <c r="DN96" s="135"/>
      <c r="DO96" s="135"/>
      <c r="DP96" s="135"/>
      <c r="DQ96" s="135"/>
      <c r="DR96" s="135"/>
      <c r="DS96" s="135"/>
      <c r="DT96" s="135"/>
      <c r="DU96" s="135"/>
      <c r="DV96" s="135"/>
      <c r="DW96" s="135"/>
      <c r="DX96" s="135"/>
      <c r="DY96" s="135"/>
      <c r="DZ96" s="135"/>
      <c r="EA96" s="135"/>
      <c r="EB96" s="135"/>
      <c r="EC96" s="135"/>
      <c r="ED96" s="135"/>
      <c r="EE96" s="135"/>
      <c r="EF96" s="135"/>
      <c r="EG96" s="135"/>
      <c r="EH96" s="135"/>
      <c r="EI96" s="135"/>
      <c r="EJ96" s="135"/>
      <c r="EK96" s="135"/>
      <c r="EL96" s="135"/>
      <c r="EM96" s="135"/>
      <c r="EN96" s="135"/>
      <c r="EO96" s="135"/>
      <c r="EP96" s="135"/>
      <c r="EQ96" s="135"/>
      <c r="ER96" s="135"/>
      <c r="ES96" s="135"/>
      <c r="ET96" s="135"/>
      <c r="EU96" s="135"/>
      <c r="EV96" s="135"/>
      <c r="EW96" s="135"/>
      <c r="EX96" s="135"/>
      <c r="EY96" s="135"/>
      <c r="EZ96" s="135"/>
      <c r="FA96" s="135"/>
      <c r="FB96" s="135"/>
      <c r="FC96" s="135"/>
      <c r="FD96" s="135"/>
      <c r="FE96" s="135"/>
      <c r="FF96" s="135"/>
      <c r="FG96" s="135"/>
      <c r="FH96" s="135"/>
      <c r="FI96" s="135"/>
      <c r="FJ96" s="135"/>
      <c r="FK96" s="135"/>
      <c r="FL96" s="135"/>
      <c r="FM96" s="135"/>
      <c r="FN96" s="135"/>
      <c r="FO96" s="135"/>
      <c r="FP96" s="135"/>
      <c r="FQ96" s="135"/>
      <c r="FR96" s="135"/>
      <c r="FS96" s="135"/>
      <c r="FT96" s="135"/>
      <c r="FU96" s="135"/>
      <c r="FV96" s="135"/>
      <c r="FW96" s="135"/>
      <c r="FX96" s="135"/>
      <c r="FY96" s="135"/>
      <c r="FZ96" s="135"/>
      <c r="GA96" s="135"/>
      <c r="GB96" s="135"/>
      <c r="GC96" s="135"/>
      <c r="GD96" s="135"/>
      <c r="GE96" s="135"/>
      <c r="GF96" s="135"/>
      <c r="GG96" s="135"/>
      <c r="GH96" s="135"/>
      <c r="GI96" s="135"/>
      <c r="GJ96" s="135"/>
      <c r="GK96" s="135"/>
      <c r="GL96" s="135"/>
      <c r="GM96" s="135"/>
      <c r="GN96" s="135"/>
      <c r="GO96" s="135"/>
      <c r="GP96" s="135"/>
      <c r="GQ96" s="135"/>
      <c r="GR96" s="135"/>
      <c r="GS96" s="135"/>
      <c r="GT96" s="135"/>
      <c r="GU96" s="135"/>
      <c r="GV96" s="135"/>
      <c r="GW96" s="135"/>
      <c r="GX96" s="135"/>
      <c r="GY96" s="135"/>
      <c r="GZ96" s="135"/>
      <c r="HA96" s="135"/>
      <c r="HB96" s="135"/>
      <c r="HC96" s="135"/>
      <c r="HD96" s="135"/>
      <c r="HE96" s="135"/>
      <c r="HF96" s="135"/>
      <c r="HG96" s="135"/>
      <c r="HH96" s="135"/>
      <c r="HI96" s="135"/>
      <c r="HJ96" s="135"/>
      <c r="HK96" s="135"/>
      <c r="HL96" s="135"/>
      <c r="HM96" s="135"/>
      <c r="HN96" s="135"/>
      <c r="HO96" s="135"/>
      <c r="HP96" s="135"/>
      <c r="HQ96" s="135"/>
      <c r="HR96" s="135"/>
      <c r="HS96" s="135"/>
      <c r="HT96" s="135"/>
      <c r="HU96" s="135"/>
      <c r="HV96" s="135"/>
      <c r="HW96" s="135"/>
      <c r="HX96" s="135"/>
      <c r="HY96" s="135"/>
      <c r="HZ96" s="135"/>
      <c r="IA96" s="135"/>
      <c r="IB96" s="135"/>
      <c r="IC96" s="135"/>
      <c r="ID96" s="135"/>
      <c r="IE96" s="135"/>
      <c r="IF96" s="135"/>
      <c r="IG96" s="135"/>
      <c r="IH96" s="135"/>
      <c r="II96" s="135"/>
      <c r="IJ96" s="135"/>
      <c r="IK96" s="135"/>
      <c r="IL96" s="135"/>
      <c r="IM96" s="135"/>
      <c r="IN96" s="135"/>
      <c r="IO96" s="135"/>
      <c r="IP96" s="135"/>
      <c r="IQ96" s="135"/>
      <c r="IR96" s="135"/>
    </row>
    <row r="97" spans="1:252" ht="12">
      <c r="A97" s="965" t="s">
        <v>157</v>
      </c>
      <c r="B97" s="965"/>
      <c r="C97" s="965"/>
      <c r="D97" s="965"/>
      <c r="E97" s="965"/>
      <c r="F97" s="965"/>
      <c r="G97" s="965"/>
      <c r="H97" s="965" t="s">
        <v>157</v>
      </c>
      <c r="I97" s="965"/>
      <c r="J97" s="965"/>
      <c r="K97" s="965"/>
      <c r="L97" s="965"/>
      <c r="M97" s="965"/>
      <c r="N97" s="965"/>
      <c r="O97" s="446"/>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5"/>
      <c r="CB97" s="135"/>
      <c r="CC97" s="135"/>
      <c r="CD97" s="135"/>
      <c r="CE97" s="135"/>
      <c r="CF97" s="135"/>
      <c r="CG97" s="135"/>
      <c r="CH97" s="135"/>
      <c r="CI97" s="135"/>
      <c r="CJ97" s="135"/>
      <c r="CK97" s="135"/>
      <c r="CL97" s="135"/>
      <c r="CM97" s="135"/>
      <c r="CN97" s="135"/>
      <c r="CO97" s="135"/>
      <c r="CP97" s="135"/>
      <c r="CQ97" s="135"/>
      <c r="CR97" s="135"/>
      <c r="CS97" s="135"/>
      <c r="CT97" s="135"/>
      <c r="CU97" s="135"/>
      <c r="CV97" s="135"/>
      <c r="CW97" s="135"/>
      <c r="CX97" s="135"/>
      <c r="CY97" s="135"/>
      <c r="CZ97" s="135"/>
      <c r="DA97" s="135"/>
      <c r="DB97" s="135"/>
      <c r="DC97" s="135"/>
      <c r="DD97" s="135"/>
      <c r="DE97" s="135"/>
      <c r="DF97" s="135"/>
      <c r="DG97" s="135"/>
      <c r="DH97" s="135"/>
      <c r="DI97" s="135"/>
      <c r="DJ97" s="135"/>
      <c r="DK97" s="135"/>
      <c r="DL97" s="135"/>
      <c r="DM97" s="135"/>
      <c r="DN97" s="135"/>
      <c r="DO97" s="135"/>
      <c r="DP97" s="135"/>
      <c r="DQ97" s="135"/>
      <c r="DR97" s="135"/>
      <c r="DS97" s="135"/>
      <c r="DT97" s="135"/>
      <c r="DU97" s="135"/>
      <c r="DV97" s="135"/>
      <c r="DW97" s="135"/>
      <c r="DX97" s="135"/>
      <c r="DY97" s="135"/>
      <c r="DZ97" s="135"/>
      <c r="EA97" s="135"/>
      <c r="EB97" s="135"/>
      <c r="EC97" s="135"/>
      <c r="ED97" s="135"/>
      <c r="EE97" s="135"/>
      <c r="EF97" s="135"/>
      <c r="EG97" s="135"/>
      <c r="EH97" s="135"/>
      <c r="EI97" s="135"/>
      <c r="EJ97" s="135"/>
      <c r="EK97" s="135"/>
      <c r="EL97" s="135"/>
      <c r="EM97" s="135"/>
      <c r="EN97" s="135"/>
      <c r="EO97" s="135"/>
      <c r="EP97" s="135"/>
      <c r="EQ97" s="135"/>
      <c r="ER97" s="135"/>
      <c r="ES97" s="135"/>
      <c r="ET97" s="135"/>
      <c r="EU97" s="135"/>
      <c r="EV97" s="135"/>
      <c r="EW97" s="135"/>
      <c r="EX97" s="135"/>
      <c r="EY97" s="135"/>
      <c r="EZ97" s="135"/>
      <c r="FA97" s="135"/>
      <c r="FB97" s="135"/>
      <c r="FC97" s="135"/>
      <c r="FD97" s="135"/>
      <c r="FE97" s="135"/>
      <c r="FF97" s="135"/>
      <c r="FG97" s="135"/>
      <c r="FH97" s="135"/>
      <c r="FI97" s="135"/>
      <c r="FJ97" s="135"/>
      <c r="FK97" s="135"/>
      <c r="FL97" s="135"/>
      <c r="FM97" s="135"/>
      <c r="FN97" s="135"/>
      <c r="FO97" s="135"/>
      <c r="FP97" s="135"/>
      <c r="FQ97" s="135"/>
      <c r="FR97" s="135"/>
      <c r="FS97" s="135"/>
      <c r="FT97" s="135"/>
      <c r="FU97" s="135"/>
      <c r="FV97" s="135"/>
      <c r="FW97" s="135"/>
      <c r="FX97" s="135"/>
      <c r="FY97" s="135"/>
      <c r="FZ97" s="135"/>
      <c r="GA97" s="135"/>
      <c r="GB97" s="135"/>
      <c r="GC97" s="135"/>
      <c r="GD97" s="135"/>
      <c r="GE97" s="135"/>
      <c r="GF97" s="135"/>
      <c r="GG97" s="135"/>
      <c r="GH97" s="135"/>
      <c r="GI97" s="135"/>
      <c r="GJ97" s="135"/>
      <c r="GK97" s="135"/>
      <c r="GL97" s="135"/>
      <c r="GM97" s="135"/>
      <c r="GN97" s="135"/>
      <c r="GO97" s="135"/>
      <c r="GP97" s="135"/>
      <c r="GQ97" s="135"/>
      <c r="GR97" s="135"/>
      <c r="GS97" s="135"/>
      <c r="GT97" s="135"/>
      <c r="GU97" s="135"/>
      <c r="GV97" s="135"/>
      <c r="GW97" s="135"/>
      <c r="GX97" s="135"/>
      <c r="GY97" s="135"/>
      <c r="GZ97" s="135"/>
      <c r="HA97" s="135"/>
      <c r="HB97" s="135"/>
      <c r="HC97" s="135"/>
      <c r="HD97" s="135"/>
      <c r="HE97" s="135"/>
      <c r="HF97" s="135"/>
      <c r="HG97" s="135"/>
      <c r="HH97" s="135"/>
      <c r="HI97" s="135"/>
      <c r="HJ97" s="135"/>
      <c r="HK97" s="135"/>
      <c r="HL97" s="135"/>
      <c r="HM97" s="135"/>
      <c r="HN97" s="135"/>
      <c r="HO97" s="135"/>
      <c r="HP97" s="135"/>
      <c r="HQ97" s="135"/>
      <c r="HR97" s="135"/>
      <c r="HS97" s="135"/>
      <c r="HT97" s="135"/>
      <c r="HU97" s="135"/>
      <c r="HV97" s="135"/>
      <c r="HW97" s="135"/>
      <c r="HX97" s="135"/>
      <c r="HY97" s="135"/>
      <c r="HZ97" s="135"/>
      <c r="IA97" s="135"/>
      <c r="IB97" s="135"/>
      <c r="IC97" s="135"/>
      <c r="ID97" s="135"/>
      <c r="IE97" s="135"/>
      <c r="IF97" s="135"/>
      <c r="IG97" s="135"/>
      <c r="IH97" s="135"/>
      <c r="II97" s="135"/>
      <c r="IJ97" s="135"/>
      <c r="IK97" s="135"/>
      <c r="IL97" s="135"/>
      <c r="IM97" s="135"/>
      <c r="IN97" s="135"/>
      <c r="IO97" s="135"/>
      <c r="IP97" s="135"/>
      <c r="IQ97" s="135"/>
      <c r="IR97" s="135"/>
    </row>
    <row r="98" spans="1:252" ht="12">
      <c r="A98" s="973" t="s">
        <v>163</v>
      </c>
      <c r="B98" s="973"/>
      <c r="C98" s="973"/>
      <c r="D98" s="973"/>
      <c r="E98" s="973"/>
      <c r="F98" s="973"/>
      <c r="G98" s="973"/>
      <c r="H98" s="973" t="s">
        <v>163</v>
      </c>
      <c r="I98" s="973"/>
      <c r="J98" s="973"/>
      <c r="K98" s="973"/>
      <c r="L98" s="973"/>
      <c r="M98" s="973"/>
      <c r="N98" s="973"/>
      <c r="O98" s="446"/>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c r="DA98" s="135"/>
      <c r="DB98" s="135"/>
      <c r="DC98" s="135"/>
      <c r="DD98" s="135"/>
      <c r="DE98" s="135"/>
      <c r="DF98" s="135"/>
      <c r="DG98" s="135"/>
      <c r="DH98" s="135"/>
      <c r="DI98" s="135"/>
      <c r="DJ98" s="135"/>
      <c r="DK98" s="135"/>
      <c r="DL98" s="135"/>
      <c r="DM98" s="135"/>
      <c r="DN98" s="135"/>
      <c r="DO98" s="135"/>
      <c r="DP98" s="135"/>
      <c r="DQ98" s="135"/>
      <c r="DR98" s="135"/>
      <c r="DS98" s="135"/>
      <c r="DT98" s="135"/>
      <c r="DU98" s="135"/>
      <c r="DV98" s="135"/>
      <c r="DW98" s="135"/>
      <c r="DX98" s="135"/>
      <c r="DY98" s="135"/>
      <c r="DZ98" s="135"/>
      <c r="EA98" s="135"/>
      <c r="EB98" s="135"/>
      <c r="EC98" s="135"/>
      <c r="ED98" s="135"/>
      <c r="EE98" s="135"/>
      <c r="EF98" s="135"/>
      <c r="EG98" s="135"/>
      <c r="EH98" s="135"/>
      <c r="EI98" s="135"/>
      <c r="EJ98" s="135"/>
      <c r="EK98" s="135"/>
      <c r="EL98" s="135"/>
      <c r="EM98" s="135"/>
      <c r="EN98" s="135"/>
      <c r="EO98" s="135"/>
      <c r="EP98" s="135"/>
      <c r="EQ98" s="135"/>
      <c r="ER98" s="135"/>
      <c r="ES98" s="135"/>
      <c r="ET98" s="135"/>
      <c r="EU98" s="135"/>
      <c r="EV98" s="135"/>
      <c r="EW98" s="135"/>
      <c r="EX98" s="135"/>
      <c r="EY98" s="135"/>
      <c r="EZ98" s="135"/>
      <c r="FA98" s="135"/>
      <c r="FB98" s="135"/>
      <c r="FC98" s="135"/>
      <c r="FD98" s="135"/>
      <c r="FE98" s="135"/>
      <c r="FF98" s="135"/>
      <c r="FG98" s="135"/>
      <c r="FH98" s="135"/>
      <c r="FI98" s="135"/>
      <c r="FJ98" s="135"/>
      <c r="FK98" s="135"/>
      <c r="FL98" s="135"/>
      <c r="FM98" s="135"/>
      <c r="FN98" s="135"/>
      <c r="FO98" s="135"/>
      <c r="FP98" s="135"/>
      <c r="FQ98" s="135"/>
      <c r="FR98" s="135"/>
      <c r="FS98" s="135"/>
      <c r="FT98" s="135"/>
      <c r="FU98" s="135"/>
      <c r="FV98" s="135"/>
      <c r="FW98" s="135"/>
      <c r="FX98" s="135"/>
      <c r="FY98" s="135"/>
      <c r="FZ98" s="135"/>
      <c r="GA98" s="135"/>
      <c r="GB98" s="135"/>
      <c r="GC98" s="135"/>
      <c r="GD98" s="135"/>
      <c r="GE98" s="135"/>
      <c r="GF98" s="135"/>
      <c r="GG98" s="135"/>
      <c r="GH98" s="135"/>
      <c r="GI98" s="135"/>
      <c r="GJ98" s="135"/>
      <c r="GK98" s="135"/>
      <c r="GL98" s="135"/>
      <c r="GM98" s="135"/>
      <c r="GN98" s="135"/>
      <c r="GO98" s="135"/>
      <c r="GP98" s="135"/>
      <c r="GQ98" s="135"/>
      <c r="GR98" s="135"/>
      <c r="GS98" s="135"/>
      <c r="GT98" s="135"/>
      <c r="GU98" s="135"/>
      <c r="GV98" s="135"/>
      <c r="GW98" s="135"/>
      <c r="GX98" s="135"/>
      <c r="GY98" s="135"/>
      <c r="GZ98" s="135"/>
      <c r="HA98" s="135"/>
      <c r="HB98" s="135"/>
      <c r="HC98" s="135"/>
      <c r="HD98" s="135"/>
      <c r="HE98" s="135"/>
      <c r="HF98" s="135"/>
      <c r="HG98" s="135"/>
      <c r="HH98" s="135"/>
      <c r="HI98" s="135"/>
      <c r="HJ98" s="135"/>
      <c r="HK98" s="135"/>
      <c r="HL98" s="135"/>
      <c r="HM98" s="135"/>
      <c r="HN98" s="135"/>
      <c r="HO98" s="135"/>
      <c r="HP98" s="135"/>
      <c r="HQ98" s="135"/>
      <c r="HR98" s="135"/>
      <c r="HS98" s="135"/>
      <c r="HT98" s="135"/>
      <c r="HU98" s="135"/>
      <c r="HV98" s="135"/>
      <c r="HW98" s="135"/>
      <c r="HX98" s="135"/>
      <c r="HY98" s="135"/>
      <c r="HZ98" s="135"/>
      <c r="IA98" s="135"/>
      <c r="IB98" s="135"/>
      <c r="IC98" s="135"/>
      <c r="ID98" s="135"/>
      <c r="IE98" s="135"/>
      <c r="IF98" s="135"/>
      <c r="IG98" s="135"/>
      <c r="IH98" s="135"/>
      <c r="II98" s="135"/>
      <c r="IJ98" s="135"/>
      <c r="IK98" s="135"/>
      <c r="IL98" s="135"/>
      <c r="IM98" s="135"/>
      <c r="IN98" s="135"/>
      <c r="IO98" s="135"/>
      <c r="IP98" s="135"/>
      <c r="IQ98" s="135"/>
      <c r="IR98" s="135"/>
    </row>
  </sheetData>
  <mergeCells count="48">
    <mergeCell ref="A95:G95"/>
    <mergeCell ref="H95:N95"/>
    <mergeCell ref="A96:G96"/>
    <mergeCell ref="H96:N96"/>
    <mergeCell ref="A97:G97"/>
    <mergeCell ref="H97:N97"/>
    <mergeCell ref="H50:I51"/>
    <mergeCell ref="J50:L50"/>
    <mergeCell ref="M50:M51"/>
    <mergeCell ref="N50:N51"/>
    <mergeCell ref="A98:G98"/>
    <mergeCell ref="H98:N98"/>
    <mergeCell ref="A53:B53"/>
    <mergeCell ref="H53:I53"/>
    <mergeCell ref="A74:B74"/>
    <mergeCell ref="H74:I74"/>
    <mergeCell ref="C51:E52"/>
    <mergeCell ref="J51:L52"/>
    <mergeCell ref="A52:B52"/>
    <mergeCell ref="H52:I52"/>
    <mergeCell ref="A49:G49"/>
    <mergeCell ref="H49:N49"/>
    <mergeCell ref="A50:B51"/>
    <mergeCell ref="C50:E50"/>
    <mergeCell ref="F50:F51"/>
    <mergeCell ref="G50:G51"/>
    <mergeCell ref="A25:B25"/>
    <mergeCell ref="H25:I25"/>
    <mergeCell ref="A46:G46"/>
    <mergeCell ref="H46:N46"/>
    <mergeCell ref="A47:G47"/>
    <mergeCell ref="H47:N47"/>
    <mergeCell ref="N1:N2"/>
    <mergeCell ref="C2:E3"/>
    <mergeCell ref="J2:L3"/>
    <mergeCell ref="H1:I2"/>
    <mergeCell ref="A48:G48"/>
    <mergeCell ref="H48:N48"/>
    <mergeCell ref="A3:B3"/>
    <mergeCell ref="H3:I3"/>
    <mergeCell ref="A4:B4"/>
    <mergeCell ref="H4:I4"/>
    <mergeCell ref="A1:B2"/>
    <mergeCell ref="C1:E1"/>
    <mergeCell ref="F1:F2"/>
    <mergeCell ref="G1:G2"/>
    <mergeCell ref="J1:L1"/>
    <mergeCell ref="M1:M2"/>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IV102"/>
  <sheetViews>
    <sheetView workbookViewId="0"/>
  </sheetViews>
  <sheetFormatPr baseColWidth="10" defaultColWidth="8.83203125" defaultRowHeight="12.75" customHeight="1"/>
  <cols>
    <col min="1" max="1" width="7.1640625" style="137" customWidth="1"/>
    <col min="2" max="2" width="14" style="137" customWidth="1"/>
    <col min="3" max="3" width="16.5" style="137" customWidth="1"/>
    <col min="4" max="7" width="11.83203125" style="137" customWidth="1"/>
    <col min="8" max="8" width="13.5" style="137" customWidth="1"/>
    <col min="9" max="9" width="10.6640625" style="137" customWidth="1"/>
    <col min="10" max="16384" width="8.83203125" style="137"/>
  </cols>
  <sheetData>
    <row r="1" spans="1:256" s="4" customFormat="1" ht="30" customHeight="1">
      <c r="A1" s="323" t="s">
        <v>164</v>
      </c>
      <c r="B1" s="945" t="str">
        <f ca="1">Score!$A$1</f>
        <v>Naptown Roller Girls / Tornado Sirens</v>
      </c>
      <c r="C1" s="945"/>
      <c r="D1" s="945"/>
      <c r="E1" s="960"/>
      <c r="F1" s="960"/>
      <c r="G1" s="960"/>
      <c r="H1" s="984">
        <f ca="1">IF(ISBLANK(IBRF!$B$5), "", IBRF!$B$5)</f>
        <v>41369</v>
      </c>
      <c r="I1" s="985">
        <v>1</v>
      </c>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c r="FQ1" s="127"/>
      <c r="FR1" s="127"/>
      <c r="FS1" s="127"/>
      <c r="FT1" s="127"/>
      <c r="FU1" s="127"/>
      <c r="FV1" s="127"/>
      <c r="FW1" s="127"/>
      <c r="FX1" s="127"/>
      <c r="FY1" s="127"/>
      <c r="FZ1" s="127"/>
      <c r="GA1" s="127"/>
      <c r="GB1" s="127"/>
      <c r="GC1" s="127"/>
      <c r="GD1" s="127"/>
      <c r="GE1" s="127"/>
      <c r="GF1" s="127"/>
      <c r="GG1" s="127"/>
      <c r="GH1" s="127"/>
      <c r="GI1" s="127"/>
      <c r="GJ1" s="127"/>
      <c r="GK1" s="127"/>
      <c r="GL1" s="127"/>
      <c r="GM1" s="127"/>
      <c r="GN1" s="127"/>
      <c r="GO1" s="127"/>
      <c r="GP1" s="127"/>
      <c r="GQ1" s="127"/>
      <c r="GR1" s="127"/>
      <c r="GS1" s="127"/>
      <c r="GT1" s="127"/>
      <c r="GU1" s="127"/>
      <c r="GV1" s="127"/>
      <c r="GW1" s="127"/>
      <c r="GX1" s="127"/>
      <c r="GY1" s="127"/>
      <c r="GZ1" s="127"/>
      <c r="HA1" s="127"/>
      <c r="HB1" s="127"/>
      <c r="HC1" s="127"/>
      <c r="HD1" s="127"/>
      <c r="HE1" s="127"/>
      <c r="HF1" s="127"/>
      <c r="HG1" s="127"/>
      <c r="HH1" s="127"/>
      <c r="HI1" s="127"/>
      <c r="HJ1" s="127"/>
      <c r="HK1" s="127"/>
      <c r="HL1" s="127"/>
      <c r="HM1" s="127"/>
      <c r="HN1" s="127"/>
      <c r="HO1" s="127"/>
      <c r="HP1" s="127"/>
      <c r="HQ1" s="127"/>
      <c r="HR1" s="127"/>
      <c r="HS1" s="127"/>
      <c r="HT1" s="127"/>
      <c r="HU1" s="127"/>
      <c r="HV1" s="127"/>
      <c r="HW1" s="127"/>
      <c r="HX1" s="127"/>
      <c r="HY1" s="127"/>
      <c r="HZ1" s="127"/>
      <c r="IA1" s="127"/>
      <c r="IB1" s="127"/>
      <c r="IC1" s="127"/>
      <c r="ID1" s="127"/>
      <c r="IE1" s="127"/>
      <c r="IF1" s="127"/>
      <c r="IG1" s="127"/>
      <c r="IH1" s="127"/>
      <c r="II1" s="127"/>
      <c r="IJ1" s="127"/>
      <c r="IK1" s="127"/>
      <c r="IL1" s="127"/>
      <c r="IM1" s="127"/>
      <c r="IN1" s="127"/>
      <c r="IO1" s="127"/>
      <c r="IP1" s="127"/>
      <c r="IQ1" s="127"/>
      <c r="IR1" s="127"/>
      <c r="IS1" s="127"/>
      <c r="IT1" s="127"/>
      <c r="IU1" s="127"/>
      <c r="IV1" s="127"/>
    </row>
    <row r="2" spans="1:256" s="4" customFormat="1" ht="15" customHeight="1">
      <c r="A2" s="982" t="s">
        <v>165</v>
      </c>
      <c r="B2" s="945" t="str">
        <f ca="1">Score!$T$1</f>
        <v>Detroit Derby Girls / All-Stars</v>
      </c>
      <c r="C2" s="945"/>
      <c r="D2" s="945"/>
      <c r="E2" s="676"/>
      <c r="F2" s="676"/>
      <c r="G2" s="676"/>
      <c r="H2" s="944"/>
      <c r="I2" s="985"/>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27"/>
      <c r="DB2" s="127"/>
      <c r="DC2" s="127"/>
      <c r="DD2" s="127"/>
      <c r="DE2" s="127"/>
      <c r="DF2" s="127"/>
      <c r="DG2" s="127"/>
      <c r="DH2" s="127"/>
      <c r="DI2" s="127"/>
      <c r="DJ2" s="127"/>
      <c r="DK2" s="127"/>
      <c r="DL2" s="127"/>
      <c r="DM2" s="127"/>
      <c r="DN2" s="127"/>
      <c r="DO2" s="127"/>
      <c r="DP2" s="127"/>
      <c r="DQ2" s="127"/>
      <c r="DR2" s="127"/>
      <c r="DS2" s="127"/>
      <c r="DT2" s="127"/>
      <c r="DU2" s="127"/>
      <c r="DV2" s="127"/>
      <c r="DW2" s="127"/>
      <c r="DX2" s="127"/>
      <c r="DY2" s="127"/>
      <c r="DZ2" s="127"/>
      <c r="EA2" s="127"/>
      <c r="EB2" s="127"/>
      <c r="EC2" s="127"/>
      <c r="ED2" s="127"/>
      <c r="EE2" s="127"/>
      <c r="EF2" s="127"/>
      <c r="EG2" s="127"/>
      <c r="EH2" s="127"/>
      <c r="EI2" s="127"/>
      <c r="EJ2" s="127"/>
      <c r="EK2" s="127"/>
      <c r="EL2" s="127"/>
      <c r="EM2" s="127"/>
      <c r="EN2" s="127"/>
      <c r="EO2" s="127"/>
      <c r="EP2" s="127"/>
      <c r="EQ2" s="127"/>
      <c r="ER2" s="127"/>
      <c r="ES2" s="127"/>
      <c r="ET2" s="127"/>
      <c r="EU2" s="127"/>
      <c r="EV2" s="127"/>
      <c r="EW2" s="127"/>
      <c r="EX2" s="127"/>
      <c r="EY2" s="127"/>
      <c r="EZ2" s="127"/>
      <c r="FA2" s="127"/>
      <c r="FB2" s="127"/>
      <c r="FC2" s="127"/>
      <c r="FD2" s="127"/>
      <c r="FE2" s="127"/>
      <c r="FF2" s="127"/>
      <c r="FG2" s="127"/>
      <c r="FH2" s="127"/>
      <c r="FI2" s="127"/>
      <c r="FJ2" s="127"/>
      <c r="FK2" s="127"/>
      <c r="FL2" s="127"/>
      <c r="FM2" s="127"/>
      <c r="FN2" s="127"/>
      <c r="FO2" s="127"/>
      <c r="FP2" s="127"/>
      <c r="FQ2" s="127"/>
      <c r="FR2" s="127"/>
      <c r="FS2" s="127"/>
      <c r="FT2" s="127"/>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c r="HA2" s="127"/>
      <c r="HB2" s="127"/>
      <c r="HC2" s="127"/>
      <c r="HD2" s="127"/>
      <c r="HE2" s="127"/>
      <c r="HF2" s="127"/>
      <c r="HG2" s="127"/>
      <c r="HH2" s="127"/>
      <c r="HI2" s="127"/>
      <c r="HJ2" s="127"/>
      <c r="HK2" s="127"/>
      <c r="HL2" s="127"/>
      <c r="HM2" s="127"/>
      <c r="HN2" s="127"/>
      <c r="HO2" s="127"/>
      <c r="HP2" s="127"/>
      <c r="HQ2" s="127"/>
      <c r="HR2" s="127"/>
      <c r="HS2" s="127"/>
      <c r="HT2" s="127"/>
      <c r="HU2" s="127"/>
      <c r="HV2" s="127"/>
      <c r="HW2" s="127"/>
      <c r="HX2" s="127"/>
      <c r="HY2" s="127"/>
      <c r="HZ2" s="127"/>
      <c r="IA2" s="127"/>
      <c r="IB2" s="127"/>
      <c r="IC2" s="127"/>
      <c r="ID2" s="127"/>
      <c r="IE2" s="127"/>
      <c r="IF2" s="127"/>
      <c r="IG2" s="127"/>
      <c r="IH2" s="127"/>
      <c r="II2" s="127"/>
      <c r="IJ2" s="127"/>
      <c r="IK2" s="127"/>
      <c r="IL2" s="127"/>
      <c r="IM2" s="127"/>
      <c r="IN2" s="127"/>
      <c r="IO2" s="127"/>
      <c r="IP2" s="127"/>
      <c r="IQ2" s="127"/>
      <c r="IR2" s="127"/>
      <c r="IS2" s="127"/>
      <c r="IT2" s="127"/>
      <c r="IU2" s="127"/>
      <c r="IV2" s="127"/>
    </row>
    <row r="3" spans="1:256" s="4" customFormat="1" ht="15" customHeight="1">
      <c r="A3" s="982"/>
      <c r="B3" s="945"/>
      <c r="C3" s="945"/>
      <c r="D3" s="945"/>
      <c r="E3" s="947" t="s">
        <v>166</v>
      </c>
      <c r="F3" s="947"/>
      <c r="G3" s="947"/>
      <c r="H3" s="68" t="s">
        <v>500</v>
      </c>
      <c r="I3" s="532" t="str">
        <f ca="1">IF((Score!$R$2=""),"",Score!$R$2)</f>
        <v/>
      </c>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row>
    <row r="4" spans="1:256" s="440" customFormat="1" ht="15" customHeight="1">
      <c r="A4" s="429"/>
      <c r="B4" s="983" t="s">
        <v>269</v>
      </c>
      <c r="C4" s="983"/>
      <c r="D4" s="983" t="s">
        <v>270</v>
      </c>
      <c r="E4" s="983"/>
      <c r="F4" s="983"/>
      <c r="G4" s="363" t="s">
        <v>271</v>
      </c>
      <c r="H4" s="981" t="s">
        <v>548</v>
      </c>
      <c r="I4" s="981"/>
      <c r="J4" s="446"/>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c r="IS4" s="135"/>
      <c r="IT4" s="135"/>
      <c r="IU4" s="135"/>
      <c r="IV4" s="135"/>
    </row>
    <row r="5" spans="1:256" s="440" customFormat="1" ht="21" customHeight="1">
      <c r="A5" s="389" t="s">
        <v>411</v>
      </c>
      <c r="B5" s="989"/>
      <c r="C5" s="990"/>
      <c r="D5" s="991"/>
      <c r="E5" s="992"/>
      <c r="F5" s="993"/>
      <c r="G5" s="986"/>
      <c r="H5" s="987" t="str">
        <f>B1</f>
        <v>Naptown Roller Girls / Tornado Sirens</v>
      </c>
      <c r="I5" s="987"/>
      <c r="J5" s="446"/>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35"/>
      <c r="EU5" s="135"/>
      <c r="EV5" s="135"/>
      <c r="EW5" s="135"/>
      <c r="EX5" s="135"/>
      <c r="EY5" s="135"/>
      <c r="EZ5" s="135"/>
      <c r="FA5" s="135"/>
      <c r="FB5" s="135"/>
      <c r="FC5" s="135"/>
      <c r="FD5" s="135"/>
      <c r="FE5" s="135"/>
      <c r="FF5" s="135"/>
      <c r="FG5" s="135"/>
      <c r="FH5" s="135"/>
      <c r="FI5" s="135"/>
      <c r="FJ5" s="135"/>
      <c r="FK5" s="135"/>
      <c r="FL5" s="135"/>
      <c r="FM5" s="135"/>
      <c r="FN5" s="135"/>
      <c r="FO5" s="135"/>
      <c r="FP5" s="135"/>
      <c r="FQ5" s="135"/>
      <c r="FR5" s="135"/>
      <c r="FS5" s="135"/>
      <c r="FT5" s="135"/>
      <c r="FU5" s="135"/>
      <c r="FV5" s="135"/>
      <c r="FW5" s="135"/>
      <c r="FX5" s="135"/>
      <c r="FY5" s="135"/>
      <c r="FZ5" s="135"/>
      <c r="GA5" s="135"/>
      <c r="GB5" s="135"/>
      <c r="GC5" s="135"/>
      <c r="GD5" s="135"/>
      <c r="GE5" s="135"/>
      <c r="GF5" s="135"/>
      <c r="GG5" s="135"/>
      <c r="GH5" s="135"/>
      <c r="GI5" s="135"/>
      <c r="GJ5" s="135"/>
      <c r="GK5" s="135"/>
      <c r="GL5" s="135"/>
      <c r="GM5" s="135"/>
      <c r="GN5" s="135"/>
      <c r="GO5" s="135"/>
      <c r="GP5" s="135"/>
      <c r="GQ5" s="135"/>
      <c r="GR5" s="135"/>
      <c r="GS5" s="135"/>
      <c r="GT5" s="135"/>
      <c r="GU5" s="135"/>
      <c r="GV5" s="135"/>
      <c r="GW5" s="135"/>
      <c r="GX5" s="135"/>
      <c r="GY5" s="135"/>
      <c r="GZ5" s="135"/>
      <c r="HA5" s="135"/>
      <c r="HB5" s="135"/>
      <c r="HC5" s="135"/>
      <c r="HD5" s="135"/>
      <c r="HE5" s="135"/>
      <c r="HF5" s="135"/>
      <c r="HG5" s="135"/>
      <c r="HH5" s="135"/>
      <c r="HI5" s="135"/>
      <c r="HJ5" s="135"/>
      <c r="HK5" s="135"/>
      <c r="HL5" s="135"/>
      <c r="HM5" s="135"/>
      <c r="HN5" s="135"/>
      <c r="HO5" s="135"/>
      <c r="HP5" s="135"/>
      <c r="HQ5" s="135"/>
      <c r="HR5" s="135"/>
      <c r="HS5" s="135"/>
      <c r="HT5" s="135"/>
      <c r="HU5" s="135"/>
      <c r="HV5" s="135"/>
      <c r="HW5" s="135"/>
      <c r="HX5" s="135"/>
      <c r="HY5" s="135"/>
      <c r="HZ5" s="135"/>
      <c r="IA5" s="135"/>
      <c r="IB5" s="135"/>
      <c r="IC5" s="135"/>
      <c r="ID5" s="135"/>
      <c r="IE5" s="135"/>
      <c r="IF5" s="135"/>
      <c r="IG5" s="135"/>
      <c r="IH5" s="135"/>
      <c r="II5" s="135"/>
      <c r="IJ5" s="135"/>
      <c r="IK5" s="135"/>
      <c r="IL5" s="135"/>
      <c r="IM5" s="135"/>
      <c r="IN5" s="135"/>
      <c r="IO5" s="135"/>
      <c r="IP5" s="135"/>
      <c r="IQ5" s="135"/>
      <c r="IR5" s="135"/>
      <c r="IS5" s="135"/>
      <c r="IT5" s="135"/>
      <c r="IU5" s="135"/>
      <c r="IV5" s="135"/>
    </row>
    <row r="6" spans="1:256" s="440" customFormat="1" ht="21" customHeight="1">
      <c r="A6" s="320" t="s">
        <v>403</v>
      </c>
      <c r="B6" s="988"/>
      <c r="C6" s="988"/>
      <c r="D6" s="991"/>
      <c r="E6" s="992"/>
      <c r="F6" s="993"/>
      <c r="G6" s="986"/>
      <c r="H6" s="987"/>
      <c r="I6" s="987"/>
      <c r="J6" s="446"/>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c r="CM6" s="135"/>
      <c r="CN6" s="135"/>
      <c r="CO6" s="135"/>
      <c r="CP6" s="135"/>
      <c r="CQ6" s="135"/>
      <c r="CR6" s="135"/>
      <c r="CS6" s="135"/>
      <c r="CT6" s="135"/>
      <c r="CU6" s="135"/>
      <c r="CV6" s="135"/>
      <c r="CW6" s="135"/>
      <c r="CX6" s="135"/>
      <c r="CY6" s="135"/>
      <c r="CZ6" s="135"/>
      <c r="DA6" s="135"/>
      <c r="DB6" s="135"/>
      <c r="DC6" s="135"/>
      <c r="DD6" s="135"/>
      <c r="DE6" s="135"/>
      <c r="DF6" s="135"/>
      <c r="DG6" s="135"/>
      <c r="DH6" s="135"/>
      <c r="DI6" s="135"/>
      <c r="DJ6" s="135"/>
      <c r="DK6" s="135"/>
      <c r="DL6" s="135"/>
      <c r="DM6" s="135"/>
      <c r="DN6" s="135"/>
      <c r="DO6" s="135"/>
      <c r="DP6" s="135"/>
      <c r="DQ6" s="135"/>
      <c r="DR6" s="135"/>
      <c r="DS6" s="135"/>
      <c r="DT6" s="135"/>
      <c r="DU6" s="135"/>
      <c r="DV6" s="135"/>
      <c r="DW6" s="135"/>
      <c r="DX6" s="135"/>
      <c r="DY6" s="135"/>
      <c r="DZ6" s="135"/>
      <c r="EA6" s="135"/>
      <c r="EB6" s="135"/>
      <c r="EC6" s="135"/>
      <c r="ED6" s="135"/>
      <c r="EE6" s="135"/>
      <c r="EF6" s="135"/>
      <c r="EG6" s="135"/>
      <c r="EH6" s="135"/>
      <c r="EI6" s="135"/>
      <c r="EJ6" s="135"/>
      <c r="EK6" s="135"/>
      <c r="EL6" s="135"/>
      <c r="EM6" s="135"/>
      <c r="EN6" s="135"/>
      <c r="EO6" s="135"/>
      <c r="EP6" s="135"/>
      <c r="EQ6" s="135"/>
      <c r="ER6" s="135"/>
      <c r="ES6" s="135"/>
      <c r="ET6" s="135"/>
      <c r="EU6" s="135"/>
      <c r="EV6" s="135"/>
      <c r="EW6" s="135"/>
      <c r="EX6" s="135"/>
      <c r="EY6" s="135"/>
      <c r="EZ6" s="135"/>
      <c r="FA6" s="135"/>
      <c r="FB6" s="135"/>
      <c r="FC6" s="135"/>
      <c r="FD6" s="135"/>
      <c r="FE6" s="135"/>
      <c r="FF6" s="135"/>
      <c r="FG6" s="135"/>
      <c r="FH6" s="135"/>
      <c r="FI6" s="135"/>
      <c r="FJ6" s="135"/>
      <c r="FK6" s="135"/>
      <c r="FL6" s="135"/>
      <c r="FM6" s="135"/>
      <c r="FN6" s="135"/>
      <c r="FO6" s="135"/>
      <c r="FP6" s="135"/>
      <c r="FQ6" s="135"/>
      <c r="FR6" s="135"/>
      <c r="FS6" s="135"/>
      <c r="FT6" s="135"/>
      <c r="FU6" s="135"/>
      <c r="FV6" s="135"/>
      <c r="FW6" s="135"/>
      <c r="FX6" s="135"/>
      <c r="FY6" s="135"/>
      <c r="FZ6" s="135"/>
      <c r="GA6" s="135"/>
      <c r="GB6" s="135"/>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135"/>
      <c r="HA6" s="135"/>
      <c r="HB6" s="135"/>
      <c r="HC6" s="135"/>
      <c r="HD6" s="135"/>
      <c r="HE6" s="135"/>
      <c r="HF6" s="135"/>
      <c r="HG6" s="135"/>
      <c r="HH6" s="135"/>
      <c r="HI6" s="135"/>
      <c r="HJ6" s="135"/>
      <c r="HK6" s="135"/>
      <c r="HL6" s="135"/>
      <c r="HM6" s="135"/>
      <c r="HN6" s="135"/>
      <c r="HO6" s="135"/>
      <c r="HP6" s="135"/>
      <c r="HQ6" s="135"/>
      <c r="HR6" s="135"/>
      <c r="HS6" s="135"/>
      <c r="HT6" s="135"/>
      <c r="HU6" s="135"/>
      <c r="HV6" s="135"/>
      <c r="HW6" s="135"/>
      <c r="HX6" s="135"/>
      <c r="HY6" s="135"/>
      <c r="HZ6" s="135"/>
      <c r="IA6" s="135"/>
      <c r="IB6" s="135"/>
      <c r="IC6" s="135"/>
      <c r="ID6" s="135"/>
      <c r="IE6" s="135"/>
      <c r="IF6" s="135"/>
      <c r="IG6" s="135"/>
      <c r="IH6" s="135"/>
      <c r="II6" s="135"/>
      <c r="IJ6" s="135"/>
      <c r="IK6" s="135"/>
      <c r="IL6" s="135"/>
      <c r="IM6" s="135"/>
      <c r="IN6" s="135"/>
      <c r="IO6" s="135"/>
      <c r="IP6" s="135"/>
      <c r="IQ6" s="135"/>
      <c r="IR6" s="135"/>
      <c r="IS6" s="135"/>
      <c r="IT6" s="135"/>
      <c r="IU6" s="135"/>
      <c r="IV6" s="135"/>
    </row>
    <row r="7" spans="1:256" s="440" customFormat="1" ht="21" customHeight="1">
      <c r="A7" s="389" t="s">
        <v>411</v>
      </c>
      <c r="B7" s="989"/>
      <c r="C7" s="990"/>
      <c r="D7" s="991"/>
      <c r="E7" s="992"/>
      <c r="F7" s="993"/>
      <c r="G7" s="986"/>
      <c r="H7" s="987" t="str">
        <f>B2</f>
        <v>Detroit Derby Girls / All-Stars</v>
      </c>
      <c r="I7" s="987"/>
      <c r="J7" s="446"/>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135"/>
      <c r="ET7" s="135"/>
      <c r="EU7" s="135"/>
      <c r="EV7" s="135"/>
      <c r="EW7" s="135"/>
      <c r="EX7" s="135"/>
      <c r="EY7" s="135"/>
      <c r="EZ7" s="135"/>
      <c r="FA7" s="135"/>
      <c r="FB7" s="135"/>
      <c r="FC7" s="135"/>
      <c r="FD7" s="135"/>
      <c r="FE7" s="135"/>
      <c r="FF7" s="135"/>
      <c r="FG7" s="135"/>
      <c r="FH7" s="135"/>
      <c r="FI7" s="135"/>
      <c r="FJ7" s="135"/>
      <c r="FK7" s="135"/>
      <c r="FL7" s="135"/>
      <c r="FM7" s="135"/>
      <c r="FN7" s="135"/>
      <c r="FO7" s="135"/>
      <c r="FP7" s="135"/>
      <c r="FQ7" s="135"/>
      <c r="FR7" s="135"/>
      <c r="FS7" s="135"/>
      <c r="FT7" s="135"/>
      <c r="FU7" s="135"/>
      <c r="FV7" s="135"/>
      <c r="FW7" s="135"/>
      <c r="FX7" s="135"/>
      <c r="FY7" s="135"/>
      <c r="FZ7" s="135"/>
      <c r="GA7" s="135"/>
      <c r="GB7" s="135"/>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c r="HA7" s="135"/>
      <c r="HB7" s="135"/>
      <c r="HC7" s="135"/>
      <c r="HD7" s="135"/>
      <c r="HE7" s="135"/>
      <c r="HF7" s="135"/>
      <c r="HG7" s="135"/>
      <c r="HH7" s="135"/>
      <c r="HI7" s="135"/>
      <c r="HJ7" s="135"/>
      <c r="HK7" s="135"/>
      <c r="HL7" s="135"/>
      <c r="HM7" s="135"/>
      <c r="HN7" s="135"/>
      <c r="HO7" s="135"/>
      <c r="HP7" s="135"/>
      <c r="HQ7" s="135"/>
      <c r="HR7" s="135"/>
      <c r="HS7" s="135"/>
      <c r="HT7" s="135"/>
      <c r="HU7" s="135"/>
      <c r="HV7" s="135"/>
      <c r="HW7" s="135"/>
      <c r="HX7" s="135"/>
      <c r="HY7" s="135"/>
      <c r="HZ7" s="135"/>
      <c r="IA7" s="135"/>
      <c r="IB7" s="135"/>
      <c r="IC7" s="135"/>
      <c r="ID7" s="135"/>
      <c r="IE7" s="135"/>
      <c r="IF7" s="135"/>
      <c r="IG7" s="135"/>
      <c r="IH7" s="135"/>
      <c r="II7" s="135"/>
      <c r="IJ7" s="135"/>
      <c r="IK7" s="135"/>
      <c r="IL7" s="135"/>
      <c r="IM7" s="135"/>
      <c r="IN7" s="135"/>
      <c r="IO7" s="135"/>
      <c r="IP7" s="135"/>
      <c r="IQ7" s="135"/>
      <c r="IR7" s="135"/>
      <c r="IS7" s="135"/>
      <c r="IT7" s="135"/>
      <c r="IU7" s="135"/>
      <c r="IV7" s="135"/>
    </row>
    <row r="8" spans="1:256" s="440" customFormat="1" ht="21" customHeight="1">
      <c r="A8" s="320" t="s">
        <v>403</v>
      </c>
      <c r="B8" s="988"/>
      <c r="C8" s="988"/>
      <c r="D8" s="991"/>
      <c r="E8" s="992"/>
      <c r="F8" s="993"/>
      <c r="G8" s="986"/>
      <c r="H8" s="987"/>
      <c r="I8" s="987"/>
      <c r="J8" s="446"/>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c r="DC8" s="135"/>
      <c r="DD8" s="135"/>
      <c r="DE8" s="135"/>
      <c r="DF8" s="135"/>
      <c r="DG8" s="135"/>
      <c r="DH8" s="135"/>
      <c r="DI8" s="135"/>
      <c r="DJ8" s="135"/>
      <c r="DK8" s="135"/>
      <c r="DL8" s="135"/>
      <c r="DM8" s="135"/>
      <c r="DN8" s="135"/>
      <c r="DO8" s="135"/>
      <c r="DP8" s="135"/>
      <c r="DQ8" s="135"/>
      <c r="DR8" s="135"/>
      <c r="DS8" s="135"/>
      <c r="DT8" s="135"/>
      <c r="DU8" s="135"/>
      <c r="DV8" s="135"/>
      <c r="DW8" s="135"/>
      <c r="DX8" s="135"/>
      <c r="DY8" s="135"/>
      <c r="DZ8" s="135"/>
      <c r="EA8" s="135"/>
      <c r="EB8" s="135"/>
      <c r="EC8" s="135"/>
      <c r="ED8" s="135"/>
      <c r="EE8" s="135"/>
      <c r="EF8" s="135"/>
      <c r="EG8" s="135"/>
      <c r="EH8" s="135"/>
      <c r="EI8" s="135"/>
      <c r="EJ8" s="135"/>
      <c r="EK8" s="135"/>
      <c r="EL8" s="135"/>
      <c r="EM8" s="135"/>
      <c r="EN8" s="135"/>
      <c r="EO8" s="135"/>
      <c r="EP8" s="135"/>
      <c r="EQ8" s="135"/>
      <c r="ER8" s="135"/>
      <c r="ES8" s="135"/>
      <c r="ET8" s="135"/>
      <c r="EU8" s="135"/>
      <c r="EV8" s="135"/>
      <c r="EW8" s="135"/>
      <c r="EX8" s="135"/>
      <c r="EY8" s="135"/>
      <c r="EZ8" s="135"/>
      <c r="FA8" s="135"/>
      <c r="FB8" s="135"/>
      <c r="FC8" s="135"/>
      <c r="FD8" s="135"/>
      <c r="FE8" s="135"/>
      <c r="FF8" s="135"/>
      <c r="FG8" s="135"/>
      <c r="FH8" s="135"/>
      <c r="FI8" s="135"/>
      <c r="FJ8" s="135"/>
      <c r="FK8" s="135"/>
      <c r="FL8" s="135"/>
      <c r="FM8" s="135"/>
      <c r="FN8" s="135"/>
      <c r="FO8" s="135"/>
      <c r="FP8" s="135"/>
      <c r="FQ8" s="135"/>
      <c r="FR8" s="135"/>
      <c r="FS8" s="135"/>
      <c r="FT8" s="135"/>
      <c r="FU8" s="135"/>
      <c r="FV8" s="135"/>
      <c r="FW8" s="135"/>
      <c r="FX8" s="135"/>
      <c r="FY8" s="135"/>
      <c r="FZ8" s="135"/>
      <c r="GA8" s="135"/>
      <c r="GB8" s="135"/>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c r="HA8" s="135"/>
      <c r="HB8" s="135"/>
      <c r="HC8" s="135"/>
      <c r="HD8" s="135"/>
      <c r="HE8" s="135"/>
      <c r="HF8" s="135"/>
      <c r="HG8" s="135"/>
      <c r="HH8" s="135"/>
      <c r="HI8" s="135"/>
      <c r="HJ8" s="135"/>
      <c r="HK8" s="135"/>
      <c r="HL8" s="135"/>
      <c r="HM8" s="135"/>
      <c r="HN8" s="135"/>
      <c r="HO8" s="135"/>
      <c r="HP8" s="135"/>
      <c r="HQ8" s="135"/>
      <c r="HR8" s="135"/>
      <c r="HS8" s="135"/>
      <c r="HT8" s="135"/>
      <c r="HU8" s="135"/>
      <c r="HV8" s="135"/>
      <c r="HW8" s="135"/>
      <c r="HX8" s="135"/>
      <c r="HY8" s="135"/>
      <c r="HZ8" s="135"/>
      <c r="IA8" s="135"/>
      <c r="IB8" s="135"/>
      <c r="IC8" s="135"/>
      <c r="ID8" s="135"/>
      <c r="IE8" s="135"/>
      <c r="IF8" s="135"/>
      <c r="IG8" s="135"/>
      <c r="IH8" s="135"/>
      <c r="II8" s="135"/>
      <c r="IJ8" s="135"/>
      <c r="IK8" s="135"/>
      <c r="IL8" s="135"/>
      <c r="IM8" s="135"/>
      <c r="IN8" s="135"/>
      <c r="IO8" s="135"/>
      <c r="IP8" s="135"/>
      <c r="IQ8" s="135"/>
      <c r="IR8" s="135"/>
      <c r="IS8" s="135"/>
      <c r="IT8" s="135"/>
      <c r="IU8" s="135"/>
      <c r="IV8" s="135"/>
    </row>
    <row r="9" spans="1:256" ht="13">
      <c r="A9" s="995" t="s">
        <v>272</v>
      </c>
      <c r="B9" s="995"/>
      <c r="C9" s="995"/>
      <c r="D9" s="995"/>
      <c r="E9" s="995"/>
      <c r="F9" s="995"/>
      <c r="G9" s="995"/>
      <c r="H9" s="995"/>
      <c r="I9" s="99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c r="EW9" s="135"/>
      <c r="EX9" s="135"/>
      <c r="EY9" s="135"/>
      <c r="EZ9" s="135"/>
      <c r="FA9" s="135"/>
      <c r="FB9" s="135"/>
      <c r="FC9" s="135"/>
      <c r="FD9" s="135"/>
      <c r="FE9" s="135"/>
      <c r="FF9" s="135"/>
      <c r="FG9" s="135"/>
      <c r="FH9" s="135"/>
      <c r="FI9" s="135"/>
      <c r="FJ9" s="135"/>
      <c r="FK9" s="135"/>
      <c r="FL9" s="135"/>
      <c r="FM9" s="135"/>
      <c r="FN9" s="135"/>
      <c r="FO9" s="135"/>
      <c r="FP9" s="135"/>
      <c r="FQ9" s="135"/>
      <c r="FR9" s="135"/>
      <c r="FS9" s="135"/>
      <c r="FT9" s="135"/>
      <c r="FU9" s="135"/>
      <c r="FV9" s="135"/>
      <c r="FW9" s="135"/>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c r="HC9" s="135"/>
      <c r="HD9" s="135"/>
      <c r="HE9" s="135"/>
      <c r="HF9" s="135"/>
      <c r="HG9" s="135"/>
      <c r="HH9" s="135"/>
      <c r="HI9" s="135"/>
      <c r="HJ9" s="135"/>
      <c r="HK9" s="135"/>
      <c r="HL9" s="135"/>
      <c r="HM9" s="135"/>
      <c r="HN9" s="135"/>
      <c r="HO9" s="135"/>
      <c r="HP9" s="135"/>
      <c r="HQ9" s="135"/>
      <c r="HR9" s="135"/>
      <c r="HS9" s="135"/>
      <c r="HT9" s="135"/>
      <c r="HU9" s="135"/>
      <c r="HV9" s="135"/>
      <c r="HW9" s="135"/>
      <c r="HX9" s="135"/>
      <c r="HY9" s="135"/>
      <c r="HZ9" s="135"/>
      <c r="IA9" s="135"/>
      <c r="IB9" s="135"/>
      <c r="IC9" s="135"/>
      <c r="ID9" s="135"/>
      <c r="IE9" s="135"/>
      <c r="IF9" s="135"/>
      <c r="IG9" s="135"/>
      <c r="IH9" s="135"/>
      <c r="II9" s="135"/>
      <c r="IJ9" s="135"/>
      <c r="IK9" s="135"/>
      <c r="IL9" s="135"/>
      <c r="IM9" s="135"/>
      <c r="IN9" s="135"/>
      <c r="IO9" s="135"/>
      <c r="IP9" s="135"/>
      <c r="IQ9" s="135"/>
      <c r="IR9" s="135"/>
      <c r="IS9" s="135"/>
      <c r="IT9" s="135"/>
      <c r="IU9" s="135"/>
      <c r="IV9" s="135"/>
    </row>
    <row r="10" spans="1:256" s="242" customFormat="1" ht="15" customHeight="1">
      <c r="A10" s="531" t="s">
        <v>503</v>
      </c>
      <c r="B10" s="451" t="s">
        <v>273</v>
      </c>
      <c r="C10" s="451" t="s">
        <v>274</v>
      </c>
      <c r="D10" s="451" t="s">
        <v>275</v>
      </c>
      <c r="E10" s="996" t="s">
        <v>276</v>
      </c>
      <c r="F10" s="996"/>
      <c r="G10" s="996"/>
      <c r="H10" s="451" t="s">
        <v>277</v>
      </c>
      <c r="I10" s="215" t="s">
        <v>278</v>
      </c>
      <c r="J10" s="446"/>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c r="IS10" s="135"/>
      <c r="IT10" s="135"/>
      <c r="IU10" s="135"/>
      <c r="IV10" s="135"/>
    </row>
    <row r="11" spans="1:256" ht="21" customHeight="1">
      <c r="A11" s="460">
        <f ca="1">IF(ISNUMBER(SK!B3), SK!A3, "")</f>
        <v>1</v>
      </c>
      <c r="B11" s="463"/>
      <c r="C11" s="463"/>
      <c r="D11" s="463"/>
      <c r="E11" s="997"/>
      <c r="F11" s="997"/>
      <c r="G11" s="997"/>
      <c r="H11" s="92" t="str">
        <f t="shared" ref="H11:H48" si="0">IF(OR((A11=""),(B11=""),(B11=0),(C11="")),"",((60*C11)/IF((B11&lt;1),(B11*1440),B11)))</f>
        <v/>
      </c>
      <c r="I11" s="157" t="str">
        <f ca="1">IF(OR((A11=""),(B11=""),(B11=0)),"",((60*SUM(INDIRECT(ADDRESS((MATCH(A11,SK!A$3:A$78,0)+2),COLUMN(SK!E$2),1,,"SK")),INDIRECT(ADDRESS((MATCH(A11,SK!Q$3:Q$78,0)+2),COLUMN(SK!U$2),1,,"SK"))))/IF((B11&lt;1),(B11*1440),B11)))</f>
        <v/>
      </c>
      <c r="J11" s="446"/>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c r="IS11" s="135"/>
      <c r="IT11" s="135"/>
      <c r="IU11" s="135"/>
      <c r="IV11" s="135"/>
    </row>
    <row r="12" spans="1:256" ht="21" customHeight="1">
      <c r="A12" s="81">
        <f ca="1">IF(ISNUMBER(SK!B5), SK!A5, "")</f>
        <v>2</v>
      </c>
      <c r="B12" s="343"/>
      <c r="C12" s="343"/>
      <c r="D12" s="343"/>
      <c r="E12" s="994"/>
      <c r="F12" s="994"/>
      <c r="G12" s="994"/>
      <c r="H12" s="227" t="str">
        <f t="shared" si="0"/>
        <v/>
      </c>
      <c r="I12" s="403" t="str">
        <f ca="1">IF(OR((A12=""),(B12=""),(B12=0)),"",((60*SUM(INDIRECT(ADDRESS((MATCH(A12,SK!A$3:A$78,0)+2),COLUMN(SK!E$2),1,,"SK")),INDIRECT(ADDRESS((MATCH(A12,SK!Q$3:Q$78,0)+2),COLUMN(SK!U$2),1,,"SK"))))/IF((B12&lt;1),(B12*1440),B12)))</f>
        <v/>
      </c>
      <c r="J12" s="446"/>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c r="IS12" s="135"/>
      <c r="IT12" s="135"/>
      <c r="IU12" s="135"/>
      <c r="IV12" s="135"/>
    </row>
    <row r="13" spans="1:256" ht="21" customHeight="1">
      <c r="A13" s="554">
        <f ca="1">IF(ISNUMBER(SK!B7), SK!A7, "")</f>
        <v>3</v>
      </c>
      <c r="B13" s="284"/>
      <c r="C13" s="284"/>
      <c r="D13" s="284"/>
      <c r="E13" s="998"/>
      <c r="F13" s="998"/>
      <c r="G13" s="998"/>
      <c r="H13" s="132" t="str">
        <f t="shared" si="0"/>
        <v/>
      </c>
      <c r="I13" s="461" t="str">
        <f ca="1">IF(OR((A13=""),(B13=""),(B13=0)),"",((60*SUM(INDIRECT(ADDRESS((MATCH(A13,SK!A$3:A$78,0)+2),COLUMN(SK!E$2),1,,"SK")),INDIRECT(ADDRESS((MATCH(A13,SK!Q$3:Q$78,0)+2),COLUMN(SK!U$2),1,,"SK"))))/IF((B13&lt;1),(B13*1440),B13)))</f>
        <v/>
      </c>
      <c r="J13" s="446"/>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row>
    <row r="14" spans="1:256" ht="21" customHeight="1">
      <c r="A14" s="81">
        <f ca="1">IF(ISNUMBER(SK!B9), SK!A9, "")</f>
        <v>4</v>
      </c>
      <c r="B14" s="343"/>
      <c r="C14" s="343"/>
      <c r="D14" s="343"/>
      <c r="E14" s="994"/>
      <c r="F14" s="994"/>
      <c r="G14" s="994"/>
      <c r="H14" s="227" t="str">
        <f t="shared" si="0"/>
        <v/>
      </c>
      <c r="I14" s="403" t="str">
        <f ca="1">IF(OR((A14=""),(B14=""),(B14=0)),"",((60*SUM(INDIRECT(ADDRESS((MATCH(A14,SK!A$3:A$78,0)+2),COLUMN(SK!E$2),1,,"SK")),INDIRECT(ADDRESS((MATCH(A14,SK!Q$3:Q$78,0)+2),COLUMN(SK!U$2),1,,"SK"))))/IF((B14&lt;1),(B14*1440),B14)))</f>
        <v/>
      </c>
      <c r="J14" s="446"/>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5"/>
      <c r="FL14" s="135"/>
      <c r="FM14" s="135"/>
      <c r="FN14" s="135"/>
      <c r="FO14" s="135"/>
      <c r="FP14" s="135"/>
      <c r="FQ14" s="135"/>
      <c r="FR14" s="135"/>
      <c r="FS14" s="135"/>
      <c r="FT14" s="135"/>
      <c r="FU14" s="135"/>
      <c r="FV14" s="135"/>
      <c r="FW14" s="135"/>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c r="HC14" s="135"/>
      <c r="HD14" s="135"/>
      <c r="HE14" s="135"/>
      <c r="HF14" s="135"/>
      <c r="HG14" s="135"/>
      <c r="HH14" s="135"/>
      <c r="HI14" s="135"/>
      <c r="HJ14" s="135"/>
      <c r="HK14" s="135"/>
      <c r="HL14" s="135"/>
      <c r="HM14" s="135"/>
      <c r="HN14" s="135"/>
      <c r="HO14" s="135"/>
      <c r="HP14" s="135"/>
      <c r="HQ14" s="135"/>
      <c r="HR14" s="135"/>
      <c r="HS14" s="135"/>
      <c r="HT14" s="135"/>
      <c r="HU14" s="135"/>
      <c r="HV14" s="135"/>
      <c r="HW14" s="135"/>
      <c r="HX14" s="135"/>
      <c r="HY14" s="135"/>
      <c r="HZ14" s="135"/>
      <c r="IA14" s="135"/>
      <c r="IB14" s="135"/>
      <c r="IC14" s="135"/>
      <c r="ID14" s="135"/>
      <c r="IE14" s="135"/>
      <c r="IF14" s="135"/>
      <c r="IG14" s="135"/>
      <c r="IH14" s="135"/>
      <c r="II14" s="135"/>
      <c r="IJ14" s="135"/>
      <c r="IK14" s="135"/>
      <c r="IL14" s="135"/>
      <c r="IM14" s="135"/>
      <c r="IN14" s="135"/>
      <c r="IO14" s="135"/>
      <c r="IP14" s="135"/>
      <c r="IQ14" s="135"/>
      <c r="IR14" s="135"/>
      <c r="IS14" s="135"/>
      <c r="IT14" s="135"/>
      <c r="IU14" s="135"/>
      <c r="IV14" s="135"/>
    </row>
    <row r="15" spans="1:256" ht="21" customHeight="1">
      <c r="A15" s="554">
        <f ca="1">IF(ISNUMBER(SK!B11), SK!A11, "")</f>
        <v>5</v>
      </c>
      <c r="B15" s="284"/>
      <c r="C15" s="284"/>
      <c r="D15" s="284"/>
      <c r="E15" s="998"/>
      <c r="F15" s="998"/>
      <c r="G15" s="998"/>
      <c r="H15" s="132" t="str">
        <f t="shared" si="0"/>
        <v/>
      </c>
      <c r="I15" s="461" t="str">
        <f ca="1">IF(OR((A15=""),(B15=""),(B15=0)),"",((60*SUM(INDIRECT(ADDRESS((MATCH(A15,SK!A$3:A$78,0)+2),COLUMN(SK!E$2),1,,"SK")),INDIRECT(ADDRESS((MATCH(A15,SK!Q$3:Q$78,0)+2),COLUMN(SK!U$2),1,,"SK"))))/IF((B15&lt;1),(B15*1440),B15)))</f>
        <v/>
      </c>
      <c r="J15" s="446"/>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c r="IS15" s="135"/>
      <c r="IT15" s="135"/>
      <c r="IU15" s="135"/>
      <c r="IV15" s="135"/>
    </row>
    <row r="16" spans="1:256" ht="21" customHeight="1">
      <c r="A16" s="81">
        <f ca="1">IF(ISNUMBER(SK!B13), SK!A13, "")</f>
        <v>6</v>
      </c>
      <c r="B16" s="343"/>
      <c r="C16" s="343"/>
      <c r="D16" s="343"/>
      <c r="E16" s="994"/>
      <c r="F16" s="994"/>
      <c r="G16" s="994"/>
      <c r="H16" s="227" t="str">
        <f t="shared" si="0"/>
        <v/>
      </c>
      <c r="I16" s="403" t="str">
        <f ca="1">IF(OR((A16=""),(B16=""),(B16=0)),"",((60*SUM(INDIRECT(ADDRESS((MATCH(A16,SK!A$3:A$78,0)+2),COLUMN(SK!E$2),1,,"SK")),INDIRECT(ADDRESS((MATCH(A16,SK!Q$3:Q$78,0)+2),COLUMN(SK!U$2),1,,"SK"))))/IF((B16&lt;1),(B16*1440),B16)))</f>
        <v/>
      </c>
      <c r="J16" s="446"/>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35"/>
      <c r="FO16" s="135"/>
      <c r="FP16" s="135"/>
      <c r="FQ16" s="135"/>
      <c r="FR16" s="135"/>
      <c r="FS16" s="135"/>
      <c r="FT16" s="135"/>
      <c r="FU16" s="135"/>
      <c r="FV16" s="135"/>
      <c r="FW16" s="135"/>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c r="HC16" s="135"/>
      <c r="HD16" s="135"/>
      <c r="HE16" s="135"/>
      <c r="HF16" s="135"/>
      <c r="HG16" s="135"/>
      <c r="HH16" s="135"/>
      <c r="HI16" s="135"/>
      <c r="HJ16" s="135"/>
      <c r="HK16" s="135"/>
      <c r="HL16" s="135"/>
      <c r="HM16" s="135"/>
      <c r="HN16" s="135"/>
      <c r="HO16" s="135"/>
      <c r="HP16" s="135"/>
      <c r="HQ16" s="135"/>
      <c r="HR16" s="135"/>
      <c r="HS16" s="135"/>
      <c r="HT16" s="135"/>
      <c r="HU16" s="135"/>
      <c r="HV16" s="135"/>
      <c r="HW16" s="135"/>
      <c r="HX16" s="135"/>
      <c r="HY16" s="135"/>
      <c r="HZ16" s="135"/>
      <c r="IA16" s="135"/>
      <c r="IB16" s="135"/>
      <c r="IC16" s="135"/>
      <c r="ID16" s="135"/>
      <c r="IE16" s="135"/>
      <c r="IF16" s="135"/>
      <c r="IG16" s="135"/>
      <c r="IH16" s="135"/>
      <c r="II16" s="135"/>
      <c r="IJ16" s="135"/>
      <c r="IK16" s="135"/>
      <c r="IL16" s="135"/>
      <c r="IM16" s="135"/>
      <c r="IN16" s="135"/>
      <c r="IO16" s="135"/>
      <c r="IP16" s="135"/>
      <c r="IQ16" s="135"/>
      <c r="IR16" s="135"/>
      <c r="IS16" s="135"/>
      <c r="IT16" s="135"/>
      <c r="IU16" s="135"/>
      <c r="IV16" s="135"/>
    </row>
    <row r="17" spans="1:256" ht="21" customHeight="1">
      <c r="A17" s="554">
        <f ca="1">IF(ISNUMBER(SK!B15), SK!A15, "")</f>
        <v>7</v>
      </c>
      <c r="B17" s="284"/>
      <c r="C17" s="284"/>
      <c r="D17" s="284"/>
      <c r="E17" s="998"/>
      <c r="F17" s="998"/>
      <c r="G17" s="998"/>
      <c r="H17" s="132" t="str">
        <f t="shared" si="0"/>
        <v/>
      </c>
      <c r="I17" s="461" t="str">
        <f ca="1">IF(OR((A17=""),(B17=""),(B17=0)),"",((60*SUM(INDIRECT(ADDRESS((MATCH(A17,SK!A$3:A$78,0)+2),COLUMN(SK!E$2),1,,"SK")),INDIRECT(ADDRESS((MATCH(A17,SK!Q$3:Q$78,0)+2),COLUMN(SK!U$2),1,,"SK"))))/IF((B17&lt;1),(B17*1440),B17)))</f>
        <v/>
      </c>
      <c r="J17" s="446"/>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c r="IS17" s="135"/>
      <c r="IT17" s="135"/>
      <c r="IU17" s="135"/>
      <c r="IV17" s="135"/>
    </row>
    <row r="18" spans="1:256" ht="21" customHeight="1">
      <c r="A18" s="81">
        <f ca="1">IF(ISNUMBER(SK!B17), SK!A17, "")</f>
        <v>8</v>
      </c>
      <c r="B18" s="343"/>
      <c r="C18" s="343"/>
      <c r="D18" s="343"/>
      <c r="E18" s="994"/>
      <c r="F18" s="994"/>
      <c r="G18" s="994"/>
      <c r="H18" s="227" t="str">
        <f t="shared" si="0"/>
        <v/>
      </c>
      <c r="I18" s="403" t="str">
        <f ca="1">IF(OR((A18=""),(B18=""),(B18=0)),"",((60*SUM(INDIRECT(ADDRESS((MATCH(A18,SK!A$3:A$78,0)+2),COLUMN(SK!E$2),1,,"SK")),INDIRECT(ADDRESS((MATCH(A18,SK!Q$3:Q$78,0)+2),COLUMN(SK!U$2),1,,"SK"))))/IF((B18&lt;1),(B18*1440),B18)))</f>
        <v/>
      </c>
      <c r="J18" s="446"/>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35"/>
      <c r="FO18" s="135"/>
      <c r="FP18" s="135"/>
      <c r="FQ18" s="135"/>
      <c r="FR18" s="135"/>
      <c r="FS18" s="135"/>
      <c r="FT18" s="135"/>
      <c r="FU18" s="135"/>
      <c r="FV18" s="135"/>
      <c r="FW18" s="135"/>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c r="HA18" s="135"/>
      <c r="HB18" s="135"/>
      <c r="HC18" s="135"/>
      <c r="HD18" s="135"/>
      <c r="HE18" s="135"/>
      <c r="HF18" s="135"/>
      <c r="HG18" s="135"/>
      <c r="HH18" s="135"/>
      <c r="HI18" s="135"/>
      <c r="HJ18" s="135"/>
      <c r="HK18" s="135"/>
      <c r="HL18" s="135"/>
      <c r="HM18" s="135"/>
      <c r="HN18" s="135"/>
      <c r="HO18" s="135"/>
      <c r="HP18" s="135"/>
      <c r="HQ18" s="135"/>
      <c r="HR18" s="135"/>
      <c r="HS18" s="135"/>
      <c r="HT18" s="135"/>
      <c r="HU18" s="135"/>
      <c r="HV18" s="135"/>
      <c r="HW18" s="135"/>
      <c r="HX18" s="135"/>
      <c r="HY18" s="135"/>
      <c r="HZ18" s="135"/>
      <c r="IA18" s="135"/>
      <c r="IB18" s="135"/>
      <c r="IC18" s="135"/>
      <c r="ID18" s="135"/>
      <c r="IE18" s="135"/>
      <c r="IF18" s="135"/>
      <c r="IG18" s="135"/>
      <c r="IH18" s="135"/>
      <c r="II18" s="135"/>
      <c r="IJ18" s="135"/>
      <c r="IK18" s="135"/>
      <c r="IL18" s="135"/>
      <c r="IM18" s="135"/>
      <c r="IN18" s="135"/>
      <c r="IO18" s="135"/>
      <c r="IP18" s="135"/>
      <c r="IQ18" s="135"/>
      <c r="IR18" s="135"/>
      <c r="IS18" s="135"/>
      <c r="IT18" s="135"/>
      <c r="IU18" s="135"/>
      <c r="IV18" s="135"/>
    </row>
    <row r="19" spans="1:256" ht="21" customHeight="1">
      <c r="A19" s="554">
        <f ca="1">IF(ISNUMBER(SK!B19), SK!A19, "")</f>
        <v>9</v>
      </c>
      <c r="B19" s="284"/>
      <c r="C19" s="284"/>
      <c r="D19" s="284"/>
      <c r="E19" s="998"/>
      <c r="F19" s="998"/>
      <c r="G19" s="998"/>
      <c r="H19" s="132" t="str">
        <f t="shared" si="0"/>
        <v/>
      </c>
      <c r="I19" s="461" t="str">
        <f ca="1">IF(OR((A19=""),(B19=""),(B19=0)),"",((60*SUM(INDIRECT(ADDRESS((MATCH(A19,SK!A$3:A$78,0)+2),COLUMN(SK!E$2),1,,"SK")),INDIRECT(ADDRESS((MATCH(A19,SK!Q$3:Q$78,0)+2),COLUMN(SK!U$2),1,,"SK"))))/IF((B19&lt;1),(B19*1440),B19)))</f>
        <v/>
      </c>
      <c r="J19" s="446"/>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row>
    <row r="20" spans="1:256" ht="21" customHeight="1">
      <c r="A20" s="81">
        <f ca="1">IF(ISNUMBER(SK!B21), SK!A21, "")</f>
        <v>10</v>
      </c>
      <c r="B20" s="343"/>
      <c r="C20" s="343"/>
      <c r="D20" s="343"/>
      <c r="E20" s="994"/>
      <c r="F20" s="994"/>
      <c r="G20" s="994"/>
      <c r="H20" s="227" t="str">
        <f t="shared" si="0"/>
        <v/>
      </c>
      <c r="I20" s="403" t="str">
        <f ca="1">IF(OR((A20=""),(B20=""),(B20=0)),"",((60*SUM(INDIRECT(ADDRESS((MATCH(A20,SK!A$3:A$78,0)+2),COLUMN(SK!E$2),1,,"SK")),INDIRECT(ADDRESS((MATCH(A20,SK!Q$3:Q$78,0)+2),COLUMN(SK!U$2),1,,"SK"))))/IF((B20&lt;1),(B20*1440),B20)))</f>
        <v/>
      </c>
      <c r="J20" s="446"/>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row>
    <row r="21" spans="1:256" ht="21" customHeight="1">
      <c r="A21" s="554">
        <f ca="1">IF(ISNUMBER(SK!B23), SK!A23, "")</f>
        <v>11</v>
      </c>
      <c r="B21" s="284"/>
      <c r="C21" s="284"/>
      <c r="D21" s="284"/>
      <c r="E21" s="998"/>
      <c r="F21" s="998"/>
      <c r="G21" s="998"/>
      <c r="H21" s="132" t="str">
        <f t="shared" si="0"/>
        <v/>
      </c>
      <c r="I21" s="461" t="str">
        <f ca="1">IF(OR((A21=""),(B21=""),(B21=0)),"",((60*SUM(INDIRECT(ADDRESS((MATCH(A21,SK!A$3:A$78,0)+2),COLUMN(SK!E$2),1,,"SK")),INDIRECT(ADDRESS((MATCH(A21,SK!Q$3:Q$78,0)+2),COLUMN(SK!U$2),1,,"SK"))))/IF((B21&lt;1),(B21*1440),B21)))</f>
        <v/>
      </c>
      <c r="J21" s="446"/>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5"/>
      <c r="GF21" s="135"/>
      <c r="GG21" s="135"/>
      <c r="GH21" s="135"/>
      <c r="GI21" s="135"/>
      <c r="GJ21" s="135"/>
      <c r="GK21" s="135"/>
      <c r="GL21" s="135"/>
      <c r="GM21" s="135"/>
      <c r="GN21" s="135"/>
      <c r="GO21" s="135"/>
      <c r="GP21" s="135"/>
      <c r="GQ21" s="135"/>
      <c r="GR21" s="135"/>
      <c r="GS21" s="135"/>
      <c r="GT21" s="135"/>
      <c r="GU21" s="135"/>
      <c r="GV21" s="135"/>
      <c r="GW21" s="135"/>
      <c r="GX21" s="135"/>
      <c r="GY21" s="135"/>
      <c r="GZ21" s="135"/>
      <c r="HA21" s="135"/>
      <c r="HB21" s="135"/>
      <c r="HC21" s="135"/>
      <c r="HD21" s="135"/>
      <c r="HE21" s="135"/>
      <c r="HF21" s="135"/>
      <c r="HG21" s="135"/>
      <c r="HH21" s="135"/>
      <c r="HI21" s="135"/>
      <c r="HJ21" s="135"/>
      <c r="HK21" s="135"/>
      <c r="HL21" s="135"/>
      <c r="HM21" s="135"/>
      <c r="HN21" s="135"/>
      <c r="HO21" s="135"/>
      <c r="HP21" s="135"/>
      <c r="HQ21" s="135"/>
      <c r="HR21" s="135"/>
      <c r="HS21" s="135"/>
      <c r="HT21" s="135"/>
      <c r="HU21" s="135"/>
      <c r="HV21" s="135"/>
      <c r="HW21" s="135"/>
      <c r="HX21" s="135"/>
      <c r="HY21" s="135"/>
      <c r="HZ21" s="135"/>
      <c r="IA21" s="135"/>
      <c r="IB21" s="135"/>
      <c r="IC21" s="135"/>
      <c r="ID21" s="135"/>
      <c r="IE21" s="135"/>
      <c r="IF21" s="135"/>
      <c r="IG21" s="135"/>
      <c r="IH21" s="135"/>
      <c r="II21" s="135"/>
      <c r="IJ21" s="135"/>
      <c r="IK21" s="135"/>
      <c r="IL21" s="135"/>
      <c r="IM21" s="135"/>
      <c r="IN21" s="135"/>
      <c r="IO21" s="135"/>
      <c r="IP21" s="135"/>
      <c r="IQ21" s="135"/>
      <c r="IR21" s="135"/>
      <c r="IS21" s="135"/>
      <c r="IT21" s="135"/>
      <c r="IU21" s="135"/>
      <c r="IV21" s="135"/>
    </row>
    <row r="22" spans="1:256" ht="21" customHeight="1">
      <c r="A22" s="81">
        <f ca="1">IF(ISNUMBER(SK!B25), SK!A25, "")</f>
        <v>12</v>
      </c>
      <c r="B22" s="343"/>
      <c r="C22" s="343"/>
      <c r="D22" s="343"/>
      <c r="E22" s="994"/>
      <c r="F22" s="994"/>
      <c r="G22" s="994"/>
      <c r="H22" s="227" t="str">
        <f t="shared" si="0"/>
        <v/>
      </c>
      <c r="I22" s="403" t="str">
        <f ca="1">IF(OR((A22=""),(B22=""),(B22=0)),"",((60*SUM(INDIRECT(ADDRESS((MATCH(A22,SK!A$3:A$78,0)+2),COLUMN(SK!E$2),1,,"SK")),INDIRECT(ADDRESS((MATCH(A22,SK!Q$3:Q$78,0)+2),COLUMN(SK!U$2),1,,"SK"))))/IF((B22&lt;1),(B22*1440),B22)))</f>
        <v/>
      </c>
      <c r="J22" s="446"/>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c r="IS22" s="135"/>
      <c r="IT22" s="135"/>
      <c r="IU22" s="135"/>
      <c r="IV22" s="135"/>
    </row>
    <row r="23" spans="1:256" ht="21" customHeight="1">
      <c r="A23" s="554">
        <f ca="1">IF(ISNUMBER(SK!B27), SK!A27, "")</f>
        <v>13</v>
      </c>
      <c r="B23" s="284"/>
      <c r="C23" s="284"/>
      <c r="D23" s="284"/>
      <c r="E23" s="998"/>
      <c r="F23" s="998"/>
      <c r="G23" s="998"/>
      <c r="H23" s="132" t="str">
        <f t="shared" si="0"/>
        <v/>
      </c>
      <c r="I23" s="461" t="str">
        <f ca="1">IF(OR((A23=""),(B23=""),(B23=0)),"",((60*SUM(INDIRECT(ADDRESS((MATCH(A23,SK!A$3:A$78,0)+2),COLUMN(SK!E$2),1,,"SK")),INDIRECT(ADDRESS((MATCH(A23,SK!Q$3:Q$78,0)+2),COLUMN(SK!U$2),1,,"SK"))))/IF((B23&lt;1),(B23*1440),B23)))</f>
        <v/>
      </c>
      <c r="J23" s="446"/>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5"/>
      <c r="GF23" s="135"/>
      <c r="GG23" s="135"/>
      <c r="GH23" s="135"/>
      <c r="GI23" s="135"/>
      <c r="GJ23" s="135"/>
      <c r="GK23" s="135"/>
      <c r="GL23" s="135"/>
      <c r="GM23" s="135"/>
      <c r="GN23" s="135"/>
      <c r="GO23" s="135"/>
      <c r="GP23" s="135"/>
      <c r="GQ23" s="135"/>
      <c r="GR23" s="135"/>
      <c r="GS23" s="135"/>
      <c r="GT23" s="135"/>
      <c r="GU23" s="135"/>
      <c r="GV23" s="135"/>
      <c r="GW23" s="135"/>
      <c r="GX23" s="135"/>
      <c r="GY23" s="135"/>
      <c r="GZ23" s="135"/>
      <c r="HA23" s="135"/>
      <c r="HB23" s="135"/>
      <c r="HC23" s="135"/>
      <c r="HD23" s="135"/>
      <c r="HE23" s="135"/>
      <c r="HF23" s="135"/>
      <c r="HG23" s="135"/>
      <c r="HH23" s="135"/>
      <c r="HI23" s="135"/>
      <c r="HJ23" s="135"/>
      <c r="HK23" s="135"/>
      <c r="HL23" s="135"/>
      <c r="HM23" s="135"/>
      <c r="HN23" s="135"/>
      <c r="HO23" s="135"/>
      <c r="HP23" s="135"/>
      <c r="HQ23" s="135"/>
      <c r="HR23" s="135"/>
      <c r="HS23" s="135"/>
      <c r="HT23" s="135"/>
      <c r="HU23" s="135"/>
      <c r="HV23" s="135"/>
      <c r="HW23" s="135"/>
      <c r="HX23" s="135"/>
      <c r="HY23" s="135"/>
      <c r="HZ23" s="135"/>
      <c r="IA23" s="135"/>
      <c r="IB23" s="135"/>
      <c r="IC23" s="135"/>
      <c r="ID23" s="135"/>
      <c r="IE23" s="135"/>
      <c r="IF23" s="135"/>
      <c r="IG23" s="135"/>
      <c r="IH23" s="135"/>
      <c r="II23" s="135"/>
      <c r="IJ23" s="135"/>
      <c r="IK23" s="135"/>
      <c r="IL23" s="135"/>
      <c r="IM23" s="135"/>
      <c r="IN23" s="135"/>
      <c r="IO23" s="135"/>
      <c r="IP23" s="135"/>
      <c r="IQ23" s="135"/>
      <c r="IR23" s="135"/>
      <c r="IS23" s="135"/>
      <c r="IT23" s="135"/>
      <c r="IU23" s="135"/>
      <c r="IV23" s="135"/>
    </row>
    <row r="24" spans="1:256" ht="21" customHeight="1">
      <c r="A24" s="81">
        <f ca="1">IF(ISNUMBER(SK!B29), SK!A29, "")</f>
        <v>14</v>
      </c>
      <c r="B24" s="343"/>
      <c r="C24" s="343"/>
      <c r="D24" s="343"/>
      <c r="E24" s="994"/>
      <c r="F24" s="994"/>
      <c r="G24" s="994"/>
      <c r="H24" s="227" t="str">
        <f t="shared" si="0"/>
        <v/>
      </c>
      <c r="I24" s="403" t="str">
        <f ca="1">IF(OR((A24=""),(B24=""),(B24=0)),"",((60*SUM(INDIRECT(ADDRESS((MATCH(A24,SK!A$3:A$78,0)+2),COLUMN(SK!E$2),1,,"SK")),INDIRECT(ADDRESS((MATCH(A24,SK!Q$3:Q$78,0)+2),COLUMN(SK!U$2),1,,"SK"))))/IF((B24&lt;1),(B24*1440),B24)))</f>
        <v/>
      </c>
      <c r="J24" s="446"/>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35"/>
      <c r="FO24" s="135"/>
      <c r="FP24" s="135"/>
      <c r="FQ24" s="135"/>
      <c r="FR24" s="135"/>
      <c r="FS24" s="135"/>
      <c r="FT24" s="135"/>
      <c r="FU24" s="135"/>
      <c r="FV24" s="135"/>
      <c r="FW24" s="135"/>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c r="HC24" s="135"/>
      <c r="HD24" s="135"/>
      <c r="HE24" s="135"/>
      <c r="HF24" s="135"/>
      <c r="HG24" s="135"/>
      <c r="HH24" s="135"/>
      <c r="HI24" s="135"/>
      <c r="HJ24" s="135"/>
      <c r="HK24" s="135"/>
      <c r="HL24" s="135"/>
      <c r="HM24" s="135"/>
      <c r="HN24" s="135"/>
      <c r="HO24" s="135"/>
      <c r="HP24" s="135"/>
      <c r="HQ24" s="135"/>
      <c r="HR24" s="135"/>
      <c r="HS24" s="135"/>
      <c r="HT24" s="135"/>
      <c r="HU24" s="135"/>
      <c r="HV24" s="135"/>
      <c r="HW24" s="135"/>
      <c r="HX24" s="135"/>
      <c r="HY24" s="135"/>
      <c r="HZ24" s="135"/>
      <c r="IA24" s="135"/>
      <c r="IB24" s="135"/>
      <c r="IC24" s="135"/>
      <c r="ID24" s="135"/>
      <c r="IE24" s="135"/>
      <c r="IF24" s="135"/>
      <c r="IG24" s="135"/>
      <c r="IH24" s="135"/>
      <c r="II24" s="135"/>
      <c r="IJ24" s="135"/>
      <c r="IK24" s="135"/>
      <c r="IL24" s="135"/>
      <c r="IM24" s="135"/>
      <c r="IN24" s="135"/>
      <c r="IO24" s="135"/>
      <c r="IP24" s="135"/>
      <c r="IQ24" s="135"/>
      <c r="IR24" s="135"/>
      <c r="IS24" s="135"/>
      <c r="IT24" s="135"/>
      <c r="IU24" s="135"/>
      <c r="IV24" s="135"/>
    </row>
    <row r="25" spans="1:256" ht="21" customHeight="1">
      <c r="A25" s="554">
        <f ca="1">IF(ISNUMBER(SK!B31), SK!A31, "")</f>
        <v>15</v>
      </c>
      <c r="B25" s="284"/>
      <c r="C25" s="284"/>
      <c r="D25" s="284"/>
      <c r="E25" s="998"/>
      <c r="F25" s="998"/>
      <c r="G25" s="998"/>
      <c r="H25" s="132" t="str">
        <f t="shared" si="0"/>
        <v/>
      </c>
      <c r="I25" s="461" t="str">
        <f ca="1">IF(OR((A25=""),(B25=""),(B25=0)),"",((60*SUM(INDIRECT(ADDRESS((MATCH(A25,SK!A$3:A$78,0)+2),COLUMN(SK!E$2),1,,"SK")),INDIRECT(ADDRESS((MATCH(A25,SK!Q$3:Q$78,0)+2),COLUMN(SK!U$2),1,,"SK"))))/IF((B25&lt;1),(B25*1440),B25)))</f>
        <v/>
      </c>
      <c r="J25" s="446"/>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c r="IS25" s="135"/>
      <c r="IT25" s="135"/>
      <c r="IU25" s="135"/>
      <c r="IV25" s="135"/>
    </row>
    <row r="26" spans="1:256" ht="21" customHeight="1">
      <c r="A26" s="81">
        <f ca="1">IF(ISNUMBER(SK!B33), SK!A33, "")</f>
        <v>16</v>
      </c>
      <c r="B26" s="343"/>
      <c r="C26" s="343"/>
      <c r="D26" s="343"/>
      <c r="E26" s="994"/>
      <c r="F26" s="994"/>
      <c r="G26" s="994"/>
      <c r="H26" s="227" t="str">
        <f t="shared" si="0"/>
        <v/>
      </c>
      <c r="I26" s="403" t="str">
        <f ca="1">IF(OR((A26=""),(B26=""),(B26=0)),"",((60*SUM(INDIRECT(ADDRESS((MATCH(A26,SK!A$3:A$78,0)+2),COLUMN(SK!E$2),1,,"SK")),INDIRECT(ADDRESS((MATCH(A26,SK!Q$3:Q$78,0)+2),COLUMN(SK!U$2),1,,"SK"))))/IF((B26&lt;1),(B26*1440),B26)))</f>
        <v/>
      </c>
      <c r="J26" s="446"/>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35"/>
      <c r="FO26" s="135"/>
      <c r="FP26" s="135"/>
      <c r="FQ26" s="135"/>
      <c r="FR26" s="135"/>
      <c r="FS26" s="135"/>
      <c r="FT26" s="135"/>
      <c r="FU26" s="135"/>
      <c r="FV26" s="135"/>
      <c r="FW26" s="135"/>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c r="HA26" s="135"/>
      <c r="HB26" s="135"/>
      <c r="HC26" s="135"/>
      <c r="HD26" s="135"/>
      <c r="HE26" s="135"/>
      <c r="HF26" s="135"/>
      <c r="HG26" s="135"/>
      <c r="HH26" s="135"/>
      <c r="HI26" s="135"/>
      <c r="HJ26" s="135"/>
      <c r="HK26" s="135"/>
      <c r="HL26" s="135"/>
      <c r="HM26" s="135"/>
      <c r="HN26" s="135"/>
      <c r="HO26" s="135"/>
      <c r="HP26" s="135"/>
      <c r="HQ26" s="135"/>
      <c r="HR26" s="135"/>
      <c r="HS26" s="135"/>
      <c r="HT26" s="135"/>
      <c r="HU26" s="135"/>
      <c r="HV26" s="135"/>
      <c r="HW26" s="135"/>
      <c r="HX26" s="135"/>
      <c r="HY26" s="135"/>
      <c r="HZ26" s="135"/>
      <c r="IA26" s="135"/>
      <c r="IB26" s="135"/>
      <c r="IC26" s="135"/>
      <c r="ID26" s="135"/>
      <c r="IE26" s="135"/>
      <c r="IF26" s="135"/>
      <c r="IG26" s="135"/>
      <c r="IH26" s="135"/>
      <c r="II26" s="135"/>
      <c r="IJ26" s="135"/>
      <c r="IK26" s="135"/>
      <c r="IL26" s="135"/>
      <c r="IM26" s="135"/>
      <c r="IN26" s="135"/>
      <c r="IO26" s="135"/>
      <c r="IP26" s="135"/>
      <c r="IQ26" s="135"/>
      <c r="IR26" s="135"/>
      <c r="IS26" s="135"/>
      <c r="IT26" s="135"/>
      <c r="IU26" s="135"/>
      <c r="IV26" s="135"/>
    </row>
    <row r="27" spans="1:256" ht="21" customHeight="1">
      <c r="A27" s="554">
        <f ca="1">IF(ISNUMBER(SK!B35), SK!A35, "")</f>
        <v>17</v>
      </c>
      <c r="B27" s="284"/>
      <c r="C27" s="284"/>
      <c r="D27" s="284"/>
      <c r="E27" s="998"/>
      <c r="F27" s="998"/>
      <c r="G27" s="998"/>
      <c r="H27" s="132" t="str">
        <f t="shared" si="0"/>
        <v/>
      </c>
      <c r="I27" s="461" t="str">
        <f ca="1">IF(OR((A27=""),(B27=""),(B27=0)),"",((60*SUM(INDIRECT(ADDRESS((MATCH(A27,SK!A$3:A$78,0)+2),COLUMN(SK!E$2),1,,"SK")),INDIRECT(ADDRESS((MATCH(A27,SK!Q$3:Q$78,0)+2),COLUMN(SK!U$2),1,,"SK"))))/IF((B27&lt;1),(B27*1440),B27)))</f>
        <v/>
      </c>
      <c r="J27" s="446"/>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c r="HA27" s="135"/>
      <c r="HB27" s="135"/>
      <c r="HC27" s="135"/>
      <c r="HD27" s="135"/>
      <c r="HE27" s="135"/>
      <c r="HF27" s="135"/>
      <c r="HG27" s="135"/>
      <c r="HH27" s="135"/>
      <c r="HI27" s="135"/>
      <c r="HJ27" s="135"/>
      <c r="HK27" s="135"/>
      <c r="HL27" s="135"/>
      <c r="HM27" s="135"/>
      <c r="HN27" s="135"/>
      <c r="HO27" s="135"/>
      <c r="HP27" s="135"/>
      <c r="HQ27" s="135"/>
      <c r="HR27" s="135"/>
      <c r="HS27" s="135"/>
      <c r="HT27" s="135"/>
      <c r="HU27" s="135"/>
      <c r="HV27" s="135"/>
      <c r="HW27" s="135"/>
      <c r="HX27" s="135"/>
      <c r="HY27" s="135"/>
      <c r="HZ27" s="135"/>
      <c r="IA27" s="135"/>
      <c r="IB27" s="135"/>
      <c r="IC27" s="135"/>
      <c r="ID27" s="135"/>
      <c r="IE27" s="135"/>
      <c r="IF27" s="135"/>
      <c r="IG27" s="135"/>
      <c r="IH27" s="135"/>
      <c r="II27" s="135"/>
      <c r="IJ27" s="135"/>
      <c r="IK27" s="135"/>
      <c r="IL27" s="135"/>
      <c r="IM27" s="135"/>
      <c r="IN27" s="135"/>
      <c r="IO27" s="135"/>
      <c r="IP27" s="135"/>
      <c r="IQ27" s="135"/>
      <c r="IR27" s="135"/>
      <c r="IS27" s="135"/>
      <c r="IT27" s="135"/>
      <c r="IU27" s="135"/>
      <c r="IV27" s="135"/>
    </row>
    <row r="28" spans="1:256" ht="21" customHeight="1">
      <c r="A28" s="81">
        <f ca="1">IF(ISNUMBER(SK!B37), SK!A37, "")</f>
        <v>18</v>
      </c>
      <c r="B28" s="343"/>
      <c r="C28" s="343"/>
      <c r="D28" s="343"/>
      <c r="E28" s="994"/>
      <c r="F28" s="994"/>
      <c r="G28" s="994"/>
      <c r="H28" s="227" t="str">
        <f t="shared" si="0"/>
        <v/>
      </c>
      <c r="I28" s="403" t="str">
        <f ca="1">IF(OR((A28=""),(B28=""),(B28=0)),"",((60*SUM(INDIRECT(ADDRESS((MATCH(A28,SK!A$3:A$78,0)+2),COLUMN(SK!E$2),1,,"SK")),INDIRECT(ADDRESS((MATCH(A28,SK!Q$3:Q$78,0)+2),COLUMN(SK!U$2),1,,"SK"))))/IF((B28&lt;1),(B28*1440),B28)))</f>
        <v/>
      </c>
      <c r="J28" s="446"/>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35"/>
      <c r="FO28" s="135"/>
      <c r="FP28" s="135"/>
      <c r="FQ28" s="135"/>
      <c r="FR28" s="135"/>
      <c r="FS28" s="135"/>
      <c r="FT28" s="135"/>
      <c r="FU28" s="135"/>
      <c r="FV28" s="135"/>
      <c r="FW28" s="135"/>
      <c r="FX28" s="135"/>
      <c r="FY28" s="135"/>
      <c r="FZ28" s="135"/>
      <c r="GA28" s="135"/>
      <c r="GB28" s="135"/>
      <c r="GC28" s="135"/>
      <c r="GD28" s="135"/>
      <c r="GE28" s="135"/>
      <c r="GF28" s="135"/>
      <c r="GG28" s="135"/>
      <c r="GH28" s="135"/>
      <c r="GI28" s="135"/>
      <c r="GJ28" s="135"/>
      <c r="GK28" s="135"/>
      <c r="GL28" s="135"/>
      <c r="GM28" s="135"/>
      <c r="GN28" s="135"/>
      <c r="GO28" s="135"/>
      <c r="GP28" s="135"/>
      <c r="GQ28" s="135"/>
      <c r="GR28" s="135"/>
      <c r="GS28" s="135"/>
      <c r="GT28" s="135"/>
      <c r="GU28" s="135"/>
      <c r="GV28" s="135"/>
      <c r="GW28" s="135"/>
      <c r="GX28" s="135"/>
      <c r="GY28" s="135"/>
      <c r="GZ28" s="135"/>
      <c r="HA28" s="135"/>
      <c r="HB28" s="135"/>
      <c r="HC28" s="135"/>
      <c r="HD28" s="135"/>
      <c r="HE28" s="135"/>
      <c r="HF28" s="135"/>
      <c r="HG28" s="135"/>
      <c r="HH28" s="135"/>
      <c r="HI28" s="135"/>
      <c r="HJ28" s="135"/>
      <c r="HK28" s="135"/>
      <c r="HL28" s="135"/>
      <c r="HM28" s="135"/>
      <c r="HN28" s="135"/>
      <c r="HO28" s="135"/>
      <c r="HP28" s="135"/>
      <c r="HQ28" s="135"/>
      <c r="HR28" s="135"/>
      <c r="HS28" s="135"/>
      <c r="HT28" s="135"/>
      <c r="HU28" s="135"/>
      <c r="HV28" s="135"/>
      <c r="HW28" s="135"/>
      <c r="HX28" s="135"/>
      <c r="HY28" s="135"/>
      <c r="HZ28" s="135"/>
      <c r="IA28" s="135"/>
      <c r="IB28" s="135"/>
      <c r="IC28" s="135"/>
      <c r="ID28" s="135"/>
      <c r="IE28" s="135"/>
      <c r="IF28" s="135"/>
      <c r="IG28" s="135"/>
      <c r="IH28" s="135"/>
      <c r="II28" s="135"/>
      <c r="IJ28" s="135"/>
      <c r="IK28" s="135"/>
      <c r="IL28" s="135"/>
      <c r="IM28" s="135"/>
      <c r="IN28" s="135"/>
      <c r="IO28" s="135"/>
      <c r="IP28" s="135"/>
      <c r="IQ28" s="135"/>
      <c r="IR28" s="135"/>
      <c r="IS28" s="135"/>
      <c r="IT28" s="135"/>
      <c r="IU28" s="135"/>
      <c r="IV28" s="135"/>
    </row>
    <row r="29" spans="1:256" ht="21" customHeight="1">
      <c r="A29" s="554">
        <f ca="1">IF(ISNUMBER(SK!B39), SK!A39, "")</f>
        <v>19</v>
      </c>
      <c r="B29" s="284"/>
      <c r="C29" s="284"/>
      <c r="D29" s="284"/>
      <c r="E29" s="998"/>
      <c r="F29" s="998"/>
      <c r="G29" s="998"/>
      <c r="H29" s="132" t="str">
        <f t="shared" si="0"/>
        <v/>
      </c>
      <c r="I29" s="461" t="str">
        <f ca="1">IF(OR((A29=""),(B29=""),(B29=0)),"",((60*SUM(INDIRECT(ADDRESS((MATCH(A29,SK!A$3:A$78,0)+2),COLUMN(SK!E$2),1,,"SK")),INDIRECT(ADDRESS((MATCH(A29,SK!Q$3:Q$78,0)+2),COLUMN(SK!U$2),1,,"SK"))))/IF((B29&lt;1),(B29*1440),B29)))</f>
        <v/>
      </c>
      <c r="J29" s="446"/>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5"/>
      <c r="GF29" s="135"/>
      <c r="GG29" s="135"/>
      <c r="GH29" s="135"/>
      <c r="GI29" s="135"/>
      <c r="GJ29" s="135"/>
      <c r="GK29" s="135"/>
      <c r="GL29" s="135"/>
      <c r="GM29" s="135"/>
      <c r="GN29" s="135"/>
      <c r="GO29" s="135"/>
      <c r="GP29" s="135"/>
      <c r="GQ29" s="135"/>
      <c r="GR29" s="135"/>
      <c r="GS29" s="135"/>
      <c r="GT29" s="135"/>
      <c r="GU29" s="135"/>
      <c r="GV29" s="135"/>
      <c r="GW29" s="135"/>
      <c r="GX29" s="135"/>
      <c r="GY29" s="135"/>
      <c r="GZ29" s="135"/>
      <c r="HA29" s="135"/>
      <c r="HB29" s="135"/>
      <c r="HC29" s="135"/>
      <c r="HD29" s="135"/>
      <c r="HE29" s="135"/>
      <c r="HF29" s="135"/>
      <c r="HG29" s="135"/>
      <c r="HH29" s="135"/>
      <c r="HI29" s="135"/>
      <c r="HJ29" s="135"/>
      <c r="HK29" s="135"/>
      <c r="HL29" s="135"/>
      <c r="HM29" s="135"/>
      <c r="HN29" s="135"/>
      <c r="HO29" s="135"/>
      <c r="HP29" s="135"/>
      <c r="HQ29" s="135"/>
      <c r="HR29" s="135"/>
      <c r="HS29" s="135"/>
      <c r="HT29" s="135"/>
      <c r="HU29" s="135"/>
      <c r="HV29" s="135"/>
      <c r="HW29" s="135"/>
      <c r="HX29" s="135"/>
      <c r="HY29" s="135"/>
      <c r="HZ29" s="135"/>
      <c r="IA29" s="135"/>
      <c r="IB29" s="135"/>
      <c r="IC29" s="135"/>
      <c r="ID29" s="135"/>
      <c r="IE29" s="135"/>
      <c r="IF29" s="135"/>
      <c r="IG29" s="135"/>
      <c r="IH29" s="135"/>
      <c r="II29" s="135"/>
      <c r="IJ29" s="135"/>
      <c r="IK29" s="135"/>
      <c r="IL29" s="135"/>
      <c r="IM29" s="135"/>
      <c r="IN29" s="135"/>
      <c r="IO29" s="135"/>
      <c r="IP29" s="135"/>
      <c r="IQ29" s="135"/>
      <c r="IR29" s="135"/>
      <c r="IS29" s="135"/>
      <c r="IT29" s="135"/>
      <c r="IU29" s="135"/>
      <c r="IV29" s="135"/>
    </row>
    <row r="30" spans="1:256" ht="21" customHeight="1">
      <c r="A30" s="81">
        <f ca="1">IF(ISNUMBER(SK!B41), SK!A41, "")</f>
        <v>20</v>
      </c>
      <c r="B30" s="343"/>
      <c r="C30" s="343"/>
      <c r="D30" s="343"/>
      <c r="E30" s="994"/>
      <c r="F30" s="994"/>
      <c r="G30" s="994"/>
      <c r="H30" s="227" t="str">
        <f t="shared" si="0"/>
        <v/>
      </c>
      <c r="I30" s="403" t="str">
        <f ca="1">IF(OR((A30=""),(B30=""),(B30=0)),"",((60*SUM(INDIRECT(ADDRESS((MATCH(A30,SK!A$3:A$78,0)+2),COLUMN(SK!E$2),1,,"SK")),INDIRECT(ADDRESS((MATCH(A30,SK!Q$3:Q$78,0)+2),COLUMN(SK!U$2),1,,"SK"))))/IF((B30&lt;1),(B30*1440),B30)))</f>
        <v/>
      </c>
      <c r="J30" s="446"/>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c r="FS30" s="135"/>
      <c r="FT30" s="135"/>
      <c r="FU30" s="135"/>
      <c r="FV30" s="135"/>
      <c r="FW30" s="135"/>
      <c r="FX30" s="135"/>
      <c r="FY30" s="135"/>
      <c r="FZ30" s="135"/>
      <c r="GA30" s="135"/>
      <c r="GB30" s="135"/>
      <c r="GC30" s="135"/>
      <c r="GD30" s="135"/>
      <c r="GE30" s="135"/>
      <c r="GF30" s="135"/>
      <c r="GG30" s="135"/>
      <c r="GH30" s="135"/>
      <c r="GI30" s="135"/>
      <c r="GJ30" s="135"/>
      <c r="GK30" s="135"/>
      <c r="GL30" s="135"/>
      <c r="GM30" s="135"/>
      <c r="GN30" s="135"/>
      <c r="GO30" s="135"/>
      <c r="GP30" s="135"/>
      <c r="GQ30" s="135"/>
      <c r="GR30" s="135"/>
      <c r="GS30" s="135"/>
      <c r="GT30" s="135"/>
      <c r="GU30" s="135"/>
      <c r="GV30" s="135"/>
      <c r="GW30" s="135"/>
      <c r="GX30" s="135"/>
      <c r="GY30" s="135"/>
      <c r="GZ30" s="135"/>
      <c r="HA30" s="135"/>
      <c r="HB30" s="135"/>
      <c r="HC30" s="135"/>
      <c r="HD30" s="135"/>
      <c r="HE30" s="135"/>
      <c r="HF30" s="135"/>
      <c r="HG30" s="135"/>
      <c r="HH30" s="135"/>
      <c r="HI30" s="135"/>
      <c r="HJ30" s="135"/>
      <c r="HK30" s="135"/>
      <c r="HL30" s="135"/>
      <c r="HM30" s="135"/>
      <c r="HN30" s="135"/>
      <c r="HO30" s="135"/>
      <c r="HP30" s="135"/>
      <c r="HQ30" s="135"/>
      <c r="HR30" s="135"/>
      <c r="HS30" s="135"/>
      <c r="HT30" s="135"/>
      <c r="HU30" s="135"/>
      <c r="HV30" s="135"/>
      <c r="HW30" s="135"/>
      <c r="HX30" s="135"/>
      <c r="HY30" s="135"/>
      <c r="HZ30" s="135"/>
      <c r="IA30" s="135"/>
      <c r="IB30" s="135"/>
      <c r="IC30" s="135"/>
      <c r="ID30" s="135"/>
      <c r="IE30" s="135"/>
      <c r="IF30" s="135"/>
      <c r="IG30" s="135"/>
      <c r="IH30" s="135"/>
      <c r="II30" s="135"/>
      <c r="IJ30" s="135"/>
      <c r="IK30" s="135"/>
      <c r="IL30" s="135"/>
      <c r="IM30" s="135"/>
      <c r="IN30" s="135"/>
      <c r="IO30" s="135"/>
      <c r="IP30" s="135"/>
      <c r="IQ30" s="135"/>
      <c r="IR30" s="135"/>
      <c r="IS30" s="135"/>
      <c r="IT30" s="135"/>
      <c r="IU30" s="135"/>
      <c r="IV30" s="135"/>
    </row>
    <row r="31" spans="1:256" ht="21" customHeight="1">
      <c r="A31" s="554" t="str">
        <f ca="1">IF(ISNUMBER(SK!B43), SK!A43, "")</f>
        <v/>
      </c>
      <c r="B31" s="284"/>
      <c r="C31" s="284"/>
      <c r="D31" s="284"/>
      <c r="E31" s="998"/>
      <c r="F31" s="998"/>
      <c r="G31" s="998"/>
      <c r="H31" s="132" t="str">
        <f t="shared" si="0"/>
        <v/>
      </c>
      <c r="I31" s="461" t="str">
        <f ca="1">IF(OR((A31=""),(B31=""),(B31=0)),"",((60*SUM(INDIRECT(ADDRESS((MATCH(A31,SK!A$3:A$78,0)+2),COLUMN(SK!E$2),1,,"SK")),INDIRECT(ADDRESS((MATCH(A31,SK!Q$3:Q$78,0)+2),COLUMN(SK!U$2),1,,"SK"))))/IF((B31&lt;1),(B31*1440),B31)))</f>
        <v/>
      </c>
      <c r="J31" s="446"/>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c r="FK31" s="135"/>
      <c r="FL31" s="135"/>
      <c r="FM31" s="135"/>
      <c r="FN31" s="135"/>
      <c r="FO31" s="135"/>
      <c r="FP31" s="135"/>
      <c r="FQ31" s="135"/>
      <c r="FR31" s="135"/>
      <c r="FS31" s="135"/>
      <c r="FT31" s="135"/>
      <c r="FU31" s="135"/>
      <c r="FV31" s="135"/>
      <c r="FW31" s="135"/>
      <c r="FX31" s="135"/>
      <c r="FY31" s="135"/>
      <c r="FZ31" s="135"/>
      <c r="GA31" s="135"/>
      <c r="GB31" s="135"/>
      <c r="GC31" s="135"/>
      <c r="GD31" s="135"/>
      <c r="GE31" s="135"/>
      <c r="GF31" s="135"/>
      <c r="GG31" s="135"/>
      <c r="GH31" s="135"/>
      <c r="GI31" s="135"/>
      <c r="GJ31" s="135"/>
      <c r="GK31" s="135"/>
      <c r="GL31" s="135"/>
      <c r="GM31" s="135"/>
      <c r="GN31" s="135"/>
      <c r="GO31" s="135"/>
      <c r="GP31" s="135"/>
      <c r="GQ31" s="135"/>
      <c r="GR31" s="135"/>
      <c r="GS31" s="135"/>
      <c r="GT31" s="135"/>
      <c r="GU31" s="135"/>
      <c r="GV31" s="135"/>
      <c r="GW31" s="135"/>
      <c r="GX31" s="135"/>
      <c r="GY31" s="135"/>
      <c r="GZ31" s="135"/>
      <c r="HA31" s="135"/>
      <c r="HB31" s="135"/>
      <c r="HC31" s="135"/>
      <c r="HD31" s="135"/>
      <c r="HE31" s="135"/>
      <c r="HF31" s="135"/>
      <c r="HG31" s="135"/>
      <c r="HH31" s="135"/>
      <c r="HI31" s="135"/>
      <c r="HJ31" s="135"/>
      <c r="HK31" s="135"/>
      <c r="HL31" s="135"/>
      <c r="HM31" s="135"/>
      <c r="HN31" s="135"/>
      <c r="HO31" s="135"/>
      <c r="HP31" s="135"/>
      <c r="HQ31" s="135"/>
      <c r="HR31" s="135"/>
      <c r="HS31" s="135"/>
      <c r="HT31" s="135"/>
      <c r="HU31" s="135"/>
      <c r="HV31" s="135"/>
      <c r="HW31" s="135"/>
      <c r="HX31" s="135"/>
      <c r="HY31" s="135"/>
      <c r="HZ31" s="135"/>
      <c r="IA31" s="135"/>
      <c r="IB31" s="135"/>
      <c r="IC31" s="135"/>
      <c r="ID31" s="135"/>
      <c r="IE31" s="135"/>
      <c r="IF31" s="135"/>
      <c r="IG31" s="135"/>
      <c r="IH31" s="135"/>
      <c r="II31" s="135"/>
      <c r="IJ31" s="135"/>
      <c r="IK31" s="135"/>
      <c r="IL31" s="135"/>
      <c r="IM31" s="135"/>
      <c r="IN31" s="135"/>
      <c r="IO31" s="135"/>
      <c r="IP31" s="135"/>
      <c r="IQ31" s="135"/>
      <c r="IR31" s="135"/>
      <c r="IS31" s="135"/>
      <c r="IT31" s="135"/>
      <c r="IU31" s="135"/>
      <c r="IV31" s="135"/>
    </row>
    <row r="32" spans="1:256" ht="21" customHeight="1">
      <c r="A32" s="81" t="str">
        <f ca="1">IF(ISNUMBER(SK!B45), SK!A45, "")</f>
        <v/>
      </c>
      <c r="B32" s="343"/>
      <c r="C32" s="343"/>
      <c r="D32" s="343"/>
      <c r="E32" s="994"/>
      <c r="F32" s="994"/>
      <c r="G32" s="994"/>
      <c r="H32" s="227" t="str">
        <f t="shared" si="0"/>
        <v/>
      </c>
      <c r="I32" s="403" t="str">
        <f ca="1">IF(OR((A32=""),(B32=""),(B32=0)),"",((60*SUM(INDIRECT(ADDRESS((MATCH(A32,SK!A$3:A$78,0)+2),COLUMN(SK!E$2),1,,"SK")),INDIRECT(ADDRESS((MATCH(A32,SK!Q$3:Q$78,0)+2),COLUMN(SK!U$2),1,,"SK"))))/IF((B32&lt;1),(B32*1440),B32)))</f>
        <v/>
      </c>
      <c r="J32" s="446"/>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c r="EW32" s="135"/>
      <c r="EX32" s="135"/>
      <c r="EY32" s="135"/>
      <c r="EZ32" s="135"/>
      <c r="FA32" s="135"/>
      <c r="FB32" s="135"/>
      <c r="FC32" s="135"/>
      <c r="FD32" s="135"/>
      <c r="FE32" s="135"/>
      <c r="FF32" s="135"/>
      <c r="FG32" s="135"/>
      <c r="FH32" s="135"/>
      <c r="FI32" s="135"/>
      <c r="FJ32" s="135"/>
      <c r="FK32" s="135"/>
      <c r="FL32" s="135"/>
      <c r="FM32" s="135"/>
      <c r="FN32" s="135"/>
      <c r="FO32" s="135"/>
      <c r="FP32" s="135"/>
      <c r="FQ32" s="135"/>
      <c r="FR32" s="135"/>
      <c r="FS32" s="135"/>
      <c r="FT32" s="135"/>
      <c r="FU32" s="135"/>
      <c r="FV32" s="135"/>
      <c r="FW32" s="135"/>
      <c r="FX32" s="135"/>
      <c r="FY32" s="135"/>
      <c r="FZ32" s="135"/>
      <c r="GA32" s="135"/>
      <c r="GB32" s="135"/>
      <c r="GC32" s="135"/>
      <c r="GD32" s="135"/>
      <c r="GE32" s="135"/>
      <c r="GF32" s="135"/>
      <c r="GG32" s="135"/>
      <c r="GH32" s="135"/>
      <c r="GI32" s="135"/>
      <c r="GJ32" s="135"/>
      <c r="GK32" s="135"/>
      <c r="GL32" s="135"/>
      <c r="GM32" s="135"/>
      <c r="GN32" s="135"/>
      <c r="GO32" s="135"/>
      <c r="GP32" s="135"/>
      <c r="GQ32" s="135"/>
      <c r="GR32" s="135"/>
      <c r="GS32" s="135"/>
      <c r="GT32" s="135"/>
      <c r="GU32" s="135"/>
      <c r="GV32" s="135"/>
      <c r="GW32" s="135"/>
      <c r="GX32" s="135"/>
      <c r="GY32" s="135"/>
      <c r="GZ32" s="135"/>
      <c r="HA32" s="135"/>
      <c r="HB32" s="135"/>
      <c r="HC32" s="135"/>
      <c r="HD32" s="135"/>
      <c r="HE32" s="135"/>
      <c r="HF32" s="135"/>
      <c r="HG32" s="135"/>
      <c r="HH32" s="135"/>
      <c r="HI32" s="135"/>
      <c r="HJ32" s="135"/>
      <c r="HK32" s="135"/>
      <c r="HL32" s="135"/>
      <c r="HM32" s="135"/>
      <c r="HN32" s="135"/>
      <c r="HO32" s="135"/>
      <c r="HP32" s="135"/>
      <c r="HQ32" s="135"/>
      <c r="HR32" s="135"/>
      <c r="HS32" s="135"/>
      <c r="HT32" s="135"/>
      <c r="HU32" s="135"/>
      <c r="HV32" s="135"/>
      <c r="HW32" s="135"/>
      <c r="HX32" s="135"/>
      <c r="HY32" s="135"/>
      <c r="HZ32" s="135"/>
      <c r="IA32" s="135"/>
      <c r="IB32" s="135"/>
      <c r="IC32" s="135"/>
      <c r="ID32" s="135"/>
      <c r="IE32" s="135"/>
      <c r="IF32" s="135"/>
      <c r="IG32" s="135"/>
      <c r="IH32" s="135"/>
      <c r="II32" s="135"/>
      <c r="IJ32" s="135"/>
      <c r="IK32" s="135"/>
      <c r="IL32" s="135"/>
      <c r="IM32" s="135"/>
      <c r="IN32" s="135"/>
      <c r="IO32" s="135"/>
      <c r="IP32" s="135"/>
      <c r="IQ32" s="135"/>
      <c r="IR32" s="135"/>
      <c r="IS32" s="135"/>
      <c r="IT32" s="135"/>
      <c r="IU32" s="135"/>
      <c r="IV32" s="135"/>
    </row>
    <row r="33" spans="1:256" ht="21" customHeight="1">
      <c r="A33" s="554" t="str">
        <f ca="1">IF(ISNUMBER(SK!B47), SK!A47, "")</f>
        <v/>
      </c>
      <c r="B33" s="284"/>
      <c r="C33" s="284"/>
      <c r="D33" s="284"/>
      <c r="E33" s="998"/>
      <c r="F33" s="998"/>
      <c r="G33" s="998"/>
      <c r="H33" s="132" t="str">
        <f t="shared" si="0"/>
        <v/>
      </c>
      <c r="I33" s="461" t="str">
        <f ca="1">IF(OR((A33=""),(B33=""),(B33=0)),"",((60*SUM(INDIRECT(ADDRESS((MATCH(A33,SK!A$3:A$78,0)+2),COLUMN(SK!E$2),1,,"SK")),INDIRECT(ADDRESS((MATCH(A33,SK!Q$3:Q$78,0)+2),COLUMN(SK!U$2),1,,"SK"))))/IF((B33&lt;1),(B33*1440),B33)))</f>
        <v/>
      </c>
      <c r="J33" s="446"/>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c r="EN33" s="135"/>
      <c r="EO33" s="135"/>
      <c r="EP33" s="135"/>
      <c r="EQ33" s="135"/>
      <c r="ER33" s="135"/>
      <c r="ES33" s="135"/>
      <c r="ET33" s="135"/>
      <c r="EU33" s="135"/>
      <c r="EV33" s="135"/>
      <c r="EW33" s="135"/>
      <c r="EX33" s="135"/>
      <c r="EY33" s="135"/>
      <c r="EZ33" s="135"/>
      <c r="FA33" s="135"/>
      <c r="FB33" s="135"/>
      <c r="FC33" s="135"/>
      <c r="FD33" s="135"/>
      <c r="FE33" s="135"/>
      <c r="FF33" s="135"/>
      <c r="FG33" s="135"/>
      <c r="FH33" s="135"/>
      <c r="FI33" s="135"/>
      <c r="FJ33" s="135"/>
      <c r="FK33" s="135"/>
      <c r="FL33" s="135"/>
      <c r="FM33" s="135"/>
      <c r="FN33" s="135"/>
      <c r="FO33" s="135"/>
      <c r="FP33" s="135"/>
      <c r="FQ33" s="135"/>
      <c r="FR33" s="135"/>
      <c r="FS33" s="135"/>
      <c r="FT33" s="135"/>
      <c r="FU33" s="135"/>
      <c r="FV33" s="135"/>
      <c r="FW33" s="135"/>
      <c r="FX33" s="135"/>
      <c r="FY33" s="135"/>
      <c r="FZ33" s="135"/>
      <c r="GA33" s="135"/>
      <c r="GB33" s="135"/>
      <c r="GC33" s="135"/>
      <c r="GD33" s="135"/>
      <c r="GE33" s="135"/>
      <c r="GF33" s="135"/>
      <c r="GG33" s="135"/>
      <c r="GH33" s="135"/>
      <c r="GI33" s="135"/>
      <c r="GJ33" s="135"/>
      <c r="GK33" s="135"/>
      <c r="GL33" s="135"/>
      <c r="GM33" s="135"/>
      <c r="GN33" s="135"/>
      <c r="GO33" s="135"/>
      <c r="GP33" s="135"/>
      <c r="GQ33" s="135"/>
      <c r="GR33" s="135"/>
      <c r="GS33" s="135"/>
      <c r="GT33" s="135"/>
      <c r="GU33" s="135"/>
      <c r="GV33" s="135"/>
      <c r="GW33" s="135"/>
      <c r="GX33" s="135"/>
      <c r="GY33" s="135"/>
      <c r="GZ33" s="135"/>
      <c r="HA33" s="135"/>
      <c r="HB33" s="135"/>
      <c r="HC33" s="135"/>
      <c r="HD33" s="135"/>
      <c r="HE33" s="135"/>
      <c r="HF33" s="135"/>
      <c r="HG33" s="135"/>
      <c r="HH33" s="135"/>
      <c r="HI33" s="135"/>
      <c r="HJ33" s="135"/>
      <c r="HK33" s="135"/>
      <c r="HL33" s="135"/>
      <c r="HM33" s="135"/>
      <c r="HN33" s="135"/>
      <c r="HO33" s="135"/>
      <c r="HP33" s="135"/>
      <c r="HQ33" s="135"/>
      <c r="HR33" s="135"/>
      <c r="HS33" s="135"/>
      <c r="HT33" s="135"/>
      <c r="HU33" s="135"/>
      <c r="HV33" s="135"/>
      <c r="HW33" s="135"/>
      <c r="HX33" s="135"/>
      <c r="HY33" s="135"/>
      <c r="HZ33" s="135"/>
      <c r="IA33" s="135"/>
      <c r="IB33" s="135"/>
      <c r="IC33" s="135"/>
      <c r="ID33" s="135"/>
      <c r="IE33" s="135"/>
      <c r="IF33" s="135"/>
      <c r="IG33" s="135"/>
      <c r="IH33" s="135"/>
      <c r="II33" s="135"/>
      <c r="IJ33" s="135"/>
      <c r="IK33" s="135"/>
      <c r="IL33" s="135"/>
      <c r="IM33" s="135"/>
      <c r="IN33" s="135"/>
      <c r="IO33" s="135"/>
      <c r="IP33" s="135"/>
      <c r="IQ33" s="135"/>
      <c r="IR33" s="135"/>
      <c r="IS33" s="135"/>
      <c r="IT33" s="135"/>
      <c r="IU33" s="135"/>
      <c r="IV33" s="135"/>
    </row>
    <row r="34" spans="1:256" ht="21" customHeight="1">
      <c r="A34" s="81" t="str">
        <f ca="1">IF(ISNUMBER(SK!B49), SK!A49, "")</f>
        <v/>
      </c>
      <c r="B34" s="343"/>
      <c r="C34" s="343"/>
      <c r="D34" s="343"/>
      <c r="E34" s="994"/>
      <c r="F34" s="994"/>
      <c r="G34" s="994"/>
      <c r="H34" s="227" t="str">
        <f t="shared" si="0"/>
        <v/>
      </c>
      <c r="I34" s="403" t="str">
        <f ca="1">IF(OR((A34=""),(B34=""),(B34=0)),"",((60*SUM(INDIRECT(ADDRESS((MATCH(A34,SK!A$3:A$78,0)+2),COLUMN(SK!E$2),1,,"SK")),INDIRECT(ADDRESS((MATCH(A34,SK!Q$3:Q$78,0)+2),COLUMN(SK!U$2),1,,"SK"))))/IF((B34&lt;1),(B34*1440),B34)))</f>
        <v/>
      </c>
      <c r="J34" s="446"/>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c r="FK34" s="135"/>
      <c r="FL34" s="135"/>
      <c r="FM34" s="135"/>
      <c r="FN34" s="135"/>
      <c r="FO34" s="135"/>
      <c r="FP34" s="135"/>
      <c r="FQ34" s="135"/>
      <c r="FR34" s="135"/>
      <c r="FS34" s="135"/>
      <c r="FT34" s="135"/>
      <c r="FU34" s="135"/>
      <c r="FV34" s="135"/>
      <c r="FW34" s="135"/>
      <c r="FX34" s="135"/>
      <c r="FY34" s="135"/>
      <c r="FZ34" s="135"/>
      <c r="GA34" s="135"/>
      <c r="GB34" s="135"/>
      <c r="GC34" s="135"/>
      <c r="GD34" s="135"/>
      <c r="GE34" s="135"/>
      <c r="GF34" s="135"/>
      <c r="GG34" s="135"/>
      <c r="GH34" s="135"/>
      <c r="GI34" s="135"/>
      <c r="GJ34" s="135"/>
      <c r="GK34" s="135"/>
      <c r="GL34" s="135"/>
      <c r="GM34" s="135"/>
      <c r="GN34" s="135"/>
      <c r="GO34" s="135"/>
      <c r="GP34" s="135"/>
      <c r="GQ34" s="135"/>
      <c r="GR34" s="135"/>
      <c r="GS34" s="135"/>
      <c r="GT34" s="135"/>
      <c r="GU34" s="135"/>
      <c r="GV34" s="135"/>
      <c r="GW34" s="135"/>
      <c r="GX34" s="135"/>
      <c r="GY34" s="135"/>
      <c r="GZ34" s="135"/>
      <c r="HA34" s="135"/>
      <c r="HB34" s="135"/>
      <c r="HC34" s="135"/>
      <c r="HD34" s="135"/>
      <c r="HE34" s="135"/>
      <c r="HF34" s="135"/>
      <c r="HG34" s="135"/>
      <c r="HH34" s="135"/>
      <c r="HI34" s="135"/>
      <c r="HJ34" s="135"/>
      <c r="HK34" s="135"/>
      <c r="HL34" s="135"/>
      <c r="HM34" s="135"/>
      <c r="HN34" s="135"/>
      <c r="HO34" s="135"/>
      <c r="HP34" s="135"/>
      <c r="HQ34" s="135"/>
      <c r="HR34" s="135"/>
      <c r="HS34" s="135"/>
      <c r="HT34" s="135"/>
      <c r="HU34" s="135"/>
      <c r="HV34" s="135"/>
      <c r="HW34" s="135"/>
      <c r="HX34" s="135"/>
      <c r="HY34" s="135"/>
      <c r="HZ34" s="135"/>
      <c r="IA34" s="135"/>
      <c r="IB34" s="135"/>
      <c r="IC34" s="135"/>
      <c r="ID34" s="135"/>
      <c r="IE34" s="135"/>
      <c r="IF34" s="135"/>
      <c r="IG34" s="135"/>
      <c r="IH34" s="135"/>
      <c r="II34" s="135"/>
      <c r="IJ34" s="135"/>
      <c r="IK34" s="135"/>
      <c r="IL34" s="135"/>
      <c r="IM34" s="135"/>
      <c r="IN34" s="135"/>
      <c r="IO34" s="135"/>
      <c r="IP34" s="135"/>
      <c r="IQ34" s="135"/>
      <c r="IR34" s="135"/>
      <c r="IS34" s="135"/>
      <c r="IT34" s="135"/>
      <c r="IU34" s="135"/>
      <c r="IV34" s="135"/>
    </row>
    <row r="35" spans="1:256" ht="21" customHeight="1">
      <c r="A35" s="554" t="str">
        <f ca="1">IF(ISNUMBER(SK!B51), SK!A51, "")</f>
        <v/>
      </c>
      <c r="B35" s="284"/>
      <c r="C35" s="284"/>
      <c r="D35" s="284"/>
      <c r="E35" s="998"/>
      <c r="F35" s="998"/>
      <c r="G35" s="998"/>
      <c r="H35" s="132" t="str">
        <f t="shared" si="0"/>
        <v/>
      </c>
      <c r="I35" s="461" t="str">
        <f ca="1">IF(OR((A35=""),(B35=""),(B35=0)),"",((60*SUM(INDIRECT(ADDRESS((MATCH(A35,SK!A$3:A$78,0)+2),COLUMN(SK!E$2),1,,"SK")),INDIRECT(ADDRESS((MATCH(A35,SK!Q$3:Q$78,0)+2),COLUMN(SK!U$2),1,,"SK"))))/IF((B35&lt;1),(B35*1440),B35)))</f>
        <v/>
      </c>
      <c r="J35" s="446"/>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c r="EN35" s="135"/>
      <c r="EO35" s="135"/>
      <c r="EP35" s="135"/>
      <c r="EQ35" s="135"/>
      <c r="ER35" s="135"/>
      <c r="ES35" s="135"/>
      <c r="ET35" s="135"/>
      <c r="EU35" s="135"/>
      <c r="EV35" s="135"/>
      <c r="EW35" s="135"/>
      <c r="EX35" s="135"/>
      <c r="EY35" s="135"/>
      <c r="EZ35" s="135"/>
      <c r="FA35" s="135"/>
      <c r="FB35" s="135"/>
      <c r="FC35" s="135"/>
      <c r="FD35" s="135"/>
      <c r="FE35" s="135"/>
      <c r="FF35" s="135"/>
      <c r="FG35" s="135"/>
      <c r="FH35" s="135"/>
      <c r="FI35" s="135"/>
      <c r="FJ35" s="135"/>
      <c r="FK35" s="135"/>
      <c r="FL35" s="135"/>
      <c r="FM35" s="135"/>
      <c r="FN35" s="135"/>
      <c r="FO35" s="135"/>
      <c r="FP35" s="135"/>
      <c r="FQ35" s="135"/>
      <c r="FR35" s="135"/>
      <c r="FS35" s="135"/>
      <c r="FT35" s="135"/>
      <c r="FU35" s="135"/>
      <c r="FV35" s="135"/>
      <c r="FW35" s="135"/>
      <c r="FX35" s="135"/>
      <c r="FY35" s="135"/>
      <c r="FZ35" s="135"/>
      <c r="GA35" s="135"/>
      <c r="GB35" s="135"/>
      <c r="GC35" s="135"/>
      <c r="GD35" s="135"/>
      <c r="GE35" s="135"/>
      <c r="GF35" s="135"/>
      <c r="GG35" s="135"/>
      <c r="GH35" s="135"/>
      <c r="GI35" s="135"/>
      <c r="GJ35" s="135"/>
      <c r="GK35" s="135"/>
      <c r="GL35" s="135"/>
      <c r="GM35" s="135"/>
      <c r="GN35" s="135"/>
      <c r="GO35" s="135"/>
      <c r="GP35" s="135"/>
      <c r="GQ35" s="135"/>
      <c r="GR35" s="135"/>
      <c r="GS35" s="135"/>
      <c r="GT35" s="135"/>
      <c r="GU35" s="135"/>
      <c r="GV35" s="135"/>
      <c r="GW35" s="135"/>
      <c r="GX35" s="135"/>
      <c r="GY35" s="135"/>
      <c r="GZ35" s="135"/>
      <c r="HA35" s="135"/>
      <c r="HB35" s="135"/>
      <c r="HC35" s="135"/>
      <c r="HD35" s="135"/>
      <c r="HE35" s="135"/>
      <c r="HF35" s="135"/>
      <c r="HG35" s="135"/>
      <c r="HH35" s="135"/>
      <c r="HI35" s="135"/>
      <c r="HJ35" s="135"/>
      <c r="HK35" s="135"/>
      <c r="HL35" s="135"/>
      <c r="HM35" s="135"/>
      <c r="HN35" s="135"/>
      <c r="HO35" s="135"/>
      <c r="HP35" s="135"/>
      <c r="HQ35" s="135"/>
      <c r="HR35" s="135"/>
      <c r="HS35" s="135"/>
      <c r="HT35" s="135"/>
      <c r="HU35" s="135"/>
      <c r="HV35" s="135"/>
      <c r="HW35" s="135"/>
      <c r="HX35" s="135"/>
      <c r="HY35" s="135"/>
      <c r="HZ35" s="135"/>
      <c r="IA35" s="135"/>
      <c r="IB35" s="135"/>
      <c r="IC35" s="135"/>
      <c r="ID35" s="135"/>
      <c r="IE35" s="135"/>
      <c r="IF35" s="135"/>
      <c r="IG35" s="135"/>
      <c r="IH35" s="135"/>
      <c r="II35" s="135"/>
      <c r="IJ35" s="135"/>
      <c r="IK35" s="135"/>
      <c r="IL35" s="135"/>
      <c r="IM35" s="135"/>
      <c r="IN35" s="135"/>
      <c r="IO35" s="135"/>
      <c r="IP35" s="135"/>
      <c r="IQ35" s="135"/>
      <c r="IR35" s="135"/>
      <c r="IS35" s="135"/>
      <c r="IT35" s="135"/>
      <c r="IU35" s="135"/>
      <c r="IV35" s="135"/>
    </row>
    <row r="36" spans="1:256" ht="21" customHeight="1">
      <c r="A36" s="81" t="str">
        <f ca="1">IF(ISNUMBER(SK!B53), SK!A53, "")</f>
        <v/>
      </c>
      <c r="B36" s="343"/>
      <c r="C36" s="343"/>
      <c r="D36" s="343"/>
      <c r="E36" s="994"/>
      <c r="F36" s="994"/>
      <c r="G36" s="994"/>
      <c r="H36" s="227" t="str">
        <f t="shared" si="0"/>
        <v/>
      </c>
      <c r="I36" s="403" t="str">
        <f ca="1">IF(OR((A36=""),(B36=""),(B36=0)),"",((60*SUM(INDIRECT(ADDRESS((MATCH(A36,SK!A$3:A$78,0)+2),COLUMN(SK!E$2),1,,"SK")),INDIRECT(ADDRESS((MATCH(A36,SK!Q$3:Q$78,0)+2),COLUMN(SK!U$2),1,,"SK"))))/IF((B36&lt;1),(B36*1440),B36)))</f>
        <v/>
      </c>
      <c r="J36" s="446"/>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c r="FS36" s="135"/>
      <c r="FT36" s="135"/>
      <c r="FU36" s="135"/>
      <c r="FV36" s="135"/>
      <c r="FW36" s="135"/>
      <c r="FX36" s="135"/>
      <c r="FY36" s="135"/>
      <c r="FZ36" s="135"/>
      <c r="GA36" s="135"/>
      <c r="GB36" s="135"/>
      <c r="GC36" s="135"/>
      <c r="GD36" s="135"/>
      <c r="GE36" s="135"/>
      <c r="GF36" s="135"/>
      <c r="GG36" s="135"/>
      <c r="GH36" s="135"/>
      <c r="GI36" s="135"/>
      <c r="GJ36" s="135"/>
      <c r="GK36" s="135"/>
      <c r="GL36" s="135"/>
      <c r="GM36" s="135"/>
      <c r="GN36" s="135"/>
      <c r="GO36" s="135"/>
      <c r="GP36" s="135"/>
      <c r="GQ36" s="135"/>
      <c r="GR36" s="135"/>
      <c r="GS36" s="135"/>
      <c r="GT36" s="135"/>
      <c r="GU36" s="135"/>
      <c r="GV36" s="135"/>
      <c r="GW36" s="135"/>
      <c r="GX36" s="135"/>
      <c r="GY36" s="135"/>
      <c r="GZ36" s="135"/>
      <c r="HA36" s="135"/>
      <c r="HB36" s="135"/>
      <c r="HC36" s="135"/>
      <c r="HD36" s="135"/>
      <c r="HE36" s="135"/>
      <c r="HF36" s="135"/>
      <c r="HG36" s="135"/>
      <c r="HH36" s="135"/>
      <c r="HI36" s="135"/>
      <c r="HJ36" s="135"/>
      <c r="HK36" s="135"/>
      <c r="HL36" s="135"/>
      <c r="HM36" s="135"/>
      <c r="HN36" s="135"/>
      <c r="HO36" s="135"/>
      <c r="HP36" s="135"/>
      <c r="HQ36" s="135"/>
      <c r="HR36" s="135"/>
      <c r="HS36" s="135"/>
      <c r="HT36" s="135"/>
      <c r="HU36" s="135"/>
      <c r="HV36" s="135"/>
      <c r="HW36" s="135"/>
      <c r="HX36" s="135"/>
      <c r="HY36" s="135"/>
      <c r="HZ36" s="135"/>
      <c r="IA36" s="135"/>
      <c r="IB36" s="135"/>
      <c r="IC36" s="135"/>
      <c r="ID36" s="135"/>
      <c r="IE36" s="135"/>
      <c r="IF36" s="135"/>
      <c r="IG36" s="135"/>
      <c r="IH36" s="135"/>
      <c r="II36" s="135"/>
      <c r="IJ36" s="135"/>
      <c r="IK36" s="135"/>
      <c r="IL36" s="135"/>
      <c r="IM36" s="135"/>
      <c r="IN36" s="135"/>
      <c r="IO36" s="135"/>
      <c r="IP36" s="135"/>
      <c r="IQ36" s="135"/>
      <c r="IR36" s="135"/>
      <c r="IS36" s="135"/>
      <c r="IT36" s="135"/>
      <c r="IU36" s="135"/>
      <c r="IV36" s="135"/>
    </row>
    <row r="37" spans="1:256" ht="21" customHeight="1">
      <c r="A37" s="554" t="str">
        <f ca="1">IF(ISNUMBER(SK!B55), SK!A55, "")</f>
        <v/>
      </c>
      <c r="B37" s="284"/>
      <c r="C37" s="284"/>
      <c r="D37" s="284"/>
      <c r="E37" s="998"/>
      <c r="F37" s="998"/>
      <c r="G37" s="998"/>
      <c r="H37" s="132" t="str">
        <f t="shared" si="0"/>
        <v/>
      </c>
      <c r="I37" s="461" t="str">
        <f ca="1">IF(OR((A37=""),(B37=""),(B37=0)),"",((60*SUM(INDIRECT(ADDRESS((MATCH(A37,SK!A$3:A$78,0)+2),COLUMN(SK!E$2),1,,"SK")),INDIRECT(ADDRESS((MATCH(A37,SK!Q$3:Q$78,0)+2),COLUMN(SK!U$2),1,,"SK"))))/IF((B37&lt;1),(B37*1440),B37)))</f>
        <v/>
      </c>
      <c r="J37" s="446"/>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c r="IS37" s="135"/>
      <c r="IT37" s="135"/>
      <c r="IU37" s="135"/>
      <c r="IV37" s="135"/>
    </row>
    <row r="38" spans="1:256" ht="21" customHeight="1">
      <c r="A38" s="81" t="str">
        <f ca="1">IF(ISNUMBER(SK!B57), SK!A57, "")</f>
        <v/>
      </c>
      <c r="B38" s="343"/>
      <c r="C38" s="343"/>
      <c r="D38" s="343"/>
      <c r="E38" s="994"/>
      <c r="F38" s="994"/>
      <c r="G38" s="994"/>
      <c r="H38" s="227" t="str">
        <f t="shared" si="0"/>
        <v/>
      </c>
      <c r="I38" s="403" t="str">
        <f ca="1">IF(OR((A38=""),(B38=""),(B38=0)),"",((60*SUM(INDIRECT(ADDRESS((MATCH(A38,SK!A$3:A$78,0)+2),COLUMN(SK!E$2),1,,"SK")),INDIRECT(ADDRESS((MATCH(A38,SK!Q$3:Q$78,0)+2),COLUMN(SK!U$2),1,,"SK"))))/IF((B38&lt;1),(B38*1440),B38)))</f>
        <v/>
      </c>
      <c r="J38" s="446"/>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c r="EW38" s="135"/>
      <c r="EX38" s="135"/>
      <c r="EY38" s="135"/>
      <c r="EZ38" s="135"/>
      <c r="FA38" s="135"/>
      <c r="FB38" s="135"/>
      <c r="FC38" s="135"/>
      <c r="FD38" s="135"/>
      <c r="FE38" s="135"/>
      <c r="FF38" s="135"/>
      <c r="FG38" s="135"/>
      <c r="FH38" s="135"/>
      <c r="FI38" s="135"/>
      <c r="FJ38" s="135"/>
      <c r="FK38" s="135"/>
      <c r="FL38" s="135"/>
      <c r="FM38" s="135"/>
      <c r="FN38" s="135"/>
      <c r="FO38" s="135"/>
      <c r="FP38" s="135"/>
      <c r="FQ38" s="135"/>
      <c r="FR38" s="135"/>
      <c r="FS38" s="135"/>
      <c r="FT38" s="135"/>
      <c r="FU38" s="135"/>
      <c r="FV38" s="135"/>
      <c r="FW38" s="135"/>
      <c r="FX38" s="135"/>
      <c r="FY38" s="135"/>
      <c r="FZ38" s="135"/>
      <c r="GA38" s="135"/>
      <c r="GB38" s="135"/>
      <c r="GC38" s="135"/>
      <c r="GD38" s="135"/>
      <c r="GE38" s="135"/>
      <c r="GF38" s="135"/>
      <c r="GG38" s="135"/>
      <c r="GH38" s="135"/>
      <c r="GI38" s="135"/>
      <c r="GJ38" s="135"/>
      <c r="GK38" s="135"/>
      <c r="GL38" s="135"/>
      <c r="GM38" s="135"/>
      <c r="GN38" s="135"/>
      <c r="GO38" s="135"/>
      <c r="GP38" s="135"/>
      <c r="GQ38" s="135"/>
      <c r="GR38" s="135"/>
      <c r="GS38" s="135"/>
      <c r="GT38" s="135"/>
      <c r="GU38" s="135"/>
      <c r="GV38" s="135"/>
      <c r="GW38" s="135"/>
      <c r="GX38" s="135"/>
      <c r="GY38" s="135"/>
      <c r="GZ38" s="135"/>
      <c r="HA38" s="135"/>
      <c r="HB38" s="135"/>
      <c r="HC38" s="135"/>
      <c r="HD38" s="135"/>
      <c r="HE38" s="135"/>
      <c r="HF38" s="135"/>
      <c r="HG38" s="135"/>
      <c r="HH38" s="135"/>
      <c r="HI38" s="135"/>
      <c r="HJ38" s="135"/>
      <c r="HK38" s="135"/>
      <c r="HL38" s="135"/>
      <c r="HM38" s="135"/>
      <c r="HN38" s="135"/>
      <c r="HO38" s="135"/>
      <c r="HP38" s="135"/>
      <c r="HQ38" s="135"/>
      <c r="HR38" s="135"/>
      <c r="HS38" s="135"/>
      <c r="HT38" s="135"/>
      <c r="HU38" s="135"/>
      <c r="HV38" s="135"/>
      <c r="HW38" s="135"/>
      <c r="HX38" s="135"/>
      <c r="HY38" s="135"/>
      <c r="HZ38" s="135"/>
      <c r="IA38" s="135"/>
      <c r="IB38" s="135"/>
      <c r="IC38" s="135"/>
      <c r="ID38" s="135"/>
      <c r="IE38" s="135"/>
      <c r="IF38" s="135"/>
      <c r="IG38" s="135"/>
      <c r="IH38" s="135"/>
      <c r="II38" s="135"/>
      <c r="IJ38" s="135"/>
      <c r="IK38" s="135"/>
      <c r="IL38" s="135"/>
      <c r="IM38" s="135"/>
      <c r="IN38" s="135"/>
      <c r="IO38" s="135"/>
      <c r="IP38" s="135"/>
      <c r="IQ38" s="135"/>
      <c r="IR38" s="135"/>
      <c r="IS38" s="135"/>
      <c r="IT38" s="135"/>
      <c r="IU38" s="135"/>
      <c r="IV38" s="135"/>
    </row>
    <row r="39" spans="1:256" ht="21" customHeight="1">
      <c r="A39" s="554" t="str">
        <f ca="1">IF(ISNUMBER(SK!B59), SK!A59, "")</f>
        <v/>
      </c>
      <c r="B39" s="284"/>
      <c r="C39" s="284"/>
      <c r="D39" s="284"/>
      <c r="E39" s="998"/>
      <c r="F39" s="998"/>
      <c r="G39" s="998"/>
      <c r="H39" s="132" t="str">
        <f t="shared" si="0"/>
        <v/>
      </c>
      <c r="I39" s="461" t="str">
        <f ca="1">IF(OR((A39=""),(B39=""),(B39=0)),"",((60*SUM(INDIRECT(ADDRESS((MATCH(A39,SK!A$3:A$78,0)+2),COLUMN(SK!E$2),1,,"SK")),INDIRECT(ADDRESS((MATCH(A39,SK!Q$3:Q$78,0)+2),COLUMN(SK!U$2),1,,"SK"))))/IF((B39&lt;1),(B39*1440),B39)))</f>
        <v/>
      </c>
      <c r="J39" s="446"/>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5"/>
      <c r="GF39" s="135"/>
      <c r="GG39" s="135"/>
      <c r="GH39" s="135"/>
      <c r="GI39" s="135"/>
      <c r="GJ39" s="135"/>
      <c r="GK39" s="135"/>
      <c r="GL39" s="135"/>
      <c r="GM39" s="135"/>
      <c r="GN39" s="135"/>
      <c r="GO39" s="135"/>
      <c r="GP39" s="135"/>
      <c r="GQ39" s="135"/>
      <c r="GR39" s="135"/>
      <c r="GS39" s="135"/>
      <c r="GT39" s="135"/>
      <c r="GU39" s="135"/>
      <c r="GV39" s="135"/>
      <c r="GW39" s="135"/>
      <c r="GX39" s="135"/>
      <c r="GY39" s="135"/>
      <c r="GZ39" s="135"/>
      <c r="HA39" s="135"/>
      <c r="HB39" s="135"/>
      <c r="HC39" s="135"/>
      <c r="HD39" s="135"/>
      <c r="HE39" s="135"/>
      <c r="HF39" s="135"/>
      <c r="HG39" s="135"/>
      <c r="HH39" s="135"/>
      <c r="HI39" s="135"/>
      <c r="HJ39" s="135"/>
      <c r="HK39" s="135"/>
      <c r="HL39" s="135"/>
      <c r="HM39" s="135"/>
      <c r="HN39" s="135"/>
      <c r="HO39" s="135"/>
      <c r="HP39" s="135"/>
      <c r="HQ39" s="135"/>
      <c r="HR39" s="135"/>
      <c r="HS39" s="135"/>
      <c r="HT39" s="135"/>
      <c r="HU39" s="135"/>
      <c r="HV39" s="135"/>
      <c r="HW39" s="135"/>
      <c r="HX39" s="135"/>
      <c r="HY39" s="135"/>
      <c r="HZ39" s="135"/>
      <c r="IA39" s="135"/>
      <c r="IB39" s="135"/>
      <c r="IC39" s="135"/>
      <c r="ID39" s="135"/>
      <c r="IE39" s="135"/>
      <c r="IF39" s="135"/>
      <c r="IG39" s="135"/>
      <c r="IH39" s="135"/>
      <c r="II39" s="135"/>
      <c r="IJ39" s="135"/>
      <c r="IK39" s="135"/>
      <c r="IL39" s="135"/>
      <c r="IM39" s="135"/>
      <c r="IN39" s="135"/>
      <c r="IO39" s="135"/>
      <c r="IP39" s="135"/>
      <c r="IQ39" s="135"/>
      <c r="IR39" s="135"/>
      <c r="IS39" s="135"/>
      <c r="IT39" s="135"/>
      <c r="IU39" s="135"/>
      <c r="IV39" s="135"/>
    </row>
    <row r="40" spans="1:256" ht="21" customHeight="1">
      <c r="A40" s="81" t="str">
        <f ca="1">IF(ISNUMBER(SK!B61), SK!A61, "")</f>
        <v/>
      </c>
      <c r="B40" s="343"/>
      <c r="C40" s="343"/>
      <c r="D40" s="343"/>
      <c r="E40" s="994"/>
      <c r="F40" s="994"/>
      <c r="G40" s="994"/>
      <c r="H40" s="227" t="str">
        <f t="shared" si="0"/>
        <v/>
      </c>
      <c r="I40" s="403" t="str">
        <f ca="1">IF(OR((A40=""),(B40=""),(B40=0)),"",((60*SUM(INDIRECT(ADDRESS((MATCH(A40,SK!A$3:A$78,0)+2),COLUMN(SK!E$2),1,,"SK")),INDIRECT(ADDRESS((MATCH(A40,SK!Q$3:Q$78,0)+2),COLUMN(SK!U$2),1,,"SK"))))/IF((B40&lt;1),(B40*1440),B40)))</f>
        <v/>
      </c>
      <c r="J40" s="446"/>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c r="FN40" s="135"/>
      <c r="FO40" s="135"/>
      <c r="FP40" s="135"/>
      <c r="FQ40" s="135"/>
      <c r="FR40" s="135"/>
      <c r="FS40" s="135"/>
      <c r="FT40" s="135"/>
      <c r="FU40" s="135"/>
      <c r="FV40" s="135"/>
      <c r="FW40" s="135"/>
      <c r="FX40" s="135"/>
      <c r="FY40" s="135"/>
      <c r="FZ40" s="135"/>
      <c r="GA40" s="135"/>
      <c r="GB40" s="135"/>
      <c r="GC40" s="135"/>
      <c r="GD40" s="135"/>
      <c r="GE40" s="135"/>
      <c r="GF40" s="135"/>
      <c r="GG40" s="135"/>
      <c r="GH40" s="135"/>
      <c r="GI40" s="135"/>
      <c r="GJ40" s="135"/>
      <c r="GK40" s="135"/>
      <c r="GL40" s="135"/>
      <c r="GM40" s="135"/>
      <c r="GN40" s="135"/>
      <c r="GO40" s="135"/>
      <c r="GP40" s="135"/>
      <c r="GQ40" s="135"/>
      <c r="GR40" s="135"/>
      <c r="GS40" s="135"/>
      <c r="GT40" s="135"/>
      <c r="GU40" s="135"/>
      <c r="GV40" s="135"/>
      <c r="GW40" s="135"/>
      <c r="GX40" s="135"/>
      <c r="GY40" s="135"/>
      <c r="GZ40" s="135"/>
      <c r="HA40" s="135"/>
      <c r="HB40" s="135"/>
      <c r="HC40" s="135"/>
      <c r="HD40" s="135"/>
      <c r="HE40" s="135"/>
      <c r="HF40" s="135"/>
      <c r="HG40" s="135"/>
      <c r="HH40" s="135"/>
      <c r="HI40" s="135"/>
      <c r="HJ40" s="135"/>
      <c r="HK40" s="135"/>
      <c r="HL40" s="135"/>
      <c r="HM40" s="135"/>
      <c r="HN40" s="135"/>
      <c r="HO40" s="135"/>
      <c r="HP40" s="135"/>
      <c r="HQ40" s="135"/>
      <c r="HR40" s="135"/>
      <c r="HS40" s="135"/>
      <c r="HT40" s="135"/>
      <c r="HU40" s="135"/>
      <c r="HV40" s="135"/>
      <c r="HW40" s="135"/>
      <c r="HX40" s="135"/>
      <c r="HY40" s="135"/>
      <c r="HZ40" s="135"/>
      <c r="IA40" s="135"/>
      <c r="IB40" s="135"/>
      <c r="IC40" s="135"/>
      <c r="ID40" s="135"/>
      <c r="IE40" s="135"/>
      <c r="IF40" s="135"/>
      <c r="IG40" s="135"/>
      <c r="IH40" s="135"/>
      <c r="II40" s="135"/>
      <c r="IJ40" s="135"/>
      <c r="IK40" s="135"/>
      <c r="IL40" s="135"/>
      <c r="IM40" s="135"/>
      <c r="IN40" s="135"/>
      <c r="IO40" s="135"/>
      <c r="IP40" s="135"/>
      <c r="IQ40" s="135"/>
      <c r="IR40" s="135"/>
      <c r="IS40" s="135"/>
      <c r="IT40" s="135"/>
      <c r="IU40" s="135"/>
      <c r="IV40" s="135"/>
    </row>
    <row r="41" spans="1:256" ht="21" customHeight="1">
      <c r="A41" s="554" t="str">
        <f ca="1">IF(ISNUMBER(SK!B63), SK!A63, "")</f>
        <v/>
      </c>
      <c r="B41" s="284"/>
      <c r="C41" s="284"/>
      <c r="D41" s="284"/>
      <c r="E41" s="998"/>
      <c r="F41" s="998"/>
      <c r="G41" s="998"/>
      <c r="H41" s="132" t="str">
        <f t="shared" si="0"/>
        <v/>
      </c>
      <c r="I41" s="461" t="str">
        <f ca="1">IF(OR((A41=""),(B41=""),(B41=0)),"",((60*SUM(INDIRECT(ADDRESS((MATCH(A41,SK!A$3:A$78,0)+2),COLUMN(SK!E$2),1,,"SK")),INDIRECT(ADDRESS((MATCH(A41,SK!Q$3:Q$78,0)+2),COLUMN(SK!U$2),1,,"SK"))))/IF((B41&lt;1),(B41*1440),B41)))</f>
        <v/>
      </c>
      <c r="J41" s="446"/>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c r="EW41" s="135"/>
      <c r="EX41" s="135"/>
      <c r="EY41" s="135"/>
      <c r="EZ41" s="135"/>
      <c r="FA41" s="135"/>
      <c r="FB41" s="135"/>
      <c r="FC41" s="135"/>
      <c r="FD41" s="135"/>
      <c r="FE41" s="135"/>
      <c r="FF41" s="135"/>
      <c r="FG41" s="135"/>
      <c r="FH41" s="135"/>
      <c r="FI41" s="135"/>
      <c r="FJ41" s="135"/>
      <c r="FK41" s="135"/>
      <c r="FL41" s="135"/>
      <c r="FM41" s="135"/>
      <c r="FN41" s="135"/>
      <c r="FO41" s="135"/>
      <c r="FP41" s="135"/>
      <c r="FQ41" s="135"/>
      <c r="FR41" s="135"/>
      <c r="FS41" s="135"/>
      <c r="FT41" s="135"/>
      <c r="FU41" s="135"/>
      <c r="FV41" s="135"/>
      <c r="FW41" s="135"/>
      <c r="FX41" s="135"/>
      <c r="FY41" s="135"/>
      <c r="FZ41" s="135"/>
      <c r="GA41" s="135"/>
      <c r="GB41" s="135"/>
      <c r="GC41" s="135"/>
      <c r="GD41" s="135"/>
      <c r="GE41" s="135"/>
      <c r="GF41" s="135"/>
      <c r="GG41" s="135"/>
      <c r="GH41" s="135"/>
      <c r="GI41" s="135"/>
      <c r="GJ41" s="135"/>
      <c r="GK41" s="135"/>
      <c r="GL41" s="135"/>
      <c r="GM41" s="135"/>
      <c r="GN41" s="135"/>
      <c r="GO41" s="135"/>
      <c r="GP41" s="135"/>
      <c r="GQ41" s="135"/>
      <c r="GR41" s="135"/>
      <c r="GS41" s="135"/>
      <c r="GT41" s="135"/>
      <c r="GU41" s="135"/>
      <c r="GV41" s="135"/>
      <c r="GW41" s="135"/>
      <c r="GX41" s="135"/>
      <c r="GY41" s="135"/>
      <c r="GZ41" s="135"/>
      <c r="HA41" s="135"/>
      <c r="HB41" s="135"/>
      <c r="HC41" s="135"/>
      <c r="HD41" s="135"/>
      <c r="HE41" s="135"/>
      <c r="HF41" s="135"/>
      <c r="HG41" s="135"/>
      <c r="HH41" s="135"/>
      <c r="HI41" s="135"/>
      <c r="HJ41" s="135"/>
      <c r="HK41" s="135"/>
      <c r="HL41" s="135"/>
      <c r="HM41" s="135"/>
      <c r="HN41" s="135"/>
      <c r="HO41" s="135"/>
      <c r="HP41" s="135"/>
      <c r="HQ41" s="135"/>
      <c r="HR41" s="135"/>
      <c r="HS41" s="135"/>
      <c r="HT41" s="135"/>
      <c r="HU41" s="135"/>
      <c r="HV41" s="135"/>
      <c r="HW41" s="135"/>
      <c r="HX41" s="135"/>
      <c r="HY41" s="135"/>
      <c r="HZ41" s="135"/>
      <c r="IA41" s="135"/>
      <c r="IB41" s="135"/>
      <c r="IC41" s="135"/>
      <c r="ID41" s="135"/>
      <c r="IE41" s="135"/>
      <c r="IF41" s="135"/>
      <c r="IG41" s="135"/>
      <c r="IH41" s="135"/>
      <c r="II41" s="135"/>
      <c r="IJ41" s="135"/>
      <c r="IK41" s="135"/>
      <c r="IL41" s="135"/>
      <c r="IM41" s="135"/>
      <c r="IN41" s="135"/>
      <c r="IO41" s="135"/>
      <c r="IP41" s="135"/>
      <c r="IQ41" s="135"/>
      <c r="IR41" s="135"/>
      <c r="IS41" s="135"/>
      <c r="IT41" s="135"/>
      <c r="IU41" s="135"/>
      <c r="IV41" s="135"/>
    </row>
    <row r="42" spans="1:256" ht="21" customHeight="1">
      <c r="A42" s="81" t="str">
        <f ca="1">IF(ISNUMBER(SK!B65), SK!A65, "")</f>
        <v/>
      </c>
      <c r="B42" s="343"/>
      <c r="C42" s="343"/>
      <c r="D42" s="343"/>
      <c r="E42" s="994"/>
      <c r="F42" s="994"/>
      <c r="G42" s="994"/>
      <c r="H42" s="227" t="str">
        <f t="shared" si="0"/>
        <v/>
      </c>
      <c r="I42" s="403" t="str">
        <f ca="1">IF(OR((A42=""),(B42=""),(B42=0)),"",((60*SUM(INDIRECT(ADDRESS((MATCH(A42,SK!A$3:A$78,0)+2),COLUMN(SK!E$2),1,,"SK")),INDIRECT(ADDRESS((MATCH(A42,SK!Q$3:Q$78,0)+2),COLUMN(SK!U$2),1,,"SK"))))/IF((B42&lt;1),(B42*1440),B42)))</f>
        <v/>
      </c>
      <c r="J42" s="446"/>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FM42" s="135"/>
      <c r="FN42" s="135"/>
      <c r="FO42" s="135"/>
      <c r="FP42" s="135"/>
      <c r="FQ42" s="135"/>
      <c r="FR42" s="135"/>
      <c r="FS42" s="135"/>
      <c r="FT42" s="135"/>
      <c r="FU42" s="135"/>
      <c r="FV42" s="135"/>
      <c r="FW42" s="135"/>
      <c r="FX42" s="135"/>
      <c r="FY42" s="135"/>
      <c r="FZ42" s="135"/>
      <c r="GA42" s="135"/>
      <c r="GB42" s="135"/>
      <c r="GC42" s="135"/>
      <c r="GD42" s="135"/>
      <c r="GE42" s="135"/>
      <c r="GF42" s="135"/>
      <c r="GG42" s="135"/>
      <c r="GH42" s="135"/>
      <c r="GI42" s="135"/>
      <c r="GJ42" s="135"/>
      <c r="GK42" s="135"/>
      <c r="GL42" s="135"/>
      <c r="GM42" s="135"/>
      <c r="GN42" s="135"/>
      <c r="GO42" s="135"/>
      <c r="GP42" s="135"/>
      <c r="GQ42" s="135"/>
      <c r="GR42" s="135"/>
      <c r="GS42" s="135"/>
      <c r="GT42" s="135"/>
      <c r="GU42" s="135"/>
      <c r="GV42" s="135"/>
      <c r="GW42" s="135"/>
      <c r="GX42" s="135"/>
      <c r="GY42" s="135"/>
      <c r="GZ42" s="135"/>
      <c r="HA42" s="135"/>
      <c r="HB42" s="135"/>
      <c r="HC42" s="135"/>
      <c r="HD42" s="135"/>
      <c r="HE42" s="135"/>
      <c r="HF42" s="135"/>
      <c r="HG42" s="135"/>
      <c r="HH42" s="135"/>
      <c r="HI42" s="135"/>
      <c r="HJ42" s="135"/>
      <c r="HK42" s="135"/>
      <c r="HL42" s="135"/>
      <c r="HM42" s="135"/>
      <c r="HN42" s="135"/>
      <c r="HO42" s="135"/>
      <c r="HP42" s="135"/>
      <c r="HQ42" s="135"/>
      <c r="HR42" s="135"/>
      <c r="HS42" s="135"/>
      <c r="HT42" s="135"/>
      <c r="HU42" s="135"/>
      <c r="HV42" s="135"/>
      <c r="HW42" s="135"/>
      <c r="HX42" s="135"/>
      <c r="HY42" s="135"/>
      <c r="HZ42" s="135"/>
      <c r="IA42" s="135"/>
      <c r="IB42" s="135"/>
      <c r="IC42" s="135"/>
      <c r="ID42" s="135"/>
      <c r="IE42" s="135"/>
      <c r="IF42" s="135"/>
      <c r="IG42" s="135"/>
      <c r="IH42" s="135"/>
      <c r="II42" s="135"/>
      <c r="IJ42" s="135"/>
      <c r="IK42" s="135"/>
      <c r="IL42" s="135"/>
      <c r="IM42" s="135"/>
      <c r="IN42" s="135"/>
      <c r="IO42" s="135"/>
      <c r="IP42" s="135"/>
      <c r="IQ42" s="135"/>
      <c r="IR42" s="135"/>
      <c r="IS42" s="135"/>
      <c r="IT42" s="135"/>
      <c r="IU42" s="135"/>
      <c r="IV42" s="135"/>
    </row>
    <row r="43" spans="1:256" ht="21" customHeight="1">
      <c r="A43" s="554" t="str">
        <f ca="1">IF(ISNUMBER(SK!B67), SK!A67, "")</f>
        <v/>
      </c>
      <c r="B43" s="284"/>
      <c r="C43" s="284"/>
      <c r="D43" s="284"/>
      <c r="E43" s="998"/>
      <c r="F43" s="998"/>
      <c r="G43" s="998"/>
      <c r="H43" s="132" t="str">
        <f t="shared" si="0"/>
        <v/>
      </c>
      <c r="I43" s="461" t="str">
        <f ca="1">IF(OR((A43=""),(B43=""),(B43=0)),"",((60*SUM(INDIRECT(ADDRESS((MATCH(A43,SK!A$3:A$78,0)+2),COLUMN(SK!E$2),1,,"SK")),INDIRECT(ADDRESS((MATCH(A43,SK!Q$3:Q$78,0)+2),COLUMN(SK!U$2),1,,"SK"))))/IF((B43&lt;1),(B43*1440),B43)))</f>
        <v/>
      </c>
      <c r="J43" s="446"/>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5"/>
      <c r="GF43" s="135"/>
      <c r="GG43" s="135"/>
      <c r="GH43" s="135"/>
      <c r="GI43" s="135"/>
      <c r="GJ43" s="135"/>
      <c r="GK43" s="135"/>
      <c r="GL43" s="135"/>
      <c r="GM43" s="135"/>
      <c r="GN43" s="135"/>
      <c r="GO43" s="135"/>
      <c r="GP43" s="135"/>
      <c r="GQ43" s="135"/>
      <c r="GR43" s="135"/>
      <c r="GS43" s="135"/>
      <c r="GT43" s="135"/>
      <c r="GU43" s="135"/>
      <c r="GV43" s="135"/>
      <c r="GW43" s="135"/>
      <c r="GX43" s="135"/>
      <c r="GY43" s="135"/>
      <c r="GZ43" s="135"/>
      <c r="HA43" s="135"/>
      <c r="HB43" s="135"/>
      <c r="HC43" s="135"/>
      <c r="HD43" s="135"/>
      <c r="HE43" s="135"/>
      <c r="HF43" s="135"/>
      <c r="HG43" s="135"/>
      <c r="HH43" s="135"/>
      <c r="HI43" s="135"/>
      <c r="HJ43" s="135"/>
      <c r="HK43" s="135"/>
      <c r="HL43" s="135"/>
      <c r="HM43" s="135"/>
      <c r="HN43" s="135"/>
      <c r="HO43" s="135"/>
      <c r="HP43" s="135"/>
      <c r="HQ43" s="135"/>
      <c r="HR43" s="135"/>
      <c r="HS43" s="135"/>
      <c r="HT43" s="135"/>
      <c r="HU43" s="135"/>
      <c r="HV43" s="135"/>
      <c r="HW43" s="135"/>
      <c r="HX43" s="135"/>
      <c r="HY43" s="135"/>
      <c r="HZ43" s="135"/>
      <c r="IA43" s="135"/>
      <c r="IB43" s="135"/>
      <c r="IC43" s="135"/>
      <c r="ID43" s="135"/>
      <c r="IE43" s="135"/>
      <c r="IF43" s="135"/>
      <c r="IG43" s="135"/>
      <c r="IH43" s="135"/>
      <c r="II43" s="135"/>
      <c r="IJ43" s="135"/>
      <c r="IK43" s="135"/>
      <c r="IL43" s="135"/>
      <c r="IM43" s="135"/>
      <c r="IN43" s="135"/>
      <c r="IO43" s="135"/>
      <c r="IP43" s="135"/>
      <c r="IQ43" s="135"/>
      <c r="IR43" s="135"/>
      <c r="IS43" s="135"/>
      <c r="IT43" s="135"/>
      <c r="IU43" s="135"/>
      <c r="IV43" s="135"/>
    </row>
    <row r="44" spans="1:256" ht="21" customHeight="1">
      <c r="A44" s="81" t="str">
        <f ca="1">IF(ISNUMBER(SK!B69), SK!A69, "")</f>
        <v/>
      </c>
      <c r="B44" s="343"/>
      <c r="C44" s="343"/>
      <c r="D44" s="343"/>
      <c r="E44" s="994"/>
      <c r="F44" s="994"/>
      <c r="G44" s="994"/>
      <c r="H44" s="227" t="str">
        <f t="shared" si="0"/>
        <v/>
      </c>
      <c r="I44" s="403" t="str">
        <f ca="1">IF(OR((A44=""),(B44=""),(B44=0)),"",((60*SUM(INDIRECT(ADDRESS((MATCH(A44,SK!A$3:A$78,0)+2),COLUMN(SK!E$2),1,,"SK")),INDIRECT(ADDRESS((MATCH(A44,SK!Q$3:Q$78,0)+2),COLUMN(SK!U$2),1,,"SK"))))/IF((B44&lt;1),(B44*1440),B44)))</f>
        <v/>
      </c>
      <c r="J44" s="446"/>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35"/>
      <c r="FO44" s="135"/>
      <c r="FP44" s="135"/>
      <c r="FQ44" s="135"/>
      <c r="FR44" s="135"/>
      <c r="FS44" s="135"/>
      <c r="FT44" s="135"/>
      <c r="FU44" s="135"/>
      <c r="FV44" s="135"/>
      <c r="FW44" s="135"/>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c r="HA44" s="135"/>
      <c r="HB44" s="135"/>
      <c r="HC44" s="135"/>
      <c r="HD44" s="135"/>
      <c r="HE44" s="135"/>
      <c r="HF44" s="135"/>
      <c r="HG44" s="135"/>
      <c r="HH44" s="135"/>
      <c r="HI44" s="135"/>
      <c r="HJ44" s="135"/>
      <c r="HK44" s="135"/>
      <c r="HL44" s="135"/>
      <c r="HM44" s="135"/>
      <c r="HN44" s="135"/>
      <c r="HO44" s="135"/>
      <c r="HP44" s="135"/>
      <c r="HQ44" s="135"/>
      <c r="HR44" s="135"/>
      <c r="HS44" s="135"/>
      <c r="HT44" s="135"/>
      <c r="HU44" s="135"/>
      <c r="HV44" s="135"/>
      <c r="HW44" s="135"/>
      <c r="HX44" s="135"/>
      <c r="HY44" s="135"/>
      <c r="HZ44" s="135"/>
      <c r="IA44" s="135"/>
      <c r="IB44" s="135"/>
      <c r="IC44" s="135"/>
      <c r="ID44" s="135"/>
      <c r="IE44" s="135"/>
      <c r="IF44" s="135"/>
      <c r="IG44" s="135"/>
      <c r="IH44" s="135"/>
      <c r="II44" s="135"/>
      <c r="IJ44" s="135"/>
      <c r="IK44" s="135"/>
      <c r="IL44" s="135"/>
      <c r="IM44" s="135"/>
      <c r="IN44" s="135"/>
      <c r="IO44" s="135"/>
      <c r="IP44" s="135"/>
      <c r="IQ44" s="135"/>
      <c r="IR44" s="135"/>
      <c r="IS44" s="135"/>
      <c r="IT44" s="135"/>
      <c r="IU44" s="135"/>
      <c r="IV44" s="135"/>
    </row>
    <row r="45" spans="1:256" ht="21" customHeight="1">
      <c r="A45" s="554" t="str">
        <f ca="1">IF(ISNUMBER(SK!B71), SK!A71, "")</f>
        <v/>
      </c>
      <c r="B45" s="284"/>
      <c r="C45" s="284"/>
      <c r="D45" s="284"/>
      <c r="E45" s="998"/>
      <c r="F45" s="998"/>
      <c r="G45" s="998"/>
      <c r="H45" s="132" t="str">
        <f t="shared" si="0"/>
        <v/>
      </c>
      <c r="I45" s="461" t="str">
        <f ca="1">IF(OR((A45=""),(B45=""),(B45=0)),"",((60*SUM(INDIRECT(ADDRESS((MATCH(A45,SK!A$3:A$78,0)+2),COLUMN(SK!E$2),1,,"SK")),INDIRECT(ADDRESS((MATCH(A45,SK!Q$3:Q$78,0)+2),COLUMN(SK!U$2),1,,"SK"))))/IF((B45&lt;1),(B45*1440),B45)))</f>
        <v/>
      </c>
      <c r="J45" s="446"/>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c r="IQ45" s="135"/>
      <c r="IR45" s="135"/>
      <c r="IS45" s="135"/>
      <c r="IT45" s="135"/>
      <c r="IU45" s="135"/>
      <c r="IV45" s="135"/>
    </row>
    <row r="46" spans="1:256" ht="21" customHeight="1">
      <c r="A46" s="81" t="str">
        <f ca="1">IF(ISNUMBER(SK!B73), SK!A73, "")</f>
        <v/>
      </c>
      <c r="B46" s="343"/>
      <c r="C46" s="343"/>
      <c r="D46" s="343"/>
      <c r="E46" s="994"/>
      <c r="F46" s="994"/>
      <c r="G46" s="994"/>
      <c r="H46" s="227" t="str">
        <f t="shared" si="0"/>
        <v/>
      </c>
      <c r="I46" s="403" t="str">
        <f ca="1">IF(OR((A46=""),(B46=""),(B46=0)),"",((60*SUM(INDIRECT(ADDRESS((MATCH(A46,SK!A$3:A$78,0)+2),COLUMN(SK!E$2),1,,"SK")),INDIRECT(ADDRESS((MATCH(A46,SK!Q$3:Q$78,0)+2),COLUMN(SK!U$2),1,,"SK"))))/IF((B46&lt;1),(B46*1440),B46)))</f>
        <v/>
      </c>
      <c r="J46" s="446"/>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c r="EW46" s="135"/>
      <c r="EX46" s="135"/>
      <c r="EY46" s="135"/>
      <c r="EZ46" s="135"/>
      <c r="FA46" s="135"/>
      <c r="FB46" s="135"/>
      <c r="FC46" s="135"/>
      <c r="FD46" s="135"/>
      <c r="FE46" s="135"/>
      <c r="FF46" s="135"/>
      <c r="FG46" s="135"/>
      <c r="FH46" s="135"/>
      <c r="FI46" s="135"/>
      <c r="FJ46" s="135"/>
      <c r="FK46" s="135"/>
      <c r="FL46" s="135"/>
      <c r="FM46" s="135"/>
      <c r="FN46" s="135"/>
      <c r="FO46" s="135"/>
      <c r="FP46" s="135"/>
      <c r="FQ46" s="135"/>
      <c r="FR46" s="135"/>
      <c r="FS46" s="135"/>
      <c r="FT46" s="135"/>
      <c r="FU46" s="135"/>
      <c r="FV46" s="135"/>
      <c r="FW46" s="135"/>
      <c r="FX46" s="135"/>
      <c r="FY46" s="135"/>
      <c r="FZ46" s="135"/>
      <c r="GA46" s="135"/>
      <c r="GB46" s="135"/>
      <c r="GC46" s="135"/>
      <c r="GD46" s="135"/>
      <c r="GE46" s="135"/>
      <c r="GF46" s="135"/>
      <c r="GG46" s="135"/>
      <c r="GH46" s="135"/>
      <c r="GI46" s="135"/>
      <c r="GJ46" s="135"/>
      <c r="GK46" s="135"/>
      <c r="GL46" s="135"/>
      <c r="GM46" s="135"/>
      <c r="GN46" s="135"/>
      <c r="GO46" s="135"/>
      <c r="GP46" s="135"/>
      <c r="GQ46" s="135"/>
      <c r="GR46" s="135"/>
      <c r="GS46" s="135"/>
      <c r="GT46" s="135"/>
      <c r="GU46" s="135"/>
      <c r="GV46" s="135"/>
      <c r="GW46" s="135"/>
      <c r="GX46" s="135"/>
      <c r="GY46" s="135"/>
      <c r="GZ46" s="135"/>
      <c r="HA46" s="135"/>
      <c r="HB46" s="135"/>
      <c r="HC46" s="135"/>
      <c r="HD46" s="135"/>
      <c r="HE46" s="135"/>
      <c r="HF46" s="135"/>
      <c r="HG46" s="135"/>
      <c r="HH46" s="135"/>
      <c r="HI46" s="135"/>
      <c r="HJ46" s="135"/>
      <c r="HK46" s="135"/>
      <c r="HL46" s="135"/>
      <c r="HM46" s="135"/>
      <c r="HN46" s="135"/>
      <c r="HO46" s="135"/>
      <c r="HP46" s="135"/>
      <c r="HQ46" s="135"/>
      <c r="HR46" s="135"/>
      <c r="HS46" s="135"/>
      <c r="HT46" s="135"/>
      <c r="HU46" s="135"/>
      <c r="HV46" s="135"/>
      <c r="HW46" s="135"/>
      <c r="HX46" s="135"/>
      <c r="HY46" s="135"/>
      <c r="HZ46" s="135"/>
      <c r="IA46" s="135"/>
      <c r="IB46" s="135"/>
      <c r="IC46" s="135"/>
      <c r="ID46" s="135"/>
      <c r="IE46" s="135"/>
      <c r="IF46" s="135"/>
      <c r="IG46" s="135"/>
      <c r="IH46" s="135"/>
      <c r="II46" s="135"/>
      <c r="IJ46" s="135"/>
      <c r="IK46" s="135"/>
      <c r="IL46" s="135"/>
      <c r="IM46" s="135"/>
      <c r="IN46" s="135"/>
      <c r="IO46" s="135"/>
      <c r="IP46" s="135"/>
      <c r="IQ46" s="135"/>
      <c r="IR46" s="135"/>
      <c r="IS46" s="135"/>
      <c r="IT46" s="135"/>
      <c r="IU46" s="135"/>
      <c r="IV46" s="135"/>
    </row>
    <row r="47" spans="1:256" ht="21" customHeight="1">
      <c r="A47" s="554" t="str">
        <f ca="1">IF(ISNUMBER(SK!B75), SK!A75, "")</f>
        <v/>
      </c>
      <c r="B47" s="284"/>
      <c r="C47" s="284"/>
      <c r="D47" s="284"/>
      <c r="E47" s="998"/>
      <c r="F47" s="998"/>
      <c r="G47" s="998"/>
      <c r="H47" s="132" t="str">
        <f t="shared" si="0"/>
        <v/>
      </c>
      <c r="I47" s="461" t="str">
        <f ca="1">IF(OR((A47=""),(B47=""),(B47=0)),"",((60*SUM(INDIRECT(ADDRESS((MATCH(A47,SK!A$3:A$78,0)+2),COLUMN(SK!E$2),1,,"SK")),INDIRECT(ADDRESS((MATCH(A47,SK!Q$3:Q$78,0)+2),COLUMN(SK!U$2),1,,"SK"))))/IF((B47&lt;1),(B47*1440),B47)))</f>
        <v/>
      </c>
      <c r="J47" s="446"/>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c r="FA47" s="135"/>
      <c r="FB47" s="135"/>
      <c r="FC47" s="135"/>
      <c r="FD47" s="135"/>
      <c r="FE47" s="135"/>
      <c r="FF47" s="135"/>
      <c r="FG47" s="135"/>
      <c r="FH47" s="135"/>
      <c r="FI47" s="135"/>
      <c r="FJ47" s="135"/>
      <c r="FK47" s="135"/>
      <c r="FL47" s="135"/>
      <c r="FM47" s="135"/>
      <c r="FN47" s="135"/>
      <c r="FO47" s="135"/>
      <c r="FP47" s="135"/>
      <c r="FQ47" s="135"/>
      <c r="FR47" s="135"/>
      <c r="FS47" s="135"/>
      <c r="FT47" s="135"/>
      <c r="FU47" s="135"/>
      <c r="FV47" s="135"/>
      <c r="FW47" s="135"/>
      <c r="FX47" s="135"/>
      <c r="FY47" s="135"/>
      <c r="FZ47" s="135"/>
      <c r="GA47" s="135"/>
      <c r="GB47" s="135"/>
      <c r="GC47" s="135"/>
      <c r="GD47" s="135"/>
      <c r="GE47" s="135"/>
      <c r="GF47" s="135"/>
      <c r="GG47" s="135"/>
      <c r="GH47" s="135"/>
      <c r="GI47" s="135"/>
      <c r="GJ47" s="135"/>
      <c r="GK47" s="135"/>
      <c r="GL47" s="135"/>
      <c r="GM47" s="135"/>
      <c r="GN47" s="135"/>
      <c r="GO47" s="135"/>
      <c r="GP47" s="135"/>
      <c r="GQ47" s="135"/>
      <c r="GR47" s="135"/>
      <c r="GS47" s="135"/>
      <c r="GT47" s="135"/>
      <c r="GU47" s="135"/>
      <c r="GV47" s="135"/>
      <c r="GW47" s="135"/>
      <c r="GX47" s="135"/>
      <c r="GY47" s="135"/>
      <c r="GZ47" s="135"/>
      <c r="HA47" s="135"/>
      <c r="HB47" s="135"/>
      <c r="HC47" s="135"/>
      <c r="HD47" s="135"/>
      <c r="HE47" s="135"/>
      <c r="HF47" s="135"/>
      <c r="HG47" s="135"/>
      <c r="HH47" s="135"/>
      <c r="HI47" s="135"/>
      <c r="HJ47" s="135"/>
      <c r="HK47" s="135"/>
      <c r="HL47" s="135"/>
      <c r="HM47" s="135"/>
      <c r="HN47" s="135"/>
      <c r="HO47" s="135"/>
      <c r="HP47" s="135"/>
      <c r="HQ47" s="135"/>
      <c r="HR47" s="135"/>
      <c r="HS47" s="135"/>
      <c r="HT47" s="135"/>
      <c r="HU47" s="135"/>
      <c r="HV47" s="135"/>
      <c r="HW47" s="135"/>
      <c r="HX47" s="135"/>
      <c r="HY47" s="135"/>
      <c r="HZ47" s="135"/>
      <c r="IA47" s="135"/>
      <c r="IB47" s="135"/>
      <c r="IC47" s="135"/>
      <c r="ID47" s="135"/>
      <c r="IE47" s="135"/>
      <c r="IF47" s="135"/>
      <c r="IG47" s="135"/>
      <c r="IH47" s="135"/>
      <c r="II47" s="135"/>
      <c r="IJ47" s="135"/>
      <c r="IK47" s="135"/>
      <c r="IL47" s="135"/>
      <c r="IM47" s="135"/>
      <c r="IN47" s="135"/>
      <c r="IO47" s="135"/>
      <c r="IP47" s="135"/>
      <c r="IQ47" s="135"/>
      <c r="IR47" s="135"/>
      <c r="IS47" s="135"/>
      <c r="IT47" s="135"/>
      <c r="IU47" s="135"/>
      <c r="IV47" s="135"/>
    </row>
    <row r="48" spans="1:256" ht="21" customHeight="1">
      <c r="A48" s="81" t="str">
        <f ca="1">IF(ISNUMBER(SK!B77), SK!A77, "")</f>
        <v/>
      </c>
      <c r="B48" s="343"/>
      <c r="C48" s="343"/>
      <c r="D48" s="343"/>
      <c r="E48" s="994"/>
      <c r="F48" s="994"/>
      <c r="G48" s="994"/>
      <c r="H48" s="227" t="str">
        <f t="shared" si="0"/>
        <v/>
      </c>
      <c r="I48" s="403" t="str">
        <f ca="1">IF(OR((A48=""),(B48=""),(B48=0)),"",((60*SUM(INDIRECT(ADDRESS((MATCH(A48,SK!A$3:A$78,0)+2),COLUMN(SK!E$2),1,,"SK")),INDIRECT(ADDRESS((MATCH(A48,SK!Q$3:Q$78,0)+2),COLUMN(SK!U$2),1,,"SK"))))/IF((B48&lt;1),(B48*1440),B48)))</f>
        <v/>
      </c>
      <c r="J48" s="446"/>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c r="EN48" s="135"/>
      <c r="EO48" s="135"/>
      <c r="EP48" s="135"/>
      <c r="EQ48" s="135"/>
      <c r="ER48" s="135"/>
      <c r="ES48" s="135"/>
      <c r="ET48" s="135"/>
      <c r="EU48" s="135"/>
      <c r="EV48" s="135"/>
      <c r="EW48" s="135"/>
      <c r="EX48" s="135"/>
      <c r="EY48" s="135"/>
      <c r="EZ48" s="135"/>
      <c r="FA48" s="135"/>
      <c r="FB48" s="135"/>
      <c r="FC48" s="135"/>
      <c r="FD48" s="135"/>
      <c r="FE48" s="135"/>
      <c r="FF48" s="135"/>
      <c r="FG48" s="135"/>
      <c r="FH48" s="135"/>
      <c r="FI48" s="135"/>
      <c r="FJ48" s="135"/>
      <c r="FK48" s="135"/>
      <c r="FL48" s="135"/>
      <c r="FM48" s="135"/>
      <c r="FN48" s="135"/>
      <c r="FO48" s="135"/>
      <c r="FP48" s="135"/>
      <c r="FQ48" s="135"/>
      <c r="FR48" s="135"/>
      <c r="FS48" s="135"/>
      <c r="FT48" s="135"/>
      <c r="FU48" s="135"/>
      <c r="FV48" s="135"/>
      <c r="FW48" s="135"/>
      <c r="FX48" s="135"/>
      <c r="FY48" s="135"/>
      <c r="FZ48" s="135"/>
      <c r="GA48" s="135"/>
      <c r="GB48" s="135"/>
      <c r="GC48" s="135"/>
      <c r="GD48" s="135"/>
      <c r="GE48" s="135"/>
      <c r="GF48" s="135"/>
      <c r="GG48" s="135"/>
      <c r="GH48" s="135"/>
      <c r="GI48" s="135"/>
      <c r="GJ48" s="135"/>
      <c r="GK48" s="135"/>
      <c r="GL48" s="135"/>
      <c r="GM48" s="135"/>
      <c r="GN48" s="135"/>
      <c r="GO48" s="135"/>
      <c r="GP48" s="135"/>
      <c r="GQ48" s="135"/>
      <c r="GR48" s="135"/>
      <c r="GS48" s="135"/>
      <c r="GT48" s="135"/>
      <c r="GU48" s="135"/>
      <c r="GV48" s="135"/>
      <c r="GW48" s="135"/>
      <c r="GX48" s="135"/>
      <c r="GY48" s="135"/>
      <c r="GZ48" s="135"/>
      <c r="HA48" s="135"/>
      <c r="HB48" s="135"/>
      <c r="HC48" s="135"/>
      <c r="HD48" s="135"/>
      <c r="HE48" s="135"/>
      <c r="HF48" s="135"/>
      <c r="HG48" s="135"/>
      <c r="HH48" s="135"/>
      <c r="HI48" s="135"/>
      <c r="HJ48" s="135"/>
      <c r="HK48" s="135"/>
      <c r="HL48" s="135"/>
      <c r="HM48" s="135"/>
      <c r="HN48" s="135"/>
      <c r="HO48" s="135"/>
      <c r="HP48" s="135"/>
      <c r="HQ48" s="135"/>
      <c r="HR48" s="135"/>
      <c r="HS48" s="135"/>
      <c r="HT48" s="135"/>
      <c r="HU48" s="135"/>
      <c r="HV48" s="135"/>
      <c r="HW48" s="135"/>
      <c r="HX48" s="135"/>
      <c r="HY48" s="135"/>
      <c r="HZ48" s="135"/>
      <c r="IA48" s="135"/>
      <c r="IB48" s="135"/>
      <c r="IC48" s="135"/>
      <c r="ID48" s="135"/>
      <c r="IE48" s="135"/>
      <c r="IF48" s="135"/>
      <c r="IG48" s="135"/>
      <c r="IH48" s="135"/>
      <c r="II48" s="135"/>
      <c r="IJ48" s="135"/>
      <c r="IK48" s="135"/>
      <c r="IL48" s="135"/>
      <c r="IM48" s="135"/>
      <c r="IN48" s="135"/>
      <c r="IO48" s="135"/>
      <c r="IP48" s="135"/>
      <c r="IQ48" s="135"/>
      <c r="IR48" s="135"/>
      <c r="IS48" s="135"/>
      <c r="IT48" s="135"/>
      <c r="IU48" s="135"/>
      <c r="IV48" s="135"/>
    </row>
    <row r="49" spans="1:256" ht="13">
      <c r="A49" s="36" t="s">
        <v>279</v>
      </c>
      <c r="B49" s="324"/>
      <c r="C49" s="324" t="s">
        <v>280</v>
      </c>
      <c r="D49" s="324"/>
      <c r="E49" s="324"/>
      <c r="F49" s="324"/>
      <c r="G49" s="324"/>
      <c r="H49" s="324"/>
      <c r="I49" s="241"/>
      <c r="J49" s="446"/>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c r="IS49" s="135"/>
      <c r="IT49" s="135"/>
      <c r="IU49" s="135"/>
      <c r="IV49" s="135"/>
    </row>
    <row r="50" spans="1:256" ht="13">
      <c r="A50" s="446" t="s">
        <v>281</v>
      </c>
      <c r="C50" s="137" t="s">
        <v>282</v>
      </c>
      <c r="I50" s="475"/>
      <c r="J50" s="446"/>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c r="EN50" s="135"/>
      <c r="EO50" s="135"/>
      <c r="EP50" s="135"/>
      <c r="EQ50" s="135"/>
      <c r="ER50" s="135"/>
      <c r="ES50" s="135"/>
      <c r="ET50" s="135"/>
      <c r="EU50" s="135"/>
      <c r="EV50" s="135"/>
      <c r="EW50" s="135"/>
      <c r="EX50" s="135"/>
      <c r="EY50" s="135"/>
      <c r="EZ50" s="135"/>
      <c r="FA50" s="135"/>
      <c r="FB50" s="135"/>
      <c r="FC50" s="135"/>
      <c r="FD50" s="135"/>
      <c r="FE50" s="135"/>
      <c r="FF50" s="135"/>
      <c r="FG50" s="135"/>
      <c r="FH50" s="135"/>
      <c r="FI50" s="135"/>
      <c r="FJ50" s="135"/>
      <c r="FK50" s="135"/>
      <c r="FL50" s="135"/>
      <c r="FM50" s="135"/>
      <c r="FN50" s="135"/>
      <c r="FO50" s="135"/>
      <c r="FP50" s="135"/>
      <c r="FQ50" s="135"/>
      <c r="FR50" s="135"/>
      <c r="FS50" s="135"/>
      <c r="FT50" s="135"/>
      <c r="FU50" s="135"/>
      <c r="FV50" s="135"/>
      <c r="FW50" s="135"/>
      <c r="FX50" s="135"/>
      <c r="FY50" s="135"/>
      <c r="FZ50" s="135"/>
      <c r="GA50" s="135"/>
      <c r="GB50" s="135"/>
      <c r="GC50" s="135"/>
      <c r="GD50" s="135"/>
      <c r="GE50" s="135"/>
      <c r="GF50" s="135"/>
      <c r="GG50" s="135"/>
      <c r="GH50" s="135"/>
      <c r="GI50" s="135"/>
      <c r="GJ50" s="135"/>
      <c r="GK50" s="135"/>
      <c r="GL50" s="135"/>
      <c r="GM50" s="135"/>
      <c r="GN50" s="135"/>
      <c r="GO50" s="135"/>
      <c r="GP50" s="135"/>
      <c r="GQ50" s="135"/>
      <c r="GR50" s="135"/>
      <c r="GS50" s="135"/>
      <c r="GT50" s="135"/>
      <c r="GU50" s="135"/>
      <c r="GV50" s="135"/>
      <c r="GW50" s="135"/>
      <c r="GX50" s="135"/>
      <c r="GY50" s="135"/>
      <c r="GZ50" s="135"/>
      <c r="HA50" s="135"/>
      <c r="HB50" s="135"/>
      <c r="HC50" s="135"/>
      <c r="HD50" s="135"/>
      <c r="HE50" s="135"/>
      <c r="HF50" s="135"/>
      <c r="HG50" s="135"/>
      <c r="HH50" s="135"/>
      <c r="HI50" s="135"/>
      <c r="HJ50" s="135"/>
      <c r="HK50" s="135"/>
      <c r="HL50" s="135"/>
      <c r="HM50" s="135"/>
      <c r="HN50" s="135"/>
      <c r="HO50" s="135"/>
      <c r="HP50" s="135"/>
      <c r="HQ50" s="135"/>
      <c r="HR50" s="135"/>
      <c r="HS50" s="135"/>
      <c r="HT50" s="135"/>
      <c r="HU50" s="135"/>
      <c r="HV50" s="135"/>
      <c r="HW50" s="135"/>
      <c r="HX50" s="135"/>
      <c r="HY50" s="135"/>
      <c r="HZ50" s="135"/>
      <c r="IA50" s="135"/>
      <c r="IB50" s="135"/>
      <c r="IC50" s="135"/>
      <c r="ID50" s="135"/>
      <c r="IE50" s="135"/>
      <c r="IF50" s="135"/>
      <c r="IG50" s="135"/>
      <c r="IH50" s="135"/>
      <c r="II50" s="135"/>
      <c r="IJ50" s="135"/>
      <c r="IK50" s="135"/>
      <c r="IL50" s="135"/>
      <c r="IM50" s="135"/>
      <c r="IN50" s="135"/>
      <c r="IO50" s="135"/>
      <c r="IP50" s="135"/>
      <c r="IQ50" s="135"/>
      <c r="IR50" s="135"/>
      <c r="IS50" s="135"/>
      <c r="IT50" s="135"/>
      <c r="IU50" s="135"/>
      <c r="IV50" s="135"/>
    </row>
    <row r="51" spans="1:256" ht="13.5" customHeight="1">
      <c r="A51" s="52" t="s">
        <v>283</v>
      </c>
      <c r="B51" s="334"/>
      <c r="C51" s="334" t="s">
        <v>173</v>
      </c>
      <c r="D51" s="334"/>
      <c r="E51" s="334"/>
      <c r="F51" s="334"/>
      <c r="G51" s="334"/>
      <c r="H51" s="334"/>
      <c r="I51" s="164"/>
      <c r="J51" s="446"/>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c r="EN51" s="135"/>
      <c r="EO51" s="135"/>
      <c r="EP51" s="135"/>
      <c r="EQ51" s="135"/>
      <c r="ER51" s="135"/>
      <c r="ES51" s="135"/>
      <c r="ET51" s="135"/>
      <c r="EU51" s="135"/>
      <c r="EV51" s="135"/>
      <c r="EW51" s="135"/>
      <c r="EX51" s="135"/>
      <c r="EY51" s="135"/>
      <c r="EZ51" s="135"/>
      <c r="FA51" s="135"/>
      <c r="FB51" s="135"/>
      <c r="FC51" s="135"/>
      <c r="FD51" s="135"/>
      <c r="FE51" s="135"/>
      <c r="FF51" s="135"/>
      <c r="FG51" s="135"/>
      <c r="FH51" s="135"/>
      <c r="FI51" s="135"/>
      <c r="FJ51" s="135"/>
      <c r="FK51" s="135"/>
      <c r="FL51" s="135"/>
      <c r="FM51" s="135"/>
      <c r="FN51" s="135"/>
      <c r="FO51" s="135"/>
      <c r="FP51" s="135"/>
      <c r="FQ51" s="135"/>
      <c r="FR51" s="135"/>
      <c r="FS51" s="135"/>
      <c r="FT51" s="135"/>
      <c r="FU51" s="135"/>
      <c r="FV51" s="135"/>
      <c r="FW51" s="135"/>
      <c r="FX51" s="135"/>
      <c r="FY51" s="135"/>
      <c r="FZ51" s="135"/>
      <c r="GA51" s="135"/>
      <c r="GB51" s="135"/>
      <c r="GC51" s="135"/>
      <c r="GD51" s="135"/>
      <c r="GE51" s="135"/>
      <c r="GF51" s="135"/>
      <c r="GG51" s="135"/>
      <c r="GH51" s="135"/>
      <c r="GI51" s="135"/>
      <c r="GJ51" s="135"/>
      <c r="GK51" s="135"/>
      <c r="GL51" s="135"/>
      <c r="GM51" s="135"/>
      <c r="GN51" s="135"/>
      <c r="GO51" s="135"/>
      <c r="GP51" s="135"/>
      <c r="GQ51" s="135"/>
      <c r="GR51" s="135"/>
      <c r="GS51" s="135"/>
      <c r="GT51" s="135"/>
      <c r="GU51" s="135"/>
      <c r="GV51" s="135"/>
      <c r="GW51" s="135"/>
      <c r="GX51" s="135"/>
      <c r="GY51" s="135"/>
      <c r="GZ51" s="135"/>
      <c r="HA51" s="135"/>
      <c r="HB51" s="135"/>
      <c r="HC51" s="135"/>
      <c r="HD51" s="135"/>
      <c r="HE51" s="135"/>
      <c r="HF51" s="135"/>
      <c r="HG51" s="135"/>
      <c r="HH51" s="135"/>
      <c r="HI51" s="135"/>
      <c r="HJ51" s="135"/>
      <c r="HK51" s="135"/>
      <c r="HL51" s="135"/>
      <c r="HM51" s="135"/>
      <c r="HN51" s="135"/>
      <c r="HO51" s="135"/>
      <c r="HP51" s="135"/>
      <c r="HQ51" s="135"/>
      <c r="HR51" s="135"/>
      <c r="HS51" s="135"/>
      <c r="HT51" s="135"/>
      <c r="HU51" s="135"/>
      <c r="HV51" s="135"/>
      <c r="HW51" s="135"/>
      <c r="HX51" s="135"/>
      <c r="HY51" s="135"/>
      <c r="HZ51" s="135"/>
      <c r="IA51" s="135"/>
      <c r="IB51" s="135"/>
      <c r="IC51" s="135"/>
      <c r="ID51" s="135"/>
      <c r="IE51" s="135"/>
      <c r="IF51" s="135"/>
      <c r="IG51" s="135"/>
      <c r="IH51" s="135"/>
      <c r="II51" s="135"/>
      <c r="IJ51" s="135"/>
      <c r="IK51" s="135"/>
      <c r="IL51" s="135"/>
      <c r="IM51" s="135"/>
      <c r="IN51" s="135"/>
      <c r="IO51" s="135"/>
      <c r="IP51" s="135"/>
      <c r="IQ51" s="135"/>
      <c r="IR51" s="135"/>
      <c r="IS51" s="135"/>
      <c r="IT51" s="135"/>
      <c r="IU51" s="135"/>
      <c r="IV51" s="135"/>
    </row>
    <row r="52" spans="1:256" s="4" customFormat="1" ht="28.5" customHeight="1">
      <c r="A52" s="434" t="s">
        <v>164</v>
      </c>
      <c r="B52" s="1003" t="str">
        <f ca="1">Score!$A$1</f>
        <v>Naptown Roller Girls / Tornado Sirens</v>
      </c>
      <c r="C52" s="1003"/>
      <c r="D52" s="1003"/>
      <c r="E52" s="1004"/>
      <c r="F52" s="1004"/>
      <c r="G52" s="1004"/>
      <c r="H52" s="999">
        <f ca="1">IF(ISBLANK(IBRF!$B$5), "", IBRF!$B$5)</f>
        <v>41369</v>
      </c>
      <c r="I52" s="1000">
        <v>2</v>
      </c>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27"/>
      <c r="DB52" s="127"/>
      <c r="DC52" s="127"/>
      <c r="DD52" s="127"/>
      <c r="DE52" s="127"/>
      <c r="DF52" s="127"/>
      <c r="DG52" s="127"/>
      <c r="DH52" s="127"/>
      <c r="DI52" s="127"/>
      <c r="DJ52" s="127"/>
      <c r="DK52" s="127"/>
      <c r="DL52" s="127"/>
      <c r="DM52" s="127"/>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c r="EO52" s="127"/>
      <c r="EP52" s="127"/>
      <c r="EQ52" s="127"/>
      <c r="ER52" s="127"/>
      <c r="ES52" s="127"/>
      <c r="ET52" s="127"/>
      <c r="EU52" s="127"/>
      <c r="EV52" s="127"/>
      <c r="EW52" s="127"/>
      <c r="EX52" s="127"/>
      <c r="EY52" s="127"/>
      <c r="EZ52" s="127"/>
      <c r="FA52" s="127"/>
      <c r="FB52" s="127"/>
      <c r="FC52" s="127"/>
      <c r="FD52" s="127"/>
      <c r="FE52" s="127"/>
      <c r="FF52" s="127"/>
      <c r="FG52" s="127"/>
      <c r="FH52" s="127"/>
      <c r="FI52" s="127"/>
      <c r="FJ52" s="127"/>
      <c r="FK52" s="127"/>
      <c r="FL52" s="127"/>
      <c r="FM52" s="127"/>
      <c r="FN52" s="127"/>
      <c r="FO52" s="127"/>
      <c r="FP52" s="127"/>
      <c r="FQ52" s="127"/>
      <c r="FR52" s="127"/>
      <c r="FS52" s="127"/>
      <c r="FT52" s="127"/>
      <c r="FU52" s="127"/>
      <c r="FV52" s="127"/>
      <c r="FW52" s="127"/>
      <c r="FX52" s="127"/>
      <c r="FY52" s="127"/>
      <c r="FZ52" s="127"/>
      <c r="GA52" s="127"/>
      <c r="GB52" s="127"/>
      <c r="GC52" s="127"/>
      <c r="GD52" s="127"/>
      <c r="GE52" s="127"/>
      <c r="GF52" s="127"/>
      <c r="GG52" s="127"/>
      <c r="GH52" s="127"/>
      <c r="GI52" s="127"/>
      <c r="GJ52" s="127"/>
      <c r="GK52" s="127"/>
      <c r="GL52" s="127"/>
      <c r="GM52" s="127"/>
      <c r="GN52" s="127"/>
      <c r="GO52" s="127"/>
      <c r="GP52" s="127"/>
      <c r="GQ52" s="127"/>
      <c r="GR52" s="127"/>
      <c r="GS52" s="127"/>
      <c r="GT52" s="127"/>
      <c r="GU52" s="127"/>
      <c r="GV52" s="127"/>
      <c r="GW52" s="127"/>
      <c r="GX52" s="127"/>
      <c r="GY52" s="127"/>
      <c r="GZ52" s="127"/>
      <c r="HA52" s="127"/>
      <c r="HB52" s="127"/>
      <c r="HC52" s="127"/>
      <c r="HD52" s="127"/>
      <c r="HE52" s="127"/>
      <c r="HF52" s="127"/>
      <c r="HG52" s="127"/>
      <c r="HH52" s="127"/>
      <c r="HI52" s="127"/>
      <c r="HJ52" s="127"/>
      <c r="HK52" s="127"/>
      <c r="HL52" s="127"/>
      <c r="HM52" s="127"/>
      <c r="HN52" s="127"/>
      <c r="HO52" s="127"/>
      <c r="HP52" s="127"/>
      <c r="HQ52" s="127"/>
      <c r="HR52" s="127"/>
      <c r="HS52" s="127"/>
      <c r="HT52" s="127"/>
      <c r="HU52" s="127"/>
      <c r="HV52" s="127"/>
      <c r="HW52" s="127"/>
      <c r="HX52" s="127"/>
      <c r="HY52" s="127"/>
      <c r="HZ52" s="127"/>
      <c r="IA52" s="127"/>
      <c r="IB52" s="127"/>
      <c r="IC52" s="127"/>
      <c r="ID52" s="127"/>
      <c r="IE52" s="127"/>
      <c r="IF52" s="127"/>
      <c r="IG52" s="127"/>
      <c r="IH52" s="127"/>
      <c r="II52" s="127"/>
      <c r="IJ52" s="127"/>
      <c r="IK52" s="127"/>
      <c r="IL52" s="127"/>
      <c r="IM52" s="127"/>
      <c r="IN52" s="127"/>
      <c r="IO52" s="127"/>
      <c r="IP52" s="127"/>
      <c r="IQ52" s="127"/>
      <c r="IR52" s="127"/>
      <c r="IS52" s="127"/>
      <c r="IT52" s="127"/>
      <c r="IU52" s="127"/>
      <c r="IV52" s="127"/>
    </row>
    <row r="53" spans="1:256" s="4" customFormat="1" ht="15" customHeight="1">
      <c r="A53" s="982" t="s">
        <v>165</v>
      </c>
      <c r="B53" s="945" t="str">
        <f ca="1">Score!$T$1</f>
        <v>Detroit Derby Girls / All-Stars</v>
      </c>
      <c r="C53" s="945"/>
      <c r="D53" s="945"/>
      <c r="E53" s="1004"/>
      <c r="F53" s="1004"/>
      <c r="G53" s="1004"/>
      <c r="H53" s="944"/>
      <c r="I53" s="985"/>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7"/>
      <c r="CY53" s="127"/>
      <c r="CZ53" s="127"/>
      <c r="DA53" s="127"/>
      <c r="DB53" s="127"/>
      <c r="DC53" s="127"/>
      <c r="DD53" s="127"/>
      <c r="DE53" s="127"/>
      <c r="DF53" s="127"/>
      <c r="DG53" s="127"/>
      <c r="DH53" s="127"/>
      <c r="DI53" s="127"/>
      <c r="DJ53" s="127"/>
      <c r="DK53" s="127"/>
      <c r="DL53" s="127"/>
      <c r="DM53" s="127"/>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c r="EO53" s="127"/>
      <c r="EP53" s="127"/>
      <c r="EQ53" s="127"/>
      <c r="ER53" s="127"/>
      <c r="ES53" s="127"/>
      <c r="ET53" s="127"/>
      <c r="EU53" s="127"/>
      <c r="EV53" s="127"/>
      <c r="EW53" s="127"/>
      <c r="EX53" s="127"/>
      <c r="EY53" s="127"/>
      <c r="EZ53" s="127"/>
      <c r="FA53" s="127"/>
      <c r="FB53" s="127"/>
      <c r="FC53" s="127"/>
      <c r="FD53" s="127"/>
      <c r="FE53" s="127"/>
      <c r="FF53" s="127"/>
      <c r="FG53" s="127"/>
      <c r="FH53" s="127"/>
      <c r="FI53" s="127"/>
      <c r="FJ53" s="127"/>
      <c r="FK53" s="127"/>
      <c r="FL53" s="127"/>
      <c r="FM53" s="127"/>
      <c r="FN53" s="127"/>
      <c r="FO53" s="127"/>
      <c r="FP53" s="127"/>
      <c r="FQ53" s="127"/>
      <c r="FR53" s="127"/>
      <c r="FS53" s="127"/>
      <c r="FT53" s="127"/>
      <c r="FU53" s="127"/>
      <c r="FV53" s="127"/>
      <c r="FW53" s="127"/>
      <c r="FX53" s="127"/>
      <c r="FY53" s="127"/>
      <c r="FZ53" s="127"/>
      <c r="GA53" s="127"/>
      <c r="GB53" s="127"/>
      <c r="GC53" s="127"/>
      <c r="GD53" s="127"/>
      <c r="GE53" s="127"/>
      <c r="GF53" s="127"/>
      <c r="GG53" s="127"/>
      <c r="GH53" s="127"/>
      <c r="GI53" s="127"/>
      <c r="GJ53" s="127"/>
      <c r="GK53" s="127"/>
      <c r="GL53" s="127"/>
      <c r="GM53" s="127"/>
      <c r="GN53" s="127"/>
      <c r="GO53" s="127"/>
      <c r="GP53" s="127"/>
      <c r="GQ53" s="127"/>
      <c r="GR53" s="127"/>
      <c r="GS53" s="127"/>
      <c r="GT53" s="127"/>
      <c r="GU53" s="127"/>
      <c r="GV53" s="127"/>
      <c r="GW53" s="127"/>
      <c r="GX53" s="127"/>
      <c r="GY53" s="127"/>
      <c r="GZ53" s="127"/>
      <c r="HA53" s="127"/>
      <c r="HB53" s="127"/>
      <c r="HC53" s="127"/>
      <c r="HD53" s="127"/>
      <c r="HE53" s="127"/>
      <c r="HF53" s="127"/>
      <c r="HG53" s="127"/>
      <c r="HH53" s="127"/>
      <c r="HI53" s="127"/>
      <c r="HJ53" s="127"/>
      <c r="HK53" s="127"/>
      <c r="HL53" s="127"/>
      <c r="HM53" s="127"/>
      <c r="HN53" s="127"/>
      <c r="HO53" s="127"/>
      <c r="HP53" s="127"/>
      <c r="HQ53" s="127"/>
      <c r="HR53" s="127"/>
      <c r="HS53" s="127"/>
      <c r="HT53" s="127"/>
      <c r="HU53" s="127"/>
      <c r="HV53" s="127"/>
      <c r="HW53" s="127"/>
      <c r="HX53" s="127"/>
      <c r="HY53" s="127"/>
      <c r="HZ53" s="127"/>
      <c r="IA53" s="127"/>
      <c r="IB53" s="127"/>
      <c r="IC53" s="127"/>
      <c r="ID53" s="127"/>
      <c r="IE53" s="127"/>
      <c r="IF53" s="127"/>
      <c r="IG53" s="127"/>
      <c r="IH53" s="127"/>
      <c r="II53" s="127"/>
      <c r="IJ53" s="127"/>
      <c r="IK53" s="127"/>
      <c r="IL53" s="127"/>
      <c r="IM53" s="127"/>
      <c r="IN53" s="127"/>
      <c r="IO53" s="127"/>
      <c r="IP53" s="127"/>
      <c r="IQ53" s="127"/>
      <c r="IR53" s="127"/>
      <c r="IS53" s="127"/>
      <c r="IT53" s="127"/>
      <c r="IU53" s="127"/>
      <c r="IV53" s="127"/>
    </row>
    <row r="54" spans="1:256" s="4" customFormat="1" ht="15" customHeight="1">
      <c r="A54" s="982"/>
      <c r="B54" s="945"/>
      <c r="C54" s="945"/>
      <c r="D54" s="945"/>
      <c r="E54" s="1001" t="s">
        <v>166</v>
      </c>
      <c r="F54" s="1001"/>
      <c r="G54" s="1001"/>
      <c r="H54" s="68" t="s">
        <v>500</v>
      </c>
      <c r="I54" s="532" t="str">
        <f ca="1">IF((Score!$R$2=""),"",Score!$R$2)</f>
        <v/>
      </c>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27"/>
      <c r="DF54" s="127"/>
      <c r="DG54" s="127"/>
      <c r="DH54" s="127"/>
      <c r="DI54" s="127"/>
      <c r="DJ54" s="127"/>
      <c r="DK54" s="127"/>
      <c r="DL54" s="127"/>
      <c r="DM54" s="127"/>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c r="EO54" s="127"/>
      <c r="EP54" s="127"/>
      <c r="EQ54" s="127"/>
      <c r="ER54" s="127"/>
      <c r="ES54" s="127"/>
      <c r="ET54" s="127"/>
      <c r="EU54" s="127"/>
      <c r="EV54" s="127"/>
      <c r="EW54" s="127"/>
      <c r="EX54" s="127"/>
      <c r="EY54" s="127"/>
      <c r="EZ54" s="127"/>
      <c r="FA54" s="127"/>
      <c r="FB54" s="127"/>
      <c r="FC54" s="127"/>
      <c r="FD54" s="127"/>
      <c r="FE54" s="127"/>
      <c r="FF54" s="127"/>
      <c r="FG54" s="127"/>
      <c r="FH54" s="127"/>
      <c r="FI54" s="127"/>
      <c r="FJ54" s="127"/>
      <c r="FK54" s="127"/>
      <c r="FL54" s="127"/>
      <c r="FM54" s="127"/>
      <c r="FN54" s="127"/>
      <c r="FO54" s="127"/>
      <c r="FP54" s="127"/>
      <c r="FQ54" s="127"/>
      <c r="FR54" s="127"/>
      <c r="FS54" s="127"/>
      <c r="FT54" s="127"/>
      <c r="FU54" s="127"/>
      <c r="FV54" s="127"/>
      <c r="FW54" s="127"/>
      <c r="FX54" s="127"/>
      <c r="FY54" s="127"/>
      <c r="FZ54" s="127"/>
      <c r="GA54" s="127"/>
      <c r="GB54" s="127"/>
      <c r="GC54" s="127"/>
      <c r="GD54" s="127"/>
      <c r="GE54" s="127"/>
      <c r="GF54" s="127"/>
      <c r="GG54" s="127"/>
      <c r="GH54" s="127"/>
      <c r="GI54" s="127"/>
      <c r="GJ54" s="127"/>
      <c r="GK54" s="127"/>
      <c r="GL54" s="127"/>
      <c r="GM54" s="127"/>
      <c r="GN54" s="127"/>
      <c r="GO54" s="127"/>
      <c r="GP54" s="127"/>
      <c r="GQ54" s="127"/>
      <c r="GR54" s="127"/>
      <c r="GS54" s="127"/>
      <c r="GT54" s="127"/>
      <c r="GU54" s="127"/>
      <c r="GV54" s="127"/>
      <c r="GW54" s="127"/>
      <c r="GX54" s="127"/>
      <c r="GY54" s="127"/>
      <c r="GZ54" s="127"/>
      <c r="HA54" s="127"/>
      <c r="HB54" s="127"/>
      <c r="HC54" s="127"/>
      <c r="HD54" s="127"/>
      <c r="HE54" s="127"/>
      <c r="HF54" s="127"/>
      <c r="HG54" s="127"/>
      <c r="HH54" s="127"/>
      <c r="HI54" s="127"/>
      <c r="HJ54" s="127"/>
      <c r="HK54" s="127"/>
      <c r="HL54" s="127"/>
      <c r="HM54" s="127"/>
      <c r="HN54" s="127"/>
      <c r="HO54" s="127"/>
      <c r="HP54" s="127"/>
      <c r="HQ54" s="127"/>
      <c r="HR54" s="127"/>
      <c r="HS54" s="127"/>
      <c r="HT54" s="127"/>
      <c r="HU54" s="127"/>
      <c r="HV54" s="127"/>
      <c r="HW54" s="127"/>
      <c r="HX54" s="127"/>
      <c r="HY54" s="127"/>
      <c r="HZ54" s="127"/>
      <c r="IA54" s="127"/>
      <c r="IB54" s="127"/>
      <c r="IC54" s="127"/>
      <c r="ID54" s="127"/>
      <c r="IE54" s="127"/>
      <c r="IF54" s="127"/>
      <c r="IG54" s="127"/>
      <c r="IH54" s="127"/>
      <c r="II54" s="127"/>
      <c r="IJ54" s="127"/>
      <c r="IK54" s="127"/>
      <c r="IL54" s="127"/>
      <c r="IM54" s="127"/>
      <c r="IN54" s="127"/>
      <c r="IO54" s="127"/>
      <c r="IP54" s="127"/>
      <c r="IQ54" s="127"/>
      <c r="IR54" s="127"/>
      <c r="IS54" s="127"/>
      <c r="IT54" s="127"/>
      <c r="IU54" s="127"/>
      <c r="IV54" s="127"/>
    </row>
    <row r="55" spans="1:256" s="440" customFormat="1" ht="15" customHeight="1">
      <c r="A55" s="429"/>
      <c r="B55" s="983" t="s">
        <v>269</v>
      </c>
      <c r="C55" s="983"/>
      <c r="D55" s="983" t="s">
        <v>270</v>
      </c>
      <c r="E55" s="983"/>
      <c r="F55" s="983"/>
      <c r="G55" s="363" t="s">
        <v>271</v>
      </c>
      <c r="H55" s="981" t="s">
        <v>548</v>
      </c>
      <c r="I55" s="981"/>
      <c r="J55" s="446"/>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P55" s="135"/>
      <c r="CQ55" s="135"/>
      <c r="CR55" s="135"/>
      <c r="CS55" s="135"/>
      <c r="CT55" s="135"/>
      <c r="CU55" s="135"/>
      <c r="CV55" s="135"/>
      <c r="CW55" s="135"/>
      <c r="CX55" s="135"/>
      <c r="CY55" s="135"/>
      <c r="CZ55" s="135"/>
      <c r="DA55" s="135"/>
      <c r="DB55" s="135"/>
      <c r="DC55" s="135"/>
      <c r="DD55" s="135"/>
      <c r="DE55" s="135"/>
      <c r="DF55" s="135"/>
      <c r="DG55" s="135"/>
      <c r="DH55" s="135"/>
      <c r="DI55" s="135"/>
      <c r="DJ55" s="135"/>
      <c r="DK55" s="135"/>
      <c r="DL55" s="135"/>
      <c r="DM55" s="135"/>
      <c r="DN55" s="135"/>
      <c r="DO55" s="135"/>
      <c r="DP55" s="135"/>
      <c r="DQ55" s="135"/>
      <c r="DR55" s="135"/>
      <c r="DS55" s="135"/>
      <c r="DT55" s="135"/>
      <c r="DU55" s="135"/>
      <c r="DV55" s="135"/>
      <c r="DW55" s="135"/>
      <c r="DX55" s="135"/>
      <c r="DY55" s="135"/>
      <c r="DZ55" s="135"/>
      <c r="EA55" s="135"/>
      <c r="EB55" s="135"/>
      <c r="EC55" s="135"/>
      <c r="ED55" s="135"/>
      <c r="EE55" s="135"/>
      <c r="EF55" s="135"/>
      <c r="EG55" s="135"/>
      <c r="EH55" s="135"/>
      <c r="EI55" s="135"/>
      <c r="EJ55" s="135"/>
      <c r="EK55" s="135"/>
      <c r="EL55" s="135"/>
      <c r="EM55" s="135"/>
      <c r="EN55" s="135"/>
      <c r="EO55" s="135"/>
      <c r="EP55" s="135"/>
      <c r="EQ55" s="135"/>
      <c r="ER55" s="135"/>
      <c r="ES55" s="135"/>
      <c r="ET55" s="135"/>
      <c r="EU55" s="135"/>
      <c r="EV55" s="135"/>
      <c r="EW55" s="135"/>
      <c r="EX55" s="135"/>
      <c r="EY55" s="135"/>
      <c r="EZ55" s="135"/>
      <c r="FA55" s="135"/>
      <c r="FB55" s="135"/>
      <c r="FC55" s="135"/>
      <c r="FD55" s="135"/>
      <c r="FE55" s="135"/>
      <c r="FF55" s="135"/>
      <c r="FG55" s="135"/>
      <c r="FH55" s="135"/>
      <c r="FI55" s="135"/>
      <c r="FJ55" s="135"/>
      <c r="FK55" s="135"/>
      <c r="FL55" s="135"/>
      <c r="FM55" s="135"/>
      <c r="FN55" s="135"/>
      <c r="FO55" s="135"/>
      <c r="FP55" s="135"/>
      <c r="FQ55" s="135"/>
      <c r="FR55" s="135"/>
      <c r="FS55" s="135"/>
      <c r="FT55" s="135"/>
      <c r="FU55" s="135"/>
      <c r="FV55" s="135"/>
      <c r="FW55" s="135"/>
      <c r="FX55" s="135"/>
      <c r="FY55" s="135"/>
      <c r="FZ55" s="135"/>
      <c r="GA55" s="135"/>
      <c r="GB55" s="135"/>
      <c r="GC55" s="135"/>
      <c r="GD55" s="135"/>
      <c r="GE55" s="135"/>
      <c r="GF55" s="135"/>
      <c r="GG55" s="135"/>
      <c r="GH55" s="135"/>
      <c r="GI55" s="135"/>
      <c r="GJ55" s="135"/>
      <c r="GK55" s="135"/>
      <c r="GL55" s="135"/>
      <c r="GM55" s="135"/>
      <c r="GN55" s="135"/>
      <c r="GO55" s="135"/>
      <c r="GP55" s="135"/>
      <c r="GQ55" s="135"/>
      <c r="GR55" s="135"/>
      <c r="GS55" s="135"/>
      <c r="GT55" s="135"/>
      <c r="GU55" s="135"/>
      <c r="GV55" s="135"/>
      <c r="GW55" s="135"/>
      <c r="GX55" s="135"/>
      <c r="GY55" s="135"/>
      <c r="GZ55" s="135"/>
      <c r="HA55" s="135"/>
      <c r="HB55" s="135"/>
      <c r="HC55" s="135"/>
      <c r="HD55" s="135"/>
      <c r="HE55" s="135"/>
      <c r="HF55" s="135"/>
      <c r="HG55" s="135"/>
      <c r="HH55" s="135"/>
      <c r="HI55" s="135"/>
      <c r="HJ55" s="135"/>
      <c r="HK55" s="135"/>
      <c r="HL55" s="135"/>
      <c r="HM55" s="135"/>
      <c r="HN55" s="135"/>
      <c r="HO55" s="135"/>
      <c r="HP55" s="135"/>
      <c r="HQ55" s="135"/>
      <c r="HR55" s="135"/>
      <c r="HS55" s="135"/>
      <c r="HT55" s="135"/>
      <c r="HU55" s="135"/>
      <c r="HV55" s="135"/>
      <c r="HW55" s="135"/>
      <c r="HX55" s="135"/>
      <c r="HY55" s="135"/>
      <c r="HZ55" s="135"/>
      <c r="IA55" s="135"/>
      <c r="IB55" s="135"/>
      <c r="IC55" s="135"/>
      <c r="ID55" s="135"/>
      <c r="IE55" s="135"/>
      <c r="IF55" s="135"/>
      <c r="IG55" s="135"/>
      <c r="IH55" s="135"/>
      <c r="II55" s="135"/>
      <c r="IJ55" s="135"/>
      <c r="IK55" s="135"/>
      <c r="IL55" s="135"/>
      <c r="IM55" s="135"/>
      <c r="IN55" s="135"/>
      <c r="IO55" s="135"/>
      <c r="IP55" s="135"/>
      <c r="IQ55" s="135"/>
      <c r="IR55" s="135"/>
      <c r="IS55" s="135"/>
      <c r="IT55" s="135"/>
      <c r="IU55" s="135"/>
      <c r="IV55" s="135"/>
    </row>
    <row r="56" spans="1:256" ht="21" customHeight="1">
      <c r="A56" s="389" t="s">
        <v>411</v>
      </c>
      <c r="B56" s="1006" t="str">
        <f>IF((B5=""), "",B5 )</f>
        <v/>
      </c>
      <c r="C56" s="1006"/>
      <c r="D56" s="992"/>
      <c r="E56" s="992"/>
      <c r="F56" s="993"/>
      <c r="G56" s="986"/>
      <c r="H56" s="987" t="str">
        <f>H5</f>
        <v>Naptown Roller Girls / Tornado Sirens</v>
      </c>
      <c r="I56" s="987"/>
      <c r="J56" s="446"/>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P56" s="135"/>
      <c r="CQ56" s="135"/>
      <c r="CR56" s="135"/>
      <c r="CS56" s="135"/>
      <c r="CT56" s="135"/>
      <c r="CU56" s="135"/>
      <c r="CV56" s="135"/>
      <c r="CW56" s="135"/>
      <c r="CX56" s="135"/>
      <c r="CY56" s="135"/>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5"/>
      <c r="EA56" s="135"/>
      <c r="EB56" s="135"/>
      <c r="EC56" s="135"/>
      <c r="ED56" s="135"/>
      <c r="EE56" s="135"/>
      <c r="EF56" s="135"/>
      <c r="EG56" s="135"/>
      <c r="EH56" s="135"/>
      <c r="EI56" s="135"/>
      <c r="EJ56" s="135"/>
      <c r="EK56" s="135"/>
      <c r="EL56" s="135"/>
      <c r="EM56" s="135"/>
      <c r="EN56" s="135"/>
      <c r="EO56" s="135"/>
      <c r="EP56" s="135"/>
      <c r="EQ56" s="135"/>
      <c r="ER56" s="135"/>
      <c r="ES56" s="135"/>
      <c r="ET56" s="135"/>
      <c r="EU56" s="135"/>
      <c r="EV56" s="135"/>
      <c r="EW56" s="135"/>
      <c r="EX56" s="135"/>
      <c r="EY56" s="135"/>
      <c r="EZ56" s="135"/>
      <c r="FA56" s="135"/>
      <c r="FB56" s="135"/>
      <c r="FC56" s="135"/>
      <c r="FD56" s="135"/>
      <c r="FE56" s="135"/>
      <c r="FF56" s="135"/>
      <c r="FG56" s="135"/>
      <c r="FH56" s="135"/>
      <c r="FI56" s="135"/>
      <c r="FJ56" s="135"/>
      <c r="FK56" s="135"/>
      <c r="FL56" s="135"/>
      <c r="FM56" s="135"/>
      <c r="FN56" s="135"/>
      <c r="FO56" s="135"/>
      <c r="FP56" s="135"/>
      <c r="FQ56" s="135"/>
      <c r="FR56" s="135"/>
      <c r="FS56" s="135"/>
      <c r="FT56" s="135"/>
      <c r="FU56" s="135"/>
      <c r="FV56" s="135"/>
      <c r="FW56" s="135"/>
      <c r="FX56" s="135"/>
      <c r="FY56" s="135"/>
      <c r="FZ56" s="135"/>
      <c r="GA56" s="135"/>
      <c r="GB56" s="135"/>
      <c r="GC56" s="135"/>
      <c r="GD56" s="135"/>
      <c r="GE56" s="135"/>
      <c r="GF56" s="135"/>
      <c r="GG56" s="135"/>
      <c r="GH56" s="135"/>
      <c r="GI56" s="135"/>
      <c r="GJ56" s="135"/>
      <c r="GK56" s="135"/>
      <c r="GL56" s="135"/>
      <c r="GM56" s="135"/>
      <c r="GN56" s="135"/>
      <c r="GO56" s="135"/>
      <c r="GP56" s="135"/>
      <c r="GQ56" s="135"/>
      <c r="GR56" s="135"/>
      <c r="GS56" s="135"/>
      <c r="GT56" s="135"/>
      <c r="GU56" s="135"/>
      <c r="GV56" s="135"/>
      <c r="GW56" s="135"/>
      <c r="GX56" s="135"/>
      <c r="GY56" s="135"/>
      <c r="GZ56" s="135"/>
      <c r="HA56" s="135"/>
      <c r="HB56" s="135"/>
      <c r="HC56" s="135"/>
      <c r="HD56" s="135"/>
      <c r="HE56" s="135"/>
      <c r="HF56" s="135"/>
      <c r="HG56" s="135"/>
      <c r="HH56" s="135"/>
      <c r="HI56" s="135"/>
      <c r="HJ56" s="135"/>
      <c r="HK56" s="135"/>
      <c r="HL56" s="135"/>
      <c r="HM56" s="135"/>
      <c r="HN56" s="135"/>
      <c r="HO56" s="135"/>
      <c r="HP56" s="135"/>
      <c r="HQ56" s="135"/>
      <c r="HR56" s="135"/>
      <c r="HS56" s="135"/>
      <c r="HT56" s="135"/>
      <c r="HU56" s="135"/>
      <c r="HV56" s="135"/>
      <c r="HW56" s="135"/>
      <c r="HX56" s="135"/>
      <c r="HY56" s="135"/>
      <c r="HZ56" s="135"/>
      <c r="IA56" s="135"/>
      <c r="IB56" s="135"/>
      <c r="IC56" s="135"/>
      <c r="ID56" s="135"/>
      <c r="IE56" s="135"/>
      <c r="IF56" s="135"/>
      <c r="IG56" s="135"/>
      <c r="IH56" s="135"/>
      <c r="II56" s="135"/>
      <c r="IJ56" s="135"/>
      <c r="IK56" s="135"/>
      <c r="IL56" s="135"/>
      <c r="IM56" s="135"/>
      <c r="IN56" s="135"/>
      <c r="IO56" s="135"/>
      <c r="IP56" s="135"/>
      <c r="IQ56" s="135"/>
      <c r="IR56" s="135"/>
      <c r="IS56" s="135"/>
      <c r="IT56" s="135"/>
      <c r="IU56" s="135"/>
      <c r="IV56" s="135"/>
    </row>
    <row r="57" spans="1:256" ht="21" customHeight="1">
      <c r="A57" s="320" t="s">
        <v>403</v>
      </c>
      <c r="B57" s="1002" t="str">
        <f>IF((B6=""), "",B6 )</f>
        <v/>
      </c>
      <c r="C57" s="1002"/>
      <c r="D57" s="991"/>
      <c r="E57" s="992"/>
      <c r="F57" s="993"/>
      <c r="G57" s="986"/>
      <c r="H57" s="987"/>
      <c r="I57" s="987"/>
      <c r="J57" s="446"/>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c r="ED57" s="135"/>
      <c r="EE57" s="135"/>
      <c r="EF57" s="135"/>
      <c r="EG57" s="135"/>
      <c r="EH57" s="135"/>
      <c r="EI57" s="135"/>
      <c r="EJ57" s="135"/>
      <c r="EK57" s="135"/>
      <c r="EL57" s="135"/>
      <c r="EM57" s="135"/>
      <c r="EN57" s="135"/>
      <c r="EO57" s="135"/>
      <c r="EP57" s="135"/>
      <c r="EQ57" s="135"/>
      <c r="ER57" s="135"/>
      <c r="ES57" s="135"/>
      <c r="ET57" s="135"/>
      <c r="EU57" s="135"/>
      <c r="EV57" s="135"/>
      <c r="EW57" s="135"/>
      <c r="EX57" s="135"/>
      <c r="EY57" s="135"/>
      <c r="EZ57" s="135"/>
      <c r="FA57" s="135"/>
      <c r="FB57" s="135"/>
      <c r="FC57" s="135"/>
      <c r="FD57" s="135"/>
      <c r="FE57" s="135"/>
      <c r="FF57" s="135"/>
      <c r="FG57" s="135"/>
      <c r="FH57" s="135"/>
      <c r="FI57" s="135"/>
      <c r="FJ57" s="135"/>
      <c r="FK57" s="135"/>
      <c r="FL57" s="135"/>
      <c r="FM57" s="135"/>
      <c r="FN57" s="135"/>
      <c r="FO57" s="135"/>
      <c r="FP57" s="135"/>
      <c r="FQ57" s="135"/>
      <c r="FR57" s="135"/>
      <c r="FS57" s="135"/>
      <c r="FT57" s="135"/>
      <c r="FU57" s="135"/>
      <c r="FV57" s="135"/>
      <c r="FW57" s="135"/>
      <c r="FX57" s="135"/>
      <c r="FY57" s="135"/>
      <c r="FZ57" s="135"/>
      <c r="GA57" s="135"/>
      <c r="GB57" s="135"/>
      <c r="GC57" s="135"/>
      <c r="GD57" s="135"/>
      <c r="GE57" s="135"/>
      <c r="GF57" s="135"/>
      <c r="GG57" s="135"/>
      <c r="GH57" s="135"/>
      <c r="GI57" s="135"/>
      <c r="GJ57" s="135"/>
      <c r="GK57" s="135"/>
      <c r="GL57" s="135"/>
      <c r="GM57" s="135"/>
      <c r="GN57" s="135"/>
      <c r="GO57" s="135"/>
      <c r="GP57" s="135"/>
      <c r="GQ57" s="135"/>
      <c r="GR57" s="135"/>
      <c r="GS57" s="135"/>
      <c r="GT57" s="135"/>
      <c r="GU57" s="135"/>
      <c r="GV57" s="135"/>
      <c r="GW57" s="135"/>
      <c r="GX57" s="135"/>
      <c r="GY57" s="135"/>
      <c r="GZ57" s="135"/>
      <c r="HA57" s="135"/>
      <c r="HB57" s="135"/>
      <c r="HC57" s="135"/>
      <c r="HD57" s="135"/>
      <c r="HE57" s="135"/>
      <c r="HF57" s="135"/>
      <c r="HG57" s="135"/>
      <c r="HH57" s="135"/>
      <c r="HI57" s="135"/>
      <c r="HJ57" s="135"/>
      <c r="HK57" s="135"/>
      <c r="HL57" s="135"/>
      <c r="HM57" s="135"/>
      <c r="HN57" s="135"/>
      <c r="HO57" s="135"/>
      <c r="HP57" s="135"/>
      <c r="HQ57" s="135"/>
      <c r="HR57" s="135"/>
      <c r="HS57" s="135"/>
      <c r="HT57" s="135"/>
      <c r="HU57" s="135"/>
      <c r="HV57" s="135"/>
      <c r="HW57" s="135"/>
      <c r="HX57" s="135"/>
      <c r="HY57" s="135"/>
      <c r="HZ57" s="135"/>
      <c r="IA57" s="135"/>
      <c r="IB57" s="135"/>
      <c r="IC57" s="135"/>
      <c r="ID57" s="135"/>
      <c r="IE57" s="135"/>
      <c r="IF57" s="135"/>
      <c r="IG57" s="135"/>
      <c r="IH57" s="135"/>
      <c r="II57" s="135"/>
      <c r="IJ57" s="135"/>
      <c r="IK57" s="135"/>
      <c r="IL57" s="135"/>
      <c r="IM57" s="135"/>
      <c r="IN57" s="135"/>
      <c r="IO57" s="135"/>
      <c r="IP57" s="135"/>
      <c r="IQ57" s="135"/>
      <c r="IR57" s="135"/>
      <c r="IS57" s="135"/>
      <c r="IT57" s="135"/>
      <c r="IU57" s="135"/>
      <c r="IV57" s="135"/>
    </row>
    <row r="58" spans="1:256" ht="21" customHeight="1">
      <c r="A58" s="389" t="s">
        <v>411</v>
      </c>
      <c r="B58" s="1006" t="str">
        <f>IF((B7=""), "",B7 )</f>
        <v/>
      </c>
      <c r="C58" s="1006"/>
      <c r="D58" s="992"/>
      <c r="E58" s="992"/>
      <c r="F58" s="993"/>
      <c r="G58" s="986"/>
      <c r="H58" s="987" t="str">
        <f>H7</f>
        <v>Detroit Derby Girls / All-Stars</v>
      </c>
      <c r="I58" s="987"/>
      <c r="J58" s="446"/>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135"/>
      <c r="DA58" s="135"/>
      <c r="DB58" s="135"/>
      <c r="DC58" s="135"/>
      <c r="DD58" s="135"/>
      <c r="DE58" s="135"/>
      <c r="DF58" s="135"/>
      <c r="DG58" s="135"/>
      <c r="DH58" s="135"/>
      <c r="DI58" s="135"/>
      <c r="DJ58" s="135"/>
      <c r="DK58" s="135"/>
      <c r="DL58" s="135"/>
      <c r="DM58" s="135"/>
      <c r="DN58" s="135"/>
      <c r="DO58" s="135"/>
      <c r="DP58" s="135"/>
      <c r="DQ58" s="135"/>
      <c r="DR58" s="135"/>
      <c r="DS58" s="135"/>
      <c r="DT58" s="135"/>
      <c r="DU58" s="135"/>
      <c r="DV58" s="135"/>
      <c r="DW58" s="135"/>
      <c r="DX58" s="135"/>
      <c r="DY58" s="135"/>
      <c r="DZ58" s="135"/>
      <c r="EA58" s="135"/>
      <c r="EB58" s="135"/>
      <c r="EC58" s="135"/>
      <c r="ED58" s="135"/>
      <c r="EE58" s="135"/>
      <c r="EF58" s="135"/>
      <c r="EG58" s="135"/>
      <c r="EH58" s="135"/>
      <c r="EI58" s="135"/>
      <c r="EJ58" s="135"/>
      <c r="EK58" s="135"/>
      <c r="EL58" s="135"/>
      <c r="EM58" s="135"/>
      <c r="EN58" s="135"/>
      <c r="EO58" s="135"/>
      <c r="EP58" s="135"/>
      <c r="EQ58" s="135"/>
      <c r="ER58" s="135"/>
      <c r="ES58" s="135"/>
      <c r="ET58" s="135"/>
      <c r="EU58" s="135"/>
      <c r="EV58" s="135"/>
      <c r="EW58" s="135"/>
      <c r="EX58" s="135"/>
      <c r="EY58" s="135"/>
      <c r="EZ58" s="135"/>
      <c r="FA58" s="135"/>
      <c r="FB58" s="135"/>
      <c r="FC58" s="135"/>
      <c r="FD58" s="135"/>
      <c r="FE58" s="135"/>
      <c r="FF58" s="135"/>
      <c r="FG58" s="135"/>
      <c r="FH58" s="135"/>
      <c r="FI58" s="135"/>
      <c r="FJ58" s="135"/>
      <c r="FK58" s="135"/>
      <c r="FL58" s="135"/>
      <c r="FM58" s="135"/>
      <c r="FN58" s="135"/>
      <c r="FO58" s="135"/>
      <c r="FP58" s="135"/>
      <c r="FQ58" s="135"/>
      <c r="FR58" s="135"/>
      <c r="FS58" s="135"/>
      <c r="FT58" s="135"/>
      <c r="FU58" s="135"/>
      <c r="FV58" s="135"/>
      <c r="FW58" s="135"/>
      <c r="FX58" s="135"/>
      <c r="FY58" s="135"/>
      <c r="FZ58" s="135"/>
      <c r="GA58" s="135"/>
      <c r="GB58" s="135"/>
      <c r="GC58" s="135"/>
      <c r="GD58" s="135"/>
      <c r="GE58" s="135"/>
      <c r="GF58" s="135"/>
      <c r="GG58" s="135"/>
      <c r="GH58" s="135"/>
      <c r="GI58" s="135"/>
      <c r="GJ58" s="135"/>
      <c r="GK58" s="135"/>
      <c r="GL58" s="135"/>
      <c r="GM58" s="135"/>
      <c r="GN58" s="135"/>
      <c r="GO58" s="135"/>
      <c r="GP58" s="135"/>
      <c r="GQ58" s="135"/>
      <c r="GR58" s="135"/>
      <c r="GS58" s="135"/>
      <c r="GT58" s="135"/>
      <c r="GU58" s="135"/>
      <c r="GV58" s="135"/>
      <c r="GW58" s="135"/>
      <c r="GX58" s="135"/>
      <c r="GY58" s="135"/>
      <c r="GZ58" s="135"/>
      <c r="HA58" s="135"/>
      <c r="HB58" s="135"/>
      <c r="HC58" s="135"/>
      <c r="HD58" s="135"/>
      <c r="HE58" s="135"/>
      <c r="HF58" s="135"/>
      <c r="HG58" s="135"/>
      <c r="HH58" s="135"/>
      <c r="HI58" s="135"/>
      <c r="HJ58" s="135"/>
      <c r="HK58" s="135"/>
      <c r="HL58" s="135"/>
      <c r="HM58" s="135"/>
      <c r="HN58" s="135"/>
      <c r="HO58" s="135"/>
      <c r="HP58" s="135"/>
      <c r="HQ58" s="135"/>
      <c r="HR58" s="135"/>
      <c r="HS58" s="135"/>
      <c r="HT58" s="135"/>
      <c r="HU58" s="135"/>
      <c r="HV58" s="135"/>
      <c r="HW58" s="135"/>
      <c r="HX58" s="135"/>
      <c r="HY58" s="135"/>
      <c r="HZ58" s="135"/>
      <c r="IA58" s="135"/>
      <c r="IB58" s="135"/>
      <c r="IC58" s="135"/>
      <c r="ID58" s="135"/>
      <c r="IE58" s="135"/>
      <c r="IF58" s="135"/>
      <c r="IG58" s="135"/>
      <c r="IH58" s="135"/>
      <c r="II58" s="135"/>
      <c r="IJ58" s="135"/>
      <c r="IK58" s="135"/>
      <c r="IL58" s="135"/>
      <c r="IM58" s="135"/>
      <c r="IN58" s="135"/>
      <c r="IO58" s="135"/>
      <c r="IP58" s="135"/>
      <c r="IQ58" s="135"/>
      <c r="IR58" s="135"/>
      <c r="IS58" s="135"/>
      <c r="IT58" s="135"/>
      <c r="IU58" s="135"/>
      <c r="IV58" s="135"/>
    </row>
    <row r="59" spans="1:256" ht="21" customHeight="1">
      <c r="A59" s="320" t="s">
        <v>403</v>
      </c>
      <c r="B59" s="1002" t="str">
        <f>IF((B8=""), "",B8 )</f>
        <v/>
      </c>
      <c r="C59" s="1002"/>
      <c r="D59" s="991"/>
      <c r="E59" s="992"/>
      <c r="F59" s="993"/>
      <c r="G59" s="986"/>
      <c r="H59" s="987"/>
      <c r="I59" s="987"/>
      <c r="J59" s="446"/>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5"/>
      <c r="GF59" s="135"/>
      <c r="GG59" s="135"/>
      <c r="GH59" s="135"/>
      <c r="GI59" s="135"/>
      <c r="GJ59" s="135"/>
      <c r="GK59" s="135"/>
      <c r="GL59" s="135"/>
      <c r="GM59" s="135"/>
      <c r="GN59" s="135"/>
      <c r="GO59" s="135"/>
      <c r="GP59" s="135"/>
      <c r="GQ59" s="135"/>
      <c r="GR59" s="135"/>
      <c r="GS59" s="135"/>
      <c r="GT59" s="135"/>
      <c r="GU59" s="135"/>
      <c r="GV59" s="135"/>
      <c r="GW59" s="135"/>
      <c r="GX59" s="135"/>
      <c r="GY59" s="135"/>
      <c r="GZ59" s="135"/>
      <c r="HA59" s="135"/>
      <c r="HB59" s="135"/>
      <c r="HC59" s="135"/>
      <c r="HD59" s="135"/>
      <c r="HE59" s="135"/>
      <c r="HF59" s="135"/>
      <c r="HG59" s="135"/>
      <c r="HH59" s="135"/>
      <c r="HI59" s="135"/>
      <c r="HJ59" s="135"/>
      <c r="HK59" s="135"/>
      <c r="HL59" s="135"/>
      <c r="HM59" s="135"/>
      <c r="HN59" s="135"/>
      <c r="HO59" s="135"/>
      <c r="HP59" s="135"/>
      <c r="HQ59" s="135"/>
      <c r="HR59" s="135"/>
      <c r="HS59" s="135"/>
      <c r="HT59" s="135"/>
      <c r="HU59" s="135"/>
      <c r="HV59" s="135"/>
      <c r="HW59" s="135"/>
      <c r="HX59" s="135"/>
      <c r="HY59" s="135"/>
      <c r="HZ59" s="135"/>
      <c r="IA59" s="135"/>
      <c r="IB59" s="135"/>
      <c r="IC59" s="135"/>
      <c r="ID59" s="135"/>
      <c r="IE59" s="135"/>
      <c r="IF59" s="135"/>
      <c r="IG59" s="135"/>
      <c r="IH59" s="135"/>
      <c r="II59" s="135"/>
      <c r="IJ59" s="135"/>
      <c r="IK59" s="135"/>
      <c r="IL59" s="135"/>
      <c r="IM59" s="135"/>
      <c r="IN59" s="135"/>
      <c r="IO59" s="135"/>
      <c r="IP59" s="135"/>
      <c r="IQ59" s="135"/>
      <c r="IR59" s="135"/>
      <c r="IS59" s="135"/>
      <c r="IT59" s="135"/>
      <c r="IU59" s="135"/>
      <c r="IV59" s="135"/>
    </row>
    <row r="60" spans="1:256" ht="13">
      <c r="A60" s="1007" t="s">
        <v>272</v>
      </c>
      <c r="B60" s="1007"/>
      <c r="C60" s="1007"/>
      <c r="D60" s="1007"/>
      <c r="E60" s="1007"/>
      <c r="F60" s="1007"/>
      <c r="G60" s="1007"/>
      <c r="H60" s="1007"/>
      <c r="I60" s="1007"/>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c r="ED60" s="135"/>
      <c r="EE60" s="135"/>
      <c r="EF60" s="135"/>
      <c r="EG60" s="135"/>
      <c r="EH60" s="135"/>
      <c r="EI60" s="135"/>
      <c r="EJ60" s="135"/>
      <c r="EK60" s="135"/>
      <c r="EL60" s="135"/>
      <c r="EM60" s="135"/>
      <c r="EN60" s="135"/>
      <c r="EO60" s="135"/>
      <c r="EP60" s="135"/>
      <c r="EQ60" s="135"/>
      <c r="ER60" s="135"/>
      <c r="ES60" s="135"/>
      <c r="ET60" s="135"/>
      <c r="EU60" s="135"/>
      <c r="EV60" s="135"/>
      <c r="EW60" s="135"/>
      <c r="EX60" s="135"/>
      <c r="EY60" s="135"/>
      <c r="EZ60" s="135"/>
      <c r="FA60" s="135"/>
      <c r="FB60" s="135"/>
      <c r="FC60" s="135"/>
      <c r="FD60" s="135"/>
      <c r="FE60" s="135"/>
      <c r="FF60" s="135"/>
      <c r="FG60" s="135"/>
      <c r="FH60" s="135"/>
      <c r="FI60" s="135"/>
      <c r="FJ60" s="135"/>
      <c r="FK60" s="135"/>
      <c r="FL60" s="135"/>
      <c r="FM60" s="135"/>
      <c r="FN60" s="135"/>
      <c r="FO60" s="135"/>
      <c r="FP60" s="135"/>
      <c r="FQ60" s="135"/>
      <c r="FR60" s="135"/>
      <c r="FS60" s="135"/>
      <c r="FT60" s="135"/>
      <c r="FU60" s="135"/>
      <c r="FV60" s="135"/>
      <c r="FW60" s="135"/>
      <c r="FX60" s="135"/>
      <c r="FY60" s="135"/>
      <c r="FZ60" s="135"/>
      <c r="GA60" s="135"/>
      <c r="GB60" s="135"/>
      <c r="GC60" s="135"/>
      <c r="GD60" s="135"/>
      <c r="GE60" s="135"/>
      <c r="GF60" s="135"/>
      <c r="GG60" s="135"/>
      <c r="GH60" s="135"/>
      <c r="GI60" s="135"/>
      <c r="GJ60" s="135"/>
      <c r="GK60" s="135"/>
      <c r="GL60" s="135"/>
      <c r="GM60" s="135"/>
      <c r="GN60" s="135"/>
      <c r="GO60" s="135"/>
      <c r="GP60" s="135"/>
      <c r="GQ60" s="135"/>
      <c r="GR60" s="135"/>
      <c r="GS60" s="135"/>
      <c r="GT60" s="135"/>
      <c r="GU60" s="135"/>
      <c r="GV60" s="135"/>
      <c r="GW60" s="135"/>
      <c r="GX60" s="135"/>
      <c r="GY60" s="135"/>
      <c r="GZ60" s="135"/>
      <c r="HA60" s="135"/>
      <c r="HB60" s="135"/>
      <c r="HC60" s="135"/>
      <c r="HD60" s="135"/>
      <c r="HE60" s="135"/>
      <c r="HF60" s="135"/>
      <c r="HG60" s="135"/>
      <c r="HH60" s="135"/>
      <c r="HI60" s="135"/>
      <c r="HJ60" s="135"/>
      <c r="HK60" s="135"/>
      <c r="HL60" s="135"/>
      <c r="HM60" s="135"/>
      <c r="HN60" s="135"/>
      <c r="HO60" s="135"/>
      <c r="HP60" s="135"/>
      <c r="HQ60" s="135"/>
      <c r="HR60" s="135"/>
      <c r="HS60" s="135"/>
      <c r="HT60" s="135"/>
      <c r="HU60" s="135"/>
      <c r="HV60" s="135"/>
      <c r="HW60" s="135"/>
      <c r="HX60" s="135"/>
      <c r="HY60" s="135"/>
      <c r="HZ60" s="135"/>
      <c r="IA60" s="135"/>
      <c r="IB60" s="135"/>
      <c r="IC60" s="135"/>
      <c r="ID60" s="135"/>
      <c r="IE60" s="135"/>
      <c r="IF60" s="135"/>
      <c r="IG60" s="135"/>
      <c r="IH60" s="135"/>
      <c r="II60" s="135"/>
      <c r="IJ60" s="135"/>
      <c r="IK60" s="135"/>
      <c r="IL60" s="135"/>
      <c r="IM60" s="135"/>
      <c r="IN60" s="135"/>
      <c r="IO60" s="135"/>
      <c r="IP60" s="135"/>
      <c r="IQ60" s="135"/>
      <c r="IR60" s="135"/>
      <c r="IS60" s="135"/>
      <c r="IT60" s="135"/>
      <c r="IU60" s="135"/>
      <c r="IV60" s="135"/>
    </row>
    <row r="61" spans="1:256" s="440" customFormat="1" ht="15" customHeight="1">
      <c r="A61" s="514" t="s">
        <v>503</v>
      </c>
      <c r="B61" s="167" t="s">
        <v>273</v>
      </c>
      <c r="C61" s="167" t="s">
        <v>274</v>
      </c>
      <c r="D61" s="167" t="s">
        <v>275</v>
      </c>
      <c r="E61" s="1005" t="s">
        <v>276</v>
      </c>
      <c r="F61" s="1005"/>
      <c r="G61" s="1005"/>
      <c r="H61" s="167" t="s">
        <v>277</v>
      </c>
      <c r="I61" s="413" t="s">
        <v>278</v>
      </c>
      <c r="J61" s="446"/>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c r="ED61" s="135"/>
      <c r="EE61" s="135"/>
      <c r="EF61" s="135"/>
      <c r="EG61" s="135"/>
      <c r="EH61" s="135"/>
      <c r="EI61" s="135"/>
      <c r="EJ61" s="135"/>
      <c r="EK61" s="135"/>
      <c r="EL61" s="135"/>
      <c r="EM61" s="135"/>
      <c r="EN61" s="135"/>
      <c r="EO61" s="135"/>
      <c r="EP61" s="135"/>
      <c r="EQ61" s="135"/>
      <c r="ER61" s="135"/>
      <c r="ES61" s="135"/>
      <c r="ET61" s="135"/>
      <c r="EU61" s="135"/>
      <c r="EV61" s="135"/>
      <c r="EW61" s="135"/>
      <c r="EX61" s="135"/>
      <c r="EY61" s="135"/>
      <c r="EZ61" s="135"/>
      <c r="FA61" s="135"/>
      <c r="FB61" s="135"/>
      <c r="FC61" s="135"/>
      <c r="FD61" s="135"/>
      <c r="FE61" s="135"/>
      <c r="FF61" s="135"/>
      <c r="FG61" s="135"/>
      <c r="FH61" s="135"/>
      <c r="FI61" s="135"/>
      <c r="FJ61" s="135"/>
      <c r="FK61" s="135"/>
      <c r="FL61" s="135"/>
      <c r="FM61" s="135"/>
      <c r="FN61" s="135"/>
      <c r="FO61" s="135"/>
      <c r="FP61" s="135"/>
      <c r="FQ61" s="135"/>
      <c r="FR61" s="135"/>
      <c r="FS61" s="135"/>
      <c r="FT61" s="135"/>
      <c r="FU61" s="135"/>
      <c r="FV61" s="135"/>
      <c r="FW61" s="135"/>
      <c r="FX61" s="135"/>
      <c r="FY61" s="135"/>
      <c r="FZ61" s="135"/>
      <c r="GA61" s="135"/>
      <c r="GB61" s="135"/>
      <c r="GC61" s="135"/>
      <c r="GD61" s="135"/>
      <c r="GE61" s="135"/>
      <c r="GF61" s="135"/>
      <c r="GG61" s="135"/>
      <c r="GH61" s="135"/>
      <c r="GI61" s="135"/>
      <c r="GJ61" s="135"/>
      <c r="GK61" s="135"/>
      <c r="GL61" s="135"/>
      <c r="GM61" s="135"/>
      <c r="GN61" s="135"/>
      <c r="GO61" s="135"/>
      <c r="GP61" s="135"/>
      <c r="GQ61" s="135"/>
      <c r="GR61" s="135"/>
      <c r="GS61" s="135"/>
      <c r="GT61" s="135"/>
      <c r="GU61" s="135"/>
      <c r="GV61" s="135"/>
      <c r="GW61" s="135"/>
      <c r="GX61" s="135"/>
      <c r="GY61" s="135"/>
      <c r="GZ61" s="135"/>
      <c r="HA61" s="135"/>
      <c r="HB61" s="135"/>
      <c r="HC61" s="135"/>
      <c r="HD61" s="135"/>
      <c r="HE61" s="135"/>
      <c r="HF61" s="135"/>
      <c r="HG61" s="135"/>
      <c r="HH61" s="135"/>
      <c r="HI61" s="135"/>
      <c r="HJ61" s="135"/>
      <c r="HK61" s="135"/>
      <c r="HL61" s="135"/>
      <c r="HM61" s="135"/>
      <c r="HN61" s="135"/>
      <c r="HO61" s="135"/>
      <c r="HP61" s="135"/>
      <c r="HQ61" s="135"/>
      <c r="HR61" s="135"/>
      <c r="HS61" s="135"/>
      <c r="HT61" s="135"/>
      <c r="HU61" s="135"/>
      <c r="HV61" s="135"/>
      <c r="HW61" s="135"/>
      <c r="HX61" s="135"/>
      <c r="HY61" s="135"/>
      <c r="HZ61" s="135"/>
      <c r="IA61" s="135"/>
      <c r="IB61" s="135"/>
      <c r="IC61" s="135"/>
      <c r="ID61" s="135"/>
      <c r="IE61" s="135"/>
      <c r="IF61" s="135"/>
      <c r="IG61" s="135"/>
      <c r="IH61" s="135"/>
      <c r="II61" s="135"/>
      <c r="IJ61" s="135"/>
      <c r="IK61" s="135"/>
      <c r="IL61" s="135"/>
      <c r="IM61" s="135"/>
      <c r="IN61" s="135"/>
      <c r="IO61" s="135"/>
      <c r="IP61" s="135"/>
      <c r="IQ61" s="135"/>
      <c r="IR61" s="135"/>
      <c r="IS61" s="135"/>
      <c r="IT61" s="135"/>
      <c r="IU61" s="135"/>
      <c r="IV61" s="135"/>
    </row>
    <row r="62" spans="1:256" ht="21" customHeight="1">
      <c r="A62" s="554">
        <f ca="1">IF(ISNUMBER(SK!B88), SK!A88, "")</f>
        <v>1</v>
      </c>
      <c r="B62" s="284"/>
      <c r="C62" s="284"/>
      <c r="D62" s="284"/>
      <c r="E62" s="998"/>
      <c r="F62" s="998"/>
      <c r="G62" s="998"/>
      <c r="H62" s="132" t="str">
        <f t="shared" ref="H62:H99" si="1">IF(OR((A62=""),(B62=""),(B62=0),(C62="")),"",((60*C62)/IF((B62&lt;1),(B62*1440),B62)))</f>
        <v/>
      </c>
      <c r="I62" s="461" t="str">
        <f ca="1">IF(OR((A62=""),(B62=""),(B62=0)),"",((60*SUM(INDIRECT(ADDRESS((MATCH(A62,SK!A$88:A$162,0)+87),COLUMN(SK!E$2),1,,"SK")),INDIRECT(ADDRESS((MATCH(A62,SK!Q$88:Q$162,0)+87),COLUMN(SK!U$2),1,,"SK"))))/IF((B62&lt;1),(B62*1440),B62)))</f>
        <v/>
      </c>
      <c r="J62" s="446"/>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c r="FC62" s="135"/>
      <c r="FD62" s="135"/>
      <c r="FE62" s="135"/>
      <c r="FF62" s="135"/>
      <c r="FG62" s="135"/>
      <c r="FH62" s="135"/>
      <c r="FI62" s="135"/>
      <c r="FJ62" s="135"/>
      <c r="FK62" s="135"/>
      <c r="FL62" s="135"/>
      <c r="FM62" s="135"/>
      <c r="FN62" s="135"/>
      <c r="FO62" s="135"/>
      <c r="FP62" s="135"/>
      <c r="FQ62" s="135"/>
      <c r="FR62" s="135"/>
      <c r="FS62" s="135"/>
      <c r="FT62" s="135"/>
      <c r="FU62" s="135"/>
      <c r="FV62" s="135"/>
      <c r="FW62" s="135"/>
      <c r="FX62" s="135"/>
      <c r="FY62" s="135"/>
      <c r="FZ62" s="135"/>
      <c r="GA62" s="135"/>
      <c r="GB62" s="135"/>
      <c r="GC62" s="135"/>
      <c r="GD62" s="135"/>
      <c r="GE62" s="135"/>
      <c r="GF62" s="135"/>
      <c r="GG62" s="135"/>
      <c r="GH62" s="135"/>
      <c r="GI62" s="135"/>
      <c r="GJ62" s="135"/>
      <c r="GK62" s="135"/>
      <c r="GL62" s="135"/>
      <c r="GM62" s="135"/>
      <c r="GN62" s="135"/>
      <c r="GO62" s="135"/>
      <c r="GP62" s="135"/>
      <c r="GQ62" s="135"/>
      <c r="GR62" s="135"/>
      <c r="GS62" s="135"/>
      <c r="GT62" s="135"/>
      <c r="GU62" s="135"/>
      <c r="GV62" s="135"/>
      <c r="GW62" s="135"/>
      <c r="GX62" s="135"/>
      <c r="GY62" s="135"/>
      <c r="GZ62" s="135"/>
      <c r="HA62" s="135"/>
      <c r="HB62" s="135"/>
      <c r="HC62" s="135"/>
      <c r="HD62" s="135"/>
      <c r="HE62" s="135"/>
      <c r="HF62" s="135"/>
      <c r="HG62" s="135"/>
      <c r="HH62" s="135"/>
      <c r="HI62" s="135"/>
      <c r="HJ62" s="135"/>
      <c r="HK62" s="135"/>
      <c r="HL62" s="135"/>
      <c r="HM62" s="135"/>
      <c r="HN62" s="135"/>
      <c r="HO62" s="135"/>
      <c r="HP62" s="135"/>
      <c r="HQ62" s="135"/>
      <c r="HR62" s="135"/>
      <c r="HS62" s="135"/>
      <c r="HT62" s="135"/>
      <c r="HU62" s="135"/>
      <c r="HV62" s="135"/>
      <c r="HW62" s="135"/>
      <c r="HX62" s="135"/>
      <c r="HY62" s="135"/>
      <c r="HZ62" s="135"/>
      <c r="IA62" s="135"/>
      <c r="IB62" s="135"/>
      <c r="IC62" s="135"/>
      <c r="ID62" s="135"/>
      <c r="IE62" s="135"/>
      <c r="IF62" s="135"/>
      <c r="IG62" s="135"/>
      <c r="IH62" s="135"/>
      <c r="II62" s="135"/>
      <c r="IJ62" s="135"/>
      <c r="IK62" s="135"/>
      <c r="IL62" s="135"/>
      <c r="IM62" s="135"/>
      <c r="IN62" s="135"/>
      <c r="IO62" s="135"/>
      <c r="IP62" s="135"/>
      <c r="IQ62" s="135"/>
      <c r="IR62" s="135"/>
      <c r="IS62" s="135"/>
      <c r="IT62" s="135"/>
      <c r="IU62" s="135"/>
      <c r="IV62" s="135"/>
    </row>
    <row r="63" spans="1:256" ht="21" customHeight="1">
      <c r="A63" s="81">
        <f ca="1">IF(ISNUMBER(SK!B90), SK!A90, "")</f>
        <v>2</v>
      </c>
      <c r="B63" s="343"/>
      <c r="C63" s="343"/>
      <c r="D63" s="343"/>
      <c r="E63" s="994"/>
      <c r="F63" s="994"/>
      <c r="G63" s="994"/>
      <c r="H63" s="227" t="str">
        <f t="shared" si="1"/>
        <v/>
      </c>
      <c r="I63" s="403" t="str">
        <f ca="1">IF(OR((A63=""),(B63=""),(B63=0)),"",((60*SUM(INDIRECT(ADDRESS((MATCH(A63,SK!A$88:A$162,0)+87),COLUMN(SK!E$2),1,,"SK")),INDIRECT(ADDRESS((MATCH(A63,SK!Q$88:Q$162,0)+87),COLUMN(SK!U$2),1,,"SK"))))/IF((B63&lt;1),(B63*1440),B63)))</f>
        <v/>
      </c>
      <c r="J63" s="446"/>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c r="FC63" s="135"/>
      <c r="FD63" s="135"/>
      <c r="FE63" s="135"/>
      <c r="FF63" s="135"/>
      <c r="FG63" s="135"/>
      <c r="FH63" s="135"/>
      <c r="FI63" s="135"/>
      <c r="FJ63" s="135"/>
      <c r="FK63" s="135"/>
      <c r="FL63" s="135"/>
      <c r="FM63" s="135"/>
      <c r="FN63" s="135"/>
      <c r="FO63" s="135"/>
      <c r="FP63" s="135"/>
      <c r="FQ63" s="135"/>
      <c r="FR63" s="135"/>
      <c r="FS63" s="135"/>
      <c r="FT63" s="135"/>
      <c r="FU63" s="135"/>
      <c r="FV63" s="135"/>
      <c r="FW63" s="135"/>
      <c r="FX63" s="135"/>
      <c r="FY63" s="135"/>
      <c r="FZ63" s="135"/>
      <c r="GA63" s="135"/>
      <c r="GB63" s="135"/>
      <c r="GC63" s="135"/>
      <c r="GD63" s="135"/>
      <c r="GE63" s="135"/>
      <c r="GF63" s="135"/>
      <c r="GG63" s="135"/>
      <c r="GH63" s="135"/>
      <c r="GI63" s="135"/>
      <c r="GJ63" s="135"/>
      <c r="GK63" s="135"/>
      <c r="GL63" s="135"/>
      <c r="GM63" s="135"/>
      <c r="GN63" s="135"/>
      <c r="GO63" s="135"/>
      <c r="GP63" s="135"/>
      <c r="GQ63" s="135"/>
      <c r="GR63" s="135"/>
      <c r="GS63" s="135"/>
      <c r="GT63" s="135"/>
      <c r="GU63" s="135"/>
      <c r="GV63" s="135"/>
      <c r="GW63" s="135"/>
      <c r="GX63" s="135"/>
      <c r="GY63" s="135"/>
      <c r="GZ63" s="135"/>
      <c r="HA63" s="135"/>
      <c r="HB63" s="135"/>
      <c r="HC63" s="135"/>
      <c r="HD63" s="135"/>
      <c r="HE63" s="135"/>
      <c r="HF63" s="135"/>
      <c r="HG63" s="135"/>
      <c r="HH63" s="135"/>
      <c r="HI63" s="135"/>
      <c r="HJ63" s="135"/>
      <c r="HK63" s="135"/>
      <c r="HL63" s="135"/>
      <c r="HM63" s="135"/>
      <c r="HN63" s="135"/>
      <c r="HO63" s="135"/>
      <c r="HP63" s="135"/>
      <c r="HQ63" s="135"/>
      <c r="HR63" s="135"/>
      <c r="HS63" s="135"/>
      <c r="HT63" s="135"/>
      <c r="HU63" s="135"/>
      <c r="HV63" s="135"/>
      <c r="HW63" s="135"/>
      <c r="HX63" s="135"/>
      <c r="HY63" s="135"/>
      <c r="HZ63" s="135"/>
      <c r="IA63" s="135"/>
      <c r="IB63" s="135"/>
      <c r="IC63" s="135"/>
      <c r="ID63" s="135"/>
      <c r="IE63" s="135"/>
      <c r="IF63" s="135"/>
      <c r="IG63" s="135"/>
      <c r="IH63" s="135"/>
      <c r="II63" s="135"/>
      <c r="IJ63" s="135"/>
      <c r="IK63" s="135"/>
      <c r="IL63" s="135"/>
      <c r="IM63" s="135"/>
      <c r="IN63" s="135"/>
      <c r="IO63" s="135"/>
      <c r="IP63" s="135"/>
      <c r="IQ63" s="135"/>
      <c r="IR63" s="135"/>
      <c r="IS63" s="135"/>
      <c r="IT63" s="135"/>
      <c r="IU63" s="135"/>
      <c r="IV63" s="135"/>
    </row>
    <row r="64" spans="1:256" ht="21" customHeight="1">
      <c r="A64" s="554">
        <f ca="1">IF(ISNUMBER(SK!B92), SK!A92, "")</f>
        <v>3</v>
      </c>
      <c r="B64" s="284"/>
      <c r="C64" s="284"/>
      <c r="D64" s="284"/>
      <c r="E64" s="998"/>
      <c r="F64" s="998"/>
      <c r="G64" s="998"/>
      <c r="H64" s="132" t="str">
        <f t="shared" si="1"/>
        <v/>
      </c>
      <c r="I64" s="461" t="str">
        <f ca="1">IF(OR((A64=""),(B64=""),(B64=0)),"",((60*SUM(INDIRECT(ADDRESS((MATCH(A64,SK!A$88:A$162,0)+87),COLUMN(SK!E$2),1,,"SK")),INDIRECT(ADDRESS((MATCH(A64,SK!Q$88:Q$162,0)+87),COLUMN(SK!U$2),1,,"SK"))))/IF((B64&lt;1),(B64*1440),B64)))</f>
        <v/>
      </c>
      <c r="J64" s="446"/>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35"/>
      <c r="FO64" s="135"/>
      <c r="FP64" s="135"/>
      <c r="FQ64" s="135"/>
      <c r="FR64" s="135"/>
      <c r="FS64" s="135"/>
      <c r="FT64" s="135"/>
      <c r="FU64" s="135"/>
      <c r="FV64" s="135"/>
      <c r="FW64" s="135"/>
      <c r="FX64" s="135"/>
      <c r="FY64" s="135"/>
      <c r="FZ64" s="135"/>
      <c r="GA64" s="135"/>
      <c r="GB64" s="135"/>
      <c r="GC64" s="135"/>
      <c r="GD64" s="135"/>
      <c r="GE64" s="135"/>
      <c r="GF64" s="135"/>
      <c r="GG64" s="135"/>
      <c r="GH64" s="135"/>
      <c r="GI64" s="135"/>
      <c r="GJ64" s="135"/>
      <c r="GK64" s="135"/>
      <c r="GL64" s="135"/>
      <c r="GM64" s="135"/>
      <c r="GN64" s="135"/>
      <c r="GO64" s="135"/>
      <c r="GP64" s="135"/>
      <c r="GQ64" s="135"/>
      <c r="GR64" s="135"/>
      <c r="GS64" s="135"/>
      <c r="GT64" s="135"/>
      <c r="GU64" s="135"/>
      <c r="GV64" s="135"/>
      <c r="GW64" s="135"/>
      <c r="GX64" s="135"/>
      <c r="GY64" s="135"/>
      <c r="GZ64" s="135"/>
      <c r="HA64" s="135"/>
      <c r="HB64" s="135"/>
      <c r="HC64" s="135"/>
      <c r="HD64" s="135"/>
      <c r="HE64" s="135"/>
      <c r="HF64" s="135"/>
      <c r="HG64" s="135"/>
      <c r="HH64" s="135"/>
      <c r="HI64" s="135"/>
      <c r="HJ64" s="135"/>
      <c r="HK64" s="135"/>
      <c r="HL64" s="135"/>
      <c r="HM64" s="135"/>
      <c r="HN64" s="135"/>
      <c r="HO64" s="135"/>
      <c r="HP64" s="135"/>
      <c r="HQ64" s="135"/>
      <c r="HR64" s="135"/>
      <c r="HS64" s="135"/>
      <c r="HT64" s="135"/>
      <c r="HU64" s="135"/>
      <c r="HV64" s="135"/>
      <c r="HW64" s="135"/>
      <c r="HX64" s="135"/>
      <c r="HY64" s="135"/>
      <c r="HZ64" s="135"/>
      <c r="IA64" s="135"/>
      <c r="IB64" s="135"/>
      <c r="IC64" s="135"/>
      <c r="ID64" s="135"/>
      <c r="IE64" s="135"/>
      <c r="IF64" s="135"/>
      <c r="IG64" s="135"/>
      <c r="IH64" s="135"/>
      <c r="II64" s="135"/>
      <c r="IJ64" s="135"/>
      <c r="IK64" s="135"/>
      <c r="IL64" s="135"/>
      <c r="IM64" s="135"/>
      <c r="IN64" s="135"/>
      <c r="IO64" s="135"/>
      <c r="IP64" s="135"/>
      <c r="IQ64" s="135"/>
      <c r="IR64" s="135"/>
      <c r="IS64" s="135"/>
      <c r="IT64" s="135"/>
      <c r="IU64" s="135"/>
      <c r="IV64" s="135"/>
    </row>
    <row r="65" spans="1:256" ht="21" customHeight="1">
      <c r="A65" s="81">
        <f ca="1">IF(ISNUMBER(SK!B94), SK!A94, "")</f>
        <v>4</v>
      </c>
      <c r="B65" s="343"/>
      <c r="C65" s="343"/>
      <c r="D65" s="343"/>
      <c r="E65" s="994"/>
      <c r="F65" s="994"/>
      <c r="G65" s="994"/>
      <c r="H65" s="227" t="str">
        <f t="shared" si="1"/>
        <v/>
      </c>
      <c r="I65" s="403" t="str">
        <f ca="1">IF(OR((A65=""),(B65=""),(B65=0)),"",((60*SUM(INDIRECT(ADDRESS((MATCH(A65,SK!A$88:A$162,0)+87),COLUMN(SK!E$2),1,,"SK")),INDIRECT(ADDRESS((MATCH(A65,SK!Q$88:Q$162,0)+87),COLUMN(SK!U$2),1,,"SK"))))/IF((B65&lt;1),(B65*1440),B65)))</f>
        <v/>
      </c>
      <c r="J65" s="446"/>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135"/>
      <c r="CW65" s="135"/>
      <c r="CX65" s="135"/>
      <c r="CY65" s="135"/>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5"/>
      <c r="EA65" s="135"/>
      <c r="EB65" s="135"/>
      <c r="EC65" s="135"/>
      <c r="ED65" s="135"/>
      <c r="EE65" s="135"/>
      <c r="EF65" s="135"/>
      <c r="EG65" s="135"/>
      <c r="EH65" s="135"/>
      <c r="EI65" s="135"/>
      <c r="EJ65" s="135"/>
      <c r="EK65" s="135"/>
      <c r="EL65" s="135"/>
      <c r="EM65" s="135"/>
      <c r="EN65" s="135"/>
      <c r="EO65" s="135"/>
      <c r="EP65" s="135"/>
      <c r="EQ65" s="135"/>
      <c r="ER65" s="135"/>
      <c r="ES65" s="135"/>
      <c r="ET65" s="135"/>
      <c r="EU65" s="135"/>
      <c r="EV65" s="135"/>
      <c r="EW65" s="135"/>
      <c r="EX65" s="135"/>
      <c r="EY65" s="135"/>
      <c r="EZ65" s="135"/>
      <c r="FA65" s="135"/>
      <c r="FB65" s="135"/>
      <c r="FC65" s="135"/>
      <c r="FD65" s="135"/>
      <c r="FE65" s="135"/>
      <c r="FF65" s="135"/>
      <c r="FG65" s="135"/>
      <c r="FH65" s="135"/>
      <c r="FI65" s="135"/>
      <c r="FJ65" s="135"/>
      <c r="FK65" s="135"/>
      <c r="FL65" s="135"/>
      <c r="FM65" s="135"/>
      <c r="FN65" s="135"/>
      <c r="FO65" s="135"/>
      <c r="FP65" s="135"/>
      <c r="FQ65" s="135"/>
      <c r="FR65" s="135"/>
      <c r="FS65" s="135"/>
      <c r="FT65" s="135"/>
      <c r="FU65" s="135"/>
      <c r="FV65" s="135"/>
      <c r="FW65" s="135"/>
      <c r="FX65" s="135"/>
      <c r="FY65" s="135"/>
      <c r="FZ65" s="135"/>
      <c r="GA65" s="135"/>
      <c r="GB65" s="135"/>
      <c r="GC65" s="135"/>
      <c r="GD65" s="135"/>
      <c r="GE65" s="135"/>
      <c r="GF65" s="135"/>
      <c r="GG65" s="135"/>
      <c r="GH65" s="135"/>
      <c r="GI65" s="135"/>
      <c r="GJ65" s="135"/>
      <c r="GK65" s="135"/>
      <c r="GL65" s="135"/>
      <c r="GM65" s="135"/>
      <c r="GN65" s="135"/>
      <c r="GO65" s="135"/>
      <c r="GP65" s="135"/>
      <c r="GQ65" s="135"/>
      <c r="GR65" s="135"/>
      <c r="GS65" s="135"/>
      <c r="GT65" s="135"/>
      <c r="GU65" s="135"/>
      <c r="GV65" s="135"/>
      <c r="GW65" s="135"/>
      <c r="GX65" s="135"/>
      <c r="GY65" s="135"/>
      <c r="GZ65" s="135"/>
      <c r="HA65" s="135"/>
      <c r="HB65" s="135"/>
      <c r="HC65" s="135"/>
      <c r="HD65" s="135"/>
      <c r="HE65" s="135"/>
      <c r="HF65" s="135"/>
      <c r="HG65" s="135"/>
      <c r="HH65" s="135"/>
      <c r="HI65" s="135"/>
      <c r="HJ65" s="135"/>
      <c r="HK65" s="135"/>
      <c r="HL65" s="135"/>
      <c r="HM65" s="135"/>
      <c r="HN65" s="135"/>
      <c r="HO65" s="135"/>
      <c r="HP65" s="135"/>
      <c r="HQ65" s="135"/>
      <c r="HR65" s="135"/>
      <c r="HS65" s="135"/>
      <c r="HT65" s="135"/>
      <c r="HU65" s="135"/>
      <c r="HV65" s="135"/>
      <c r="HW65" s="135"/>
      <c r="HX65" s="135"/>
      <c r="HY65" s="135"/>
      <c r="HZ65" s="135"/>
      <c r="IA65" s="135"/>
      <c r="IB65" s="135"/>
      <c r="IC65" s="135"/>
      <c r="ID65" s="135"/>
      <c r="IE65" s="135"/>
      <c r="IF65" s="135"/>
      <c r="IG65" s="135"/>
      <c r="IH65" s="135"/>
      <c r="II65" s="135"/>
      <c r="IJ65" s="135"/>
      <c r="IK65" s="135"/>
      <c r="IL65" s="135"/>
      <c r="IM65" s="135"/>
      <c r="IN65" s="135"/>
      <c r="IO65" s="135"/>
      <c r="IP65" s="135"/>
      <c r="IQ65" s="135"/>
      <c r="IR65" s="135"/>
      <c r="IS65" s="135"/>
      <c r="IT65" s="135"/>
      <c r="IU65" s="135"/>
      <c r="IV65" s="135"/>
    </row>
    <row r="66" spans="1:256" ht="21" customHeight="1">
      <c r="A66" s="554">
        <f ca="1">IF(ISNUMBER(SK!B96), SK!A96, "")</f>
        <v>5</v>
      </c>
      <c r="B66" s="284"/>
      <c r="C66" s="284"/>
      <c r="D66" s="284"/>
      <c r="E66" s="998"/>
      <c r="F66" s="998"/>
      <c r="G66" s="998"/>
      <c r="H66" s="132" t="str">
        <f t="shared" si="1"/>
        <v/>
      </c>
      <c r="I66" s="461" t="str">
        <f ca="1">IF(OR((A66=""),(B66=""),(B66=0)),"",((60*SUM(INDIRECT(ADDRESS((MATCH(A66,SK!A$88:A$162,0)+87),COLUMN(SK!E$2),1,,"SK")),INDIRECT(ADDRESS((MATCH(A66,SK!Q$88:Q$162,0)+87),COLUMN(SK!U$2),1,,"SK"))))/IF((B66&lt;1),(B66*1440),B66)))</f>
        <v/>
      </c>
      <c r="J66" s="446"/>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c r="ED66" s="135"/>
      <c r="EE66" s="135"/>
      <c r="EF66" s="135"/>
      <c r="EG66" s="135"/>
      <c r="EH66" s="135"/>
      <c r="EI66" s="135"/>
      <c r="EJ66" s="135"/>
      <c r="EK66" s="135"/>
      <c r="EL66" s="135"/>
      <c r="EM66" s="135"/>
      <c r="EN66" s="135"/>
      <c r="EO66" s="135"/>
      <c r="EP66" s="135"/>
      <c r="EQ66" s="135"/>
      <c r="ER66" s="135"/>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35"/>
      <c r="FO66" s="135"/>
      <c r="FP66" s="135"/>
      <c r="FQ66" s="135"/>
      <c r="FR66" s="135"/>
      <c r="FS66" s="135"/>
      <c r="FT66" s="135"/>
      <c r="FU66" s="135"/>
      <c r="FV66" s="135"/>
      <c r="FW66" s="135"/>
      <c r="FX66" s="135"/>
      <c r="FY66" s="135"/>
      <c r="FZ66" s="135"/>
      <c r="GA66" s="135"/>
      <c r="GB66" s="135"/>
      <c r="GC66" s="135"/>
      <c r="GD66" s="135"/>
      <c r="GE66" s="135"/>
      <c r="GF66" s="135"/>
      <c r="GG66" s="135"/>
      <c r="GH66" s="135"/>
      <c r="GI66" s="135"/>
      <c r="GJ66" s="135"/>
      <c r="GK66" s="135"/>
      <c r="GL66" s="135"/>
      <c r="GM66" s="135"/>
      <c r="GN66" s="135"/>
      <c r="GO66" s="135"/>
      <c r="GP66" s="135"/>
      <c r="GQ66" s="135"/>
      <c r="GR66" s="135"/>
      <c r="GS66" s="135"/>
      <c r="GT66" s="135"/>
      <c r="GU66" s="135"/>
      <c r="GV66" s="135"/>
      <c r="GW66" s="135"/>
      <c r="GX66" s="135"/>
      <c r="GY66" s="135"/>
      <c r="GZ66" s="135"/>
      <c r="HA66" s="135"/>
      <c r="HB66" s="135"/>
      <c r="HC66" s="135"/>
      <c r="HD66" s="135"/>
      <c r="HE66" s="135"/>
      <c r="HF66" s="135"/>
      <c r="HG66" s="135"/>
      <c r="HH66" s="135"/>
      <c r="HI66" s="135"/>
      <c r="HJ66" s="135"/>
      <c r="HK66" s="135"/>
      <c r="HL66" s="135"/>
      <c r="HM66" s="135"/>
      <c r="HN66" s="135"/>
      <c r="HO66" s="135"/>
      <c r="HP66" s="135"/>
      <c r="HQ66" s="135"/>
      <c r="HR66" s="135"/>
      <c r="HS66" s="135"/>
      <c r="HT66" s="135"/>
      <c r="HU66" s="135"/>
      <c r="HV66" s="135"/>
      <c r="HW66" s="135"/>
      <c r="HX66" s="135"/>
      <c r="HY66" s="135"/>
      <c r="HZ66" s="135"/>
      <c r="IA66" s="135"/>
      <c r="IB66" s="135"/>
      <c r="IC66" s="135"/>
      <c r="ID66" s="135"/>
      <c r="IE66" s="135"/>
      <c r="IF66" s="135"/>
      <c r="IG66" s="135"/>
      <c r="IH66" s="135"/>
      <c r="II66" s="135"/>
      <c r="IJ66" s="135"/>
      <c r="IK66" s="135"/>
      <c r="IL66" s="135"/>
      <c r="IM66" s="135"/>
      <c r="IN66" s="135"/>
      <c r="IO66" s="135"/>
      <c r="IP66" s="135"/>
      <c r="IQ66" s="135"/>
      <c r="IR66" s="135"/>
      <c r="IS66" s="135"/>
      <c r="IT66" s="135"/>
      <c r="IU66" s="135"/>
      <c r="IV66" s="135"/>
    </row>
    <row r="67" spans="1:256" ht="21" customHeight="1">
      <c r="A67" s="81">
        <f ca="1">IF(ISNUMBER(SK!B98), SK!A98, "")</f>
        <v>6</v>
      </c>
      <c r="B67" s="343"/>
      <c r="C67" s="343"/>
      <c r="D67" s="343"/>
      <c r="E67" s="994"/>
      <c r="F67" s="994"/>
      <c r="G67" s="994"/>
      <c r="H67" s="227" t="str">
        <f t="shared" si="1"/>
        <v/>
      </c>
      <c r="I67" s="403" t="str">
        <f ca="1">IF(OR((A67=""),(B67=""),(B67=0)),"",((60*SUM(INDIRECT(ADDRESS((MATCH(A67,SK!A$88:A$162,0)+87),COLUMN(SK!E$2),1,,"SK")),INDIRECT(ADDRESS((MATCH(A67,SK!Q$88:Q$162,0)+87),COLUMN(SK!U$2),1,,"SK"))))/IF((B67&lt;1),(B67*1440),B67)))</f>
        <v/>
      </c>
      <c r="J67" s="446"/>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c r="ED67" s="135"/>
      <c r="EE67" s="135"/>
      <c r="EF67" s="135"/>
      <c r="EG67" s="135"/>
      <c r="EH67" s="135"/>
      <c r="EI67" s="135"/>
      <c r="EJ67" s="135"/>
      <c r="EK67" s="135"/>
      <c r="EL67" s="135"/>
      <c r="EM67" s="135"/>
      <c r="EN67" s="135"/>
      <c r="EO67" s="135"/>
      <c r="EP67" s="135"/>
      <c r="EQ67" s="135"/>
      <c r="ER67" s="135"/>
      <c r="ES67" s="135"/>
      <c r="ET67" s="135"/>
      <c r="EU67" s="135"/>
      <c r="EV67" s="135"/>
      <c r="EW67" s="135"/>
      <c r="EX67" s="135"/>
      <c r="EY67" s="135"/>
      <c r="EZ67" s="135"/>
      <c r="FA67" s="135"/>
      <c r="FB67" s="135"/>
      <c r="FC67" s="135"/>
      <c r="FD67" s="135"/>
      <c r="FE67" s="135"/>
      <c r="FF67" s="135"/>
      <c r="FG67" s="135"/>
      <c r="FH67" s="135"/>
      <c r="FI67" s="135"/>
      <c r="FJ67" s="135"/>
      <c r="FK67" s="135"/>
      <c r="FL67" s="135"/>
      <c r="FM67" s="135"/>
      <c r="FN67" s="135"/>
      <c r="FO67" s="135"/>
      <c r="FP67" s="135"/>
      <c r="FQ67" s="135"/>
      <c r="FR67" s="135"/>
      <c r="FS67" s="135"/>
      <c r="FT67" s="135"/>
      <c r="FU67" s="135"/>
      <c r="FV67" s="135"/>
      <c r="FW67" s="135"/>
      <c r="FX67" s="135"/>
      <c r="FY67" s="135"/>
      <c r="FZ67" s="135"/>
      <c r="GA67" s="135"/>
      <c r="GB67" s="135"/>
      <c r="GC67" s="135"/>
      <c r="GD67" s="135"/>
      <c r="GE67" s="135"/>
      <c r="GF67" s="135"/>
      <c r="GG67" s="135"/>
      <c r="GH67" s="135"/>
      <c r="GI67" s="135"/>
      <c r="GJ67" s="135"/>
      <c r="GK67" s="135"/>
      <c r="GL67" s="135"/>
      <c r="GM67" s="135"/>
      <c r="GN67" s="135"/>
      <c r="GO67" s="135"/>
      <c r="GP67" s="135"/>
      <c r="GQ67" s="135"/>
      <c r="GR67" s="135"/>
      <c r="GS67" s="135"/>
      <c r="GT67" s="135"/>
      <c r="GU67" s="135"/>
      <c r="GV67" s="135"/>
      <c r="GW67" s="135"/>
      <c r="GX67" s="135"/>
      <c r="GY67" s="135"/>
      <c r="GZ67" s="135"/>
      <c r="HA67" s="135"/>
      <c r="HB67" s="135"/>
      <c r="HC67" s="135"/>
      <c r="HD67" s="135"/>
      <c r="HE67" s="135"/>
      <c r="HF67" s="135"/>
      <c r="HG67" s="135"/>
      <c r="HH67" s="135"/>
      <c r="HI67" s="135"/>
      <c r="HJ67" s="135"/>
      <c r="HK67" s="135"/>
      <c r="HL67" s="135"/>
      <c r="HM67" s="135"/>
      <c r="HN67" s="135"/>
      <c r="HO67" s="135"/>
      <c r="HP67" s="135"/>
      <c r="HQ67" s="135"/>
      <c r="HR67" s="135"/>
      <c r="HS67" s="135"/>
      <c r="HT67" s="135"/>
      <c r="HU67" s="135"/>
      <c r="HV67" s="135"/>
      <c r="HW67" s="135"/>
      <c r="HX67" s="135"/>
      <c r="HY67" s="135"/>
      <c r="HZ67" s="135"/>
      <c r="IA67" s="135"/>
      <c r="IB67" s="135"/>
      <c r="IC67" s="135"/>
      <c r="ID67" s="135"/>
      <c r="IE67" s="135"/>
      <c r="IF67" s="135"/>
      <c r="IG67" s="135"/>
      <c r="IH67" s="135"/>
      <c r="II67" s="135"/>
      <c r="IJ67" s="135"/>
      <c r="IK67" s="135"/>
      <c r="IL67" s="135"/>
      <c r="IM67" s="135"/>
      <c r="IN67" s="135"/>
      <c r="IO67" s="135"/>
      <c r="IP67" s="135"/>
      <c r="IQ67" s="135"/>
      <c r="IR67" s="135"/>
      <c r="IS67" s="135"/>
      <c r="IT67" s="135"/>
      <c r="IU67" s="135"/>
      <c r="IV67" s="135"/>
    </row>
    <row r="68" spans="1:256" ht="21" customHeight="1">
      <c r="A68" s="554">
        <f ca="1">IF(ISNUMBER(SK!B100), SK!A100, "")</f>
        <v>7</v>
      </c>
      <c r="B68" s="284"/>
      <c r="C68" s="284"/>
      <c r="D68" s="284"/>
      <c r="E68" s="998"/>
      <c r="F68" s="998"/>
      <c r="G68" s="998"/>
      <c r="H68" s="132" t="str">
        <f t="shared" si="1"/>
        <v/>
      </c>
      <c r="I68" s="461" t="str">
        <f ca="1">IF(OR((A68=""),(B68=""),(B68=0)),"",((60*SUM(INDIRECT(ADDRESS((MATCH(A68,SK!A$88:A$162,0)+87),COLUMN(SK!E$2),1,,"SK")),INDIRECT(ADDRESS((MATCH(A68,SK!Q$88:Q$162,0)+87),COLUMN(SK!U$2),1,,"SK"))))/IF((B68&lt;1),(B68*1440),B68)))</f>
        <v/>
      </c>
      <c r="J68" s="446"/>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35"/>
      <c r="FO68" s="135"/>
      <c r="FP68" s="135"/>
      <c r="FQ68" s="135"/>
      <c r="FR68" s="135"/>
      <c r="FS68" s="135"/>
      <c r="FT68" s="135"/>
      <c r="FU68" s="135"/>
      <c r="FV68" s="135"/>
      <c r="FW68" s="135"/>
      <c r="FX68" s="135"/>
      <c r="FY68" s="135"/>
      <c r="FZ68" s="135"/>
      <c r="GA68" s="135"/>
      <c r="GB68" s="135"/>
      <c r="GC68" s="135"/>
      <c r="GD68" s="135"/>
      <c r="GE68" s="135"/>
      <c r="GF68" s="135"/>
      <c r="GG68" s="135"/>
      <c r="GH68" s="135"/>
      <c r="GI68" s="135"/>
      <c r="GJ68" s="135"/>
      <c r="GK68" s="135"/>
      <c r="GL68" s="135"/>
      <c r="GM68" s="135"/>
      <c r="GN68" s="135"/>
      <c r="GO68" s="135"/>
      <c r="GP68" s="135"/>
      <c r="GQ68" s="135"/>
      <c r="GR68" s="135"/>
      <c r="GS68" s="135"/>
      <c r="GT68" s="135"/>
      <c r="GU68" s="135"/>
      <c r="GV68" s="135"/>
      <c r="GW68" s="135"/>
      <c r="GX68" s="135"/>
      <c r="GY68" s="135"/>
      <c r="GZ68" s="135"/>
      <c r="HA68" s="135"/>
      <c r="HB68" s="135"/>
      <c r="HC68" s="135"/>
      <c r="HD68" s="135"/>
      <c r="HE68" s="135"/>
      <c r="HF68" s="135"/>
      <c r="HG68" s="135"/>
      <c r="HH68" s="135"/>
      <c r="HI68" s="135"/>
      <c r="HJ68" s="135"/>
      <c r="HK68" s="135"/>
      <c r="HL68" s="135"/>
      <c r="HM68" s="135"/>
      <c r="HN68" s="135"/>
      <c r="HO68" s="135"/>
      <c r="HP68" s="135"/>
      <c r="HQ68" s="135"/>
      <c r="HR68" s="135"/>
      <c r="HS68" s="135"/>
      <c r="HT68" s="135"/>
      <c r="HU68" s="135"/>
      <c r="HV68" s="135"/>
      <c r="HW68" s="135"/>
      <c r="HX68" s="135"/>
      <c r="HY68" s="135"/>
      <c r="HZ68" s="135"/>
      <c r="IA68" s="135"/>
      <c r="IB68" s="135"/>
      <c r="IC68" s="135"/>
      <c r="ID68" s="135"/>
      <c r="IE68" s="135"/>
      <c r="IF68" s="135"/>
      <c r="IG68" s="135"/>
      <c r="IH68" s="135"/>
      <c r="II68" s="135"/>
      <c r="IJ68" s="135"/>
      <c r="IK68" s="135"/>
      <c r="IL68" s="135"/>
      <c r="IM68" s="135"/>
      <c r="IN68" s="135"/>
      <c r="IO68" s="135"/>
      <c r="IP68" s="135"/>
      <c r="IQ68" s="135"/>
      <c r="IR68" s="135"/>
      <c r="IS68" s="135"/>
      <c r="IT68" s="135"/>
      <c r="IU68" s="135"/>
      <c r="IV68" s="135"/>
    </row>
    <row r="69" spans="1:256" ht="21" customHeight="1">
      <c r="A69" s="81">
        <f ca="1">IF(ISNUMBER(SK!B102), SK!A102, "")</f>
        <v>8</v>
      </c>
      <c r="B69" s="343"/>
      <c r="C69" s="343"/>
      <c r="D69" s="343"/>
      <c r="E69" s="994"/>
      <c r="F69" s="994"/>
      <c r="G69" s="994"/>
      <c r="H69" s="227" t="str">
        <f t="shared" si="1"/>
        <v/>
      </c>
      <c r="I69" s="403" t="str">
        <f ca="1">IF(OR((A69=""),(B69=""),(B69=0)),"",((60*SUM(INDIRECT(ADDRESS((MATCH(A69,SK!A$88:A$162,0)+87),COLUMN(SK!E$2),1,,"SK")),INDIRECT(ADDRESS((MATCH(A69,SK!Q$88:Q$162,0)+87),COLUMN(SK!U$2),1,,"SK"))))/IF((B69&lt;1),(B69*1440),B69)))</f>
        <v/>
      </c>
      <c r="J69" s="446"/>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c r="EW69" s="135"/>
      <c r="EX69" s="135"/>
      <c r="EY69" s="135"/>
      <c r="EZ69" s="135"/>
      <c r="FA69" s="135"/>
      <c r="FB69" s="135"/>
      <c r="FC69" s="135"/>
      <c r="FD69" s="135"/>
      <c r="FE69" s="135"/>
      <c r="FF69" s="135"/>
      <c r="FG69" s="135"/>
      <c r="FH69" s="135"/>
      <c r="FI69" s="135"/>
      <c r="FJ69" s="135"/>
      <c r="FK69" s="135"/>
      <c r="FL69" s="135"/>
      <c r="FM69" s="135"/>
      <c r="FN69" s="135"/>
      <c r="FO69" s="135"/>
      <c r="FP69" s="135"/>
      <c r="FQ69" s="135"/>
      <c r="FR69" s="135"/>
      <c r="FS69" s="135"/>
      <c r="FT69" s="135"/>
      <c r="FU69" s="135"/>
      <c r="FV69" s="135"/>
      <c r="FW69" s="135"/>
      <c r="FX69" s="135"/>
      <c r="FY69" s="135"/>
      <c r="FZ69" s="135"/>
      <c r="GA69" s="135"/>
      <c r="GB69" s="135"/>
      <c r="GC69" s="135"/>
      <c r="GD69" s="135"/>
      <c r="GE69" s="135"/>
      <c r="GF69" s="135"/>
      <c r="GG69" s="135"/>
      <c r="GH69" s="135"/>
      <c r="GI69" s="135"/>
      <c r="GJ69" s="135"/>
      <c r="GK69" s="135"/>
      <c r="GL69" s="135"/>
      <c r="GM69" s="135"/>
      <c r="GN69" s="135"/>
      <c r="GO69" s="135"/>
      <c r="GP69" s="135"/>
      <c r="GQ69" s="135"/>
      <c r="GR69" s="135"/>
      <c r="GS69" s="135"/>
      <c r="GT69" s="135"/>
      <c r="GU69" s="135"/>
      <c r="GV69" s="135"/>
      <c r="GW69" s="135"/>
      <c r="GX69" s="135"/>
      <c r="GY69" s="135"/>
      <c r="GZ69" s="135"/>
      <c r="HA69" s="135"/>
      <c r="HB69" s="135"/>
      <c r="HC69" s="135"/>
      <c r="HD69" s="135"/>
      <c r="HE69" s="135"/>
      <c r="HF69" s="135"/>
      <c r="HG69" s="135"/>
      <c r="HH69" s="135"/>
      <c r="HI69" s="135"/>
      <c r="HJ69" s="135"/>
      <c r="HK69" s="135"/>
      <c r="HL69" s="135"/>
      <c r="HM69" s="135"/>
      <c r="HN69" s="135"/>
      <c r="HO69" s="135"/>
      <c r="HP69" s="135"/>
      <c r="HQ69" s="135"/>
      <c r="HR69" s="135"/>
      <c r="HS69" s="135"/>
      <c r="HT69" s="135"/>
      <c r="HU69" s="135"/>
      <c r="HV69" s="135"/>
      <c r="HW69" s="135"/>
      <c r="HX69" s="135"/>
      <c r="HY69" s="135"/>
      <c r="HZ69" s="135"/>
      <c r="IA69" s="135"/>
      <c r="IB69" s="135"/>
      <c r="IC69" s="135"/>
      <c r="ID69" s="135"/>
      <c r="IE69" s="135"/>
      <c r="IF69" s="135"/>
      <c r="IG69" s="135"/>
      <c r="IH69" s="135"/>
      <c r="II69" s="135"/>
      <c r="IJ69" s="135"/>
      <c r="IK69" s="135"/>
      <c r="IL69" s="135"/>
      <c r="IM69" s="135"/>
      <c r="IN69" s="135"/>
      <c r="IO69" s="135"/>
      <c r="IP69" s="135"/>
      <c r="IQ69" s="135"/>
      <c r="IR69" s="135"/>
      <c r="IS69" s="135"/>
      <c r="IT69" s="135"/>
      <c r="IU69" s="135"/>
      <c r="IV69" s="135"/>
    </row>
    <row r="70" spans="1:256" ht="21" customHeight="1">
      <c r="A70" s="554">
        <f ca="1">IF(ISNUMBER(SK!B104), SK!A104, "")</f>
        <v>9</v>
      </c>
      <c r="B70" s="284"/>
      <c r="C70" s="284"/>
      <c r="D70" s="284"/>
      <c r="E70" s="998"/>
      <c r="F70" s="998"/>
      <c r="G70" s="998"/>
      <c r="H70" s="132" t="str">
        <f t="shared" si="1"/>
        <v/>
      </c>
      <c r="I70" s="461" t="str">
        <f ca="1">IF(OR((A70=""),(B70=""),(B70=0)),"",((60*SUM(INDIRECT(ADDRESS((MATCH(A70,SK!A$88:A$162,0)+87),COLUMN(SK!E$2),1,,"SK")),INDIRECT(ADDRESS((MATCH(A70,SK!Q$88:Q$162,0)+87),COLUMN(SK!U$2),1,,"SK"))))/IF((B70&lt;1),(B70*1440),B70)))</f>
        <v/>
      </c>
      <c r="J70" s="446"/>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5"/>
      <c r="CY70" s="135"/>
      <c r="CZ70" s="135"/>
      <c r="DA70" s="135"/>
      <c r="DB70" s="135"/>
      <c r="DC70" s="135"/>
      <c r="DD70" s="135"/>
      <c r="DE70" s="135"/>
      <c r="DF70" s="135"/>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c r="EV70" s="135"/>
      <c r="EW70" s="135"/>
      <c r="EX70" s="135"/>
      <c r="EY70" s="135"/>
      <c r="EZ70" s="135"/>
      <c r="FA70" s="135"/>
      <c r="FB70" s="135"/>
      <c r="FC70" s="135"/>
      <c r="FD70" s="135"/>
      <c r="FE70" s="135"/>
      <c r="FF70" s="135"/>
      <c r="FG70" s="135"/>
      <c r="FH70" s="135"/>
      <c r="FI70" s="135"/>
      <c r="FJ70" s="135"/>
      <c r="FK70" s="135"/>
      <c r="FL70" s="135"/>
      <c r="FM70" s="135"/>
      <c r="FN70" s="135"/>
      <c r="FO70" s="135"/>
      <c r="FP70" s="135"/>
      <c r="FQ70" s="135"/>
      <c r="FR70" s="135"/>
      <c r="FS70" s="135"/>
      <c r="FT70" s="135"/>
      <c r="FU70" s="135"/>
      <c r="FV70" s="135"/>
      <c r="FW70" s="135"/>
      <c r="FX70" s="135"/>
      <c r="FY70" s="135"/>
      <c r="FZ70" s="135"/>
      <c r="GA70" s="135"/>
      <c r="GB70" s="135"/>
      <c r="GC70" s="135"/>
      <c r="GD70" s="135"/>
      <c r="GE70" s="135"/>
      <c r="GF70" s="135"/>
      <c r="GG70" s="135"/>
      <c r="GH70" s="135"/>
      <c r="GI70" s="135"/>
      <c r="GJ70" s="135"/>
      <c r="GK70" s="135"/>
      <c r="GL70" s="135"/>
      <c r="GM70" s="135"/>
      <c r="GN70" s="135"/>
      <c r="GO70" s="135"/>
      <c r="GP70" s="135"/>
      <c r="GQ70" s="135"/>
      <c r="GR70" s="135"/>
      <c r="GS70" s="135"/>
      <c r="GT70" s="135"/>
      <c r="GU70" s="135"/>
      <c r="GV70" s="135"/>
      <c r="GW70" s="135"/>
      <c r="GX70" s="135"/>
      <c r="GY70" s="135"/>
      <c r="GZ70" s="135"/>
      <c r="HA70" s="135"/>
      <c r="HB70" s="135"/>
      <c r="HC70" s="135"/>
      <c r="HD70" s="135"/>
      <c r="HE70" s="135"/>
      <c r="HF70" s="135"/>
      <c r="HG70" s="135"/>
      <c r="HH70" s="135"/>
      <c r="HI70" s="135"/>
      <c r="HJ70" s="135"/>
      <c r="HK70" s="135"/>
      <c r="HL70" s="135"/>
      <c r="HM70" s="135"/>
      <c r="HN70" s="135"/>
      <c r="HO70" s="135"/>
      <c r="HP70" s="135"/>
      <c r="HQ70" s="135"/>
      <c r="HR70" s="135"/>
      <c r="HS70" s="135"/>
      <c r="HT70" s="135"/>
      <c r="HU70" s="135"/>
      <c r="HV70" s="135"/>
      <c r="HW70" s="135"/>
      <c r="HX70" s="135"/>
      <c r="HY70" s="135"/>
      <c r="HZ70" s="135"/>
      <c r="IA70" s="135"/>
      <c r="IB70" s="135"/>
      <c r="IC70" s="135"/>
      <c r="ID70" s="135"/>
      <c r="IE70" s="135"/>
      <c r="IF70" s="135"/>
      <c r="IG70" s="135"/>
      <c r="IH70" s="135"/>
      <c r="II70" s="135"/>
      <c r="IJ70" s="135"/>
      <c r="IK70" s="135"/>
      <c r="IL70" s="135"/>
      <c r="IM70" s="135"/>
      <c r="IN70" s="135"/>
      <c r="IO70" s="135"/>
      <c r="IP70" s="135"/>
      <c r="IQ70" s="135"/>
      <c r="IR70" s="135"/>
      <c r="IS70" s="135"/>
      <c r="IT70" s="135"/>
      <c r="IU70" s="135"/>
      <c r="IV70" s="135"/>
    </row>
    <row r="71" spans="1:256" ht="21" customHeight="1">
      <c r="A71" s="81">
        <f ca="1">IF(ISNUMBER(SK!B106), SK!A106, "")</f>
        <v>10</v>
      </c>
      <c r="B71" s="343"/>
      <c r="C71" s="343"/>
      <c r="D71" s="343"/>
      <c r="E71" s="994"/>
      <c r="F71" s="994"/>
      <c r="G71" s="994"/>
      <c r="H71" s="227" t="str">
        <f t="shared" si="1"/>
        <v/>
      </c>
      <c r="I71" s="403" t="str">
        <f ca="1">IF(OR((A71=""),(B71=""),(B71=0)),"",((60*SUM(INDIRECT(ADDRESS((MATCH(A71,SK!A$88:A$162,0)+87),COLUMN(SK!E$2),1,,"SK")),INDIRECT(ADDRESS((MATCH(A71,SK!Q$88:Q$162,0)+87),COLUMN(SK!U$2),1,,"SK"))))/IF((B71&lt;1),(B71*1440),B71)))</f>
        <v/>
      </c>
      <c r="J71" s="446"/>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c r="CM71" s="135"/>
      <c r="CN71" s="135"/>
      <c r="CO71" s="135"/>
      <c r="CP71" s="135"/>
      <c r="CQ71" s="135"/>
      <c r="CR71" s="135"/>
      <c r="CS71" s="135"/>
      <c r="CT71" s="135"/>
      <c r="CU71" s="135"/>
      <c r="CV71" s="135"/>
      <c r="CW71" s="135"/>
      <c r="CX71" s="135"/>
      <c r="CY71" s="135"/>
      <c r="CZ71" s="135"/>
      <c r="DA71" s="135"/>
      <c r="DB71" s="135"/>
      <c r="DC71" s="135"/>
      <c r="DD71" s="135"/>
      <c r="DE71" s="135"/>
      <c r="DF71" s="135"/>
      <c r="DG71" s="135"/>
      <c r="DH71" s="135"/>
      <c r="DI71" s="135"/>
      <c r="DJ71" s="135"/>
      <c r="DK71" s="135"/>
      <c r="DL71" s="135"/>
      <c r="DM71" s="135"/>
      <c r="DN71" s="135"/>
      <c r="DO71" s="135"/>
      <c r="DP71" s="135"/>
      <c r="DQ71" s="135"/>
      <c r="DR71" s="135"/>
      <c r="DS71" s="135"/>
      <c r="DT71" s="135"/>
      <c r="DU71" s="135"/>
      <c r="DV71" s="135"/>
      <c r="DW71" s="135"/>
      <c r="DX71" s="135"/>
      <c r="DY71" s="135"/>
      <c r="DZ71" s="135"/>
      <c r="EA71" s="135"/>
      <c r="EB71" s="135"/>
      <c r="EC71" s="135"/>
      <c r="ED71" s="135"/>
      <c r="EE71" s="135"/>
      <c r="EF71" s="135"/>
      <c r="EG71" s="135"/>
      <c r="EH71" s="135"/>
      <c r="EI71" s="135"/>
      <c r="EJ71" s="135"/>
      <c r="EK71" s="135"/>
      <c r="EL71" s="135"/>
      <c r="EM71" s="135"/>
      <c r="EN71" s="135"/>
      <c r="EO71" s="135"/>
      <c r="EP71" s="135"/>
      <c r="EQ71" s="135"/>
      <c r="ER71" s="135"/>
      <c r="ES71" s="135"/>
      <c r="ET71" s="135"/>
      <c r="EU71" s="135"/>
      <c r="EV71" s="135"/>
      <c r="EW71" s="135"/>
      <c r="EX71" s="135"/>
      <c r="EY71" s="135"/>
      <c r="EZ71" s="135"/>
      <c r="FA71" s="135"/>
      <c r="FB71" s="135"/>
      <c r="FC71" s="135"/>
      <c r="FD71" s="135"/>
      <c r="FE71" s="135"/>
      <c r="FF71" s="135"/>
      <c r="FG71" s="135"/>
      <c r="FH71" s="135"/>
      <c r="FI71" s="135"/>
      <c r="FJ71" s="135"/>
      <c r="FK71" s="135"/>
      <c r="FL71" s="135"/>
      <c r="FM71" s="135"/>
      <c r="FN71" s="135"/>
      <c r="FO71" s="135"/>
      <c r="FP71" s="135"/>
      <c r="FQ71" s="135"/>
      <c r="FR71" s="135"/>
      <c r="FS71" s="135"/>
      <c r="FT71" s="135"/>
      <c r="FU71" s="135"/>
      <c r="FV71" s="135"/>
      <c r="FW71" s="135"/>
      <c r="FX71" s="135"/>
      <c r="FY71" s="135"/>
      <c r="FZ71" s="135"/>
      <c r="GA71" s="135"/>
      <c r="GB71" s="135"/>
      <c r="GC71" s="135"/>
      <c r="GD71" s="135"/>
      <c r="GE71" s="135"/>
      <c r="GF71" s="135"/>
      <c r="GG71" s="135"/>
      <c r="GH71" s="135"/>
      <c r="GI71" s="135"/>
      <c r="GJ71" s="135"/>
      <c r="GK71" s="135"/>
      <c r="GL71" s="135"/>
      <c r="GM71" s="135"/>
      <c r="GN71" s="135"/>
      <c r="GO71" s="135"/>
      <c r="GP71" s="135"/>
      <c r="GQ71" s="135"/>
      <c r="GR71" s="135"/>
      <c r="GS71" s="135"/>
      <c r="GT71" s="135"/>
      <c r="GU71" s="135"/>
      <c r="GV71" s="135"/>
      <c r="GW71" s="135"/>
      <c r="GX71" s="135"/>
      <c r="GY71" s="135"/>
      <c r="GZ71" s="135"/>
      <c r="HA71" s="135"/>
      <c r="HB71" s="135"/>
      <c r="HC71" s="135"/>
      <c r="HD71" s="135"/>
      <c r="HE71" s="135"/>
      <c r="HF71" s="135"/>
      <c r="HG71" s="135"/>
      <c r="HH71" s="135"/>
      <c r="HI71" s="135"/>
      <c r="HJ71" s="135"/>
      <c r="HK71" s="135"/>
      <c r="HL71" s="135"/>
      <c r="HM71" s="135"/>
      <c r="HN71" s="135"/>
      <c r="HO71" s="135"/>
      <c r="HP71" s="135"/>
      <c r="HQ71" s="135"/>
      <c r="HR71" s="135"/>
      <c r="HS71" s="135"/>
      <c r="HT71" s="135"/>
      <c r="HU71" s="135"/>
      <c r="HV71" s="135"/>
      <c r="HW71" s="135"/>
      <c r="HX71" s="135"/>
      <c r="HY71" s="135"/>
      <c r="HZ71" s="135"/>
      <c r="IA71" s="135"/>
      <c r="IB71" s="135"/>
      <c r="IC71" s="135"/>
      <c r="ID71" s="135"/>
      <c r="IE71" s="135"/>
      <c r="IF71" s="135"/>
      <c r="IG71" s="135"/>
      <c r="IH71" s="135"/>
      <c r="II71" s="135"/>
      <c r="IJ71" s="135"/>
      <c r="IK71" s="135"/>
      <c r="IL71" s="135"/>
      <c r="IM71" s="135"/>
      <c r="IN71" s="135"/>
      <c r="IO71" s="135"/>
      <c r="IP71" s="135"/>
      <c r="IQ71" s="135"/>
      <c r="IR71" s="135"/>
      <c r="IS71" s="135"/>
      <c r="IT71" s="135"/>
      <c r="IU71" s="135"/>
      <c r="IV71" s="135"/>
    </row>
    <row r="72" spans="1:256" ht="21" customHeight="1">
      <c r="A72" s="554">
        <f ca="1">IF(ISNUMBER(SK!B108), SK!A108, "")</f>
        <v>11</v>
      </c>
      <c r="B72" s="284"/>
      <c r="C72" s="284"/>
      <c r="D72" s="284"/>
      <c r="E72" s="998"/>
      <c r="F72" s="998"/>
      <c r="G72" s="998"/>
      <c r="H72" s="132" t="str">
        <f t="shared" si="1"/>
        <v/>
      </c>
      <c r="I72" s="461" t="str">
        <f ca="1">IF(OR((A72=""),(B72=""),(B72=0)),"",((60*SUM(INDIRECT(ADDRESS((MATCH(A72,SK!A$88:A$162,0)+87),COLUMN(SK!E$2),1,,"SK")),INDIRECT(ADDRESS((MATCH(A72,SK!Q$88:Q$162,0)+87),COLUMN(SK!U$2),1,,"SK"))))/IF((B72&lt;1),(B72*1440),B72)))</f>
        <v/>
      </c>
      <c r="J72" s="446"/>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c r="EN72" s="135"/>
      <c r="EO72" s="135"/>
      <c r="EP72" s="135"/>
      <c r="EQ72" s="135"/>
      <c r="ER72" s="135"/>
      <c r="ES72" s="135"/>
      <c r="ET72" s="135"/>
      <c r="EU72" s="135"/>
      <c r="EV72" s="135"/>
      <c r="EW72" s="135"/>
      <c r="EX72" s="135"/>
      <c r="EY72" s="135"/>
      <c r="EZ72" s="135"/>
      <c r="FA72" s="135"/>
      <c r="FB72" s="135"/>
      <c r="FC72" s="135"/>
      <c r="FD72" s="135"/>
      <c r="FE72" s="135"/>
      <c r="FF72" s="135"/>
      <c r="FG72" s="135"/>
      <c r="FH72" s="135"/>
      <c r="FI72" s="135"/>
      <c r="FJ72" s="135"/>
      <c r="FK72" s="135"/>
      <c r="FL72" s="135"/>
      <c r="FM72" s="135"/>
      <c r="FN72" s="135"/>
      <c r="FO72" s="135"/>
      <c r="FP72" s="135"/>
      <c r="FQ72" s="135"/>
      <c r="FR72" s="135"/>
      <c r="FS72" s="135"/>
      <c r="FT72" s="135"/>
      <c r="FU72" s="135"/>
      <c r="FV72" s="135"/>
      <c r="FW72" s="135"/>
      <c r="FX72" s="135"/>
      <c r="FY72" s="135"/>
      <c r="FZ72" s="135"/>
      <c r="GA72" s="135"/>
      <c r="GB72" s="135"/>
      <c r="GC72" s="135"/>
      <c r="GD72" s="135"/>
      <c r="GE72" s="135"/>
      <c r="GF72" s="135"/>
      <c r="GG72" s="135"/>
      <c r="GH72" s="135"/>
      <c r="GI72" s="135"/>
      <c r="GJ72" s="135"/>
      <c r="GK72" s="135"/>
      <c r="GL72" s="135"/>
      <c r="GM72" s="135"/>
      <c r="GN72" s="135"/>
      <c r="GO72" s="135"/>
      <c r="GP72" s="135"/>
      <c r="GQ72" s="135"/>
      <c r="GR72" s="135"/>
      <c r="GS72" s="135"/>
      <c r="GT72" s="135"/>
      <c r="GU72" s="135"/>
      <c r="GV72" s="135"/>
      <c r="GW72" s="135"/>
      <c r="GX72" s="135"/>
      <c r="GY72" s="135"/>
      <c r="GZ72" s="135"/>
      <c r="HA72" s="135"/>
      <c r="HB72" s="135"/>
      <c r="HC72" s="135"/>
      <c r="HD72" s="135"/>
      <c r="HE72" s="135"/>
      <c r="HF72" s="135"/>
      <c r="HG72" s="135"/>
      <c r="HH72" s="135"/>
      <c r="HI72" s="135"/>
      <c r="HJ72" s="135"/>
      <c r="HK72" s="135"/>
      <c r="HL72" s="135"/>
      <c r="HM72" s="135"/>
      <c r="HN72" s="135"/>
      <c r="HO72" s="135"/>
      <c r="HP72" s="135"/>
      <c r="HQ72" s="135"/>
      <c r="HR72" s="135"/>
      <c r="HS72" s="135"/>
      <c r="HT72" s="135"/>
      <c r="HU72" s="135"/>
      <c r="HV72" s="135"/>
      <c r="HW72" s="135"/>
      <c r="HX72" s="135"/>
      <c r="HY72" s="135"/>
      <c r="HZ72" s="135"/>
      <c r="IA72" s="135"/>
      <c r="IB72" s="135"/>
      <c r="IC72" s="135"/>
      <c r="ID72" s="135"/>
      <c r="IE72" s="135"/>
      <c r="IF72" s="135"/>
      <c r="IG72" s="135"/>
      <c r="IH72" s="135"/>
      <c r="II72" s="135"/>
      <c r="IJ72" s="135"/>
      <c r="IK72" s="135"/>
      <c r="IL72" s="135"/>
      <c r="IM72" s="135"/>
      <c r="IN72" s="135"/>
      <c r="IO72" s="135"/>
      <c r="IP72" s="135"/>
      <c r="IQ72" s="135"/>
      <c r="IR72" s="135"/>
      <c r="IS72" s="135"/>
      <c r="IT72" s="135"/>
      <c r="IU72" s="135"/>
      <c r="IV72" s="135"/>
    </row>
    <row r="73" spans="1:256" ht="21" customHeight="1">
      <c r="A73" s="81">
        <f ca="1">IF(ISNUMBER(SK!B110), SK!A110, "")</f>
        <v>12</v>
      </c>
      <c r="B73" s="343"/>
      <c r="C73" s="343"/>
      <c r="D73" s="343"/>
      <c r="E73" s="994"/>
      <c r="F73" s="994"/>
      <c r="G73" s="994"/>
      <c r="H73" s="227" t="str">
        <f t="shared" si="1"/>
        <v/>
      </c>
      <c r="I73" s="403" t="str">
        <f ca="1">IF(OR((A73=""),(B73=""),(B73=0)),"",((60*SUM(INDIRECT(ADDRESS((MATCH(A73,SK!A$88:A$162,0)+87),COLUMN(SK!E$2),1,,"SK")),INDIRECT(ADDRESS((MATCH(A73,SK!Q$88:Q$162,0)+87),COLUMN(SK!U$2),1,,"SK"))))/IF((B73&lt;1),(B73*1440),B73)))</f>
        <v/>
      </c>
      <c r="J73" s="446"/>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c r="EN73" s="135"/>
      <c r="EO73" s="135"/>
      <c r="EP73" s="135"/>
      <c r="EQ73" s="135"/>
      <c r="ER73" s="135"/>
      <c r="ES73" s="135"/>
      <c r="ET73" s="135"/>
      <c r="EU73" s="135"/>
      <c r="EV73" s="135"/>
      <c r="EW73" s="135"/>
      <c r="EX73" s="135"/>
      <c r="EY73" s="135"/>
      <c r="EZ73" s="135"/>
      <c r="FA73" s="135"/>
      <c r="FB73" s="135"/>
      <c r="FC73" s="135"/>
      <c r="FD73" s="135"/>
      <c r="FE73" s="135"/>
      <c r="FF73" s="135"/>
      <c r="FG73" s="135"/>
      <c r="FH73" s="135"/>
      <c r="FI73" s="135"/>
      <c r="FJ73" s="135"/>
      <c r="FK73" s="135"/>
      <c r="FL73" s="135"/>
      <c r="FM73" s="135"/>
      <c r="FN73" s="135"/>
      <c r="FO73" s="135"/>
      <c r="FP73" s="135"/>
      <c r="FQ73" s="135"/>
      <c r="FR73" s="135"/>
      <c r="FS73" s="135"/>
      <c r="FT73" s="135"/>
      <c r="FU73" s="135"/>
      <c r="FV73" s="135"/>
      <c r="FW73" s="135"/>
      <c r="FX73" s="135"/>
      <c r="FY73" s="135"/>
      <c r="FZ73" s="135"/>
      <c r="GA73" s="135"/>
      <c r="GB73" s="135"/>
      <c r="GC73" s="135"/>
      <c r="GD73" s="135"/>
      <c r="GE73" s="135"/>
      <c r="GF73" s="135"/>
      <c r="GG73" s="135"/>
      <c r="GH73" s="135"/>
      <c r="GI73" s="135"/>
      <c r="GJ73" s="135"/>
      <c r="GK73" s="135"/>
      <c r="GL73" s="135"/>
      <c r="GM73" s="135"/>
      <c r="GN73" s="135"/>
      <c r="GO73" s="135"/>
      <c r="GP73" s="135"/>
      <c r="GQ73" s="135"/>
      <c r="GR73" s="135"/>
      <c r="GS73" s="135"/>
      <c r="GT73" s="135"/>
      <c r="GU73" s="135"/>
      <c r="GV73" s="135"/>
      <c r="GW73" s="135"/>
      <c r="GX73" s="135"/>
      <c r="GY73" s="135"/>
      <c r="GZ73" s="135"/>
      <c r="HA73" s="135"/>
      <c r="HB73" s="135"/>
      <c r="HC73" s="135"/>
      <c r="HD73" s="135"/>
      <c r="HE73" s="135"/>
      <c r="HF73" s="135"/>
      <c r="HG73" s="135"/>
      <c r="HH73" s="135"/>
      <c r="HI73" s="135"/>
      <c r="HJ73" s="135"/>
      <c r="HK73" s="135"/>
      <c r="HL73" s="135"/>
      <c r="HM73" s="135"/>
      <c r="HN73" s="135"/>
      <c r="HO73" s="135"/>
      <c r="HP73" s="135"/>
      <c r="HQ73" s="135"/>
      <c r="HR73" s="135"/>
      <c r="HS73" s="135"/>
      <c r="HT73" s="135"/>
      <c r="HU73" s="135"/>
      <c r="HV73" s="135"/>
      <c r="HW73" s="135"/>
      <c r="HX73" s="135"/>
      <c r="HY73" s="135"/>
      <c r="HZ73" s="135"/>
      <c r="IA73" s="135"/>
      <c r="IB73" s="135"/>
      <c r="IC73" s="135"/>
      <c r="ID73" s="135"/>
      <c r="IE73" s="135"/>
      <c r="IF73" s="135"/>
      <c r="IG73" s="135"/>
      <c r="IH73" s="135"/>
      <c r="II73" s="135"/>
      <c r="IJ73" s="135"/>
      <c r="IK73" s="135"/>
      <c r="IL73" s="135"/>
      <c r="IM73" s="135"/>
      <c r="IN73" s="135"/>
      <c r="IO73" s="135"/>
      <c r="IP73" s="135"/>
      <c r="IQ73" s="135"/>
      <c r="IR73" s="135"/>
      <c r="IS73" s="135"/>
      <c r="IT73" s="135"/>
      <c r="IU73" s="135"/>
      <c r="IV73" s="135"/>
    </row>
    <row r="74" spans="1:256" ht="21" customHeight="1">
      <c r="A74" s="554">
        <f ca="1">IF(ISNUMBER(SK!B112), SK!A112, "")</f>
        <v>13</v>
      </c>
      <c r="B74" s="284"/>
      <c r="C74" s="284"/>
      <c r="D74" s="284"/>
      <c r="E74" s="998"/>
      <c r="F74" s="998"/>
      <c r="G74" s="998"/>
      <c r="H74" s="132" t="str">
        <f t="shared" si="1"/>
        <v/>
      </c>
      <c r="I74" s="461" t="str">
        <f ca="1">IF(OR((A74=""),(B74=""),(B74=0)),"",((60*SUM(INDIRECT(ADDRESS((MATCH(A74,SK!A$88:A$162,0)+87),COLUMN(SK!E$2),1,,"SK")),INDIRECT(ADDRESS((MATCH(A74,SK!Q$88:Q$162,0)+87),COLUMN(SK!U$2),1,,"SK"))))/IF((B74&lt;1),(B74*1440),B74)))</f>
        <v/>
      </c>
      <c r="J74" s="446"/>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c r="EN74" s="135"/>
      <c r="EO74" s="135"/>
      <c r="EP74" s="135"/>
      <c r="EQ74" s="135"/>
      <c r="ER74" s="135"/>
      <c r="ES74" s="135"/>
      <c r="ET74" s="135"/>
      <c r="EU74" s="135"/>
      <c r="EV74" s="135"/>
      <c r="EW74" s="135"/>
      <c r="EX74" s="135"/>
      <c r="EY74" s="135"/>
      <c r="EZ74" s="135"/>
      <c r="FA74" s="135"/>
      <c r="FB74" s="135"/>
      <c r="FC74" s="135"/>
      <c r="FD74" s="135"/>
      <c r="FE74" s="135"/>
      <c r="FF74" s="135"/>
      <c r="FG74" s="135"/>
      <c r="FH74" s="135"/>
      <c r="FI74" s="135"/>
      <c r="FJ74" s="135"/>
      <c r="FK74" s="135"/>
      <c r="FL74" s="135"/>
      <c r="FM74" s="135"/>
      <c r="FN74" s="135"/>
      <c r="FO74" s="135"/>
      <c r="FP74" s="135"/>
      <c r="FQ74" s="135"/>
      <c r="FR74" s="135"/>
      <c r="FS74" s="135"/>
      <c r="FT74" s="135"/>
      <c r="FU74" s="135"/>
      <c r="FV74" s="135"/>
      <c r="FW74" s="135"/>
      <c r="FX74" s="135"/>
      <c r="FY74" s="135"/>
      <c r="FZ74" s="135"/>
      <c r="GA74" s="135"/>
      <c r="GB74" s="135"/>
      <c r="GC74" s="135"/>
      <c r="GD74" s="135"/>
      <c r="GE74" s="135"/>
      <c r="GF74" s="135"/>
      <c r="GG74" s="135"/>
      <c r="GH74" s="135"/>
      <c r="GI74" s="135"/>
      <c r="GJ74" s="135"/>
      <c r="GK74" s="135"/>
      <c r="GL74" s="135"/>
      <c r="GM74" s="135"/>
      <c r="GN74" s="135"/>
      <c r="GO74" s="135"/>
      <c r="GP74" s="135"/>
      <c r="GQ74" s="135"/>
      <c r="GR74" s="135"/>
      <c r="GS74" s="135"/>
      <c r="GT74" s="135"/>
      <c r="GU74" s="135"/>
      <c r="GV74" s="135"/>
      <c r="GW74" s="135"/>
      <c r="GX74" s="135"/>
      <c r="GY74" s="135"/>
      <c r="GZ74" s="135"/>
      <c r="HA74" s="135"/>
      <c r="HB74" s="135"/>
      <c r="HC74" s="135"/>
      <c r="HD74" s="135"/>
      <c r="HE74" s="135"/>
      <c r="HF74" s="135"/>
      <c r="HG74" s="135"/>
      <c r="HH74" s="135"/>
      <c r="HI74" s="135"/>
      <c r="HJ74" s="135"/>
      <c r="HK74" s="135"/>
      <c r="HL74" s="135"/>
      <c r="HM74" s="135"/>
      <c r="HN74" s="135"/>
      <c r="HO74" s="135"/>
      <c r="HP74" s="135"/>
      <c r="HQ74" s="135"/>
      <c r="HR74" s="135"/>
      <c r="HS74" s="135"/>
      <c r="HT74" s="135"/>
      <c r="HU74" s="135"/>
      <c r="HV74" s="135"/>
      <c r="HW74" s="135"/>
      <c r="HX74" s="135"/>
      <c r="HY74" s="135"/>
      <c r="HZ74" s="135"/>
      <c r="IA74" s="135"/>
      <c r="IB74" s="135"/>
      <c r="IC74" s="135"/>
      <c r="ID74" s="135"/>
      <c r="IE74" s="135"/>
      <c r="IF74" s="135"/>
      <c r="IG74" s="135"/>
      <c r="IH74" s="135"/>
      <c r="II74" s="135"/>
      <c r="IJ74" s="135"/>
      <c r="IK74" s="135"/>
      <c r="IL74" s="135"/>
      <c r="IM74" s="135"/>
      <c r="IN74" s="135"/>
      <c r="IO74" s="135"/>
      <c r="IP74" s="135"/>
      <c r="IQ74" s="135"/>
      <c r="IR74" s="135"/>
      <c r="IS74" s="135"/>
      <c r="IT74" s="135"/>
      <c r="IU74" s="135"/>
      <c r="IV74" s="135"/>
    </row>
    <row r="75" spans="1:256" ht="21" customHeight="1">
      <c r="A75" s="81">
        <f ca="1">IF(ISNUMBER(SK!B114), SK!A114, "")</f>
        <v>14</v>
      </c>
      <c r="B75" s="343"/>
      <c r="C75" s="343"/>
      <c r="D75" s="343"/>
      <c r="E75" s="994"/>
      <c r="F75" s="994"/>
      <c r="G75" s="994"/>
      <c r="H75" s="227" t="str">
        <f t="shared" si="1"/>
        <v/>
      </c>
      <c r="I75" s="403" t="str">
        <f ca="1">IF(OR((A75=""),(B75=""),(B75=0)),"",((60*SUM(INDIRECT(ADDRESS((MATCH(A75,SK!A$88:A$162,0)+87),COLUMN(SK!E$2),1,,"SK")),INDIRECT(ADDRESS((MATCH(A75,SK!Q$88:Q$162,0)+87),COLUMN(SK!U$2),1,,"SK"))))/IF((B75&lt;1),(B75*1440),B75)))</f>
        <v/>
      </c>
      <c r="J75" s="446"/>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c r="EN75" s="135"/>
      <c r="EO75" s="135"/>
      <c r="EP75" s="135"/>
      <c r="EQ75" s="135"/>
      <c r="ER75" s="135"/>
      <c r="ES75" s="135"/>
      <c r="ET75" s="135"/>
      <c r="EU75" s="135"/>
      <c r="EV75" s="135"/>
      <c r="EW75" s="135"/>
      <c r="EX75" s="135"/>
      <c r="EY75" s="135"/>
      <c r="EZ75" s="135"/>
      <c r="FA75" s="135"/>
      <c r="FB75" s="135"/>
      <c r="FC75" s="135"/>
      <c r="FD75" s="135"/>
      <c r="FE75" s="135"/>
      <c r="FF75" s="135"/>
      <c r="FG75" s="135"/>
      <c r="FH75" s="135"/>
      <c r="FI75" s="135"/>
      <c r="FJ75" s="135"/>
      <c r="FK75" s="135"/>
      <c r="FL75" s="135"/>
      <c r="FM75" s="135"/>
      <c r="FN75" s="135"/>
      <c r="FO75" s="135"/>
      <c r="FP75" s="135"/>
      <c r="FQ75" s="135"/>
      <c r="FR75" s="135"/>
      <c r="FS75" s="135"/>
      <c r="FT75" s="135"/>
      <c r="FU75" s="135"/>
      <c r="FV75" s="135"/>
      <c r="FW75" s="135"/>
      <c r="FX75" s="135"/>
      <c r="FY75" s="135"/>
      <c r="FZ75" s="135"/>
      <c r="GA75" s="135"/>
      <c r="GB75" s="135"/>
      <c r="GC75" s="135"/>
      <c r="GD75" s="135"/>
      <c r="GE75" s="135"/>
      <c r="GF75" s="135"/>
      <c r="GG75" s="135"/>
      <c r="GH75" s="135"/>
      <c r="GI75" s="135"/>
      <c r="GJ75" s="135"/>
      <c r="GK75" s="135"/>
      <c r="GL75" s="135"/>
      <c r="GM75" s="135"/>
      <c r="GN75" s="135"/>
      <c r="GO75" s="135"/>
      <c r="GP75" s="135"/>
      <c r="GQ75" s="135"/>
      <c r="GR75" s="135"/>
      <c r="GS75" s="135"/>
      <c r="GT75" s="135"/>
      <c r="GU75" s="135"/>
      <c r="GV75" s="135"/>
      <c r="GW75" s="135"/>
      <c r="GX75" s="135"/>
      <c r="GY75" s="135"/>
      <c r="GZ75" s="135"/>
      <c r="HA75" s="135"/>
      <c r="HB75" s="135"/>
      <c r="HC75" s="135"/>
      <c r="HD75" s="135"/>
      <c r="HE75" s="135"/>
      <c r="HF75" s="135"/>
      <c r="HG75" s="135"/>
      <c r="HH75" s="135"/>
      <c r="HI75" s="135"/>
      <c r="HJ75" s="135"/>
      <c r="HK75" s="135"/>
      <c r="HL75" s="135"/>
      <c r="HM75" s="135"/>
      <c r="HN75" s="135"/>
      <c r="HO75" s="135"/>
      <c r="HP75" s="135"/>
      <c r="HQ75" s="135"/>
      <c r="HR75" s="135"/>
      <c r="HS75" s="135"/>
      <c r="HT75" s="135"/>
      <c r="HU75" s="135"/>
      <c r="HV75" s="135"/>
      <c r="HW75" s="135"/>
      <c r="HX75" s="135"/>
      <c r="HY75" s="135"/>
      <c r="HZ75" s="135"/>
      <c r="IA75" s="135"/>
      <c r="IB75" s="135"/>
      <c r="IC75" s="135"/>
      <c r="ID75" s="135"/>
      <c r="IE75" s="135"/>
      <c r="IF75" s="135"/>
      <c r="IG75" s="135"/>
      <c r="IH75" s="135"/>
      <c r="II75" s="135"/>
      <c r="IJ75" s="135"/>
      <c r="IK75" s="135"/>
      <c r="IL75" s="135"/>
      <c r="IM75" s="135"/>
      <c r="IN75" s="135"/>
      <c r="IO75" s="135"/>
      <c r="IP75" s="135"/>
      <c r="IQ75" s="135"/>
      <c r="IR75" s="135"/>
      <c r="IS75" s="135"/>
      <c r="IT75" s="135"/>
      <c r="IU75" s="135"/>
      <c r="IV75" s="135"/>
    </row>
    <row r="76" spans="1:256" ht="21" customHeight="1">
      <c r="A76" s="554">
        <f ca="1">IF(ISNUMBER(SK!B116), SK!A116, "")</f>
        <v>15</v>
      </c>
      <c r="B76" s="284"/>
      <c r="C76" s="284"/>
      <c r="D76" s="284"/>
      <c r="E76" s="998"/>
      <c r="F76" s="998"/>
      <c r="G76" s="998"/>
      <c r="H76" s="132" t="str">
        <f t="shared" si="1"/>
        <v/>
      </c>
      <c r="I76" s="461" t="str">
        <f ca="1">IF(OR((A76=""),(B76=""),(B76=0)),"",((60*SUM(INDIRECT(ADDRESS((MATCH(A76,SK!A$88:A$162,0)+87),COLUMN(SK!E$2),1,,"SK")),INDIRECT(ADDRESS((MATCH(A76,SK!Q$88:Q$162,0)+87),COLUMN(SK!U$2),1,,"SK"))))/IF((B76&lt;1),(B76*1440),B76)))</f>
        <v/>
      </c>
      <c r="J76" s="446"/>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c r="EN76" s="135"/>
      <c r="EO76" s="135"/>
      <c r="EP76" s="135"/>
      <c r="EQ76" s="135"/>
      <c r="ER76" s="135"/>
      <c r="ES76" s="135"/>
      <c r="ET76" s="135"/>
      <c r="EU76" s="135"/>
      <c r="EV76" s="135"/>
      <c r="EW76" s="135"/>
      <c r="EX76" s="135"/>
      <c r="EY76" s="135"/>
      <c r="EZ76" s="135"/>
      <c r="FA76" s="135"/>
      <c r="FB76" s="135"/>
      <c r="FC76" s="135"/>
      <c r="FD76" s="135"/>
      <c r="FE76" s="135"/>
      <c r="FF76" s="135"/>
      <c r="FG76" s="135"/>
      <c r="FH76" s="135"/>
      <c r="FI76" s="135"/>
      <c r="FJ76" s="135"/>
      <c r="FK76" s="135"/>
      <c r="FL76" s="135"/>
      <c r="FM76" s="135"/>
      <c r="FN76" s="135"/>
      <c r="FO76" s="135"/>
      <c r="FP76" s="135"/>
      <c r="FQ76" s="135"/>
      <c r="FR76" s="135"/>
      <c r="FS76" s="135"/>
      <c r="FT76" s="135"/>
      <c r="FU76" s="135"/>
      <c r="FV76" s="135"/>
      <c r="FW76" s="135"/>
      <c r="FX76" s="135"/>
      <c r="FY76" s="135"/>
      <c r="FZ76" s="135"/>
      <c r="GA76" s="135"/>
      <c r="GB76" s="135"/>
      <c r="GC76" s="135"/>
      <c r="GD76" s="135"/>
      <c r="GE76" s="135"/>
      <c r="GF76" s="135"/>
      <c r="GG76" s="135"/>
      <c r="GH76" s="135"/>
      <c r="GI76" s="135"/>
      <c r="GJ76" s="135"/>
      <c r="GK76" s="135"/>
      <c r="GL76" s="135"/>
      <c r="GM76" s="135"/>
      <c r="GN76" s="135"/>
      <c r="GO76" s="135"/>
      <c r="GP76" s="135"/>
      <c r="GQ76" s="135"/>
      <c r="GR76" s="135"/>
      <c r="GS76" s="135"/>
      <c r="GT76" s="135"/>
      <c r="GU76" s="135"/>
      <c r="GV76" s="135"/>
      <c r="GW76" s="135"/>
      <c r="GX76" s="135"/>
      <c r="GY76" s="135"/>
      <c r="GZ76" s="135"/>
      <c r="HA76" s="135"/>
      <c r="HB76" s="135"/>
      <c r="HC76" s="135"/>
      <c r="HD76" s="135"/>
      <c r="HE76" s="135"/>
      <c r="HF76" s="135"/>
      <c r="HG76" s="135"/>
      <c r="HH76" s="135"/>
      <c r="HI76" s="135"/>
      <c r="HJ76" s="135"/>
      <c r="HK76" s="135"/>
      <c r="HL76" s="135"/>
      <c r="HM76" s="135"/>
      <c r="HN76" s="135"/>
      <c r="HO76" s="135"/>
      <c r="HP76" s="135"/>
      <c r="HQ76" s="135"/>
      <c r="HR76" s="135"/>
      <c r="HS76" s="135"/>
      <c r="HT76" s="135"/>
      <c r="HU76" s="135"/>
      <c r="HV76" s="135"/>
      <c r="HW76" s="135"/>
      <c r="HX76" s="135"/>
      <c r="HY76" s="135"/>
      <c r="HZ76" s="135"/>
      <c r="IA76" s="135"/>
      <c r="IB76" s="135"/>
      <c r="IC76" s="135"/>
      <c r="ID76" s="135"/>
      <c r="IE76" s="135"/>
      <c r="IF76" s="135"/>
      <c r="IG76" s="135"/>
      <c r="IH76" s="135"/>
      <c r="II76" s="135"/>
      <c r="IJ76" s="135"/>
      <c r="IK76" s="135"/>
      <c r="IL76" s="135"/>
      <c r="IM76" s="135"/>
      <c r="IN76" s="135"/>
      <c r="IO76" s="135"/>
      <c r="IP76" s="135"/>
      <c r="IQ76" s="135"/>
      <c r="IR76" s="135"/>
      <c r="IS76" s="135"/>
      <c r="IT76" s="135"/>
      <c r="IU76" s="135"/>
      <c r="IV76" s="135"/>
    </row>
    <row r="77" spans="1:256" ht="21" customHeight="1">
      <c r="A77" s="81">
        <f ca="1">IF(ISNUMBER(SK!B118), SK!A118, "")</f>
        <v>16</v>
      </c>
      <c r="B77" s="343"/>
      <c r="C77" s="343"/>
      <c r="D77" s="343"/>
      <c r="E77" s="994"/>
      <c r="F77" s="994"/>
      <c r="G77" s="994"/>
      <c r="H77" s="227" t="str">
        <f t="shared" si="1"/>
        <v/>
      </c>
      <c r="I77" s="403" t="str">
        <f ca="1">IF(OR((A77=""),(B77=""),(B77=0)),"",((60*SUM(INDIRECT(ADDRESS((MATCH(A77,SK!A$88:A$162,0)+87),COLUMN(SK!E$2),1,,"SK")),INDIRECT(ADDRESS((MATCH(A77,SK!Q$88:Q$162,0)+87),COLUMN(SK!U$2),1,,"SK"))))/IF((B77&lt;1),(B77*1440),B77)))</f>
        <v/>
      </c>
      <c r="J77" s="446"/>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c r="EN77" s="135"/>
      <c r="EO77" s="135"/>
      <c r="EP77" s="135"/>
      <c r="EQ77" s="135"/>
      <c r="ER77" s="135"/>
      <c r="ES77" s="135"/>
      <c r="ET77" s="135"/>
      <c r="EU77" s="135"/>
      <c r="EV77" s="135"/>
      <c r="EW77" s="135"/>
      <c r="EX77" s="135"/>
      <c r="EY77" s="135"/>
      <c r="EZ77" s="135"/>
      <c r="FA77" s="135"/>
      <c r="FB77" s="135"/>
      <c r="FC77" s="135"/>
      <c r="FD77" s="135"/>
      <c r="FE77" s="135"/>
      <c r="FF77" s="135"/>
      <c r="FG77" s="135"/>
      <c r="FH77" s="135"/>
      <c r="FI77" s="135"/>
      <c r="FJ77" s="135"/>
      <c r="FK77" s="135"/>
      <c r="FL77" s="135"/>
      <c r="FM77" s="135"/>
      <c r="FN77" s="135"/>
      <c r="FO77" s="135"/>
      <c r="FP77" s="135"/>
      <c r="FQ77" s="135"/>
      <c r="FR77" s="135"/>
      <c r="FS77" s="135"/>
      <c r="FT77" s="135"/>
      <c r="FU77" s="135"/>
      <c r="FV77" s="135"/>
      <c r="FW77" s="135"/>
      <c r="FX77" s="135"/>
      <c r="FY77" s="135"/>
      <c r="FZ77" s="135"/>
      <c r="GA77" s="135"/>
      <c r="GB77" s="135"/>
      <c r="GC77" s="135"/>
      <c r="GD77" s="135"/>
      <c r="GE77" s="135"/>
      <c r="GF77" s="135"/>
      <c r="GG77" s="135"/>
      <c r="GH77" s="135"/>
      <c r="GI77" s="135"/>
      <c r="GJ77" s="135"/>
      <c r="GK77" s="135"/>
      <c r="GL77" s="135"/>
      <c r="GM77" s="135"/>
      <c r="GN77" s="135"/>
      <c r="GO77" s="135"/>
      <c r="GP77" s="135"/>
      <c r="GQ77" s="135"/>
      <c r="GR77" s="135"/>
      <c r="GS77" s="135"/>
      <c r="GT77" s="135"/>
      <c r="GU77" s="135"/>
      <c r="GV77" s="135"/>
      <c r="GW77" s="135"/>
      <c r="GX77" s="135"/>
      <c r="GY77" s="135"/>
      <c r="GZ77" s="135"/>
      <c r="HA77" s="135"/>
      <c r="HB77" s="135"/>
      <c r="HC77" s="135"/>
      <c r="HD77" s="135"/>
      <c r="HE77" s="135"/>
      <c r="HF77" s="135"/>
      <c r="HG77" s="135"/>
      <c r="HH77" s="135"/>
      <c r="HI77" s="135"/>
      <c r="HJ77" s="135"/>
      <c r="HK77" s="135"/>
      <c r="HL77" s="135"/>
      <c r="HM77" s="135"/>
      <c r="HN77" s="135"/>
      <c r="HO77" s="135"/>
      <c r="HP77" s="135"/>
      <c r="HQ77" s="135"/>
      <c r="HR77" s="135"/>
      <c r="HS77" s="135"/>
      <c r="HT77" s="135"/>
      <c r="HU77" s="135"/>
      <c r="HV77" s="135"/>
      <c r="HW77" s="135"/>
      <c r="HX77" s="135"/>
      <c r="HY77" s="135"/>
      <c r="HZ77" s="135"/>
      <c r="IA77" s="135"/>
      <c r="IB77" s="135"/>
      <c r="IC77" s="135"/>
      <c r="ID77" s="135"/>
      <c r="IE77" s="135"/>
      <c r="IF77" s="135"/>
      <c r="IG77" s="135"/>
      <c r="IH77" s="135"/>
      <c r="II77" s="135"/>
      <c r="IJ77" s="135"/>
      <c r="IK77" s="135"/>
      <c r="IL77" s="135"/>
      <c r="IM77" s="135"/>
      <c r="IN77" s="135"/>
      <c r="IO77" s="135"/>
      <c r="IP77" s="135"/>
      <c r="IQ77" s="135"/>
      <c r="IR77" s="135"/>
      <c r="IS77" s="135"/>
      <c r="IT77" s="135"/>
      <c r="IU77" s="135"/>
      <c r="IV77" s="135"/>
    </row>
    <row r="78" spans="1:256" ht="21" customHeight="1">
      <c r="A78" s="554">
        <f ca="1">IF(ISNUMBER(SK!B120), SK!A120, "")</f>
        <v>17</v>
      </c>
      <c r="B78" s="284"/>
      <c r="C78" s="284"/>
      <c r="D78" s="284"/>
      <c r="E78" s="998"/>
      <c r="F78" s="998"/>
      <c r="G78" s="998"/>
      <c r="H78" s="132" t="str">
        <f t="shared" si="1"/>
        <v/>
      </c>
      <c r="I78" s="461" t="str">
        <f ca="1">IF(OR((A78=""),(B78=""),(B78=0)),"",((60*SUM(INDIRECT(ADDRESS((MATCH(A78,SK!A$88:A$162,0)+87),COLUMN(SK!E$2),1,,"SK")),INDIRECT(ADDRESS((MATCH(A78,SK!Q$88:Q$162,0)+87),COLUMN(SK!U$2),1,,"SK"))))/IF((B78&lt;1),(B78*1440),B78)))</f>
        <v/>
      </c>
      <c r="J78" s="446"/>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135"/>
      <c r="BV78" s="135"/>
      <c r="BW78" s="135"/>
      <c r="BX78" s="135"/>
      <c r="BY78" s="135"/>
      <c r="BZ78" s="135"/>
      <c r="CA78" s="135"/>
      <c r="CB78" s="135"/>
      <c r="CC78" s="135"/>
      <c r="CD78" s="135"/>
      <c r="CE78" s="135"/>
      <c r="CF78" s="135"/>
      <c r="CG78" s="135"/>
      <c r="CH78" s="135"/>
      <c r="CI78" s="135"/>
      <c r="CJ78" s="135"/>
      <c r="CK78" s="135"/>
      <c r="CL78" s="135"/>
      <c r="CM78" s="135"/>
      <c r="CN78" s="135"/>
      <c r="CO78" s="135"/>
      <c r="CP78" s="135"/>
      <c r="CQ78" s="135"/>
      <c r="CR78" s="135"/>
      <c r="CS78" s="135"/>
      <c r="CT78" s="135"/>
      <c r="CU78" s="135"/>
      <c r="CV78" s="135"/>
      <c r="CW78" s="135"/>
      <c r="CX78" s="135"/>
      <c r="CY78" s="135"/>
      <c r="CZ78" s="135"/>
      <c r="DA78" s="135"/>
      <c r="DB78" s="135"/>
      <c r="DC78" s="135"/>
      <c r="DD78" s="135"/>
      <c r="DE78" s="135"/>
      <c r="DF78" s="135"/>
      <c r="DG78" s="135"/>
      <c r="DH78" s="135"/>
      <c r="DI78" s="135"/>
      <c r="DJ78" s="135"/>
      <c r="DK78" s="135"/>
      <c r="DL78" s="135"/>
      <c r="DM78" s="135"/>
      <c r="DN78" s="135"/>
      <c r="DO78" s="135"/>
      <c r="DP78" s="135"/>
      <c r="DQ78" s="135"/>
      <c r="DR78" s="135"/>
      <c r="DS78" s="135"/>
      <c r="DT78" s="135"/>
      <c r="DU78" s="135"/>
      <c r="DV78" s="135"/>
      <c r="DW78" s="135"/>
      <c r="DX78" s="135"/>
      <c r="DY78" s="135"/>
      <c r="DZ78" s="135"/>
      <c r="EA78" s="135"/>
      <c r="EB78" s="135"/>
      <c r="EC78" s="135"/>
      <c r="ED78" s="135"/>
      <c r="EE78" s="135"/>
      <c r="EF78" s="135"/>
      <c r="EG78" s="135"/>
      <c r="EH78" s="135"/>
      <c r="EI78" s="135"/>
      <c r="EJ78" s="135"/>
      <c r="EK78" s="135"/>
      <c r="EL78" s="135"/>
      <c r="EM78" s="135"/>
      <c r="EN78" s="135"/>
      <c r="EO78" s="135"/>
      <c r="EP78" s="135"/>
      <c r="EQ78" s="135"/>
      <c r="ER78" s="135"/>
      <c r="ES78" s="135"/>
      <c r="ET78" s="135"/>
      <c r="EU78" s="135"/>
      <c r="EV78" s="135"/>
      <c r="EW78" s="135"/>
      <c r="EX78" s="135"/>
      <c r="EY78" s="135"/>
      <c r="EZ78" s="135"/>
      <c r="FA78" s="135"/>
      <c r="FB78" s="135"/>
      <c r="FC78" s="135"/>
      <c r="FD78" s="135"/>
      <c r="FE78" s="135"/>
      <c r="FF78" s="135"/>
      <c r="FG78" s="135"/>
      <c r="FH78" s="135"/>
      <c r="FI78" s="135"/>
      <c r="FJ78" s="135"/>
      <c r="FK78" s="135"/>
      <c r="FL78" s="135"/>
      <c r="FM78" s="135"/>
      <c r="FN78" s="135"/>
      <c r="FO78" s="135"/>
      <c r="FP78" s="135"/>
      <c r="FQ78" s="135"/>
      <c r="FR78" s="135"/>
      <c r="FS78" s="135"/>
      <c r="FT78" s="135"/>
      <c r="FU78" s="135"/>
      <c r="FV78" s="135"/>
      <c r="FW78" s="135"/>
      <c r="FX78" s="135"/>
      <c r="FY78" s="135"/>
      <c r="FZ78" s="135"/>
      <c r="GA78" s="135"/>
      <c r="GB78" s="135"/>
      <c r="GC78" s="135"/>
      <c r="GD78" s="135"/>
      <c r="GE78" s="135"/>
      <c r="GF78" s="135"/>
      <c r="GG78" s="135"/>
      <c r="GH78" s="135"/>
      <c r="GI78" s="135"/>
      <c r="GJ78" s="135"/>
      <c r="GK78" s="135"/>
      <c r="GL78" s="135"/>
      <c r="GM78" s="135"/>
      <c r="GN78" s="135"/>
      <c r="GO78" s="135"/>
      <c r="GP78" s="135"/>
      <c r="GQ78" s="135"/>
      <c r="GR78" s="135"/>
      <c r="GS78" s="135"/>
      <c r="GT78" s="135"/>
      <c r="GU78" s="135"/>
      <c r="GV78" s="135"/>
      <c r="GW78" s="135"/>
      <c r="GX78" s="135"/>
      <c r="GY78" s="135"/>
      <c r="GZ78" s="135"/>
      <c r="HA78" s="135"/>
      <c r="HB78" s="135"/>
      <c r="HC78" s="135"/>
      <c r="HD78" s="135"/>
      <c r="HE78" s="135"/>
      <c r="HF78" s="135"/>
      <c r="HG78" s="135"/>
      <c r="HH78" s="135"/>
      <c r="HI78" s="135"/>
      <c r="HJ78" s="135"/>
      <c r="HK78" s="135"/>
      <c r="HL78" s="135"/>
      <c r="HM78" s="135"/>
      <c r="HN78" s="135"/>
      <c r="HO78" s="135"/>
      <c r="HP78" s="135"/>
      <c r="HQ78" s="135"/>
      <c r="HR78" s="135"/>
      <c r="HS78" s="135"/>
      <c r="HT78" s="135"/>
      <c r="HU78" s="135"/>
      <c r="HV78" s="135"/>
      <c r="HW78" s="135"/>
      <c r="HX78" s="135"/>
      <c r="HY78" s="135"/>
      <c r="HZ78" s="135"/>
      <c r="IA78" s="135"/>
      <c r="IB78" s="135"/>
      <c r="IC78" s="135"/>
      <c r="ID78" s="135"/>
      <c r="IE78" s="135"/>
      <c r="IF78" s="135"/>
      <c r="IG78" s="135"/>
      <c r="IH78" s="135"/>
      <c r="II78" s="135"/>
      <c r="IJ78" s="135"/>
      <c r="IK78" s="135"/>
      <c r="IL78" s="135"/>
      <c r="IM78" s="135"/>
      <c r="IN78" s="135"/>
      <c r="IO78" s="135"/>
      <c r="IP78" s="135"/>
      <c r="IQ78" s="135"/>
      <c r="IR78" s="135"/>
      <c r="IS78" s="135"/>
      <c r="IT78" s="135"/>
      <c r="IU78" s="135"/>
      <c r="IV78" s="135"/>
    </row>
    <row r="79" spans="1:256" ht="21" customHeight="1">
      <c r="A79" s="81">
        <f ca="1">IF(ISNUMBER(SK!B122), SK!A122, "")</f>
        <v>18</v>
      </c>
      <c r="B79" s="343"/>
      <c r="C79" s="343"/>
      <c r="D79" s="343"/>
      <c r="E79" s="994"/>
      <c r="F79" s="994"/>
      <c r="G79" s="994"/>
      <c r="H79" s="227" t="str">
        <f t="shared" si="1"/>
        <v/>
      </c>
      <c r="I79" s="403" t="str">
        <f ca="1">IF(OR((A79=""),(B79=""),(B79=0)),"",((60*SUM(INDIRECT(ADDRESS((MATCH(A79,SK!A$88:A$162,0)+87),COLUMN(SK!E$2),1,,"SK")),INDIRECT(ADDRESS((MATCH(A79,SK!Q$88:Q$162,0)+87),COLUMN(SK!U$2),1,,"SK"))))/IF((B79&lt;1),(B79*1440),B79)))</f>
        <v/>
      </c>
      <c r="J79" s="446"/>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c r="CA79" s="135"/>
      <c r="CB79" s="135"/>
      <c r="CC79" s="135"/>
      <c r="CD79" s="135"/>
      <c r="CE79" s="135"/>
      <c r="CF79" s="135"/>
      <c r="CG79" s="135"/>
      <c r="CH79" s="135"/>
      <c r="CI79" s="135"/>
      <c r="CJ79" s="135"/>
      <c r="CK79" s="135"/>
      <c r="CL79" s="135"/>
      <c r="CM79" s="135"/>
      <c r="CN79" s="135"/>
      <c r="CO79" s="135"/>
      <c r="CP79" s="135"/>
      <c r="CQ79" s="135"/>
      <c r="CR79" s="135"/>
      <c r="CS79" s="135"/>
      <c r="CT79" s="135"/>
      <c r="CU79" s="135"/>
      <c r="CV79" s="135"/>
      <c r="CW79" s="135"/>
      <c r="CX79" s="135"/>
      <c r="CY79" s="135"/>
      <c r="CZ79" s="135"/>
      <c r="DA79" s="135"/>
      <c r="DB79" s="135"/>
      <c r="DC79" s="135"/>
      <c r="DD79" s="135"/>
      <c r="DE79" s="135"/>
      <c r="DF79" s="135"/>
      <c r="DG79" s="135"/>
      <c r="DH79" s="135"/>
      <c r="DI79" s="135"/>
      <c r="DJ79" s="135"/>
      <c r="DK79" s="135"/>
      <c r="DL79" s="135"/>
      <c r="DM79" s="135"/>
      <c r="DN79" s="135"/>
      <c r="DO79" s="135"/>
      <c r="DP79" s="135"/>
      <c r="DQ79" s="135"/>
      <c r="DR79" s="135"/>
      <c r="DS79" s="135"/>
      <c r="DT79" s="135"/>
      <c r="DU79" s="135"/>
      <c r="DV79" s="135"/>
      <c r="DW79" s="135"/>
      <c r="DX79" s="135"/>
      <c r="DY79" s="135"/>
      <c r="DZ79" s="135"/>
      <c r="EA79" s="135"/>
      <c r="EB79" s="135"/>
      <c r="EC79" s="135"/>
      <c r="ED79" s="135"/>
      <c r="EE79" s="135"/>
      <c r="EF79" s="135"/>
      <c r="EG79" s="135"/>
      <c r="EH79" s="135"/>
      <c r="EI79" s="135"/>
      <c r="EJ79" s="135"/>
      <c r="EK79" s="135"/>
      <c r="EL79" s="135"/>
      <c r="EM79" s="135"/>
      <c r="EN79" s="135"/>
      <c r="EO79" s="135"/>
      <c r="EP79" s="135"/>
      <c r="EQ79" s="135"/>
      <c r="ER79" s="135"/>
      <c r="ES79" s="135"/>
      <c r="ET79" s="135"/>
      <c r="EU79" s="135"/>
      <c r="EV79" s="135"/>
      <c r="EW79" s="135"/>
      <c r="EX79" s="135"/>
      <c r="EY79" s="135"/>
      <c r="EZ79" s="135"/>
      <c r="FA79" s="135"/>
      <c r="FB79" s="135"/>
      <c r="FC79" s="135"/>
      <c r="FD79" s="135"/>
      <c r="FE79" s="135"/>
      <c r="FF79" s="135"/>
      <c r="FG79" s="135"/>
      <c r="FH79" s="135"/>
      <c r="FI79" s="135"/>
      <c r="FJ79" s="135"/>
      <c r="FK79" s="135"/>
      <c r="FL79" s="135"/>
      <c r="FM79" s="135"/>
      <c r="FN79" s="135"/>
      <c r="FO79" s="135"/>
      <c r="FP79" s="135"/>
      <c r="FQ79" s="135"/>
      <c r="FR79" s="135"/>
      <c r="FS79" s="135"/>
      <c r="FT79" s="135"/>
      <c r="FU79" s="135"/>
      <c r="FV79" s="135"/>
      <c r="FW79" s="135"/>
      <c r="FX79" s="135"/>
      <c r="FY79" s="135"/>
      <c r="FZ79" s="135"/>
      <c r="GA79" s="135"/>
      <c r="GB79" s="135"/>
      <c r="GC79" s="135"/>
      <c r="GD79" s="135"/>
      <c r="GE79" s="135"/>
      <c r="GF79" s="135"/>
      <c r="GG79" s="135"/>
      <c r="GH79" s="135"/>
      <c r="GI79" s="135"/>
      <c r="GJ79" s="135"/>
      <c r="GK79" s="135"/>
      <c r="GL79" s="135"/>
      <c r="GM79" s="135"/>
      <c r="GN79" s="135"/>
      <c r="GO79" s="135"/>
      <c r="GP79" s="135"/>
      <c r="GQ79" s="135"/>
      <c r="GR79" s="135"/>
      <c r="GS79" s="135"/>
      <c r="GT79" s="135"/>
      <c r="GU79" s="135"/>
      <c r="GV79" s="135"/>
      <c r="GW79" s="135"/>
      <c r="GX79" s="135"/>
      <c r="GY79" s="135"/>
      <c r="GZ79" s="135"/>
      <c r="HA79" s="135"/>
      <c r="HB79" s="135"/>
      <c r="HC79" s="135"/>
      <c r="HD79" s="135"/>
      <c r="HE79" s="135"/>
      <c r="HF79" s="135"/>
      <c r="HG79" s="135"/>
      <c r="HH79" s="135"/>
      <c r="HI79" s="135"/>
      <c r="HJ79" s="135"/>
      <c r="HK79" s="135"/>
      <c r="HL79" s="135"/>
      <c r="HM79" s="135"/>
      <c r="HN79" s="135"/>
      <c r="HO79" s="135"/>
      <c r="HP79" s="135"/>
      <c r="HQ79" s="135"/>
      <c r="HR79" s="135"/>
      <c r="HS79" s="135"/>
      <c r="HT79" s="135"/>
      <c r="HU79" s="135"/>
      <c r="HV79" s="135"/>
      <c r="HW79" s="135"/>
      <c r="HX79" s="135"/>
      <c r="HY79" s="135"/>
      <c r="HZ79" s="135"/>
      <c r="IA79" s="135"/>
      <c r="IB79" s="135"/>
      <c r="IC79" s="135"/>
      <c r="ID79" s="135"/>
      <c r="IE79" s="135"/>
      <c r="IF79" s="135"/>
      <c r="IG79" s="135"/>
      <c r="IH79" s="135"/>
      <c r="II79" s="135"/>
      <c r="IJ79" s="135"/>
      <c r="IK79" s="135"/>
      <c r="IL79" s="135"/>
      <c r="IM79" s="135"/>
      <c r="IN79" s="135"/>
      <c r="IO79" s="135"/>
      <c r="IP79" s="135"/>
      <c r="IQ79" s="135"/>
      <c r="IR79" s="135"/>
      <c r="IS79" s="135"/>
      <c r="IT79" s="135"/>
      <c r="IU79" s="135"/>
      <c r="IV79" s="135"/>
    </row>
    <row r="80" spans="1:256" ht="21" customHeight="1">
      <c r="A80" s="554">
        <f ca="1">IF(ISNUMBER(SK!B124), SK!A124, "")</f>
        <v>19</v>
      </c>
      <c r="B80" s="284"/>
      <c r="C80" s="284"/>
      <c r="D80" s="284"/>
      <c r="E80" s="998"/>
      <c r="F80" s="998"/>
      <c r="G80" s="998"/>
      <c r="H80" s="132" t="str">
        <f t="shared" si="1"/>
        <v/>
      </c>
      <c r="I80" s="461" t="str">
        <f ca="1">IF(OR((A80=""),(B80=""),(B80=0)),"",((60*SUM(INDIRECT(ADDRESS((MATCH(A80,SK!A$88:A$162,0)+87),COLUMN(SK!E$2),1,,"SK")),INDIRECT(ADDRESS((MATCH(A80,SK!Q$88:Q$162,0)+87),COLUMN(SK!U$2),1,,"SK"))))/IF((B80&lt;1),(B80*1440),B80)))</f>
        <v/>
      </c>
      <c r="J80" s="446"/>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5"/>
      <c r="CH80" s="135"/>
      <c r="CI80" s="135"/>
      <c r="CJ80" s="135"/>
      <c r="CK80" s="135"/>
      <c r="CL80" s="135"/>
      <c r="CM80" s="135"/>
      <c r="CN80" s="135"/>
      <c r="CO80" s="135"/>
      <c r="CP80" s="135"/>
      <c r="CQ80" s="135"/>
      <c r="CR80" s="135"/>
      <c r="CS80" s="135"/>
      <c r="CT80" s="135"/>
      <c r="CU80" s="135"/>
      <c r="CV80" s="135"/>
      <c r="CW80" s="135"/>
      <c r="CX80" s="135"/>
      <c r="CY80" s="135"/>
      <c r="CZ80" s="135"/>
      <c r="DA80" s="135"/>
      <c r="DB80" s="135"/>
      <c r="DC80" s="135"/>
      <c r="DD80" s="135"/>
      <c r="DE80" s="135"/>
      <c r="DF80" s="135"/>
      <c r="DG80" s="135"/>
      <c r="DH80" s="135"/>
      <c r="DI80" s="135"/>
      <c r="DJ80" s="135"/>
      <c r="DK80" s="135"/>
      <c r="DL80" s="135"/>
      <c r="DM80" s="135"/>
      <c r="DN80" s="135"/>
      <c r="DO80" s="135"/>
      <c r="DP80" s="135"/>
      <c r="DQ80" s="135"/>
      <c r="DR80" s="135"/>
      <c r="DS80" s="135"/>
      <c r="DT80" s="135"/>
      <c r="DU80" s="135"/>
      <c r="DV80" s="135"/>
      <c r="DW80" s="135"/>
      <c r="DX80" s="135"/>
      <c r="DY80" s="135"/>
      <c r="DZ80" s="135"/>
      <c r="EA80" s="135"/>
      <c r="EB80" s="135"/>
      <c r="EC80" s="135"/>
      <c r="ED80" s="135"/>
      <c r="EE80" s="135"/>
      <c r="EF80" s="135"/>
      <c r="EG80" s="135"/>
      <c r="EH80" s="135"/>
      <c r="EI80" s="135"/>
      <c r="EJ80" s="135"/>
      <c r="EK80" s="135"/>
      <c r="EL80" s="135"/>
      <c r="EM80" s="135"/>
      <c r="EN80" s="135"/>
      <c r="EO80" s="135"/>
      <c r="EP80" s="135"/>
      <c r="EQ80" s="135"/>
      <c r="ER80" s="135"/>
      <c r="ES80" s="135"/>
      <c r="ET80" s="135"/>
      <c r="EU80" s="135"/>
      <c r="EV80" s="135"/>
      <c r="EW80" s="135"/>
      <c r="EX80" s="135"/>
      <c r="EY80" s="135"/>
      <c r="EZ80" s="135"/>
      <c r="FA80" s="135"/>
      <c r="FB80" s="135"/>
      <c r="FC80" s="135"/>
      <c r="FD80" s="135"/>
      <c r="FE80" s="135"/>
      <c r="FF80" s="135"/>
      <c r="FG80" s="135"/>
      <c r="FH80" s="135"/>
      <c r="FI80" s="135"/>
      <c r="FJ80" s="135"/>
      <c r="FK80" s="135"/>
      <c r="FL80" s="135"/>
      <c r="FM80" s="135"/>
      <c r="FN80" s="135"/>
      <c r="FO80" s="135"/>
      <c r="FP80" s="135"/>
      <c r="FQ80" s="135"/>
      <c r="FR80" s="135"/>
      <c r="FS80" s="135"/>
      <c r="FT80" s="135"/>
      <c r="FU80" s="135"/>
      <c r="FV80" s="135"/>
      <c r="FW80" s="135"/>
      <c r="FX80" s="135"/>
      <c r="FY80" s="135"/>
      <c r="FZ80" s="135"/>
      <c r="GA80" s="135"/>
      <c r="GB80" s="135"/>
      <c r="GC80" s="135"/>
      <c r="GD80" s="135"/>
      <c r="GE80" s="135"/>
      <c r="GF80" s="135"/>
      <c r="GG80" s="135"/>
      <c r="GH80" s="135"/>
      <c r="GI80" s="135"/>
      <c r="GJ80" s="135"/>
      <c r="GK80" s="135"/>
      <c r="GL80" s="135"/>
      <c r="GM80" s="135"/>
      <c r="GN80" s="135"/>
      <c r="GO80" s="135"/>
      <c r="GP80" s="135"/>
      <c r="GQ80" s="135"/>
      <c r="GR80" s="135"/>
      <c r="GS80" s="135"/>
      <c r="GT80" s="135"/>
      <c r="GU80" s="135"/>
      <c r="GV80" s="135"/>
      <c r="GW80" s="135"/>
      <c r="GX80" s="135"/>
      <c r="GY80" s="135"/>
      <c r="GZ80" s="135"/>
      <c r="HA80" s="135"/>
      <c r="HB80" s="135"/>
      <c r="HC80" s="135"/>
      <c r="HD80" s="135"/>
      <c r="HE80" s="135"/>
      <c r="HF80" s="135"/>
      <c r="HG80" s="135"/>
      <c r="HH80" s="135"/>
      <c r="HI80" s="135"/>
      <c r="HJ80" s="135"/>
      <c r="HK80" s="135"/>
      <c r="HL80" s="135"/>
      <c r="HM80" s="135"/>
      <c r="HN80" s="135"/>
      <c r="HO80" s="135"/>
      <c r="HP80" s="135"/>
      <c r="HQ80" s="135"/>
      <c r="HR80" s="135"/>
      <c r="HS80" s="135"/>
      <c r="HT80" s="135"/>
      <c r="HU80" s="135"/>
      <c r="HV80" s="135"/>
      <c r="HW80" s="135"/>
      <c r="HX80" s="135"/>
      <c r="HY80" s="135"/>
      <c r="HZ80" s="135"/>
      <c r="IA80" s="135"/>
      <c r="IB80" s="135"/>
      <c r="IC80" s="135"/>
      <c r="ID80" s="135"/>
      <c r="IE80" s="135"/>
      <c r="IF80" s="135"/>
      <c r="IG80" s="135"/>
      <c r="IH80" s="135"/>
      <c r="II80" s="135"/>
      <c r="IJ80" s="135"/>
      <c r="IK80" s="135"/>
      <c r="IL80" s="135"/>
      <c r="IM80" s="135"/>
      <c r="IN80" s="135"/>
      <c r="IO80" s="135"/>
      <c r="IP80" s="135"/>
      <c r="IQ80" s="135"/>
      <c r="IR80" s="135"/>
      <c r="IS80" s="135"/>
      <c r="IT80" s="135"/>
      <c r="IU80" s="135"/>
      <c r="IV80" s="135"/>
    </row>
    <row r="81" spans="1:256" ht="21" customHeight="1">
      <c r="A81" s="81">
        <f ca="1">IF(ISNUMBER(SK!B126), SK!A126, "")</f>
        <v>20</v>
      </c>
      <c r="B81" s="343"/>
      <c r="C81" s="343"/>
      <c r="D81" s="343"/>
      <c r="E81" s="994"/>
      <c r="F81" s="994"/>
      <c r="G81" s="994"/>
      <c r="H81" s="227" t="str">
        <f t="shared" si="1"/>
        <v/>
      </c>
      <c r="I81" s="403" t="str">
        <f ca="1">IF(OR((A81=""),(B81=""),(B81=0)),"",((60*SUM(INDIRECT(ADDRESS((MATCH(A81,SK!A$88:A$162,0)+87),COLUMN(SK!E$2),1,,"SK")),INDIRECT(ADDRESS((MATCH(A81,SK!Q$88:Q$162,0)+87),COLUMN(SK!U$2),1,,"SK"))))/IF((B81&lt;1),(B81*1440),B81)))</f>
        <v/>
      </c>
      <c r="J81" s="446"/>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c r="CA81" s="135"/>
      <c r="CB81" s="135"/>
      <c r="CC81" s="135"/>
      <c r="CD81" s="135"/>
      <c r="CE81" s="135"/>
      <c r="CF81" s="135"/>
      <c r="CG81" s="135"/>
      <c r="CH81" s="135"/>
      <c r="CI81" s="135"/>
      <c r="CJ81" s="135"/>
      <c r="CK81" s="135"/>
      <c r="CL81" s="135"/>
      <c r="CM81" s="135"/>
      <c r="CN81" s="135"/>
      <c r="CO81" s="135"/>
      <c r="CP81" s="135"/>
      <c r="CQ81" s="135"/>
      <c r="CR81" s="135"/>
      <c r="CS81" s="135"/>
      <c r="CT81" s="135"/>
      <c r="CU81" s="135"/>
      <c r="CV81" s="135"/>
      <c r="CW81" s="135"/>
      <c r="CX81" s="135"/>
      <c r="CY81" s="135"/>
      <c r="CZ81" s="135"/>
      <c r="DA81" s="135"/>
      <c r="DB81" s="135"/>
      <c r="DC81" s="135"/>
      <c r="DD81" s="135"/>
      <c r="DE81" s="135"/>
      <c r="DF81" s="135"/>
      <c r="DG81" s="135"/>
      <c r="DH81" s="135"/>
      <c r="DI81" s="135"/>
      <c r="DJ81" s="135"/>
      <c r="DK81" s="135"/>
      <c r="DL81" s="135"/>
      <c r="DM81" s="135"/>
      <c r="DN81" s="135"/>
      <c r="DO81" s="135"/>
      <c r="DP81" s="135"/>
      <c r="DQ81" s="135"/>
      <c r="DR81" s="135"/>
      <c r="DS81" s="135"/>
      <c r="DT81" s="135"/>
      <c r="DU81" s="135"/>
      <c r="DV81" s="135"/>
      <c r="DW81" s="135"/>
      <c r="DX81" s="135"/>
      <c r="DY81" s="135"/>
      <c r="DZ81" s="135"/>
      <c r="EA81" s="135"/>
      <c r="EB81" s="135"/>
      <c r="EC81" s="135"/>
      <c r="ED81" s="135"/>
      <c r="EE81" s="135"/>
      <c r="EF81" s="135"/>
      <c r="EG81" s="135"/>
      <c r="EH81" s="135"/>
      <c r="EI81" s="135"/>
      <c r="EJ81" s="135"/>
      <c r="EK81" s="135"/>
      <c r="EL81" s="135"/>
      <c r="EM81" s="135"/>
      <c r="EN81" s="135"/>
      <c r="EO81" s="135"/>
      <c r="EP81" s="135"/>
      <c r="EQ81" s="135"/>
      <c r="ER81" s="135"/>
      <c r="ES81" s="135"/>
      <c r="ET81" s="135"/>
      <c r="EU81" s="135"/>
      <c r="EV81" s="135"/>
      <c r="EW81" s="135"/>
      <c r="EX81" s="135"/>
      <c r="EY81" s="135"/>
      <c r="EZ81" s="135"/>
      <c r="FA81" s="135"/>
      <c r="FB81" s="135"/>
      <c r="FC81" s="135"/>
      <c r="FD81" s="135"/>
      <c r="FE81" s="135"/>
      <c r="FF81" s="135"/>
      <c r="FG81" s="135"/>
      <c r="FH81" s="135"/>
      <c r="FI81" s="135"/>
      <c r="FJ81" s="135"/>
      <c r="FK81" s="135"/>
      <c r="FL81" s="135"/>
      <c r="FM81" s="135"/>
      <c r="FN81" s="135"/>
      <c r="FO81" s="135"/>
      <c r="FP81" s="135"/>
      <c r="FQ81" s="135"/>
      <c r="FR81" s="135"/>
      <c r="FS81" s="135"/>
      <c r="FT81" s="135"/>
      <c r="FU81" s="135"/>
      <c r="FV81" s="135"/>
      <c r="FW81" s="135"/>
      <c r="FX81" s="135"/>
      <c r="FY81" s="135"/>
      <c r="FZ81" s="135"/>
      <c r="GA81" s="135"/>
      <c r="GB81" s="135"/>
      <c r="GC81" s="135"/>
      <c r="GD81" s="135"/>
      <c r="GE81" s="135"/>
      <c r="GF81" s="135"/>
      <c r="GG81" s="135"/>
      <c r="GH81" s="135"/>
      <c r="GI81" s="135"/>
      <c r="GJ81" s="135"/>
      <c r="GK81" s="135"/>
      <c r="GL81" s="135"/>
      <c r="GM81" s="135"/>
      <c r="GN81" s="135"/>
      <c r="GO81" s="135"/>
      <c r="GP81" s="135"/>
      <c r="GQ81" s="135"/>
      <c r="GR81" s="135"/>
      <c r="GS81" s="135"/>
      <c r="GT81" s="135"/>
      <c r="GU81" s="135"/>
      <c r="GV81" s="135"/>
      <c r="GW81" s="135"/>
      <c r="GX81" s="135"/>
      <c r="GY81" s="135"/>
      <c r="GZ81" s="135"/>
      <c r="HA81" s="135"/>
      <c r="HB81" s="135"/>
      <c r="HC81" s="135"/>
      <c r="HD81" s="135"/>
      <c r="HE81" s="135"/>
      <c r="HF81" s="135"/>
      <c r="HG81" s="135"/>
      <c r="HH81" s="135"/>
      <c r="HI81" s="135"/>
      <c r="HJ81" s="135"/>
      <c r="HK81" s="135"/>
      <c r="HL81" s="135"/>
      <c r="HM81" s="135"/>
      <c r="HN81" s="135"/>
      <c r="HO81" s="135"/>
      <c r="HP81" s="135"/>
      <c r="HQ81" s="135"/>
      <c r="HR81" s="135"/>
      <c r="HS81" s="135"/>
      <c r="HT81" s="135"/>
      <c r="HU81" s="135"/>
      <c r="HV81" s="135"/>
      <c r="HW81" s="135"/>
      <c r="HX81" s="135"/>
      <c r="HY81" s="135"/>
      <c r="HZ81" s="135"/>
      <c r="IA81" s="135"/>
      <c r="IB81" s="135"/>
      <c r="IC81" s="135"/>
      <c r="ID81" s="135"/>
      <c r="IE81" s="135"/>
      <c r="IF81" s="135"/>
      <c r="IG81" s="135"/>
      <c r="IH81" s="135"/>
      <c r="II81" s="135"/>
      <c r="IJ81" s="135"/>
      <c r="IK81" s="135"/>
      <c r="IL81" s="135"/>
      <c r="IM81" s="135"/>
      <c r="IN81" s="135"/>
      <c r="IO81" s="135"/>
      <c r="IP81" s="135"/>
      <c r="IQ81" s="135"/>
      <c r="IR81" s="135"/>
      <c r="IS81" s="135"/>
      <c r="IT81" s="135"/>
      <c r="IU81" s="135"/>
      <c r="IV81" s="135"/>
    </row>
    <row r="82" spans="1:256" ht="21" customHeight="1">
      <c r="A82" s="554">
        <f ca="1">IF(ISNUMBER(SK!B128), SK!A128, "")</f>
        <v>21</v>
      </c>
      <c r="B82" s="284"/>
      <c r="C82" s="284"/>
      <c r="D82" s="284"/>
      <c r="E82" s="998"/>
      <c r="F82" s="998"/>
      <c r="G82" s="998"/>
      <c r="H82" s="132" t="str">
        <f t="shared" si="1"/>
        <v/>
      </c>
      <c r="I82" s="461" t="str">
        <f ca="1">IF(OR((A82=""),(B82=""),(B82=0)),"",((60*SUM(INDIRECT(ADDRESS((MATCH(A82,SK!A$88:A$162,0)+87),COLUMN(SK!E$2),1,,"SK")),INDIRECT(ADDRESS((MATCH(A82,SK!Q$88:Q$162,0)+87),COLUMN(SK!U$2),1,,"SK"))))/IF((B82&lt;1),(B82*1440),B82)))</f>
        <v/>
      </c>
      <c r="J82" s="446"/>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c r="DH82" s="135"/>
      <c r="DI82" s="135"/>
      <c r="DJ82" s="135"/>
      <c r="DK82" s="135"/>
      <c r="DL82" s="135"/>
      <c r="DM82" s="135"/>
      <c r="DN82" s="135"/>
      <c r="DO82" s="135"/>
      <c r="DP82" s="135"/>
      <c r="DQ82" s="135"/>
      <c r="DR82" s="135"/>
      <c r="DS82" s="135"/>
      <c r="DT82" s="135"/>
      <c r="DU82" s="135"/>
      <c r="DV82" s="135"/>
      <c r="DW82" s="135"/>
      <c r="DX82" s="135"/>
      <c r="DY82" s="135"/>
      <c r="DZ82" s="135"/>
      <c r="EA82" s="135"/>
      <c r="EB82" s="135"/>
      <c r="EC82" s="135"/>
      <c r="ED82" s="135"/>
      <c r="EE82" s="135"/>
      <c r="EF82" s="135"/>
      <c r="EG82" s="135"/>
      <c r="EH82" s="135"/>
      <c r="EI82" s="135"/>
      <c r="EJ82" s="135"/>
      <c r="EK82" s="135"/>
      <c r="EL82" s="135"/>
      <c r="EM82" s="135"/>
      <c r="EN82" s="135"/>
      <c r="EO82" s="135"/>
      <c r="EP82" s="135"/>
      <c r="EQ82" s="135"/>
      <c r="ER82" s="135"/>
      <c r="ES82" s="135"/>
      <c r="ET82" s="135"/>
      <c r="EU82" s="135"/>
      <c r="EV82" s="135"/>
      <c r="EW82" s="135"/>
      <c r="EX82" s="135"/>
      <c r="EY82" s="135"/>
      <c r="EZ82" s="135"/>
      <c r="FA82" s="135"/>
      <c r="FB82" s="135"/>
      <c r="FC82" s="135"/>
      <c r="FD82" s="135"/>
      <c r="FE82" s="135"/>
      <c r="FF82" s="135"/>
      <c r="FG82" s="135"/>
      <c r="FH82" s="135"/>
      <c r="FI82" s="135"/>
      <c r="FJ82" s="135"/>
      <c r="FK82" s="135"/>
      <c r="FL82" s="135"/>
      <c r="FM82" s="135"/>
      <c r="FN82" s="135"/>
      <c r="FO82" s="135"/>
      <c r="FP82" s="135"/>
      <c r="FQ82" s="135"/>
      <c r="FR82" s="135"/>
      <c r="FS82" s="135"/>
      <c r="FT82" s="135"/>
      <c r="FU82" s="135"/>
      <c r="FV82" s="135"/>
      <c r="FW82" s="135"/>
      <c r="FX82" s="135"/>
      <c r="FY82" s="135"/>
      <c r="FZ82" s="135"/>
      <c r="GA82" s="135"/>
      <c r="GB82" s="135"/>
      <c r="GC82" s="135"/>
      <c r="GD82" s="135"/>
      <c r="GE82" s="135"/>
      <c r="GF82" s="135"/>
      <c r="GG82" s="135"/>
      <c r="GH82" s="135"/>
      <c r="GI82" s="135"/>
      <c r="GJ82" s="135"/>
      <c r="GK82" s="135"/>
      <c r="GL82" s="135"/>
      <c r="GM82" s="135"/>
      <c r="GN82" s="135"/>
      <c r="GO82" s="135"/>
      <c r="GP82" s="135"/>
      <c r="GQ82" s="135"/>
      <c r="GR82" s="135"/>
      <c r="GS82" s="135"/>
      <c r="GT82" s="135"/>
      <c r="GU82" s="135"/>
      <c r="GV82" s="135"/>
      <c r="GW82" s="135"/>
      <c r="GX82" s="135"/>
      <c r="GY82" s="135"/>
      <c r="GZ82" s="135"/>
      <c r="HA82" s="135"/>
      <c r="HB82" s="135"/>
      <c r="HC82" s="135"/>
      <c r="HD82" s="135"/>
      <c r="HE82" s="135"/>
      <c r="HF82" s="135"/>
      <c r="HG82" s="135"/>
      <c r="HH82" s="135"/>
      <c r="HI82" s="135"/>
      <c r="HJ82" s="135"/>
      <c r="HK82" s="135"/>
      <c r="HL82" s="135"/>
      <c r="HM82" s="135"/>
      <c r="HN82" s="135"/>
      <c r="HO82" s="135"/>
      <c r="HP82" s="135"/>
      <c r="HQ82" s="135"/>
      <c r="HR82" s="135"/>
      <c r="HS82" s="135"/>
      <c r="HT82" s="135"/>
      <c r="HU82" s="135"/>
      <c r="HV82" s="135"/>
      <c r="HW82" s="135"/>
      <c r="HX82" s="135"/>
      <c r="HY82" s="135"/>
      <c r="HZ82" s="135"/>
      <c r="IA82" s="135"/>
      <c r="IB82" s="135"/>
      <c r="IC82" s="135"/>
      <c r="ID82" s="135"/>
      <c r="IE82" s="135"/>
      <c r="IF82" s="135"/>
      <c r="IG82" s="135"/>
      <c r="IH82" s="135"/>
      <c r="II82" s="135"/>
      <c r="IJ82" s="135"/>
      <c r="IK82" s="135"/>
      <c r="IL82" s="135"/>
      <c r="IM82" s="135"/>
      <c r="IN82" s="135"/>
      <c r="IO82" s="135"/>
      <c r="IP82" s="135"/>
      <c r="IQ82" s="135"/>
      <c r="IR82" s="135"/>
      <c r="IS82" s="135"/>
      <c r="IT82" s="135"/>
      <c r="IU82" s="135"/>
      <c r="IV82" s="135"/>
    </row>
    <row r="83" spans="1:256" ht="21" customHeight="1">
      <c r="A83" s="81" t="str">
        <f ca="1">IF(ISNUMBER(SK!B130), SK!A130, "")</f>
        <v/>
      </c>
      <c r="B83" s="343"/>
      <c r="C83" s="343"/>
      <c r="D83" s="343"/>
      <c r="E83" s="994"/>
      <c r="F83" s="994"/>
      <c r="G83" s="994"/>
      <c r="H83" s="227" t="str">
        <f t="shared" si="1"/>
        <v/>
      </c>
      <c r="I83" s="403" t="str">
        <f ca="1">IF(OR((A83=""),(B83=""),(B83=0)),"",((60*SUM(INDIRECT(ADDRESS((MATCH(A83,SK!A$88:A$162,0)+87),COLUMN(SK!E$2),1,,"SK")),INDIRECT(ADDRESS((MATCH(A83,SK!Q$88:Q$162,0)+87),COLUMN(SK!U$2),1,,"SK"))))/IF((B83&lt;1),(B83*1440),B83)))</f>
        <v/>
      </c>
      <c r="J83" s="446"/>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35"/>
      <c r="DE83" s="135"/>
      <c r="DF83" s="135"/>
      <c r="DG83" s="135"/>
      <c r="DH83" s="135"/>
      <c r="DI83" s="135"/>
      <c r="DJ83" s="135"/>
      <c r="DK83" s="135"/>
      <c r="DL83" s="135"/>
      <c r="DM83" s="135"/>
      <c r="DN83" s="135"/>
      <c r="DO83" s="135"/>
      <c r="DP83" s="135"/>
      <c r="DQ83" s="135"/>
      <c r="DR83" s="135"/>
      <c r="DS83" s="135"/>
      <c r="DT83" s="135"/>
      <c r="DU83" s="135"/>
      <c r="DV83" s="135"/>
      <c r="DW83" s="135"/>
      <c r="DX83" s="135"/>
      <c r="DY83" s="135"/>
      <c r="DZ83" s="135"/>
      <c r="EA83" s="135"/>
      <c r="EB83" s="135"/>
      <c r="EC83" s="135"/>
      <c r="ED83" s="135"/>
      <c r="EE83" s="135"/>
      <c r="EF83" s="135"/>
      <c r="EG83" s="135"/>
      <c r="EH83" s="135"/>
      <c r="EI83" s="135"/>
      <c r="EJ83" s="135"/>
      <c r="EK83" s="135"/>
      <c r="EL83" s="135"/>
      <c r="EM83" s="135"/>
      <c r="EN83" s="135"/>
      <c r="EO83" s="135"/>
      <c r="EP83" s="135"/>
      <c r="EQ83" s="135"/>
      <c r="ER83" s="135"/>
      <c r="ES83" s="135"/>
      <c r="ET83" s="135"/>
      <c r="EU83" s="135"/>
      <c r="EV83" s="135"/>
      <c r="EW83" s="135"/>
      <c r="EX83" s="135"/>
      <c r="EY83" s="135"/>
      <c r="EZ83" s="135"/>
      <c r="FA83" s="135"/>
      <c r="FB83" s="135"/>
      <c r="FC83" s="135"/>
      <c r="FD83" s="135"/>
      <c r="FE83" s="135"/>
      <c r="FF83" s="135"/>
      <c r="FG83" s="135"/>
      <c r="FH83" s="135"/>
      <c r="FI83" s="135"/>
      <c r="FJ83" s="135"/>
      <c r="FK83" s="135"/>
      <c r="FL83" s="135"/>
      <c r="FM83" s="135"/>
      <c r="FN83" s="135"/>
      <c r="FO83" s="135"/>
      <c r="FP83" s="135"/>
      <c r="FQ83" s="135"/>
      <c r="FR83" s="135"/>
      <c r="FS83" s="135"/>
      <c r="FT83" s="135"/>
      <c r="FU83" s="135"/>
      <c r="FV83" s="135"/>
      <c r="FW83" s="135"/>
      <c r="FX83" s="135"/>
      <c r="FY83" s="135"/>
      <c r="FZ83" s="135"/>
      <c r="GA83" s="135"/>
      <c r="GB83" s="135"/>
      <c r="GC83" s="135"/>
      <c r="GD83" s="135"/>
      <c r="GE83" s="135"/>
      <c r="GF83" s="135"/>
      <c r="GG83" s="135"/>
      <c r="GH83" s="135"/>
      <c r="GI83" s="135"/>
      <c r="GJ83" s="135"/>
      <c r="GK83" s="135"/>
      <c r="GL83" s="135"/>
      <c r="GM83" s="135"/>
      <c r="GN83" s="135"/>
      <c r="GO83" s="135"/>
      <c r="GP83" s="135"/>
      <c r="GQ83" s="135"/>
      <c r="GR83" s="135"/>
      <c r="GS83" s="135"/>
      <c r="GT83" s="135"/>
      <c r="GU83" s="135"/>
      <c r="GV83" s="135"/>
      <c r="GW83" s="135"/>
      <c r="GX83" s="135"/>
      <c r="GY83" s="135"/>
      <c r="GZ83" s="135"/>
      <c r="HA83" s="135"/>
      <c r="HB83" s="135"/>
      <c r="HC83" s="135"/>
      <c r="HD83" s="135"/>
      <c r="HE83" s="135"/>
      <c r="HF83" s="135"/>
      <c r="HG83" s="135"/>
      <c r="HH83" s="135"/>
      <c r="HI83" s="135"/>
      <c r="HJ83" s="135"/>
      <c r="HK83" s="135"/>
      <c r="HL83" s="135"/>
      <c r="HM83" s="135"/>
      <c r="HN83" s="135"/>
      <c r="HO83" s="135"/>
      <c r="HP83" s="135"/>
      <c r="HQ83" s="135"/>
      <c r="HR83" s="135"/>
      <c r="HS83" s="135"/>
      <c r="HT83" s="135"/>
      <c r="HU83" s="135"/>
      <c r="HV83" s="135"/>
      <c r="HW83" s="135"/>
      <c r="HX83" s="135"/>
      <c r="HY83" s="135"/>
      <c r="HZ83" s="135"/>
      <c r="IA83" s="135"/>
      <c r="IB83" s="135"/>
      <c r="IC83" s="135"/>
      <c r="ID83" s="135"/>
      <c r="IE83" s="135"/>
      <c r="IF83" s="135"/>
      <c r="IG83" s="135"/>
      <c r="IH83" s="135"/>
      <c r="II83" s="135"/>
      <c r="IJ83" s="135"/>
      <c r="IK83" s="135"/>
      <c r="IL83" s="135"/>
      <c r="IM83" s="135"/>
      <c r="IN83" s="135"/>
      <c r="IO83" s="135"/>
      <c r="IP83" s="135"/>
      <c r="IQ83" s="135"/>
      <c r="IR83" s="135"/>
      <c r="IS83" s="135"/>
      <c r="IT83" s="135"/>
      <c r="IU83" s="135"/>
      <c r="IV83" s="135"/>
    </row>
    <row r="84" spans="1:256" ht="21" customHeight="1">
      <c r="A84" s="554" t="str">
        <f ca="1">IF(ISNUMBER(SK!B132), SK!A132, "")</f>
        <v/>
      </c>
      <c r="B84" s="284"/>
      <c r="C84" s="284"/>
      <c r="D84" s="284"/>
      <c r="E84" s="998"/>
      <c r="F84" s="998"/>
      <c r="G84" s="998"/>
      <c r="H84" s="132" t="str">
        <f t="shared" si="1"/>
        <v/>
      </c>
      <c r="I84" s="461" t="str">
        <f ca="1">IF(OR((A84=""),(B84=""),(B84=0)),"",((60*SUM(INDIRECT(ADDRESS((MATCH(A84,SK!A$88:A$162,0)+87),COLUMN(SK!E$2),1,,"SK")),INDIRECT(ADDRESS((MATCH(A84,SK!Q$88:Q$162,0)+87),COLUMN(SK!U$2),1,,"SK"))))/IF((B84&lt;1),(B84*1440),B84)))</f>
        <v/>
      </c>
      <c r="J84" s="446"/>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c r="DH84" s="135"/>
      <c r="DI84" s="135"/>
      <c r="DJ84" s="135"/>
      <c r="DK84" s="135"/>
      <c r="DL84" s="135"/>
      <c r="DM84" s="135"/>
      <c r="DN84" s="135"/>
      <c r="DO84" s="135"/>
      <c r="DP84" s="135"/>
      <c r="DQ84" s="135"/>
      <c r="DR84" s="135"/>
      <c r="DS84" s="135"/>
      <c r="DT84" s="135"/>
      <c r="DU84" s="135"/>
      <c r="DV84" s="135"/>
      <c r="DW84" s="135"/>
      <c r="DX84" s="135"/>
      <c r="DY84" s="135"/>
      <c r="DZ84" s="135"/>
      <c r="EA84" s="135"/>
      <c r="EB84" s="135"/>
      <c r="EC84" s="135"/>
      <c r="ED84" s="135"/>
      <c r="EE84" s="135"/>
      <c r="EF84" s="135"/>
      <c r="EG84" s="135"/>
      <c r="EH84" s="135"/>
      <c r="EI84" s="135"/>
      <c r="EJ84" s="135"/>
      <c r="EK84" s="135"/>
      <c r="EL84" s="135"/>
      <c r="EM84" s="135"/>
      <c r="EN84" s="135"/>
      <c r="EO84" s="135"/>
      <c r="EP84" s="135"/>
      <c r="EQ84" s="135"/>
      <c r="ER84" s="135"/>
      <c r="ES84" s="135"/>
      <c r="ET84" s="135"/>
      <c r="EU84" s="135"/>
      <c r="EV84" s="135"/>
      <c r="EW84" s="135"/>
      <c r="EX84" s="135"/>
      <c r="EY84" s="135"/>
      <c r="EZ84" s="135"/>
      <c r="FA84" s="135"/>
      <c r="FB84" s="135"/>
      <c r="FC84" s="135"/>
      <c r="FD84" s="135"/>
      <c r="FE84" s="135"/>
      <c r="FF84" s="135"/>
      <c r="FG84" s="135"/>
      <c r="FH84" s="135"/>
      <c r="FI84" s="135"/>
      <c r="FJ84" s="135"/>
      <c r="FK84" s="135"/>
      <c r="FL84" s="135"/>
      <c r="FM84" s="135"/>
      <c r="FN84" s="135"/>
      <c r="FO84" s="135"/>
      <c r="FP84" s="135"/>
      <c r="FQ84" s="135"/>
      <c r="FR84" s="135"/>
      <c r="FS84" s="135"/>
      <c r="FT84" s="135"/>
      <c r="FU84" s="135"/>
      <c r="FV84" s="135"/>
      <c r="FW84" s="135"/>
      <c r="FX84" s="135"/>
      <c r="FY84" s="135"/>
      <c r="FZ84" s="135"/>
      <c r="GA84" s="135"/>
      <c r="GB84" s="135"/>
      <c r="GC84" s="135"/>
      <c r="GD84" s="135"/>
      <c r="GE84" s="135"/>
      <c r="GF84" s="135"/>
      <c r="GG84" s="135"/>
      <c r="GH84" s="135"/>
      <c r="GI84" s="135"/>
      <c r="GJ84" s="135"/>
      <c r="GK84" s="135"/>
      <c r="GL84" s="135"/>
      <c r="GM84" s="135"/>
      <c r="GN84" s="135"/>
      <c r="GO84" s="135"/>
      <c r="GP84" s="135"/>
      <c r="GQ84" s="135"/>
      <c r="GR84" s="135"/>
      <c r="GS84" s="135"/>
      <c r="GT84" s="135"/>
      <c r="GU84" s="135"/>
      <c r="GV84" s="135"/>
      <c r="GW84" s="135"/>
      <c r="GX84" s="135"/>
      <c r="GY84" s="135"/>
      <c r="GZ84" s="135"/>
      <c r="HA84" s="135"/>
      <c r="HB84" s="135"/>
      <c r="HC84" s="135"/>
      <c r="HD84" s="135"/>
      <c r="HE84" s="135"/>
      <c r="HF84" s="135"/>
      <c r="HG84" s="135"/>
      <c r="HH84" s="135"/>
      <c r="HI84" s="135"/>
      <c r="HJ84" s="135"/>
      <c r="HK84" s="135"/>
      <c r="HL84" s="135"/>
      <c r="HM84" s="135"/>
      <c r="HN84" s="135"/>
      <c r="HO84" s="135"/>
      <c r="HP84" s="135"/>
      <c r="HQ84" s="135"/>
      <c r="HR84" s="135"/>
      <c r="HS84" s="135"/>
      <c r="HT84" s="135"/>
      <c r="HU84" s="135"/>
      <c r="HV84" s="135"/>
      <c r="HW84" s="135"/>
      <c r="HX84" s="135"/>
      <c r="HY84" s="135"/>
      <c r="HZ84" s="135"/>
      <c r="IA84" s="135"/>
      <c r="IB84" s="135"/>
      <c r="IC84" s="135"/>
      <c r="ID84" s="135"/>
      <c r="IE84" s="135"/>
      <c r="IF84" s="135"/>
      <c r="IG84" s="135"/>
      <c r="IH84" s="135"/>
      <c r="II84" s="135"/>
      <c r="IJ84" s="135"/>
      <c r="IK84" s="135"/>
      <c r="IL84" s="135"/>
      <c r="IM84" s="135"/>
      <c r="IN84" s="135"/>
      <c r="IO84" s="135"/>
      <c r="IP84" s="135"/>
      <c r="IQ84" s="135"/>
      <c r="IR84" s="135"/>
      <c r="IS84" s="135"/>
      <c r="IT84" s="135"/>
      <c r="IU84" s="135"/>
      <c r="IV84" s="135"/>
    </row>
    <row r="85" spans="1:256" ht="21" customHeight="1">
      <c r="A85" s="81" t="str">
        <f ca="1">IF(ISNUMBER(SK!B134), SK!A134, "")</f>
        <v/>
      </c>
      <c r="B85" s="343"/>
      <c r="C85" s="343"/>
      <c r="D85" s="343"/>
      <c r="E85" s="994"/>
      <c r="F85" s="994"/>
      <c r="G85" s="994"/>
      <c r="H85" s="227" t="str">
        <f t="shared" si="1"/>
        <v/>
      </c>
      <c r="I85" s="403" t="str">
        <f ca="1">IF(OR((A85=""),(B85=""),(B85=0)),"",((60*SUM(INDIRECT(ADDRESS((MATCH(A85,SK!A$88:A$162,0)+87),COLUMN(SK!E$2),1,,"SK")),INDIRECT(ADDRESS((MATCH(A85,SK!Q$88:Q$162,0)+87),COLUMN(SK!U$2),1,,"SK"))))/IF((B85&lt;1),(B85*1440),B85)))</f>
        <v/>
      </c>
      <c r="J85" s="446"/>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c r="DA85" s="135"/>
      <c r="DB85" s="135"/>
      <c r="DC85" s="135"/>
      <c r="DD85" s="135"/>
      <c r="DE85" s="135"/>
      <c r="DF85" s="135"/>
      <c r="DG85" s="135"/>
      <c r="DH85" s="135"/>
      <c r="DI85" s="135"/>
      <c r="DJ85" s="135"/>
      <c r="DK85" s="135"/>
      <c r="DL85" s="135"/>
      <c r="DM85" s="135"/>
      <c r="DN85" s="135"/>
      <c r="DO85" s="135"/>
      <c r="DP85" s="135"/>
      <c r="DQ85" s="135"/>
      <c r="DR85" s="135"/>
      <c r="DS85" s="135"/>
      <c r="DT85" s="135"/>
      <c r="DU85" s="135"/>
      <c r="DV85" s="135"/>
      <c r="DW85" s="135"/>
      <c r="DX85" s="135"/>
      <c r="DY85" s="135"/>
      <c r="DZ85" s="135"/>
      <c r="EA85" s="135"/>
      <c r="EB85" s="135"/>
      <c r="EC85" s="135"/>
      <c r="ED85" s="135"/>
      <c r="EE85" s="135"/>
      <c r="EF85" s="135"/>
      <c r="EG85" s="135"/>
      <c r="EH85" s="135"/>
      <c r="EI85" s="135"/>
      <c r="EJ85" s="135"/>
      <c r="EK85" s="135"/>
      <c r="EL85" s="135"/>
      <c r="EM85" s="135"/>
      <c r="EN85" s="135"/>
      <c r="EO85" s="135"/>
      <c r="EP85" s="135"/>
      <c r="EQ85" s="135"/>
      <c r="ER85" s="135"/>
      <c r="ES85" s="135"/>
      <c r="ET85" s="135"/>
      <c r="EU85" s="135"/>
      <c r="EV85" s="135"/>
      <c r="EW85" s="135"/>
      <c r="EX85" s="135"/>
      <c r="EY85" s="135"/>
      <c r="EZ85" s="135"/>
      <c r="FA85" s="135"/>
      <c r="FB85" s="135"/>
      <c r="FC85" s="135"/>
      <c r="FD85" s="135"/>
      <c r="FE85" s="135"/>
      <c r="FF85" s="135"/>
      <c r="FG85" s="135"/>
      <c r="FH85" s="135"/>
      <c r="FI85" s="135"/>
      <c r="FJ85" s="135"/>
      <c r="FK85" s="135"/>
      <c r="FL85" s="135"/>
      <c r="FM85" s="135"/>
      <c r="FN85" s="135"/>
      <c r="FO85" s="135"/>
      <c r="FP85" s="135"/>
      <c r="FQ85" s="135"/>
      <c r="FR85" s="135"/>
      <c r="FS85" s="135"/>
      <c r="FT85" s="135"/>
      <c r="FU85" s="135"/>
      <c r="FV85" s="135"/>
      <c r="FW85" s="135"/>
      <c r="FX85" s="135"/>
      <c r="FY85" s="135"/>
      <c r="FZ85" s="135"/>
      <c r="GA85" s="135"/>
      <c r="GB85" s="135"/>
      <c r="GC85" s="135"/>
      <c r="GD85" s="135"/>
      <c r="GE85" s="135"/>
      <c r="GF85" s="135"/>
      <c r="GG85" s="135"/>
      <c r="GH85" s="135"/>
      <c r="GI85" s="135"/>
      <c r="GJ85" s="135"/>
      <c r="GK85" s="135"/>
      <c r="GL85" s="135"/>
      <c r="GM85" s="135"/>
      <c r="GN85" s="135"/>
      <c r="GO85" s="135"/>
      <c r="GP85" s="135"/>
      <c r="GQ85" s="135"/>
      <c r="GR85" s="135"/>
      <c r="GS85" s="135"/>
      <c r="GT85" s="135"/>
      <c r="GU85" s="135"/>
      <c r="GV85" s="135"/>
      <c r="GW85" s="135"/>
      <c r="GX85" s="135"/>
      <c r="GY85" s="135"/>
      <c r="GZ85" s="135"/>
      <c r="HA85" s="135"/>
      <c r="HB85" s="135"/>
      <c r="HC85" s="135"/>
      <c r="HD85" s="135"/>
      <c r="HE85" s="135"/>
      <c r="HF85" s="135"/>
      <c r="HG85" s="135"/>
      <c r="HH85" s="135"/>
      <c r="HI85" s="135"/>
      <c r="HJ85" s="135"/>
      <c r="HK85" s="135"/>
      <c r="HL85" s="135"/>
      <c r="HM85" s="135"/>
      <c r="HN85" s="135"/>
      <c r="HO85" s="135"/>
      <c r="HP85" s="135"/>
      <c r="HQ85" s="135"/>
      <c r="HR85" s="135"/>
      <c r="HS85" s="135"/>
      <c r="HT85" s="135"/>
      <c r="HU85" s="135"/>
      <c r="HV85" s="135"/>
      <c r="HW85" s="135"/>
      <c r="HX85" s="135"/>
      <c r="HY85" s="135"/>
      <c r="HZ85" s="135"/>
      <c r="IA85" s="135"/>
      <c r="IB85" s="135"/>
      <c r="IC85" s="135"/>
      <c r="ID85" s="135"/>
      <c r="IE85" s="135"/>
      <c r="IF85" s="135"/>
      <c r="IG85" s="135"/>
      <c r="IH85" s="135"/>
      <c r="II85" s="135"/>
      <c r="IJ85" s="135"/>
      <c r="IK85" s="135"/>
      <c r="IL85" s="135"/>
      <c r="IM85" s="135"/>
      <c r="IN85" s="135"/>
      <c r="IO85" s="135"/>
      <c r="IP85" s="135"/>
      <c r="IQ85" s="135"/>
      <c r="IR85" s="135"/>
      <c r="IS85" s="135"/>
      <c r="IT85" s="135"/>
      <c r="IU85" s="135"/>
      <c r="IV85" s="135"/>
    </row>
    <row r="86" spans="1:256" ht="21" customHeight="1">
      <c r="A86" s="554" t="str">
        <f ca="1">IF(ISNUMBER(SK!B136), SK!A136, "")</f>
        <v/>
      </c>
      <c r="B86" s="284"/>
      <c r="C86" s="284"/>
      <c r="D86" s="284"/>
      <c r="E86" s="998"/>
      <c r="F86" s="998"/>
      <c r="G86" s="998"/>
      <c r="H86" s="132" t="str">
        <f t="shared" si="1"/>
        <v/>
      </c>
      <c r="I86" s="461" t="str">
        <f ca="1">IF(OR((A86=""),(B86=""),(B86=0)),"",((60*SUM(INDIRECT(ADDRESS((MATCH(A86,SK!A$88:A$162,0)+87),COLUMN(SK!E$2),1,,"SK")),INDIRECT(ADDRESS((MATCH(A86,SK!Q$88:Q$162,0)+87),COLUMN(SK!U$2),1,,"SK"))))/IF((B86&lt;1),(B86*1440),B86)))</f>
        <v/>
      </c>
      <c r="J86" s="446"/>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c r="ED86" s="135"/>
      <c r="EE86" s="135"/>
      <c r="EF86" s="135"/>
      <c r="EG86" s="135"/>
      <c r="EH86" s="135"/>
      <c r="EI86" s="135"/>
      <c r="EJ86" s="135"/>
      <c r="EK86" s="135"/>
      <c r="EL86" s="135"/>
      <c r="EM86" s="135"/>
      <c r="EN86" s="135"/>
      <c r="EO86" s="135"/>
      <c r="EP86" s="135"/>
      <c r="EQ86" s="135"/>
      <c r="ER86" s="135"/>
      <c r="ES86" s="135"/>
      <c r="ET86" s="135"/>
      <c r="EU86" s="135"/>
      <c r="EV86" s="135"/>
      <c r="EW86" s="135"/>
      <c r="EX86" s="135"/>
      <c r="EY86" s="135"/>
      <c r="EZ86" s="135"/>
      <c r="FA86" s="135"/>
      <c r="FB86" s="135"/>
      <c r="FC86" s="135"/>
      <c r="FD86" s="135"/>
      <c r="FE86" s="135"/>
      <c r="FF86" s="135"/>
      <c r="FG86" s="135"/>
      <c r="FH86" s="135"/>
      <c r="FI86" s="135"/>
      <c r="FJ86" s="135"/>
      <c r="FK86" s="135"/>
      <c r="FL86" s="135"/>
      <c r="FM86" s="135"/>
      <c r="FN86" s="135"/>
      <c r="FO86" s="135"/>
      <c r="FP86" s="135"/>
      <c r="FQ86" s="135"/>
      <c r="FR86" s="135"/>
      <c r="FS86" s="135"/>
      <c r="FT86" s="135"/>
      <c r="FU86" s="135"/>
      <c r="FV86" s="135"/>
      <c r="FW86" s="135"/>
      <c r="FX86" s="135"/>
      <c r="FY86" s="135"/>
      <c r="FZ86" s="135"/>
      <c r="GA86" s="135"/>
      <c r="GB86" s="135"/>
      <c r="GC86" s="135"/>
      <c r="GD86" s="135"/>
      <c r="GE86" s="135"/>
      <c r="GF86" s="135"/>
      <c r="GG86" s="135"/>
      <c r="GH86" s="135"/>
      <c r="GI86" s="135"/>
      <c r="GJ86" s="135"/>
      <c r="GK86" s="135"/>
      <c r="GL86" s="135"/>
      <c r="GM86" s="135"/>
      <c r="GN86" s="135"/>
      <c r="GO86" s="135"/>
      <c r="GP86" s="135"/>
      <c r="GQ86" s="135"/>
      <c r="GR86" s="135"/>
      <c r="GS86" s="135"/>
      <c r="GT86" s="135"/>
      <c r="GU86" s="135"/>
      <c r="GV86" s="135"/>
      <c r="GW86" s="135"/>
      <c r="GX86" s="135"/>
      <c r="GY86" s="135"/>
      <c r="GZ86" s="135"/>
      <c r="HA86" s="135"/>
      <c r="HB86" s="135"/>
      <c r="HC86" s="135"/>
      <c r="HD86" s="135"/>
      <c r="HE86" s="135"/>
      <c r="HF86" s="135"/>
      <c r="HG86" s="135"/>
      <c r="HH86" s="135"/>
      <c r="HI86" s="135"/>
      <c r="HJ86" s="135"/>
      <c r="HK86" s="135"/>
      <c r="HL86" s="135"/>
      <c r="HM86" s="135"/>
      <c r="HN86" s="135"/>
      <c r="HO86" s="135"/>
      <c r="HP86" s="135"/>
      <c r="HQ86" s="135"/>
      <c r="HR86" s="135"/>
      <c r="HS86" s="135"/>
      <c r="HT86" s="135"/>
      <c r="HU86" s="135"/>
      <c r="HV86" s="135"/>
      <c r="HW86" s="135"/>
      <c r="HX86" s="135"/>
      <c r="HY86" s="135"/>
      <c r="HZ86" s="135"/>
      <c r="IA86" s="135"/>
      <c r="IB86" s="135"/>
      <c r="IC86" s="135"/>
      <c r="ID86" s="135"/>
      <c r="IE86" s="135"/>
      <c r="IF86" s="135"/>
      <c r="IG86" s="135"/>
      <c r="IH86" s="135"/>
      <c r="II86" s="135"/>
      <c r="IJ86" s="135"/>
      <c r="IK86" s="135"/>
      <c r="IL86" s="135"/>
      <c r="IM86" s="135"/>
      <c r="IN86" s="135"/>
      <c r="IO86" s="135"/>
      <c r="IP86" s="135"/>
      <c r="IQ86" s="135"/>
      <c r="IR86" s="135"/>
      <c r="IS86" s="135"/>
      <c r="IT86" s="135"/>
      <c r="IU86" s="135"/>
      <c r="IV86" s="135"/>
    </row>
    <row r="87" spans="1:256" ht="21" customHeight="1">
      <c r="A87" s="81" t="str">
        <f ca="1">IF(ISNUMBER(SK!B138), SK!A138, "")</f>
        <v/>
      </c>
      <c r="B87" s="343"/>
      <c r="C87" s="343"/>
      <c r="D87" s="343"/>
      <c r="E87" s="994"/>
      <c r="F87" s="994"/>
      <c r="G87" s="994"/>
      <c r="H87" s="227" t="str">
        <f t="shared" si="1"/>
        <v/>
      </c>
      <c r="I87" s="403" t="str">
        <f ca="1">IF(OR((A87=""),(B87=""),(B87=0)),"",((60*SUM(INDIRECT(ADDRESS((MATCH(A87,SK!A$88:A$162,0)+87),COLUMN(SK!E$2),1,,"SK")),INDIRECT(ADDRESS((MATCH(A87,SK!Q$88:Q$162,0)+87),COLUMN(SK!U$2),1,,"SK"))))/IF((B87&lt;1),(B87*1440),B87)))</f>
        <v/>
      </c>
      <c r="J87" s="446"/>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c r="CM87" s="135"/>
      <c r="CN87" s="135"/>
      <c r="CO87" s="135"/>
      <c r="CP87" s="135"/>
      <c r="CQ87" s="135"/>
      <c r="CR87" s="135"/>
      <c r="CS87" s="135"/>
      <c r="CT87" s="135"/>
      <c r="CU87" s="135"/>
      <c r="CV87" s="135"/>
      <c r="CW87" s="135"/>
      <c r="CX87" s="135"/>
      <c r="CY87" s="135"/>
      <c r="CZ87" s="135"/>
      <c r="DA87" s="135"/>
      <c r="DB87" s="135"/>
      <c r="DC87" s="135"/>
      <c r="DD87" s="135"/>
      <c r="DE87" s="135"/>
      <c r="DF87" s="135"/>
      <c r="DG87" s="135"/>
      <c r="DH87" s="135"/>
      <c r="DI87" s="135"/>
      <c r="DJ87" s="135"/>
      <c r="DK87" s="135"/>
      <c r="DL87" s="135"/>
      <c r="DM87" s="135"/>
      <c r="DN87" s="135"/>
      <c r="DO87" s="135"/>
      <c r="DP87" s="135"/>
      <c r="DQ87" s="135"/>
      <c r="DR87" s="135"/>
      <c r="DS87" s="135"/>
      <c r="DT87" s="135"/>
      <c r="DU87" s="135"/>
      <c r="DV87" s="135"/>
      <c r="DW87" s="135"/>
      <c r="DX87" s="135"/>
      <c r="DY87" s="135"/>
      <c r="DZ87" s="135"/>
      <c r="EA87" s="135"/>
      <c r="EB87" s="135"/>
      <c r="EC87" s="135"/>
      <c r="ED87" s="135"/>
      <c r="EE87" s="135"/>
      <c r="EF87" s="135"/>
      <c r="EG87" s="135"/>
      <c r="EH87" s="135"/>
      <c r="EI87" s="135"/>
      <c r="EJ87" s="135"/>
      <c r="EK87" s="135"/>
      <c r="EL87" s="135"/>
      <c r="EM87" s="135"/>
      <c r="EN87" s="135"/>
      <c r="EO87" s="135"/>
      <c r="EP87" s="135"/>
      <c r="EQ87" s="135"/>
      <c r="ER87" s="135"/>
      <c r="ES87" s="135"/>
      <c r="ET87" s="135"/>
      <c r="EU87" s="135"/>
      <c r="EV87" s="135"/>
      <c r="EW87" s="135"/>
      <c r="EX87" s="135"/>
      <c r="EY87" s="135"/>
      <c r="EZ87" s="135"/>
      <c r="FA87" s="135"/>
      <c r="FB87" s="135"/>
      <c r="FC87" s="135"/>
      <c r="FD87" s="135"/>
      <c r="FE87" s="135"/>
      <c r="FF87" s="135"/>
      <c r="FG87" s="135"/>
      <c r="FH87" s="135"/>
      <c r="FI87" s="135"/>
      <c r="FJ87" s="135"/>
      <c r="FK87" s="135"/>
      <c r="FL87" s="135"/>
      <c r="FM87" s="135"/>
      <c r="FN87" s="135"/>
      <c r="FO87" s="135"/>
      <c r="FP87" s="135"/>
      <c r="FQ87" s="135"/>
      <c r="FR87" s="135"/>
      <c r="FS87" s="135"/>
      <c r="FT87" s="135"/>
      <c r="FU87" s="135"/>
      <c r="FV87" s="135"/>
      <c r="FW87" s="135"/>
      <c r="FX87" s="135"/>
      <c r="FY87" s="135"/>
      <c r="FZ87" s="135"/>
      <c r="GA87" s="135"/>
      <c r="GB87" s="135"/>
      <c r="GC87" s="135"/>
      <c r="GD87" s="135"/>
      <c r="GE87" s="135"/>
      <c r="GF87" s="135"/>
      <c r="GG87" s="135"/>
      <c r="GH87" s="135"/>
      <c r="GI87" s="135"/>
      <c r="GJ87" s="135"/>
      <c r="GK87" s="135"/>
      <c r="GL87" s="135"/>
      <c r="GM87" s="135"/>
      <c r="GN87" s="135"/>
      <c r="GO87" s="135"/>
      <c r="GP87" s="135"/>
      <c r="GQ87" s="135"/>
      <c r="GR87" s="135"/>
      <c r="GS87" s="135"/>
      <c r="GT87" s="135"/>
      <c r="GU87" s="135"/>
      <c r="GV87" s="135"/>
      <c r="GW87" s="135"/>
      <c r="GX87" s="135"/>
      <c r="GY87" s="135"/>
      <c r="GZ87" s="135"/>
      <c r="HA87" s="135"/>
      <c r="HB87" s="135"/>
      <c r="HC87" s="135"/>
      <c r="HD87" s="135"/>
      <c r="HE87" s="135"/>
      <c r="HF87" s="135"/>
      <c r="HG87" s="135"/>
      <c r="HH87" s="135"/>
      <c r="HI87" s="135"/>
      <c r="HJ87" s="135"/>
      <c r="HK87" s="135"/>
      <c r="HL87" s="135"/>
      <c r="HM87" s="135"/>
      <c r="HN87" s="135"/>
      <c r="HO87" s="135"/>
      <c r="HP87" s="135"/>
      <c r="HQ87" s="135"/>
      <c r="HR87" s="135"/>
      <c r="HS87" s="135"/>
      <c r="HT87" s="135"/>
      <c r="HU87" s="135"/>
      <c r="HV87" s="135"/>
      <c r="HW87" s="135"/>
      <c r="HX87" s="135"/>
      <c r="HY87" s="135"/>
      <c r="HZ87" s="135"/>
      <c r="IA87" s="135"/>
      <c r="IB87" s="135"/>
      <c r="IC87" s="135"/>
      <c r="ID87" s="135"/>
      <c r="IE87" s="135"/>
      <c r="IF87" s="135"/>
      <c r="IG87" s="135"/>
      <c r="IH87" s="135"/>
      <c r="II87" s="135"/>
      <c r="IJ87" s="135"/>
      <c r="IK87" s="135"/>
      <c r="IL87" s="135"/>
      <c r="IM87" s="135"/>
      <c r="IN87" s="135"/>
      <c r="IO87" s="135"/>
      <c r="IP87" s="135"/>
      <c r="IQ87" s="135"/>
      <c r="IR87" s="135"/>
      <c r="IS87" s="135"/>
      <c r="IT87" s="135"/>
      <c r="IU87" s="135"/>
      <c r="IV87" s="135"/>
    </row>
    <row r="88" spans="1:256" ht="21" customHeight="1">
      <c r="A88" s="554" t="str">
        <f ca="1">IF(ISNUMBER(SK!B140), SK!A140, "")</f>
        <v/>
      </c>
      <c r="B88" s="284"/>
      <c r="C88" s="284"/>
      <c r="D88" s="284"/>
      <c r="E88" s="998"/>
      <c r="F88" s="998"/>
      <c r="G88" s="998"/>
      <c r="H88" s="132" t="str">
        <f t="shared" si="1"/>
        <v/>
      </c>
      <c r="I88" s="461" t="str">
        <f ca="1">IF(OR((A88=""),(B88=""),(B88=0)),"",((60*SUM(INDIRECT(ADDRESS((MATCH(A88,SK!A$88:A$162,0)+87),COLUMN(SK!E$2),1,,"SK")),INDIRECT(ADDRESS((MATCH(A88,SK!Q$88:Q$162,0)+87),COLUMN(SK!U$2),1,,"SK"))))/IF((B88&lt;1),(B88*1440),B88)))</f>
        <v/>
      </c>
      <c r="J88" s="446"/>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c r="CM88" s="135"/>
      <c r="CN88" s="135"/>
      <c r="CO88" s="135"/>
      <c r="CP88" s="135"/>
      <c r="CQ88" s="135"/>
      <c r="CR88" s="135"/>
      <c r="CS88" s="135"/>
      <c r="CT88" s="135"/>
      <c r="CU88" s="135"/>
      <c r="CV88" s="135"/>
      <c r="CW88" s="135"/>
      <c r="CX88" s="135"/>
      <c r="CY88" s="135"/>
      <c r="CZ88" s="135"/>
      <c r="DA88" s="135"/>
      <c r="DB88" s="135"/>
      <c r="DC88" s="135"/>
      <c r="DD88" s="135"/>
      <c r="DE88" s="135"/>
      <c r="DF88" s="135"/>
      <c r="DG88" s="135"/>
      <c r="DH88" s="135"/>
      <c r="DI88" s="135"/>
      <c r="DJ88" s="135"/>
      <c r="DK88" s="135"/>
      <c r="DL88" s="135"/>
      <c r="DM88" s="135"/>
      <c r="DN88" s="135"/>
      <c r="DO88" s="135"/>
      <c r="DP88" s="135"/>
      <c r="DQ88" s="135"/>
      <c r="DR88" s="135"/>
      <c r="DS88" s="135"/>
      <c r="DT88" s="135"/>
      <c r="DU88" s="135"/>
      <c r="DV88" s="135"/>
      <c r="DW88" s="135"/>
      <c r="DX88" s="135"/>
      <c r="DY88" s="135"/>
      <c r="DZ88" s="135"/>
      <c r="EA88" s="135"/>
      <c r="EB88" s="135"/>
      <c r="EC88" s="135"/>
      <c r="ED88" s="135"/>
      <c r="EE88" s="135"/>
      <c r="EF88" s="135"/>
      <c r="EG88" s="135"/>
      <c r="EH88" s="135"/>
      <c r="EI88" s="135"/>
      <c r="EJ88" s="135"/>
      <c r="EK88" s="135"/>
      <c r="EL88" s="135"/>
      <c r="EM88" s="135"/>
      <c r="EN88" s="135"/>
      <c r="EO88" s="135"/>
      <c r="EP88" s="135"/>
      <c r="EQ88" s="135"/>
      <c r="ER88" s="135"/>
      <c r="ES88" s="135"/>
      <c r="ET88" s="135"/>
      <c r="EU88" s="135"/>
      <c r="EV88" s="135"/>
      <c r="EW88" s="135"/>
      <c r="EX88" s="135"/>
      <c r="EY88" s="135"/>
      <c r="EZ88" s="135"/>
      <c r="FA88" s="135"/>
      <c r="FB88" s="135"/>
      <c r="FC88" s="135"/>
      <c r="FD88" s="135"/>
      <c r="FE88" s="135"/>
      <c r="FF88" s="135"/>
      <c r="FG88" s="135"/>
      <c r="FH88" s="135"/>
      <c r="FI88" s="135"/>
      <c r="FJ88" s="135"/>
      <c r="FK88" s="135"/>
      <c r="FL88" s="135"/>
      <c r="FM88" s="135"/>
      <c r="FN88" s="135"/>
      <c r="FO88" s="135"/>
      <c r="FP88" s="135"/>
      <c r="FQ88" s="135"/>
      <c r="FR88" s="135"/>
      <c r="FS88" s="135"/>
      <c r="FT88" s="135"/>
      <c r="FU88" s="135"/>
      <c r="FV88" s="135"/>
      <c r="FW88" s="135"/>
      <c r="FX88" s="135"/>
      <c r="FY88" s="135"/>
      <c r="FZ88" s="135"/>
      <c r="GA88" s="135"/>
      <c r="GB88" s="135"/>
      <c r="GC88" s="135"/>
      <c r="GD88" s="135"/>
      <c r="GE88" s="135"/>
      <c r="GF88" s="135"/>
      <c r="GG88" s="135"/>
      <c r="GH88" s="135"/>
      <c r="GI88" s="135"/>
      <c r="GJ88" s="135"/>
      <c r="GK88" s="135"/>
      <c r="GL88" s="135"/>
      <c r="GM88" s="135"/>
      <c r="GN88" s="135"/>
      <c r="GO88" s="135"/>
      <c r="GP88" s="135"/>
      <c r="GQ88" s="135"/>
      <c r="GR88" s="135"/>
      <c r="GS88" s="135"/>
      <c r="GT88" s="135"/>
      <c r="GU88" s="135"/>
      <c r="GV88" s="135"/>
      <c r="GW88" s="135"/>
      <c r="GX88" s="135"/>
      <c r="GY88" s="135"/>
      <c r="GZ88" s="135"/>
      <c r="HA88" s="135"/>
      <c r="HB88" s="135"/>
      <c r="HC88" s="135"/>
      <c r="HD88" s="135"/>
      <c r="HE88" s="135"/>
      <c r="HF88" s="135"/>
      <c r="HG88" s="135"/>
      <c r="HH88" s="135"/>
      <c r="HI88" s="135"/>
      <c r="HJ88" s="135"/>
      <c r="HK88" s="135"/>
      <c r="HL88" s="135"/>
      <c r="HM88" s="135"/>
      <c r="HN88" s="135"/>
      <c r="HO88" s="135"/>
      <c r="HP88" s="135"/>
      <c r="HQ88" s="135"/>
      <c r="HR88" s="135"/>
      <c r="HS88" s="135"/>
      <c r="HT88" s="135"/>
      <c r="HU88" s="135"/>
      <c r="HV88" s="135"/>
      <c r="HW88" s="135"/>
      <c r="HX88" s="135"/>
      <c r="HY88" s="135"/>
      <c r="HZ88" s="135"/>
      <c r="IA88" s="135"/>
      <c r="IB88" s="135"/>
      <c r="IC88" s="135"/>
      <c r="ID88" s="135"/>
      <c r="IE88" s="135"/>
      <c r="IF88" s="135"/>
      <c r="IG88" s="135"/>
      <c r="IH88" s="135"/>
      <c r="II88" s="135"/>
      <c r="IJ88" s="135"/>
      <c r="IK88" s="135"/>
      <c r="IL88" s="135"/>
      <c r="IM88" s="135"/>
      <c r="IN88" s="135"/>
      <c r="IO88" s="135"/>
      <c r="IP88" s="135"/>
      <c r="IQ88" s="135"/>
      <c r="IR88" s="135"/>
      <c r="IS88" s="135"/>
      <c r="IT88" s="135"/>
      <c r="IU88" s="135"/>
      <c r="IV88" s="135"/>
    </row>
    <row r="89" spans="1:256" ht="21" customHeight="1">
      <c r="A89" s="81" t="str">
        <f ca="1">IF(ISNUMBER(SK!B142), SK!A142, "")</f>
        <v/>
      </c>
      <c r="B89" s="343"/>
      <c r="C89" s="343"/>
      <c r="D89" s="343"/>
      <c r="E89" s="994"/>
      <c r="F89" s="994"/>
      <c r="G89" s="994"/>
      <c r="H89" s="227" t="str">
        <f t="shared" si="1"/>
        <v/>
      </c>
      <c r="I89" s="403" t="str">
        <f ca="1">IF(OR((A89=""),(B89=""),(B89=0)),"",((60*SUM(INDIRECT(ADDRESS((MATCH(A89,SK!A$88:A$162,0)+87),COLUMN(SK!E$2),1,,"SK")),INDIRECT(ADDRESS((MATCH(A89,SK!Q$88:Q$162,0)+87),COLUMN(SK!U$2),1,,"SK"))))/IF((B89&lt;1),(B89*1440),B89)))</f>
        <v/>
      </c>
      <c r="J89" s="446"/>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35"/>
      <c r="CA89" s="135"/>
      <c r="CB89" s="135"/>
      <c r="CC89" s="135"/>
      <c r="CD89" s="135"/>
      <c r="CE89" s="135"/>
      <c r="CF89" s="135"/>
      <c r="CG89" s="135"/>
      <c r="CH89" s="135"/>
      <c r="CI89" s="135"/>
      <c r="CJ89" s="135"/>
      <c r="CK89" s="135"/>
      <c r="CL89" s="135"/>
      <c r="CM89" s="135"/>
      <c r="CN89" s="135"/>
      <c r="CO89" s="135"/>
      <c r="CP89" s="135"/>
      <c r="CQ89" s="135"/>
      <c r="CR89" s="135"/>
      <c r="CS89" s="135"/>
      <c r="CT89" s="135"/>
      <c r="CU89" s="135"/>
      <c r="CV89" s="135"/>
      <c r="CW89" s="135"/>
      <c r="CX89" s="135"/>
      <c r="CY89" s="135"/>
      <c r="CZ89" s="135"/>
      <c r="DA89" s="135"/>
      <c r="DB89" s="135"/>
      <c r="DC89" s="135"/>
      <c r="DD89" s="135"/>
      <c r="DE89" s="135"/>
      <c r="DF89" s="135"/>
      <c r="DG89" s="135"/>
      <c r="DH89" s="135"/>
      <c r="DI89" s="135"/>
      <c r="DJ89" s="135"/>
      <c r="DK89" s="135"/>
      <c r="DL89" s="135"/>
      <c r="DM89" s="135"/>
      <c r="DN89" s="135"/>
      <c r="DO89" s="135"/>
      <c r="DP89" s="135"/>
      <c r="DQ89" s="135"/>
      <c r="DR89" s="135"/>
      <c r="DS89" s="135"/>
      <c r="DT89" s="135"/>
      <c r="DU89" s="135"/>
      <c r="DV89" s="135"/>
      <c r="DW89" s="135"/>
      <c r="DX89" s="135"/>
      <c r="DY89" s="135"/>
      <c r="DZ89" s="135"/>
      <c r="EA89" s="135"/>
      <c r="EB89" s="135"/>
      <c r="EC89" s="135"/>
      <c r="ED89" s="135"/>
      <c r="EE89" s="135"/>
      <c r="EF89" s="135"/>
      <c r="EG89" s="135"/>
      <c r="EH89" s="135"/>
      <c r="EI89" s="135"/>
      <c r="EJ89" s="135"/>
      <c r="EK89" s="135"/>
      <c r="EL89" s="135"/>
      <c r="EM89" s="135"/>
      <c r="EN89" s="135"/>
      <c r="EO89" s="135"/>
      <c r="EP89" s="135"/>
      <c r="EQ89" s="135"/>
      <c r="ER89" s="135"/>
      <c r="ES89" s="135"/>
      <c r="ET89" s="135"/>
      <c r="EU89" s="135"/>
      <c r="EV89" s="135"/>
      <c r="EW89" s="135"/>
      <c r="EX89" s="135"/>
      <c r="EY89" s="135"/>
      <c r="EZ89" s="135"/>
      <c r="FA89" s="135"/>
      <c r="FB89" s="135"/>
      <c r="FC89" s="135"/>
      <c r="FD89" s="135"/>
      <c r="FE89" s="135"/>
      <c r="FF89" s="135"/>
      <c r="FG89" s="135"/>
      <c r="FH89" s="135"/>
      <c r="FI89" s="135"/>
      <c r="FJ89" s="135"/>
      <c r="FK89" s="135"/>
      <c r="FL89" s="135"/>
      <c r="FM89" s="135"/>
      <c r="FN89" s="135"/>
      <c r="FO89" s="135"/>
      <c r="FP89" s="135"/>
      <c r="FQ89" s="135"/>
      <c r="FR89" s="135"/>
      <c r="FS89" s="135"/>
      <c r="FT89" s="135"/>
      <c r="FU89" s="135"/>
      <c r="FV89" s="135"/>
      <c r="FW89" s="135"/>
      <c r="FX89" s="135"/>
      <c r="FY89" s="135"/>
      <c r="FZ89" s="135"/>
      <c r="GA89" s="135"/>
      <c r="GB89" s="135"/>
      <c r="GC89" s="135"/>
      <c r="GD89" s="135"/>
      <c r="GE89" s="135"/>
      <c r="GF89" s="135"/>
      <c r="GG89" s="135"/>
      <c r="GH89" s="135"/>
      <c r="GI89" s="135"/>
      <c r="GJ89" s="135"/>
      <c r="GK89" s="135"/>
      <c r="GL89" s="135"/>
      <c r="GM89" s="135"/>
      <c r="GN89" s="135"/>
      <c r="GO89" s="135"/>
      <c r="GP89" s="135"/>
      <c r="GQ89" s="135"/>
      <c r="GR89" s="135"/>
      <c r="GS89" s="135"/>
      <c r="GT89" s="135"/>
      <c r="GU89" s="135"/>
      <c r="GV89" s="135"/>
      <c r="GW89" s="135"/>
      <c r="GX89" s="135"/>
      <c r="GY89" s="135"/>
      <c r="GZ89" s="135"/>
      <c r="HA89" s="135"/>
      <c r="HB89" s="135"/>
      <c r="HC89" s="135"/>
      <c r="HD89" s="135"/>
      <c r="HE89" s="135"/>
      <c r="HF89" s="135"/>
      <c r="HG89" s="135"/>
      <c r="HH89" s="135"/>
      <c r="HI89" s="135"/>
      <c r="HJ89" s="135"/>
      <c r="HK89" s="135"/>
      <c r="HL89" s="135"/>
      <c r="HM89" s="135"/>
      <c r="HN89" s="135"/>
      <c r="HO89" s="135"/>
      <c r="HP89" s="135"/>
      <c r="HQ89" s="135"/>
      <c r="HR89" s="135"/>
      <c r="HS89" s="135"/>
      <c r="HT89" s="135"/>
      <c r="HU89" s="135"/>
      <c r="HV89" s="135"/>
      <c r="HW89" s="135"/>
      <c r="HX89" s="135"/>
      <c r="HY89" s="135"/>
      <c r="HZ89" s="135"/>
      <c r="IA89" s="135"/>
      <c r="IB89" s="135"/>
      <c r="IC89" s="135"/>
      <c r="ID89" s="135"/>
      <c r="IE89" s="135"/>
      <c r="IF89" s="135"/>
      <c r="IG89" s="135"/>
      <c r="IH89" s="135"/>
      <c r="II89" s="135"/>
      <c r="IJ89" s="135"/>
      <c r="IK89" s="135"/>
      <c r="IL89" s="135"/>
      <c r="IM89" s="135"/>
      <c r="IN89" s="135"/>
      <c r="IO89" s="135"/>
      <c r="IP89" s="135"/>
      <c r="IQ89" s="135"/>
      <c r="IR89" s="135"/>
      <c r="IS89" s="135"/>
      <c r="IT89" s="135"/>
      <c r="IU89" s="135"/>
      <c r="IV89" s="135"/>
    </row>
    <row r="90" spans="1:256" ht="21" customHeight="1">
      <c r="A90" s="554" t="str">
        <f ca="1">IF(ISNUMBER(SK!B144), SK!A144, "")</f>
        <v/>
      </c>
      <c r="B90" s="284"/>
      <c r="C90" s="284"/>
      <c r="D90" s="284"/>
      <c r="E90" s="998"/>
      <c r="F90" s="998"/>
      <c r="G90" s="998"/>
      <c r="H90" s="132" t="str">
        <f t="shared" si="1"/>
        <v/>
      </c>
      <c r="I90" s="461" t="str">
        <f ca="1">IF(OR((A90=""),(B90=""),(B90=0)),"",((60*SUM(INDIRECT(ADDRESS((MATCH(A90,SK!A$88:A$162,0)+87),COLUMN(SK!E$2),1,,"SK")),INDIRECT(ADDRESS((MATCH(A90,SK!Q$88:Q$162,0)+87),COLUMN(SK!U$2),1,,"SK"))))/IF((B90&lt;1),(B90*1440),B90)))</f>
        <v/>
      </c>
      <c r="J90" s="446"/>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c r="CK90" s="135"/>
      <c r="CL90" s="135"/>
      <c r="CM90" s="135"/>
      <c r="CN90" s="135"/>
      <c r="CO90" s="135"/>
      <c r="CP90" s="135"/>
      <c r="CQ90" s="135"/>
      <c r="CR90" s="135"/>
      <c r="CS90" s="135"/>
      <c r="CT90" s="135"/>
      <c r="CU90" s="135"/>
      <c r="CV90" s="135"/>
      <c r="CW90" s="135"/>
      <c r="CX90" s="135"/>
      <c r="CY90" s="135"/>
      <c r="CZ90" s="135"/>
      <c r="DA90" s="135"/>
      <c r="DB90" s="135"/>
      <c r="DC90" s="135"/>
      <c r="DD90" s="135"/>
      <c r="DE90" s="135"/>
      <c r="DF90" s="135"/>
      <c r="DG90" s="135"/>
      <c r="DH90" s="135"/>
      <c r="DI90" s="135"/>
      <c r="DJ90" s="135"/>
      <c r="DK90" s="135"/>
      <c r="DL90" s="135"/>
      <c r="DM90" s="135"/>
      <c r="DN90" s="135"/>
      <c r="DO90" s="135"/>
      <c r="DP90" s="135"/>
      <c r="DQ90" s="135"/>
      <c r="DR90" s="135"/>
      <c r="DS90" s="135"/>
      <c r="DT90" s="135"/>
      <c r="DU90" s="135"/>
      <c r="DV90" s="135"/>
      <c r="DW90" s="135"/>
      <c r="DX90" s="135"/>
      <c r="DY90" s="135"/>
      <c r="DZ90" s="135"/>
      <c r="EA90" s="135"/>
      <c r="EB90" s="135"/>
      <c r="EC90" s="135"/>
      <c r="ED90" s="135"/>
      <c r="EE90" s="135"/>
      <c r="EF90" s="135"/>
      <c r="EG90" s="135"/>
      <c r="EH90" s="135"/>
      <c r="EI90" s="135"/>
      <c r="EJ90" s="135"/>
      <c r="EK90" s="135"/>
      <c r="EL90" s="135"/>
      <c r="EM90" s="135"/>
      <c r="EN90" s="135"/>
      <c r="EO90" s="135"/>
      <c r="EP90" s="135"/>
      <c r="EQ90" s="135"/>
      <c r="ER90" s="135"/>
      <c r="ES90" s="135"/>
      <c r="ET90" s="135"/>
      <c r="EU90" s="135"/>
      <c r="EV90" s="135"/>
      <c r="EW90" s="135"/>
      <c r="EX90" s="135"/>
      <c r="EY90" s="135"/>
      <c r="EZ90" s="135"/>
      <c r="FA90" s="135"/>
      <c r="FB90" s="135"/>
      <c r="FC90" s="135"/>
      <c r="FD90" s="135"/>
      <c r="FE90" s="135"/>
      <c r="FF90" s="135"/>
      <c r="FG90" s="135"/>
      <c r="FH90" s="135"/>
      <c r="FI90" s="135"/>
      <c r="FJ90" s="135"/>
      <c r="FK90" s="135"/>
      <c r="FL90" s="135"/>
      <c r="FM90" s="135"/>
      <c r="FN90" s="135"/>
      <c r="FO90" s="135"/>
      <c r="FP90" s="135"/>
      <c r="FQ90" s="135"/>
      <c r="FR90" s="135"/>
      <c r="FS90" s="135"/>
      <c r="FT90" s="135"/>
      <c r="FU90" s="135"/>
      <c r="FV90" s="135"/>
      <c r="FW90" s="135"/>
      <c r="FX90" s="135"/>
      <c r="FY90" s="135"/>
      <c r="FZ90" s="135"/>
      <c r="GA90" s="135"/>
      <c r="GB90" s="135"/>
      <c r="GC90" s="135"/>
      <c r="GD90" s="135"/>
      <c r="GE90" s="135"/>
      <c r="GF90" s="135"/>
      <c r="GG90" s="135"/>
      <c r="GH90" s="135"/>
      <c r="GI90" s="135"/>
      <c r="GJ90" s="135"/>
      <c r="GK90" s="135"/>
      <c r="GL90" s="135"/>
      <c r="GM90" s="135"/>
      <c r="GN90" s="135"/>
      <c r="GO90" s="135"/>
      <c r="GP90" s="135"/>
      <c r="GQ90" s="135"/>
      <c r="GR90" s="135"/>
      <c r="GS90" s="135"/>
      <c r="GT90" s="135"/>
      <c r="GU90" s="135"/>
      <c r="GV90" s="135"/>
      <c r="GW90" s="135"/>
      <c r="GX90" s="135"/>
      <c r="GY90" s="135"/>
      <c r="GZ90" s="135"/>
      <c r="HA90" s="135"/>
      <c r="HB90" s="135"/>
      <c r="HC90" s="135"/>
      <c r="HD90" s="135"/>
      <c r="HE90" s="135"/>
      <c r="HF90" s="135"/>
      <c r="HG90" s="135"/>
      <c r="HH90" s="135"/>
      <c r="HI90" s="135"/>
      <c r="HJ90" s="135"/>
      <c r="HK90" s="135"/>
      <c r="HL90" s="135"/>
      <c r="HM90" s="135"/>
      <c r="HN90" s="135"/>
      <c r="HO90" s="135"/>
      <c r="HP90" s="135"/>
      <c r="HQ90" s="135"/>
      <c r="HR90" s="135"/>
      <c r="HS90" s="135"/>
      <c r="HT90" s="135"/>
      <c r="HU90" s="135"/>
      <c r="HV90" s="135"/>
      <c r="HW90" s="135"/>
      <c r="HX90" s="135"/>
      <c r="HY90" s="135"/>
      <c r="HZ90" s="135"/>
      <c r="IA90" s="135"/>
      <c r="IB90" s="135"/>
      <c r="IC90" s="135"/>
      <c r="ID90" s="135"/>
      <c r="IE90" s="135"/>
      <c r="IF90" s="135"/>
      <c r="IG90" s="135"/>
      <c r="IH90" s="135"/>
      <c r="II90" s="135"/>
      <c r="IJ90" s="135"/>
      <c r="IK90" s="135"/>
      <c r="IL90" s="135"/>
      <c r="IM90" s="135"/>
      <c r="IN90" s="135"/>
      <c r="IO90" s="135"/>
      <c r="IP90" s="135"/>
      <c r="IQ90" s="135"/>
      <c r="IR90" s="135"/>
      <c r="IS90" s="135"/>
      <c r="IT90" s="135"/>
      <c r="IU90" s="135"/>
      <c r="IV90" s="135"/>
    </row>
    <row r="91" spans="1:256" ht="21" customHeight="1">
      <c r="A91" s="81" t="str">
        <f ca="1">IF(ISNUMBER(SK!B146), SK!A146, "")</f>
        <v/>
      </c>
      <c r="B91" s="343"/>
      <c r="C91" s="343"/>
      <c r="D91" s="343"/>
      <c r="E91" s="994"/>
      <c r="F91" s="994"/>
      <c r="G91" s="994"/>
      <c r="H91" s="227" t="str">
        <f t="shared" si="1"/>
        <v/>
      </c>
      <c r="I91" s="403" t="str">
        <f ca="1">IF(OR((A91=""),(B91=""),(B91=0)),"",((60*SUM(INDIRECT(ADDRESS((MATCH(A91,SK!A$88:A$162,0)+87),COLUMN(SK!E$2),1,,"SK")),INDIRECT(ADDRESS((MATCH(A91,SK!Q$88:Q$162,0)+87),COLUMN(SK!U$2),1,,"SK"))))/IF((B91&lt;1),(B91*1440),B91)))</f>
        <v/>
      </c>
      <c r="J91" s="446"/>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c r="DA91" s="135"/>
      <c r="DB91" s="135"/>
      <c r="DC91" s="135"/>
      <c r="DD91" s="135"/>
      <c r="DE91" s="135"/>
      <c r="DF91" s="135"/>
      <c r="DG91" s="135"/>
      <c r="DH91" s="135"/>
      <c r="DI91" s="135"/>
      <c r="DJ91" s="135"/>
      <c r="DK91" s="135"/>
      <c r="DL91" s="135"/>
      <c r="DM91" s="135"/>
      <c r="DN91" s="135"/>
      <c r="DO91" s="135"/>
      <c r="DP91" s="135"/>
      <c r="DQ91" s="135"/>
      <c r="DR91" s="135"/>
      <c r="DS91" s="135"/>
      <c r="DT91" s="135"/>
      <c r="DU91" s="135"/>
      <c r="DV91" s="135"/>
      <c r="DW91" s="135"/>
      <c r="DX91" s="135"/>
      <c r="DY91" s="135"/>
      <c r="DZ91" s="135"/>
      <c r="EA91" s="135"/>
      <c r="EB91" s="135"/>
      <c r="EC91" s="135"/>
      <c r="ED91" s="135"/>
      <c r="EE91" s="135"/>
      <c r="EF91" s="135"/>
      <c r="EG91" s="135"/>
      <c r="EH91" s="135"/>
      <c r="EI91" s="135"/>
      <c r="EJ91" s="135"/>
      <c r="EK91" s="135"/>
      <c r="EL91" s="135"/>
      <c r="EM91" s="135"/>
      <c r="EN91" s="135"/>
      <c r="EO91" s="135"/>
      <c r="EP91" s="135"/>
      <c r="EQ91" s="135"/>
      <c r="ER91" s="135"/>
      <c r="ES91" s="135"/>
      <c r="ET91" s="135"/>
      <c r="EU91" s="135"/>
      <c r="EV91" s="135"/>
      <c r="EW91" s="135"/>
      <c r="EX91" s="135"/>
      <c r="EY91" s="135"/>
      <c r="EZ91" s="135"/>
      <c r="FA91" s="135"/>
      <c r="FB91" s="135"/>
      <c r="FC91" s="135"/>
      <c r="FD91" s="135"/>
      <c r="FE91" s="135"/>
      <c r="FF91" s="135"/>
      <c r="FG91" s="135"/>
      <c r="FH91" s="135"/>
      <c r="FI91" s="135"/>
      <c r="FJ91" s="135"/>
      <c r="FK91" s="135"/>
      <c r="FL91" s="135"/>
      <c r="FM91" s="135"/>
      <c r="FN91" s="135"/>
      <c r="FO91" s="135"/>
      <c r="FP91" s="135"/>
      <c r="FQ91" s="135"/>
      <c r="FR91" s="135"/>
      <c r="FS91" s="135"/>
      <c r="FT91" s="135"/>
      <c r="FU91" s="135"/>
      <c r="FV91" s="135"/>
      <c r="FW91" s="135"/>
      <c r="FX91" s="135"/>
      <c r="FY91" s="135"/>
      <c r="FZ91" s="135"/>
      <c r="GA91" s="135"/>
      <c r="GB91" s="135"/>
      <c r="GC91" s="135"/>
      <c r="GD91" s="135"/>
      <c r="GE91" s="135"/>
      <c r="GF91" s="135"/>
      <c r="GG91" s="135"/>
      <c r="GH91" s="135"/>
      <c r="GI91" s="135"/>
      <c r="GJ91" s="135"/>
      <c r="GK91" s="135"/>
      <c r="GL91" s="135"/>
      <c r="GM91" s="135"/>
      <c r="GN91" s="135"/>
      <c r="GO91" s="135"/>
      <c r="GP91" s="135"/>
      <c r="GQ91" s="135"/>
      <c r="GR91" s="135"/>
      <c r="GS91" s="135"/>
      <c r="GT91" s="135"/>
      <c r="GU91" s="135"/>
      <c r="GV91" s="135"/>
      <c r="GW91" s="135"/>
      <c r="GX91" s="135"/>
      <c r="GY91" s="135"/>
      <c r="GZ91" s="135"/>
      <c r="HA91" s="135"/>
      <c r="HB91" s="135"/>
      <c r="HC91" s="135"/>
      <c r="HD91" s="135"/>
      <c r="HE91" s="135"/>
      <c r="HF91" s="135"/>
      <c r="HG91" s="135"/>
      <c r="HH91" s="135"/>
      <c r="HI91" s="135"/>
      <c r="HJ91" s="135"/>
      <c r="HK91" s="135"/>
      <c r="HL91" s="135"/>
      <c r="HM91" s="135"/>
      <c r="HN91" s="135"/>
      <c r="HO91" s="135"/>
      <c r="HP91" s="135"/>
      <c r="HQ91" s="135"/>
      <c r="HR91" s="135"/>
      <c r="HS91" s="135"/>
      <c r="HT91" s="135"/>
      <c r="HU91" s="135"/>
      <c r="HV91" s="135"/>
      <c r="HW91" s="135"/>
      <c r="HX91" s="135"/>
      <c r="HY91" s="135"/>
      <c r="HZ91" s="135"/>
      <c r="IA91" s="135"/>
      <c r="IB91" s="135"/>
      <c r="IC91" s="135"/>
      <c r="ID91" s="135"/>
      <c r="IE91" s="135"/>
      <c r="IF91" s="135"/>
      <c r="IG91" s="135"/>
      <c r="IH91" s="135"/>
      <c r="II91" s="135"/>
      <c r="IJ91" s="135"/>
      <c r="IK91" s="135"/>
      <c r="IL91" s="135"/>
      <c r="IM91" s="135"/>
      <c r="IN91" s="135"/>
      <c r="IO91" s="135"/>
      <c r="IP91" s="135"/>
      <c r="IQ91" s="135"/>
      <c r="IR91" s="135"/>
      <c r="IS91" s="135"/>
      <c r="IT91" s="135"/>
      <c r="IU91" s="135"/>
      <c r="IV91" s="135"/>
    </row>
    <row r="92" spans="1:256" ht="21" customHeight="1">
      <c r="A92" s="554" t="str">
        <f ca="1">IF(ISNUMBER(SK!B148), SK!A148, "")</f>
        <v/>
      </c>
      <c r="B92" s="284"/>
      <c r="C92" s="284"/>
      <c r="D92" s="284"/>
      <c r="E92" s="998"/>
      <c r="F92" s="998"/>
      <c r="G92" s="998"/>
      <c r="H92" s="132" t="str">
        <f t="shared" si="1"/>
        <v/>
      </c>
      <c r="I92" s="461" t="str">
        <f ca="1">IF(OR((A92=""),(B92=""),(B92=0)),"",((60*SUM(INDIRECT(ADDRESS((MATCH(A92,SK!A$88:A$162,0)+87),COLUMN(SK!E$2),1,,"SK")),INDIRECT(ADDRESS((MATCH(A92,SK!Q$88:Q$162,0)+87),COLUMN(SK!U$2),1,,"SK"))))/IF((B92&lt;1),(B92*1440),B92)))</f>
        <v/>
      </c>
      <c r="J92" s="446"/>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c r="DH92" s="135"/>
      <c r="DI92" s="135"/>
      <c r="DJ92" s="135"/>
      <c r="DK92" s="135"/>
      <c r="DL92" s="135"/>
      <c r="DM92" s="135"/>
      <c r="DN92" s="135"/>
      <c r="DO92" s="135"/>
      <c r="DP92" s="135"/>
      <c r="DQ92" s="135"/>
      <c r="DR92" s="135"/>
      <c r="DS92" s="135"/>
      <c r="DT92" s="135"/>
      <c r="DU92" s="135"/>
      <c r="DV92" s="135"/>
      <c r="DW92" s="135"/>
      <c r="DX92" s="135"/>
      <c r="DY92" s="135"/>
      <c r="DZ92" s="135"/>
      <c r="EA92" s="135"/>
      <c r="EB92" s="135"/>
      <c r="EC92" s="135"/>
      <c r="ED92" s="135"/>
      <c r="EE92" s="135"/>
      <c r="EF92" s="135"/>
      <c r="EG92" s="135"/>
      <c r="EH92" s="135"/>
      <c r="EI92" s="135"/>
      <c r="EJ92" s="135"/>
      <c r="EK92" s="135"/>
      <c r="EL92" s="135"/>
      <c r="EM92" s="135"/>
      <c r="EN92" s="135"/>
      <c r="EO92" s="135"/>
      <c r="EP92" s="135"/>
      <c r="EQ92" s="135"/>
      <c r="ER92" s="135"/>
      <c r="ES92" s="135"/>
      <c r="ET92" s="135"/>
      <c r="EU92" s="135"/>
      <c r="EV92" s="135"/>
      <c r="EW92" s="135"/>
      <c r="EX92" s="135"/>
      <c r="EY92" s="135"/>
      <c r="EZ92" s="135"/>
      <c r="FA92" s="135"/>
      <c r="FB92" s="135"/>
      <c r="FC92" s="135"/>
      <c r="FD92" s="135"/>
      <c r="FE92" s="135"/>
      <c r="FF92" s="135"/>
      <c r="FG92" s="135"/>
      <c r="FH92" s="135"/>
      <c r="FI92" s="135"/>
      <c r="FJ92" s="135"/>
      <c r="FK92" s="135"/>
      <c r="FL92" s="135"/>
      <c r="FM92" s="135"/>
      <c r="FN92" s="135"/>
      <c r="FO92" s="135"/>
      <c r="FP92" s="135"/>
      <c r="FQ92" s="135"/>
      <c r="FR92" s="135"/>
      <c r="FS92" s="135"/>
      <c r="FT92" s="135"/>
      <c r="FU92" s="135"/>
      <c r="FV92" s="135"/>
      <c r="FW92" s="135"/>
      <c r="FX92" s="135"/>
      <c r="FY92" s="135"/>
      <c r="FZ92" s="135"/>
      <c r="GA92" s="135"/>
      <c r="GB92" s="135"/>
      <c r="GC92" s="135"/>
      <c r="GD92" s="135"/>
      <c r="GE92" s="135"/>
      <c r="GF92" s="135"/>
      <c r="GG92" s="135"/>
      <c r="GH92" s="135"/>
      <c r="GI92" s="135"/>
      <c r="GJ92" s="135"/>
      <c r="GK92" s="135"/>
      <c r="GL92" s="135"/>
      <c r="GM92" s="135"/>
      <c r="GN92" s="135"/>
      <c r="GO92" s="135"/>
      <c r="GP92" s="135"/>
      <c r="GQ92" s="135"/>
      <c r="GR92" s="135"/>
      <c r="GS92" s="135"/>
      <c r="GT92" s="135"/>
      <c r="GU92" s="135"/>
      <c r="GV92" s="135"/>
      <c r="GW92" s="135"/>
      <c r="GX92" s="135"/>
      <c r="GY92" s="135"/>
      <c r="GZ92" s="135"/>
      <c r="HA92" s="135"/>
      <c r="HB92" s="135"/>
      <c r="HC92" s="135"/>
      <c r="HD92" s="135"/>
      <c r="HE92" s="135"/>
      <c r="HF92" s="135"/>
      <c r="HG92" s="135"/>
      <c r="HH92" s="135"/>
      <c r="HI92" s="135"/>
      <c r="HJ92" s="135"/>
      <c r="HK92" s="135"/>
      <c r="HL92" s="135"/>
      <c r="HM92" s="135"/>
      <c r="HN92" s="135"/>
      <c r="HO92" s="135"/>
      <c r="HP92" s="135"/>
      <c r="HQ92" s="135"/>
      <c r="HR92" s="135"/>
      <c r="HS92" s="135"/>
      <c r="HT92" s="135"/>
      <c r="HU92" s="135"/>
      <c r="HV92" s="135"/>
      <c r="HW92" s="135"/>
      <c r="HX92" s="135"/>
      <c r="HY92" s="135"/>
      <c r="HZ92" s="135"/>
      <c r="IA92" s="135"/>
      <c r="IB92" s="135"/>
      <c r="IC92" s="135"/>
      <c r="ID92" s="135"/>
      <c r="IE92" s="135"/>
      <c r="IF92" s="135"/>
      <c r="IG92" s="135"/>
      <c r="IH92" s="135"/>
      <c r="II92" s="135"/>
      <c r="IJ92" s="135"/>
      <c r="IK92" s="135"/>
      <c r="IL92" s="135"/>
      <c r="IM92" s="135"/>
      <c r="IN92" s="135"/>
      <c r="IO92" s="135"/>
      <c r="IP92" s="135"/>
      <c r="IQ92" s="135"/>
      <c r="IR92" s="135"/>
      <c r="IS92" s="135"/>
      <c r="IT92" s="135"/>
      <c r="IU92" s="135"/>
      <c r="IV92" s="135"/>
    </row>
    <row r="93" spans="1:256" ht="21" customHeight="1">
      <c r="A93" s="81" t="str">
        <f ca="1">IF(ISNUMBER(SK!B150), SK!A150, "")</f>
        <v/>
      </c>
      <c r="B93" s="343"/>
      <c r="C93" s="343"/>
      <c r="D93" s="343"/>
      <c r="E93" s="994"/>
      <c r="F93" s="994"/>
      <c r="G93" s="994"/>
      <c r="H93" s="227" t="str">
        <f t="shared" si="1"/>
        <v/>
      </c>
      <c r="I93" s="403" t="str">
        <f ca="1">IF(OR((A93=""),(B93=""),(B93=0)),"",((60*SUM(INDIRECT(ADDRESS((MATCH(A93,SK!A$88:A$162,0)+87),COLUMN(SK!E$2),1,,"SK")),INDIRECT(ADDRESS((MATCH(A93,SK!Q$88:Q$162,0)+87),COLUMN(SK!U$2),1,,"SK"))))/IF((B93&lt;1),(B93*1440),B93)))</f>
        <v/>
      </c>
      <c r="J93" s="446"/>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c r="CA93" s="135"/>
      <c r="CB93" s="135"/>
      <c r="CC93" s="135"/>
      <c r="CD93" s="135"/>
      <c r="CE93" s="135"/>
      <c r="CF93" s="135"/>
      <c r="CG93" s="135"/>
      <c r="CH93" s="135"/>
      <c r="CI93" s="135"/>
      <c r="CJ93" s="135"/>
      <c r="CK93" s="135"/>
      <c r="CL93" s="135"/>
      <c r="CM93" s="135"/>
      <c r="CN93" s="135"/>
      <c r="CO93" s="135"/>
      <c r="CP93" s="135"/>
      <c r="CQ93" s="135"/>
      <c r="CR93" s="135"/>
      <c r="CS93" s="135"/>
      <c r="CT93" s="135"/>
      <c r="CU93" s="135"/>
      <c r="CV93" s="135"/>
      <c r="CW93" s="135"/>
      <c r="CX93" s="135"/>
      <c r="CY93" s="135"/>
      <c r="CZ93" s="135"/>
      <c r="DA93" s="135"/>
      <c r="DB93" s="135"/>
      <c r="DC93" s="135"/>
      <c r="DD93" s="135"/>
      <c r="DE93" s="135"/>
      <c r="DF93" s="135"/>
      <c r="DG93" s="135"/>
      <c r="DH93" s="135"/>
      <c r="DI93" s="135"/>
      <c r="DJ93" s="135"/>
      <c r="DK93" s="135"/>
      <c r="DL93" s="135"/>
      <c r="DM93" s="135"/>
      <c r="DN93" s="135"/>
      <c r="DO93" s="135"/>
      <c r="DP93" s="135"/>
      <c r="DQ93" s="135"/>
      <c r="DR93" s="135"/>
      <c r="DS93" s="135"/>
      <c r="DT93" s="135"/>
      <c r="DU93" s="135"/>
      <c r="DV93" s="135"/>
      <c r="DW93" s="135"/>
      <c r="DX93" s="135"/>
      <c r="DY93" s="135"/>
      <c r="DZ93" s="135"/>
      <c r="EA93" s="135"/>
      <c r="EB93" s="135"/>
      <c r="EC93" s="135"/>
      <c r="ED93" s="135"/>
      <c r="EE93" s="135"/>
      <c r="EF93" s="135"/>
      <c r="EG93" s="135"/>
      <c r="EH93" s="135"/>
      <c r="EI93" s="135"/>
      <c r="EJ93" s="135"/>
      <c r="EK93" s="135"/>
      <c r="EL93" s="135"/>
      <c r="EM93" s="135"/>
      <c r="EN93" s="135"/>
      <c r="EO93" s="135"/>
      <c r="EP93" s="135"/>
      <c r="EQ93" s="135"/>
      <c r="ER93" s="135"/>
      <c r="ES93" s="135"/>
      <c r="ET93" s="135"/>
      <c r="EU93" s="135"/>
      <c r="EV93" s="135"/>
      <c r="EW93" s="135"/>
      <c r="EX93" s="135"/>
      <c r="EY93" s="135"/>
      <c r="EZ93" s="135"/>
      <c r="FA93" s="135"/>
      <c r="FB93" s="135"/>
      <c r="FC93" s="135"/>
      <c r="FD93" s="135"/>
      <c r="FE93" s="135"/>
      <c r="FF93" s="135"/>
      <c r="FG93" s="135"/>
      <c r="FH93" s="135"/>
      <c r="FI93" s="135"/>
      <c r="FJ93" s="135"/>
      <c r="FK93" s="135"/>
      <c r="FL93" s="135"/>
      <c r="FM93" s="135"/>
      <c r="FN93" s="135"/>
      <c r="FO93" s="135"/>
      <c r="FP93" s="135"/>
      <c r="FQ93" s="135"/>
      <c r="FR93" s="135"/>
      <c r="FS93" s="135"/>
      <c r="FT93" s="135"/>
      <c r="FU93" s="135"/>
      <c r="FV93" s="135"/>
      <c r="FW93" s="135"/>
      <c r="FX93" s="135"/>
      <c r="FY93" s="135"/>
      <c r="FZ93" s="135"/>
      <c r="GA93" s="135"/>
      <c r="GB93" s="135"/>
      <c r="GC93" s="135"/>
      <c r="GD93" s="135"/>
      <c r="GE93" s="135"/>
      <c r="GF93" s="135"/>
      <c r="GG93" s="135"/>
      <c r="GH93" s="135"/>
      <c r="GI93" s="135"/>
      <c r="GJ93" s="135"/>
      <c r="GK93" s="135"/>
      <c r="GL93" s="135"/>
      <c r="GM93" s="135"/>
      <c r="GN93" s="135"/>
      <c r="GO93" s="135"/>
      <c r="GP93" s="135"/>
      <c r="GQ93" s="135"/>
      <c r="GR93" s="135"/>
      <c r="GS93" s="135"/>
      <c r="GT93" s="135"/>
      <c r="GU93" s="135"/>
      <c r="GV93" s="135"/>
      <c r="GW93" s="135"/>
      <c r="GX93" s="135"/>
      <c r="GY93" s="135"/>
      <c r="GZ93" s="135"/>
      <c r="HA93" s="135"/>
      <c r="HB93" s="135"/>
      <c r="HC93" s="135"/>
      <c r="HD93" s="135"/>
      <c r="HE93" s="135"/>
      <c r="HF93" s="135"/>
      <c r="HG93" s="135"/>
      <c r="HH93" s="135"/>
      <c r="HI93" s="135"/>
      <c r="HJ93" s="135"/>
      <c r="HK93" s="135"/>
      <c r="HL93" s="135"/>
      <c r="HM93" s="135"/>
      <c r="HN93" s="135"/>
      <c r="HO93" s="135"/>
      <c r="HP93" s="135"/>
      <c r="HQ93" s="135"/>
      <c r="HR93" s="135"/>
      <c r="HS93" s="135"/>
      <c r="HT93" s="135"/>
      <c r="HU93" s="135"/>
      <c r="HV93" s="135"/>
      <c r="HW93" s="135"/>
      <c r="HX93" s="135"/>
      <c r="HY93" s="135"/>
      <c r="HZ93" s="135"/>
      <c r="IA93" s="135"/>
      <c r="IB93" s="135"/>
      <c r="IC93" s="135"/>
      <c r="ID93" s="135"/>
      <c r="IE93" s="135"/>
      <c r="IF93" s="135"/>
      <c r="IG93" s="135"/>
      <c r="IH93" s="135"/>
      <c r="II93" s="135"/>
      <c r="IJ93" s="135"/>
      <c r="IK93" s="135"/>
      <c r="IL93" s="135"/>
      <c r="IM93" s="135"/>
      <c r="IN93" s="135"/>
      <c r="IO93" s="135"/>
      <c r="IP93" s="135"/>
      <c r="IQ93" s="135"/>
      <c r="IR93" s="135"/>
      <c r="IS93" s="135"/>
      <c r="IT93" s="135"/>
      <c r="IU93" s="135"/>
      <c r="IV93" s="135"/>
    </row>
    <row r="94" spans="1:256" ht="21" customHeight="1">
      <c r="A94" s="554" t="str">
        <f ca="1">IF(ISNUMBER(SK!B152), SK!A152, "")</f>
        <v/>
      </c>
      <c r="B94" s="284"/>
      <c r="C94" s="284"/>
      <c r="D94" s="284"/>
      <c r="E94" s="998"/>
      <c r="F94" s="998"/>
      <c r="G94" s="998"/>
      <c r="H94" s="132" t="str">
        <f t="shared" si="1"/>
        <v/>
      </c>
      <c r="I94" s="461" t="str">
        <f ca="1">IF(OR((A94=""),(B94=""),(B94=0)),"",((60*SUM(INDIRECT(ADDRESS((MATCH(A94,SK!A$88:A$162,0)+87),COLUMN(SK!E$2),1,,"SK")),INDIRECT(ADDRESS((MATCH(A94,SK!Q$88:Q$162,0)+87),COLUMN(SK!U$2),1,,"SK"))))/IF((B94&lt;1),(B94*1440),B94)))</f>
        <v/>
      </c>
      <c r="J94" s="446"/>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5"/>
      <c r="CA94" s="135"/>
      <c r="CB94" s="135"/>
      <c r="CC94" s="135"/>
      <c r="CD94" s="135"/>
      <c r="CE94" s="135"/>
      <c r="CF94" s="135"/>
      <c r="CG94" s="135"/>
      <c r="CH94" s="135"/>
      <c r="CI94" s="135"/>
      <c r="CJ94" s="135"/>
      <c r="CK94" s="135"/>
      <c r="CL94" s="135"/>
      <c r="CM94" s="135"/>
      <c r="CN94" s="135"/>
      <c r="CO94" s="135"/>
      <c r="CP94" s="135"/>
      <c r="CQ94" s="135"/>
      <c r="CR94" s="135"/>
      <c r="CS94" s="135"/>
      <c r="CT94" s="135"/>
      <c r="CU94" s="135"/>
      <c r="CV94" s="135"/>
      <c r="CW94" s="135"/>
      <c r="CX94" s="135"/>
      <c r="CY94" s="135"/>
      <c r="CZ94" s="135"/>
      <c r="DA94" s="135"/>
      <c r="DB94" s="135"/>
      <c r="DC94" s="135"/>
      <c r="DD94" s="135"/>
      <c r="DE94" s="135"/>
      <c r="DF94" s="135"/>
      <c r="DG94" s="135"/>
      <c r="DH94" s="135"/>
      <c r="DI94" s="135"/>
      <c r="DJ94" s="135"/>
      <c r="DK94" s="135"/>
      <c r="DL94" s="135"/>
      <c r="DM94" s="135"/>
      <c r="DN94" s="135"/>
      <c r="DO94" s="135"/>
      <c r="DP94" s="135"/>
      <c r="DQ94" s="135"/>
      <c r="DR94" s="135"/>
      <c r="DS94" s="135"/>
      <c r="DT94" s="135"/>
      <c r="DU94" s="135"/>
      <c r="DV94" s="135"/>
      <c r="DW94" s="135"/>
      <c r="DX94" s="135"/>
      <c r="DY94" s="135"/>
      <c r="DZ94" s="135"/>
      <c r="EA94" s="135"/>
      <c r="EB94" s="135"/>
      <c r="EC94" s="135"/>
      <c r="ED94" s="135"/>
      <c r="EE94" s="135"/>
      <c r="EF94" s="135"/>
      <c r="EG94" s="135"/>
      <c r="EH94" s="135"/>
      <c r="EI94" s="135"/>
      <c r="EJ94" s="135"/>
      <c r="EK94" s="135"/>
      <c r="EL94" s="135"/>
      <c r="EM94" s="135"/>
      <c r="EN94" s="135"/>
      <c r="EO94" s="135"/>
      <c r="EP94" s="135"/>
      <c r="EQ94" s="135"/>
      <c r="ER94" s="135"/>
      <c r="ES94" s="135"/>
      <c r="ET94" s="135"/>
      <c r="EU94" s="135"/>
      <c r="EV94" s="135"/>
      <c r="EW94" s="135"/>
      <c r="EX94" s="135"/>
      <c r="EY94" s="135"/>
      <c r="EZ94" s="135"/>
      <c r="FA94" s="135"/>
      <c r="FB94" s="135"/>
      <c r="FC94" s="135"/>
      <c r="FD94" s="135"/>
      <c r="FE94" s="135"/>
      <c r="FF94" s="135"/>
      <c r="FG94" s="135"/>
      <c r="FH94" s="135"/>
      <c r="FI94" s="135"/>
      <c r="FJ94" s="135"/>
      <c r="FK94" s="135"/>
      <c r="FL94" s="135"/>
      <c r="FM94" s="135"/>
      <c r="FN94" s="135"/>
      <c r="FO94" s="135"/>
      <c r="FP94" s="135"/>
      <c r="FQ94" s="135"/>
      <c r="FR94" s="135"/>
      <c r="FS94" s="135"/>
      <c r="FT94" s="135"/>
      <c r="FU94" s="135"/>
      <c r="FV94" s="135"/>
      <c r="FW94" s="135"/>
      <c r="FX94" s="135"/>
      <c r="FY94" s="135"/>
      <c r="FZ94" s="135"/>
      <c r="GA94" s="135"/>
      <c r="GB94" s="135"/>
      <c r="GC94" s="135"/>
      <c r="GD94" s="135"/>
      <c r="GE94" s="135"/>
      <c r="GF94" s="135"/>
      <c r="GG94" s="135"/>
      <c r="GH94" s="135"/>
      <c r="GI94" s="135"/>
      <c r="GJ94" s="135"/>
      <c r="GK94" s="135"/>
      <c r="GL94" s="135"/>
      <c r="GM94" s="135"/>
      <c r="GN94" s="135"/>
      <c r="GO94" s="135"/>
      <c r="GP94" s="135"/>
      <c r="GQ94" s="135"/>
      <c r="GR94" s="135"/>
      <c r="GS94" s="135"/>
      <c r="GT94" s="135"/>
      <c r="GU94" s="135"/>
      <c r="GV94" s="135"/>
      <c r="GW94" s="135"/>
      <c r="GX94" s="135"/>
      <c r="GY94" s="135"/>
      <c r="GZ94" s="135"/>
      <c r="HA94" s="135"/>
      <c r="HB94" s="135"/>
      <c r="HC94" s="135"/>
      <c r="HD94" s="135"/>
      <c r="HE94" s="135"/>
      <c r="HF94" s="135"/>
      <c r="HG94" s="135"/>
      <c r="HH94" s="135"/>
      <c r="HI94" s="135"/>
      <c r="HJ94" s="135"/>
      <c r="HK94" s="135"/>
      <c r="HL94" s="135"/>
      <c r="HM94" s="135"/>
      <c r="HN94" s="135"/>
      <c r="HO94" s="135"/>
      <c r="HP94" s="135"/>
      <c r="HQ94" s="135"/>
      <c r="HR94" s="135"/>
      <c r="HS94" s="135"/>
      <c r="HT94" s="135"/>
      <c r="HU94" s="135"/>
      <c r="HV94" s="135"/>
      <c r="HW94" s="135"/>
      <c r="HX94" s="135"/>
      <c r="HY94" s="135"/>
      <c r="HZ94" s="135"/>
      <c r="IA94" s="135"/>
      <c r="IB94" s="135"/>
      <c r="IC94" s="135"/>
      <c r="ID94" s="135"/>
      <c r="IE94" s="135"/>
      <c r="IF94" s="135"/>
      <c r="IG94" s="135"/>
      <c r="IH94" s="135"/>
      <c r="II94" s="135"/>
      <c r="IJ94" s="135"/>
      <c r="IK94" s="135"/>
      <c r="IL94" s="135"/>
      <c r="IM94" s="135"/>
      <c r="IN94" s="135"/>
      <c r="IO94" s="135"/>
      <c r="IP94" s="135"/>
      <c r="IQ94" s="135"/>
      <c r="IR94" s="135"/>
      <c r="IS94" s="135"/>
      <c r="IT94" s="135"/>
      <c r="IU94" s="135"/>
      <c r="IV94" s="135"/>
    </row>
    <row r="95" spans="1:256" ht="21" customHeight="1">
      <c r="A95" s="81" t="str">
        <f ca="1">IF(ISNUMBER(SK!B154), SK!A154, "")</f>
        <v/>
      </c>
      <c r="B95" s="343"/>
      <c r="C95" s="343"/>
      <c r="D95" s="343"/>
      <c r="E95" s="994"/>
      <c r="F95" s="994"/>
      <c r="G95" s="994"/>
      <c r="H95" s="227" t="str">
        <f t="shared" si="1"/>
        <v/>
      </c>
      <c r="I95" s="403" t="str">
        <f ca="1">IF(OR((A95=""),(B95=""),(B95=0)),"",((60*SUM(INDIRECT(ADDRESS((MATCH(A95,SK!A$88:A$162,0)+87),COLUMN(SK!E$2),1,,"SK")),INDIRECT(ADDRESS((MATCH(A95,SK!Q$88:Q$162,0)+87),COLUMN(SK!U$2),1,,"SK"))))/IF((B95&lt;1),(B95*1440),B95)))</f>
        <v/>
      </c>
      <c r="J95" s="446"/>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5"/>
      <c r="CB95" s="135"/>
      <c r="CC95" s="135"/>
      <c r="CD95" s="135"/>
      <c r="CE95" s="135"/>
      <c r="CF95" s="135"/>
      <c r="CG95" s="135"/>
      <c r="CH95" s="135"/>
      <c r="CI95" s="135"/>
      <c r="CJ95" s="135"/>
      <c r="CK95" s="135"/>
      <c r="CL95" s="135"/>
      <c r="CM95" s="135"/>
      <c r="CN95" s="135"/>
      <c r="CO95" s="135"/>
      <c r="CP95" s="135"/>
      <c r="CQ95" s="135"/>
      <c r="CR95" s="135"/>
      <c r="CS95" s="135"/>
      <c r="CT95" s="135"/>
      <c r="CU95" s="135"/>
      <c r="CV95" s="135"/>
      <c r="CW95" s="135"/>
      <c r="CX95" s="135"/>
      <c r="CY95" s="135"/>
      <c r="CZ95" s="135"/>
      <c r="DA95" s="135"/>
      <c r="DB95" s="135"/>
      <c r="DC95" s="135"/>
      <c r="DD95" s="135"/>
      <c r="DE95" s="135"/>
      <c r="DF95" s="135"/>
      <c r="DG95" s="135"/>
      <c r="DH95" s="135"/>
      <c r="DI95" s="135"/>
      <c r="DJ95" s="135"/>
      <c r="DK95" s="135"/>
      <c r="DL95" s="135"/>
      <c r="DM95" s="135"/>
      <c r="DN95" s="135"/>
      <c r="DO95" s="135"/>
      <c r="DP95" s="135"/>
      <c r="DQ95" s="135"/>
      <c r="DR95" s="135"/>
      <c r="DS95" s="135"/>
      <c r="DT95" s="135"/>
      <c r="DU95" s="135"/>
      <c r="DV95" s="135"/>
      <c r="DW95" s="135"/>
      <c r="DX95" s="135"/>
      <c r="DY95" s="135"/>
      <c r="DZ95" s="135"/>
      <c r="EA95" s="135"/>
      <c r="EB95" s="135"/>
      <c r="EC95" s="135"/>
      <c r="ED95" s="135"/>
      <c r="EE95" s="135"/>
      <c r="EF95" s="135"/>
      <c r="EG95" s="135"/>
      <c r="EH95" s="135"/>
      <c r="EI95" s="135"/>
      <c r="EJ95" s="135"/>
      <c r="EK95" s="135"/>
      <c r="EL95" s="135"/>
      <c r="EM95" s="135"/>
      <c r="EN95" s="135"/>
      <c r="EO95" s="135"/>
      <c r="EP95" s="135"/>
      <c r="EQ95" s="135"/>
      <c r="ER95" s="135"/>
      <c r="ES95" s="135"/>
      <c r="ET95" s="135"/>
      <c r="EU95" s="135"/>
      <c r="EV95" s="135"/>
      <c r="EW95" s="135"/>
      <c r="EX95" s="135"/>
      <c r="EY95" s="135"/>
      <c r="EZ95" s="135"/>
      <c r="FA95" s="135"/>
      <c r="FB95" s="135"/>
      <c r="FC95" s="135"/>
      <c r="FD95" s="135"/>
      <c r="FE95" s="135"/>
      <c r="FF95" s="135"/>
      <c r="FG95" s="135"/>
      <c r="FH95" s="135"/>
      <c r="FI95" s="135"/>
      <c r="FJ95" s="135"/>
      <c r="FK95" s="135"/>
      <c r="FL95" s="135"/>
      <c r="FM95" s="135"/>
      <c r="FN95" s="135"/>
      <c r="FO95" s="135"/>
      <c r="FP95" s="135"/>
      <c r="FQ95" s="135"/>
      <c r="FR95" s="135"/>
      <c r="FS95" s="135"/>
      <c r="FT95" s="135"/>
      <c r="FU95" s="135"/>
      <c r="FV95" s="135"/>
      <c r="FW95" s="135"/>
      <c r="FX95" s="135"/>
      <c r="FY95" s="135"/>
      <c r="FZ95" s="135"/>
      <c r="GA95" s="135"/>
      <c r="GB95" s="135"/>
      <c r="GC95" s="135"/>
      <c r="GD95" s="135"/>
      <c r="GE95" s="135"/>
      <c r="GF95" s="135"/>
      <c r="GG95" s="135"/>
      <c r="GH95" s="135"/>
      <c r="GI95" s="135"/>
      <c r="GJ95" s="135"/>
      <c r="GK95" s="135"/>
      <c r="GL95" s="135"/>
      <c r="GM95" s="135"/>
      <c r="GN95" s="135"/>
      <c r="GO95" s="135"/>
      <c r="GP95" s="135"/>
      <c r="GQ95" s="135"/>
      <c r="GR95" s="135"/>
      <c r="GS95" s="135"/>
      <c r="GT95" s="135"/>
      <c r="GU95" s="135"/>
      <c r="GV95" s="135"/>
      <c r="GW95" s="135"/>
      <c r="GX95" s="135"/>
      <c r="GY95" s="135"/>
      <c r="GZ95" s="135"/>
      <c r="HA95" s="135"/>
      <c r="HB95" s="135"/>
      <c r="HC95" s="135"/>
      <c r="HD95" s="135"/>
      <c r="HE95" s="135"/>
      <c r="HF95" s="135"/>
      <c r="HG95" s="135"/>
      <c r="HH95" s="135"/>
      <c r="HI95" s="135"/>
      <c r="HJ95" s="135"/>
      <c r="HK95" s="135"/>
      <c r="HL95" s="135"/>
      <c r="HM95" s="135"/>
      <c r="HN95" s="135"/>
      <c r="HO95" s="135"/>
      <c r="HP95" s="135"/>
      <c r="HQ95" s="135"/>
      <c r="HR95" s="135"/>
      <c r="HS95" s="135"/>
      <c r="HT95" s="135"/>
      <c r="HU95" s="135"/>
      <c r="HV95" s="135"/>
      <c r="HW95" s="135"/>
      <c r="HX95" s="135"/>
      <c r="HY95" s="135"/>
      <c r="HZ95" s="135"/>
      <c r="IA95" s="135"/>
      <c r="IB95" s="135"/>
      <c r="IC95" s="135"/>
      <c r="ID95" s="135"/>
      <c r="IE95" s="135"/>
      <c r="IF95" s="135"/>
      <c r="IG95" s="135"/>
      <c r="IH95" s="135"/>
      <c r="II95" s="135"/>
      <c r="IJ95" s="135"/>
      <c r="IK95" s="135"/>
      <c r="IL95" s="135"/>
      <c r="IM95" s="135"/>
      <c r="IN95" s="135"/>
      <c r="IO95" s="135"/>
      <c r="IP95" s="135"/>
      <c r="IQ95" s="135"/>
      <c r="IR95" s="135"/>
      <c r="IS95" s="135"/>
      <c r="IT95" s="135"/>
      <c r="IU95" s="135"/>
      <c r="IV95" s="135"/>
    </row>
    <row r="96" spans="1:256" ht="21" customHeight="1">
      <c r="A96" s="554" t="str">
        <f ca="1">IF(ISNUMBER(SK!B156), SK!A156, "")</f>
        <v/>
      </c>
      <c r="B96" s="284"/>
      <c r="C96" s="284"/>
      <c r="D96" s="284"/>
      <c r="E96" s="998"/>
      <c r="F96" s="998"/>
      <c r="G96" s="998"/>
      <c r="H96" s="132" t="str">
        <f t="shared" si="1"/>
        <v/>
      </c>
      <c r="I96" s="461" t="str">
        <f ca="1">IF(OR((A96=""),(B96=""),(B96=0)),"",((60*SUM(INDIRECT(ADDRESS((MATCH(A96,SK!A$88:A$162,0)+87),COLUMN(SK!E$2),1,,"SK")),INDIRECT(ADDRESS((MATCH(A96,SK!Q$88:Q$162,0)+87),COLUMN(SK!U$2),1,,"SK"))))/IF((B96&lt;1),(B96*1440),B96)))</f>
        <v/>
      </c>
      <c r="J96" s="446"/>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5"/>
      <c r="CB96" s="135"/>
      <c r="CC96" s="135"/>
      <c r="CD96" s="135"/>
      <c r="CE96" s="135"/>
      <c r="CF96" s="135"/>
      <c r="CG96" s="135"/>
      <c r="CH96" s="135"/>
      <c r="CI96" s="135"/>
      <c r="CJ96" s="135"/>
      <c r="CK96" s="135"/>
      <c r="CL96" s="135"/>
      <c r="CM96" s="135"/>
      <c r="CN96" s="135"/>
      <c r="CO96" s="135"/>
      <c r="CP96" s="135"/>
      <c r="CQ96" s="135"/>
      <c r="CR96" s="135"/>
      <c r="CS96" s="135"/>
      <c r="CT96" s="135"/>
      <c r="CU96" s="135"/>
      <c r="CV96" s="135"/>
      <c r="CW96" s="135"/>
      <c r="CX96" s="135"/>
      <c r="CY96" s="135"/>
      <c r="CZ96" s="135"/>
      <c r="DA96" s="135"/>
      <c r="DB96" s="135"/>
      <c r="DC96" s="135"/>
      <c r="DD96" s="135"/>
      <c r="DE96" s="135"/>
      <c r="DF96" s="135"/>
      <c r="DG96" s="135"/>
      <c r="DH96" s="135"/>
      <c r="DI96" s="135"/>
      <c r="DJ96" s="135"/>
      <c r="DK96" s="135"/>
      <c r="DL96" s="135"/>
      <c r="DM96" s="135"/>
      <c r="DN96" s="135"/>
      <c r="DO96" s="135"/>
      <c r="DP96" s="135"/>
      <c r="DQ96" s="135"/>
      <c r="DR96" s="135"/>
      <c r="DS96" s="135"/>
      <c r="DT96" s="135"/>
      <c r="DU96" s="135"/>
      <c r="DV96" s="135"/>
      <c r="DW96" s="135"/>
      <c r="DX96" s="135"/>
      <c r="DY96" s="135"/>
      <c r="DZ96" s="135"/>
      <c r="EA96" s="135"/>
      <c r="EB96" s="135"/>
      <c r="EC96" s="135"/>
      <c r="ED96" s="135"/>
      <c r="EE96" s="135"/>
      <c r="EF96" s="135"/>
      <c r="EG96" s="135"/>
      <c r="EH96" s="135"/>
      <c r="EI96" s="135"/>
      <c r="EJ96" s="135"/>
      <c r="EK96" s="135"/>
      <c r="EL96" s="135"/>
      <c r="EM96" s="135"/>
      <c r="EN96" s="135"/>
      <c r="EO96" s="135"/>
      <c r="EP96" s="135"/>
      <c r="EQ96" s="135"/>
      <c r="ER96" s="135"/>
      <c r="ES96" s="135"/>
      <c r="ET96" s="135"/>
      <c r="EU96" s="135"/>
      <c r="EV96" s="135"/>
      <c r="EW96" s="135"/>
      <c r="EX96" s="135"/>
      <c r="EY96" s="135"/>
      <c r="EZ96" s="135"/>
      <c r="FA96" s="135"/>
      <c r="FB96" s="135"/>
      <c r="FC96" s="135"/>
      <c r="FD96" s="135"/>
      <c r="FE96" s="135"/>
      <c r="FF96" s="135"/>
      <c r="FG96" s="135"/>
      <c r="FH96" s="135"/>
      <c r="FI96" s="135"/>
      <c r="FJ96" s="135"/>
      <c r="FK96" s="135"/>
      <c r="FL96" s="135"/>
      <c r="FM96" s="135"/>
      <c r="FN96" s="135"/>
      <c r="FO96" s="135"/>
      <c r="FP96" s="135"/>
      <c r="FQ96" s="135"/>
      <c r="FR96" s="135"/>
      <c r="FS96" s="135"/>
      <c r="FT96" s="135"/>
      <c r="FU96" s="135"/>
      <c r="FV96" s="135"/>
      <c r="FW96" s="135"/>
      <c r="FX96" s="135"/>
      <c r="FY96" s="135"/>
      <c r="FZ96" s="135"/>
      <c r="GA96" s="135"/>
      <c r="GB96" s="135"/>
      <c r="GC96" s="135"/>
      <c r="GD96" s="135"/>
      <c r="GE96" s="135"/>
      <c r="GF96" s="135"/>
      <c r="GG96" s="135"/>
      <c r="GH96" s="135"/>
      <c r="GI96" s="135"/>
      <c r="GJ96" s="135"/>
      <c r="GK96" s="135"/>
      <c r="GL96" s="135"/>
      <c r="GM96" s="135"/>
      <c r="GN96" s="135"/>
      <c r="GO96" s="135"/>
      <c r="GP96" s="135"/>
      <c r="GQ96" s="135"/>
      <c r="GR96" s="135"/>
      <c r="GS96" s="135"/>
      <c r="GT96" s="135"/>
      <c r="GU96" s="135"/>
      <c r="GV96" s="135"/>
      <c r="GW96" s="135"/>
      <c r="GX96" s="135"/>
      <c r="GY96" s="135"/>
      <c r="GZ96" s="135"/>
      <c r="HA96" s="135"/>
      <c r="HB96" s="135"/>
      <c r="HC96" s="135"/>
      <c r="HD96" s="135"/>
      <c r="HE96" s="135"/>
      <c r="HF96" s="135"/>
      <c r="HG96" s="135"/>
      <c r="HH96" s="135"/>
      <c r="HI96" s="135"/>
      <c r="HJ96" s="135"/>
      <c r="HK96" s="135"/>
      <c r="HL96" s="135"/>
      <c r="HM96" s="135"/>
      <c r="HN96" s="135"/>
      <c r="HO96" s="135"/>
      <c r="HP96" s="135"/>
      <c r="HQ96" s="135"/>
      <c r="HR96" s="135"/>
      <c r="HS96" s="135"/>
      <c r="HT96" s="135"/>
      <c r="HU96" s="135"/>
      <c r="HV96" s="135"/>
      <c r="HW96" s="135"/>
      <c r="HX96" s="135"/>
      <c r="HY96" s="135"/>
      <c r="HZ96" s="135"/>
      <c r="IA96" s="135"/>
      <c r="IB96" s="135"/>
      <c r="IC96" s="135"/>
      <c r="ID96" s="135"/>
      <c r="IE96" s="135"/>
      <c r="IF96" s="135"/>
      <c r="IG96" s="135"/>
      <c r="IH96" s="135"/>
      <c r="II96" s="135"/>
      <c r="IJ96" s="135"/>
      <c r="IK96" s="135"/>
      <c r="IL96" s="135"/>
      <c r="IM96" s="135"/>
      <c r="IN96" s="135"/>
      <c r="IO96" s="135"/>
      <c r="IP96" s="135"/>
      <c r="IQ96" s="135"/>
      <c r="IR96" s="135"/>
      <c r="IS96" s="135"/>
      <c r="IT96" s="135"/>
      <c r="IU96" s="135"/>
      <c r="IV96" s="135"/>
    </row>
    <row r="97" spans="1:256" ht="21" customHeight="1">
      <c r="A97" s="81" t="str">
        <f ca="1">IF(ISNUMBER(SK!B158), SK!A158, "")</f>
        <v/>
      </c>
      <c r="B97" s="343"/>
      <c r="C97" s="343"/>
      <c r="D97" s="343"/>
      <c r="E97" s="994"/>
      <c r="F97" s="994"/>
      <c r="G97" s="994"/>
      <c r="H97" s="227" t="str">
        <f t="shared" si="1"/>
        <v/>
      </c>
      <c r="I97" s="403" t="str">
        <f ca="1">IF(OR((A97=""),(B97=""),(B97=0)),"",((60*SUM(INDIRECT(ADDRESS((MATCH(A97,SK!A$88:A$162,0)+87),COLUMN(SK!E$2),1,,"SK")),INDIRECT(ADDRESS((MATCH(A97,SK!Q$88:Q$162,0)+87),COLUMN(SK!U$2),1,,"SK"))))/IF((B97&lt;1),(B97*1440),B97)))</f>
        <v/>
      </c>
      <c r="J97" s="446"/>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5"/>
      <c r="CB97" s="135"/>
      <c r="CC97" s="135"/>
      <c r="CD97" s="135"/>
      <c r="CE97" s="135"/>
      <c r="CF97" s="135"/>
      <c r="CG97" s="135"/>
      <c r="CH97" s="135"/>
      <c r="CI97" s="135"/>
      <c r="CJ97" s="135"/>
      <c r="CK97" s="135"/>
      <c r="CL97" s="135"/>
      <c r="CM97" s="135"/>
      <c r="CN97" s="135"/>
      <c r="CO97" s="135"/>
      <c r="CP97" s="135"/>
      <c r="CQ97" s="135"/>
      <c r="CR97" s="135"/>
      <c r="CS97" s="135"/>
      <c r="CT97" s="135"/>
      <c r="CU97" s="135"/>
      <c r="CV97" s="135"/>
      <c r="CW97" s="135"/>
      <c r="CX97" s="135"/>
      <c r="CY97" s="135"/>
      <c r="CZ97" s="135"/>
      <c r="DA97" s="135"/>
      <c r="DB97" s="135"/>
      <c r="DC97" s="135"/>
      <c r="DD97" s="135"/>
      <c r="DE97" s="135"/>
      <c r="DF97" s="135"/>
      <c r="DG97" s="135"/>
      <c r="DH97" s="135"/>
      <c r="DI97" s="135"/>
      <c r="DJ97" s="135"/>
      <c r="DK97" s="135"/>
      <c r="DL97" s="135"/>
      <c r="DM97" s="135"/>
      <c r="DN97" s="135"/>
      <c r="DO97" s="135"/>
      <c r="DP97" s="135"/>
      <c r="DQ97" s="135"/>
      <c r="DR97" s="135"/>
      <c r="DS97" s="135"/>
      <c r="DT97" s="135"/>
      <c r="DU97" s="135"/>
      <c r="DV97" s="135"/>
      <c r="DW97" s="135"/>
      <c r="DX97" s="135"/>
      <c r="DY97" s="135"/>
      <c r="DZ97" s="135"/>
      <c r="EA97" s="135"/>
      <c r="EB97" s="135"/>
      <c r="EC97" s="135"/>
      <c r="ED97" s="135"/>
      <c r="EE97" s="135"/>
      <c r="EF97" s="135"/>
      <c r="EG97" s="135"/>
      <c r="EH97" s="135"/>
      <c r="EI97" s="135"/>
      <c r="EJ97" s="135"/>
      <c r="EK97" s="135"/>
      <c r="EL97" s="135"/>
      <c r="EM97" s="135"/>
      <c r="EN97" s="135"/>
      <c r="EO97" s="135"/>
      <c r="EP97" s="135"/>
      <c r="EQ97" s="135"/>
      <c r="ER97" s="135"/>
      <c r="ES97" s="135"/>
      <c r="ET97" s="135"/>
      <c r="EU97" s="135"/>
      <c r="EV97" s="135"/>
      <c r="EW97" s="135"/>
      <c r="EX97" s="135"/>
      <c r="EY97" s="135"/>
      <c r="EZ97" s="135"/>
      <c r="FA97" s="135"/>
      <c r="FB97" s="135"/>
      <c r="FC97" s="135"/>
      <c r="FD97" s="135"/>
      <c r="FE97" s="135"/>
      <c r="FF97" s="135"/>
      <c r="FG97" s="135"/>
      <c r="FH97" s="135"/>
      <c r="FI97" s="135"/>
      <c r="FJ97" s="135"/>
      <c r="FK97" s="135"/>
      <c r="FL97" s="135"/>
      <c r="FM97" s="135"/>
      <c r="FN97" s="135"/>
      <c r="FO97" s="135"/>
      <c r="FP97" s="135"/>
      <c r="FQ97" s="135"/>
      <c r="FR97" s="135"/>
      <c r="FS97" s="135"/>
      <c r="FT97" s="135"/>
      <c r="FU97" s="135"/>
      <c r="FV97" s="135"/>
      <c r="FW97" s="135"/>
      <c r="FX97" s="135"/>
      <c r="FY97" s="135"/>
      <c r="FZ97" s="135"/>
      <c r="GA97" s="135"/>
      <c r="GB97" s="135"/>
      <c r="GC97" s="135"/>
      <c r="GD97" s="135"/>
      <c r="GE97" s="135"/>
      <c r="GF97" s="135"/>
      <c r="GG97" s="135"/>
      <c r="GH97" s="135"/>
      <c r="GI97" s="135"/>
      <c r="GJ97" s="135"/>
      <c r="GK97" s="135"/>
      <c r="GL97" s="135"/>
      <c r="GM97" s="135"/>
      <c r="GN97" s="135"/>
      <c r="GO97" s="135"/>
      <c r="GP97" s="135"/>
      <c r="GQ97" s="135"/>
      <c r="GR97" s="135"/>
      <c r="GS97" s="135"/>
      <c r="GT97" s="135"/>
      <c r="GU97" s="135"/>
      <c r="GV97" s="135"/>
      <c r="GW97" s="135"/>
      <c r="GX97" s="135"/>
      <c r="GY97" s="135"/>
      <c r="GZ97" s="135"/>
      <c r="HA97" s="135"/>
      <c r="HB97" s="135"/>
      <c r="HC97" s="135"/>
      <c r="HD97" s="135"/>
      <c r="HE97" s="135"/>
      <c r="HF97" s="135"/>
      <c r="HG97" s="135"/>
      <c r="HH97" s="135"/>
      <c r="HI97" s="135"/>
      <c r="HJ97" s="135"/>
      <c r="HK97" s="135"/>
      <c r="HL97" s="135"/>
      <c r="HM97" s="135"/>
      <c r="HN97" s="135"/>
      <c r="HO97" s="135"/>
      <c r="HP97" s="135"/>
      <c r="HQ97" s="135"/>
      <c r="HR97" s="135"/>
      <c r="HS97" s="135"/>
      <c r="HT97" s="135"/>
      <c r="HU97" s="135"/>
      <c r="HV97" s="135"/>
      <c r="HW97" s="135"/>
      <c r="HX97" s="135"/>
      <c r="HY97" s="135"/>
      <c r="HZ97" s="135"/>
      <c r="IA97" s="135"/>
      <c r="IB97" s="135"/>
      <c r="IC97" s="135"/>
      <c r="ID97" s="135"/>
      <c r="IE97" s="135"/>
      <c r="IF97" s="135"/>
      <c r="IG97" s="135"/>
      <c r="IH97" s="135"/>
      <c r="II97" s="135"/>
      <c r="IJ97" s="135"/>
      <c r="IK97" s="135"/>
      <c r="IL97" s="135"/>
      <c r="IM97" s="135"/>
      <c r="IN97" s="135"/>
      <c r="IO97" s="135"/>
      <c r="IP97" s="135"/>
      <c r="IQ97" s="135"/>
      <c r="IR97" s="135"/>
      <c r="IS97" s="135"/>
      <c r="IT97" s="135"/>
      <c r="IU97" s="135"/>
      <c r="IV97" s="135"/>
    </row>
    <row r="98" spans="1:256" ht="21" customHeight="1">
      <c r="A98" s="554" t="str">
        <f ca="1">IF(ISNUMBER(SK!B160), SK!A160, "")</f>
        <v/>
      </c>
      <c r="B98" s="284"/>
      <c r="C98" s="284"/>
      <c r="D98" s="284"/>
      <c r="E98" s="998"/>
      <c r="F98" s="998"/>
      <c r="G98" s="998"/>
      <c r="H98" s="132" t="str">
        <f t="shared" si="1"/>
        <v/>
      </c>
      <c r="I98" s="461" t="str">
        <f ca="1">IF(OR((A98=""),(B98=""),(B98=0)),"",((60*SUM(INDIRECT(ADDRESS((MATCH(A98,SK!A$88:A$162,0)+87),COLUMN(SK!E$2),1,,"SK")),INDIRECT(ADDRESS((MATCH(A98,SK!Q$88:Q$162,0)+87),COLUMN(SK!U$2),1,,"SK"))))/IF((B98&lt;1),(B98*1440),B98)))</f>
        <v/>
      </c>
      <c r="J98" s="446"/>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c r="DA98" s="135"/>
      <c r="DB98" s="135"/>
      <c r="DC98" s="135"/>
      <c r="DD98" s="135"/>
      <c r="DE98" s="135"/>
      <c r="DF98" s="135"/>
      <c r="DG98" s="135"/>
      <c r="DH98" s="135"/>
      <c r="DI98" s="135"/>
      <c r="DJ98" s="135"/>
      <c r="DK98" s="135"/>
      <c r="DL98" s="135"/>
      <c r="DM98" s="135"/>
      <c r="DN98" s="135"/>
      <c r="DO98" s="135"/>
      <c r="DP98" s="135"/>
      <c r="DQ98" s="135"/>
      <c r="DR98" s="135"/>
      <c r="DS98" s="135"/>
      <c r="DT98" s="135"/>
      <c r="DU98" s="135"/>
      <c r="DV98" s="135"/>
      <c r="DW98" s="135"/>
      <c r="DX98" s="135"/>
      <c r="DY98" s="135"/>
      <c r="DZ98" s="135"/>
      <c r="EA98" s="135"/>
      <c r="EB98" s="135"/>
      <c r="EC98" s="135"/>
      <c r="ED98" s="135"/>
      <c r="EE98" s="135"/>
      <c r="EF98" s="135"/>
      <c r="EG98" s="135"/>
      <c r="EH98" s="135"/>
      <c r="EI98" s="135"/>
      <c r="EJ98" s="135"/>
      <c r="EK98" s="135"/>
      <c r="EL98" s="135"/>
      <c r="EM98" s="135"/>
      <c r="EN98" s="135"/>
      <c r="EO98" s="135"/>
      <c r="EP98" s="135"/>
      <c r="EQ98" s="135"/>
      <c r="ER98" s="135"/>
      <c r="ES98" s="135"/>
      <c r="ET98" s="135"/>
      <c r="EU98" s="135"/>
      <c r="EV98" s="135"/>
      <c r="EW98" s="135"/>
      <c r="EX98" s="135"/>
      <c r="EY98" s="135"/>
      <c r="EZ98" s="135"/>
      <c r="FA98" s="135"/>
      <c r="FB98" s="135"/>
      <c r="FC98" s="135"/>
      <c r="FD98" s="135"/>
      <c r="FE98" s="135"/>
      <c r="FF98" s="135"/>
      <c r="FG98" s="135"/>
      <c r="FH98" s="135"/>
      <c r="FI98" s="135"/>
      <c r="FJ98" s="135"/>
      <c r="FK98" s="135"/>
      <c r="FL98" s="135"/>
      <c r="FM98" s="135"/>
      <c r="FN98" s="135"/>
      <c r="FO98" s="135"/>
      <c r="FP98" s="135"/>
      <c r="FQ98" s="135"/>
      <c r="FR98" s="135"/>
      <c r="FS98" s="135"/>
      <c r="FT98" s="135"/>
      <c r="FU98" s="135"/>
      <c r="FV98" s="135"/>
      <c r="FW98" s="135"/>
      <c r="FX98" s="135"/>
      <c r="FY98" s="135"/>
      <c r="FZ98" s="135"/>
      <c r="GA98" s="135"/>
      <c r="GB98" s="135"/>
      <c r="GC98" s="135"/>
      <c r="GD98" s="135"/>
      <c r="GE98" s="135"/>
      <c r="GF98" s="135"/>
      <c r="GG98" s="135"/>
      <c r="GH98" s="135"/>
      <c r="GI98" s="135"/>
      <c r="GJ98" s="135"/>
      <c r="GK98" s="135"/>
      <c r="GL98" s="135"/>
      <c r="GM98" s="135"/>
      <c r="GN98" s="135"/>
      <c r="GO98" s="135"/>
      <c r="GP98" s="135"/>
      <c r="GQ98" s="135"/>
      <c r="GR98" s="135"/>
      <c r="GS98" s="135"/>
      <c r="GT98" s="135"/>
      <c r="GU98" s="135"/>
      <c r="GV98" s="135"/>
      <c r="GW98" s="135"/>
      <c r="GX98" s="135"/>
      <c r="GY98" s="135"/>
      <c r="GZ98" s="135"/>
      <c r="HA98" s="135"/>
      <c r="HB98" s="135"/>
      <c r="HC98" s="135"/>
      <c r="HD98" s="135"/>
      <c r="HE98" s="135"/>
      <c r="HF98" s="135"/>
      <c r="HG98" s="135"/>
      <c r="HH98" s="135"/>
      <c r="HI98" s="135"/>
      <c r="HJ98" s="135"/>
      <c r="HK98" s="135"/>
      <c r="HL98" s="135"/>
      <c r="HM98" s="135"/>
      <c r="HN98" s="135"/>
      <c r="HO98" s="135"/>
      <c r="HP98" s="135"/>
      <c r="HQ98" s="135"/>
      <c r="HR98" s="135"/>
      <c r="HS98" s="135"/>
      <c r="HT98" s="135"/>
      <c r="HU98" s="135"/>
      <c r="HV98" s="135"/>
      <c r="HW98" s="135"/>
      <c r="HX98" s="135"/>
      <c r="HY98" s="135"/>
      <c r="HZ98" s="135"/>
      <c r="IA98" s="135"/>
      <c r="IB98" s="135"/>
      <c r="IC98" s="135"/>
      <c r="ID98" s="135"/>
      <c r="IE98" s="135"/>
      <c r="IF98" s="135"/>
      <c r="IG98" s="135"/>
      <c r="IH98" s="135"/>
      <c r="II98" s="135"/>
      <c r="IJ98" s="135"/>
      <c r="IK98" s="135"/>
      <c r="IL98" s="135"/>
      <c r="IM98" s="135"/>
      <c r="IN98" s="135"/>
      <c r="IO98" s="135"/>
      <c r="IP98" s="135"/>
      <c r="IQ98" s="135"/>
      <c r="IR98" s="135"/>
      <c r="IS98" s="135"/>
      <c r="IT98" s="135"/>
      <c r="IU98" s="135"/>
      <c r="IV98" s="135"/>
    </row>
    <row r="99" spans="1:256" ht="21" customHeight="1">
      <c r="A99" s="81" t="str">
        <f ca="1">IF(ISNUMBER(SK!B162), SK!A162, "")</f>
        <v/>
      </c>
      <c r="B99" s="343"/>
      <c r="C99" s="343"/>
      <c r="D99" s="343"/>
      <c r="E99" s="994"/>
      <c r="F99" s="994"/>
      <c r="G99" s="994"/>
      <c r="H99" s="227" t="str">
        <f t="shared" si="1"/>
        <v/>
      </c>
      <c r="I99" s="403" t="str">
        <f ca="1">IF(OR((A99=""),(B99=""),(B99=0)),"",((60*SUM(INDIRECT(ADDRESS((MATCH(A99,SK!A$88:A$162,0)+87),COLUMN(SK!E$2),1,,"SK")),INDIRECT(ADDRESS((MATCH(A99,SK!Q$88:Q$162,0)+87),COLUMN(SK!U$2),1,,"SK"))))/IF((B99&lt;1),(B99*1440),B99)))</f>
        <v/>
      </c>
      <c r="J99" s="446"/>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c r="BZ99" s="135"/>
      <c r="CA99" s="135"/>
      <c r="CB99" s="135"/>
      <c r="CC99" s="135"/>
      <c r="CD99" s="135"/>
      <c r="CE99" s="135"/>
      <c r="CF99" s="135"/>
      <c r="CG99" s="135"/>
      <c r="CH99" s="135"/>
      <c r="CI99" s="135"/>
      <c r="CJ99" s="135"/>
      <c r="CK99" s="135"/>
      <c r="CL99" s="135"/>
      <c r="CM99" s="135"/>
      <c r="CN99" s="135"/>
      <c r="CO99" s="135"/>
      <c r="CP99" s="135"/>
      <c r="CQ99" s="135"/>
      <c r="CR99" s="135"/>
      <c r="CS99" s="135"/>
      <c r="CT99" s="135"/>
      <c r="CU99" s="135"/>
      <c r="CV99" s="135"/>
      <c r="CW99" s="135"/>
      <c r="CX99" s="135"/>
      <c r="CY99" s="135"/>
      <c r="CZ99" s="135"/>
      <c r="DA99" s="135"/>
      <c r="DB99" s="135"/>
      <c r="DC99" s="135"/>
      <c r="DD99" s="135"/>
      <c r="DE99" s="135"/>
      <c r="DF99" s="135"/>
      <c r="DG99" s="135"/>
      <c r="DH99" s="135"/>
      <c r="DI99" s="135"/>
      <c r="DJ99" s="135"/>
      <c r="DK99" s="135"/>
      <c r="DL99" s="135"/>
      <c r="DM99" s="135"/>
      <c r="DN99" s="135"/>
      <c r="DO99" s="135"/>
      <c r="DP99" s="135"/>
      <c r="DQ99" s="135"/>
      <c r="DR99" s="135"/>
      <c r="DS99" s="135"/>
      <c r="DT99" s="135"/>
      <c r="DU99" s="135"/>
      <c r="DV99" s="135"/>
      <c r="DW99" s="135"/>
      <c r="DX99" s="135"/>
      <c r="DY99" s="135"/>
      <c r="DZ99" s="135"/>
      <c r="EA99" s="135"/>
      <c r="EB99" s="135"/>
      <c r="EC99" s="135"/>
      <c r="ED99" s="135"/>
      <c r="EE99" s="135"/>
      <c r="EF99" s="135"/>
      <c r="EG99" s="135"/>
      <c r="EH99" s="135"/>
      <c r="EI99" s="135"/>
      <c r="EJ99" s="135"/>
      <c r="EK99" s="135"/>
      <c r="EL99" s="135"/>
      <c r="EM99" s="135"/>
      <c r="EN99" s="135"/>
      <c r="EO99" s="135"/>
      <c r="EP99" s="135"/>
      <c r="EQ99" s="135"/>
      <c r="ER99" s="135"/>
      <c r="ES99" s="135"/>
      <c r="ET99" s="135"/>
      <c r="EU99" s="135"/>
      <c r="EV99" s="135"/>
      <c r="EW99" s="135"/>
      <c r="EX99" s="135"/>
      <c r="EY99" s="135"/>
      <c r="EZ99" s="135"/>
      <c r="FA99" s="135"/>
      <c r="FB99" s="135"/>
      <c r="FC99" s="135"/>
      <c r="FD99" s="135"/>
      <c r="FE99" s="135"/>
      <c r="FF99" s="135"/>
      <c r="FG99" s="135"/>
      <c r="FH99" s="135"/>
      <c r="FI99" s="135"/>
      <c r="FJ99" s="135"/>
      <c r="FK99" s="135"/>
      <c r="FL99" s="135"/>
      <c r="FM99" s="135"/>
      <c r="FN99" s="135"/>
      <c r="FO99" s="135"/>
      <c r="FP99" s="135"/>
      <c r="FQ99" s="135"/>
      <c r="FR99" s="135"/>
      <c r="FS99" s="135"/>
      <c r="FT99" s="135"/>
      <c r="FU99" s="135"/>
      <c r="FV99" s="135"/>
      <c r="FW99" s="135"/>
      <c r="FX99" s="135"/>
      <c r="FY99" s="135"/>
      <c r="FZ99" s="135"/>
      <c r="GA99" s="135"/>
      <c r="GB99" s="135"/>
      <c r="GC99" s="135"/>
      <c r="GD99" s="135"/>
      <c r="GE99" s="135"/>
      <c r="GF99" s="135"/>
      <c r="GG99" s="135"/>
      <c r="GH99" s="135"/>
      <c r="GI99" s="135"/>
      <c r="GJ99" s="135"/>
      <c r="GK99" s="135"/>
      <c r="GL99" s="135"/>
      <c r="GM99" s="135"/>
      <c r="GN99" s="135"/>
      <c r="GO99" s="135"/>
      <c r="GP99" s="135"/>
      <c r="GQ99" s="135"/>
      <c r="GR99" s="135"/>
      <c r="GS99" s="135"/>
      <c r="GT99" s="135"/>
      <c r="GU99" s="135"/>
      <c r="GV99" s="135"/>
      <c r="GW99" s="135"/>
      <c r="GX99" s="135"/>
      <c r="GY99" s="135"/>
      <c r="GZ99" s="135"/>
      <c r="HA99" s="135"/>
      <c r="HB99" s="135"/>
      <c r="HC99" s="135"/>
      <c r="HD99" s="135"/>
      <c r="HE99" s="135"/>
      <c r="HF99" s="135"/>
      <c r="HG99" s="135"/>
      <c r="HH99" s="135"/>
      <c r="HI99" s="135"/>
      <c r="HJ99" s="135"/>
      <c r="HK99" s="135"/>
      <c r="HL99" s="135"/>
      <c r="HM99" s="135"/>
      <c r="HN99" s="135"/>
      <c r="HO99" s="135"/>
      <c r="HP99" s="135"/>
      <c r="HQ99" s="135"/>
      <c r="HR99" s="135"/>
      <c r="HS99" s="135"/>
      <c r="HT99" s="135"/>
      <c r="HU99" s="135"/>
      <c r="HV99" s="135"/>
      <c r="HW99" s="135"/>
      <c r="HX99" s="135"/>
      <c r="HY99" s="135"/>
      <c r="HZ99" s="135"/>
      <c r="IA99" s="135"/>
      <c r="IB99" s="135"/>
      <c r="IC99" s="135"/>
      <c r="ID99" s="135"/>
      <c r="IE99" s="135"/>
      <c r="IF99" s="135"/>
      <c r="IG99" s="135"/>
      <c r="IH99" s="135"/>
      <c r="II99" s="135"/>
      <c r="IJ99" s="135"/>
      <c r="IK99" s="135"/>
      <c r="IL99" s="135"/>
      <c r="IM99" s="135"/>
      <c r="IN99" s="135"/>
      <c r="IO99" s="135"/>
      <c r="IP99" s="135"/>
      <c r="IQ99" s="135"/>
      <c r="IR99" s="135"/>
      <c r="IS99" s="135"/>
      <c r="IT99" s="135"/>
      <c r="IU99" s="135"/>
      <c r="IV99" s="135"/>
    </row>
    <row r="100" spans="1:256" ht="13">
      <c r="A100" s="36" t="s">
        <v>279</v>
      </c>
      <c r="B100" s="324"/>
      <c r="C100" s="324" t="s">
        <v>280</v>
      </c>
      <c r="D100" s="324"/>
      <c r="E100" s="324"/>
      <c r="F100" s="324"/>
      <c r="G100" s="324"/>
      <c r="H100" s="324"/>
      <c r="I100" s="241"/>
      <c r="J100" s="446"/>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c r="CA100" s="135"/>
      <c r="CB100" s="135"/>
      <c r="CC100" s="135"/>
      <c r="CD100" s="135"/>
      <c r="CE100" s="135"/>
      <c r="CF100" s="135"/>
      <c r="CG100" s="135"/>
      <c r="CH100" s="135"/>
      <c r="CI100" s="135"/>
      <c r="CJ100" s="135"/>
      <c r="CK100" s="135"/>
      <c r="CL100" s="135"/>
      <c r="CM100" s="135"/>
      <c r="CN100" s="135"/>
      <c r="CO100" s="135"/>
      <c r="CP100" s="135"/>
      <c r="CQ100" s="135"/>
      <c r="CR100" s="135"/>
      <c r="CS100" s="135"/>
      <c r="CT100" s="135"/>
      <c r="CU100" s="135"/>
      <c r="CV100" s="135"/>
      <c r="CW100" s="135"/>
      <c r="CX100" s="135"/>
      <c r="CY100" s="135"/>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5"/>
      <c r="EA100" s="135"/>
      <c r="EB100" s="135"/>
      <c r="EC100" s="135"/>
      <c r="ED100" s="135"/>
      <c r="EE100" s="135"/>
      <c r="EF100" s="135"/>
      <c r="EG100" s="135"/>
      <c r="EH100" s="135"/>
      <c r="EI100" s="135"/>
      <c r="EJ100" s="135"/>
      <c r="EK100" s="135"/>
      <c r="EL100" s="135"/>
      <c r="EM100" s="135"/>
      <c r="EN100" s="135"/>
      <c r="EO100" s="135"/>
      <c r="EP100" s="135"/>
      <c r="EQ100" s="135"/>
      <c r="ER100" s="135"/>
      <c r="ES100" s="135"/>
      <c r="ET100" s="135"/>
      <c r="EU100" s="135"/>
      <c r="EV100" s="135"/>
      <c r="EW100" s="135"/>
      <c r="EX100" s="135"/>
      <c r="EY100" s="135"/>
      <c r="EZ100" s="135"/>
      <c r="FA100" s="135"/>
      <c r="FB100" s="135"/>
      <c r="FC100" s="135"/>
      <c r="FD100" s="135"/>
      <c r="FE100" s="135"/>
      <c r="FF100" s="135"/>
      <c r="FG100" s="135"/>
      <c r="FH100" s="135"/>
      <c r="FI100" s="135"/>
      <c r="FJ100" s="135"/>
      <c r="FK100" s="135"/>
      <c r="FL100" s="135"/>
      <c r="FM100" s="135"/>
      <c r="FN100" s="135"/>
      <c r="FO100" s="135"/>
      <c r="FP100" s="135"/>
      <c r="FQ100" s="135"/>
      <c r="FR100" s="135"/>
      <c r="FS100" s="135"/>
      <c r="FT100" s="135"/>
      <c r="FU100" s="135"/>
      <c r="FV100" s="135"/>
      <c r="FW100" s="135"/>
      <c r="FX100" s="135"/>
      <c r="FY100" s="135"/>
      <c r="FZ100" s="135"/>
      <c r="GA100" s="135"/>
      <c r="GB100" s="135"/>
      <c r="GC100" s="135"/>
      <c r="GD100" s="135"/>
      <c r="GE100" s="135"/>
      <c r="GF100" s="135"/>
      <c r="GG100" s="135"/>
      <c r="GH100" s="135"/>
      <c r="GI100" s="135"/>
      <c r="GJ100" s="135"/>
      <c r="GK100" s="135"/>
      <c r="GL100" s="135"/>
      <c r="GM100" s="135"/>
      <c r="GN100" s="135"/>
      <c r="GO100" s="135"/>
      <c r="GP100" s="135"/>
      <c r="GQ100" s="135"/>
      <c r="GR100" s="135"/>
      <c r="GS100" s="135"/>
      <c r="GT100" s="135"/>
      <c r="GU100" s="135"/>
      <c r="GV100" s="135"/>
      <c r="GW100" s="135"/>
      <c r="GX100" s="135"/>
      <c r="GY100" s="135"/>
      <c r="GZ100" s="135"/>
      <c r="HA100" s="135"/>
      <c r="HB100" s="135"/>
      <c r="HC100" s="135"/>
      <c r="HD100" s="135"/>
      <c r="HE100" s="135"/>
      <c r="HF100" s="135"/>
      <c r="HG100" s="135"/>
      <c r="HH100" s="135"/>
      <c r="HI100" s="135"/>
      <c r="HJ100" s="135"/>
      <c r="HK100" s="135"/>
      <c r="HL100" s="135"/>
      <c r="HM100" s="135"/>
      <c r="HN100" s="135"/>
      <c r="HO100" s="135"/>
      <c r="HP100" s="135"/>
      <c r="HQ100" s="135"/>
      <c r="HR100" s="135"/>
      <c r="HS100" s="135"/>
      <c r="HT100" s="135"/>
      <c r="HU100" s="135"/>
      <c r="HV100" s="135"/>
      <c r="HW100" s="135"/>
      <c r="HX100" s="135"/>
      <c r="HY100" s="135"/>
      <c r="HZ100" s="135"/>
      <c r="IA100" s="135"/>
      <c r="IB100" s="135"/>
      <c r="IC100" s="135"/>
      <c r="ID100" s="135"/>
      <c r="IE100" s="135"/>
      <c r="IF100" s="135"/>
      <c r="IG100" s="135"/>
      <c r="IH100" s="135"/>
      <c r="II100" s="135"/>
      <c r="IJ100" s="135"/>
      <c r="IK100" s="135"/>
      <c r="IL100" s="135"/>
      <c r="IM100" s="135"/>
      <c r="IN100" s="135"/>
      <c r="IO100" s="135"/>
      <c r="IP100" s="135"/>
      <c r="IQ100" s="135"/>
      <c r="IR100" s="135"/>
      <c r="IS100" s="135"/>
      <c r="IT100" s="135"/>
      <c r="IU100" s="135"/>
      <c r="IV100" s="135"/>
    </row>
    <row r="101" spans="1:256" ht="13">
      <c r="A101" s="446" t="s">
        <v>281</v>
      </c>
      <c r="C101" s="137" t="s">
        <v>282</v>
      </c>
      <c r="I101" s="475"/>
      <c r="J101" s="446"/>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c r="CK101" s="135"/>
      <c r="CL101" s="135"/>
      <c r="CM101" s="135"/>
      <c r="CN101" s="135"/>
      <c r="CO101" s="135"/>
      <c r="CP101" s="135"/>
      <c r="CQ101" s="135"/>
      <c r="CR101" s="135"/>
      <c r="CS101" s="135"/>
      <c r="CT101" s="135"/>
      <c r="CU101" s="135"/>
      <c r="CV101" s="135"/>
      <c r="CW101" s="135"/>
      <c r="CX101" s="135"/>
      <c r="CY101" s="135"/>
      <c r="CZ101" s="135"/>
      <c r="DA101" s="135"/>
      <c r="DB101" s="135"/>
      <c r="DC101" s="135"/>
      <c r="DD101" s="135"/>
      <c r="DE101" s="135"/>
      <c r="DF101" s="135"/>
      <c r="DG101" s="135"/>
      <c r="DH101" s="135"/>
      <c r="DI101" s="135"/>
      <c r="DJ101" s="135"/>
      <c r="DK101" s="135"/>
      <c r="DL101" s="135"/>
      <c r="DM101" s="135"/>
      <c r="DN101" s="135"/>
      <c r="DO101" s="135"/>
      <c r="DP101" s="135"/>
      <c r="DQ101" s="135"/>
      <c r="DR101" s="135"/>
      <c r="DS101" s="135"/>
      <c r="DT101" s="135"/>
      <c r="DU101" s="135"/>
      <c r="DV101" s="135"/>
      <c r="DW101" s="135"/>
      <c r="DX101" s="135"/>
      <c r="DY101" s="135"/>
      <c r="DZ101" s="135"/>
      <c r="EA101" s="135"/>
      <c r="EB101" s="135"/>
      <c r="EC101" s="135"/>
      <c r="ED101" s="135"/>
      <c r="EE101" s="135"/>
      <c r="EF101" s="135"/>
      <c r="EG101" s="135"/>
      <c r="EH101" s="135"/>
      <c r="EI101" s="135"/>
      <c r="EJ101" s="135"/>
      <c r="EK101" s="135"/>
      <c r="EL101" s="135"/>
      <c r="EM101" s="135"/>
      <c r="EN101" s="135"/>
      <c r="EO101" s="135"/>
      <c r="EP101" s="135"/>
      <c r="EQ101" s="135"/>
      <c r="ER101" s="135"/>
      <c r="ES101" s="135"/>
      <c r="ET101" s="135"/>
      <c r="EU101" s="135"/>
      <c r="EV101" s="135"/>
      <c r="EW101" s="135"/>
      <c r="EX101" s="135"/>
      <c r="EY101" s="135"/>
      <c r="EZ101" s="135"/>
      <c r="FA101" s="135"/>
      <c r="FB101" s="135"/>
      <c r="FC101" s="135"/>
      <c r="FD101" s="135"/>
      <c r="FE101" s="135"/>
      <c r="FF101" s="135"/>
      <c r="FG101" s="135"/>
      <c r="FH101" s="135"/>
      <c r="FI101" s="135"/>
      <c r="FJ101" s="135"/>
      <c r="FK101" s="135"/>
      <c r="FL101" s="135"/>
      <c r="FM101" s="135"/>
      <c r="FN101" s="135"/>
      <c r="FO101" s="135"/>
      <c r="FP101" s="135"/>
      <c r="FQ101" s="135"/>
      <c r="FR101" s="135"/>
      <c r="FS101" s="135"/>
      <c r="FT101" s="135"/>
      <c r="FU101" s="135"/>
      <c r="FV101" s="135"/>
      <c r="FW101" s="135"/>
      <c r="FX101" s="135"/>
      <c r="FY101" s="135"/>
      <c r="FZ101" s="135"/>
      <c r="GA101" s="135"/>
      <c r="GB101" s="135"/>
      <c r="GC101" s="135"/>
      <c r="GD101" s="135"/>
      <c r="GE101" s="135"/>
      <c r="GF101" s="135"/>
      <c r="GG101" s="135"/>
      <c r="GH101" s="135"/>
      <c r="GI101" s="135"/>
      <c r="GJ101" s="135"/>
      <c r="GK101" s="135"/>
      <c r="GL101" s="135"/>
      <c r="GM101" s="135"/>
      <c r="GN101" s="135"/>
      <c r="GO101" s="135"/>
      <c r="GP101" s="135"/>
      <c r="GQ101" s="135"/>
      <c r="GR101" s="135"/>
      <c r="GS101" s="135"/>
      <c r="GT101" s="135"/>
      <c r="GU101" s="135"/>
      <c r="GV101" s="135"/>
      <c r="GW101" s="135"/>
      <c r="GX101" s="135"/>
      <c r="GY101" s="135"/>
      <c r="GZ101" s="135"/>
      <c r="HA101" s="135"/>
      <c r="HB101" s="135"/>
      <c r="HC101" s="135"/>
      <c r="HD101" s="135"/>
      <c r="HE101" s="135"/>
      <c r="HF101" s="135"/>
      <c r="HG101" s="135"/>
      <c r="HH101" s="135"/>
      <c r="HI101" s="135"/>
      <c r="HJ101" s="135"/>
      <c r="HK101" s="135"/>
      <c r="HL101" s="135"/>
      <c r="HM101" s="135"/>
      <c r="HN101" s="135"/>
      <c r="HO101" s="135"/>
      <c r="HP101" s="135"/>
      <c r="HQ101" s="135"/>
      <c r="HR101" s="135"/>
      <c r="HS101" s="135"/>
      <c r="HT101" s="135"/>
      <c r="HU101" s="135"/>
      <c r="HV101" s="135"/>
      <c r="HW101" s="135"/>
      <c r="HX101" s="135"/>
      <c r="HY101" s="135"/>
      <c r="HZ101" s="135"/>
      <c r="IA101" s="135"/>
      <c r="IB101" s="135"/>
      <c r="IC101" s="135"/>
      <c r="ID101" s="135"/>
      <c r="IE101" s="135"/>
      <c r="IF101" s="135"/>
      <c r="IG101" s="135"/>
      <c r="IH101" s="135"/>
      <c r="II101" s="135"/>
      <c r="IJ101" s="135"/>
      <c r="IK101" s="135"/>
      <c r="IL101" s="135"/>
      <c r="IM101" s="135"/>
      <c r="IN101" s="135"/>
      <c r="IO101" s="135"/>
      <c r="IP101" s="135"/>
      <c r="IQ101" s="135"/>
      <c r="IR101" s="135"/>
      <c r="IS101" s="135"/>
      <c r="IT101" s="135"/>
      <c r="IU101" s="135"/>
      <c r="IV101" s="135"/>
    </row>
    <row r="102" spans="1:256" ht="13.5" customHeight="1">
      <c r="A102" s="52" t="s">
        <v>283</v>
      </c>
      <c r="B102" s="334"/>
      <c r="C102" s="334" t="s">
        <v>173</v>
      </c>
      <c r="D102" s="334"/>
      <c r="E102" s="334"/>
      <c r="F102" s="334"/>
      <c r="G102" s="334"/>
      <c r="H102" s="334"/>
      <c r="I102" s="164"/>
      <c r="J102" s="446"/>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c r="ED102" s="135"/>
      <c r="EE102" s="135"/>
      <c r="EF102" s="135"/>
      <c r="EG102" s="135"/>
      <c r="EH102" s="135"/>
      <c r="EI102" s="135"/>
      <c r="EJ102" s="135"/>
      <c r="EK102" s="135"/>
      <c r="EL102" s="135"/>
      <c r="EM102" s="135"/>
      <c r="EN102" s="135"/>
      <c r="EO102" s="135"/>
      <c r="EP102" s="135"/>
      <c r="EQ102" s="135"/>
      <c r="ER102" s="135"/>
      <c r="ES102" s="135"/>
      <c r="ET102" s="135"/>
      <c r="EU102" s="135"/>
      <c r="EV102" s="135"/>
      <c r="EW102" s="135"/>
      <c r="EX102" s="135"/>
      <c r="EY102" s="135"/>
      <c r="EZ102" s="135"/>
      <c r="FA102" s="135"/>
      <c r="FB102" s="135"/>
      <c r="FC102" s="135"/>
      <c r="FD102" s="135"/>
      <c r="FE102" s="135"/>
      <c r="FF102" s="135"/>
      <c r="FG102" s="135"/>
      <c r="FH102" s="135"/>
      <c r="FI102" s="135"/>
      <c r="FJ102" s="135"/>
      <c r="FK102" s="135"/>
      <c r="FL102" s="135"/>
      <c r="FM102" s="135"/>
      <c r="FN102" s="135"/>
      <c r="FO102" s="135"/>
      <c r="FP102" s="135"/>
      <c r="FQ102" s="135"/>
      <c r="FR102" s="135"/>
      <c r="FS102" s="135"/>
      <c r="FT102" s="135"/>
      <c r="FU102" s="135"/>
      <c r="FV102" s="135"/>
      <c r="FW102" s="135"/>
      <c r="FX102" s="135"/>
      <c r="FY102" s="135"/>
      <c r="FZ102" s="135"/>
      <c r="GA102" s="135"/>
      <c r="GB102" s="135"/>
      <c r="GC102" s="135"/>
      <c r="GD102" s="135"/>
      <c r="GE102" s="135"/>
      <c r="GF102" s="135"/>
      <c r="GG102" s="135"/>
      <c r="GH102" s="135"/>
      <c r="GI102" s="135"/>
      <c r="GJ102" s="135"/>
      <c r="GK102" s="135"/>
      <c r="GL102" s="135"/>
      <c r="GM102" s="135"/>
      <c r="GN102" s="135"/>
      <c r="GO102" s="135"/>
      <c r="GP102" s="135"/>
      <c r="GQ102" s="135"/>
      <c r="GR102" s="135"/>
      <c r="GS102" s="135"/>
      <c r="GT102" s="135"/>
      <c r="GU102" s="135"/>
      <c r="GV102" s="135"/>
      <c r="GW102" s="135"/>
      <c r="GX102" s="135"/>
      <c r="GY102" s="135"/>
      <c r="GZ102" s="135"/>
      <c r="HA102" s="135"/>
      <c r="HB102" s="135"/>
      <c r="HC102" s="135"/>
      <c r="HD102" s="135"/>
      <c r="HE102" s="135"/>
      <c r="HF102" s="135"/>
      <c r="HG102" s="135"/>
      <c r="HH102" s="135"/>
      <c r="HI102" s="135"/>
      <c r="HJ102" s="135"/>
      <c r="HK102" s="135"/>
      <c r="HL102" s="135"/>
      <c r="HM102" s="135"/>
      <c r="HN102" s="135"/>
      <c r="HO102" s="135"/>
      <c r="HP102" s="135"/>
      <c r="HQ102" s="135"/>
      <c r="HR102" s="135"/>
      <c r="HS102" s="135"/>
      <c r="HT102" s="135"/>
      <c r="HU102" s="135"/>
      <c r="HV102" s="135"/>
      <c r="HW102" s="135"/>
      <c r="HX102" s="135"/>
      <c r="HY102" s="135"/>
      <c r="HZ102" s="135"/>
      <c r="IA102" s="135"/>
      <c r="IB102" s="135"/>
      <c r="IC102" s="135"/>
      <c r="ID102" s="135"/>
      <c r="IE102" s="135"/>
      <c r="IF102" s="135"/>
      <c r="IG102" s="135"/>
      <c r="IH102" s="135"/>
      <c r="II102" s="135"/>
      <c r="IJ102" s="135"/>
      <c r="IK102" s="135"/>
      <c r="IL102" s="135"/>
      <c r="IM102" s="135"/>
      <c r="IN102" s="135"/>
      <c r="IO102" s="135"/>
      <c r="IP102" s="135"/>
      <c r="IQ102" s="135"/>
      <c r="IR102" s="135"/>
      <c r="IS102" s="135"/>
      <c r="IT102" s="135"/>
      <c r="IU102" s="135"/>
      <c r="IV102" s="135"/>
    </row>
  </sheetData>
  <sheetCalcPr fullCalcOnLoad="1"/>
  <mergeCells count="128">
    <mergeCell ref="E98:G98"/>
    <mergeCell ref="E99:G99"/>
    <mergeCell ref="E89:G89"/>
    <mergeCell ref="E90:G90"/>
    <mergeCell ref="E91:G91"/>
    <mergeCell ref="E92:G92"/>
    <mergeCell ref="E93:G93"/>
    <mergeCell ref="E94:G94"/>
    <mergeCell ref="E95:G95"/>
    <mergeCell ref="E96:G96"/>
    <mergeCell ref="E97:G97"/>
    <mergeCell ref="E80:G80"/>
    <mergeCell ref="E81:G81"/>
    <mergeCell ref="E82:G82"/>
    <mergeCell ref="E83:G83"/>
    <mergeCell ref="E84:G84"/>
    <mergeCell ref="E85:G85"/>
    <mergeCell ref="E86:G86"/>
    <mergeCell ref="E87:G87"/>
    <mergeCell ref="E88:G88"/>
    <mergeCell ref="E75:G75"/>
    <mergeCell ref="E76:G76"/>
    <mergeCell ref="E77:G77"/>
    <mergeCell ref="E78:G78"/>
    <mergeCell ref="E71:G71"/>
    <mergeCell ref="E72:G72"/>
    <mergeCell ref="E73:G73"/>
    <mergeCell ref="E74:G74"/>
    <mergeCell ref="E79:G79"/>
    <mergeCell ref="E62:G62"/>
    <mergeCell ref="E63:G63"/>
    <mergeCell ref="E64:G64"/>
    <mergeCell ref="E65:G65"/>
    <mergeCell ref="E66:G66"/>
    <mergeCell ref="E67:G67"/>
    <mergeCell ref="E68:G68"/>
    <mergeCell ref="E69:G69"/>
    <mergeCell ref="E70:G70"/>
    <mergeCell ref="G58:G59"/>
    <mergeCell ref="H58:I59"/>
    <mergeCell ref="B59:C59"/>
    <mergeCell ref="A60:I60"/>
    <mergeCell ref="B58:C58"/>
    <mergeCell ref="D58:D59"/>
    <mergeCell ref="E58:E59"/>
    <mergeCell ref="F58:F59"/>
    <mergeCell ref="E61:G61"/>
    <mergeCell ref="B55:C55"/>
    <mergeCell ref="D55:F55"/>
    <mergeCell ref="H55:I55"/>
    <mergeCell ref="B56:C56"/>
    <mergeCell ref="D56:D57"/>
    <mergeCell ref="E56:E57"/>
    <mergeCell ref="F56:F57"/>
    <mergeCell ref="G56:G57"/>
    <mergeCell ref="H56:I57"/>
    <mergeCell ref="E45:G45"/>
    <mergeCell ref="E46:G46"/>
    <mergeCell ref="E47:G47"/>
    <mergeCell ref="E48:G48"/>
    <mergeCell ref="B52:D52"/>
    <mergeCell ref="E52:G53"/>
    <mergeCell ref="H52:H53"/>
    <mergeCell ref="I52:I53"/>
    <mergeCell ref="A53:A54"/>
    <mergeCell ref="B53:D54"/>
    <mergeCell ref="E54:G54"/>
    <mergeCell ref="B57:C57"/>
    <mergeCell ref="E40:G40"/>
    <mergeCell ref="E41:G41"/>
    <mergeCell ref="E42:G42"/>
    <mergeCell ref="E43:G43"/>
    <mergeCell ref="E36:G36"/>
    <mergeCell ref="E37:G37"/>
    <mergeCell ref="E38:G38"/>
    <mergeCell ref="E39:G39"/>
    <mergeCell ref="E44:G44"/>
    <mergeCell ref="E27:G27"/>
    <mergeCell ref="E28:G28"/>
    <mergeCell ref="E29:G29"/>
    <mergeCell ref="E30:G30"/>
    <mergeCell ref="E31:G31"/>
    <mergeCell ref="E32:G32"/>
    <mergeCell ref="E33:G33"/>
    <mergeCell ref="E34:G34"/>
    <mergeCell ref="E35:G35"/>
    <mergeCell ref="E17:G17"/>
    <mergeCell ref="E22:G22"/>
    <mergeCell ref="E23:G23"/>
    <mergeCell ref="E24:G24"/>
    <mergeCell ref="E25:G25"/>
    <mergeCell ref="E18:G18"/>
    <mergeCell ref="E19:G19"/>
    <mergeCell ref="E20:G20"/>
    <mergeCell ref="E21:G21"/>
    <mergeCell ref="F5:F6"/>
    <mergeCell ref="E26:G26"/>
    <mergeCell ref="A9:I9"/>
    <mergeCell ref="E10:G10"/>
    <mergeCell ref="E11:G11"/>
    <mergeCell ref="E12:G12"/>
    <mergeCell ref="E13:G13"/>
    <mergeCell ref="E14:G14"/>
    <mergeCell ref="E15:G15"/>
    <mergeCell ref="E16:G16"/>
    <mergeCell ref="B7:C7"/>
    <mergeCell ref="D7:D8"/>
    <mergeCell ref="E7:E8"/>
    <mergeCell ref="F7:F8"/>
    <mergeCell ref="G7:G8"/>
    <mergeCell ref="H7:I8"/>
    <mergeCell ref="B8:C8"/>
    <mergeCell ref="B1:D1"/>
    <mergeCell ref="E1:G2"/>
    <mergeCell ref="H1:H2"/>
    <mergeCell ref="I1:I2"/>
    <mergeCell ref="G5:G6"/>
    <mergeCell ref="H5:I6"/>
    <mergeCell ref="B6:C6"/>
    <mergeCell ref="B5:C5"/>
    <mergeCell ref="D5:D6"/>
    <mergeCell ref="E5:E6"/>
    <mergeCell ref="H4:I4"/>
    <mergeCell ref="A2:A3"/>
    <mergeCell ref="B2:D3"/>
    <mergeCell ref="E3:G3"/>
    <mergeCell ref="B4:C4"/>
    <mergeCell ref="D4:F4"/>
  </mergeCells>
  <pageMargins left="0.75" right="0.75" top="1" bottom="1" header="0.5" footer="0.5"/>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P88"/>
  <sheetViews>
    <sheetView workbookViewId="0">
      <selection sqref="A1:F2"/>
    </sheetView>
  </sheetViews>
  <sheetFormatPr baseColWidth="10" defaultColWidth="8.6640625" defaultRowHeight="21" customHeight="1"/>
  <cols>
    <col min="1" max="2" width="6.6640625" style="137" customWidth="1"/>
    <col min="3" max="3" width="6.83203125" style="137" customWidth="1"/>
    <col min="4" max="4" width="10.6640625" style="137" customWidth="1"/>
    <col min="5" max="5" width="4.83203125" style="137" customWidth="1"/>
    <col min="6" max="11" width="8.6640625" style="137"/>
    <col min="12" max="12" width="2.5" style="137" customWidth="1"/>
    <col min="13" max="14" width="3.6640625" style="137" customWidth="1"/>
    <col min="15" max="15" width="2.5" style="137" customWidth="1"/>
    <col min="16" max="16" width="12.1640625" style="14" customWidth="1"/>
  </cols>
  <sheetData>
    <row r="1" spans="1:16" ht="30" customHeight="1">
      <c r="A1" s="796" t="str">
        <f ca="1">Score!$A$1</f>
        <v>Naptown Roller Girls / Tornado Sirens</v>
      </c>
      <c r="B1" s="796"/>
      <c r="C1" s="796"/>
      <c r="D1" s="796"/>
      <c r="E1" s="796"/>
      <c r="F1" s="796"/>
      <c r="G1" s="1011" t="str">
        <f ca="1">IF(ISBLANK(Score!$I$1), "", Score!$I$1)</f>
        <v>RED</v>
      </c>
      <c r="H1" s="1011"/>
      <c r="I1" s="834">
        <f ca="1">IF(ISBLANK(IBRF!$B$5), "", IBRF!$B$5)</f>
        <v>41369</v>
      </c>
      <c r="J1" s="834"/>
      <c r="K1" s="677"/>
      <c r="L1" s="677"/>
      <c r="M1" s="677"/>
      <c r="N1" s="677"/>
      <c r="O1" s="677"/>
      <c r="P1" s="676"/>
    </row>
    <row r="2" spans="1:16" ht="15" customHeight="1">
      <c r="A2" s="1010"/>
      <c r="B2" s="1010"/>
      <c r="C2" s="1010"/>
      <c r="D2" s="1010"/>
      <c r="E2" s="1010"/>
      <c r="F2" s="1010"/>
      <c r="G2" s="1008" t="s">
        <v>499</v>
      </c>
      <c r="H2" s="1008"/>
      <c r="I2" s="1009" t="s">
        <v>500</v>
      </c>
      <c r="J2" s="1009"/>
      <c r="K2" s="679" t="s">
        <v>174</v>
      </c>
      <c r="L2" s="679"/>
      <c r="M2" s="679"/>
      <c r="N2" s="679"/>
      <c r="O2" s="679"/>
      <c r="P2" s="265" t="str">
        <f ca="1">IF((Score!$R$2=""),"",Score!$R$2)</f>
        <v/>
      </c>
    </row>
    <row r="3" spans="1:16" s="242" customFormat="1" ht="15" customHeight="1">
      <c r="A3" s="485" t="s">
        <v>175</v>
      </c>
      <c r="B3" s="160" t="s">
        <v>176</v>
      </c>
      <c r="C3" s="160" t="s">
        <v>177</v>
      </c>
      <c r="D3" s="160" t="s">
        <v>552</v>
      </c>
      <c r="E3" s="160" t="s">
        <v>178</v>
      </c>
      <c r="F3" s="160" t="s">
        <v>179</v>
      </c>
      <c r="G3" s="160" t="s">
        <v>180</v>
      </c>
      <c r="H3" s="160" t="s">
        <v>181</v>
      </c>
      <c r="I3" s="1012" t="s">
        <v>182</v>
      </c>
      <c r="J3" s="1012"/>
      <c r="K3" s="1012"/>
      <c r="L3" s="149"/>
      <c r="M3" s="1013" t="s">
        <v>176</v>
      </c>
      <c r="N3" s="1013"/>
      <c r="O3" s="352"/>
      <c r="P3" s="378" t="s">
        <v>183</v>
      </c>
    </row>
    <row r="4" spans="1:16" ht="23.25" customHeight="1">
      <c r="A4" s="528"/>
      <c r="B4" s="188"/>
      <c r="C4" s="3"/>
      <c r="D4" s="116"/>
      <c r="E4" s="3"/>
      <c r="F4" s="188"/>
      <c r="G4" s="188"/>
      <c r="H4" s="188"/>
      <c r="I4" s="3"/>
      <c r="J4" s="3"/>
      <c r="K4" s="489"/>
      <c r="L4" s="39"/>
      <c r="M4" s="284">
        <v>1</v>
      </c>
      <c r="N4" s="284">
        <f t="shared" ref="N4:N28" si="0">M4</f>
        <v>1</v>
      </c>
      <c r="O4" s="526"/>
      <c r="P4" s="513" t="str">
        <f ca="1">IF((IBRF!B11=""),"",IBRF!B11)</f>
        <v>101</v>
      </c>
    </row>
    <row r="5" spans="1:16" ht="23.25" customHeight="1">
      <c r="A5" s="311"/>
      <c r="B5" s="245"/>
      <c r="C5" s="343"/>
      <c r="D5" s="156"/>
      <c r="E5" s="343"/>
      <c r="F5" s="245"/>
      <c r="G5" s="245"/>
      <c r="H5" s="245"/>
      <c r="I5" s="343"/>
      <c r="J5" s="343"/>
      <c r="K5" s="326"/>
      <c r="L5" s="39"/>
      <c r="M5" s="284">
        <f t="shared" ref="M5:M28" si="1">M4+1</f>
        <v>2</v>
      </c>
      <c r="N5" s="284">
        <f t="shared" si="0"/>
        <v>2</v>
      </c>
      <c r="O5" s="526"/>
      <c r="P5" s="13"/>
    </row>
    <row r="6" spans="1:16" ht="23.25" customHeight="1">
      <c r="A6" s="311"/>
      <c r="B6" s="343"/>
      <c r="C6" s="284"/>
      <c r="D6" s="425"/>
      <c r="E6" s="284"/>
      <c r="F6" s="343"/>
      <c r="G6" s="343"/>
      <c r="H6" s="343"/>
      <c r="I6" s="284"/>
      <c r="J6" s="284"/>
      <c r="K6" s="275"/>
      <c r="L6" s="39"/>
      <c r="M6" s="284">
        <f t="shared" si="1"/>
        <v>3</v>
      </c>
      <c r="N6" s="284">
        <f t="shared" si="0"/>
        <v>3</v>
      </c>
      <c r="O6" s="526"/>
      <c r="P6" s="513" t="str">
        <f ca="1">IF((IBRF!B12=""),"",IBRF!B12)</f>
        <v>105</v>
      </c>
    </row>
    <row r="7" spans="1:16" ht="23.25" customHeight="1">
      <c r="A7" s="311"/>
      <c r="B7" s="245"/>
      <c r="C7" s="343"/>
      <c r="D7" s="156"/>
      <c r="E7" s="343"/>
      <c r="F7" s="245"/>
      <c r="G7" s="245"/>
      <c r="H7" s="245"/>
      <c r="I7" s="343"/>
      <c r="J7" s="343"/>
      <c r="K7" s="326"/>
      <c r="L7" s="39"/>
      <c r="M7" s="284">
        <f t="shared" si="1"/>
        <v>4</v>
      </c>
      <c r="N7" s="284">
        <f t="shared" si="0"/>
        <v>4</v>
      </c>
      <c r="O7" s="526"/>
      <c r="P7" s="13"/>
    </row>
    <row r="8" spans="1:16" ht="23.25" customHeight="1">
      <c r="A8" s="311"/>
      <c r="B8" s="343"/>
      <c r="C8" s="284"/>
      <c r="D8" s="425"/>
      <c r="E8" s="284"/>
      <c r="F8" s="343"/>
      <c r="G8" s="343"/>
      <c r="H8" s="343"/>
      <c r="I8" s="284"/>
      <c r="J8" s="284"/>
      <c r="K8" s="275"/>
      <c r="L8" s="39"/>
      <c r="M8" s="284">
        <f t="shared" si="1"/>
        <v>5</v>
      </c>
      <c r="N8" s="284">
        <f t="shared" si="0"/>
        <v>5</v>
      </c>
      <c r="O8" s="526"/>
      <c r="P8" s="513" t="str">
        <f ca="1">IF((IBRF!B13=""),"",IBRF!B13)</f>
        <v>121</v>
      </c>
    </row>
    <row r="9" spans="1:16" ht="23.25" customHeight="1">
      <c r="A9" s="311"/>
      <c r="B9" s="245"/>
      <c r="C9" s="343"/>
      <c r="D9" s="156"/>
      <c r="E9" s="343"/>
      <c r="F9" s="245"/>
      <c r="G9" s="245"/>
      <c r="H9" s="245"/>
      <c r="I9" s="343"/>
      <c r="J9" s="343"/>
      <c r="K9" s="326"/>
      <c r="L9" s="39"/>
      <c r="M9" s="284">
        <f t="shared" si="1"/>
        <v>6</v>
      </c>
      <c r="N9" s="284">
        <f t="shared" si="0"/>
        <v>6</v>
      </c>
      <c r="O9" s="526"/>
      <c r="P9" s="13"/>
    </row>
    <row r="10" spans="1:16" ht="23.25" customHeight="1">
      <c r="A10" s="311"/>
      <c r="B10" s="343"/>
      <c r="C10" s="284"/>
      <c r="D10" s="425"/>
      <c r="E10" s="284"/>
      <c r="F10" s="343"/>
      <c r="G10" s="343"/>
      <c r="H10" s="343"/>
      <c r="I10" s="284"/>
      <c r="J10" s="284"/>
      <c r="K10" s="275"/>
      <c r="L10" s="39"/>
      <c r="M10" s="284">
        <f t="shared" si="1"/>
        <v>7</v>
      </c>
      <c r="N10" s="284">
        <f t="shared" si="0"/>
        <v>7</v>
      </c>
      <c r="O10" s="526"/>
      <c r="P10" s="513" t="str">
        <f ca="1">IF((IBRF!B14=""),"",IBRF!B14)</f>
        <v>17</v>
      </c>
    </row>
    <row r="11" spans="1:16" ht="23.25" customHeight="1">
      <c r="A11" s="311"/>
      <c r="B11" s="245"/>
      <c r="C11" s="343"/>
      <c r="D11" s="156"/>
      <c r="E11" s="343"/>
      <c r="F11" s="245"/>
      <c r="G11" s="245"/>
      <c r="H11" s="245"/>
      <c r="I11" s="343"/>
      <c r="J11" s="343"/>
      <c r="K11" s="326"/>
      <c r="L11" s="39"/>
      <c r="M11" s="284">
        <f t="shared" si="1"/>
        <v>8</v>
      </c>
      <c r="N11" s="284">
        <f t="shared" si="0"/>
        <v>8</v>
      </c>
      <c r="O11" s="526"/>
      <c r="P11" s="13"/>
    </row>
    <row r="12" spans="1:16" ht="23.25" customHeight="1">
      <c r="A12" s="311"/>
      <c r="B12" s="343"/>
      <c r="C12" s="284"/>
      <c r="D12" s="425"/>
      <c r="E12" s="284"/>
      <c r="F12" s="343"/>
      <c r="G12" s="343"/>
      <c r="H12" s="343"/>
      <c r="I12" s="284"/>
      <c r="J12" s="284"/>
      <c r="K12" s="275"/>
      <c r="L12" s="39"/>
      <c r="M12" s="284">
        <f t="shared" si="1"/>
        <v>9</v>
      </c>
      <c r="N12" s="284">
        <f t="shared" si="0"/>
        <v>9</v>
      </c>
      <c r="O12" s="526"/>
      <c r="P12" s="513" t="str">
        <f ca="1">IF((IBRF!B15=""),"",IBRF!B15)</f>
        <v>1942</v>
      </c>
    </row>
    <row r="13" spans="1:16" ht="23.25" customHeight="1">
      <c r="A13" s="311"/>
      <c r="B13" s="245"/>
      <c r="C13" s="343"/>
      <c r="D13" s="156"/>
      <c r="E13" s="343"/>
      <c r="F13" s="245"/>
      <c r="G13" s="245"/>
      <c r="H13" s="245"/>
      <c r="I13" s="343"/>
      <c r="J13" s="343"/>
      <c r="K13" s="326"/>
      <c r="L13" s="39"/>
      <c r="M13" s="284">
        <f t="shared" si="1"/>
        <v>10</v>
      </c>
      <c r="N13" s="284">
        <f t="shared" si="0"/>
        <v>10</v>
      </c>
      <c r="O13" s="526"/>
      <c r="P13" s="13"/>
    </row>
    <row r="14" spans="1:16" ht="23.25" customHeight="1">
      <c r="A14" s="311"/>
      <c r="B14" s="343"/>
      <c r="C14" s="284"/>
      <c r="D14" s="425"/>
      <c r="E14" s="284"/>
      <c r="F14" s="343"/>
      <c r="G14" s="343"/>
      <c r="H14" s="343"/>
      <c r="I14" s="284"/>
      <c r="J14" s="284"/>
      <c r="K14" s="275"/>
      <c r="L14" s="39"/>
      <c r="M14" s="284">
        <f t="shared" si="1"/>
        <v>11</v>
      </c>
      <c r="N14" s="284">
        <f t="shared" si="0"/>
        <v>11</v>
      </c>
      <c r="O14" s="526"/>
      <c r="P14" s="513" t="str">
        <f ca="1">IF((IBRF!B16=""),"",IBRF!B16)</f>
        <v>2</v>
      </c>
    </row>
    <row r="15" spans="1:16" ht="23.25" customHeight="1">
      <c r="A15" s="311"/>
      <c r="B15" s="245"/>
      <c r="C15" s="343"/>
      <c r="D15" s="156"/>
      <c r="E15" s="343"/>
      <c r="F15" s="245"/>
      <c r="G15" s="245"/>
      <c r="H15" s="245"/>
      <c r="I15" s="343"/>
      <c r="J15" s="343"/>
      <c r="K15" s="326"/>
      <c r="L15" s="39"/>
      <c r="M15" s="284">
        <f t="shared" si="1"/>
        <v>12</v>
      </c>
      <c r="N15" s="284">
        <f t="shared" si="0"/>
        <v>12</v>
      </c>
      <c r="O15" s="526"/>
      <c r="P15" s="13"/>
    </row>
    <row r="16" spans="1:16" ht="23.25" customHeight="1">
      <c r="A16" s="311"/>
      <c r="B16" s="343"/>
      <c r="C16" s="284"/>
      <c r="D16" s="425"/>
      <c r="E16" s="284"/>
      <c r="F16" s="343"/>
      <c r="G16" s="343"/>
      <c r="H16" s="343"/>
      <c r="I16" s="284"/>
      <c r="J16" s="284"/>
      <c r="K16" s="275"/>
      <c r="L16" s="39"/>
      <c r="M16" s="284">
        <f t="shared" si="1"/>
        <v>13</v>
      </c>
      <c r="N16" s="284">
        <f t="shared" si="0"/>
        <v>13</v>
      </c>
      <c r="O16" s="526"/>
      <c r="P16" s="513" t="str">
        <f ca="1">IF((IBRF!B17=""),"",IBRF!B17)</f>
        <v>218</v>
      </c>
    </row>
    <row r="17" spans="1:16" ht="23.25" customHeight="1">
      <c r="A17" s="311"/>
      <c r="B17" s="245"/>
      <c r="C17" s="343"/>
      <c r="D17" s="156"/>
      <c r="E17" s="343"/>
      <c r="F17" s="245"/>
      <c r="G17" s="245"/>
      <c r="H17" s="245"/>
      <c r="I17" s="343"/>
      <c r="J17" s="343"/>
      <c r="K17" s="326"/>
      <c r="L17" s="39"/>
      <c r="M17" s="284">
        <f t="shared" si="1"/>
        <v>14</v>
      </c>
      <c r="N17" s="284">
        <f t="shared" si="0"/>
        <v>14</v>
      </c>
      <c r="O17" s="526"/>
      <c r="P17" s="13"/>
    </row>
    <row r="18" spans="1:16" ht="23.25" customHeight="1">
      <c r="A18" s="311"/>
      <c r="B18" s="343"/>
      <c r="C18" s="284"/>
      <c r="D18" s="425"/>
      <c r="E18" s="284"/>
      <c r="F18" s="343"/>
      <c r="G18" s="343"/>
      <c r="H18" s="343"/>
      <c r="I18" s="284"/>
      <c r="J18" s="284"/>
      <c r="K18" s="275"/>
      <c r="L18" s="39"/>
      <c r="M18" s="284">
        <f t="shared" si="1"/>
        <v>15</v>
      </c>
      <c r="N18" s="284">
        <f t="shared" si="0"/>
        <v>15</v>
      </c>
      <c r="O18" s="526"/>
      <c r="P18" s="513" t="str">
        <f ca="1">IF((IBRF!B18=""),"",IBRF!B18)</f>
        <v>318</v>
      </c>
    </row>
    <row r="19" spans="1:16" ht="23.25" customHeight="1">
      <c r="A19" s="311"/>
      <c r="B19" s="245"/>
      <c r="C19" s="343"/>
      <c r="D19" s="156"/>
      <c r="E19" s="343"/>
      <c r="F19" s="245"/>
      <c r="G19" s="245"/>
      <c r="H19" s="245"/>
      <c r="I19" s="343"/>
      <c r="J19" s="343"/>
      <c r="K19" s="326"/>
      <c r="L19" s="39"/>
      <c r="M19" s="284">
        <f t="shared" si="1"/>
        <v>16</v>
      </c>
      <c r="N19" s="284">
        <f t="shared" si="0"/>
        <v>16</v>
      </c>
      <c r="O19" s="526"/>
      <c r="P19" s="13"/>
    </row>
    <row r="20" spans="1:16" ht="23.25" customHeight="1">
      <c r="A20" s="311"/>
      <c r="B20" s="343"/>
      <c r="C20" s="284"/>
      <c r="D20" s="425"/>
      <c r="E20" s="284"/>
      <c r="F20" s="343"/>
      <c r="G20" s="343"/>
      <c r="H20" s="343"/>
      <c r="I20" s="284"/>
      <c r="J20" s="284"/>
      <c r="K20" s="275"/>
      <c r="L20" s="39"/>
      <c r="M20" s="284">
        <f t="shared" si="1"/>
        <v>17</v>
      </c>
      <c r="N20" s="284">
        <f t="shared" si="0"/>
        <v>17</v>
      </c>
      <c r="O20" s="526"/>
      <c r="P20" s="513" t="str">
        <f ca="1">IF((IBRF!B19=""),"",IBRF!B19)</f>
        <v>4</v>
      </c>
    </row>
    <row r="21" spans="1:16" ht="23.25" customHeight="1">
      <c r="A21" s="311"/>
      <c r="B21" s="245"/>
      <c r="C21" s="343"/>
      <c r="D21" s="156"/>
      <c r="E21" s="343"/>
      <c r="F21" s="245"/>
      <c r="G21" s="245"/>
      <c r="H21" s="245"/>
      <c r="I21" s="343"/>
      <c r="J21" s="343"/>
      <c r="K21" s="326"/>
      <c r="L21" s="39"/>
      <c r="M21" s="284">
        <f t="shared" si="1"/>
        <v>18</v>
      </c>
      <c r="N21" s="284">
        <f t="shared" si="0"/>
        <v>18</v>
      </c>
      <c r="O21" s="526"/>
      <c r="P21" s="13"/>
    </row>
    <row r="22" spans="1:16" ht="23.25" customHeight="1">
      <c r="A22" s="311"/>
      <c r="B22" s="343"/>
      <c r="C22" s="284"/>
      <c r="D22" s="425"/>
      <c r="E22" s="284"/>
      <c r="F22" s="343"/>
      <c r="G22" s="343"/>
      <c r="H22" s="343"/>
      <c r="I22" s="284"/>
      <c r="J22" s="284"/>
      <c r="K22" s="275"/>
      <c r="L22" s="39"/>
      <c r="M22" s="284">
        <f t="shared" si="1"/>
        <v>19</v>
      </c>
      <c r="N22" s="284">
        <f t="shared" si="0"/>
        <v>19</v>
      </c>
      <c r="O22" s="526"/>
      <c r="P22" s="513" t="str">
        <f ca="1">IF((IBRF!B20=""),"",IBRF!B20)</f>
        <v>614</v>
      </c>
    </row>
    <row r="23" spans="1:16" ht="23.25" customHeight="1">
      <c r="A23" s="311"/>
      <c r="B23" s="245"/>
      <c r="C23" s="343"/>
      <c r="D23" s="156"/>
      <c r="E23" s="343"/>
      <c r="F23" s="245"/>
      <c r="G23" s="245"/>
      <c r="H23" s="245"/>
      <c r="I23" s="343"/>
      <c r="J23" s="343"/>
      <c r="K23" s="326"/>
      <c r="L23" s="39"/>
      <c r="M23" s="284">
        <f t="shared" si="1"/>
        <v>20</v>
      </c>
      <c r="N23" s="284">
        <f t="shared" si="0"/>
        <v>20</v>
      </c>
      <c r="O23" s="526"/>
      <c r="P23" s="13"/>
    </row>
    <row r="24" spans="1:16" ht="23.25" customHeight="1">
      <c r="A24" s="311"/>
      <c r="B24" s="343"/>
      <c r="C24" s="284"/>
      <c r="D24" s="425"/>
      <c r="E24" s="284"/>
      <c r="F24" s="343"/>
      <c r="G24" s="343"/>
      <c r="H24" s="343"/>
      <c r="I24" s="284"/>
      <c r="J24" s="284"/>
      <c r="K24" s="275"/>
      <c r="L24" s="39"/>
      <c r="M24" s="284">
        <f t="shared" si="1"/>
        <v>21</v>
      </c>
      <c r="N24" s="284">
        <f t="shared" si="0"/>
        <v>21</v>
      </c>
      <c r="O24" s="526"/>
      <c r="P24" s="513" t="str">
        <f ca="1">IF((IBRF!B21=""),"",IBRF!B21)</f>
        <v>69</v>
      </c>
    </row>
    <row r="25" spans="1:16" ht="23.25" customHeight="1">
      <c r="A25" s="311"/>
      <c r="B25" s="245"/>
      <c r="C25" s="343"/>
      <c r="D25" s="156"/>
      <c r="E25" s="343"/>
      <c r="F25" s="245"/>
      <c r="G25" s="245"/>
      <c r="H25" s="245"/>
      <c r="I25" s="343"/>
      <c r="J25" s="343"/>
      <c r="K25" s="326"/>
      <c r="L25" s="39"/>
      <c r="M25" s="284">
        <f t="shared" si="1"/>
        <v>22</v>
      </c>
      <c r="N25" s="284">
        <f t="shared" si="0"/>
        <v>22</v>
      </c>
      <c r="O25" s="526"/>
      <c r="P25" s="13"/>
    </row>
    <row r="26" spans="1:16" ht="23.25" customHeight="1">
      <c r="A26" s="311"/>
      <c r="B26" s="343"/>
      <c r="C26" s="284"/>
      <c r="D26" s="425"/>
      <c r="E26" s="284"/>
      <c r="F26" s="343"/>
      <c r="G26" s="343"/>
      <c r="H26" s="343"/>
      <c r="I26" s="284"/>
      <c r="J26" s="284"/>
      <c r="K26" s="275"/>
      <c r="L26" s="39"/>
      <c r="M26" s="284">
        <f t="shared" si="1"/>
        <v>23</v>
      </c>
      <c r="N26" s="284">
        <f t="shared" si="0"/>
        <v>23</v>
      </c>
      <c r="O26" s="526"/>
      <c r="P26" s="513" t="str">
        <f ca="1">IF((IBRF!B22=""),"",IBRF!B22)</f>
        <v>7</v>
      </c>
    </row>
    <row r="27" spans="1:16" ht="23.25" customHeight="1">
      <c r="A27" s="311"/>
      <c r="B27" s="245"/>
      <c r="C27" s="343"/>
      <c r="D27" s="156"/>
      <c r="E27" s="343"/>
      <c r="F27" s="245"/>
      <c r="G27" s="245"/>
      <c r="H27" s="245"/>
      <c r="I27" s="343"/>
      <c r="J27" s="343"/>
      <c r="K27" s="326"/>
      <c r="L27" s="39"/>
      <c r="M27" s="284">
        <f t="shared" si="1"/>
        <v>24</v>
      </c>
      <c r="N27" s="284">
        <f t="shared" si="0"/>
        <v>24</v>
      </c>
      <c r="O27" s="526"/>
      <c r="P27" s="13"/>
    </row>
    <row r="28" spans="1:16" ht="23.25" customHeight="1">
      <c r="A28" s="311"/>
      <c r="B28" s="343"/>
      <c r="C28" s="284"/>
      <c r="D28" s="425"/>
      <c r="E28" s="284"/>
      <c r="F28" s="343"/>
      <c r="G28" s="343"/>
      <c r="H28" s="343"/>
      <c r="I28" s="284"/>
      <c r="J28" s="284"/>
      <c r="K28" s="275"/>
      <c r="L28" s="39"/>
      <c r="M28" s="284">
        <f t="shared" si="1"/>
        <v>25</v>
      </c>
      <c r="N28" s="284">
        <f t="shared" si="0"/>
        <v>25</v>
      </c>
      <c r="O28" s="526"/>
      <c r="P28" s="513" t="str">
        <f ca="1">IF((IBRF!B23=""),"",IBRF!B23)</f>
        <v>76</v>
      </c>
    </row>
    <row r="29" spans="1:16" ht="23.25" customHeight="1">
      <c r="A29" s="311"/>
      <c r="B29" s="245"/>
      <c r="C29" s="343"/>
      <c r="D29" s="156"/>
      <c r="E29" s="343"/>
      <c r="F29" s="245"/>
      <c r="G29" s="245"/>
      <c r="H29" s="245"/>
      <c r="I29" s="343"/>
      <c r="J29" s="343"/>
      <c r="K29" s="326"/>
      <c r="L29" s="39"/>
      <c r="M29" s="284">
        <v>26</v>
      </c>
      <c r="N29" s="284">
        <v>26</v>
      </c>
      <c r="O29" s="526"/>
      <c r="P29" s="13"/>
    </row>
    <row r="30" spans="1:16" ht="23.25" customHeight="1">
      <c r="A30" s="311"/>
      <c r="B30" s="343"/>
      <c r="C30" s="284"/>
      <c r="D30" s="425"/>
      <c r="E30" s="284"/>
      <c r="F30" s="343"/>
      <c r="G30" s="343"/>
      <c r="H30" s="343"/>
      <c r="I30" s="284"/>
      <c r="J30" s="284"/>
      <c r="K30" s="275"/>
      <c r="L30" s="39"/>
      <c r="M30" s="284">
        <v>27</v>
      </c>
      <c r="N30" s="284">
        <v>27</v>
      </c>
      <c r="O30" s="526"/>
      <c r="P30" s="513" t="str">
        <f ca="1">IF((IBRF!B24=""),"",IBRF!B24)</f>
        <v>95</v>
      </c>
    </row>
    <row r="31" spans="1:16" ht="23.25" customHeight="1">
      <c r="A31" s="311"/>
      <c r="B31" s="245"/>
      <c r="C31" s="343"/>
      <c r="D31" s="156"/>
      <c r="E31" s="343"/>
      <c r="F31" s="245"/>
      <c r="G31" s="245"/>
      <c r="H31" s="245"/>
      <c r="I31" s="343"/>
      <c r="J31" s="343"/>
      <c r="K31" s="326"/>
      <c r="L31" s="39"/>
      <c r="M31" s="284">
        <v>28</v>
      </c>
      <c r="N31" s="284">
        <v>28</v>
      </c>
      <c r="O31" s="526"/>
      <c r="P31" s="13"/>
    </row>
    <row r="32" spans="1:16" ht="23.25" customHeight="1">
      <c r="A32" s="311"/>
      <c r="B32" s="343"/>
      <c r="C32" s="284"/>
      <c r="D32" s="425"/>
      <c r="E32" s="284"/>
      <c r="F32" s="343"/>
      <c r="G32" s="343"/>
      <c r="H32" s="343"/>
      <c r="I32" s="284"/>
      <c r="J32" s="284"/>
      <c r="K32" s="275"/>
      <c r="L32" s="39"/>
      <c r="M32" s="284">
        <v>29</v>
      </c>
      <c r="N32" s="284">
        <v>29</v>
      </c>
      <c r="O32" s="526"/>
      <c r="P32" s="513" t="str">
        <f ca="1">IF((IBRF!B25=""),"",IBRF!B25)</f>
        <v>1980</v>
      </c>
    </row>
    <row r="33" spans="1:16" ht="23.25" customHeight="1">
      <c r="A33" s="311"/>
      <c r="B33" s="245"/>
      <c r="C33" s="343"/>
      <c r="D33" s="156"/>
      <c r="E33" s="343"/>
      <c r="F33" s="245"/>
      <c r="G33" s="245"/>
      <c r="H33" s="245"/>
      <c r="I33" s="343"/>
      <c r="J33" s="343"/>
      <c r="K33" s="326"/>
      <c r="L33" s="39"/>
      <c r="M33" s="284">
        <v>30</v>
      </c>
      <c r="N33" s="284">
        <v>30</v>
      </c>
      <c r="O33" s="526"/>
      <c r="P33" s="13"/>
    </row>
    <row r="34" spans="1:16" ht="23.25" customHeight="1">
      <c r="A34" s="311"/>
      <c r="B34" s="343"/>
      <c r="C34" s="284"/>
      <c r="D34" s="425"/>
      <c r="E34" s="284"/>
      <c r="F34" s="343"/>
      <c r="G34" s="343"/>
      <c r="H34" s="343"/>
      <c r="I34" s="284"/>
      <c r="J34" s="284"/>
      <c r="K34" s="275"/>
      <c r="L34" s="39"/>
      <c r="M34" s="284">
        <v>31</v>
      </c>
      <c r="N34" s="284">
        <v>31</v>
      </c>
      <c r="O34" s="526"/>
      <c r="P34" s="513" t="str">
        <f ca="1">IF((IBRF!B26=""),"",IBRF!B26)</f>
        <v>313</v>
      </c>
    </row>
    <row r="35" spans="1:16" ht="23.25" customHeight="1">
      <c r="A35" s="311"/>
      <c r="B35" s="245"/>
      <c r="C35" s="343"/>
      <c r="D35" s="156"/>
      <c r="E35" s="343"/>
      <c r="F35" s="245"/>
      <c r="G35" s="245"/>
      <c r="H35" s="245"/>
      <c r="I35" s="343"/>
      <c r="J35" s="343"/>
      <c r="K35" s="326"/>
      <c r="L35" s="39"/>
      <c r="M35" s="284">
        <v>32</v>
      </c>
      <c r="N35" s="284">
        <v>32</v>
      </c>
      <c r="O35" s="526"/>
      <c r="P35" s="13"/>
    </row>
    <row r="36" spans="1:16" ht="23.25" customHeight="1">
      <c r="A36" s="311"/>
      <c r="B36" s="343"/>
      <c r="C36" s="284"/>
      <c r="D36" s="425"/>
      <c r="E36" s="284"/>
      <c r="F36" s="343"/>
      <c r="G36" s="343"/>
      <c r="H36" s="343"/>
      <c r="I36" s="284"/>
      <c r="J36" s="284"/>
      <c r="K36" s="275"/>
      <c r="L36" s="39"/>
      <c r="M36" s="284">
        <v>33</v>
      </c>
      <c r="N36" s="284">
        <v>33</v>
      </c>
      <c r="O36" s="526"/>
      <c r="P36" s="513" t="str">
        <f ca="1">IF((IBRF!B27=""),"",IBRF!B27)</f>
        <v/>
      </c>
    </row>
    <row r="37" spans="1:16" ht="23.25" customHeight="1">
      <c r="A37" s="311"/>
      <c r="B37" s="245"/>
      <c r="C37" s="343"/>
      <c r="D37" s="156"/>
      <c r="E37" s="343"/>
      <c r="F37" s="245"/>
      <c r="G37" s="245"/>
      <c r="H37" s="245"/>
      <c r="I37" s="343"/>
      <c r="J37" s="343"/>
      <c r="K37" s="326"/>
      <c r="L37" s="39"/>
      <c r="M37" s="284">
        <v>34</v>
      </c>
      <c r="N37" s="284">
        <v>34</v>
      </c>
      <c r="O37" s="526"/>
      <c r="P37" s="13"/>
    </row>
    <row r="38" spans="1:16" ht="23.25" customHeight="1">
      <c r="A38" s="311"/>
      <c r="B38" s="343"/>
      <c r="C38" s="284"/>
      <c r="D38" s="425"/>
      <c r="E38" s="284"/>
      <c r="F38" s="343"/>
      <c r="G38" s="343"/>
      <c r="H38" s="343"/>
      <c r="I38" s="284"/>
      <c r="J38" s="284"/>
      <c r="K38" s="275"/>
      <c r="L38" s="39"/>
      <c r="M38" s="284">
        <v>35</v>
      </c>
      <c r="N38" s="284">
        <v>35</v>
      </c>
      <c r="O38" s="526"/>
      <c r="P38" s="513" t="str">
        <f ca="1">IF((IBRF!B28=""),"",IBRF!B28)</f>
        <v/>
      </c>
    </row>
    <row r="39" spans="1:16" ht="23.25" customHeight="1">
      <c r="A39" s="311"/>
      <c r="B39" s="245"/>
      <c r="C39" s="343"/>
      <c r="D39" s="156"/>
      <c r="E39" s="343"/>
      <c r="F39" s="245"/>
      <c r="G39" s="245"/>
      <c r="H39" s="245"/>
      <c r="I39" s="343"/>
      <c r="J39" s="343"/>
      <c r="K39" s="326"/>
      <c r="L39" s="39"/>
      <c r="M39" s="284">
        <v>36</v>
      </c>
      <c r="N39" s="284">
        <v>36</v>
      </c>
      <c r="O39" s="526"/>
      <c r="P39" s="13"/>
    </row>
    <row r="40" spans="1:16" s="137" customFormat="1" ht="23.25" customHeight="1">
      <c r="A40" s="311"/>
      <c r="B40" s="343"/>
      <c r="C40" s="284"/>
      <c r="D40" s="425"/>
      <c r="E40" s="284"/>
      <c r="F40" s="343"/>
      <c r="G40" s="343"/>
      <c r="H40" s="343"/>
      <c r="I40" s="284"/>
      <c r="J40" s="284"/>
      <c r="K40" s="275"/>
      <c r="L40" s="39"/>
      <c r="M40" s="284">
        <v>37</v>
      </c>
      <c r="N40" s="284">
        <v>37</v>
      </c>
      <c r="O40" s="526"/>
      <c r="P40" s="513" t="str">
        <f ca="1">IF((IBRF!B29=""),"",IBRF!B29)</f>
        <v/>
      </c>
    </row>
    <row r="41" spans="1:16" s="137" customFormat="1" ht="23.25" customHeight="1">
      <c r="A41" s="311"/>
      <c r="B41" s="245"/>
      <c r="C41" s="343"/>
      <c r="D41" s="156"/>
      <c r="E41" s="343"/>
      <c r="F41" s="245"/>
      <c r="G41" s="245"/>
      <c r="H41" s="245"/>
      <c r="I41" s="343"/>
      <c r="J41" s="343"/>
      <c r="K41" s="326"/>
      <c r="L41" s="39"/>
      <c r="M41" s="284">
        <v>38</v>
      </c>
      <c r="N41" s="284">
        <v>38</v>
      </c>
      <c r="O41" s="526"/>
      <c r="P41" s="13"/>
    </row>
    <row r="42" spans="1:16" s="137" customFormat="1" ht="23.25" customHeight="1">
      <c r="A42" s="311"/>
      <c r="B42" s="343"/>
      <c r="C42" s="284"/>
      <c r="D42" s="425"/>
      <c r="E42" s="284"/>
      <c r="F42" s="343"/>
      <c r="G42" s="343"/>
      <c r="H42" s="343"/>
      <c r="I42" s="284"/>
      <c r="J42" s="284"/>
      <c r="K42" s="275"/>
      <c r="L42" s="446"/>
      <c r="M42" s="19"/>
      <c r="N42" s="19"/>
      <c r="O42" s="356"/>
      <c r="P42" s="513" t="str">
        <f ca="1">IF((IBRF!B30=""),"",IBRF!B30)</f>
        <v/>
      </c>
    </row>
    <row r="43" spans="1:16" s="137" customFormat="1" ht="23.25" customHeight="1">
      <c r="A43" s="311"/>
      <c r="B43" s="245"/>
      <c r="C43" s="343"/>
      <c r="D43" s="156"/>
      <c r="E43" s="343"/>
      <c r="F43" s="245"/>
      <c r="G43" s="245"/>
      <c r="H43" s="245"/>
      <c r="I43" s="343"/>
      <c r="J43" s="343"/>
      <c r="K43" s="326"/>
      <c r="L43" s="46"/>
      <c r="M43" s="124"/>
      <c r="N43" s="124"/>
      <c r="O43" s="431"/>
      <c r="P43" s="13"/>
    </row>
    <row r="44" spans="1:16" s="137" customFormat="1" ht="48" customHeight="1">
      <c r="A44" s="1014" t="s">
        <v>184</v>
      </c>
      <c r="B44" s="1015"/>
      <c r="C44" s="1015"/>
      <c r="D44" s="1015"/>
      <c r="E44" s="1015"/>
      <c r="F44" s="1015"/>
      <c r="G44" s="1015"/>
      <c r="H44" s="1015"/>
      <c r="I44" s="1015"/>
      <c r="J44" s="1015"/>
      <c r="K44" s="1015"/>
      <c r="L44" s="1015"/>
      <c r="M44" s="1015"/>
      <c r="N44" s="1015"/>
      <c r="O44" s="1015"/>
      <c r="P44" s="1016"/>
    </row>
    <row r="45" spans="1:16" s="137" customFormat="1" ht="30" customHeight="1">
      <c r="A45" s="1017" t="str">
        <f ca="1">Score!$T$1</f>
        <v>Detroit Derby Girls / All-Stars</v>
      </c>
      <c r="B45" s="1017"/>
      <c r="C45" s="1017"/>
      <c r="D45" s="1017"/>
      <c r="E45" s="1017"/>
      <c r="F45" s="1017"/>
      <c r="G45" s="1018" t="str">
        <f ca="1">IF(ISBLANK(Score!$AB$1),"",Score!$AB$1)</f>
        <v>WHITE</v>
      </c>
      <c r="H45" s="1018"/>
      <c r="I45" s="1019">
        <f ca="1">IF(ISBLANK(IBRF!$B$5), "", IBRF!$B$5)</f>
        <v>41369</v>
      </c>
      <c r="J45" s="1019"/>
      <c r="K45" s="1020"/>
      <c r="L45" s="1020"/>
      <c r="M45" s="1020"/>
      <c r="N45" s="1020"/>
      <c r="O45" s="1020"/>
      <c r="P45" s="1021"/>
    </row>
    <row r="46" spans="1:16" ht="15" customHeight="1">
      <c r="A46" s="1017"/>
      <c r="B46" s="1017"/>
      <c r="C46" s="1017"/>
      <c r="D46" s="1017"/>
      <c r="E46" s="1017"/>
      <c r="F46" s="1017"/>
      <c r="G46" s="1008" t="s">
        <v>499</v>
      </c>
      <c r="H46" s="1008"/>
      <c r="I46" s="1009" t="s">
        <v>500</v>
      </c>
      <c r="J46" s="1009"/>
      <c r="K46" s="679" t="s">
        <v>174</v>
      </c>
      <c r="L46" s="679"/>
      <c r="M46" s="679"/>
      <c r="N46" s="679"/>
      <c r="O46" s="679"/>
      <c r="P46" s="265" t="str">
        <f ca="1">IF((Score!$R$2=""),"",Score!$R$2)</f>
        <v/>
      </c>
    </row>
    <row r="47" spans="1:16" s="242" customFormat="1" ht="15" customHeight="1">
      <c r="A47" s="422" t="s">
        <v>175</v>
      </c>
      <c r="B47" s="312" t="s">
        <v>176</v>
      </c>
      <c r="C47" s="312" t="s">
        <v>177</v>
      </c>
      <c r="D47" s="312" t="s">
        <v>552</v>
      </c>
      <c r="E47" s="312" t="s">
        <v>178</v>
      </c>
      <c r="F47" s="312" t="s">
        <v>179</v>
      </c>
      <c r="G47" s="160" t="s">
        <v>180</v>
      </c>
      <c r="H47" s="160" t="s">
        <v>181</v>
      </c>
      <c r="I47" s="1012" t="s">
        <v>182</v>
      </c>
      <c r="J47" s="1012"/>
      <c r="K47" s="1012"/>
      <c r="L47" s="149"/>
      <c r="M47" s="1013" t="s">
        <v>176</v>
      </c>
      <c r="N47" s="1013"/>
      <c r="O47" s="352"/>
      <c r="P47" s="378" t="s">
        <v>183</v>
      </c>
    </row>
    <row r="48" spans="1:16" ht="23.25" customHeight="1">
      <c r="A48" s="528"/>
      <c r="B48" s="188"/>
      <c r="C48" s="3"/>
      <c r="D48" s="116"/>
      <c r="E48" s="3"/>
      <c r="F48" s="188"/>
      <c r="G48" s="188"/>
      <c r="H48" s="188"/>
      <c r="I48" s="3"/>
      <c r="J48" s="3"/>
      <c r="K48" s="489"/>
      <c r="L48" s="39"/>
      <c r="M48" s="284">
        <v>1</v>
      </c>
      <c r="N48" s="284">
        <f t="shared" ref="N48:N72" si="2">M48</f>
        <v>1</v>
      </c>
      <c r="O48" s="526"/>
      <c r="P48" s="513" t="str">
        <f ca="1">IF((IBRF!H11=""),"",IBRF!H11)</f>
        <v>223</v>
      </c>
    </row>
    <row r="49" spans="1:16" ht="23.25" customHeight="1">
      <c r="A49" s="311"/>
      <c r="B49" s="245"/>
      <c r="C49" s="343"/>
      <c r="D49" s="156"/>
      <c r="E49" s="343"/>
      <c r="F49" s="245"/>
      <c r="G49" s="245"/>
      <c r="H49" s="245"/>
      <c r="I49" s="343"/>
      <c r="J49" s="343"/>
      <c r="K49" s="326"/>
      <c r="L49" s="39"/>
      <c r="M49" s="284">
        <f t="shared" ref="M49:M72" si="3">M48+1</f>
        <v>2</v>
      </c>
      <c r="N49" s="284">
        <f t="shared" si="2"/>
        <v>2</v>
      </c>
      <c r="O49" s="526"/>
      <c r="P49" s="13"/>
    </row>
    <row r="50" spans="1:16" ht="23.25" customHeight="1">
      <c r="A50" s="311"/>
      <c r="B50" s="343"/>
      <c r="C50" s="284"/>
      <c r="D50" s="425"/>
      <c r="E50" s="284"/>
      <c r="F50" s="343"/>
      <c r="G50" s="343"/>
      <c r="H50" s="343"/>
      <c r="I50" s="284"/>
      <c r="J50" s="284"/>
      <c r="K50" s="275"/>
      <c r="L50" s="39"/>
      <c r="M50" s="284">
        <f t="shared" si="3"/>
        <v>3</v>
      </c>
      <c r="N50" s="284">
        <f t="shared" si="2"/>
        <v>3</v>
      </c>
      <c r="O50" s="526"/>
      <c r="P50" s="513" t="str">
        <f ca="1">IF((IBRF!H12=""),"",IBRF!H12)</f>
        <v>247</v>
      </c>
    </row>
    <row r="51" spans="1:16" ht="23.25" customHeight="1">
      <c r="A51" s="311"/>
      <c r="B51" s="245"/>
      <c r="C51" s="343"/>
      <c r="D51" s="156"/>
      <c r="E51" s="343"/>
      <c r="F51" s="245"/>
      <c r="G51" s="245"/>
      <c r="H51" s="245"/>
      <c r="I51" s="343"/>
      <c r="J51" s="343"/>
      <c r="K51" s="326"/>
      <c r="L51" s="39"/>
      <c r="M51" s="284">
        <f t="shared" si="3"/>
        <v>4</v>
      </c>
      <c r="N51" s="284">
        <f t="shared" si="2"/>
        <v>4</v>
      </c>
      <c r="O51" s="526"/>
      <c r="P51" s="13"/>
    </row>
    <row r="52" spans="1:16" ht="23.25" customHeight="1">
      <c r="A52" s="311"/>
      <c r="B52" s="343"/>
      <c r="C52" s="284"/>
      <c r="D52" s="425"/>
      <c r="E52" s="284"/>
      <c r="F52" s="343"/>
      <c r="G52" s="343"/>
      <c r="H52" s="343"/>
      <c r="I52" s="284"/>
      <c r="J52" s="284"/>
      <c r="K52" s="275"/>
      <c r="L52" s="39"/>
      <c r="M52" s="284">
        <f t="shared" si="3"/>
        <v>5</v>
      </c>
      <c r="N52" s="284">
        <f t="shared" si="2"/>
        <v>5</v>
      </c>
      <c r="O52" s="526"/>
      <c r="P52" s="513" t="str">
        <f ca="1">IF((IBRF!H13=""),"",IBRF!H13)</f>
        <v>28</v>
      </c>
    </row>
    <row r="53" spans="1:16" ht="23.25" customHeight="1">
      <c r="A53" s="311"/>
      <c r="B53" s="245"/>
      <c r="C53" s="343"/>
      <c r="D53" s="156"/>
      <c r="E53" s="343"/>
      <c r="F53" s="245"/>
      <c r="G53" s="245"/>
      <c r="H53" s="245"/>
      <c r="I53" s="343"/>
      <c r="J53" s="343"/>
      <c r="K53" s="326"/>
      <c r="L53" s="39"/>
      <c r="M53" s="284">
        <f t="shared" si="3"/>
        <v>6</v>
      </c>
      <c r="N53" s="284">
        <f t="shared" si="2"/>
        <v>6</v>
      </c>
      <c r="O53" s="526"/>
      <c r="P53" s="13"/>
    </row>
    <row r="54" spans="1:16" ht="23.25" customHeight="1">
      <c r="A54" s="311"/>
      <c r="B54" s="343"/>
      <c r="C54" s="284"/>
      <c r="D54" s="425"/>
      <c r="E54" s="284"/>
      <c r="F54" s="343"/>
      <c r="G54" s="343"/>
      <c r="H54" s="343"/>
      <c r="I54" s="284"/>
      <c r="J54" s="284"/>
      <c r="K54" s="275"/>
      <c r="L54" s="39"/>
      <c r="M54" s="284">
        <f t="shared" si="3"/>
        <v>7</v>
      </c>
      <c r="N54" s="284">
        <f t="shared" si="2"/>
        <v>7</v>
      </c>
      <c r="O54" s="526"/>
      <c r="P54" s="513" t="str">
        <f ca="1">IF((IBRF!H14=""),"",IBRF!H14)</f>
        <v>3</v>
      </c>
    </row>
    <row r="55" spans="1:16" ht="23.25" customHeight="1">
      <c r="A55" s="311"/>
      <c r="B55" s="245"/>
      <c r="C55" s="343"/>
      <c r="D55" s="156"/>
      <c r="E55" s="343"/>
      <c r="F55" s="245"/>
      <c r="G55" s="245"/>
      <c r="H55" s="245"/>
      <c r="I55" s="343"/>
      <c r="J55" s="343"/>
      <c r="K55" s="326"/>
      <c r="L55" s="39"/>
      <c r="M55" s="284">
        <f t="shared" si="3"/>
        <v>8</v>
      </c>
      <c r="N55" s="284">
        <f t="shared" si="2"/>
        <v>8</v>
      </c>
      <c r="O55" s="526"/>
      <c r="P55" s="13"/>
    </row>
    <row r="56" spans="1:16" ht="23.25" customHeight="1">
      <c r="A56" s="311"/>
      <c r="B56" s="343"/>
      <c r="C56" s="284"/>
      <c r="D56" s="425"/>
      <c r="E56" s="284"/>
      <c r="F56" s="343"/>
      <c r="G56" s="343"/>
      <c r="H56" s="343"/>
      <c r="I56" s="284"/>
      <c r="J56" s="284"/>
      <c r="K56" s="275"/>
      <c r="L56" s="39"/>
      <c r="M56" s="284">
        <f t="shared" si="3"/>
        <v>9</v>
      </c>
      <c r="N56" s="284">
        <f t="shared" si="2"/>
        <v>9</v>
      </c>
      <c r="O56" s="526"/>
      <c r="P56" s="513" t="str">
        <f ca="1">IF((IBRF!H15=""),"",IBRF!H15)</f>
        <v>303</v>
      </c>
    </row>
    <row r="57" spans="1:16" ht="23.25" customHeight="1">
      <c r="A57" s="311"/>
      <c r="B57" s="245"/>
      <c r="C57" s="343"/>
      <c r="D57" s="156"/>
      <c r="E57" s="343"/>
      <c r="F57" s="245"/>
      <c r="G57" s="245"/>
      <c r="H57" s="245"/>
      <c r="I57" s="343"/>
      <c r="J57" s="343"/>
      <c r="K57" s="326"/>
      <c r="L57" s="39"/>
      <c r="M57" s="284">
        <f t="shared" si="3"/>
        <v>10</v>
      </c>
      <c r="N57" s="284">
        <f t="shared" si="2"/>
        <v>10</v>
      </c>
      <c r="O57" s="526"/>
      <c r="P57" s="13"/>
    </row>
    <row r="58" spans="1:16" ht="23.25" customHeight="1">
      <c r="A58" s="311"/>
      <c r="B58" s="343"/>
      <c r="C58" s="284"/>
      <c r="D58" s="425"/>
      <c r="E58" s="284"/>
      <c r="F58" s="343"/>
      <c r="G58" s="343"/>
      <c r="H58" s="343"/>
      <c r="I58" s="284"/>
      <c r="J58" s="284"/>
      <c r="K58" s="275"/>
      <c r="L58" s="39"/>
      <c r="M58" s="284">
        <f t="shared" si="3"/>
        <v>11</v>
      </c>
      <c r="N58" s="284">
        <f t="shared" si="2"/>
        <v>11</v>
      </c>
      <c r="O58" s="526"/>
      <c r="P58" s="513" t="str">
        <f ca="1">IF((IBRF!H16=""),"",IBRF!H16)</f>
        <v>45</v>
      </c>
    </row>
    <row r="59" spans="1:16" ht="23.25" customHeight="1">
      <c r="A59" s="311"/>
      <c r="B59" s="245"/>
      <c r="C59" s="343"/>
      <c r="D59" s="156"/>
      <c r="E59" s="343"/>
      <c r="F59" s="245"/>
      <c r="G59" s="245"/>
      <c r="H59" s="245"/>
      <c r="I59" s="343"/>
      <c r="J59" s="343"/>
      <c r="K59" s="326"/>
      <c r="L59" s="39"/>
      <c r="M59" s="284">
        <f t="shared" si="3"/>
        <v>12</v>
      </c>
      <c r="N59" s="284">
        <f t="shared" si="2"/>
        <v>12</v>
      </c>
      <c r="O59" s="526"/>
      <c r="P59" s="13"/>
    </row>
    <row r="60" spans="1:16" ht="23.25" customHeight="1">
      <c r="A60" s="311"/>
      <c r="B60" s="343"/>
      <c r="C60" s="284"/>
      <c r="D60" s="425"/>
      <c r="E60" s="284"/>
      <c r="F60" s="343"/>
      <c r="G60" s="343"/>
      <c r="H60" s="343"/>
      <c r="I60" s="284"/>
      <c r="J60" s="284"/>
      <c r="K60" s="275"/>
      <c r="L60" s="39"/>
      <c r="M60" s="284">
        <f t="shared" si="3"/>
        <v>13</v>
      </c>
      <c r="N60" s="284">
        <f t="shared" si="2"/>
        <v>13</v>
      </c>
      <c r="O60" s="526"/>
      <c r="P60" s="513" t="str">
        <f ca="1">IF((IBRF!H17=""),"",IBRF!H17)</f>
        <v>46</v>
      </c>
    </row>
    <row r="61" spans="1:16" ht="23.25" customHeight="1">
      <c r="A61" s="311"/>
      <c r="B61" s="245"/>
      <c r="C61" s="343"/>
      <c r="D61" s="156"/>
      <c r="E61" s="343"/>
      <c r="F61" s="245"/>
      <c r="G61" s="245"/>
      <c r="H61" s="245"/>
      <c r="I61" s="343"/>
      <c r="J61" s="343"/>
      <c r="K61" s="326"/>
      <c r="L61" s="39"/>
      <c r="M61" s="284">
        <f t="shared" si="3"/>
        <v>14</v>
      </c>
      <c r="N61" s="284">
        <f t="shared" si="2"/>
        <v>14</v>
      </c>
      <c r="O61" s="526"/>
      <c r="P61" s="13"/>
    </row>
    <row r="62" spans="1:16" ht="23.25" customHeight="1">
      <c r="A62" s="311"/>
      <c r="B62" s="343"/>
      <c r="C62" s="284"/>
      <c r="D62" s="425"/>
      <c r="E62" s="284"/>
      <c r="F62" s="343"/>
      <c r="G62" s="343"/>
      <c r="H62" s="343"/>
      <c r="I62" s="284"/>
      <c r="J62" s="284"/>
      <c r="K62" s="275"/>
      <c r="L62" s="39"/>
      <c r="M62" s="284">
        <f t="shared" si="3"/>
        <v>15</v>
      </c>
      <c r="N62" s="284">
        <f t="shared" si="2"/>
        <v>15</v>
      </c>
      <c r="O62" s="526"/>
      <c r="P62" s="513" t="str">
        <f ca="1">IF((IBRF!H18=""),"",IBRF!H18)</f>
        <v>462</v>
      </c>
    </row>
    <row r="63" spans="1:16" ht="23.25" customHeight="1">
      <c r="A63" s="311"/>
      <c r="B63" s="245"/>
      <c r="C63" s="343"/>
      <c r="D63" s="156"/>
      <c r="E63" s="343"/>
      <c r="F63" s="245"/>
      <c r="G63" s="245"/>
      <c r="H63" s="245"/>
      <c r="I63" s="343"/>
      <c r="J63" s="343"/>
      <c r="K63" s="326"/>
      <c r="L63" s="39"/>
      <c r="M63" s="284">
        <f t="shared" si="3"/>
        <v>16</v>
      </c>
      <c r="N63" s="284">
        <f t="shared" si="2"/>
        <v>16</v>
      </c>
      <c r="O63" s="526"/>
      <c r="P63" s="13"/>
    </row>
    <row r="64" spans="1:16" ht="23.25" customHeight="1">
      <c r="A64" s="311"/>
      <c r="B64" s="343"/>
      <c r="C64" s="284"/>
      <c r="D64" s="425"/>
      <c r="E64" s="284"/>
      <c r="F64" s="343"/>
      <c r="G64" s="343"/>
      <c r="H64" s="343"/>
      <c r="I64" s="284"/>
      <c r="J64" s="284"/>
      <c r="K64" s="275"/>
      <c r="L64" s="39"/>
      <c r="M64" s="284">
        <f t="shared" si="3"/>
        <v>17</v>
      </c>
      <c r="N64" s="284">
        <f t="shared" si="2"/>
        <v>17</v>
      </c>
      <c r="O64" s="526"/>
      <c r="P64" s="513" t="str">
        <f ca="1">IF((IBRF!H19=""),"",IBRF!H19)</f>
        <v>620</v>
      </c>
    </row>
    <row r="65" spans="1:16" ht="23.25" customHeight="1">
      <c r="A65" s="311"/>
      <c r="B65" s="245"/>
      <c r="C65" s="343"/>
      <c r="D65" s="156"/>
      <c r="E65" s="343"/>
      <c r="F65" s="245"/>
      <c r="G65" s="245"/>
      <c r="H65" s="245"/>
      <c r="I65" s="343"/>
      <c r="J65" s="343"/>
      <c r="K65" s="326"/>
      <c r="L65" s="39"/>
      <c r="M65" s="284">
        <f t="shared" si="3"/>
        <v>18</v>
      </c>
      <c r="N65" s="284">
        <f t="shared" si="2"/>
        <v>18</v>
      </c>
      <c r="O65" s="526"/>
      <c r="P65" s="13"/>
    </row>
    <row r="66" spans="1:16" ht="23.25" customHeight="1">
      <c r="A66" s="311"/>
      <c r="B66" s="343"/>
      <c r="C66" s="284"/>
      <c r="D66" s="425"/>
      <c r="E66" s="284"/>
      <c r="F66" s="343"/>
      <c r="G66" s="343"/>
      <c r="H66" s="343"/>
      <c r="I66" s="284"/>
      <c r="J66" s="284"/>
      <c r="K66" s="275"/>
      <c r="L66" s="39"/>
      <c r="M66" s="284">
        <f t="shared" si="3"/>
        <v>19</v>
      </c>
      <c r="N66" s="284">
        <f t="shared" si="2"/>
        <v>19</v>
      </c>
      <c r="O66" s="526"/>
      <c r="P66" s="513" t="str">
        <f ca="1">IF((IBRF!H20=""),"",IBRF!H20)</f>
        <v>666</v>
      </c>
    </row>
    <row r="67" spans="1:16" ht="23.25" customHeight="1">
      <c r="A67" s="311"/>
      <c r="B67" s="245"/>
      <c r="C67" s="343"/>
      <c r="D67" s="156"/>
      <c r="E67" s="343"/>
      <c r="F67" s="245"/>
      <c r="G67" s="245"/>
      <c r="H67" s="245"/>
      <c r="I67" s="343"/>
      <c r="J67" s="343"/>
      <c r="K67" s="326"/>
      <c r="L67" s="39"/>
      <c r="M67" s="284">
        <f t="shared" si="3"/>
        <v>20</v>
      </c>
      <c r="N67" s="284">
        <f t="shared" si="2"/>
        <v>20</v>
      </c>
      <c r="O67" s="526"/>
      <c r="P67" s="13"/>
    </row>
    <row r="68" spans="1:16" ht="23.25" customHeight="1">
      <c r="A68" s="311"/>
      <c r="B68" s="343"/>
      <c r="C68" s="284"/>
      <c r="D68" s="425"/>
      <c r="E68" s="284"/>
      <c r="F68" s="343"/>
      <c r="G68" s="343"/>
      <c r="H68" s="343"/>
      <c r="I68" s="284"/>
      <c r="J68" s="284"/>
      <c r="K68" s="275"/>
      <c r="L68" s="39"/>
      <c r="M68" s="284">
        <f t="shared" si="3"/>
        <v>21</v>
      </c>
      <c r="N68" s="284">
        <f t="shared" si="2"/>
        <v>21</v>
      </c>
      <c r="O68" s="526"/>
      <c r="P68" s="513" t="str">
        <f ca="1">IF((IBRF!H21=""),"",IBRF!H21)</f>
        <v>B00M</v>
      </c>
    </row>
    <row r="69" spans="1:16" ht="23.25" customHeight="1">
      <c r="A69" s="311"/>
      <c r="B69" s="245"/>
      <c r="C69" s="343"/>
      <c r="D69" s="156"/>
      <c r="E69" s="343"/>
      <c r="F69" s="245"/>
      <c r="G69" s="245"/>
      <c r="H69" s="245"/>
      <c r="I69" s="343"/>
      <c r="J69" s="343"/>
      <c r="K69" s="326"/>
      <c r="L69" s="39"/>
      <c r="M69" s="284">
        <f t="shared" si="3"/>
        <v>22</v>
      </c>
      <c r="N69" s="284">
        <f t="shared" si="2"/>
        <v>22</v>
      </c>
      <c r="O69" s="526"/>
      <c r="P69" s="13"/>
    </row>
    <row r="70" spans="1:16" ht="23.25" customHeight="1">
      <c r="A70" s="311"/>
      <c r="B70" s="343"/>
      <c r="C70" s="284"/>
      <c r="D70" s="425"/>
      <c r="E70" s="284"/>
      <c r="F70" s="343"/>
      <c r="G70" s="343"/>
      <c r="H70" s="343"/>
      <c r="I70" s="284"/>
      <c r="J70" s="284"/>
      <c r="K70" s="275"/>
      <c r="L70" s="39"/>
      <c r="M70" s="284">
        <f t="shared" si="3"/>
        <v>23</v>
      </c>
      <c r="N70" s="284">
        <f t="shared" si="2"/>
        <v>23</v>
      </c>
      <c r="O70" s="526"/>
      <c r="P70" s="513" t="str">
        <f ca="1">IF((IBRF!H22=""),"",IBRF!H22)</f>
        <v>N20</v>
      </c>
    </row>
    <row r="71" spans="1:16" ht="23.25" customHeight="1">
      <c r="A71" s="311"/>
      <c r="B71" s="245"/>
      <c r="C71" s="343"/>
      <c r="D71" s="156"/>
      <c r="E71" s="343"/>
      <c r="F71" s="245"/>
      <c r="G71" s="245"/>
      <c r="H71" s="245"/>
      <c r="I71" s="343"/>
      <c r="J71" s="343"/>
      <c r="K71" s="326"/>
      <c r="L71" s="39"/>
      <c r="M71" s="284">
        <f t="shared" si="3"/>
        <v>24</v>
      </c>
      <c r="N71" s="284">
        <f t="shared" si="2"/>
        <v>24</v>
      </c>
      <c r="O71" s="526"/>
      <c r="P71" s="13"/>
    </row>
    <row r="72" spans="1:16" ht="23.25" customHeight="1">
      <c r="A72" s="311"/>
      <c r="B72" s="343"/>
      <c r="C72" s="284"/>
      <c r="D72" s="425"/>
      <c r="E72" s="284"/>
      <c r="F72" s="343"/>
      <c r="G72" s="343"/>
      <c r="H72" s="343"/>
      <c r="I72" s="284"/>
      <c r="J72" s="284"/>
      <c r="K72" s="275"/>
      <c r="L72" s="39"/>
      <c r="M72" s="284">
        <f t="shared" si="3"/>
        <v>25</v>
      </c>
      <c r="N72" s="284">
        <f t="shared" si="2"/>
        <v>25</v>
      </c>
      <c r="O72" s="526"/>
      <c r="P72" s="513" t="str">
        <f ca="1">IF((IBRF!H23=""),"",IBRF!H23)</f>
        <v>W00T</v>
      </c>
    </row>
    <row r="73" spans="1:16" ht="23.25" customHeight="1">
      <c r="A73" s="311"/>
      <c r="B73" s="245"/>
      <c r="C73" s="343"/>
      <c r="D73" s="156"/>
      <c r="E73" s="343"/>
      <c r="F73" s="245"/>
      <c r="G73" s="245"/>
      <c r="H73" s="245"/>
      <c r="I73" s="343"/>
      <c r="J73" s="343"/>
      <c r="K73" s="326"/>
      <c r="L73" s="39"/>
      <c r="M73" s="284">
        <v>26</v>
      </c>
      <c r="N73" s="284">
        <v>26</v>
      </c>
      <c r="O73" s="526"/>
      <c r="P73" s="13"/>
    </row>
    <row r="74" spans="1:16" ht="23.25" customHeight="1">
      <c r="A74" s="311"/>
      <c r="B74" s="343"/>
      <c r="C74" s="284"/>
      <c r="D74" s="425"/>
      <c r="E74" s="284"/>
      <c r="F74" s="343"/>
      <c r="G74" s="343"/>
      <c r="H74" s="343"/>
      <c r="I74" s="284"/>
      <c r="J74" s="284"/>
      <c r="K74" s="275"/>
      <c r="L74" s="39"/>
      <c r="M74" s="284">
        <v>27</v>
      </c>
      <c r="N74" s="284">
        <v>27</v>
      </c>
      <c r="O74" s="526"/>
      <c r="P74" s="513" t="str">
        <f ca="1">IF((IBRF!H24=""),"",IBRF!H24)</f>
        <v>8</v>
      </c>
    </row>
    <row r="75" spans="1:16" ht="23.25" customHeight="1">
      <c r="A75" s="311"/>
      <c r="B75" s="245"/>
      <c r="C75" s="343"/>
      <c r="D75" s="156"/>
      <c r="E75" s="343"/>
      <c r="F75" s="245"/>
      <c r="G75" s="245"/>
      <c r="H75" s="245"/>
      <c r="I75" s="343"/>
      <c r="J75" s="343"/>
      <c r="K75" s="326"/>
      <c r="L75" s="39"/>
      <c r="M75" s="284">
        <v>28</v>
      </c>
      <c r="N75" s="284">
        <v>28</v>
      </c>
      <c r="O75" s="526"/>
      <c r="P75" s="13"/>
    </row>
    <row r="76" spans="1:16" ht="23.25" customHeight="1">
      <c r="A76" s="311"/>
      <c r="B76" s="343"/>
      <c r="C76" s="284"/>
      <c r="D76" s="425"/>
      <c r="E76" s="284"/>
      <c r="F76" s="343"/>
      <c r="G76" s="343"/>
      <c r="H76" s="343"/>
      <c r="I76" s="284"/>
      <c r="J76" s="284"/>
      <c r="K76" s="275"/>
      <c r="L76" s="39"/>
      <c r="M76" s="284">
        <v>29</v>
      </c>
      <c r="N76" s="284">
        <v>29</v>
      </c>
      <c r="O76" s="526"/>
      <c r="P76" s="513" t="str">
        <f ca="1">IF((IBRF!H25=""),"",IBRF!H25)</f>
        <v>MGS4</v>
      </c>
    </row>
    <row r="77" spans="1:16" ht="23.25" customHeight="1">
      <c r="A77" s="311"/>
      <c r="B77" s="245"/>
      <c r="C77" s="343"/>
      <c r="D77" s="156"/>
      <c r="E77" s="343"/>
      <c r="F77" s="245"/>
      <c r="G77" s="245"/>
      <c r="H77" s="245"/>
      <c r="I77" s="343"/>
      <c r="J77" s="343"/>
      <c r="K77" s="326"/>
      <c r="L77" s="39"/>
      <c r="M77" s="284">
        <v>30</v>
      </c>
      <c r="N77" s="284">
        <v>30</v>
      </c>
      <c r="O77" s="526"/>
      <c r="P77" s="13"/>
    </row>
    <row r="78" spans="1:16" ht="23.25" customHeight="1">
      <c r="A78" s="311"/>
      <c r="B78" s="343"/>
      <c r="C78" s="284"/>
      <c r="D78" s="425"/>
      <c r="E78" s="284"/>
      <c r="F78" s="343"/>
      <c r="G78" s="343"/>
      <c r="H78" s="343"/>
      <c r="I78" s="284"/>
      <c r="J78" s="284"/>
      <c r="K78" s="275"/>
      <c r="L78" s="39"/>
      <c r="M78" s="284">
        <v>31</v>
      </c>
      <c r="N78" s="284">
        <v>31</v>
      </c>
      <c r="O78" s="526"/>
      <c r="P78" s="513" t="str">
        <f ca="1">IF((IBRF!H26=""),"",IBRF!H26)</f>
        <v/>
      </c>
    </row>
    <row r="79" spans="1:16" ht="23.25" customHeight="1">
      <c r="A79" s="311"/>
      <c r="B79" s="245"/>
      <c r="C79" s="343"/>
      <c r="D79" s="156"/>
      <c r="E79" s="343"/>
      <c r="F79" s="245"/>
      <c r="G79" s="245"/>
      <c r="H79" s="245"/>
      <c r="I79" s="343"/>
      <c r="J79" s="343"/>
      <c r="K79" s="326"/>
      <c r="L79" s="39"/>
      <c r="M79" s="284">
        <v>32</v>
      </c>
      <c r="N79" s="284">
        <v>32</v>
      </c>
      <c r="O79" s="526"/>
      <c r="P79" s="13"/>
    </row>
    <row r="80" spans="1:16" ht="23.25" customHeight="1">
      <c r="A80" s="311"/>
      <c r="B80" s="343"/>
      <c r="C80" s="284"/>
      <c r="D80" s="425"/>
      <c r="E80" s="284"/>
      <c r="F80" s="343"/>
      <c r="G80" s="343"/>
      <c r="H80" s="343"/>
      <c r="I80" s="284"/>
      <c r="J80" s="284"/>
      <c r="K80" s="275"/>
      <c r="L80" s="39"/>
      <c r="M80" s="284">
        <v>33</v>
      </c>
      <c r="N80" s="284">
        <v>33</v>
      </c>
      <c r="O80" s="526"/>
      <c r="P80" s="513" t="str">
        <f ca="1">IF((IBRF!H27=""),"",IBRF!H27)</f>
        <v/>
      </c>
    </row>
    <row r="81" spans="1:16" ht="23.25" customHeight="1">
      <c r="A81" s="311"/>
      <c r="B81" s="245"/>
      <c r="C81" s="343"/>
      <c r="D81" s="156"/>
      <c r="E81" s="343"/>
      <c r="F81" s="245"/>
      <c r="G81" s="245"/>
      <c r="H81" s="245"/>
      <c r="I81" s="343"/>
      <c r="J81" s="343"/>
      <c r="K81" s="326"/>
      <c r="L81" s="39"/>
      <c r="M81" s="284">
        <v>34</v>
      </c>
      <c r="N81" s="284">
        <v>34</v>
      </c>
      <c r="O81" s="526"/>
      <c r="P81" s="13"/>
    </row>
    <row r="82" spans="1:16" ht="23.25" customHeight="1">
      <c r="A82" s="311"/>
      <c r="B82" s="343"/>
      <c r="C82" s="284"/>
      <c r="D82" s="425"/>
      <c r="E82" s="284"/>
      <c r="F82" s="343"/>
      <c r="G82" s="343"/>
      <c r="H82" s="343"/>
      <c r="I82" s="284"/>
      <c r="J82" s="284"/>
      <c r="K82" s="275"/>
      <c r="L82" s="39"/>
      <c r="M82" s="284">
        <v>35</v>
      </c>
      <c r="N82" s="284">
        <v>35</v>
      </c>
      <c r="O82" s="526"/>
      <c r="P82" s="513" t="str">
        <f ca="1">IF((IBRF!H28=""),"",IBRF!H28)</f>
        <v/>
      </c>
    </row>
    <row r="83" spans="1:16" ht="23.25" customHeight="1">
      <c r="A83" s="311"/>
      <c r="B83" s="245"/>
      <c r="C83" s="343"/>
      <c r="D83" s="156"/>
      <c r="E83" s="343"/>
      <c r="F83" s="245"/>
      <c r="G83" s="245"/>
      <c r="H83" s="245"/>
      <c r="I83" s="343"/>
      <c r="J83" s="343"/>
      <c r="K83" s="326"/>
      <c r="L83" s="39"/>
      <c r="M83" s="284">
        <v>36</v>
      </c>
      <c r="N83" s="284">
        <v>36</v>
      </c>
      <c r="O83" s="526"/>
      <c r="P83" s="13"/>
    </row>
    <row r="84" spans="1:16" ht="23.25" customHeight="1">
      <c r="A84" s="311"/>
      <c r="B84" s="343"/>
      <c r="C84" s="284"/>
      <c r="D84" s="425"/>
      <c r="E84" s="284"/>
      <c r="F84" s="343"/>
      <c r="G84" s="343"/>
      <c r="H84" s="343"/>
      <c r="I84" s="284"/>
      <c r="J84" s="284"/>
      <c r="K84" s="275"/>
      <c r="L84" s="39"/>
      <c r="M84" s="284">
        <v>37</v>
      </c>
      <c r="N84" s="284">
        <v>37</v>
      </c>
      <c r="O84" s="50"/>
      <c r="P84" s="513" t="str">
        <f ca="1">IF((IBRF!H29=""),"",IBRF!H29)</f>
        <v/>
      </c>
    </row>
    <row r="85" spans="1:16" ht="23.25" customHeight="1">
      <c r="A85" s="311"/>
      <c r="B85" s="245"/>
      <c r="C85" s="343"/>
      <c r="D85" s="156"/>
      <c r="E85" s="343"/>
      <c r="F85" s="245"/>
      <c r="G85" s="245"/>
      <c r="H85" s="245"/>
      <c r="I85" s="343"/>
      <c r="J85" s="343"/>
      <c r="K85" s="326"/>
      <c r="L85" s="39"/>
      <c r="M85" s="284">
        <v>38</v>
      </c>
      <c r="N85" s="284">
        <v>38</v>
      </c>
      <c r="O85" s="50"/>
      <c r="P85" s="13"/>
    </row>
    <row r="86" spans="1:16" ht="23.25" customHeight="1">
      <c r="A86" s="311"/>
      <c r="B86" s="343"/>
      <c r="C86" s="284"/>
      <c r="D86" s="425"/>
      <c r="E86" s="284"/>
      <c r="F86" s="343"/>
      <c r="G86" s="343"/>
      <c r="H86" s="343"/>
      <c r="I86" s="284"/>
      <c r="J86" s="284"/>
      <c r="K86" s="275"/>
      <c r="L86" s="446"/>
      <c r="M86" s="19"/>
      <c r="N86" s="19"/>
      <c r="O86" s="172"/>
      <c r="P86" s="513" t="str">
        <f ca="1">IF((IBRF!H30=""),"",IBRF!H30)</f>
        <v/>
      </c>
    </row>
    <row r="87" spans="1:16" ht="23.25" customHeight="1">
      <c r="A87" s="311"/>
      <c r="B87" s="245"/>
      <c r="C87" s="343"/>
      <c r="D87" s="156"/>
      <c r="E87" s="343"/>
      <c r="F87" s="245"/>
      <c r="G87" s="245"/>
      <c r="H87" s="245"/>
      <c r="I87" s="343"/>
      <c r="J87" s="343"/>
      <c r="K87" s="326"/>
      <c r="L87" s="46"/>
      <c r="M87" s="124"/>
      <c r="N87" s="124"/>
      <c r="O87" s="431"/>
      <c r="P87" s="13"/>
    </row>
    <row r="88" spans="1:16" s="137" customFormat="1" ht="48" customHeight="1">
      <c r="A88" s="1014" t="s">
        <v>184</v>
      </c>
      <c r="B88" s="1015"/>
      <c r="C88" s="1015"/>
      <c r="D88" s="1015"/>
      <c r="E88" s="1015"/>
      <c r="F88" s="1015"/>
      <c r="G88" s="1015"/>
      <c r="H88" s="1015"/>
      <c r="I88" s="1015"/>
      <c r="J88" s="1015"/>
      <c r="K88" s="1015"/>
      <c r="L88" s="1015"/>
      <c r="M88" s="1015"/>
      <c r="N88" s="1015"/>
      <c r="O88" s="1015"/>
      <c r="P88" s="1016"/>
    </row>
  </sheetData>
  <sheetCalcPr fullCalcOnLoad="1"/>
  <mergeCells count="20">
    <mergeCell ref="I47:K47"/>
    <mergeCell ref="M47:N47"/>
    <mergeCell ref="A88:P88"/>
    <mergeCell ref="I3:K3"/>
    <mergeCell ref="M3:N3"/>
    <mergeCell ref="A44:P44"/>
    <mergeCell ref="A45:F46"/>
    <mergeCell ref="G45:H45"/>
    <mergeCell ref="I45:J45"/>
    <mergeCell ref="K45:P45"/>
    <mergeCell ref="G46:H46"/>
    <mergeCell ref="I46:J46"/>
    <mergeCell ref="K46:O46"/>
    <mergeCell ref="A1:F2"/>
    <mergeCell ref="G1:H1"/>
    <mergeCell ref="I1:J1"/>
    <mergeCell ref="K1:P1"/>
    <mergeCell ref="G2:H2"/>
    <mergeCell ref="I2:J2"/>
    <mergeCell ref="K2:O2"/>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IV48"/>
  <sheetViews>
    <sheetView workbookViewId="0"/>
  </sheetViews>
  <sheetFormatPr baseColWidth="10" defaultColWidth="8.83203125" defaultRowHeight="18.75" customHeight="1"/>
  <cols>
    <col min="1" max="1" width="2.1640625" style="103" customWidth="1"/>
    <col min="2" max="2" width="10" style="103" customWidth="1"/>
    <col min="3" max="3" width="21.6640625" style="103" customWidth="1"/>
    <col min="4" max="4" width="2.1640625" style="103" customWidth="1"/>
    <col min="5" max="5" width="4.33203125" style="103" customWidth="1"/>
    <col min="6" max="6" width="2.1640625" style="103" customWidth="1"/>
    <col min="7" max="7" width="10" style="103" customWidth="1"/>
    <col min="8" max="8" width="21.6640625" style="103" customWidth="1"/>
    <col min="9" max="9" width="2.1640625" style="103" customWidth="1"/>
    <col min="10" max="10" width="4.83203125" style="103" customWidth="1"/>
    <col min="11" max="11" width="28.5" style="103" customWidth="1"/>
    <col min="12" max="12" width="6.83203125" style="103" customWidth="1"/>
    <col min="13" max="16384" width="8.83203125" style="103"/>
  </cols>
  <sheetData>
    <row r="1" spans="1:256" ht="21" customHeight="1">
      <c r="A1" s="199"/>
      <c r="B1" s="209"/>
      <c r="C1" s="209"/>
      <c r="D1" s="168"/>
      <c r="E1" s="381"/>
      <c r="F1" s="199"/>
      <c r="G1" s="209"/>
      <c r="H1" s="209"/>
      <c r="I1" s="168"/>
      <c r="J1" s="446"/>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c r="IS1" s="135"/>
      <c r="IT1" s="135"/>
      <c r="IU1" s="135"/>
      <c r="IV1" s="135"/>
    </row>
    <row r="2" spans="1:256" ht="21" customHeight="1">
      <c r="A2" s="108"/>
      <c r="B2" s="960" t="str">
        <f ca="1">Score!$A$1</f>
        <v>Naptown Roller Girls / Tornado Sirens</v>
      </c>
      <c r="C2" s="960"/>
      <c r="D2" s="42"/>
      <c r="E2" s="381"/>
      <c r="F2" s="108"/>
      <c r="G2" s="960" t="str">
        <f ca="1">Score!$T$1</f>
        <v>Detroit Derby Girls / All-Stars</v>
      </c>
      <c r="H2" s="960"/>
      <c r="I2" s="42"/>
      <c r="J2" s="446"/>
      <c r="K2" s="1022" t="s">
        <v>185</v>
      </c>
      <c r="L2" s="1022"/>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c r="DT2" s="135"/>
      <c r="DU2" s="135"/>
      <c r="DV2" s="135"/>
      <c r="DW2" s="135"/>
      <c r="DX2" s="135"/>
      <c r="DY2" s="135"/>
      <c r="DZ2" s="135"/>
      <c r="EA2" s="135"/>
      <c r="EB2" s="135"/>
      <c r="EC2" s="135"/>
      <c r="ED2" s="135"/>
      <c r="EE2" s="135"/>
      <c r="EF2" s="135"/>
      <c r="EG2" s="135"/>
      <c r="EH2" s="135"/>
      <c r="EI2" s="135"/>
      <c r="EJ2" s="135"/>
      <c r="EK2" s="135"/>
      <c r="EL2" s="135"/>
      <c r="EM2" s="135"/>
      <c r="EN2" s="135"/>
      <c r="EO2" s="135"/>
      <c r="EP2" s="135"/>
      <c r="EQ2" s="135"/>
      <c r="ER2" s="135"/>
      <c r="ES2" s="135"/>
      <c r="ET2" s="135"/>
      <c r="EU2" s="135"/>
      <c r="EV2" s="135"/>
      <c r="EW2" s="135"/>
      <c r="EX2" s="135"/>
      <c r="EY2" s="135"/>
      <c r="EZ2" s="135"/>
      <c r="FA2" s="135"/>
      <c r="FB2" s="135"/>
      <c r="FC2" s="135"/>
      <c r="FD2" s="135"/>
      <c r="FE2" s="135"/>
      <c r="FF2" s="135"/>
      <c r="FG2" s="135"/>
      <c r="FH2" s="135"/>
      <c r="FI2" s="135"/>
      <c r="FJ2" s="135"/>
      <c r="FK2" s="135"/>
      <c r="FL2" s="135"/>
      <c r="FM2" s="135"/>
      <c r="FN2" s="135"/>
      <c r="FO2" s="135"/>
      <c r="FP2" s="135"/>
      <c r="FQ2" s="135"/>
      <c r="FR2" s="135"/>
      <c r="FS2" s="135"/>
      <c r="FT2" s="135"/>
      <c r="FU2" s="135"/>
      <c r="FV2" s="135"/>
      <c r="FW2" s="135"/>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c r="IS2" s="135"/>
      <c r="IT2" s="135"/>
      <c r="IU2" s="135"/>
      <c r="IV2" s="135"/>
    </row>
    <row r="3" spans="1:256" ht="11.25" customHeight="1">
      <c r="A3" s="108"/>
      <c r="B3" s="14"/>
      <c r="C3" s="14"/>
      <c r="D3" s="42"/>
      <c r="E3" s="381"/>
      <c r="F3" s="108"/>
      <c r="G3" s="14"/>
      <c r="H3" s="14"/>
      <c r="I3" s="42"/>
      <c r="J3" s="446"/>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c r="IS3" s="135"/>
      <c r="IT3" s="135"/>
      <c r="IU3" s="135"/>
      <c r="IV3" s="135"/>
    </row>
    <row r="4" spans="1:256" ht="21" customHeight="1">
      <c r="A4" s="108"/>
      <c r="B4" s="454" t="str">
        <f ca="1">IF(ISBLANK(IBRF!B11),"",IBRF!B11)</f>
        <v>101</v>
      </c>
      <c r="C4" s="201" t="str">
        <f ca="1">IF(ISBLANK(IBRF!C11),"",IBRF!C11)</f>
        <v>TRAUMA-LINA</v>
      </c>
      <c r="D4" s="42"/>
      <c r="E4" s="381"/>
      <c r="F4" s="108"/>
      <c r="G4" s="454" t="str">
        <f ca="1">IF(ISBLANK(IBRF!H11),"",IBRF!H11)</f>
        <v>223</v>
      </c>
      <c r="H4" s="201" t="str">
        <f ca="1">IF(ISBLANK(IBRF!I11),"",IBRF!I11)</f>
        <v>SPANISH ASS'ASSIN</v>
      </c>
      <c r="I4" s="42"/>
      <c r="J4" s="446"/>
      <c r="K4" s="103" t="s">
        <v>186</v>
      </c>
      <c r="L4" s="244" t="s">
        <v>399</v>
      </c>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c r="IS4" s="135"/>
      <c r="IT4" s="135"/>
      <c r="IU4" s="135"/>
      <c r="IV4" s="135"/>
    </row>
    <row r="5" spans="1:256" ht="21" customHeight="1">
      <c r="A5" s="108"/>
      <c r="B5" s="454" t="str">
        <f ca="1">IF(ISBLANK(IBRF!B12),"",IBRF!B12)</f>
        <v>105</v>
      </c>
      <c r="C5" s="201" t="str">
        <f ca="1">IF(ISBLANK(IBRF!C12),"",IBRF!C12)</f>
        <v>MAJESTIC</v>
      </c>
      <c r="D5" s="42"/>
      <c r="E5" s="381"/>
      <c r="F5" s="108"/>
      <c r="G5" s="454" t="str">
        <f ca="1">IF(ISBLANK(IBRF!H12),"",IBRF!H12)</f>
        <v>247</v>
      </c>
      <c r="H5" s="201" t="str">
        <f ca="1">IF(ISBLANK(IBRF!I12),"",IBRF!I12)</f>
        <v>BOO D LIVERS</v>
      </c>
      <c r="I5" s="42"/>
      <c r="J5" s="446"/>
      <c r="K5" s="103" t="s">
        <v>187</v>
      </c>
      <c r="L5" s="244" t="s">
        <v>412</v>
      </c>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35"/>
      <c r="EU5" s="135"/>
      <c r="EV5" s="135"/>
      <c r="EW5" s="135"/>
      <c r="EX5" s="135"/>
      <c r="EY5" s="135"/>
      <c r="EZ5" s="135"/>
      <c r="FA5" s="135"/>
      <c r="FB5" s="135"/>
      <c r="FC5" s="135"/>
      <c r="FD5" s="135"/>
      <c r="FE5" s="135"/>
      <c r="FF5" s="135"/>
      <c r="FG5" s="135"/>
      <c r="FH5" s="135"/>
      <c r="FI5" s="135"/>
      <c r="FJ5" s="135"/>
      <c r="FK5" s="135"/>
      <c r="FL5" s="135"/>
      <c r="FM5" s="135"/>
      <c r="FN5" s="135"/>
      <c r="FO5" s="135"/>
      <c r="FP5" s="135"/>
      <c r="FQ5" s="135"/>
      <c r="FR5" s="135"/>
      <c r="FS5" s="135"/>
      <c r="FT5" s="135"/>
      <c r="FU5" s="135"/>
      <c r="FV5" s="135"/>
      <c r="FW5" s="135"/>
      <c r="FX5" s="135"/>
      <c r="FY5" s="135"/>
      <c r="FZ5" s="135"/>
      <c r="GA5" s="135"/>
      <c r="GB5" s="135"/>
      <c r="GC5" s="135"/>
      <c r="GD5" s="135"/>
      <c r="GE5" s="135"/>
      <c r="GF5" s="135"/>
      <c r="GG5" s="135"/>
      <c r="GH5" s="135"/>
      <c r="GI5" s="135"/>
      <c r="GJ5" s="135"/>
      <c r="GK5" s="135"/>
      <c r="GL5" s="135"/>
      <c r="GM5" s="135"/>
      <c r="GN5" s="135"/>
      <c r="GO5" s="135"/>
      <c r="GP5" s="135"/>
      <c r="GQ5" s="135"/>
      <c r="GR5" s="135"/>
      <c r="GS5" s="135"/>
      <c r="GT5" s="135"/>
      <c r="GU5" s="135"/>
      <c r="GV5" s="135"/>
      <c r="GW5" s="135"/>
      <c r="GX5" s="135"/>
      <c r="GY5" s="135"/>
      <c r="GZ5" s="135"/>
      <c r="HA5" s="135"/>
      <c r="HB5" s="135"/>
      <c r="HC5" s="135"/>
      <c r="HD5" s="135"/>
      <c r="HE5" s="135"/>
      <c r="HF5" s="135"/>
      <c r="HG5" s="135"/>
      <c r="HH5" s="135"/>
      <c r="HI5" s="135"/>
      <c r="HJ5" s="135"/>
      <c r="HK5" s="135"/>
      <c r="HL5" s="135"/>
      <c r="HM5" s="135"/>
      <c r="HN5" s="135"/>
      <c r="HO5" s="135"/>
      <c r="HP5" s="135"/>
      <c r="HQ5" s="135"/>
      <c r="HR5" s="135"/>
      <c r="HS5" s="135"/>
      <c r="HT5" s="135"/>
      <c r="HU5" s="135"/>
      <c r="HV5" s="135"/>
      <c r="HW5" s="135"/>
      <c r="HX5" s="135"/>
      <c r="HY5" s="135"/>
      <c r="HZ5" s="135"/>
      <c r="IA5" s="135"/>
      <c r="IB5" s="135"/>
      <c r="IC5" s="135"/>
      <c r="ID5" s="135"/>
      <c r="IE5" s="135"/>
      <c r="IF5" s="135"/>
      <c r="IG5" s="135"/>
      <c r="IH5" s="135"/>
      <c r="II5" s="135"/>
      <c r="IJ5" s="135"/>
      <c r="IK5" s="135"/>
      <c r="IL5" s="135"/>
      <c r="IM5" s="135"/>
      <c r="IN5" s="135"/>
      <c r="IO5" s="135"/>
      <c r="IP5" s="135"/>
      <c r="IQ5" s="135"/>
      <c r="IR5" s="135"/>
      <c r="IS5" s="135"/>
      <c r="IT5" s="135"/>
      <c r="IU5" s="135"/>
      <c r="IV5" s="135"/>
    </row>
    <row r="6" spans="1:256" ht="21" customHeight="1">
      <c r="A6" s="108"/>
      <c r="B6" s="454" t="str">
        <f ca="1">IF(ISBLANK(IBRF!B13),"",IBRF!B13)</f>
        <v>121</v>
      </c>
      <c r="C6" s="201" t="str">
        <f ca="1">IF(ISBLANK(IBRF!C13),"",IBRF!C13)</f>
        <v>RACHEL TENSION</v>
      </c>
      <c r="D6" s="42"/>
      <c r="E6" s="381"/>
      <c r="F6" s="108"/>
      <c r="G6" s="454" t="str">
        <f ca="1">IF(ISBLANK(IBRF!H13),"",IBRF!H13)</f>
        <v>28</v>
      </c>
      <c r="H6" s="201" t="str">
        <f ca="1">IF(ISBLANK(IBRF!I13),"",IBRF!I13)</f>
        <v>RACER MCCHASEHER</v>
      </c>
      <c r="I6" s="42"/>
      <c r="J6" s="446"/>
      <c r="K6" s="103" t="s">
        <v>188</v>
      </c>
      <c r="L6" s="244" t="s">
        <v>522</v>
      </c>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c r="CM6" s="135"/>
      <c r="CN6" s="135"/>
      <c r="CO6" s="135"/>
      <c r="CP6" s="135"/>
      <c r="CQ6" s="135"/>
      <c r="CR6" s="135"/>
      <c r="CS6" s="135"/>
      <c r="CT6" s="135"/>
      <c r="CU6" s="135"/>
      <c r="CV6" s="135"/>
      <c r="CW6" s="135"/>
      <c r="CX6" s="135"/>
      <c r="CY6" s="135"/>
      <c r="CZ6" s="135"/>
      <c r="DA6" s="135"/>
      <c r="DB6" s="135"/>
      <c r="DC6" s="135"/>
      <c r="DD6" s="135"/>
      <c r="DE6" s="135"/>
      <c r="DF6" s="135"/>
      <c r="DG6" s="135"/>
      <c r="DH6" s="135"/>
      <c r="DI6" s="135"/>
      <c r="DJ6" s="135"/>
      <c r="DK6" s="135"/>
      <c r="DL6" s="135"/>
      <c r="DM6" s="135"/>
      <c r="DN6" s="135"/>
      <c r="DO6" s="135"/>
      <c r="DP6" s="135"/>
      <c r="DQ6" s="135"/>
      <c r="DR6" s="135"/>
      <c r="DS6" s="135"/>
      <c r="DT6" s="135"/>
      <c r="DU6" s="135"/>
      <c r="DV6" s="135"/>
      <c r="DW6" s="135"/>
      <c r="DX6" s="135"/>
      <c r="DY6" s="135"/>
      <c r="DZ6" s="135"/>
      <c r="EA6" s="135"/>
      <c r="EB6" s="135"/>
      <c r="EC6" s="135"/>
      <c r="ED6" s="135"/>
      <c r="EE6" s="135"/>
      <c r="EF6" s="135"/>
      <c r="EG6" s="135"/>
      <c r="EH6" s="135"/>
      <c r="EI6" s="135"/>
      <c r="EJ6" s="135"/>
      <c r="EK6" s="135"/>
      <c r="EL6" s="135"/>
      <c r="EM6" s="135"/>
      <c r="EN6" s="135"/>
      <c r="EO6" s="135"/>
      <c r="EP6" s="135"/>
      <c r="EQ6" s="135"/>
      <c r="ER6" s="135"/>
      <c r="ES6" s="135"/>
      <c r="ET6" s="135"/>
      <c r="EU6" s="135"/>
      <c r="EV6" s="135"/>
      <c r="EW6" s="135"/>
      <c r="EX6" s="135"/>
      <c r="EY6" s="135"/>
      <c r="EZ6" s="135"/>
      <c r="FA6" s="135"/>
      <c r="FB6" s="135"/>
      <c r="FC6" s="135"/>
      <c r="FD6" s="135"/>
      <c r="FE6" s="135"/>
      <c r="FF6" s="135"/>
      <c r="FG6" s="135"/>
      <c r="FH6" s="135"/>
      <c r="FI6" s="135"/>
      <c r="FJ6" s="135"/>
      <c r="FK6" s="135"/>
      <c r="FL6" s="135"/>
      <c r="FM6" s="135"/>
      <c r="FN6" s="135"/>
      <c r="FO6" s="135"/>
      <c r="FP6" s="135"/>
      <c r="FQ6" s="135"/>
      <c r="FR6" s="135"/>
      <c r="FS6" s="135"/>
      <c r="FT6" s="135"/>
      <c r="FU6" s="135"/>
      <c r="FV6" s="135"/>
      <c r="FW6" s="135"/>
      <c r="FX6" s="135"/>
      <c r="FY6" s="135"/>
      <c r="FZ6" s="135"/>
      <c r="GA6" s="135"/>
      <c r="GB6" s="135"/>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135"/>
      <c r="HA6" s="135"/>
      <c r="HB6" s="135"/>
      <c r="HC6" s="135"/>
      <c r="HD6" s="135"/>
      <c r="HE6" s="135"/>
      <c r="HF6" s="135"/>
      <c r="HG6" s="135"/>
      <c r="HH6" s="135"/>
      <c r="HI6" s="135"/>
      <c r="HJ6" s="135"/>
      <c r="HK6" s="135"/>
      <c r="HL6" s="135"/>
      <c r="HM6" s="135"/>
      <c r="HN6" s="135"/>
      <c r="HO6" s="135"/>
      <c r="HP6" s="135"/>
      <c r="HQ6" s="135"/>
      <c r="HR6" s="135"/>
      <c r="HS6" s="135"/>
      <c r="HT6" s="135"/>
      <c r="HU6" s="135"/>
      <c r="HV6" s="135"/>
      <c r="HW6" s="135"/>
      <c r="HX6" s="135"/>
      <c r="HY6" s="135"/>
      <c r="HZ6" s="135"/>
      <c r="IA6" s="135"/>
      <c r="IB6" s="135"/>
      <c r="IC6" s="135"/>
      <c r="ID6" s="135"/>
      <c r="IE6" s="135"/>
      <c r="IF6" s="135"/>
      <c r="IG6" s="135"/>
      <c r="IH6" s="135"/>
      <c r="II6" s="135"/>
      <c r="IJ6" s="135"/>
      <c r="IK6" s="135"/>
      <c r="IL6" s="135"/>
      <c r="IM6" s="135"/>
      <c r="IN6" s="135"/>
      <c r="IO6" s="135"/>
      <c r="IP6" s="135"/>
      <c r="IQ6" s="135"/>
      <c r="IR6" s="135"/>
      <c r="IS6" s="135"/>
      <c r="IT6" s="135"/>
      <c r="IU6" s="135"/>
      <c r="IV6" s="135"/>
    </row>
    <row r="7" spans="1:256" ht="21" customHeight="1">
      <c r="A7" s="108"/>
      <c r="B7" s="454" t="str">
        <f ca="1">IF(ISBLANK(IBRF!B14),"",IBRF!B14)</f>
        <v>17</v>
      </c>
      <c r="C7" s="201" t="str">
        <f ca="1">IF(ISBLANK(IBRF!C14),"",IBRF!C14)</f>
        <v>MELISSA HEHMANN</v>
      </c>
      <c r="D7" s="42"/>
      <c r="E7" s="381"/>
      <c r="F7" s="108"/>
      <c r="G7" s="454" t="str">
        <f ca="1">IF(ISBLANK(IBRF!H14),"",IBRF!H14)</f>
        <v>3</v>
      </c>
      <c r="H7" s="201" t="str">
        <f ca="1">IF(ISBLANK(IBRF!I14),"",IBRF!I14)</f>
        <v>ROXANNA HARDPLACE</v>
      </c>
      <c r="I7" s="42"/>
      <c r="J7" s="446"/>
      <c r="K7" s="103" t="s">
        <v>215</v>
      </c>
      <c r="L7" s="244" t="s">
        <v>411</v>
      </c>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135"/>
      <c r="ET7" s="135"/>
      <c r="EU7" s="135"/>
      <c r="EV7" s="135"/>
      <c r="EW7" s="135"/>
      <c r="EX7" s="135"/>
      <c r="EY7" s="135"/>
      <c r="EZ7" s="135"/>
      <c r="FA7" s="135"/>
      <c r="FB7" s="135"/>
      <c r="FC7" s="135"/>
      <c r="FD7" s="135"/>
      <c r="FE7" s="135"/>
      <c r="FF7" s="135"/>
      <c r="FG7" s="135"/>
      <c r="FH7" s="135"/>
      <c r="FI7" s="135"/>
      <c r="FJ7" s="135"/>
      <c r="FK7" s="135"/>
      <c r="FL7" s="135"/>
      <c r="FM7" s="135"/>
      <c r="FN7" s="135"/>
      <c r="FO7" s="135"/>
      <c r="FP7" s="135"/>
      <c r="FQ7" s="135"/>
      <c r="FR7" s="135"/>
      <c r="FS7" s="135"/>
      <c r="FT7" s="135"/>
      <c r="FU7" s="135"/>
      <c r="FV7" s="135"/>
      <c r="FW7" s="135"/>
      <c r="FX7" s="135"/>
      <c r="FY7" s="135"/>
      <c r="FZ7" s="135"/>
      <c r="GA7" s="135"/>
      <c r="GB7" s="135"/>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c r="HA7" s="135"/>
      <c r="HB7" s="135"/>
      <c r="HC7" s="135"/>
      <c r="HD7" s="135"/>
      <c r="HE7" s="135"/>
      <c r="HF7" s="135"/>
      <c r="HG7" s="135"/>
      <c r="HH7" s="135"/>
      <c r="HI7" s="135"/>
      <c r="HJ7" s="135"/>
      <c r="HK7" s="135"/>
      <c r="HL7" s="135"/>
      <c r="HM7" s="135"/>
      <c r="HN7" s="135"/>
      <c r="HO7" s="135"/>
      <c r="HP7" s="135"/>
      <c r="HQ7" s="135"/>
      <c r="HR7" s="135"/>
      <c r="HS7" s="135"/>
      <c r="HT7" s="135"/>
      <c r="HU7" s="135"/>
      <c r="HV7" s="135"/>
      <c r="HW7" s="135"/>
      <c r="HX7" s="135"/>
      <c r="HY7" s="135"/>
      <c r="HZ7" s="135"/>
      <c r="IA7" s="135"/>
      <c r="IB7" s="135"/>
      <c r="IC7" s="135"/>
      <c r="ID7" s="135"/>
      <c r="IE7" s="135"/>
      <c r="IF7" s="135"/>
      <c r="IG7" s="135"/>
      <c r="IH7" s="135"/>
      <c r="II7" s="135"/>
      <c r="IJ7" s="135"/>
      <c r="IK7" s="135"/>
      <c r="IL7" s="135"/>
      <c r="IM7" s="135"/>
      <c r="IN7" s="135"/>
      <c r="IO7" s="135"/>
      <c r="IP7" s="135"/>
      <c r="IQ7" s="135"/>
      <c r="IR7" s="135"/>
      <c r="IS7" s="135"/>
      <c r="IT7" s="135"/>
      <c r="IU7" s="135"/>
      <c r="IV7" s="135"/>
    </row>
    <row r="8" spans="1:256" ht="21" customHeight="1">
      <c r="A8" s="108"/>
      <c r="B8" s="454" t="str">
        <f ca="1">IF(ISBLANK(IBRF!B15),"",IBRF!B15)</f>
        <v>1942</v>
      </c>
      <c r="C8" s="201" t="str">
        <f ca="1">IF(ISBLANK(IBRF!C15),"",IBRF!C15)</f>
        <v>VERONICA DODGE</v>
      </c>
      <c r="D8" s="42"/>
      <c r="E8" s="381"/>
      <c r="F8" s="108"/>
      <c r="G8" s="454" t="str">
        <f ca="1">IF(ISBLANK(IBRF!H15),"",IBRF!H15)</f>
        <v>303</v>
      </c>
      <c r="H8" s="201" t="str">
        <f ca="1">IF(ISBLANK(IBRF!I15),"",IBRF!I15)</f>
        <v>BRUISIE SIOUXXX</v>
      </c>
      <c r="I8" s="42"/>
      <c r="J8" s="446"/>
      <c r="K8" s="103" t="s">
        <v>409</v>
      </c>
      <c r="L8" s="244" t="s">
        <v>408</v>
      </c>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c r="DC8" s="135"/>
      <c r="DD8" s="135"/>
      <c r="DE8" s="135"/>
      <c r="DF8" s="135"/>
      <c r="DG8" s="135"/>
      <c r="DH8" s="135"/>
      <c r="DI8" s="135"/>
      <c r="DJ8" s="135"/>
      <c r="DK8" s="135"/>
      <c r="DL8" s="135"/>
      <c r="DM8" s="135"/>
      <c r="DN8" s="135"/>
      <c r="DO8" s="135"/>
      <c r="DP8" s="135"/>
      <c r="DQ8" s="135"/>
      <c r="DR8" s="135"/>
      <c r="DS8" s="135"/>
      <c r="DT8" s="135"/>
      <c r="DU8" s="135"/>
      <c r="DV8" s="135"/>
      <c r="DW8" s="135"/>
      <c r="DX8" s="135"/>
      <c r="DY8" s="135"/>
      <c r="DZ8" s="135"/>
      <c r="EA8" s="135"/>
      <c r="EB8" s="135"/>
      <c r="EC8" s="135"/>
      <c r="ED8" s="135"/>
      <c r="EE8" s="135"/>
      <c r="EF8" s="135"/>
      <c r="EG8" s="135"/>
      <c r="EH8" s="135"/>
      <c r="EI8" s="135"/>
      <c r="EJ8" s="135"/>
      <c r="EK8" s="135"/>
      <c r="EL8" s="135"/>
      <c r="EM8" s="135"/>
      <c r="EN8" s="135"/>
      <c r="EO8" s="135"/>
      <c r="EP8" s="135"/>
      <c r="EQ8" s="135"/>
      <c r="ER8" s="135"/>
      <c r="ES8" s="135"/>
      <c r="ET8" s="135"/>
      <c r="EU8" s="135"/>
      <c r="EV8" s="135"/>
      <c r="EW8" s="135"/>
      <c r="EX8" s="135"/>
      <c r="EY8" s="135"/>
      <c r="EZ8" s="135"/>
      <c r="FA8" s="135"/>
      <c r="FB8" s="135"/>
      <c r="FC8" s="135"/>
      <c r="FD8" s="135"/>
      <c r="FE8" s="135"/>
      <c r="FF8" s="135"/>
      <c r="FG8" s="135"/>
      <c r="FH8" s="135"/>
      <c r="FI8" s="135"/>
      <c r="FJ8" s="135"/>
      <c r="FK8" s="135"/>
      <c r="FL8" s="135"/>
      <c r="FM8" s="135"/>
      <c r="FN8" s="135"/>
      <c r="FO8" s="135"/>
      <c r="FP8" s="135"/>
      <c r="FQ8" s="135"/>
      <c r="FR8" s="135"/>
      <c r="FS8" s="135"/>
      <c r="FT8" s="135"/>
      <c r="FU8" s="135"/>
      <c r="FV8" s="135"/>
      <c r="FW8" s="135"/>
      <c r="FX8" s="135"/>
      <c r="FY8" s="135"/>
      <c r="FZ8" s="135"/>
      <c r="GA8" s="135"/>
      <c r="GB8" s="135"/>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c r="HA8" s="135"/>
      <c r="HB8" s="135"/>
      <c r="HC8" s="135"/>
      <c r="HD8" s="135"/>
      <c r="HE8" s="135"/>
      <c r="HF8" s="135"/>
      <c r="HG8" s="135"/>
      <c r="HH8" s="135"/>
      <c r="HI8" s="135"/>
      <c r="HJ8" s="135"/>
      <c r="HK8" s="135"/>
      <c r="HL8" s="135"/>
      <c r="HM8" s="135"/>
      <c r="HN8" s="135"/>
      <c r="HO8" s="135"/>
      <c r="HP8" s="135"/>
      <c r="HQ8" s="135"/>
      <c r="HR8" s="135"/>
      <c r="HS8" s="135"/>
      <c r="HT8" s="135"/>
      <c r="HU8" s="135"/>
      <c r="HV8" s="135"/>
      <c r="HW8" s="135"/>
      <c r="HX8" s="135"/>
      <c r="HY8" s="135"/>
      <c r="HZ8" s="135"/>
      <c r="IA8" s="135"/>
      <c r="IB8" s="135"/>
      <c r="IC8" s="135"/>
      <c r="ID8" s="135"/>
      <c r="IE8" s="135"/>
      <c r="IF8" s="135"/>
      <c r="IG8" s="135"/>
      <c r="IH8" s="135"/>
      <c r="II8" s="135"/>
      <c r="IJ8" s="135"/>
      <c r="IK8" s="135"/>
      <c r="IL8" s="135"/>
      <c r="IM8" s="135"/>
      <c r="IN8" s="135"/>
      <c r="IO8" s="135"/>
      <c r="IP8" s="135"/>
      <c r="IQ8" s="135"/>
      <c r="IR8" s="135"/>
      <c r="IS8" s="135"/>
      <c r="IT8" s="135"/>
      <c r="IU8" s="135"/>
      <c r="IV8" s="135"/>
    </row>
    <row r="9" spans="1:256" ht="21" customHeight="1">
      <c r="A9" s="108"/>
      <c r="B9" s="454" t="str">
        <f ca="1">IF(ISBLANK(IBRF!B16),"",IBRF!B16)</f>
        <v>2</v>
      </c>
      <c r="C9" s="201" t="str">
        <f ca="1">IF(ISBLANK(IBRF!C16),"",IBRF!C16)</f>
        <v>CEREAL KILLER</v>
      </c>
      <c r="D9" s="42"/>
      <c r="E9" s="381"/>
      <c r="F9" s="108"/>
      <c r="G9" s="454" t="str">
        <f ca="1">IF(ISBLANK(IBRF!H16),"",IBRF!H16)</f>
        <v>45</v>
      </c>
      <c r="H9" s="201" t="str">
        <f ca="1">IF(ISBLANK(IBRF!I16),"",IBRF!I16)</f>
        <v>FETA SLEEZE</v>
      </c>
      <c r="I9" s="42"/>
      <c r="J9" s="446"/>
      <c r="K9" s="103" t="s">
        <v>189</v>
      </c>
      <c r="L9" s="244" t="s">
        <v>401</v>
      </c>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c r="EW9" s="135"/>
      <c r="EX9" s="135"/>
      <c r="EY9" s="135"/>
      <c r="EZ9" s="135"/>
      <c r="FA9" s="135"/>
      <c r="FB9" s="135"/>
      <c r="FC9" s="135"/>
      <c r="FD9" s="135"/>
      <c r="FE9" s="135"/>
      <c r="FF9" s="135"/>
      <c r="FG9" s="135"/>
      <c r="FH9" s="135"/>
      <c r="FI9" s="135"/>
      <c r="FJ9" s="135"/>
      <c r="FK9" s="135"/>
      <c r="FL9" s="135"/>
      <c r="FM9" s="135"/>
      <c r="FN9" s="135"/>
      <c r="FO9" s="135"/>
      <c r="FP9" s="135"/>
      <c r="FQ9" s="135"/>
      <c r="FR9" s="135"/>
      <c r="FS9" s="135"/>
      <c r="FT9" s="135"/>
      <c r="FU9" s="135"/>
      <c r="FV9" s="135"/>
      <c r="FW9" s="135"/>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c r="HC9" s="135"/>
      <c r="HD9" s="135"/>
      <c r="HE9" s="135"/>
      <c r="HF9" s="135"/>
      <c r="HG9" s="135"/>
      <c r="HH9" s="135"/>
      <c r="HI9" s="135"/>
      <c r="HJ9" s="135"/>
      <c r="HK9" s="135"/>
      <c r="HL9" s="135"/>
      <c r="HM9" s="135"/>
      <c r="HN9" s="135"/>
      <c r="HO9" s="135"/>
      <c r="HP9" s="135"/>
      <c r="HQ9" s="135"/>
      <c r="HR9" s="135"/>
      <c r="HS9" s="135"/>
      <c r="HT9" s="135"/>
      <c r="HU9" s="135"/>
      <c r="HV9" s="135"/>
      <c r="HW9" s="135"/>
      <c r="HX9" s="135"/>
      <c r="HY9" s="135"/>
      <c r="HZ9" s="135"/>
      <c r="IA9" s="135"/>
      <c r="IB9" s="135"/>
      <c r="IC9" s="135"/>
      <c r="ID9" s="135"/>
      <c r="IE9" s="135"/>
      <c r="IF9" s="135"/>
      <c r="IG9" s="135"/>
      <c r="IH9" s="135"/>
      <c r="II9" s="135"/>
      <c r="IJ9" s="135"/>
      <c r="IK9" s="135"/>
      <c r="IL9" s="135"/>
      <c r="IM9" s="135"/>
      <c r="IN9" s="135"/>
      <c r="IO9" s="135"/>
      <c r="IP9" s="135"/>
      <c r="IQ9" s="135"/>
      <c r="IR9" s="135"/>
      <c r="IS9" s="135"/>
      <c r="IT9" s="135"/>
      <c r="IU9" s="135"/>
      <c r="IV9" s="135"/>
    </row>
    <row r="10" spans="1:256" ht="21" customHeight="1">
      <c r="A10" s="108"/>
      <c r="B10" s="454" t="str">
        <f ca="1">IF(ISBLANK(IBRF!B17),"",IBRF!B17)</f>
        <v>218</v>
      </c>
      <c r="C10" s="201" t="str">
        <f ca="1">IF(ISBLANK(IBRF!C17),"",IBRF!C17)</f>
        <v>ASIAN SINSATION</v>
      </c>
      <c r="D10" s="42"/>
      <c r="E10" s="381"/>
      <c r="F10" s="108"/>
      <c r="G10" s="454" t="str">
        <f ca="1">IF(ISBLANK(IBRF!H17),"",IBRF!H17)</f>
        <v>46</v>
      </c>
      <c r="H10" s="201" t="str">
        <f ca="1">IF(ISBLANK(IBRF!I17),"",IBRF!I17)</f>
        <v>FATAL FEMME</v>
      </c>
      <c r="I10" s="42"/>
      <c r="J10" s="446"/>
      <c r="K10" s="103" t="s">
        <v>404</v>
      </c>
      <c r="L10" s="244" t="s">
        <v>403</v>
      </c>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c r="IS10" s="135"/>
      <c r="IT10" s="135"/>
      <c r="IU10" s="135"/>
      <c r="IV10" s="135"/>
    </row>
    <row r="11" spans="1:256" ht="21" customHeight="1">
      <c r="A11" s="108"/>
      <c r="B11" s="454" t="str">
        <f ca="1">IF(ISBLANK(IBRF!B18),"",IBRF!B18)</f>
        <v>318</v>
      </c>
      <c r="C11" s="201" t="str">
        <f ca="1">IF(ISBLANK(IBRF!C18),"",IBRF!C18)</f>
        <v>WILLA HOEFLINCH</v>
      </c>
      <c r="D11" s="42"/>
      <c r="E11" s="381"/>
      <c r="F11" s="108"/>
      <c r="G11" s="454" t="str">
        <f ca="1">IF(ISBLANK(IBRF!H18),"",IBRF!H18)</f>
        <v>462</v>
      </c>
      <c r="H11" s="201" t="str">
        <f ca="1">IF(ISBLANK(IBRF!I18),"",IBRF!I18)</f>
        <v>ANOMALY</v>
      </c>
      <c r="I11" s="42"/>
      <c r="J11" s="446"/>
      <c r="K11" s="103" t="s">
        <v>217</v>
      </c>
      <c r="L11" s="244" t="s">
        <v>406</v>
      </c>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c r="IS11" s="135"/>
      <c r="IT11" s="135"/>
      <c r="IU11" s="135"/>
      <c r="IV11" s="135"/>
    </row>
    <row r="12" spans="1:256" ht="21" customHeight="1">
      <c r="A12" s="108"/>
      <c r="B12" s="454" t="str">
        <f ca="1">IF(ISBLANK(IBRF!B19),"",IBRF!B19)</f>
        <v>4</v>
      </c>
      <c r="C12" s="201" t="str">
        <f ca="1">IF(ISBLANK(IBRF!C19),"",IBRF!C19)</f>
        <v>R.I.P. TIDE</v>
      </c>
      <c r="D12" s="42"/>
      <c r="E12" s="381"/>
      <c r="F12" s="108"/>
      <c r="G12" s="454" t="str">
        <f ca="1">IF(ISBLANK(IBRF!H19),"",IBRF!H19)</f>
        <v>620</v>
      </c>
      <c r="H12" s="201" t="str">
        <f ca="1">IF(ISBLANK(IBRF!I19),"",IBRF!I19)</f>
        <v>LAZER BEAM</v>
      </c>
      <c r="I12" s="42"/>
      <c r="J12" s="446"/>
      <c r="K12" s="103" t="s">
        <v>407</v>
      </c>
      <c r="L12" s="244" t="s">
        <v>405</v>
      </c>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c r="IS12" s="135"/>
      <c r="IT12" s="135"/>
      <c r="IU12" s="135"/>
      <c r="IV12" s="135"/>
    </row>
    <row r="13" spans="1:256" ht="21" customHeight="1">
      <c r="A13" s="108"/>
      <c r="B13" s="454" t="str">
        <f ca="1">IF(ISBLANK(IBRF!B20),"",IBRF!B20)</f>
        <v>614</v>
      </c>
      <c r="C13" s="201" t="str">
        <f ca="1">IF(ISBLANK(IBRF!C20),"",IBRF!C20)</f>
        <v>G-ROCKET</v>
      </c>
      <c r="D13" s="42"/>
      <c r="E13" s="381"/>
      <c r="F13" s="108"/>
      <c r="G13" s="454" t="str">
        <f ca="1">IF(ISBLANK(IBRF!H20),"",IBRF!H20)</f>
        <v>666</v>
      </c>
      <c r="H13" s="201" t="str">
        <f ca="1">IF(ISBLANK(IBRF!I20),"",IBRF!I20)</f>
        <v>ALLY SIN SHOVERLAND</v>
      </c>
      <c r="I13" s="42"/>
      <c r="J13" s="446"/>
      <c r="K13" s="103" t="s">
        <v>190</v>
      </c>
      <c r="L13" s="244" t="s">
        <v>400</v>
      </c>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row>
    <row r="14" spans="1:256" ht="21" customHeight="1">
      <c r="A14" s="108"/>
      <c r="B14" s="454" t="str">
        <f ca="1">IF(ISBLANK(IBRF!B21),"",IBRF!B21)</f>
        <v>69</v>
      </c>
      <c r="C14" s="201" t="str">
        <f ca="1">IF(ISBLANK(IBRF!C21),"",IBRF!C21)</f>
        <v>PUSHYCAT</v>
      </c>
      <c r="D14" s="42"/>
      <c r="E14" s="381"/>
      <c r="F14" s="108"/>
      <c r="G14" s="454" t="str">
        <f ca="1">IF(ISBLANK(IBRF!H21),"",IBRF!H21)</f>
        <v>B00M</v>
      </c>
      <c r="H14" s="201" t="str">
        <f ca="1">IF(ISBLANK(IBRF!I21),"",IBRF!I21)</f>
        <v>DOOM SHAKALAKA</v>
      </c>
      <c r="I14" s="42"/>
      <c r="J14" s="446"/>
      <c r="K14" s="103" t="s">
        <v>191</v>
      </c>
      <c r="L14" s="244" t="s">
        <v>416</v>
      </c>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5"/>
      <c r="FL14" s="135"/>
      <c r="FM14" s="135"/>
      <c r="FN14" s="135"/>
      <c r="FO14" s="135"/>
      <c r="FP14" s="135"/>
      <c r="FQ14" s="135"/>
      <c r="FR14" s="135"/>
      <c r="FS14" s="135"/>
      <c r="FT14" s="135"/>
      <c r="FU14" s="135"/>
      <c r="FV14" s="135"/>
      <c r="FW14" s="135"/>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c r="HC14" s="135"/>
      <c r="HD14" s="135"/>
      <c r="HE14" s="135"/>
      <c r="HF14" s="135"/>
      <c r="HG14" s="135"/>
      <c r="HH14" s="135"/>
      <c r="HI14" s="135"/>
      <c r="HJ14" s="135"/>
      <c r="HK14" s="135"/>
      <c r="HL14" s="135"/>
      <c r="HM14" s="135"/>
      <c r="HN14" s="135"/>
      <c r="HO14" s="135"/>
      <c r="HP14" s="135"/>
      <c r="HQ14" s="135"/>
      <c r="HR14" s="135"/>
      <c r="HS14" s="135"/>
      <c r="HT14" s="135"/>
      <c r="HU14" s="135"/>
      <c r="HV14" s="135"/>
      <c r="HW14" s="135"/>
      <c r="HX14" s="135"/>
      <c r="HY14" s="135"/>
      <c r="HZ14" s="135"/>
      <c r="IA14" s="135"/>
      <c r="IB14" s="135"/>
      <c r="IC14" s="135"/>
      <c r="ID14" s="135"/>
      <c r="IE14" s="135"/>
      <c r="IF14" s="135"/>
      <c r="IG14" s="135"/>
      <c r="IH14" s="135"/>
      <c r="II14" s="135"/>
      <c r="IJ14" s="135"/>
      <c r="IK14" s="135"/>
      <c r="IL14" s="135"/>
      <c r="IM14" s="135"/>
      <c r="IN14" s="135"/>
      <c r="IO14" s="135"/>
      <c r="IP14" s="135"/>
      <c r="IQ14" s="135"/>
      <c r="IR14" s="135"/>
      <c r="IS14" s="135"/>
      <c r="IT14" s="135"/>
      <c r="IU14" s="135"/>
      <c r="IV14" s="135"/>
    </row>
    <row r="15" spans="1:256" ht="21" customHeight="1">
      <c r="A15" s="108"/>
      <c r="B15" s="454" t="str">
        <f ca="1">IF(ISBLANK(IBRF!B22),"",IBRF!B22)</f>
        <v>7</v>
      </c>
      <c r="C15" s="201" t="str">
        <f ca="1">IF(ISBLANK(IBRF!C22),"",IBRF!C22)</f>
        <v>DORA THE DESTROYER</v>
      </c>
      <c r="D15" s="42"/>
      <c r="E15" s="381"/>
      <c r="F15" s="108"/>
      <c r="G15" s="454" t="str">
        <f ca="1">IF(ISBLANK(IBRF!H22),"",IBRF!H22)</f>
        <v>N20</v>
      </c>
      <c r="H15" s="201" t="str">
        <f ca="1">IF(ISBLANK(IBRF!I22),"",IBRF!I22)</f>
        <v>COOL WHIP</v>
      </c>
      <c r="I15" s="42"/>
      <c r="J15" s="446"/>
      <c r="K15" s="103" t="s">
        <v>422</v>
      </c>
      <c r="L15" s="244" t="s">
        <v>413</v>
      </c>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c r="IS15" s="135"/>
      <c r="IT15" s="135"/>
      <c r="IU15" s="135"/>
      <c r="IV15" s="135"/>
    </row>
    <row r="16" spans="1:256" ht="21" customHeight="1">
      <c r="A16" s="108"/>
      <c r="B16" s="454" t="str">
        <f ca="1">IF(ISBLANK(IBRF!B23),"",IBRF!B23)</f>
        <v>76</v>
      </c>
      <c r="C16" s="201" t="str">
        <f ca="1">IF(ISBLANK(IBRF!C23),"",IBRF!C23)</f>
        <v>MAIDEN AMERICA</v>
      </c>
      <c r="D16" s="42"/>
      <c r="E16" s="381"/>
      <c r="F16" s="108"/>
      <c r="G16" s="454" t="str">
        <f ca="1">IF(ISBLANK(IBRF!H23),"",IBRF!H23)</f>
        <v>W00T</v>
      </c>
      <c r="H16" s="201" t="str">
        <f ca="1">IF(ISBLANK(IBRF!I23),"",IBRF!I23)</f>
        <v>GENNIFERAL</v>
      </c>
      <c r="I16" s="42"/>
      <c r="J16" s="446"/>
      <c r="K16" s="103" t="s">
        <v>192</v>
      </c>
      <c r="L16" s="244" t="s">
        <v>426</v>
      </c>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35"/>
      <c r="FO16" s="135"/>
      <c r="FP16" s="135"/>
      <c r="FQ16" s="135"/>
      <c r="FR16" s="135"/>
      <c r="FS16" s="135"/>
      <c r="FT16" s="135"/>
      <c r="FU16" s="135"/>
      <c r="FV16" s="135"/>
      <c r="FW16" s="135"/>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c r="HC16" s="135"/>
      <c r="HD16" s="135"/>
      <c r="HE16" s="135"/>
      <c r="HF16" s="135"/>
      <c r="HG16" s="135"/>
      <c r="HH16" s="135"/>
      <c r="HI16" s="135"/>
      <c r="HJ16" s="135"/>
      <c r="HK16" s="135"/>
      <c r="HL16" s="135"/>
      <c r="HM16" s="135"/>
      <c r="HN16" s="135"/>
      <c r="HO16" s="135"/>
      <c r="HP16" s="135"/>
      <c r="HQ16" s="135"/>
      <c r="HR16" s="135"/>
      <c r="HS16" s="135"/>
      <c r="HT16" s="135"/>
      <c r="HU16" s="135"/>
      <c r="HV16" s="135"/>
      <c r="HW16" s="135"/>
      <c r="HX16" s="135"/>
      <c r="HY16" s="135"/>
      <c r="HZ16" s="135"/>
      <c r="IA16" s="135"/>
      <c r="IB16" s="135"/>
      <c r="IC16" s="135"/>
      <c r="ID16" s="135"/>
      <c r="IE16" s="135"/>
      <c r="IF16" s="135"/>
      <c r="IG16" s="135"/>
      <c r="IH16" s="135"/>
      <c r="II16" s="135"/>
      <c r="IJ16" s="135"/>
      <c r="IK16" s="135"/>
      <c r="IL16" s="135"/>
      <c r="IM16" s="135"/>
      <c r="IN16" s="135"/>
      <c r="IO16" s="135"/>
      <c r="IP16" s="135"/>
      <c r="IQ16" s="135"/>
      <c r="IR16" s="135"/>
      <c r="IS16" s="135"/>
      <c r="IT16" s="135"/>
      <c r="IU16" s="135"/>
      <c r="IV16" s="135"/>
    </row>
    <row r="17" spans="1:256" ht="21" customHeight="1">
      <c r="A17" s="108"/>
      <c r="B17" s="454" t="str">
        <f ca="1">IF(ISBLANK(IBRF!B24),"",IBRF!B24)</f>
        <v>95</v>
      </c>
      <c r="C17" s="201" t="str">
        <f ca="1">IF(ISBLANK(IBRF!C24),"",IBRF!C24)</f>
        <v>MUTANT JEAN</v>
      </c>
      <c r="D17" s="42"/>
      <c r="E17" s="381"/>
      <c r="F17" s="108"/>
      <c r="G17" s="454" t="str">
        <f ca="1">IF(ISBLANK(IBRF!H24),"",IBRF!H24)</f>
        <v>8</v>
      </c>
      <c r="H17" s="201" t="str">
        <f ca="1">IF(ISBLANK(IBRF!I24),"",IBRF!I24)</f>
        <v>GHETTO BARBIE (ALT)</v>
      </c>
      <c r="I17" s="42"/>
      <c r="J17" s="446"/>
      <c r="K17" s="103" t="s">
        <v>218</v>
      </c>
      <c r="L17" s="244" t="s">
        <v>431</v>
      </c>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c r="IS17" s="135"/>
      <c r="IT17" s="135"/>
      <c r="IU17" s="135"/>
      <c r="IV17" s="135"/>
    </row>
    <row r="18" spans="1:256" ht="21" customHeight="1">
      <c r="A18" s="108"/>
      <c r="B18" s="454" t="str">
        <f ca="1">IF(ISBLANK(IBRF!B25),"",IBRF!B25)</f>
        <v>1980</v>
      </c>
      <c r="C18" s="201" t="str">
        <f ca="1">IF(ISBLANK(IBRF!C25),"",IBRF!C25)</f>
        <v>SHIVA DIVA (ALT)</v>
      </c>
      <c r="D18" s="42"/>
      <c r="E18" s="381"/>
      <c r="F18" s="108"/>
      <c r="G18" s="454" t="str">
        <f ca="1">IF(ISBLANK(IBRF!H25),"",IBRF!H25)</f>
        <v>MGS4</v>
      </c>
      <c r="H18" s="201" t="str">
        <f ca="1">IF(ISBLANK(IBRF!I25),"",IBRF!I25)</f>
        <v>MERYL SLAUGHTERBURGH (ALT)</v>
      </c>
      <c r="I18" s="42"/>
      <c r="J18" s="446"/>
      <c r="K18" s="103" t="s">
        <v>219</v>
      </c>
      <c r="L18" s="244" t="s">
        <v>433</v>
      </c>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35"/>
      <c r="FO18" s="135"/>
      <c r="FP18" s="135"/>
      <c r="FQ18" s="135"/>
      <c r="FR18" s="135"/>
      <c r="FS18" s="135"/>
      <c r="FT18" s="135"/>
      <c r="FU18" s="135"/>
      <c r="FV18" s="135"/>
      <c r="FW18" s="135"/>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c r="HA18" s="135"/>
      <c r="HB18" s="135"/>
      <c r="HC18" s="135"/>
      <c r="HD18" s="135"/>
      <c r="HE18" s="135"/>
      <c r="HF18" s="135"/>
      <c r="HG18" s="135"/>
      <c r="HH18" s="135"/>
      <c r="HI18" s="135"/>
      <c r="HJ18" s="135"/>
      <c r="HK18" s="135"/>
      <c r="HL18" s="135"/>
      <c r="HM18" s="135"/>
      <c r="HN18" s="135"/>
      <c r="HO18" s="135"/>
      <c r="HP18" s="135"/>
      <c r="HQ18" s="135"/>
      <c r="HR18" s="135"/>
      <c r="HS18" s="135"/>
      <c r="HT18" s="135"/>
      <c r="HU18" s="135"/>
      <c r="HV18" s="135"/>
      <c r="HW18" s="135"/>
      <c r="HX18" s="135"/>
      <c r="HY18" s="135"/>
      <c r="HZ18" s="135"/>
      <c r="IA18" s="135"/>
      <c r="IB18" s="135"/>
      <c r="IC18" s="135"/>
      <c r="ID18" s="135"/>
      <c r="IE18" s="135"/>
      <c r="IF18" s="135"/>
      <c r="IG18" s="135"/>
      <c r="IH18" s="135"/>
      <c r="II18" s="135"/>
      <c r="IJ18" s="135"/>
      <c r="IK18" s="135"/>
      <c r="IL18" s="135"/>
      <c r="IM18" s="135"/>
      <c r="IN18" s="135"/>
      <c r="IO18" s="135"/>
      <c r="IP18" s="135"/>
      <c r="IQ18" s="135"/>
      <c r="IR18" s="135"/>
      <c r="IS18" s="135"/>
      <c r="IT18" s="135"/>
      <c r="IU18" s="135"/>
      <c r="IV18" s="135"/>
    </row>
    <row r="19" spans="1:256" ht="21" customHeight="1">
      <c r="A19" s="108"/>
      <c r="B19" s="454" t="str">
        <f ca="1">IF(ISBLANK(IBRF!B26),"",IBRF!B26)</f>
        <v>313</v>
      </c>
      <c r="C19" s="201" t="str">
        <f ca="1">IF(ISBLANK(IBRF!C26),"",IBRF!C26)</f>
        <v>HATERADE (ALT)</v>
      </c>
      <c r="D19" s="42"/>
      <c r="E19" s="381"/>
      <c r="F19" s="108"/>
      <c r="G19" s="454" t="str">
        <f ca="1">IF(ISBLANK(IBRF!H26),"",IBRF!H26)</f>
        <v/>
      </c>
      <c r="H19" s="201" t="str">
        <f ca="1">IF(ISBLANK(IBRF!I26),"",IBRF!I26)</f>
        <v/>
      </c>
      <c r="I19" s="42"/>
      <c r="J19" s="446"/>
      <c r="K19" s="103" t="s">
        <v>438</v>
      </c>
      <c r="L19" s="244" t="s">
        <v>398</v>
      </c>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row>
    <row r="20" spans="1:256" ht="21" customHeight="1">
      <c r="A20" s="108"/>
      <c r="B20" s="454" t="str">
        <f ca="1">IF(ISBLANK(IBRF!B27),"",IBRF!B27)</f>
        <v/>
      </c>
      <c r="C20" s="201" t="str">
        <f ca="1">IF(ISBLANK(IBRF!C27),"",IBRF!C27)</f>
        <v/>
      </c>
      <c r="D20" s="42"/>
      <c r="E20" s="381"/>
      <c r="F20" s="108"/>
      <c r="G20" s="454" t="str">
        <f ca="1">IF(ISBLANK(IBRF!H27),"",IBRF!H27)</f>
        <v/>
      </c>
      <c r="H20" s="201" t="str">
        <f ca="1">IF(ISBLANK(IBRF!I27),"",IBRF!I27)</f>
        <v/>
      </c>
      <c r="I20" s="42"/>
      <c r="J20" s="446"/>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row>
    <row r="21" spans="1:256" ht="21" customHeight="1">
      <c r="A21" s="108"/>
      <c r="B21" s="454" t="str">
        <f ca="1">IF(ISBLANK(IBRF!B28),"",IBRF!B28)</f>
        <v/>
      </c>
      <c r="C21" s="201" t="str">
        <f ca="1">IF(ISBLANK(IBRF!C28),"",IBRF!C28)</f>
        <v/>
      </c>
      <c r="D21" s="42"/>
      <c r="E21" s="381"/>
      <c r="F21" s="108"/>
      <c r="G21" s="454" t="str">
        <f ca="1">IF(ISBLANK(IBRF!H28),"",IBRF!H28)</f>
        <v/>
      </c>
      <c r="H21" s="201" t="str">
        <f ca="1">IF(ISBLANK(IBRF!I28),"",IBRF!I28)</f>
        <v/>
      </c>
      <c r="I21" s="42"/>
      <c r="J21" s="446"/>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5"/>
      <c r="GF21" s="135"/>
      <c r="GG21" s="135"/>
      <c r="GH21" s="135"/>
      <c r="GI21" s="135"/>
      <c r="GJ21" s="135"/>
      <c r="GK21" s="135"/>
      <c r="GL21" s="135"/>
      <c r="GM21" s="135"/>
      <c r="GN21" s="135"/>
      <c r="GO21" s="135"/>
      <c r="GP21" s="135"/>
      <c r="GQ21" s="135"/>
      <c r="GR21" s="135"/>
      <c r="GS21" s="135"/>
      <c r="GT21" s="135"/>
      <c r="GU21" s="135"/>
      <c r="GV21" s="135"/>
      <c r="GW21" s="135"/>
      <c r="GX21" s="135"/>
      <c r="GY21" s="135"/>
      <c r="GZ21" s="135"/>
      <c r="HA21" s="135"/>
      <c r="HB21" s="135"/>
      <c r="HC21" s="135"/>
      <c r="HD21" s="135"/>
      <c r="HE21" s="135"/>
      <c r="HF21" s="135"/>
      <c r="HG21" s="135"/>
      <c r="HH21" s="135"/>
      <c r="HI21" s="135"/>
      <c r="HJ21" s="135"/>
      <c r="HK21" s="135"/>
      <c r="HL21" s="135"/>
      <c r="HM21" s="135"/>
      <c r="HN21" s="135"/>
      <c r="HO21" s="135"/>
      <c r="HP21" s="135"/>
      <c r="HQ21" s="135"/>
      <c r="HR21" s="135"/>
      <c r="HS21" s="135"/>
      <c r="HT21" s="135"/>
      <c r="HU21" s="135"/>
      <c r="HV21" s="135"/>
      <c r="HW21" s="135"/>
      <c r="HX21" s="135"/>
      <c r="HY21" s="135"/>
      <c r="HZ21" s="135"/>
      <c r="IA21" s="135"/>
      <c r="IB21" s="135"/>
      <c r="IC21" s="135"/>
      <c r="ID21" s="135"/>
      <c r="IE21" s="135"/>
      <c r="IF21" s="135"/>
      <c r="IG21" s="135"/>
      <c r="IH21" s="135"/>
      <c r="II21" s="135"/>
      <c r="IJ21" s="135"/>
      <c r="IK21" s="135"/>
      <c r="IL21" s="135"/>
      <c r="IM21" s="135"/>
      <c r="IN21" s="135"/>
      <c r="IO21" s="135"/>
      <c r="IP21" s="135"/>
      <c r="IQ21" s="135"/>
      <c r="IR21" s="135"/>
      <c r="IS21" s="135"/>
      <c r="IT21" s="135"/>
      <c r="IU21" s="135"/>
      <c r="IV21" s="135"/>
    </row>
    <row r="22" spans="1:256" ht="21" customHeight="1">
      <c r="A22" s="108"/>
      <c r="B22" s="454" t="str">
        <f ca="1">IF(ISBLANK(IBRF!B29),"",IBRF!B29)</f>
        <v/>
      </c>
      <c r="C22" s="201" t="str">
        <f ca="1">IF(ISBLANK(IBRF!C29),"",IBRF!C29)</f>
        <v/>
      </c>
      <c r="D22" s="42"/>
      <c r="E22" s="381"/>
      <c r="F22" s="108"/>
      <c r="G22" s="454" t="str">
        <f ca="1">IF(ISBLANK(IBRF!H29),"",IBRF!H29)</f>
        <v/>
      </c>
      <c r="H22" s="201" t="str">
        <f ca="1">IF(ISBLANK(IBRF!I29),"",IBRF!I29)</f>
        <v/>
      </c>
      <c r="I22" s="42"/>
      <c r="J22" s="446"/>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c r="IS22" s="135"/>
      <c r="IT22" s="135"/>
      <c r="IU22" s="135"/>
      <c r="IV22" s="135"/>
    </row>
    <row r="23" spans="1:256" ht="21" customHeight="1">
      <c r="A23" s="108"/>
      <c r="B23" s="454" t="str">
        <f ca="1">IF(ISBLANK(IBRF!B30),"",IBRF!B30)</f>
        <v/>
      </c>
      <c r="C23" s="201" t="str">
        <f ca="1">IF(ISBLANK(IBRF!C30),"",IBRF!C30)</f>
        <v/>
      </c>
      <c r="D23" s="42"/>
      <c r="E23" s="381"/>
      <c r="F23" s="108"/>
      <c r="G23" s="454" t="str">
        <f ca="1">IF(ISBLANK(IBRF!H30),"",IBRF!H30)</f>
        <v/>
      </c>
      <c r="H23" s="201" t="str">
        <f ca="1">IF(ISBLANK(IBRF!I30),"",IBRF!I30)</f>
        <v/>
      </c>
      <c r="I23" s="42"/>
      <c r="J23" s="446"/>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5"/>
      <c r="GF23" s="135"/>
      <c r="GG23" s="135"/>
      <c r="GH23" s="135"/>
      <c r="GI23" s="135"/>
      <c r="GJ23" s="135"/>
      <c r="GK23" s="135"/>
      <c r="GL23" s="135"/>
      <c r="GM23" s="135"/>
      <c r="GN23" s="135"/>
      <c r="GO23" s="135"/>
      <c r="GP23" s="135"/>
      <c r="GQ23" s="135"/>
      <c r="GR23" s="135"/>
      <c r="GS23" s="135"/>
      <c r="GT23" s="135"/>
      <c r="GU23" s="135"/>
      <c r="GV23" s="135"/>
      <c r="GW23" s="135"/>
      <c r="GX23" s="135"/>
      <c r="GY23" s="135"/>
      <c r="GZ23" s="135"/>
      <c r="HA23" s="135"/>
      <c r="HB23" s="135"/>
      <c r="HC23" s="135"/>
      <c r="HD23" s="135"/>
      <c r="HE23" s="135"/>
      <c r="HF23" s="135"/>
      <c r="HG23" s="135"/>
      <c r="HH23" s="135"/>
      <c r="HI23" s="135"/>
      <c r="HJ23" s="135"/>
      <c r="HK23" s="135"/>
      <c r="HL23" s="135"/>
      <c r="HM23" s="135"/>
      <c r="HN23" s="135"/>
      <c r="HO23" s="135"/>
      <c r="HP23" s="135"/>
      <c r="HQ23" s="135"/>
      <c r="HR23" s="135"/>
      <c r="HS23" s="135"/>
      <c r="HT23" s="135"/>
      <c r="HU23" s="135"/>
      <c r="HV23" s="135"/>
      <c r="HW23" s="135"/>
      <c r="HX23" s="135"/>
      <c r="HY23" s="135"/>
      <c r="HZ23" s="135"/>
      <c r="IA23" s="135"/>
      <c r="IB23" s="135"/>
      <c r="IC23" s="135"/>
      <c r="ID23" s="135"/>
      <c r="IE23" s="135"/>
      <c r="IF23" s="135"/>
      <c r="IG23" s="135"/>
      <c r="IH23" s="135"/>
      <c r="II23" s="135"/>
      <c r="IJ23" s="135"/>
      <c r="IK23" s="135"/>
      <c r="IL23" s="135"/>
      <c r="IM23" s="135"/>
      <c r="IN23" s="135"/>
      <c r="IO23" s="135"/>
      <c r="IP23" s="135"/>
      <c r="IQ23" s="135"/>
      <c r="IR23" s="135"/>
      <c r="IS23" s="135"/>
      <c r="IT23" s="135"/>
      <c r="IU23" s="135"/>
      <c r="IV23" s="135"/>
    </row>
    <row r="24" spans="1:256" ht="21" customHeight="1">
      <c r="A24" s="362"/>
      <c r="B24" s="231"/>
      <c r="C24" s="231"/>
      <c r="D24" s="200"/>
      <c r="E24" s="381"/>
      <c r="F24" s="362"/>
      <c r="G24" s="231"/>
      <c r="H24" s="231"/>
      <c r="I24" s="200"/>
      <c r="J24" s="446"/>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35"/>
      <c r="FO24" s="135"/>
      <c r="FP24" s="135"/>
      <c r="FQ24" s="135"/>
      <c r="FR24" s="135"/>
      <c r="FS24" s="135"/>
      <c r="FT24" s="135"/>
      <c r="FU24" s="135"/>
      <c r="FV24" s="135"/>
      <c r="FW24" s="135"/>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c r="HC24" s="135"/>
      <c r="HD24" s="135"/>
      <c r="HE24" s="135"/>
      <c r="HF24" s="135"/>
      <c r="HG24" s="135"/>
      <c r="HH24" s="135"/>
      <c r="HI24" s="135"/>
      <c r="HJ24" s="135"/>
      <c r="HK24" s="135"/>
      <c r="HL24" s="135"/>
      <c r="HM24" s="135"/>
      <c r="HN24" s="135"/>
      <c r="HO24" s="135"/>
      <c r="HP24" s="135"/>
      <c r="HQ24" s="135"/>
      <c r="HR24" s="135"/>
      <c r="HS24" s="135"/>
      <c r="HT24" s="135"/>
      <c r="HU24" s="135"/>
      <c r="HV24" s="135"/>
      <c r="HW24" s="135"/>
      <c r="HX24" s="135"/>
      <c r="HY24" s="135"/>
      <c r="HZ24" s="135"/>
      <c r="IA24" s="135"/>
      <c r="IB24" s="135"/>
      <c r="IC24" s="135"/>
      <c r="ID24" s="135"/>
      <c r="IE24" s="135"/>
      <c r="IF24" s="135"/>
      <c r="IG24" s="135"/>
      <c r="IH24" s="135"/>
      <c r="II24" s="135"/>
      <c r="IJ24" s="135"/>
      <c r="IK24" s="135"/>
      <c r="IL24" s="135"/>
      <c r="IM24" s="135"/>
      <c r="IN24" s="135"/>
      <c r="IO24" s="135"/>
      <c r="IP24" s="135"/>
      <c r="IQ24" s="135"/>
      <c r="IR24" s="135"/>
      <c r="IS24" s="135"/>
      <c r="IT24" s="135"/>
      <c r="IU24" s="135"/>
      <c r="IV24" s="135"/>
    </row>
    <row r="25" spans="1:256" ht="21" customHeight="1">
      <c r="A25" s="199"/>
      <c r="B25" s="209"/>
      <c r="C25" s="209"/>
      <c r="D25" s="168"/>
      <c r="E25" s="381"/>
      <c r="F25" s="199"/>
      <c r="G25" s="209"/>
      <c r="H25" s="209"/>
      <c r="I25" s="168"/>
      <c r="J25" s="446"/>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c r="IS25" s="135"/>
      <c r="IT25" s="135"/>
      <c r="IU25" s="135"/>
      <c r="IV25" s="135"/>
    </row>
    <row r="26" spans="1:256" ht="21" customHeight="1">
      <c r="A26" s="108"/>
      <c r="B26" s="960" t="str">
        <f>B2</f>
        <v>Naptown Roller Girls / Tornado Sirens</v>
      </c>
      <c r="C26" s="960"/>
      <c r="D26" s="42"/>
      <c r="E26" s="381"/>
      <c r="F26" s="108"/>
      <c r="G26" s="960" t="str">
        <f>G2</f>
        <v>Detroit Derby Girls / All-Stars</v>
      </c>
      <c r="H26" s="960"/>
      <c r="I26" s="42"/>
      <c r="J26" s="446"/>
      <c r="K26" s="1022" t="s">
        <v>185</v>
      </c>
      <c r="L26" s="1022"/>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35"/>
      <c r="FO26" s="135"/>
      <c r="FP26" s="135"/>
      <c r="FQ26" s="135"/>
      <c r="FR26" s="135"/>
      <c r="FS26" s="135"/>
      <c r="FT26" s="135"/>
      <c r="FU26" s="135"/>
      <c r="FV26" s="135"/>
      <c r="FW26" s="135"/>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c r="HA26" s="135"/>
      <c r="HB26" s="135"/>
      <c r="HC26" s="135"/>
      <c r="HD26" s="135"/>
      <c r="HE26" s="135"/>
      <c r="HF26" s="135"/>
      <c r="HG26" s="135"/>
      <c r="HH26" s="135"/>
      <c r="HI26" s="135"/>
      <c r="HJ26" s="135"/>
      <c r="HK26" s="135"/>
      <c r="HL26" s="135"/>
      <c r="HM26" s="135"/>
      <c r="HN26" s="135"/>
      <c r="HO26" s="135"/>
      <c r="HP26" s="135"/>
      <c r="HQ26" s="135"/>
      <c r="HR26" s="135"/>
      <c r="HS26" s="135"/>
      <c r="HT26" s="135"/>
      <c r="HU26" s="135"/>
      <c r="HV26" s="135"/>
      <c r="HW26" s="135"/>
      <c r="HX26" s="135"/>
      <c r="HY26" s="135"/>
      <c r="HZ26" s="135"/>
      <c r="IA26" s="135"/>
      <c r="IB26" s="135"/>
      <c r="IC26" s="135"/>
      <c r="ID26" s="135"/>
      <c r="IE26" s="135"/>
      <c r="IF26" s="135"/>
      <c r="IG26" s="135"/>
      <c r="IH26" s="135"/>
      <c r="II26" s="135"/>
      <c r="IJ26" s="135"/>
      <c r="IK26" s="135"/>
      <c r="IL26" s="135"/>
      <c r="IM26" s="135"/>
      <c r="IN26" s="135"/>
      <c r="IO26" s="135"/>
      <c r="IP26" s="135"/>
      <c r="IQ26" s="135"/>
      <c r="IR26" s="135"/>
      <c r="IS26" s="135"/>
      <c r="IT26" s="135"/>
      <c r="IU26" s="135"/>
      <c r="IV26" s="135"/>
    </row>
    <row r="27" spans="1:256" ht="11.25" customHeight="1">
      <c r="A27" s="108"/>
      <c r="B27" s="14"/>
      <c r="C27" s="14"/>
      <c r="D27" s="42"/>
      <c r="E27" s="381"/>
      <c r="F27" s="108"/>
      <c r="G27" s="14"/>
      <c r="H27" s="14"/>
      <c r="I27" s="42"/>
      <c r="J27" s="446"/>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c r="HA27" s="135"/>
      <c r="HB27" s="135"/>
      <c r="HC27" s="135"/>
      <c r="HD27" s="135"/>
      <c r="HE27" s="135"/>
      <c r="HF27" s="135"/>
      <c r="HG27" s="135"/>
      <c r="HH27" s="135"/>
      <c r="HI27" s="135"/>
      <c r="HJ27" s="135"/>
      <c r="HK27" s="135"/>
      <c r="HL27" s="135"/>
      <c r="HM27" s="135"/>
      <c r="HN27" s="135"/>
      <c r="HO27" s="135"/>
      <c r="HP27" s="135"/>
      <c r="HQ27" s="135"/>
      <c r="HR27" s="135"/>
      <c r="HS27" s="135"/>
      <c r="HT27" s="135"/>
      <c r="HU27" s="135"/>
      <c r="HV27" s="135"/>
      <c r="HW27" s="135"/>
      <c r="HX27" s="135"/>
      <c r="HY27" s="135"/>
      <c r="HZ27" s="135"/>
      <c r="IA27" s="135"/>
      <c r="IB27" s="135"/>
      <c r="IC27" s="135"/>
      <c r="ID27" s="135"/>
      <c r="IE27" s="135"/>
      <c r="IF27" s="135"/>
      <c r="IG27" s="135"/>
      <c r="IH27" s="135"/>
      <c r="II27" s="135"/>
      <c r="IJ27" s="135"/>
      <c r="IK27" s="135"/>
      <c r="IL27" s="135"/>
      <c r="IM27" s="135"/>
      <c r="IN27" s="135"/>
      <c r="IO27" s="135"/>
      <c r="IP27" s="135"/>
      <c r="IQ27" s="135"/>
      <c r="IR27" s="135"/>
      <c r="IS27" s="135"/>
      <c r="IT27" s="135"/>
      <c r="IU27" s="135"/>
      <c r="IV27" s="135"/>
    </row>
    <row r="28" spans="1:256" ht="21" customHeight="1">
      <c r="A28" s="108"/>
      <c r="B28" s="454" t="str">
        <f t="shared" ref="B28:C47" si="0">B4</f>
        <v>101</v>
      </c>
      <c r="C28" s="201" t="str">
        <f t="shared" si="0"/>
        <v>TRAUMA-LINA</v>
      </c>
      <c r="D28" s="42"/>
      <c r="E28" s="381"/>
      <c r="F28" s="108"/>
      <c r="G28" s="454" t="str">
        <f t="shared" ref="G28:H47" si="1">G4</f>
        <v>223</v>
      </c>
      <c r="H28" s="201" t="str">
        <f t="shared" si="1"/>
        <v>SPANISH ASS'ASSIN</v>
      </c>
      <c r="I28" s="42"/>
      <c r="J28" s="446"/>
      <c r="K28" s="103" t="s">
        <v>186</v>
      </c>
      <c r="L28" s="244" t="s">
        <v>399</v>
      </c>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35"/>
      <c r="FO28" s="135"/>
      <c r="FP28" s="135"/>
      <c r="FQ28" s="135"/>
      <c r="FR28" s="135"/>
      <c r="FS28" s="135"/>
      <c r="FT28" s="135"/>
      <c r="FU28" s="135"/>
      <c r="FV28" s="135"/>
      <c r="FW28" s="135"/>
      <c r="FX28" s="135"/>
      <c r="FY28" s="135"/>
      <c r="FZ28" s="135"/>
      <c r="GA28" s="135"/>
      <c r="GB28" s="135"/>
      <c r="GC28" s="135"/>
      <c r="GD28" s="135"/>
      <c r="GE28" s="135"/>
      <c r="GF28" s="135"/>
      <c r="GG28" s="135"/>
      <c r="GH28" s="135"/>
      <c r="GI28" s="135"/>
      <c r="GJ28" s="135"/>
      <c r="GK28" s="135"/>
      <c r="GL28" s="135"/>
      <c r="GM28" s="135"/>
      <c r="GN28" s="135"/>
      <c r="GO28" s="135"/>
      <c r="GP28" s="135"/>
      <c r="GQ28" s="135"/>
      <c r="GR28" s="135"/>
      <c r="GS28" s="135"/>
      <c r="GT28" s="135"/>
      <c r="GU28" s="135"/>
      <c r="GV28" s="135"/>
      <c r="GW28" s="135"/>
      <c r="GX28" s="135"/>
      <c r="GY28" s="135"/>
      <c r="GZ28" s="135"/>
      <c r="HA28" s="135"/>
      <c r="HB28" s="135"/>
      <c r="HC28" s="135"/>
      <c r="HD28" s="135"/>
      <c r="HE28" s="135"/>
      <c r="HF28" s="135"/>
      <c r="HG28" s="135"/>
      <c r="HH28" s="135"/>
      <c r="HI28" s="135"/>
      <c r="HJ28" s="135"/>
      <c r="HK28" s="135"/>
      <c r="HL28" s="135"/>
      <c r="HM28" s="135"/>
      <c r="HN28" s="135"/>
      <c r="HO28" s="135"/>
      <c r="HP28" s="135"/>
      <c r="HQ28" s="135"/>
      <c r="HR28" s="135"/>
      <c r="HS28" s="135"/>
      <c r="HT28" s="135"/>
      <c r="HU28" s="135"/>
      <c r="HV28" s="135"/>
      <c r="HW28" s="135"/>
      <c r="HX28" s="135"/>
      <c r="HY28" s="135"/>
      <c r="HZ28" s="135"/>
      <c r="IA28" s="135"/>
      <c r="IB28" s="135"/>
      <c r="IC28" s="135"/>
      <c r="ID28" s="135"/>
      <c r="IE28" s="135"/>
      <c r="IF28" s="135"/>
      <c r="IG28" s="135"/>
      <c r="IH28" s="135"/>
      <c r="II28" s="135"/>
      <c r="IJ28" s="135"/>
      <c r="IK28" s="135"/>
      <c r="IL28" s="135"/>
      <c r="IM28" s="135"/>
      <c r="IN28" s="135"/>
      <c r="IO28" s="135"/>
      <c r="IP28" s="135"/>
      <c r="IQ28" s="135"/>
      <c r="IR28" s="135"/>
      <c r="IS28" s="135"/>
      <c r="IT28" s="135"/>
      <c r="IU28" s="135"/>
      <c r="IV28" s="135"/>
    </row>
    <row r="29" spans="1:256" ht="21" customHeight="1">
      <c r="A29" s="108"/>
      <c r="B29" s="454" t="str">
        <f t="shared" si="0"/>
        <v>105</v>
      </c>
      <c r="C29" s="201" t="str">
        <f t="shared" si="0"/>
        <v>MAJESTIC</v>
      </c>
      <c r="D29" s="42"/>
      <c r="E29" s="381"/>
      <c r="F29" s="108"/>
      <c r="G29" s="454" t="str">
        <f t="shared" si="1"/>
        <v>247</v>
      </c>
      <c r="H29" s="201" t="str">
        <f t="shared" si="1"/>
        <v>BOO D LIVERS</v>
      </c>
      <c r="I29" s="42"/>
      <c r="J29" s="446"/>
      <c r="K29" s="103" t="s">
        <v>187</v>
      </c>
      <c r="L29" s="244" t="s">
        <v>412</v>
      </c>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5"/>
      <c r="GF29" s="135"/>
      <c r="GG29" s="135"/>
      <c r="GH29" s="135"/>
      <c r="GI29" s="135"/>
      <c r="GJ29" s="135"/>
      <c r="GK29" s="135"/>
      <c r="GL29" s="135"/>
      <c r="GM29" s="135"/>
      <c r="GN29" s="135"/>
      <c r="GO29" s="135"/>
      <c r="GP29" s="135"/>
      <c r="GQ29" s="135"/>
      <c r="GR29" s="135"/>
      <c r="GS29" s="135"/>
      <c r="GT29" s="135"/>
      <c r="GU29" s="135"/>
      <c r="GV29" s="135"/>
      <c r="GW29" s="135"/>
      <c r="GX29" s="135"/>
      <c r="GY29" s="135"/>
      <c r="GZ29" s="135"/>
      <c r="HA29" s="135"/>
      <c r="HB29" s="135"/>
      <c r="HC29" s="135"/>
      <c r="HD29" s="135"/>
      <c r="HE29" s="135"/>
      <c r="HF29" s="135"/>
      <c r="HG29" s="135"/>
      <c r="HH29" s="135"/>
      <c r="HI29" s="135"/>
      <c r="HJ29" s="135"/>
      <c r="HK29" s="135"/>
      <c r="HL29" s="135"/>
      <c r="HM29" s="135"/>
      <c r="HN29" s="135"/>
      <c r="HO29" s="135"/>
      <c r="HP29" s="135"/>
      <c r="HQ29" s="135"/>
      <c r="HR29" s="135"/>
      <c r="HS29" s="135"/>
      <c r="HT29" s="135"/>
      <c r="HU29" s="135"/>
      <c r="HV29" s="135"/>
      <c r="HW29" s="135"/>
      <c r="HX29" s="135"/>
      <c r="HY29" s="135"/>
      <c r="HZ29" s="135"/>
      <c r="IA29" s="135"/>
      <c r="IB29" s="135"/>
      <c r="IC29" s="135"/>
      <c r="ID29" s="135"/>
      <c r="IE29" s="135"/>
      <c r="IF29" s="135"/>
      <c r="IG29" s="135"/>
      <c r="IH29" s="135"/>
      <c r="II29" s="135"/>
      <c r="IJ29" s="135"/>
      <c r="IK29" s="135"/>
      <c r="IL29" s="135"/>
      <c r="IM29" s="135"/>
      <c r="IN29" s="135"/>
      <c r="IO29" s="135"/>
      <c r="IP29" s="135"/>
      <c r="IQ29" s="135"/>
      <c r="IR29" s="135"/>
      <c r="IS29" s="135"/>
      <c r="IT29" s="135"/>
      <c r="IU29" s="135"/>
      <c r="IV29" s="135"/>
    </row>
    <row r="30" spans="1:256" ht="21" customHeight="1">
      <c r="A30" s="108"/>
      <c r="B30" s="454" t="str">
        <f t="shared" si="0"/>
        <v>121</v>
      </c>
      <c r="C30" s="201" t="str">
        <f t="shared" si="0"/>
        <v>RACHEL TENSION</v>
      </c>
      <c r="D30" s="42"/>
      <c r="E30" s="381"/>
      <c r="F30" s="108"/>
      <c r="G30" s="454" t="str">
        <f t="shared" si="1"/>
        <v>28</v>
      </c>
      <c r="H30" s="201" t="str">
        <f t="shared" si="1"/>
        <v>RACER MCCHASEHER</v>
      </c>
      <c r="I30" s="42"/>
      <c r="J30" s="446"/>
      <c r="K30" s="103" t="s">
        <v>188</v>
      </c>
      <c r="L30" s="244" t="s">
        <v>522</v>
      </c>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c r="FS30" s="135"/>
      <c r="FT30" s="135"/>
      <c r="FU30" s="135"/>
      <c r="FV30" s="135"/>
      <c r="FW30" s="135"/>
      <c r="FX30" s="135"/>
      <c r="FY30" s="135"/>
      <c r="FZ30" s="135"/>
      <c r="GA30" s="135"/>
      <c r="GB30" s="135"/>
      <c r="GC30" s="135"/>
      <c r="GD30" s="135"/>
      <c r="GE30" s="135"/>
      <c r="GF30" s="135"/>
      <c r="GG30" s="135"/>
      <c r="GH30" s="135"/>
      <c r="GI30" s="135"/>
      <c r="GJ30" s="135"/>
      <c r="GK30" s="135"/>
      <c r="GL30" s="135"/>
      <c r="GM30" s="135"/>
      <c r="GN30" s="135"/>
      <c r="GO30" s="135"/>
      <c r="GP30" s="135"/>
      <c r="GQ30" s="135"/>
      <c r="GR30" s="135"/>
      <c r="GS30" s="135"/>
      <c r="GT30" s="135"/>
      <c r="GU30" s="135"/>
      <c r="GV30" s="135"/>
      <c r="GW30" s="135"/>
      <c r="GX30" s="135"/>
      <c r="GY30" s="135"/>
      <c r="GZ30" s="135"/>
      <c r="HA30" s="135"/>
      <c r="HB30" s="135"/>
      <c r="HC30" s="135"/>
      <c r="HD30" s="135"/>
      <c r="HE30" s="135"/>
      <c r="HF30" s="135"/>
      <c r="HG30" s="135"/>
      <c r="HH30" s="135"/>
      <c r="HI30" s="135"/>
      <c r="HJ30" s="135"/>
      <c r="HK30" s="135"/>
      <c r="HL30" s="135"/>
      <c r="HM30" s="135"/>
      <c r="HN30" s="135"/>
      <c r="HO30" s="135"/>
      <c r="HP30" s="135"/>
      <c r="HQ30" s="135"/>
      <c r="HR30" s="135"/>
      <c r="HS30" s="135"/>
      <c r="HT30" s="135"/>
      <c r="HU30" s="135"/>
      <c r="HV30" s="135"/>
      <c r="HW30" s="135"/>
      <c r="HX30" s="135"/>
      <c r="HY30" s="135"/>
      <c r="HZ30" s="135"/>
      <c r="IA30" s="135"/>
      <c r="IB30" s="135"/>
      <c r="IC30" s="135"/>
      <c r="ID30" s="135"/>
      <c r="IE30" s="135"/>
      <c r="IF30" s="135"/>
      <c r="IG30" s="135"/>
      <c r="IH30" s="135"/>
      <c r="II30" s="135"/>
      <c r="IJ30" s="135"/>
      <c r="IK30" s="135"/>
      <c r="IL30" s="135"/>
      <c r="IM30" s="135"/>
      <c r="IN30" s="135"/>
      <c r="IO30" s="135"/>
      <c r="IP30" s="135"/>
      <c r="IQ30" s="135"/>
      <c r="IR30" s="135"/>
      <c r="IS30" s="135"/>
      <c r="IT30" s="135"/>
      <c r="IU30" s="135"/>
      <c r="IV30" s="135"/>
    </row>
    <row r="31" spans="1:256" ht="21" customHeight="1">
      <c r="A31" s="108"/>
      <c r="B31" s="454" t="str">
        <f t="shared" si="0"/>
        <v>17</v>
      </c>
      <c r="C31" s="201" t="str">
        <f t="shared" si="0"/>
        <v>MELISSA HEHMANN</v>
      </c>
      <c r="D31" s="42"/>
      <c r="E31" s="381"/>
      <c r="F31" s="108"/>
      <c r="G31" s="454" t="str">
        <f t="shared" si="1"/>
        <v>3</v>
      </c>
      <c r="H31" s="201" t="str">
        <f t="shared" si="1"/>
        <v>ROXANNA HARDPLACE</v>
      </c>
      <c r="I31" s="42"/>
      <c r="J31" s="446"/>
      <c r="K31" s="103" t="s">
        <v>215</v>
      </c>
      <c r="L31" s="244" t="s">
        <v>411</v>
      </c>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c r="FK31" s="135"/>
      <c r="FL31" s="135"/>
      <c r="FM31" s="135"/>
      <c r="FN31" s="135"/>
      <c r="FO31" s="135"/>
      <c r="FP31" s="135"/>
      <c r="FQ31" s="135"/>
      <c r="FR31" s="135"/>
      <c r="FS31" s="135"/>
      <c r="FT31" s="135"/>
      <c r="FU31" s="135"/>
      <c r="FV31" s="135"/>
      <c r="FW31" s="135"/>
      <c r="FX31" s="135"/>
      <c r="FY31" s="135"/>
      <c r="FZ31" s="135"/>
      <c r="GA31" s="135"/>
      <c r="GB31" s="135"/>
      <c r="GC31" s="135"/>
      <c r="GD31" s="135"/>
      <c r="GE31" s="135"/>
      <c r="GF31" s="135"/>
      <c r="GG31" s="135"/>
      <c r="GH31" s="135"/>
      <c r="GI31" s="135"/>
      <c r="GJ31" s="135"/>
      <c r="GK31" s="135"/>
      <c r="GL31" s="135"/>
      <c r="GM31" s="135"/>
      <c r="GN31" s="135"/>
      <c r="GO31" s="135"/>
      <c r="GP31" s="135"/>
      <c r="GQ31" s="135"/>
      <c r="GR31" s="135"/>
      <c r="GS31" s="135"/>
      <c r="GT31" s="135"/>
      <c r="GU31" s="135"/>
      <c r="GV31" s="135"/>
      <c r="GW31" s="135"/>
      <c r="GX31" s="135"/>
      <c r="GY31" s="135"/>
      <c r="GZ31" s="135"/>
      <c r="HA31" s="135"/>
      <c r="HB31" s="135"/>
      <c r="HC31" s="135"/>
      <c r="HD31" s="135"/>
      <c r="HE31" s="135"/>
      <c r="HF31" s="135"/>
      <c r="HG31" s="135"/>
      <c r="HH31" s="135"/>
      <c r="HI31" s="135"/>
      <c r="HJ31" s="135"/>
      <c r="HK31" s="135"/>
      <c r="HL31" s="135"/>
      <c r="HM31" s="135"/>
      <c r="HN31" s="135"/>
      <c r="HO31" s="135"/>
      <c r="HP31" s="135"/>
      <c r="HQ31" s="135"/>
      <c r="HR31" s="135"/>
      <c r="HS31" s="135"/>
      <c r="HT31" s="135"/>
      <c r="HU31" s="135"/>
      <c r="HV31" s="135"/>
      <c r="HW31" s="135"/>
      <c r="HX31" s="135"/>
      <c r="HY31" s="135"/>
      <c r="HZ31" s="135"/>
      <c r="IA31" s="135"/>
      <c r="IB31" s="135"/>
      <c r="IC31" s="135"/>
      <c r="ID31" s="135"/>
      <c r="IE31" s="135"/>
      <c r="IF31" s="135"/>
      <c r="IG31" s="135"/>
      <c r="IH31" s="135"/>
      <c r="II31" s="135"/>
      <c r="IJ31" s="135"/>
      <c r="IK31" s="135"/>
      <c r="IL31" s="135"/>
      <c r="IM31" s="135"/>
      <c r="IN31" s="135"/>
      <c r="IO31" s="135"/>
      <c r="IP31" s="135"/>
      <c r="IQ31" s="135"/>
      <c r="IR31" s="135"/>
      <c r="IS31" s="135"/>
      <c r="IT31" s="135"/>
      <c r="IU31" s="135"/>
      <c r="IV31" s="135"/>
    </row>
    <row r="32" spans="1:256" ht="21" customHeight="1">
      <c r="A32" s="108"/>
      <c r="B32" s="454" t="str">
        <f t="shared" si="0"/>
        <v>1942</v>
      </c>
      <c r="C32" s="201" t="str">
        <f t="shared" si="0"/>
        <v>VERONICA DODGE</v>
      </c>
      <c r="D32" s="42"/>
      <c r="E32" s="381"/>
      <c r="F32" s="108"/>
      <c r="G32" s="454" t="str">
        <f t="shared" si="1"/>
        <v>303</v>
      </c>
      <c r="H32" s="201" t="str">
        <f t="shared" si="1"/>
        <v>BRUISIE SIOUXXX</v>
      </c>
      <c r="I32" s="42"/>
      <c r="J32" s="446"/>
      <c r="K32" s="103" t="s">
        <v>409</v>
      </c>
      <c r="L32" s="244" t="s">
        <v>408</v>
      </c>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c r="EW32" s="135"/>
      <c r="EX32" s="135"/>
      <c r="EY32" s="135"/>
      <c r="EZ32" s="135"/>
      <c r="FA32" s="135"/>
      <c r="FB32" s="135"/>
      <c r="FC32" s="135"/>
      <c r="FD32" s="135"/>
      <c r="FE32" s="135"/>
      <c r="FF32" s="135"/>
      <c r="FG32" s="135"/>
      <c r="FH32" s="135"/>
      <c r="FI32" s="135"/>
      <c r="FJ32" s="135"/>
      <c r="FK32" s="135"/>
      <c r="FL32" s="135"/>
      <c r="FM32" s="135"/>
      <c r="FN32" s="135"/>
      <c r="FO32" s="135"/>
      <c r="FP32" s="135"/>
      <c r="FQ32" s="135"/>
      <c r="FR32" s="135"/>
      <c r="FS32" s="135"/>
      <c r="FT32" s="135"/>
      <c r="FU32" s="135"/>
      <c r="FV32" s="135"/>
      <c r="FW32" s="135"/>
      <c r="FX32" s="135"/>
      <c r="FY32" s="135"/>
      <c r="FZ32" s="135"/>
      <c r="GA32" s="135"/>
      <c r="GB32" s="135"/>
      <c r="GC32" s="135"/>
      <c r="GD32" s="135"/>
      <c r="GE32" s="135"/>
      <c r="GF32" s="135"/>
      <c r="GG32" s="135"/>
      <c r="GH32" s="135"/>
      <c r="GI32" s="135"/>
      <c r="GJ32" s="135"/>
      <c r="GK32" s="135"/>
      <c r="GL32" s="135"/>
      <c r="GM32" s="135"/>
      <c r="GN32" s="135"/>
      <c r="GO32" s="135"/>
      <c r="GP32" s="135"/>
      <c r="GQ32" s="135"/>
      <c r="GR32" s="135"/>
      <c r="GS32" s="135"/>
      <c r="GT32" s="135"/>
      <c r="GU32" s="135"/>
      <c r="GV32" s="135"/>
      <c r="GW32" s="135"/>
      <c r="GX32" s="135"/>
      <c r="GY32" s="135"/>
      <c r="GZ32" s="135"/>
      <c r="HA32" s="135"/>
      <c r="HB32" s="135"/>
      <c r="HC32" s="135"/>
      <c r="HD32" s="135"/>
      <c r="HE32" s="135"/>
      <c r="HF32" s="135"/>
      <c r="HG32" s="135"/>
      <c r="HH32" s="135"/>
      <c r="HI32" s="135"/>
      <c r="HJ32" s="135"/>
      <c r="HK32" s="135"/>
      <c r="HL32" s="135"/>
      <c r="HM32" s="135"/>
      <c r="HN32" s="135"/>
      <c r="HO32" s="135"/>
      <c r="HP32" s="135"/>
      <c r="HQ32" s="135"/>
      <c r="HR32" s="135"/>
      <c r="HS32" s="135"/>
      <c r="HT32" s="135"/>
      <c r="HU32" s="135"/>
      <c r="HV32" s="135"/>
      <c r="HW32" s="135"/>
      <c r="HX32" s="135"/>
      <c r="HY32" s="135"/>
      <c r="HZ32" s="135"/>
      <c r="IA32" s="135"/>
      <c r="IB32" s="135"/>
      <c r="IC32" s="135"/>
      <c r="ID32" s="135"/>
      <c r="IE32" s="135"/>
      <c r="IF32" s="135"/>
      <c r="IG32" s="135"/>
      <c r="IH32" s="135"/>
      <c r="II32" s="135"/>
      <c r="IJ32" s="135"/>
      <c r="IK32" s="135"/>
      <c r="IL32" s="135"/>
      <c r="IM32" s="135"/>
      <c r="IN32" s="135"/>
      <c r="IO32" s="135"/>
      <c r="IP32" s="135"/>
      <c r="IQ32" s="135"/>
      <c r="IR32" s="135"/>
      <c r="IS32" s="135"/>
      <c r="IT32" s="135"/>
      <c r="IU32" s="135"/>
      <c r="IV32" s="135"/>
    </row>
    <row r="33" spans="1:256" ht="21" customHeight="1">
      <c r="A33" s="108"/>
      <c r="B33" s="454" t="str">
        <f t="shared" si="0"/>
        <v>2</v>
      </c>
      <c r="C33" s="201" t="str">
        <f t="shared" si="0"/>
        <v>CEREAL KILLER</v>
      </c>
      <c r="D33" s="42"/>
      <c r="E33" s="381"/>
      <c r="F33" s="108"/>
      <c r="G33" s="454" t="str">
        <f t="shared" si="1"/>
        <v>45</v>
      </c>
      <c r="H33" s="201" t="str">
        <f t="shared" si="1"/>
        <v>FETA SLEEZE</v>
      </c>
      <c r="I33" s="42"/>
      <c r="J33" s="446"/>
      <c r="K33" s="103" t="s">
        <v>189</v>
      </c>
      <c r="L33" s="244" t="s">
        <v>401</v>
      </c>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c r="EN33" s="135"/>
      <c r="EO33" s="135"/>
      <c r="EP33" s="135"/>
      <c r="EQ33" s="135"/>
      <c r="ER33" s="135"/>
      <c r="ES33" s="135"/>
      <c r="ET33" s="135"/>
      <c r="EU33" s="135"/>
      <c r="EV33" s="135"/>
      <c r="EW33" s="135"/>
      <c r="EX33" s="135"/>
      <c r="EY33" s="135"/>
      <c r="EZ33" s="135"/>
      <c r="FA33" s="135"/>
      <c r="FB33" s="135"/>
      <c r="FC33" s="135"/>
      <c r="FD33" s="135"/>
      <c r="FE33" s="135"/>
      <c r="FF33" s="135"/>
      <c r="FG33" s="135"/>
      <c r="FH33" s="135"/>
      <c r="FI33" s="135"/>
      <c r="FJ33" s="135"/>
      <c r="FK33" s="135"/>
      <c r="FL33" s="135"/>
      <c r="FM33" s="135"/>
      <c r="FN33" s="135"/>
      <c r="FO33" s="135"/>
      <c r="FP33" s="135"/>
      <c r="FQ33" s="135"/>
      <c r="FR33" s="135"/>
      <c r="FS33" s="135"/>
      <c r="FT33" s="135"/>
      <c r="FU33" s="135"/>
      <c r="FV33" s="135"/>
      <c r="FW33" s="135"/>
      <c r="FX33" s="135"/>
      <c r="FY33" s="135"/>
      <c r="FZ33" s="135"/>
      <c r="GA33" s="135"/>
      <c r="GB33" s="135"/>
      <c r="GC33" s="135"/>
      <c r="GD33" s="135"/>
      <c r="GE33" s="135"/>
      <c r="GF33" s="135"/>
      <c r="GG33" s="135"/>
      <c r="GH33" s="135"/>
      <c r="GI33" s="135"/>
      <c r="GJ33" s="135"/>
      <c r="GK33" s="135"/>
      <c r="GL33" s="135"/>
      <c r="GM33" s="135"/>
      <c r="GN33" s="135"/>
      <c r="GO33" s="135"/>
      <c r="GP33" s="135"/>
      <c r="GQ33" s="135"/>
      <c r="GR33" s="135"/>
      <c r="GS33" s="135"/>
      <c r="GT33" s="135"/>
      <c r="GU33" s="135"/>
      <c r="GV33" s="135"/>
      <c r="GW33" s="135"/>
      <c r="GX33" s="135"/>
      <c r="GY33" s="135"/>
      <c r="GZ33" s="135"/>
      <c r="HA33" s="135"/>
      <c r="HB33" s="135"/>
      <c r="HC33" s="135"/>
      <c r="HD33" s="135"/>
      <c r="HE33" s="135"/>
      <c r="HF33" s="135"/>
      <c r="HG33" s="135"/>
      <c r="HH33" s="135"/>
      <c r="HI33" s="135"/>
      <c r="HJ33" s="135"/>
      <c r="HK33" s="135"/>
      <c r="HL33" s="135"/>
      <c r="HM33" s="135"/>
      <c r="HN33" s="135"/>
      <c r="HO33" s="135"/>
      <c r="HP33" s="135"/>
      <c r="HQ33" s="135"/>
      <c r="HR33" s="135"/>
      <c r="HS33" s="135"/>
      <c r="HT33" s="135"/>
      <c r="HU33" s="135"/>
      <c r="HV33" s="135"/>
      <c r="HW33" s="135"/>
      <c r="HX33" s="135"/>
      <c r="HY33" s="135"/>
      <c r="HZ33" s="135"/>
      <c r="IA33" s="135"/>
      <c r="IB33" s="135"/>
      <c r="IC33" s="135"/>
      <c r="ID33" s="135"/>
      <c r="IE33" s="135"/>
      <c r="IF33" s="135"/>
      <c r="IG33" s="135"/>
      <c r="IH33" s="135"/>
      <c r="II33" s="135"/>
      <c r="IJ33" s="135"/>
      <c r="IK33" s="135"/>
      <c r="IL33" s="135"/>
      <c r="IM33" s="135"/>
      <c r="IN33" s="135"/>
      <c r="IO33" s="135"/>
      <c r="IP33" s="135"/>
      <c r="IQ33" s="135"/>
      <c r="IR33" s="135"/>
      <c r="IS33" s="135"/>
      <c r="IT33" s="135"/>
      <c r="IU33" s="135"/>
      <c r="IV33" s="135"/>
    </row>
    <row r="34" spans="1:256" ht="21" customHeight="1">
      <c r="A34" s="108"/>
      <c r="B34" s="454" t="str">
        <f t="shared" si="0"/>
        <v>218</v>
      </c>
      <c r="C34" s="201" t="str">
        <f t="shared" si="0"/>
        <v>ASIAN SINSATION</v>
      </c>
      <c r="D34" s="42"/>
      <c r="E34" s="381"/>
      <c r="F34" s="108"/>
      <c r="G34" s="454" t="str">
        <f t="shared" si="1"/>
        <v>46</v>
      </c>
      <c r="H34" s="201" t="str">
        <f t="shared" si="1"/>
        <v>FATAL FEMME</v>
      </c>
      <c r="I34" s="42"/>
      <c r="J34" s="446"/>
      <c r="K34" s="103" t="s">
        <v>404</v>
      </c>
      <c r="L34" s="244" t="s">
        <v>403</v>
      </c>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c r="FK34" s="135"/>
      <c r="FL34" s="135"/>
      <c r="FM34" s="135"/>
      <c r="FN34" s="135"/>
      <c r="FO34" s="135"/>
      <c r="FP34" s="135"/>
      <c r="FQ34" s="135"/>
      <c r="FR34" s="135"/>
      <c r="FS34" s="135"/>
      <c r="FT34" s="135"/>
      <c r="FU34" s="135"/>
      <c r="FV34" s="135"/>
      <c r="FW34" s="135"/>
      <c r="FX34" s="135"/>
      <c r="FY34" s="135"/>
      <c r="FZ34" s="135"/>
      <c r="GA34" s="135"/>
      <c r="GB34" s="135"/>
      <c r="GC34" s="135"/>
      <c r="GD34" s="135"/>
      <c r="GE34" s="135"/>
      <c r="GF34" s="135"/>
      <c r="GG34" s="135"/>
      <c r="GH34" s="135"/>
      <c r="GI34" s="135"/>
      <c r="GJ34" s="135"/>
      <c r="GK34" s="135"/>
      <c r="GL34" s="135"/>
      <c r="GM34" s="135"/>
      <c r="GN34" s="135"/>
      <c r="GO34" s="135"/>
      <c r="GP34" s="135"/>
      <c r="GQ34" s="135"/>
      <c r="GR34" s="135"/>
      <c r="GS34" s="135"/>
      <c r="GT34" s="135"/>
      <c r="GU34" s="135"/>
      <c r="GV34" s="135"/>
      <c r="GW34" s="135"/>
      <c r="GX34" s="135"/>
      <c r="GY34" s="135"/>
      <c r="GZ34" s="135"/>
      <c r="HA34" s="135"/>
      <c r="HB34" s="135"/>
      <c r="HC34" s="135"/>
      <c r="HD34" s="135"/>
      <c r="HE34" s="135"/>
      <c r="HF34" s="135"/>
      <c r="HG34" s="135"/>
      <c r="HH34" s="135"/>
      <c r="HI34" s="135"/>
      <c r="HJ34" s="135"/>
      <c r="HK34" s="135"/>
      <c r="HL34" s="135"/>
      <c r="HM34" s="135"/>
      <c r="HN34" s="135"/>
      <c r="HO34" s="135"/>
      <c r="HP34" s="135"/>
      <c r="HQ34" s="135"/>
      <c r="HR34" s="135"/>
      <c r="HS34" s="135"/>
      <c r="HT34" s="135"/>
      <c r="HU34" s="135"/>
      <c r="HV34" s="135"/>
      <c r="HW34" s="135"/>
      <c r="HX34" s="135"/>
      <c r="HY34" s="135"/>
      <c r="HZ34" s="135"/>
      <c r="IA34" s="135"/>
      <c r="IB34" s="135"/>
      <c r="IC34" s="135"/>
      <c r="ID34" s="135"/>
      <c r="IE34" s="135"/>
      <c r="IF34" s="135"/>
      <c r="IG34" s="135"/>
      <c r="IH34" s="135"/>
      <c r="II34" s="135"/>
      <c r="IJ34" s="135"/>
      <c r="IK34" s="135"/>
      <c r="IL34" s="135"/>
      <c r="IM34" s="135"/>
      <c r="IN34" s="135"/>
      <c r="IO34" s="135"/>
      <c r="IP34" s="135"/>
      <c r="IQ34" s="135"/>
      <c r="IR34" s="135"/>
      <c r="IS34" s="135"/>
      <c r="IT34" s="135"/>
      <c r="IU34" s="135"/>
      <c r="IV34" s="135"/>
    </row>
    <row r="35" spans="1:256" ht="21" customHeight="1">
      <c r="A35" s="108"/>
      <c r="B35" s="454" t="str">
        <f t="shared" si="0"/>
        <v>318</v>
      </c>
      <c r="C35" s="201" t="str">
        <f t="shared" si="0"/>
        <v>WILLA HOEFLINCH</v>
      </c>
      <c r="D35" s="42"/>
      <c r="E35" s="381"/>
      <c r="F35" s="108"/>
      <c r="G35" s="454" t="str">
        <f t="shared" si="1"/>
        <v>462</v>
      </c>
      <c r="H35" s="201" t="str">
        <f t="shared" si="1"/>
        <v>ANOMALY</v>
      </c>
      <c r="I35" s="42"/>
      <c r="J35" s="446"/>
      <c r="K35" s="103" t="s">
        <v>217</v>
      </c>
      <c r="L35" s="244" t="s">
        <v>406</v>
      </c>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c r="EN35" s="135"/>
      <c r="EO35" s="135"/>
      <c r="EP35" s="135"/>
      <c r="EQ35" s="135"/>
      <c r="ER35" s="135"/>
      <c r="ES35" s="135"/>
      <c r="ET35" s="135"/>
      <c r="EU35" s="135"/>
      <c r="EV35" s="135"/>
      <c r="EW35" s="135"/>
      <c r="EX35" s="135"/>
      <c r="EY35" s="135"/>
      <c r="EZ35" s="135"/>
      <c r="FA35" s="135"/>
      <c r="FB35" s="135"/>
      <c r="FC35" s="135"/>
      <c r="FD35" s="135"/>
      <c r="FE35" s="135"/>
      <c r="FF35" s="135"/>
      <c r="FG35" s="135"/>
      <c r="FH35" s="135"/>
      <c r="FI35" s="135"/>
      <c r="FJ35" s="135"/>
      <c r="FK35" s="135"/>
      <c r="FL35" s="135"/>
      <c r="FM35" s="135"/>
      <c r="FN35" s="135"/>
      <c r="FO35" s="135"/>
      <c r="FP35" s="135"/>
      <c r="FQ35" s="135"/>
      <c r="FR35" s="135"/>
      <c r="FS35" s="135"/>
      <c r="FT35" s="135"/>
      <c r="FU35" s="135"/>
      <c r="FV35" s="135"/>
      <c r="FW35" s="135"/>
      <c r="FX35" s="135"/>
      <c r="FY35" s="135"/>
      <c r="FZ35" s="135"/>
      <c r="GA35" s="135"/>
      <c r="GB35" s="135"/>
      <c r="GC35" s="135"/>
      <c r="GD35" s="135"/>
      <c r="GE35" s="135"/>
      <c r="GF35" s="135"/>
      <c r="GG35" s="135"/>
      <c r="GH35" s="135"/>
      <c r="GI35" s="135"/>
      <c r="GJ35" s="135"/>
      <c r="GK35" s="135"/>
      <c r="GL35" s="135"/>
      <c r="GM35" s="135"/>
      <c r="GN35" s="135"/>
      <c r="GO35" s="135"/>
      <c r="GP35" s="135"/>
      <c r="GQ35" s="135"/>
      <c r="GR35" s="135"/>
      <c r="GS35" s="135"/>
      <c r="GT35" s="135"/>
      <c r="GU35" s="135"/>
      <c r="GV35" s="135"/>
      <c r="GW35" s="135"/>
      <c r="GX35" s="135"/>
      <c r="GY35" s="135"/>
      <c r="GZ35" s="135"/>
      <c r="HA35" s="135"/>
      <c r="HB35" s="135"/>
      <c r="HC35" s="135"/>
      <c r="HD35" s="135"/>
      <c r="HE35" s="135"/>
      <c r="HF35" s="135"/>
      <c r="HG35" s="135"/>
      <c r="HH35" s="135"/>
      <c r="HI35" s="135"/>
      <c r="HJ35" s="135"/>
      <c r="HK35" s="135"/>
      <c r="HL35" s="135"/>
      <c r="HM35" s="135"/>
      <c r="HN35" s="135"/>
      <c r="HO35" s="135"/>
      <c r="HP35" s="135"/>
      <c r="HQ35" s="135"/>
      <c r="HR35" s="135"/>
      <c r="HS35" s="135"/>
      <c r="HT35" s="135"/>
      <c r="HU35" s="135"/>
      <c r="HV35" s="135"/>
      <c r="HW35" s="135"/>
      <c r="HX35" s="135"/>
      <c r="HY35" s="135"/>
      <c r="HZ35" s="135"/>
      <c r="IA35" s="135"/>
      <c r="IB35" s="135"/>
      <c r="IC35" s="135"/>
      <c r="ID35" s="135"/>
      <c r="IE35" s="135"/>
      <c r="IF35" s="135"/>
      <c r="IG35" s="135"/>
      <c r="IH35" s="135"/>
      <c r="II35" s="135"/>
      <c r="IJ35" s="135"/>
      <c r="IK35" s="135"/>
      <c r="IL35" s="135"/>
      <c r="IM35" s="135"/>
      <c r="IN35" s="135"/>
      <c r="IO35" s="135"/>
      <c r="IP35" s="135"/>
      <c r="IQ35" s="135"/>
      <c r="IR35" s="135"/>
      <c r="IS35" s="135"/>
      <c r="IT35" s="135"/>
      <c r="IU35" s="135"/>
      <c r="IV35" s="135"/>
    </row>
    <row r="36" spans="1:256" ht="21" customHeight="1">
      <c r="A36" s="108"/>
      <c r="B36" s="454" t="str">
        <f t="shared" si="0"/>
        <v>4</v>
      </c>
      <c r="C36" s="201" t="str">
        <f t="shared" si="0"/>
        <v>R.I.P. TIDE</v>
      </c>
      <c r="D36" s="42"/>
      <c r="E36" s="381"/>
      <c r="F36" s="108"/>
      <c r="G36" s="454" t="str">
        <f t="shared" si="1"/>
        <v>620</v>
      </c>
      <c r="H36" s="201" t="str">
        <f t="shared" si="1"/>
        <v>LAZER BEAM</v>
      </c>
      <c r="I36" s="42"/>
      <c r="J36" s="446"/>
      <c r="K36" s="103" t="s">
        <v>407</v>
      </c>
      <c r="L36" s="244" t="s">
        <v>405</v>
      </c>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c r="FS36" s="135"/>
      <c r="FT36" s="135"/>
      <c r="FU36" s="135"/>
      <c r="FV36" s="135"/>
      <c r="FW36" s="135"/>
      <c r="FX36" s="135"/>
      <c r="FY36" s="135"/>
      <c r="FZ36" s="135"/>
      <c r="GA36" s="135"/>
      <c r="GB36" s="135"/>
      <c r="GC36" s="135"/>
      <c r="GD36" s="135"/>
      <c r="GE36" s="135"/>
      <c r="GF36" s="135"/>
      <c r="GG36" s="135"/>
      <c r="GH36" s="135"/>
      <c r="GI36" s="135"/>
      <c r="GJ36" s="135"/>
      <c r="GK36" s="135"/>
      <c r="GL36" s="135"/>
      <c r="GM36" s="135"/>
      <c r="GN36" s="135"/>
      <c r="GO36" s="135"/>
      <c r="GP36" s="135"/>
      <c r="GQ36" s="135"/>
      <c r="GR36" s="135"/>
      <c r="GS36" s="135"/>
      <c r="GT36" s="135"/>
      <c r="GU36" s="135"/>
      <c r="GV36" s="135"/>
      <c r="GW36" s="135"/>
      <c r="GX36" s="135"/>
      <c r="GY36" s="135"/>
      <c r="GZ36" s="135"/>
      <c r="HA36" s="135"/>
      <c r="HB36" s="135"/>
      <c r="HC36" s="135"/>
      <c r="HD36" s="135"/>
      <c r="HE36" s="135"/>
      <c r="HF36" s="135"/>
      <c r="HG36" s="135"/>
      <c r="HH36" s="135"/>
      <c r="HI36" s="135"/>
      <c r="HJ36" s="135"/>
      <c r="HK36" s="135"/>
      <c r="HL36" s="135"/>
      <c r="HM36" s="135"/>
      <c r="HN36" s="135"/>
      <c r="HO36" s="135"/>
      <c r="HP36" s="135"/>
      <c r="HQ36" s="135"/>
      <c r="HR36" s="135"/>
      <c r="HS36" s="135"/>
      <c r="HT36" s="135"/>
      <c r="HU36" s="135"/>
      <c r="HV36" s="135"/>
      <c r="HW36" s="135"/>
      <c r="HX36" s="135"/>
      <c r="HY36" s="135"/>
      <c r="HZ36" s="135"/>
      <c r="IA36" s="135"/>
      <c r="IB36" s="135"/>
      <c r="IC36" s="135"/>
      <c r="ID36" s="135"/>
      <c r="IE36" s="135"/>
      <c r="IF36" s="135"/>
      <c r="IG36" s="135"/>
      <c r="IH36" s="135"/>
      <c r="II36" s="135"/>
      <c r="IJ36" s="135"/>
      <c r="IK36" s="135"/>
      <c r="IL36" s="135"/>
      <c r="IM36" s="135"/>
      <c r="IN36" s="135"/>
      <c r="IO36" s="135"/>
      <c r="IP36" s="135"/>
      <c r="IQ36" s="135"/>
      <c r="IR36" s="135"/>
      <c r="IS36" s="135"/>
      <c r="IT36" s="135"/>
      <c r="IU36" s="135"/>
      <c r="IV36" s="135"/>
    </row>
    <row r="37" spans="1:256" ht="21" customHeight="1">
      <c r="A37" s="108"/>
      <c r="B37" s="454" t="str">
        <f t="shared" si="0"/>
        <v>614</v>
      </c>
      <c r="C37" s="201" t="str">
        <f t="shared" si="0"/>
        <v>G-ROCKET</v>
      </c>
      <c r="D37" s="42"/>
      <c r="E37" s="381"/>
      <c r="F37" s="108"/>
      <c r="G37" s="454" t="str">
        <f t="shared" si="1"/>
        <v>666</v>
      </c>
      <c r="H37" s="201" t="str">
        <f t="shared" si="1"/>
        <v>ALLY SIN SHOVERLAND</v>
      </c>
      <c r="I37" s="42"/>
      <c r="J37" s="446"/>
      <c r="K37" s="103" t="s">
        <v>190</v>
      </c>
      <c r="L37" s="244" t="s">
        <v>400</v>
      </c>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c r="IS37" s="135"/>
      <c r="IT37" s="135"/>
      <c r="IU37" s="135"/>
      <c r="IV37" s="135"/>
    </row>
    <row r="38" spans="1:256" ht="21" customHeight="1">
      <c r="A38" s="108"/>
      <c r="B38" s="454" t="str">
        <f t="shared" si="0"/>
        <v>69</v>
      </c>
      <c r="C38" s="201" t="str">
        <f t="shared" si="0"/>
        <v>PUSHYCAT</v>
      </c>
      <c r="D38" s="42"/>
      <c r="E38" s="381"/>
      <c r="F38" s="108"/>
      <c r="G38" s="454" t="str">
        <f t="shared" si="1"/>
        <v>B00M</v>
      </c>
      <c r="H38" s="201" t="str">
        <f t="shared" si="1"/>
        <v>DOOM SHAKALAKA</v>
      </c>
      <c r="I38" s="42"/>
      <c r="J38" s="446"/>
      <c r="K38" s="103" t="s">
        <v>191</v>
      </c>
      <c r="L38" s="244" t="s">
        <v>416</v>
      </c>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c r="EW38" s="135"/>
      <c r="EX38" s="135"/>
      <c r="EY38" s="135"/>
      <c r="EZ38" s="135"/>
      <c r="FA38" s="135"/>
      <c r="FB38" s="135"/>
      <c r="FC38" s="135"/>
      <c r="FD38" s="135"/>
      <c r="FE38" s="135"/>
      <c r="FF38" s="135"/>
      <c r="FG38" s="135"/>
      <c r="FH38" s="135"/>
      <c r="FI38" s="135"/>
      <c r="FJ38" s="135"/>
      <c r="FK38" s="135"/>
      <c r="FL38" s="135"/>
      <c r="FM38" s="135"/>
      <c r="FN38" s="135"/>
      <c r="FO38" s="135"/>
      <c r="FP38" s="135"/>
      <c r="FQ38" s="135"/>
      <c r="FR38" s="135"/>
      <c r="FS38" s="135"/>
      <c r="FT38" s="135"/>
      <c r="FU38" s="135"/>
      <c r="FV38" s="135"/>
      <c r="FW38" s="135"/>
      <c r="FX38" s="135"/>
      <c r="FY38" s="135"/>
      <c r="FZ38" s="135"/>
      <c r="GA38" s="135"/>
      <c r="GB38" s="135"/>
      <c r="GC38" s="135"/>
      <c r="GD38" s="135"/>
      <c r="GE38" s="135"/>
      <c r="GF38" s="135"/>
      <c r="GG38" s="135"/>
      <c r="GH38" s="135"/>
      <c r="GI38" s="135"/>
      <c r="GJ38" s="135"/>
      <c r="GK38" s="135"/>
      <c r="GL38" s="135"/>
      <c r="GM38" s="135"/>
      <c r="GN38" s="135"/>
      <c r="GO38" s="135"/>
      <c r="GP38" s="135"/>
      <c r="GQ38" s="135"/>
      <c r="GR38" s="135"/>
      <c r="GS38" s="135"/>
      <c r="GT38" s="135"/>
      <c r="GU38" s="135"/>
      <c r="GV38" s="135"/>
      <c r="GW38" s="135"/>
      <c r="GX38" s="135"/>
      <c r="GY38" s="135"/>
      <c r="GZ38" s="135"/>
      <c r="HA38" s="135"/>
      <c r="HB38" s="135"/>
      <c r="HC38" s="135"/>
      <c r="HD38" s="135"/>
      <c r="HE38" s="135"/>
      <c r="HF38" s="135"/>
      <c r="HG38" s="135"/>
      <c r="HH38" s="135"/>
      <c r="HI38" s="135"/>
      <c r="HJ38" s="135"/>
      <c r="HK38" s="135"/>
      <c r="HL38" s="135"/>
      <c r="HM38" s="135"/>
      <c r="HN38" s="135"/>
      <c r="HO38" s="135"/>
      <c r="HP38" s="135"/>
      <c r="HQ38" s="135"/>
      <c r="HR38" s="135"/>
      <c r="HS38" s="135"/>
      <c r="HT38" s="135"/>
      <c r="HU38" s="135"/>
      <c r="HV38" s="135"/>
      <c r="HW38" s="135"/>
      <c r="HX38" s="135"/>
      <c r="HY38" s="135"/>
      <c r="HZ38" s="135"/>
      <c r="IA38" s="135"/>
      <c r="IB38" s="135"/>
      <c r="IC38" s="135"/>
      <c r="ID38" s="135"/>
      <c r="IE38" s="135"/>
      <c r="IF38" s="135"/>
      <c r="IG38" s="135"/>
      <c r="IH38" s="135"/>
      <c r="II38" s="135"/>
      <c r="IJ38" s="135"/>
      <c r="IK38" s="135"/>
      <c r="IL38" s="135"/>
      <c r="IM38" s="135"/>
      <c r="IN38" s="135"/>
      <c r="IO38" s="135"/>
      <c r="IP38" s="135"/>
      <c r="IQ38" s="135"/>
      <c r="IR38" s="135"/>
      <c r="IS38" s="135"/>
      <c r="IT38" s="135"/>
      <c r="IU38" s="135"/>
      <c r="IV38" s="135"/>
    </row>
    <row r="39" spans="1:256" ht="21" customHeight="1">
      <c r="A39" s="108"/>
      <c r="B39" s="454" t="str">
        <f t="shared" si="0"/>
        <v>7</v>
      </c>
      <c r="C39" s="201" t="str">
        <f t="shared" si="0"/>
        <v>DORA THE DESTROYER</v>
      </c>
      <c r="D39" s="42"/>
      <c r="E39" s="381"/>
      <c r="F39" s="108"/>
      <c r="G39" s="454" t="str">
        <f t="shared" si="1"/>
        <v>N20</v>
      </c>
      <c r="H39" s="201" t="str">
        <f t="shared" si="1"/>
        <v>COOL WHIP</v>
      </c>
      <c r="I39" s="42"/>
      <c r="J39" s="446"/>
      <c r="K39" s="103" t="s">
        <v>422</v>
      </c>
      <c r="L39" s="244" t="s">
        <v>413</v>
      </c>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5"/>
      <c r="GF39" s="135"/>
      <c r="GG39" s="135"/>
      <c r="GH39" s="135"/>
      <c r="GI39" s="135"/>
      <c r="GJ39" s="135"/>
      <c r="GK39" s="135"/>
      <c r="GL39" s="135"/>
      <c r="GM39" s="135"/>
      <c r="GN39" s="135"/>
      <c r="GO39" s="135"/>
      <c r="GP39" s="135"/>
      <c r="GQ39" s="135"/>
      <c r="GR39" s="135"/>
      <c r="GS39" s="135"/>
      <c r="GT39" s="135"/>
      <c r="GU39" s="135"/>
      <c r="GV39" s="135"/>
      <c r="GW39" s="135"/>
      <c r="GX39" s="135"/>
      <c r="GY39" s="135"/>
      <c r="GZ39" s="135"/>
      <c r="HA39" s="135"/>
      <c r="HB39" s="135"/>
      <c r="HC39" s="135"/>
      <c r="HD39" s="135"/>
      <c r="HE39" s="135"/>
      <c r="HF39" s="135"/>
      <c r="HG39" s="135"/>
      <c r="HH39" s="135"/>
      <c r="HI39" s="135"/>
      <c r="HJ39" s="135"/>
      <c r="HK39" s="135"/>
      <c r="HL39" s="135"/>
      <c r="HM39" s="135"/>
      <c r="HN39" s="135"/>
      <c r="HO39" s="135"/>
      <c r="HP39" s="135"/>
      <c r="HQ39" s="135"/>
      <c r="HR39" s="135"/>
      <c r="HS39" s="135"/>
      <c r="HT39" s="135"/>
      <c r="HU39" s="135"/>
      <c r="HV39" s="135"/>
      <c r="HW39" s="135"/>
      <c r="HX39" s="135"/>
      <c r="HY39" s="135"/>
      <c r="HZ39" s="135"/>
      <c r="IA39" s="135"/>
      <c r="IB39" s="135"/>
      <c r="IC39" s="135"/>
      <c r="ID39" s="135"/>
      <c r="IE39" s="135"/>
      <c r="IF39" s="135"/>
      <c r="IG39" s="135"/>
      <c r="IH39" s="135"/>
      <c r="II39" s="135"/>
      <c r="IJ39" s="135"/>
      <c r="IK39" s="135"/>
      <c r="IL39" s="135"/>
      <c r="IM39" s="135"/>
      <c r="IN39" s="135"/>
      <c r="IO39" s="135"/>
      <c r="IP39" s="135"/>
      <c r="IQ39" s="135"/>
      <c r="IR39" s="135"/>
      <c r="IS39" s="135"/>
      <c r="IT39" s="135"/>
      <c r="IU39" s="135"/>
      <c r="IV39" s="135"/>
    </row>
    <row r="40" spans="1:256" ht="21" customHeight="1">
      <c r="A40" s="108"/>
      <c r="B40" s="454" t="str">
        <f t="shared" si="0"/>
        <v>76</v>
      </c>
      <c r="C40" s="201" t="str">
        <f t="shared" si="0"/>
        <v>MAIDEN AMERICA</v>
      </c>
      <c r="D40" s="42"/>
      <c r="E40" s="381"/>
      <c r="F40" s="108"/>
      <c r="G40" s="454" t="str">
        <f t="shared" si="1"/>
        <v>W00T</v>
      </c>
      <c r="H40" s="201" t="str">
        <f t="shared" si="1"/>
        <v>GENNIFERAL</v>
      </c>
      <c r="I40" s="42"/>
      <c r="J40" s="446"/>
      <c r="K40" s="103" t="s">
        <v>192</v>
      </c>
      <c r="L40" s="244" t="s">
        <v>426</v>
      </c>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c r="FN40" s="135"/>
      <c r="FO40" s="135"/>
      <c r="FP40" s="135"/>
      <c r="FQ40" s="135"/>
      <c r="FR40" s="135"/>
      <c r="FS40" s="135"/>
      <c r="FT40" s="135"/>
      <c r="FU40" s="135"/>
      <c r="FV40" s="135"/>
      <c r="FW40" s="135"/>
      <c r="FX40" s="135"/>
      <c r="FY40" s="135"/>
      <c r="FZ40" s="135"/>
      <c r="GA40" s="135"/>
      <c r="GB40" s="135"/>
      <c r="GC40" s="135"/>
      <c r="GD40" s="135"/>
      <c r="GE40" s="135"/>
      <c r="GF40" s="135"/>
      <c r="GG40" s="135"/>
      <c r="GH40" s="135"/>
      <c r="GI40" s="135"/>
      <c r="GJ40" s="135"/>
      <c r="GK40" s="135"/>
      <c r="GL40" s="135"/>
      <c r="GM40" s="135"/>
      <c r="GN40" s="135"/>
      <c r="GO40" s="135"/>
      <c r="GP40" s="135"/>
      <c r="GQ40" s="135"/>
      <c r="GR40" s="135"/>
      <c r="GS40" s="135"/>
      <c r="GT40" s="135"/>
      <c r="GU40" s="135"/>
      <c r="GV40" s="135"/>
      <c r="GW40" s="135"/>
      <c r="GX40" s="135"/>
      <c r="GY40" s="135"/>
      <c r="GZ40" s="135"/>
      <c r="HA40" s="135"/>
      <c r="HB40" s="135"/>
      <c r="HC40" s="135"/>
      <c r="HD40" s="135"/>
      <c r="HE40" s="135"/>
      <c r="HF40" s="135"/>
      <c r="HG40" s="135"/>
      <c r="HH40" s="135"/>
      <c r="HI40" s="135"/>
      <c r="HJ40" s="135"/>
      <c r="HK40" s="135"/>
      <c r="HL40" s="135"/>
      <c r="HM40" s="135"/>
      <c r="HN40" s="135"/>
      <c r="HO40" s="135"/>
      <c r="HP40" s="135"/>
      <c r="HQ40" s="135"/>
      <c r="HR40" s="135"/>
      <c r="HS40" s="135"/>
      <c r="HT40" s="135"/>
      <c r="HU40" s="135"/>
      <c r="HV40" s="135"/>
      <c r="HW40" s="135"/>
      <c r="HX40" s="135"/>
      <c r="HY40" s="135"/>
      <c r="HZ40" s="135"/>
      <c r="IA40" s="135"/>
      <c r="IB40" s="135"/>
      <c r="IC40" s="135"/>
      <c r="ID40" s="135"/>
      <c r="IE40" s="135"/>
      <c r="IF40" s="135"/>
      <c r="IG40" s="135"/>
      <c r="IH40" s="135"/>
      <c r="II40" s="135"/>
      <c r="IJ40" s="135"/>
      <c r="IK40" s="135"/>
      <c r="IL40" s="135"/>
      <c r="IM40" s="135"/>
      <c r="IN40" s="135"/>
      <c r="IO40" s="135"/>
      <c r="IP40" s="135"/>
      <c r="IQ40" s="135"/>
      <c r="IR40" s="135"/>
      <c r="IS40" s="135"/>
      <c r="IT40" s="135"/>
      <c r="IU40" s="135"/>
      <c r="IV40" s="135"/>
    </row>
    <row r="41" spans="1:256" ht="21" customHeight="1">
      <c r="A41" s="108"/>
      <c r="B41" s="454" t="str">
        <f t="shared" si="0"/>
        <v>95</v>
      </c>
      <c r="C41" s="201" t="str">
        <f t="shared" si="0"/>
        <v>MUTANT JEAN</v>
      </c>
      <c r="D41" s="42"/>
      <c r="E41" s="381"/>
      <c r="F41" s="108"/>
      <c r="G41" s="454" t="str">
        <f t="shared" si="1"/>
        <v>8</v>
      </c>
      <c r="H41" s="201" t="str">
        <f t="shared" si="1"/>
        <v>GHETTO BARBIE (ALT)</v>
      </c>
      <c r="I41" s="42"/>
      <c r="J41" s="446"/>
      <c r="K41" s="103" t="s">
        <v>218</v>
      </c>
      <c r="L41" s="244" t="s">
        <v>431</v>
      </c>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c r="EW41" s="135"/>
      <c r="EX41" s="135"/>
      <c r="EY41" s="135"/>
      <c r="EZ41" s="135"/>
      <c r="FA41" s="135"/>
      <c r="FB41" s="135"/>
      <c r="FC41" s="135"/>
      <c r="FD41" s="135"/>
      <c r="FE41" s="135"/>
      <c r="FF41" s="135"/>
      <c r="FG41" s="135"/>
      <c r="FH41" s="135"/>
      <c r="FI41" s="135"/>
      <c r="FJ41" s="135"/>
      <c r="FK41" s="135"/>
      <c r="FL41" s="135"/>
      <c r="FM41" s="135"/>
      <c r="FN41" s="135"/>
      <c r="FO41" s="135"/>
      <c r="FP41" s="135"/>
      <c r="FQ41" s="135"/>
      <c r="FR41" s="135"/>
      <c r="FS41" s="135"/>
      <c r="FT41" s="135"/>
      <c r="FU41" s="135"/>
      <c r="FV41" s="135"/>
      <c r="FW41" s="135"/>
      <c r="FX41" s="135"/>
      <c r="FY41" s="135"/>
      <c r="FZ41" s="135"/>
      <c r="GA41" s="135"/>
      <c r="GB41" s="135"/>
      <c r="GC41" s="135"/>
      <c r="GD41" s="135"/>
      <c r="GE41" s="135"/>
      <c r="GF41" s="135"/>
      <c r="GG41" s="135"/>
      <c r="GH41" s="135"/>
      <c r="GI41" s="135"/>
      <c r="GJ41" s="135"/>
      <c r="GK41" s="135"/>
      <c r="GL41" s="135"/>
      <c r="GM41" s="135"/>
      <c r="GN41" s="135"/>
      <c r="GO41" s="135"/>
      <c r="GP41" s="135"/>
      <c r="GQ41" s="135"/>
      <c r="GR41" s="135"/>
      <c r="GS41" s="135"/>
      <c r="GT41" s="135"/>
      <c r="GU41" s="135"/>
      <c r="GV41" s="135"/>
      <c r="GW41" s="135"/>
      <c r="GX41" s="135"/>
      <c r="GY41" s="135"/>
      <c r="GZ41" s="135"/>
      <c r="HA41" s="135"/>
      <c r="HB41" s="135"/>
      <c r="HC41" s="135"/>
      <c r="HD41" s="135"/>
      <c r="HE41" s="135"/>
      <c r="HF41" s="135"/>
      <c r="HG41" s="135"/>
      <c r="HH41" s="135"/>
      <c r="HI41" s="135"/>
      <c r="HJ41" s="135"/>
      <c r="HK41" s="135"/>
      <c r="HL41" s="135"/>
      <c r="HM41" s="135"/>
      <c r="HN41" s="135"/>
      <c r="HO41" s="135"/>
      <c r="HP41" s="135"/>
      <c r="HQ41" s="135"/>
      <c r="HR41" s="135"/>
      <c r="HS41" s="135"/>
      <c r="HT41" s="135"/>
      <c r="HU41" s="135"/>
      <c r="HV41" s="135"/>
      <c r="HW41" s="135"/>
      <c r="HX41" s="135"/>
      <c r="HY41" s="135"/>
      <c r="HZ41" s="135"/>
      <c r="IA41" s="135"/>
      <c r="IB41" s="135"/>
      <c r="IC41" s="135"/>
      <c r="ID41" s="135"/>
      <c r="IE41" s="135"/>
      <c r="IF41" s="135"/>
      <c r="IG41" s="135"/>
      <c r="IH41" s="135"/>
      <c r="II41" s="135"/>
      <c r="IJ41" s="135"/>
      <c r="IK41" s="135"/>
      <c r="IL41" s="135"/>
      <c r="IM41" s="135"/>
      <c r="IN41" s="135"/>
      <c r="IO41" s="135"/>
      <c r="IP41" s="135"/>
      <c r="IQ41" s="135"/>
      <c r="IR41" s="135"/>
      <c r="IS41" s="135"/>
      <c r="IT41" s="135"/>
      <c r="IU41" s="135"/>
      <c r="IV41" s="135"/>
    </row>
    <row r="42" spans="1:256" ht="21" customHeight="1">
      <c r="A42" s="108"/>
      <c r="B42" s="454" t="str">
        <f t="shared" si="0"/>
        <v>1980</v>
      </c>
      <c r="C42" s="201" t="str">
        <f t="shared" si="0"/>
        <v>SHIVA DIVA (ALT)</v>
      </c>
      <c r="D42" s="42"/>
      <c r="E42" s="381"/>
      <c r="F42" s="108"/>
      <c r="G42" s="454" t="str">
        <f t="shared" si="1"/>
        <v>MGS4</v>
      </c>
      <c r="H42" s="201" t="str">
        <f t="shared" si="1"/>
        <v>MERYL SLAUGHTERBURGH (ALT)</v>
      </c>
      <c r="I42" s="42"/>
      <c r="J42" s="446"/>
      <c r="K42" s="103" t="s">
        <v>219</v>
      </c>
      <c r="L42" s="244" t="s">
        <v>433</v>
      </c>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FM42" s="135"/>
      <c r="FN42" s="135"/>
      <c r="FO42" s="135"/>
      <c r="FP42" s="135"/>
      <c r="FQ42" s="135"/>
      <c r="FR42" s="135"/>
      <c r="FS42" s="135"/>
      <c r="FT42" s="135"/>
      <c r="FU42" s="135"/>
      <c r="FV42" s="135"/>
      <c r="FW42" s="135"/>
      <c r="FX42" s="135"/>
      <c r="FY42" s="135"/>
      <c r="FZ42" s="135"/>
      <c r="GA42" s="135"/>
      <c r="GB42" s="135"/>
      <c r="GC42" s="135"/>
      <c r="GD42" s="135"/>
      <c r="GE42" s="135"/>
      <c r="GF42" s="135"/>
      <c r="GG42" s="135"/>
      <c r="GH42" s="135"/>
      <c r="GI42" s="135"/>
      <c r="GJ42" s="135"/>
      <c r="GK42" s="135"/>
      <c r="GL42" s="135"/>
      <c r="GM42" s="135"/>
      <c r="GN42" s="135"/>
      <c r="GO42" s="135"/>
      <c r="GP42" s="135"/>
      <c r="GQ42" s="135"/>
      <c r="GR42" s="135"/>
      <c r="GS42" s="135"/>
      <c r="GT42" s="135"/>
      <c r="GU42" s="135"/>
      <c r="GV42" s="135"/>
      <c r="GW42" s="135"/>
      <c r="GX42" s="135"/>
      <c r="GY42" s="135"/>
      <c r="GZ42" s="135"/>
      <c r="HA42" s="135"/>
      <c r="HB42" s="135"/>
      <c r="HC42" s="135"/>
      <c r="HD42" s="135"/>
      <c r="HE42" s="135"/>
      <c r="HF42" s="135"/>
      <c r="HG42" s="135"/>
      <c r="HH42" s="135"/>
      <c r="HI42" s="135"/>
      <c r="HJ42" s="135"/>
      <c r="HK42" s="135"/>
      <c r="HL42" s="135"/>
      <c r="HM42" s="135"/>
      <c r="HN42" s="135"/>
      <c r="HO42" s="135"/>
      <c r="HP42" s="135"/>
      <c r="HQ42" s="135"/>
      <c r="HR42" s="135"/>
      <c r="HS42" s="135"/>
      <c r="HT42" s="135"/>
      <c r="HU42" s="135"/>
      <c r="HV42" s="135"/>
      <c r="HW42" s="135"/>
      <c r="HX42" s="135"/>
      <c r="HY42" s="135"/>
      <c r="HZ42" s="135"/>
      <c r="IA42" s="135"/>
      <c r="IB42" s="135"/>
      <c r="IC42" s="135"/>
      <c r="ID42" s="135"/>
      <c r="IE42" s="135"/>
      <c r="IF42" s="135"/>
      <c r="IG42" s="135"/>
      <c r="IH42" s="135"/>
      <c r="II42" s="135"/>
      <c r="IJ42" s="135"/>
      <c r="IK42" s="135"/>
      <c r="IL42" s="135"/>
      <c r="IM42" s="135"/>
      <c r="IN42" s="135"/>
      <c r="IO42" s="135"/>
      <c r="IP42" s="135"/>
      <c r="IQ42" s="135"/>
      <c r="IR42" s="135"/>
      <c r="IS42" s="135"/>
      <c r="IT42" s="135"/>
      <c r="IU42" s="135"/>
      <c r="IV42" s="135"/>
    </row>
    <row r="43" spans="1:256" ht="21" customHeight="1">
      <c r="A43" s="108"/>
      <c r="B43" s="454" t="str">
        <f t="shared" si="0"/>
        <v>313</v>
      </c>
      <c r="C43" s="201" t="str">
        <f t="shared" si="0"/>
        <v>HATERADE (ALT)</v>
      </c>
      <c r="D43" s="42"/>
      <c r="E43" s="381"/>
      <c r="F43" s="108"/>
      <c r="G43" s="454" t="str">
        <f t="shared" si="1"/>
        <v/>
      </c>
      <c r="H43" s="201" t="str">
        <f t="shared" si="1"/>
        <v/>
      </c>
      <c r="I43" s="42"/>
      <c r="J43" s="446"/>
      <c r="K43" s="103" t="s">
        <v>438</v>
      </c>
      <c r="L43" s="244" t="s">
        <v>398</v>
      </c>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5"/>
      <c r="GF43" s="135"/>
      <c r="GG43" s="135"/>
      <c r="GH43" s="135"/>
      <c r="GI43" s="135"/>
      <c r="GJ43" s="135"/>
      <c r="GK43" s="135"/>
      <c r="GL43" s="135"/>
      <c r="GM43" s="135"/>
      <c r="GN43" s="135"/>
      <c r="GO43" s="135"/>
      <c r="GP43" s="135"/>
      <c r="GQ43" s="135"/>
      <c r="GR43" s="135"/>
      <c r="GS43" s="135"/>
      <c r="GT43" s="135"/>
      <c r="GU43" s="135"/>
      <c r="GV43" s="135"/>
      <c r="GW43" s="135"/>
      <c r="GX43" s="135"/>
      <c r="GY43" s="135"/>
      <c r="GZ43" s="135"/>
      <c r="HA43" s="135"/>
      <c r="HB43" s="135"/>
      <c r="HC43" s="135"/>
      <c r="HD43" s="135"/>
      <c r="HE43" s="135"/>
      <c r="HF43" s="135"/>
      <c r="HG43" s="135"/>
      <c r="HH43" s="135"/>
      <c r="HI43" s="135"/>
      <c r="HJ43" s="135"/>
      <c r="HK43" s="135"/>
      <c r="HL43" s="135"/>
      <c r="HM43" s="135"/>
      <c r="HN43" s="135"/>
      <c r="HO43" s="135"/>
      <c r="HP43" s="135"/>
      <c r="HQ43" s="135"/>
      <c r="HR43" s="135"/>
      <c r="HS43" s="135"/>
      <c r="HT43" s="135"/>
      <c r="HU43" s="135"/>
      <c r="HV43" s="135"/>
      <c r="HW43" s="135"/>
      <c r="HX43" s="135"/>
      <c r="HY43" s="135"/>
      <c r="HZ43" s="135"/>
      <c r="IA43" s="135"/>
      <c r="IB43" s="135"/>
      <c r="IC43" s="135"/>
      <c r="ID43" s="135"/>
      <c r="IE43" s="135"/>
      <c r="IF43" s="135"/>
      <c r="IG43" s="135"/>
      <c r="IH43" s="135"/>
      <c r="II43" s="135"/>
      <c r="IJ43" s="135"/>
      <c r="IK43" s="135"/>
      <c r="IL43" s="135"/>
      <c r="IM43" s="135"/>
      <c r="IN43" s="135"/>
      <c r="IO43" s="135"/>
      <c r="IP43" s="135"/>
      <c r="IQ43" s="135"/>
      <c r="IR43" s="135"/>
      <c r="IS43" s="135"/>
      <c r="IT43" s="135"/>
      <c r="IU43" s="135"/>
      <c r="IV43" s="135"/>
    </row>
    <row r="44" spans="1:256" ht="21" customHeight="1">
      <c r="A44" s="108"/>
      <c r="B44" s="454" t="str">
        <f t="shared" si="0"/>
        <v/>
      </c>
      <c r="C44" s="201" t="str">
        <f t="shared" si="0"/>
        <v/>
      </c>
      <c r="D44" s="42"/>
      <c r="E44" s="381"/>
      <c r="F44" s="108"/>
      <c r="G44" s="454" t="str">
        <f t="shared" si="1"/>
        <v/>
      </c>
      <c r="H44" s="201" t="str">
        <f t="shared" si="1"/>
        <v/>
      </c>
      <c r="I44" s="42"/>
      <c r="J44" s="446"/>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35"/>
      <c r="FO44" s="135"/>
      <c r="FP44" s="135"/>
      <c r="FQ44" s="135"/>
      <c r="FR44" s="135"/>
      <c r="FS44" s="135"/>
      <c r="FT44" s="135"/>
      <c r="FU44" s="135"/>
      <c r="FV44" s="135"/>
      <c r="FW44" s="135"/>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c r="HA44" s="135"/>
      <c r="HB44" s="135"/>
      <c r="HC44" s="135"/>
      <c r="HD44" s="135"/>
      <c r="HE44" s="135"/>
      <c r="HF44" s="135"/>
      <c r="HG44" s="135"/>
      <c r="HH44" s="135"/>
      <c r="HI44" s="135"/>
      <c r="HJ44" s="135"/>
      <c r="HK44" s="135"/>
      <c r="HL44" s="135"/>
      <c r="HM44" s="135"/>
      <c r="HN44" s="135"/>
      <c r="HO44" s="135"/>
      <c r="HP44" s="135"/>
      <c r="HQ44" s="135"/>
      <c r="HR44" s="135"/>
      <c r="HS44" s="135"/>
      <c r="HT44" s="135"/>
      <c r="HU44" s="135"/>
      <c r="HV44" s="135"/>
      <c r="HW44" s="135"/>
      <c r="HX44" s="135"/>
      <c r="HY44" s="135"/>
      <c r="HZ44" s="135"/>
      <c r="IA44" s="135"/>
      <c r="IB44" s="135"/>
      <c r="IC44" s="135"/>
      <c r="ID44" s="135"/>
      <c r="IE44" s="135"/>
      <c r="IF44" s="135"/>
      <c r="IG44" s="135"/>
      <c r="IH44" s="135"/>
      <c r="II44" s="135"/>
      <c r="IJ44" s="135"/>
      <c r="IK44" s="135"/>
      <c r="IL44" s="135"/>
      <c r="IM44" s="135"/>
      <c r="IN44" s="135"/>
      <c r="IO44" s="135"/>
      <c r="IP44" s="135"/>
      <c r="IQ44" s="135"/>
      <c r="IR44" s="135"/>
      <c r="IS44" s="135"/>
      <c r="IT44" s="135"/>
      <c r="IU44" s="135"/>
      <c r="IV44" s="135"/>
    </row>
    <row r="45" spans="1:256" ht="18">
      <c r="A45" s="108"/>
      <c r="B45" s="454" t="str">
        <f t="shared" si="0"/>
        <v/>
      </c>
      <c r="C45" s="201" t="str">
        <f t="shared" si="0"/>
        <v/>
      </c>
      <c r="D45" s="42"/>
      <c r="E45" s="381"/>
      <c r="F45" s="108"/>
      <c r="G45" s="454" t="str">
        <f t="shared" si="1"/>
        <v/>
      </c>
      <c r="H45" s="201" t="str">
        <f t="shared" si="1"/>
        <v/>
      </c>
      <c r="I45" s="42"/>
      <c r="J45" s="446"/>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c r="IQ45" s="135"/>
      <c r="IR45" s="135"/>
      <c r="IS45" s="135"/>
      <c r="IT45" s="135"/>
      <c r="IU45" s="135"/>
      <c r="IV45" s="135"/>
    </row>
    <row r="46" spans="1:256" ht="18">
      <c r="A46" s="108"/>
      <c r="B46" s="454" t="str">
        <f t="shared" si="0"/>
        <v/>
      </c>
      <c r="C46" s="201" t="str">
        <f t="shared" si="0"/>
        <v/>
      </c>
      <c r="D46" s="42"/>
      <c r="E46" s="381"/>
      <c r="F46" s="108"/>
      <c r="G46" s="454" t="str">
        <f t="shared" si="1"/>
        <v/>
      </c>
      <c r="H46" s="201" t="str">
        <f t="shared" si="1"/>
        <v/>
      </c>
      <c r="I46" s="42"/>
      <c r="J46" s="446"/>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c r="EW46" s="135"/>
      <c r="EX46" s="135"/>
      <c r="EY46" s="135"/>
      <c r="EZ46" s="135"/>
      <c r="FA46" s="135"/>
      <c r="FB46" s="135"/>
      <c r="FC46" s="135"/>
      <c r="FD46" s="135"/>
      <c r="FE46" s="135"/>
      <c r="FF46" s="135"/>
      <c r="FG46" s="135"/>
      <c r="FH46" s="135"/>
      <c r="FI46" s="135"/>
      <c r="FJ46" s="135"/>
      <c r="FK46" s="135"/>
      <c r="FL46" s="135"/>
      <c r="FM46" s="135"/>
      <c r="FN46" s="135"/>
      <c r="FO46" s="135"/>
      <c r="FP46" s="135"/>
      <c r="FQ46" s="135"/>
      <c r="FR46" s="135"/>
      <c r="FS46" s="135"/>
      <c r="FT46" s="135"/>
      <c r="FU46" s="135"/>
      <c r="FV46" s="135"/>
      <c r="FW46" s="135"/>
      <c r="FX46" s="135"/>
      <c r="FY46" s="135"/>
      <c r="FZ46" s="135"/>
      <c r="GA46" s="135"/>
      <c r="GB46" s="135"/>
      <c r="GC46" s="135"/>
      <c r="GD46" s="135"/>
      <c r="GE46" s="135"/>
      <c r="GF46" s="135"/>
      <c r="GG46" s="135"/>
      <c r="GH46" s="135"/>
      <c r="GI46" s="135"/>
      <c r="GJ46" s="135"/>
      <c r="GK46" s="135"/>
      <c r="GL46" s="135"/>
      <c r="GM46" s="135"/>
      <c r="GN46" s="135"/>
      <c r="GO46" s="135"/>
      <c r="GP46" s="135"/>
      <c r="GQ46" s="135"/>
      <c r="GR46" s="135"/>
      <c r="GS46" s="135"/>
      <c r="GT46" s="135"/>
      <c r="GU46" s="135"/>
      <c r="GV46" s="135"/>
      <c r="GW46" s="135"/>
      <c r="GX46" s="135"/>
      <c r="GY46" s="135"/>
      <c r="GZ46" s="135"/>
      <c r="HA46" s="135"/>
      <c r="HB46" s="135"/>
      <c r="HC46" s="135"/>
      <c r="HD46" s="135"/>
      <c r="HE46" s="135"/>
      <c r="HF46" s="135"/>
      <c r="HG46" s="135"/>
      <c r="HH46" s="135"/>
      <c r="HI46" s="135"/>
      <c r="HJ46" s="135"/>
      <c r="HK46" s="135"/>
      <c r="HL46" s="135"/>
      <c r="HM46" s="135"/>
      <c r="HN46" s="135"/>
      <c r="HO46" s="135"/>
      <c r="HP46" s="135"/>
      <c r="HQ46" s="135"/>
      <c r="HR46" s="135"/>
      <c r="HS46" s="135"/>
      <c r="HT46" s="135"/>
      <c r="HU46" s="135"/>
      <c r="HV46" s="135"/>
      <c r="HW46" s="135"/>
      <c r="HX46" s="135"/>
      <c r="HY46" s="135"/>
      <c r="HZ46" s="135"/>
      <c r="IA46" s="135"/>
      <c r="IB46" s="135"/>
      <c r="IC46" s="135"/>
      <c r="ID46" s="135"/>
      <c r="IE46" s="135"/>
      <c r="IF46" s="135"/>
      <c r="IG46" s="135"/>
      <c r="IH46" s="135"/>
      <c r="II46" s="135"/>
      <c r="IJ46" s="135"/>
      <c r="IK46" s="135"/>
      <c r="IL46" s="135"/>
      <c r="IM46" s="135"/>
      <c r="IN46" s="135"/>
      <c r="IO46" s="135"/>
      <c r="IP46" s="135"/>
      <c r="IQ46" s="135"/>
      <c r="IR46" s="135"/>
      <c r="IS46" s="135"/>
      <c r="IT46" s="135"/>
      <c r="IU46" s="135"/>
      <c r="IV46" s="135"/>
    </row>
    <row r="47" spans="1:256" ht="18">
      <c r="A47" s="108"/>
      <c r="B47" s="454" t="str">
        <f t="shared" si="0"/>
        <v/>
      </c>
      <c r="C47" s="201" t="str">
        <f t="shared" si="0"/>
        <v/>
      </c>
      <c r="D47" s="42"/>
      <c r="E47" s="381"/>
      <c r="F47" s="108"/>
      <c r="G47" s="454" t="str">
        <f t="shared" si="1"/>
        <v/>
      </c>
      <c r="H47" s="201" t="str">
        <f t="shared" si="1"/>
        <v/>
      </c>
      <c r="I47" s="42"/>
      <c r="J47" s="446"/>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c r="FA47" s="135"/>
      <c r="FB47" s="135"/>
      <c r="FC47" s="135"/>
      <c r="FD47" s="135"/>
      <c r="FE47" s="135"/>
      <c r="FF47" s="135"/>
      <c r="FG47" s="135"/>
      <c r="FH47" s="135"/>
      <c r="FI47" s="135"/>
      <c r="FJ47" s="135"/>
      <c r="FK47" s="135"/>
      <c r="FL47" s="135"/>
      <c r="FM47" s="135"/>
      <c r="FN47" s="135"/>
      <c r="FO47" s="135"/>
      <c r="FP47" s="135"/>
      <c r="FQ47" s="135"/>
      <c r="FR47" s="135"/>
      <c r="FS47" s="135"/>
      <c r="FT47" s="135"/>
      <c r="FU47" s="135"/>
      <c r="FV47" s="135"/>
      <c r="FW47" s="135"/>
      <c r="FX47" s="135"/>
      <c r="FY47" s="135"/>
      <c r="FZ47" s="135"/>
      <c r="GA47" s="135"/>
      <c r="GB47" s="135"/>
      <c r="GC47" s="135"/>
      <c r="GD47" s="135"/>
      <c r="GE47" s="135"/>
      <c r="GF47" s="135"/>
      <c r="GG47" s="135"/>
      <c r="GH47" s="135"/>
      <c r="GI47" s="135"/>
      <c r="GJ47" s="135"/>
      <c r="GK47" s="135"/>
      <c r="GL47" s="135"/>
      <c r="GM47" s="135"/>
      <c r="GN47" s="135"/>
      <c r="GO47" s="135"/>
      <c r="GP47" s="135"/>
      <c r="GQ47" s="135"/>
      <c r="GR47" s="135"/>
      <c r="GS47" s="135"/>
      <c r="GT47" s="135"/>
      <c r="GU47" s="135"/>
      <c r="GV47" s="135"/>
      <c r="GW47" s="135"/>
      <c r="GX47" s="135"/>
      <c r="GY47" s="135"/>
      <c r="GZ47" s="135"/>
      <c r="HA47" s="135"/>
      <c r="HB47" s="135"/>
      <c r="HC47" s="135"/>
      <c r="HD47" s="135"/>
      <c r="HE47" s="135"/>
      <c r="HF47" s="135"/>
      <c r="HG47" s="135"/>
      <c r="HH47" s="135"/>
      <c r="HI47" s="135"/>
      <c r="HJ47" s="135"/>
      <c r="HK47" s="135"/>
      <c r="HL47" s="135"/>
      <c r="HM47" s="135"/>
      <c r="HN47" s="135"/>
      <c r="HO47" s="135"/>
      <c r="HP47" s="135"/>
      <c r="HQ47" s="135"/>
      <c r="HR47" s="135"/>
      <c r="HS47" s="135"/>
      <c r="HT47" s="135"/>
      <c r="HU47" s="135"/>
      <c r="HV47" s="135"/>
      <c r="HW47" s="135"/>
      <c r="HX47" s="135"/>
      <c r="HY47" s="135"/>
      <c r="HZ47" s="135"/>
      <c r="IA47" s="135"/>
      <c r="IB47" s="135"/>
      <c r="IC47" s="135"/>
      <c r="ID47" s="135"/>
      <c r="IE47" s="135"/>
      <c r="IF47" s="135"/>
      <c r="IG47" s="135"/>
      <c r="IH47" s="135"/>
      <c r="II47" s="135"/>
      <c r="IJ47" s="135"/>
      <c r="IK47" s="135"/>
      <c r="IL47" s="135"/>
      <c r="IM47" s="135"/>
      <c r="IN47" s="135"/>
      <c r="IO47" s="135"/>
      <c r="IP47" s="135"/>
      <c r="IQ47" s="135"/>
      <c r="IR47" s="135"/>
      <c r="IS47" s="135"/>
      <c r="IT47" s="135"/>
      <c r="IU47" s="135"/>
      <c r="IV47" s="135"/>
    </row>
    <row r="48" spans="1:256" ht="18">
      <c r="A48" s="362"/>
      <c r="B48" s="231"/>
      <c r="C48" s="231"/>
      <c r="D48" s="200"/>
      <c r="E48" s="381"/>
      <c r="F48" s="362"/>
      <c r="G48" s="231"/>
      <c r="H48" s="231"/>
      <c r="I48" s="200"/>
      <c r="J48" s="446"/>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c r="EN48" s="135"/>
      <c r="EO48" s="135"/>
      <c r="EP48" s="135"/>
      <c r="EQ48" s="135"/>
      <c r="ER48" s="135"/>
      <c r="ES48" s="135"/>
      <c r="ET48" s="135"/>
      <c r="EU48" s="135"/>
      <c r="EV48" s="135"/>
      <c r="EW48" s="135"/>
      <c r="EX48" s="135"/>
      <c r="EY48" s="135"/>
      <c r="EZ48" s="135"/>
      <c r="FA48" s="135"/>
      <c r="FB48" s="135"/>
      <c r="FC48" s="135"/>
      <c r="FD48" s="135"/>
      <c r="FE48" s="135"/>
      <c r="FF48" s="135"/>
      <c r="FG48" s="135"/>
      <c r="FH48" s="135"/>
      <c r="FI48" s="135"/>
      <c r="FJ48" s="135"/>
      <c r="FK48" s="135"/>
      <c r="FL48" s="135"/>
      <c r="FM48" s="135"/>
      <c r="FN48" s="135"/>
      <c r="FO48" s="135"/>
      <c r="FP48" s="135"/>
      <c r="FQ48" s="135"/>
      <c r="FR48" s="135"/>
      <c r="FS48" s="135"/>
      <c r="FT48" s="135"/>
      <c r="FU48" s="135"/>
      <c r="FV48" s="135"/>
      <c r="FW48" s="135"/>
      <c r="FX48" s="135"/>
      <c r="FY48" s="135"/>
      <c r="FZ48" s="135"/>
      <c r="GA48" s="135"/>
      <c r="GB48" s="135"/>
      <c r="GC48" s="135"/>
      <c r="GD48" s="135"/>
      <c r="GE48" s="135"/>
      <c r="GF48" s="135"/>
      <c r="GG48" s="135"/>
      <c r="GH48" s="135"/>
      <c r="GI48" s="135"/>
      <c r="GJ48" s="135"/>
      <c r="GK48" s="135"/>
      <c r="GL48" s="135"/>
      <c r="GM48" s="135"/>
      <c r="GN48" s="135"/>
      <c r="GO48" s="135"/>
      <c r="GP48" s="135"/>
      <c r="GQ48" s="135"/>
      <c r="GR48" s="135"/>
      <c r="GS48" s="135"/>
      <c r="GT48" s="135"/>
      <c r="GU48" s="135"/>
      <c r="GV48" s="135"/>
      <c r="GW48" s="135"/>
      <c r="GX48" s="135"/>
      <c r="GY48" s="135"/>
      <c r="GZ48" s="135"/>
      <c r="HA48" s="135"/>
      <c r="HB48" s="135"/>
      <c r="HC48" s="135"/>
      <c r="HD48" s="135"/>
      <c r="HE48" s="135"/>
      <c r="HF48" s="135"/>
      <c r="HG48" s="135"/>
      <c r="HH48" s="135"/>
      <c r="HI48" s="135"/>
      <c r="HJ48" s="135"/>
      <c r="HK48" s="135"/>
      <c r="HL48" s="135"/>
      <c r="HM48" s="135"/>
      <c r="HN48" s="135"/>
      <c r="HO48" s="135"/>
      <c r="HP48" s="135"/>
      <c r="HQ48" s="135"/>
      <c r="HR48" s="135"/>
      <c r="HS48" s="135"/>
      <c r="HT48" s="135"/>
      <c r="HU48" s="135"/>
      <c r="HV48" s="135"/>
      <c r="HW48" s="135"/>
      <c r="HX48" s="135"/>
      <c r="HY48" s="135"/>
      <c r="HZ48" s="135"/>
      <c r="IA48" s="135"/>
      <c r="IB48" s="135"/>
      <c r="IC48" s="135"/>
      <c r="ID48" s="135"/>
      <c r="IE48" s="135"/>
      <c r="IF48" s="135"/>
      <c r="IG48" s="135"/>
      <c r="IH48" s="135"/>
      <c r="II48" s="135"/>
      <c r="IJ48" s="135"/>
      <c r="IK48" s="135"/>
      <c r="IL48" s="135"/>
      <c r="IM48" s="135"/>
      <c r="IN48" s="135"/>
      <c r="IO48" s="135"/>
      <c r="IP48" s="135"/>
      <c r="IQ48" s="135"/>
      <c r="IR48" s="135"/>
      <c r="IS48" s="135"/>
      <c r="IT48" s="135"/>
      <c r="IU48" s="135"/>
      <c r="IV48" s="135"/>
    </row>
  </sheetData>
  <sheetCalcPr fullCalcOnLoad="1"/>
  <mergeCells count="6">
    <mergeCell ref="B2:C2"/>
    <mergeCell ref="G2:H2"/>
    <mergeCell ref="K2:L2"/>
    <mergeCell ref="B26:C26"/>
    <mergeCell ref="G26:H26"/>
    <mergeCell ref="K26:L26"/>
  </mergeCells>
  <pageMargins left="0.75" right="0.75" top="1" bottom="1" header="0.5" footer="0.5"/>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C50"/>
  <sheetViews>
    <sheetView workbookViewId="0">
      <selection sqref="A1:D1"/>
    </sheetView>
  </sheetViews>
  <sheetFormatPr baseColWidth="10" defaultColWidth="8.83203125" defaultRowHeight="12.75" customHeight="1"/>
  <cols>
    <col min="1" max="1" width="7" style="137" customWidth="1"/>
    <col min="2" max="8" width="4.83203125" style="137" customWidth="1"/>
    <col min="9" max="9" width="7.6640625" style="137" customWidth="1"/>
    <col min="10" max="10" width="8.33203125" style="137" customWidth="1"/>
    <col min="11" max="11" width="10.6640625" style="137" customWidth="1"/>
    <col min="12" max="12" width="8.33203125" style="137" customWidth="1"/>
    <col min="13" max="13" width="10.6640625" style="137" customWidth="1"/>
    <col min="14" max="14" width="8.33203125" style="137" customWidth="1"/>
    <col min="15" max="15" width="7" style="137" customWidth="1"/>
    <col min="16" max="22" width="4.83203125" style="137" customWidth="1"/>
    <col min="23" max="23" width="7.6640625" style="137" customWidth="1"/>
    <col min="24" max="24" width="8.5" style="137" customWidth="1"/>
    <col min="25" max="25" width="10" style="242" customWidth="1"/>
    <col min="26" max="26" width="7" style="137" customWidth="1"/>
    <col min="27" max="33" width="4.83203125" style="137" customWidth="1"/>
    <col min="34" max="34" width="7.6640625" style="137" customWidth="1"/>
    <col min="35" max="35" width="8.33203125" style="137" customWidth="1"/>
    <col min="36" max="36" width="10.6640625" style="137" customWidth="1"/>
    <col min="37" max="37" width="8.33203125" style="137" customWidth="1"/>
    <col min="38" max="38" width="10.6640625" style="137" customWidth="1"/>
    <col min="39" max="39" width="8.33203125" style="137" customWidth="1"/>
    <col min="40" max="40" width="7" style="137" customWidth="1"/>
    <col min="41" max="47" width="4.83203125" style="137" customWidth="1"/>
    <col min="48" max="48" width="7.6640625" style="137" customWidth="1"/>
    <col min="49" max="49" width="8.5" style="137" customWidth="1"/>
    <col min="50" max="50" width="10" style="137" customWidth="1"/>
    <col min="51" max="51" width="4.83203125" style="137" customWidth="1"/>
    <col min="52" max="52" width="8" style="242" customWidth="1"/>
    <col min="53" max="53" width="8" style="137" customWidth="1"/>
    <col min="54" max="54" width="10" style="137" customWidth="1"/>
    <col min="55" max="55" width="3.1640625" style="137" customWidth="1"/>
  </cols>
  <sheetData>
    <row r="1" spans="1:55" ht="30" customHeight="1">
      <c r="A1" s="1024" t="s">
        <v>652</v>
      </c>
      <c r="B1" s="1024"/>
      <c r="C1" s="1024"/>
      <c r="D1" s="1024"/>
      <c r="E1" s="834">
        <f ca="1">IF(ISBLANK(IBRF!$B$5), "", IBRF!$B$5)</f>
        <v>41369</v>
      </c>
      <c r="F1" s="834"/>
      <c r="G1" s="1025">
        <v>1</v>
      </c>
      <c r="H1" s="1025"/>
      <c r="I1" s="1026" t="str">
        <f ca="1">Score!$A$1</f>
        <v>Naptown Roller Girls / Tornado Sirens</v>
      </c>
      <c r="J1" s="1026"/>
      <c r="K1" s="1026"/>
      <c r="L1" s="1026"/>
      <c r="M1" s="1026"/>
      <c r="N1" s="1027" t="str">
        <f ca="1">IF(ISBLANK(Score!$I$1), "", Score!$I$1)</f>
        <v>RED</v>
      </c>
      <c r="O1" s="1027"/>
      <c r="P1" s="1027"/>
      <c r="Q1" s="1027"/>
      <c r="R1" s="1025">
        <v>2</v>
      </c>
      <c r="S1" s="1025"/>
      <c r="T1" s="676"/>
      <c r="U1" s="676"/>
      <c r="V1" s="676"/>
      <c r="W1" s="676"/>
      <c r="X1" s="676"/>
      <c r="Y1" s="676"/>
      <c r="Z1" s="1024" t="s">
        <v>652</v>
      </c>
      <c r="AA1" s="1024"/>
      <c r="AB1" s="1024"/>
      <c r="AC1" s="1024"/>
      <c r="AD1" s="834">
        <f ca="1">IF(ISBLANK(IBRF!$B$5), "", IBRF!$B$5)</f>
        <v>41369</v>
      </c>
      <c r="AE1" s="834"/>
      <c r="AF1" s="1025">
        <v>1</v>
      </c>
      <c r="AG1" s="1025"/>
      <c r="AH1" s="1026" t="str">
        <f ca="1">Score!$T$1</f>
        <v>Detroit Derby Girls / All-Stars</v>
      </c>
      <c r="AI1" s="1026"/>
      <c r="AJ1" s="1026"/>
      <c r="AK1" s="1026"/>
      <c r="AL1" s="1026"/>
      <c r="AM1" s="1027" t="str">
        <f ca="1">IF(ISBLANK(Score!$AB$1), "", Score!$AB$1)</f>
        <v>WHITE</v>
      </c>
      <c r="AN1" s="1027"/>
      <c r="AO1" s="1027"/>
      <c r="AP1" s="1027"/>
      <c r="AQ1" s="1025">
        <v>2</v>
      </c>
      <c r="AR1" s="1025"/>
      <c r="AS1" s="676"/>
      <c r="AT1" s="676"/>
      <c r="AU1" s="676"/>
      <c r="AV1" s="676"/>
      <c r="AW1" s="676"/>
      <c r="AX1" s="676"/>
      <c r="AY1" s="135"/>
      <c r="BA1" s="135"/>
      <c r="BB1" s="135"/>
      <c r="BC1" s="135"/>
    </row>
    <row r="2" spans="1:55" ht="15.75" customHeight="1">
      <c r="A2" s="1028" t="s">
        <v>193</v>
      </c>
      <c r="B2" s="1028"/>
      <c r="C2" s="1028"/>
      <c r="D2" s="1028"/>
      <c r="E2" s="836" t="s">
        <v>500</v>
      </c>
      <c r="F2" s="836"/>
      <c r="G2" s="1029" t="str">
        <f ca="1">IF((Score!$R$2=""),"",Score!$R$2)</f>
        <v/>
      </c>
      <c r="H2" s="1029"/>
      <c r="I2" s="1026"/>
      <c r="J2" s="1026"/>
      <c r="K2" s="1026"/>
      <c r="L2" s="1026"/>
      <c r="M2" s="1026"/>
      <c r="N2" s="1018" t="s">
        <v>499</v>
      </c>
      <c r="O2" s="1018"/>
      <c r="P2" s="1018"/>
      <c r="Q2" s="1018"/>
      <c r="R2" s="1030" t="str">
        <f>G2</f>
        <v/>
      </c>
      <c r="S2" s="1030"/>
      <c r="T2" s="1023" t="s">
        <v>391</v>
      </c>
      <c r="U2" s="1023"/>
      <c r="V2" s="1023"/>
      <c r="W2" s="1023"/>
      <c r="X2" s="1023"/>
      <c r="Y2" s="1023"/>
      <c r="Z2" s="1028" t="str">
        <f>A2</f>
        <v>Rev 130308 © 2013 WFTDA</v>
      </c>
      <c r="AA2" s="1028"/>
      <c r="AB2" s="1028"/>
      <c r="AC2" s="1028"/>
      <c r="AD2" s="836" t="s">
        <v>500</v>
      </c>
      <c r="AE2" s="836"/>
      <c r="AF2" s="1029" t="str">
        <f ca="1">IF((Score!$R$2=""),"",Score!$R$2)</f>
        <v/>
      </c>
      <c r="AG2" s="1029"/>
      <c r="AH2" s="1026"/>
      <c r="AI2" s="1026"/>
      <c r="AJ2" s="1026"/>
      <c r="AK2" s="1026"/>
      <c r="AL2" s="1026"/>
      <c r="AM2" s="1018" t="s">
        <v>499</v>
      </c>
      <c r="AN2" s="1018"/>
      <c r="AO2" s="1018"/>
      <c r="AP2" s="1018"/>
      <c r="AQ2" s="1030" t="str">
        <f>AF2</f>
        <v/>
      </c>
      <c r="AR2" s="1030"/>
      <c r="AS2" s="1023" t="s">
        <v>391</v>
      </c>
      <c r="AT2" s="1023"/>
      <c r="AU2" s="1023"/>
      <c r="AV2" s="1023"/>
      <c r="AW2" s="1023"/>
      <c r="AX2" s="1023"/>
      <c r="AY2" s="135"/>
      <c r="BA2" s="135"/>
      <c r="BB2" s="135"/>
      <c r="BC2" s="135"/>
    </row>
    <row r="3" spans="1:55" s="440" customFormat="1" ht="15" customHeight="1">
      <c r="A3" s="429" t="s">
        <v>392</v>
      </c>
      <c r="B3" s="983" t="s">
        <v>393</v>
      </c>
      <c r="C3" s="983"/>
      <c r="D3" s="983"/>
      <c r="E3" s="983"/>
      <c r="F3" s="983"/>
      <c r="G3" s="983"/>
      <c r="H3" s="983"/>
      <c r="I3" s="2" t="s">
        <v>394</v>
      </c>
      <c r="J3" s="230" t="s">
        <v>395</v>
      </c>
      <c r="K3" s="1031" t="s">
        <v>396</v>
      </c>
      <c r="L3" s="1032"/>
      <c r="M3" s="1032"/>
      <c r="N3" s="1032"/>
      <c r="O3" s="363" t="s">
        <v>392</v>
      </c>
      <c r="P3" s="1033" t="s">
        <v>393</v>
      </c>
      <c r="Q3" s="1033"/>
      <c r="R3" s="1033"/>
      <c r="S3" s="1033"/>
      <c r="T3" s="1033"/>
      <c r="U3" s="1033"/>
      <c r="V3" s="1033"/>
      <c r="W3" s="2" t="s">
        <v>394</v>
      </c>
      <c r="X3" s="230" t="s">
        <v>395</v>
      </c>
      <c r="Y3" s="63" t="s">
        <v>397</v>
      </c>
      <c r="Z3" s="429" t="s">
        <v>392</v>
      </c>
      <c r="AA3" s="983" t="s">
        <v>393</v>
      </c>
      <c r="AB3" s="983"/>
      <c r="AC3" s="983"/>
      <c r="AD3" s="983"/>
      <c r="AE3" s="983"/>
      <c r="AF3" s="983"/>
      <c r="AG3" s="983"/>
      <c r="AH3" s="2" t="s">
        <v>394</v>
      </c>
      <c r="AI3" s="230" t="s">
        <v>395</v>
      </c>
      <c r="AJ3" s="1031" t="s">
        <v>396</v>
      </c>
      <c r="AK3" s="1032"/>
      <c r="AL3" s="1032"/>
      <c r="AM3" s="1032"/>
      <c r="AN3" s="363" t="s">
        <v>392</v>
      </c>
      <c r="AO3" s="1033" t="s">
        <v>393</v>
      </c>
      <c r="AP3" s="1033"/>
      <c r="AQ3" s="1033"/>
      <c r="AR3" s="1033"/>
      <c r="AS3" s="1033"/>
      <c r="AT3" s="1033"/>
      <c r="AU3" s="1033"/>
      <c r="AV3" s="2" t="s">
        <v>394</v>
      </c>
      <c r="AW3" s="230" t="s">
        <v>395</v>
      </c>
      <c r="AX3" s="63" t="s">
        <v>397</v>
      </c>
      <c r="AY3" s="446"/>
      <c r="AZ3" s="48"/>
      <c r="BA3" s="135"/>
      <c r="BB3" s="135"/>
      <c r="BC3" s="135"/>
    </row>
    <row r="4" spans="1:55" ht="17.25" customHeight="1">
      <c r="A4" s="800" t="str">
        <f ca="1">IF((IBRF!$B11=""),"",IBRF!$B11)</f>
        <v>101</v>
      </c>
      <c r="B4" s="3"/>
      <c r="C4" s="3"/>
      <c r="D4" s="3"/>
      <c r="E4" s="3"/>
      <c r="F4" s="3"/>
      <c r="G4" s="3"/>
      <c r="H4" s="489"/>
      <c r="I4" s="519"/>
      <c r="J4" s="810" t="str">
        <f>IF((COUNTA(B4:H4)=0),"",COUNTA(B4:H4))</f>
        <v/>
      </c>
      <c r="K4" s="813">
        <v>1</v>
      </c>
      <c r="L4" s="814"/>
      <c r="M4" s="814"/>
      <c r="N4" s="815"/>
      <c r="O4" s="800" t="str">
        <f ca="1">IF((IBRF!B11=""),"",IBRF!B11)</f>
        <v>101</v>
      </c>
      <c r="P4" s="3"/>
      <c r="Q4" s="3"/>
      <c r="R4" s="3"/>
      <c r="S4" s="3"/>
      <c r="T4" s="3"/>
      <c r="U4" s="3"/>
      <c r="V4" s="489"/>
      <c r="W4" s="519"/>
      <c r="X4" s="810" t="str">
        <f>IF((COUNTA(P4:V4)=0),"",COUNTA(P4:V4))</f>
        <v/>
      </c>
      <c r="Y4" s="118" t="s">
        <v>399</v>
      </c>
      <c r="Z4" s="800" t="str">
        <f ca="1">IF((IBRF!H11=""),"",IBRF!H11)</f>
        <v>223</v>
      </c>
      <c r="AA4" s="3"/>
      <c r="AB4" s="3"/>
      <c r="AC4" s="3"/>
      <c r="AD4" s="3"/>
      <c r="AE4" s="3"/>
      <c r="AF4" s="3"/>
      <c r="AG4" s="489"/>
      <c r="AH4" s="519"/>
      <c r="AI4" s="810" t="str">
        <f>IF((COUNTA(AA4:AG4)=0),"",COUNTA(AA4:AG4))</f>
        <v/>
      </c>
      <c r="AJ4" s="813">
        <v>1</v>
      </c>
      <c r="AK4" s="814"/>
      <c r="AL4" s="814"/>
      <c r="AM4" s="815"/>
      <c r="AN4" s="800" t="str">
        <f ca="1">IF((IBRF!H11=""),"",IBRF!H11)</f>
        <v>223</v>
      </c>
      <c r="AO4" s="3"/>
      <c r="AP4" s="3"/>
      <c r="AQ4" s="3"/>
      <c r="AR4" s="3"/>
      <c r="AS4" s="3"/>
      <c r="AT4" s="3"/>
      <c r="AU4" s="489"/>
      <c r="AV4" s="519"/>
      <c r="AW4" s="810" t="str">
        <f>IF((COUNTA(AO4:AU4)=0),"",COUNTA(AO4:AU4))</f>
        <v/>
      </c>
      <c r="AX4" s="118" t="s">
        <v>399</v>
      </c>
      <c r="AY4" s="446"/>
      <c r="BA4" s="135"/>
      <c r="BB4" s="135"/>
      <c r="BC4" s="135"/>
    </row>
    <row r="5" spans="1:55" ht="17.25" customHeight="1">
      <c r="A5" s="800"/>
      <c r="B5" s="32"/>
      <c r="C5" s="32"/>
      <c r="D5" s="32"/>
      <c r="E5" s="32"/>
      <c r="F5" s="32"/>
      <c r="G5" s="32"/>
      <c r="H5" s="136"/>
      <c r="I5" s="442"/>
      <c r="J5" s="811"/>
      <c r="K5" s="805">
        <v>2</v>
      </c>
      <c r="L5" s="806"/>
      <c r="M5" s="806"/>
      <c r="N5" s="807"/>
      <c r="O5" s="800"/>
      <c r="P5" s="32" t="s">
        <v>194</v>
      </c>
      <c r="Q5" s="32"/>
      <c r="R5" s="32"/>
      <c r="S5" s="32"/>
      <c r="T5" s="32"/>
      <c r="U5" s="32"/>
      <c r="V5" s="136"/>
      <c r="W5" s="442"/>
      <c r="X5" s="811"/>
      <c r="Y5" s="45" t="s">
        <v>402</v>
      </c>
      <c r="Z5" s="800"/>
      <c r="AA5" s="32"/>
      <c r="AB5" s="32"/>
      <c r="AC5" s="32"/>
      <c r="AD5" s="32"/>
      <c r="AE5" s="32"/>
      <c r="AF5" s="32"/>
      <c r="AG5" s="136"/>
      <c r="AH5" s="442"/>
      <c r="AI5" s="811"/>
      <c r="AJ5" s="805">
        <v>2</v>
      </c>
      <c r="AK5" s="806"/>
      <c r="AL5" s="806"/>
      <c r="AM5" s="807"/>
      <c r="AN5" s="800"/>
      <c r="AO5" s="32" t="s">
        <v>194</v>
      </c>
      <c r="AP5" s="32"/>
      <c r="AQ5" s="32"/>
      <c r="AR5" s="32"/>
      <c r="AS5" s="32"/>
      <c r="AT5" s="32"/>
      <c r="AU5" s="136"/>
      <c r="AV5" s="442"/>
      <c r="AW5" s="811"/>
      <c r="AX5" s="45" t="s">
        <v>402</v>
      </c>
      <c r="AY5" s="446"/>
      <c r="BA5" s="135"/>
      <c r="BB5" s="135"/>
      <c r="BC5" s="135"/>
    </row>
    <row r="6" spans="1:55" ht="17.25" customHeight="1">
      <c r="A6" s="808" t="str">
        <f ca="1">IF((IBRF!$B12=""),"",IBRF!$B12)</f>
        <v>105</v>
      </c>
      <c r="B6" s="528"/>
      <c r="C6" s="188"/>
      <c r="D6" s="188"/>
      <c r="E6" s="188"/>
      <c r="F6" s="188"/>
      <c r="G6" s="188"/>
      <c r="H6" s="477"/>
      <c r="I6" s="519"/>
      <c r="J6" s="803" t="str">
        <f>IF((COUNTA(B6:H6)=0),"",COUNTA(B6:H6))</f>
        <v/>
      </c>
      <c r="K6" s="813">
        <v>3</v>
      </c>
      <c r="L6" s="814"/>
      <c r="M6" s="814"/>
      <c r="N6" s="815"/>
      <c r="O6" s="808" t="str">
        <f ca="1">IF((IBRF!B12=""),"",IBRF!B12)</f>
        <v>105</v>
      </c>
      <c r="P6" s="528"/>
      <c r="Q6" s="188"/>
      <c r="R6" s="188"/>
      <c r="S6" s="188"/>
      <c r="T6" s="188"/>
      <c r="U6" s="188"/>
      <c r="V6" s="477"/>
      <c r="W6" s="519"/>
      <c r="X6" s="803" t="str">
        <f>IF((COUNTA(P6:V6)=0),"",COUNTA(P6:V6))</f>
        <v/>
      </c>
      <c r="Y6" s="118" t="s">
        <v>403</v>
      </c>
      <c r="Z6" s="808" t="str">
        <f ca="1">IF((IBRF!H12=""),"",IBRF!H12)</f>
        <v>247</v>
      </c>
      <c r="AA6" s="528"/>
      <c r="AB6" s="188"/>
      <c r="AC6" s="188"/>
      <c r="AD6" s="188"/>
      <c r="AE6" s="188"/>
      <c r="AF6" s="188"/>
      <c r="AG6" s="477"/>
      <c r="AH6" s="519"/>
      <c r="AI6" s="803" t="str">
        <f>IF((COUNTA(AA6:AG6)=0),"",COUNTA(AA6:AG6))</f>
        <v/>
      </c>
      <c r="AJ6" s="813">
        <v>3</v>
      </c>
      <c r="AK6" s="814"/>
      <c r="AL6" s="814"/>
      <c r="AM6" s="815"/>
      <c r="AN6" s="808" t="str">
        <f ca="1">IF((IBRF!H12=""),"",IBRF!H12)</f>
        <v>247</v>
      </c>
      <c r="AO6" s="528"/>
      <c r="AP6" s="188"/>
      <c r="AQ6" s="188"/>
      <c r="AR6" s="188"/>
      <c r="AS6" s="188"/>
      <c r="AT6" s="188"/>
      <c r="AU6" s="477"/>
      <c r="AV6" s="519"/>
      <c r="AW6" s="803" t="str">
        <f>IF((COUNTA(AO6:AU6)=0),"",COUNTA(AO6:AU6))</f>
        <v/>
      </c>
      <c r="AX6" s="118" t="s">
        <v>403</v>
      </c>
      <c r="AY6" s="446"/>
      <c r="BA6" s="135"/>
      <c r="BB6" s="135"/>
      <c r="BC6" s="135"/>
    </row>
    <row r="7" spans="1:55" ht="17.25" customHeight="1">
      <c r="A7" s="812"/>
      <c r="B7" s="258"/>
      <c r="C7" s="240"/>
      <c r="D7" s="240"/>
      <c r="E7" s="240"/>
      <c r="F7" s="240"/>
      <c r="G7" s="240"/>
      <c r="H7" s="499"/>
      <c r="I7" s="442"/>
      <c r="J7" s="804"/>
      <c r="K7" s="805">
        <v>4</v>
      </c>
      <c r="L7" s="806"/>
      <c r="M7" s="806"/>
      <c r="N7" s="807"/>
      <c r="O7" s="812"/>
      <c r="P7" s="258"/>
      <c r="Q7" s="240"/>
      <c r="R7" s="240"/>
      <c r="S7" s="240"/>
      <c r="T7" s="240"/>
      <c r="U7" s="240"/>
      <c r="V7" s="499"/>
      <c r="W7" s="442"/>
      <c r="X7" s="804"/>
      <c r="Y7" s="45" t="s">
        <v>404</v>
      </c>
      <c r="Z7" s="812"/>
      <c r="AA7" s="258"/>
      <c r="AB7" s="240"/>
      <c r="AC7" s="240"/>
      <c r="AD7" s="240"/>
      <c r="AE7" s="240"/>
      <c r="AF7" s="240"/>
      <c r="AG7" s="499"/>
      <c r="AH7" s="442"/>
      <c r="AI7" s="804"/>
      <c r="AJ7" s="805">
        <v>4</v>
      </c>
      <c r="AK7" s="806"/>
      <c r="AL7" s="806"/>
      <c r="AM7" s="807"/>
      <c r="AN7" s="812"/>
      <c r="AO7" s="258"/>
      <c r="AP7" s="240"/>
      <c r="AQ7" s="240"/>
      <c r="AR7" s="240"/>
      <c r="AS7" s="240"/>
      <c r="AT7" s="240"/>
      <c r="AU7" s="499"/>
      <c r="AV7" s="442"/>
      <c r="AW7" s="804"/>
      <c r="AX7" s="45" t="s">
        <v>404</v>
      </c>
      <c r="AY7" s="446"/>
      <c r="BA7" s="135"/>
      <c r="BB7" s="135"/>
      <c r="BC7" s="135"/>
    </row>
    <row r="8" spans="1:55" ht="17.25" customHeight="1">
      <c r="A8" s="800" t="str">
        <f ca="1">IF((IBRF!$B13=""),"",IBRF!$B13)</f>
        <v>121</v>
      </c>
      <c r="B8" s="3"/>
      <c r="C8" s="3"/>
      <c r="D8" s="3"/>
      <c r="E8" s="3"/>
      <c r="F8" s="3"/>
      <c r="G8" s="3"/>
      <c r="H8" s="489"/>
      <c r="I8" s="519"/>
      <c r="J8" s="810" t="str">
        <f>IF((COUNTA(B8:H8)=0),"",COUNTA(B8:H8))</f>
        <v/>
      </c>
      <c r="K8" s="813">
        <v>5</v>
      </c>
      <c r="L8" s="814"/>
      <c r="M8" s="814"/>
      <c r="N8" s="815"/>
      <c r="O8" s="800" t="str">
        <f ca="1">IF((IBRF!B13=""),"",IBRF!B13)</f>
        <v>121</v>
      </c>
      <c r="P8" s="3"/>
      <c r="Q8" s="3"/>
      <c r="R8" s="3"/>
      <c r="S8" s="3"/>
      <c r="T8" s="3"/>
      <c r="U8" s="3"/>
      <c r="V8" s="489"/>
      <c r="W8" s="519"/>
      <c r="X8" s="810" t="str">
        <f>IF((COUNTA(P8:V8)=0),"",COUNTA(P8:V8))</f>
        <v/>
      </c>
      <c r="Y8" s="118" t="s">
        <v>405</v>
      </c>
      <c r="Z8" s="800" t="str">
        <f ca="1">IF((IBRF!H13=""),"",IBRF!H13)</f>
        <v>28</v>
      </c>
      <c r="AA8" s="3"/>
      <c r="AB8" s="3"/>
      <c r="AC8" s="3"/>
      <c r="AD8" s="3"/>
      <c r="AE8" s="3"/>
      <c r="AF8" s="3"/>
      <c r="AG8" s="489"/>
      <c r="AH8" s="519"/>
      <c r="AI8" s="810" t="str">
        <f>IF((COUNTA(AA8:AG8)=0),"",COUNTA(AA8:AG8))</f>
        <v/>
      </c>
      <c r="AJ8" s="813">
        <v>5</v>
      </c>
      <c r="AK8" s="814"/>
      <c r="AL8" s="814"/>
      <c r="AM8" s="815"/>
      <c r="AN8" s="800" t="str">
        <f ca="1">IF((IBRF!H13=""),"",IBRF!H13)</f>
        <v>28</v>
      </c>
      <c r="AO8" s="3"/>
      <c r="AP8" s="3"/>
      <c r="AQ8" s="3"/>
      <c r="AR8" s="3"/>
      <c r="AS8" s="3"/>
      <c r="AT8" s="3"/>
      <c r="AU8" s="489"/>
      <c r="AV8" s="519"/>
      <c r="AW8" s="810" t="str">
        <f>IF((COUNTA(AO8:AU8)=0),"",COUNTA(AO8:AU8))</f>
        <v/>
      </c>
      <c r="AX8" s="118" t="s">
        <v>405</v>
      </c>
      <c r="AY8" s="446"/>
      <c r="BA8" s="135"/>
      <c r="BB8" s="135"/>
      <c r="BC8" s="135"/>
    </row>
    <row r="9" spans="1:55" ht="17.25" customHeight="1">
      <c r="A9" s="800"/>
      <c r="B9" s="32"/>
      <c r="C9" s="32"/>
      <c r="D9" s="32"/>
      <c r="E9" s="32"/>
      <c r="F9" s="32"/>
      <c r="G9" s="32"/>
      <c r="H9" s="136"/>
      <c r="I9" s="442"/>
      <c r="J9" s="811"/>
      <c r="K9" s="805">
        <v>6</v>
      </c>
      <c r="L9" s="806"/>
      <c r="M9" s="806"/>
      <c r="N9" s="807"/>
      <c r="O9" s="800"/>
      <c r="P9" s="32"/>
      <c r="Q9" s="32"/>
      <c r="R9" s="32"/>
      <c r="S9" s="32"/>
      <c r="T9" s="32"/>
      <c r="U9" s="32"/>
      <c r="V9" s="136"/>
      <c r="W9" s="442"/>
      <c r="X9" s="811"/>
      <c r="Y9" s="45" t="s">
        <v>407</v>
      </c>
      <c r="Z9" s="800"/>
      <c r="AA9" s="32"/>
      <c r="AB9" s="32"/>
      <c r="AC9" s="32"/>
      <c r="AD9" s="32"/>
      <c r="AE9" s="32"/>
      <c r="AF9" s="32"/>
      <c r="AG9" s="136"/>
      <c r="AH9" s="442"/>
      <c r="AI9" s="811"/>
      <c r="AJ9" s="805">
        <v>6</v>
      </c>
      <c r="AK9" s="806"/>
      <c r="AL9" s="806"/>
      <c r="AM9" s="807"/>
      <c r="AN9" s="800"/>
      <c r="AO9" s="32"/>
      <c r="AP9" s="32"/>
      <c r="AQ9" s="32"/>
      <c r="AR9" s="32"/>
      <c r="AS9" s="32"/>
      <c r="AT9" s="32"/>
      <c r="AU9" s="136"/>
      <c r="AV9" s="442"/>
      <c r="AW9" s="811"/>
      <c r="AX9" s="45" t="s">
        <v>407</v>
      </c>
      <c r="AY9" s="446"/>
      <c r="BA9" s="135"/>
      <c r="BB9" s="135"/>
      <c r="BC9" s="135"/>
    </row>
    <row r="10" spans="1:55" ht="17.25" customHeight="1">
      <c r="A10" s="808" t="str">
        <f ca="1">IF((IBRF!B14=""),"",IBRF!B14)</f>
        <v>17</v>
      </c>
      <c r="B10" s="528"/>
      <c r="C10" s="188"/>
      <c r="D10" s="188"/>
      <c r="E10" s="188"/>
      <c r="F10" s="188"/>
      <c r="G10" s="188"/>
      <c r="H10" s="477"/>
      <c r="I10" s="519"/>
      <c r="J10" s="803" t="str">
        <f>IF((COUNTA(B10:H10)=0),"",COUNTA(B10:H10))</f>
        <v/>
      </c>
      <c r="K10" s="813">
        <v>7</v>
      </c>
      <c r="L10" s="814"/>
      <c r="M10" s="814"/>
      <c r="N10" s="815"/>
      <c r="O10" s="808" t="str">
        <f ca="1">IF((IBRF!B14=""),"",IBRF!B14)</f>
        <v>17</v>
      </c>
      <c r="P10" s="528"/>
      <c r="Q10" s="188"/>
      <c r="R10" s="188"/>
      <c r="S10" s="188"/>
      <c r="T10" s="188"/>
      <c r="U10" s="188"/>
      <c r="V10" s="477"/>
      <c r="W10" s="519"/>
      <c r="X10" s="803" t="str">
        <f>IF((COUNTA(P10:V10)=0),"",COUNTA(P10:V10))</f>
        <v/>
      </c>
      <c r="Y10" s="118" t="s">
        <v>408</v>
      </c>
      <c r="Z10" s="808" t="str">
        <f ca="1">IF((IBRF!H14=""),"",IBRF!H14)</f>
        <v>3</v>
      </c>
      <c r="AA10" s="528"/>
      <c r="AB10" s="188"/>
      <c r="AC10" s="188"/>
      <c r="AD10" s="188"/>
      <c r="AE10" s="188"/>
      <c r="AF10" s="188"/>
      <c r="AG10" s="477"/>
      <c r="AH10" s="519"/>
      <c r="AI10" s="803" t="str">
        <f>IF((COUNTA(AA10:AG10)=0),"",COUNTA(AA10:AG10))</f>
        <v/>
      </c>
      <c r="AJ10" s="813">
        <v>7</v>
      </c>
      <c r="AK10" s="814"/>
      <c r="AL10" s="814"/>
      <c r="AM10" s="815"/>
      <c r="AN10" s="808" t="str">
        <f ca="1">IF((IBRF!H14=""),"",IBRF!H14)</f>
        <v>3</v>
      </c>
      <c r="AO10" s="528"/>
      <c r="AP10" s="188"/>
      <c r="AQ10" s="188"/>
      <c r="AR10" s="188"/>
      <c r="AS10" s="188"/>
      <c r="AT10" s="188"/>
      <c r="AU10" s="477"/>
      <c r="AV10" s="519"/>
      <c r="AW10" s="803" t="str">
        <f>IF((COUNTA(AO10:AU10)=0),"",COUNTA(AO10:AU10))</f>
        <v/>
      </c>
      <c r="AX10" s="118" t="s">
        <v>408</v>
      </c>
      <c r="AY10" s="446"/>
      <c r="BA10" s="135"/>
      <c r="BB10" s="135"/>
      <c r="BC10" s="135"/>
    </row>
    <row r="11" spans="1:55" ht="17.25" customHeight="1">
      <c r="A11" s="812"/>
      <c r="B11" s="258"/>
      <c r="C11" s="240"/>
      <c r="D11" s="240"/>
      <c r="E11" s="240"/>
      <c r="F11" s="240"/>
      <c r="G11" s="240"/>
      <c r="H11" s="499"/>
      <c r="I11" s="442"/>
      <c r="J11" s="804"/>
      <c r="K11" s="805">
        <v>8</v>
      </c>
      <c r="L11" s="806"/>
      <c r="M11" s="806"/>
      <c r="N11" s="807"/>
      <c r="O11" s="812"/>
      <c r="P11" s="258"/>
      <c r="Q11" s="240"/>
      <c r="R11" s="240"/>
      <c r="S11" s="240"/>
      <c r="T11" s="240"/>
      <c r="U11" s="240"/>
      <c r="V11" s="499"/>
      <c r="W11" s="442"/>
      <c r="X11" s="804"/>
      <c r="Y11" s="45" t="s">
        <v>409</v>
      </c>
      <c r="Z11" s="812"/>
      <c r="AA11" s="258"/>
      <c r="AB11" s="240"/>
      <c r="AC11" s="240"/>
      <c r="AD11" s="240"/>
      <c r="AE11" s="240"/>
      <c r="AF11" s="240"/>
      <c r="AG11" s="499"/>
      <c r="AH11" s="442"/>
      <c r="AI11" s="804"/>
      <c r="AJ11" s="805">
        <v>8</v>
      </c>
      <c r="AK11" s="806"/>
      <c r="AL11" s="806"/>
      <c r="AM11" s="807"/>
      <c r="AN11" s="812"/>
      <c r="AO11" s="258"/>
      <c r="AP11" s="240"/>
      <c r="AQ11" s="240"/>
      <c r="AR11" s="240"/>
      <c r="AS11" s="240"/>
      <c r="AT11" s="240"/>
      <c r="AU11" s="499"/>
      <c r="AV11" s="442"/>
      <c r="AW11" s="804"/>
      <c r="AX11" s="45" t="s">
        <v>409</v>
      </c>
      <c r="AY11" s="446"/>
      <c r="BA11" s="135"/>
      <c r="BB11" s="135"/>
      <c r="BC11" s="135"/>
    </row>
    <row r="12" spans="1:55" ht="17.25" customHeight="1">
      <c r="A12" s="800" t="str">
        <f ca="1">IF((IBRF!B15=""),"",IBRF!B15)</f>
        <v>1942</v>
      </c>
      <c r="B12" s="3"/>
      <c r="C12" s="3"/>
      <c r="D12" s="3"/>
      <c r="E12" s="3"/>
      <c r="F12" s="3"/>
      <c r="G12" s="3"/>
      <c r="H12" s="489"/>
      <c r="I12" s="519"/>
      <c r="J12" s="810" t="str">
        <f>IF((COUNTA(B12:H12)=0),"",COUNTA(B12:H12))</f>
        <v/>
      </c>
      <c r="K12" s="813">
        <v>9</v>
      </c>
      <c r="L12" s="814"/>
      <c r="M12" s="814"/>
      <c r="N12" s="815"/>
      <c r="O12" s="800" t="str">
        <f ca="1">IF((IBRF!B15=""),"",IBRF!B15)</f>
        <v>1942</v>
      </c>
      <c r="P12" s="3"/>
      <c r="Q12" s="3"/>
      <c r="R12" s="3"/>
      <c r="S12" s="3"/>
      <c r="T12" s="3"/>
      <c r="U12" s="3"/>
      <c r="V12" s="489"/>
      <c r="W12" s="519"/>
      <c r="X12" s="810" t="str">
        <f>IF((COUNTA(P12:V12)=0),"",COUNTA(P12:V12))</f>
        <v/>
      </c>
      <c r="Y12" s="118" t="s">
        <v>401</v>
      </c>
      <c r="Z12" s="800" t="str">
        <f ca="1">IF((IBRF!H15=""),"",IBRF!H15)</f>
        <v>303</v>
      </c>
      <c r="AA12" s="3"/>
      <c r="AB12" s="3"/>
      <c r="AC12" s="3"/>
      <c r="AD12" s="3"/>
      <c r="AE12" s="3"/>
      <c r="AF12" s="3"/>
      <c r="AG12" s="489"/>
      <c r="AH12" s="519"/>
      <c r="AI12" s="810" t="str">
        <f>IF((COUNTA(AA12:AG12)=0),"",COUNTA(AA12:AG12))</f>
        <v/>
      </c>
      <c r="AJ12" s="813">
        <v>9</v>
      </c>
      <c r="AK12" s="814"/>
      <c r="AL12" s="814"/>
      <c r="AM12" s="815"/>
      <c r="AN12" s="800" t="str">
        <f ca="1">IF((IBRF!H15=""),"",IBRF!H15)</f>
        <v>303</v>
      </c>
      <c r="AO12" s="3"/>
      <c r="AP12" s="3"/>
      <c r="AQ12" s="3"/>
      <c r="AR12" s="3"/>
      <c r="AS12" s="3"/>
      <c r="AT12" s="3"/>
      <c r="AU12" s="489"/>
      <c r="AV12" s="519"/>
      <c r="AW12" s="810" t="str">
        <f>IF((COUNTA(AO12:AU12)=0),"",COUNTA(AO12:AU12))</f>
        <v/>
      </c>
      <c r="AX12" s="118" t="s">
        <v>401</v>
      </c>
      <c r="AY12" s="446"/>
      <c r="BA12" s="135"/>
      <c r="BB12" s="135"/>
      <c r="BC12" s="135"/>
    </row>
    <row r="13" spans="1:55" ht="17.25" customHeight="1">
      <c r="A13" s="800"/>
      <c r="B13" s="32"/>
      <c r="C13" s="32"/>
      <c r="D13" s="32"/>
      <c r="E13" s="32"/>
      <c r="F13" s="32"/>
      <c r="G13" s="32"/>
      <c r="H13" s="136"/>
      <c r="I13" s="442"/>
      <c r="J13" s="811"/>
      <c r="K13" s="805">
        <v>10</v>
      </c>
      <c r="L13" s="806"/>
      <c r="M13" s="806"/>
      <c r="N13" s="807"/>
      <c r="O13" s="800"/>
      <c r="P13" s="32"/>
      <c r="Q13" s="32"/>
      <c r="R13" s="32"/>
      <c r="S13" s="32"/>
      <c r="T13" s="32"/>
      <c r="U13" s="32"/>
      <c r="V13" s="136"/>
      <c r="W13" s="442"/>
      <c r="X13" s="811"/>
      <c r="Y13" s="45" t="s">
        <v>410</v>
      </c>
      <c r="Z13" s="800"/>
      <c r="AA13" s="32"/>
      <c r="AB13" s="32"/>
      <c r="AC13" s="32"/>
      <c r="AD13" s="32"/>
      <c r="AE13" s="32"/>
      <c r="AF13" s="32"/>
      <c r="AG13" s="136"/>
      <c r="AH13" s="442"/>
      <c r="AI13" s="811"/>
      <c r="AJ13" s="805">
        <v>10</v>
      </c>
      <c r="AK13" s="806"/>
      <c r="AL13" s="806"/>
      <c r="AM13" s="807"/>
      <c r="AN13" s="800"/>
      <c r="AO13" s="32"/>
      <c r="AP13" s="32"/>
      <c r="AQ13" s="32"/>
      <c r="AR13" s="32"/>
      <c r="AS13" s="32"/>
      <c r="AT13" s="32"/>
      <c r="AU13" s="136"/>
      <c r="AV13" s="442"/>
      <c r="AW13" s="811"/>
      <c r="AX13" s="45" t="s">
        <v>410</v>
      </c>
      <c r="AY13" s="446"/>
      <c r="BA13" s="135"/>
      <c r="BB13" s="135"/>
      <c r="BC13" s="135"/>
    </row>
    <row r="14" spans="1:55" ht="17.25" customHeight="1">
      <c r="A14" s="808" t="str">
        <f ca="1">IF((IBRF!B16=""),"",IBRF!B16)</f>
        <v>2</v>
      </c>
      <c r="B14" s="528"/>
      <c r="C14" s="188"/>
      <c r="D14" s="188"/>
      <c r="E14" s="188"/>
      <c r="F14" s="188"/>
      <c r="G14" s="188"/>
      <c r="H14" s="477"/>
      <c r="I14" s="519"/>
      <c r="J14" s="803" t="str">
        <f>IF((COUNTA(B14:H14)=0),"",COUNTA(B14:H14))</f>
        <v/>
      </c>
      <c r="K14" s="813">
        <v>11</v>
      </c>
      <c r="L14" s="814"/>
      <c r="M14" s="814"/>
      <c r="N14" s="815"/>
      <c r="O14" s="808" t="str">
        <f ca="1">IF((IBRF!B16=""),"",IBRF!B16)</f>
        <v>2</v>
      </c>
      <c r="P14" s="528"/>
      <c r="Q14" s="188"/>
      <c r="R14" s="188"/>
      <c r="S14" s="188"/>
      <c r="T14" s="188"/>
      <c r="U14" s="188"/>
      <c r="V14" s="477"/>
      <c r="W14" s="519"/>
      <c r="X14" s="803" t="str">
        <f>IF((COUNTA(P14:V14)=0),"",COUNTA(P14:V14))</f>
        <v/>
      </c>
      <c r="Y14" s="118" t="s">
        <v>412</v>
      </c>
      <c r="Z14" s="808" t="str">
        <f ca="1">IF((IBRF!H16=""),"",IBRF!H16)</f>
        <v>45</v>
      </c>
      <c r="AA14" s="528"/>
      <c r="AB14" s="188"/>
      <c r="AC14" s="188"/>
      <c r="AD14" s="188"/>
      <c r="AE14" s="188"/>
      <c r="AF14" s="188"/>
      <c r="AG14" s="477"/>
      <c r="AH14" s="519"/>
      <c r="AI14" s="803" t="str">
        <f>IF((COUNTA(AA14:AG14)=0),"",COUNTA(AA14:AG14))</f>
        <v/>
      </c>
      <c r="AJ14" s="813">
        <v>11</v>
      </c>
      <c r="AK14" s="814"/>
      <c r="AL14" s="814"/>
      <c r="AM14" s="815"/>
      <c r="AN14" s="808" t="str">
        <f ca="1">IF((IBRF!H16=""),"",IBRF!H16)</f>
        <v>45</v>
      </c>
      <c r="AO14" s="528"/>
      <c r="AP14" s="188"/>
      <c r="AQ14" s="188"/>
      <c r="AR14" s="188"/>
      <c r="AS14" s="188"/>
      <c r="AT14" s="188"/>
      <c r="AU14" s="477"/>
      <c r="AV14" s="519"/>
      <c r="AW14" s="803" t="str">
        <f>IF((COUNTA(AO14:AU14)=0),"",COUNTA(AO14:AU14))</f>
        <v/>
      </c>
      <c r="AX14" s="118" t="s">
        <v>412</v>
      </c>
      <c r="AY14" s="446"/>
      <c r="BA14" s="135"/>
      <c r="BB14" s="135"/>
      <c r="BC14" s="135"/>
    </row>
    <row r="15" spans="1:55" ht="17.25" customHeight="1">
      <c r="A15" s="812"/>
      <c r="B15" s="258"/>
      <c r="C15" s="240"/>
      <c r="D15" s="240"/>
      <c r="E15" s="240"/>
      <c r="F15" s="240"/>
      <c r="G15" s="240"/>
      <c r="H15" s="499"/>
      <c r="I15" s="442"/>
      <c r="J15" s="804"/>
      <c r="K15" s="805">
        <v>12</v>
      </c>
      <c r="L15" s="806"/>
      <c r="M15" s="806"/>
      <c r="N15" s="807"/>
      <c r="O15" s="812"/>
      <c r="P15" s="258"/>
      <c r="Q15" s="240"/>
      <c r="R15" s="240"/>
      <c r="S15" s="240"/>
      <c r="T15" s="240"/>
      <c r="U15" s="240"/>
      <c r="V15" s="499"/>
      <c r="W15" s="442"/>
      <c r="X15" s="804"/>
      <c r="Y15" s="45" t="s">
        <v>414</v>
      </c>
      <c r="Z15" s="812"/>
      <c r="AA15" s="258"/>
      <c r="AB15" s="240"/>
      <c r="AC15" s="240"/>
      <c r="AD15" s="240"/>
      <c r="AE15" s="240"/>
      <c r="AF15" s="240"/>
      <c r="AG15" s="499"/>
      <c r="AH15" s="442"/>
      <c r="AI15" s="804"/>
      <c r="AJ15" s="805">
        <v>12</v>
      </c>
      <c r="AK15" s="806"/>
      <c r="AL15" s="806"/>
      <c r="AM15" s="807"/>
      <c r="AN15" s="812"/>
      <c r="AO15" s="258"/>
      <c r="AP15" s="240"/>
      <c r="AQ15" s="240"/>
      <c r="AR15" s="240"/>
      <c r="AS15" s="240"/>
      <c r="AT15" s="240"/>
      <c r="AU15" s="499"/>
      <c r="AV15" s="442"/>
      <c r="AW15" s="804"/>
      <c r="AX15" s="45" t="s">
        <v>414</v>
      </c>
      <c r="AY15" s="446"/>
      <c r="BA15" s="135"/>
      <c r="BB15" s="135"/>
      <c r="BC15" s="135"/>
    </row>
    <row r="16" spans="1:55" ht="17.25" customHeight="1">
      <c r="A16" s="800" t="str">
        <f ca="1">IF((IBRF!B17=""),"",IBRF!B17)</f>
        <v>218</v>
      </c>
      <c r="B16" s="3"/>
      <c r="C16" s="3"/>
      <c r="D16" s="3"/>
      <c r="E16" s="3"/>
      <c r="F16" s="3"/>
      <c r="G16" s="3"/>
      <c r="H16" s="489"/>
      <c r="I16" s="519"/>
      <c r="J16" s="810" t="str">
        <f>IF((COUNTA(B16:H16)=0),"",COUNTA(B16:H16))</f>
        <v/>
      </c>
      <c r="K16" s="813">
        <v>13</v>
      </c>
      <c r="L16" s="814"/>
      <c r="M16" s="814"/>
      <c r="N16" s="815"/>
      <c r="O16" s="800" t="str">
        <f ca="1">IF((IBRF!B17=""),"",IBRF!B17)</f>
        <v>218</v>
      </c>
      <c r="P16" s="3"/>
      <c r="Q16" s="3"/>
      <c r="R16" s="3"/>
      <c r="S16" s="3"/>
      <c r="T16" s="3"/>
      <c r="U16" s="3"/>
      <c r="V16" s="489"/>
      <c r="W16" s="519"/>
      <c r="X16" s="810" t="str">
        <f>IF((COUNTA(P16:V16)=0),"",COUNTA(P16:V16))</f>
        <v/>
      </c>
      <c r="Y16" s="118" t="s">
        <v>400</v>
      </c>
      <c r="Z16" s="800" t="str">
        <f ca="1">IF((IBRF!H17=""),"",IBRF!H17)</f>
        <v>46</v>
      </c>
      <c r="AA16" s="3"/>
      <c r="AB16" s="3"/>
      <c r="AC16" s="3"/>
      <c r="AD16" s="3"/>
      <c r="AE16" s="3"/>
      <c r="AF16" s="3"/>
      <c r="AG16" s="489"/>
      <c r="AH16" s="519"/>
      <c r="AI16" s="810" t="str">
        <f>IF((COUNTA(AA16:AG16)=0),"",COUNTA(AA16:AG16))</f>
        <v/>
      </c>
      <c r="AJ16" s="813">
        <v>13</v>
      </c>
      <c r="AK16" s="814"/>
      <c r="AL16" s="814"/>
      <c r="AM16" s="815"/>
      <c r="AN16" s="800" t="str">
        <f ca="1">IF((IBRF!H17=""),"",IBRF!H17)</f>
        <v>46</v>
      </c>
      <c r="AO16" s="3"/>
      <c r="AP16" s="3"/>
      <c r="AQ16" s="3"/>
      <c r="AR16" s="3"/>
      <c r="AS16" s="3"/>
      <c r="AT16" s="3"/>
      <c r="AU16" s="489"/>
      <c r="AV16" s="519"/>
      <c r="AW16" s="810" t="str">
        <f>IF((COUNTA(AO16:AU16)=0),"",COUNTA(AO16:AU16))</f>
        <v/>
      </c>
      <c r="AX16" s="118" t="s">
        <v>400</v>
      </c>
      <c r="AY16" s="446"/>
      <c r="BA16" s="135"/>
      <c r="BB16" s="135"/>
      <c r="BC16" s="135"/>
    </row>
    <row r="17" spans="1:55" ht="17.25" customHeight="1">
      <c r="A17" s="800"/>
      <c r="B17" s="32"/>
      <c r="C17" s="32"/>
      <c r="D17" s="32"/>
      <c r="E17" s="32"/>
      <c r="F17" s="32"/>
      <c r="G17" s="32"/>
      <c r="H17" s="136"/>
      <c r="I17" s="442"/>
      <c r="J17" s="811"/>
      <c r="K17" s="805">
        <v>14</v>
      </c>
      <c r="L17" s="806"/>
      <c r="M17" s="806"/>
      <c r="N17" s="807"/>
      <c r="O17" s="800"/>
      <c r="P17" s="32"/>
      <c r="Q17" s="32"/>
      <c r="R17" s="32"/>
      <c r="S17" s="32"/>
      <c r="T17" s="32"/>
      <c r="U17" s="32"/>
      <c r="V17" s="136"/>
      <c r="W17" s="442"/>
      <c r="X17" s="811"/>
      <c r="Y17" s="45" t="s">
        <v>415</v>
      </c>
      <c r="Z17" s="800"/>
      <c r="AA17" s="32"/>
      <c r="AB17" s="32"/>
      <c r="AC17" s="32"/>
      <c r="AD17" s="32"/>
      <c r="AE17" s="32"/>
      <c r="AF17" s="32"/>
      <c r="AG17" s="136"/>
      <c r="AH17" s="442"/>
      <c r="AI17" s="811"/>
      <c r="AJ17" s="805">
        <v>14</v>
      </c>
      <c r="AK17" s="806"/>
      <c r="AL17" s="806"/>
      <c r="AM17" s="807"/>
      <c r="AN17" s="800"/>
      <c r="AO17" s="32"/>
      <c r="AP17" s="32"/>
      <c r="AQ17" s="32"/>
      <c r="AR17" s="32"/>
      <c r="AS17" s="32"/>
      <c r="AT17" s="32"/>
      <c r="AU17" s="136"/>
      <c r="AV17" s="442"/>
      <c r="AW17" s="811"/>
      <c r="AX17" s="45" t="s">
        <v>415</v>
      </c>
      <c r="AY17" s="446"/>
      <c r="BA17" s="135"/>
      <c r="BB17" s="135"/>
      <c r="BC17" s="135"/>
    </row>
    <row r="18" spans="1:55" ht="17.25" customHeight="1">
      <c r="A18" s="808" t="str">
        <f ca="1">IF((IBRF!B18=""),"",IBRF!B18)</f>
        <v>318</v>
      </c>
      <c r="B18" s="528"/>
      <c r="C18" s="188"/>
      <c r="D18" s="188"/>
      <c r="E18" s="188"/>
      <c r="F18" s="188"/>
      <c r="G18" s="188"/>
      <c r="H18" s="477"/>
      <c r="I18" s="519"/>
      <c r="J18" s="803" t="str">
        <f>IF((COUNTA(B18:H18)=0),"",COUNTA(B18:H18))</f>
        <v/>
      </c>
      <c r="K18" s="813">
        <v>15</v>
      </c>
      <c r="L18" s="814"/>
      <c r="M18" s="814"/>
      <c r="N18" s="815"/>
      <c r="O18" s="808" t="str">
        <f ca="1">IF((IBRF!B18=""),"",IBRF!B18)</f>
        <v>318</v>
      </c>
      <c r="P18" s="528"/>
      <c r="Q18" s="188"/>
      <c r="R18" s="188"/>
      <c r="S18" s="188"/>
      <c r="T18" s="188"/>
      <c r="U18" s="188"/>
      <c r="V18" s="477"/>
      <c r="W18" s="519"/>
      <c r="X18" s="803" t="str">
        <f>IF((COUNTA(P18:V18)=0),"",COUNTA(P18:V18))</f>
        <v/>
      </c>
      <c r="Y18" s="118" t="s">
        <v>416</v>
      </c>
      <c r="Z18" s="808" t="str">
        <f ca="1">IF((IBRF!H18=""),"",IBRF!H18)</f>
        <v>462</v>
      </c>
      <c r="AA18" s="528"/>
      <c r="AB18" s="188"/>
      <c r="AC18" s="188"/>
      <c r="AD18" s="188"/>
      <c r="AE18" s="188"/>
      <c r="AF18" s="188"/>
      <c r="AG18" s="477"/>
      <c r="AH18" s="519"/>
      <c r="AI18" s="803" t="str">
        <f>IF((COUNTA(AA18:AG18)=0),"",COUNTA(AA18:AG18))</f>
        <v/>
      </c>
      <c r="AJ18" s="813">
        <v>15</v>
      </c>
      <c r="AK18" s="814"/>
      <c r="AL18" s="814"/>
      <c r="AM18" s="815"/>
      <c r="AN18" s="808" t="str">
        <f ca="1">IF((IBRF!H18=""),"",IBRF!H18)</f>
        <v>462</v>
      </c>
      <c r="AO18" s="528"/>
      <c r="AP18" s="188"/>
      <c r="AQ18" s="188"/>
      <c r="AR18" s="188"/>
      <c r="AS18" s="188"/>
      <c r="AT18" s="188"/>
      <c r="AU18" s="477"/>
      <c r="AV18" s="519"/>
      <c r="AW18" s="803" t="str">
        <f>IF((COUNTA(AO18:AU18)=0),"",COUNTA(AO18:AU18))</f>
        <v/>
      </c>
      <c r="AX18" s="118" t="s">
        <v>416</v>
      </c>
      <c r="AY18" s="446"/>
      <c r="BA18" s="135"/>
      <c r="BB18" s="135"/>
      <c r="BC18" s="135"/>
    </row>
    <row r="19" spans="1:55" ht="17.25" customHeight="1">
      <c r="A19" s="812"/>
      <c r="B19" s="258"/>
      <c r="C19" s="240"/>
      <c r="D19" s="240"/>
      <c r="E19" s="240"/>
      <c r="F19" s="240"/>
      <c r="G19" s="240"/>
      <c r="H19" s="499"/>
      <c r="I19" s="442"/>
      <c r="J19" s="804"/>
      <c r="K19" s="805">
        <v>16</v>
      </c>
      <c r="L19" s="806"/>
      <c r="M19" s="806"/>
      <c r="N19" s="807"/>
      <c r="O19" s="812"/>
      <c r="P19" s="258"/>
      <c r="Q19" s="240"/>
      <c r="R19" s="240"/>
      <c r="S19" s="240"/>
      <c r="T19" s="240"/>
      <c r="U19" s="240"/>
      <c r="V19" s="499"/>
      <c r="W19" s="442"/>
      <c r="X19" s="804"/>
      <c r="Y19" s="183" t="s">
        <v>417</v>
      </c>
      <c r="Z19" s="812"/>
      <c r="AA19" s="258"/>
      <c r="AB19" s="240"/>
      <c r="AC19" s="240"/>
      <c r="AD19" s="240"/>
      <c r="AE19" s="240"/>
      <c r="AF19" s="240"/>
      <c r="AG19" s="499"/>
      <c r="AH19" s="442"/>
      <c r="AI19" s="804"/>
      <c r="AJ19" s="805">
        <v>16</v>
      </c>
      <c r="AK19" s="806"/>
      <c r="AL19" s="806"/>
      <c r="AM19" s="807"/>
      <c r="AN19" s="812"/>
      <c r="AO19" s="258"/>
      <c r="AP19" s="240"/>
      <c r="AQ19" s="240"/>
      <c r="AR19" s="240"/>
      <c r="AS19" s="240"/>
      <c r="AT19" s="240"/>
      <c r="AU19" s="499"/>
      <c r="AV19" s="442"/>
      <c r="AW19" s="804"/>
      <c r="AX19" s="183" t="s">
        <v>417</v>
      </c>
      <c r="AY19" s="446"/>
      <c r="BA19" s="135"/>
      <c r="BB19" s="135"/>
      <c r="BC19" s="135"/>
    </row>
    <row r="20" spans="1:55" ht="17.25" customHeight="1">
      <c r="A20" s="800" t="str">
        <f ca="1">IF((IBRF!B19=""),"",IBRF!B19)</f>
        <v>4</v>
      </c>
      <c r="B20" s="3"/>
      <c r="C20" s="3"/>
      <c r="D20" s="3"/>
      <c r="E20" s="3"/>
      <c r="F20" s="3"/>
      <c r="G20" s="3"/>
      <c r="H20" s="489"/>
      <c r="I20" s="519"/>
      <c r="J20" s="810" t="str">
        <f>IF((COUNTA(B20:H20)=0),"",COUNTA(B20:H20))</f>
        <v/>
      </c>
      <c r="K20" s="813">
        <v>17</v>
      </c>
      <c r="L20" s="814"/>
      <c r="M20" s="814"/>
      <c r="N20" s="815"/>
      <c r="O20" s="800" t="str">
        <f ca="1">IF((IBRF!B19=""),"",IBRF!B19)</f>
        <v>4</v>
      </c>
      <c r="P20" s="3"/>
      <c r="Q20" s="3"/>
      <c r="R20" s="3"/>
      <c r="S20" s="3"/>
      <c r="T20" s="3"/>
      <c r="U20" s="3"/>
      <c r="V20" s="489"/>
      <c r="W20" s="519"/>
      <c r="X20" s="810" t="str">
        <f>IF((COUNTA(P20:V20)=0),"",COUNTA(P20:V20))</f>
        <v/>
      </c>
      <c r="Y20" s="45" t="s">
        <v>418</v>
      </c>
      <c r="Z20" s="800" t="str">
        <f ca="1">IF((IBRF!H19=""),"",IBRF!H19)</f>
        <v>620</v>
      </c>
      <c r="AA20" s="3"/>
      <c r="AB20" s="3"/>
      <c r="AC20" s="3"/>
      <c r="AD20" s="3"/>
      <c r="AE20" s="3"/>
      <c r="AF20" s="3"/>
      <c r="AG20" s="489"/>
      <c r="AH20" s="519"/>
      <c r="AI20" s="810" t="str">
        <f>IF((COUNTA(AA20:AG20)=0),"",COUNTA(AA20:AG20))</f>
        <v/>
      </c>
      <c r="AJ20" s="813">
        <v>17</v>
      </c>
      <c r="AK20" s="814"/>
      <c r="AL20" s="814"/>
      <c r="AM20" s="815"/>
      <c r="AN20" s="800" t="str">
        <f ca="1">IF((IBRF!H19=""),"",IBRF!H19)</f>
        <v>620</v>
      </c>
      <c r="AO20" s="3"/>
      <c r="AP20" s="3"/>
      <c r="AQ20" s="3"/>
      <c r="AR20" s="3"/>
      <c r="AS20" s="3"/>
      <c r="AT20" s="3"/>
      <c r="AU20" s="489"/>
      <c r="AV20" s="519"/>
      <c r="AW20" s="810" t="str">
        <f>IF((COUNTA(AO20:AU20)=0),"",COUNTA(AO20:AU20))</f>
        <v/>
      </c>
      <c r="AX20" s="45" t="s">
        <v>418</v>
      </c>
      <c r="AY20" s="446"/>
      <c r="BA20" s="135"/>
      <c r="BB20" s="135"/>
      <c r="BC20" s="135"/>
    </row>
    <row r="21" spans="1:55" ht="17.25" customHeight="1">
      <c r="A21" s="800"/>
      <c r="B21" s="32"/>
      <c r="C21" s="32"/>
      <c r="D21" s="32"/>
      <c r="E21" s="32"/>
      <c r="F21" s="32"/>
      <c r="G21" s="32"/>
      <c r="H21" s="136"/>
      <c r="I21" s="442"/>
      <c r="J21" s="811"/>
      <c r="K21" s="805">
        <v>18</v>
      </c>
      <c r="L21" s="806"/>
      <c r="M21" s="806"/>
      <c r="N21" s="807"/>
      <c r="O21" s="800"/>
      <c r="P21" s="32"/>
      <c r="Q21" s="32"/>
      <c r="R21" s="32"/>
      <c r="S21" s="32"/>
      <c r="T21" s="32"/>
      <c r="U21" s="32"/>
      <c r="V21" s="136"/>
      <c r="W21" s="442"/>
      <c r="X21" s="811"/>
      <c r="Y21" s="118" t="s">
        <v>411</v>
      </c>
      <c r="Z21" s="800"/>
      <c r="AA21" s="32"/>
      <c r="AB21" s="32"/>
      <c r="AC21" s="32"/>
      <c r="AD21" s="32"/>
      <c r="AE21" s="32"/>
      <c r="AF21" s="32"/>
      <c r="AG21" s="136"/>
      <c r="AH21" s="442"/>
      <c r="AI21" s="811"/>
      <c r="AJ21" s="805">
        <v>18</v>
      </c>
      <c r="AK21" s="806"/>
      <c r="AL21" s="806"/>
      <c r="AM21" s="807"/>
      <c r="AN21" s="800"/>
      <c r="AO21" s="32"/>
      <c r="AP21" s="32"/>
      <c r="AQ21" s="32"/>
      <c r="AR21" s="32"/>
      <c r="AS21" s="32"/>
      <c r="AT21" s="32"/>
      <c r="AU21" s="136"/>
      <c r="AV21" s="442"/>
      <c r="AW21" s="811"/>
      <c r="AX21" s="118" t="s">
        <v>411</v>
      </c>
      <c r="AY21" s="446"/>
      <c r="BA21" s="135"/>
      <c r="BB21" s="135"/>
      <c r="BC21" s="135"/>
    </row>
    <row r="22" spans="1:55" ht="17.25" customHeight="1">
      <c r="A22" s="808" t="str">
        <f ca="1">IF((IBRF!B20=""),"",IBRF!B20)</f>
        <v>614</v>
      </c>
      <c r="B22" s="528"/>
      <c r="C22" s="188"/>
      <c r="D22" s="188"/>
      <c r="E22" s="188"/>
      <c r="F22" s="188"/>
      <c r="G22" s="188"/>
      <c r="H22" s="477"/>
      <c r="I22" s="519"/>
      <c r="J22" s="803" t="str">
        <f>IF((COUNTA(B22:H22)=0),"",COUNTA(B22:H22))</f>
        <v/>
      </c>
      <c r="K22" s="813">
        <v>19</v>
      </c>
      <c r="L22" s="814"/>
      <c r="M22" s="814"/>
      <c r="N22" s="815"/>
      <c r="O22" s="808" t="str">
        <f ca="1">IF((IBRF!B20=""),"",IBRF!B20)</f>
        <v>614</v>
      </c>
      <c r="P22" s="528"/>
      <c r="Q22" s="188"/>
      <c r="R22" s="188"/>
      <c r="S22" s="188"/>
      <c r="T22" s="188"/>
      <c r="U22" s="188"/>
      <c r="V22" s="477"/>
      <c r="W22" s="519"/>
      <c r="X22" s="803" t="str">
        <f>IF((COUNTA(P22:V22)=0),"",COUNTA(P22:V22))</f>
        <v/>
      </c>
      <c r="Y22" s="393" t="s">
        <v>419</v>
      </c>
      <c r="Z22" s="808" t="str">
        <f ca="1">IF((IBRF!H20=""),"",IBRF!H20)</f>
        <v>666</v>
      </c>
      <c r="AA22" s="528"/>
      <c r="AB22" s="188"/>
      <c r="AC22" s="188"/>
      <c r="AD22" s="188"/>
      <c r="AE22" s="188"/>
      <c r="AF22" s="188"/>
      <c r="AG22" s="477"/>
      <c r="AH22" s="519"/>
      <c r="AI22" s="803" t="str">
        <f>IF((COUNTA(AA22:AG22)=0),"",COUNTA(AA22:AG22))</f>
        <v/>
      </c>
      <c r="AJ22" s="813">
        <v>19</v>
      </c>
      <c r="AK22" s="814"/>
      <c r="AL22" s="814"/>
      <c r="AM22" s="815"/>
      <c r="AN22" s="808" t="str">
        <f ca="1">IF((IBRF!H20=""),"",IBRF!H20)</f>
        <v>666</v>
      </c>
      <c r="AO22" s="528"/>
      <c r="AP22" s="188"/>
      <c r="AQ22" s="188"/>
      <c r="AR22" s="188"/>
      <c r="AS22" s="188"/>
      <c r="AT22" s="188"/>
      <c r="AU22" s="477"/>
      <c r="AV22" s="519"/>
      <c r="AW22" s="803" t="str">
        <f>IF((COUNTA(AO22:AU22)=0),"",COUNTA(AO22:AU22))</f>
        <v/>
      </c>
      <c r="AX22" s="393" t="s">
        <v>419</v>
      </c>
      <c r="AY22" s="446"/>
      <c r="BA22" s="135"/>
      <c r="BB22" s="135"/>
      <c r="BC22" s="135"/>
    </row>
    <row r="23" spans="1:55" ht="17.25" customHeight="1">
      <c r="A23" s="812"/>
      <c r="B23" s="258"/>
      <c r="C23" s="240"/>
      <c r="D23" s="240"/>
      <c r="E23" s="240"/>
      <c r="F23" s="240"/>
      <c r="G23" s="240"/>
      <c r="H23" s="499"/>
      <c r="I23" s="442"/>
      <c r="J23" s="804"/>
      <c r="K23" s="805">
        <v>20</v>
      </c>
      <c r="L23" s="806"/>
      <c r="M23" s="806"/>
      <c r="N23" s="807"/>
      <c r="O23" s="812"/>
      <c r="P23" s="258"/>
      <c r="Q23" s="240"/>
      <c r="R23" s="240"/>
      <c r="S23" s="240"/>
      <c r="T23" s="240"/>
      <c r="U23" s="240"/>
      <c r="V23" s="499"/>
      <c r="W23" s="442"/>
      <c r="X23" s="804"/>
      <c r="Y23" s="183" t="s">
        <v>420</v>
      </c>
      <c r="Z23" s="812"/>
      <c r="AA23" s="258"/>
      <c r="AB23" s="240"/>
      <c r="AC23" s="240"/>
      <c r="AD23" s="240"/>
      <c r="AE23" s="240"/>
      <c r="AF23" s="240"/>
      <c r="AG23" s="499"/>
      <c r="AH23" s="442"/>
      <c r="AI23" s="804"/>
      <c r="AJ23" s="805">
        <v>20</v>
      </c>
      <c r="AK23" s="806"/>
      <c r="AL23" s="806"/>
      <c r="AM23" s="807"/>
      <c r="AN23" s="812"/>
      <c r="AO23" s="258"/>
      <c r="AP23" s="240"/>
      <c r="AQ23" s="240"/>
      <c r="AR23" s="240"/>
      <c r="AS23" s="240"/>
      <c r="AT23" s="240"/>
      <c r="AU23" s="499"/>
      <c r="AV23" s="442"/>
      <c r="AW23" s="804"/>
      <c r="AX23" s="183" t="s">
        <v>420</v>
      </c>
      <c r="AY23" s="446"/>
      <c r="BA23" s="135"/>
      <c r="BB23" s="135"/>
      <c r="BC23" s="135"/>
    </row>
    <row r="24" spans="1:55" ht="17.25" customHeight="1">
      <c r="A24" s="800" t="str">
        <f ca="1">IF((IBRF!B21=""),"",IBRF!B21)</f>
        <v>69</v>
      </c>
      <c r="B24" s="3"/>
      <c r="C24" s="3"/>
      <c r="D24" s="3"/>
      <c r="E24" s="3"/>
      <c r="F24" s="3"/>
      <c r="G24" s="3"/>
      <c r="H24" s="489"/>
      <c r="I24" s="519"/>
      <c r="J24" s="810" t="str">
        <f>IF((COUNTA(B24:H24)=0),"",COUNTA(B24:H24))</f>
        <v/>
      </c>
      <c r="K24" s="813">
        <v>21</v>
      </c>
      <c r="L24" s="814"/>
      <c r="M24" s="814"/>
      <c r="N24" s="815"/>
      <c r="O24" s="800" t="str">
        <f ca="1">IF((IBRF!B21=""),"",IBRF!B21)</f>
        <v>69</v>
      </c>
      <c r="P24" s="3"/>
      <c r="Q24" s="3"/>
      <c r="R24" s="3"/>
      <c r="S24" s="3"/>
      <c r="T24" s="3"/>
      <c r="U24" s="3"/>
      <c r="V24" s="489"/>
      <c r="W24" s="519"/>
      <c r="X24" s="810" t="str">
        <f>IF((COUNTA(P24:V24)=0),"",COUNTA(P24:V24))</f>
        <v/>
      </c>
      <c r="Y24" s="45" t="s">
        <v>421</v>
      </c>
      <c r="Z24" s="800" t="str">
        <f ca="1">IF((IBRF!H21=""),"",IBRF!H21)</f>
        <v>B00M</v>
      </c>
      <c r="AA24" s="3"/>
      <c r="AB24" s="3"/>
      <c r="AC24" s="3"/>
      <c r="AD24" s="3"/>
      <c r="AE24" s="3"/>
      <c r="AF24" s="3"/>
      <c r="AG24" s="489"/>
      <c r="AH24" s="519"/>
      <c r="AI24" s="810" t="str">
        <f>IF((COUNTA(AA24:AG24)=0),"",COUNTA(AA24:AG24))</f>
        <v/>
      </c>
      <c r="AJ24" s="813">
        <v>21</v>
      </c>
      <c r="AK24" s="814"/>
      <c r="AL24" s="814"/>
      <c r="AM24" s="815"/>
      <c r="AN24" s="800" t="str">
        <f ca="1">IF((IBRF!H21=""),"",IBRF!H21)</f>
        <v>B00M</v>
      </c>
      <c r="AO24" s="3"/>
      <c r="AP24" s="3"/>
      <c r="AQ24" s="3"/>
      <c r="AR24" s="3"/>
      <c r="AS24" s="3"/>
      <c r="AT24" s="3"/>
      <c r="AU24" s="489"/>
      <c r="AV24" s="519"/>
      <c r="AW24" s="810" t="str">
        <f>IF((COUNTA(AO24:AU24)=0),"",COUNTA(AO24:AU24))</f>
        <v/>
      </c>
      <c r="AX24" s="45" t="s">
        <v>421</v>
      </c>
      <c r="AY24" s="446"/>
      <c r="BA24" s="135"/>
      <c r="BB24" s="135"/>
      <c r="BC24" s="135"/>
    </row>
    <row r="25" spans="1:55" ht="17.25" customHeight="1">
      <c r="A25" s="800"/>
      <c r="B25" s="32"/>
      <c r="C25" s="32"/>
      <c r="D25" s="32"/>
      <c r="E25" s="32"/>
      <c r="F25" s="32"/>
      <c r="G25" s="32"/>
      <c r="H25" s="136"/>
      <c r="I25" s="442"/>
      <c r="J25" s="811"/>
      <c r="K25" s="805">
        <v>22</v>
      </c>
      <c r="L25" s="806"/>
      <c r="M25" s="806"/>
      <c r="N25" s="807"/>
      <c r="O25" s="800"/>
      <c r="P25" s="32"/>
      <c r="Q25" s="32"/>
      <c r="R25" s="32"/>
      <c r="S25" s="32"/>
      <c r="T25" s="32"/>
      <c r="U25" s="32"/>
      <c r="V25" s="136"/>
      <c r="W25" s="442"/>
      <c r="X25" s="811"/>
      <c r="Y25" s="118" t="s">
        <v>413</v>
      </c>
      <c r="Z25" s="800"/>
      <c r="AA25" s="32"/>
      <c r="AB25" s="32"/>
      <c r="AC25" s="32"/>
      <c r="AD25" s="32"/>
      <c r="AE25" s="32"/>
      <c r="AF25" s="32"/>
      <c r="AG25" s="136"/>
      <c r="AH25" s="442"/>
      <c r="AI25" s="811"/>
      <c r="AJ25" s="805">
        <v>22</v>
      </c>
      <c r="AK25" s="806"/>
      <c r="AL25" s="806"/>
      <c r="AM25" s="807"/>
      <c r="AN25" s="800"/>
      <c r="AO25" s="32"/>
      <c r="AP25" s="32"/>
      <c r="AQ25" s="32"/>
      <c r="AR25" s="32"/>
      <c r="AS25" s="32"/>
      <c r="AT25" s="32"/>
      <c r="AU25" s="136"/>
      <c r="AV25" s="442"/>
      <c r="AW25" s="811"/>
      <c r="AX25" s="118" t="s">
        <v>413</v>
      </c>
      <c r="AY25" s="446"/>
      <c r="BA25" s="135"/>
      <c r="BB25" s="135"/>
      <c r="BC25" s="135"/>
    </row>
    <row r="26" spans="1:55" ht="17.25" customHeight="1">
      <c r="A26" s="808" t="str">
        <f ca="1">IF((IBRF!B22=""),"",IBRF!B22)</f>
        <v>7</v>
      </c>
      <c r="B26" s="528"/>
      <c r="C26" s="188"/>
      <c r="D26" s="188"/>
      <c r="E26" s="188"/>
      <c r="F26" s="188"/>
      <c r="G26" s="188"/>
      <c r="H26" s="477"/>
      <c r="I26" s="519"/>
      <c r="J26" s="803" t="str">
        <f>IF((COUNTA(B26:H26)=0),"",COUNTA(B26:H26))</f>
        <v/>
      </c>
      <c r="K26" s="813">
        <v>23</v>
      </c>
      <c r="L26" s="814"/>
      <c r="M26" s="814"/>
      <c r="N26" s="815"/>
      <c r="O26" s="808" t="str">
        <f ca="1">IF((IBRF!B22=""),"",IBRF!B22)</f>
        <v>7</v>
      </c>
      <c r="P26" s="528"/>
      <c r="Q26" s="188"/>
      <c r="R26" s="188"/>
      <c r="S26" s="188"/>
      <c r="T26" s="188"/>
      <c r="U26" s="188"/>
      <c r="V26" s="477"/>
      <c r="W26" s="519"/>
      <c r="X26" s="803" t="str">
        <f>IF((COUNTA(P26:V26)=0),"",COUNTA(P26:V26))</f>
        <v/>
      </c>
      <c r="Y26" s="183" t="s">
        <v>422</v>
      </c>
      <c r="Z26" s="808" t="str">
        <f ca="1">IF((IBRF!H22=""),"",IBRF!H22)</f>
        <v>N20</v>
      </c>
      <c r="AA26" s="528"/>
      <c r="AB26" s="188"/>
      <c r="AC26" s="188"/>
      <c r="AD26" s="188"/>
      <c r="AE26" s="188"/>
      <c r="AF26" s="188"/>
      <c r="AG26" s="477"/>
      <c r="AH26" s="519"/>
      <c r="AI26" s="803" t="str">
        <f>IF((COUNTA(AA26:AG26)=0),"",COUNTA(AA26:AG26))</f>
        <v/>
      </c>
      <c r="AJ26" s="813">
        <v>23</v>
      </c>
      <c r="AK26" s="814"/>
      <c r="AL26" s="814"/>
      <c r="AM26" s="815"/>
      <c r="AN26" s="808" t="str">
        <f ca="1">IF((IBRF!H22=""),"",IBRF!H22)</f>
        <v>N20</v>
      </c>
      <c r="AO26" s="528"/>
      <c r="AP26" s="188"/>
      <c r="AQ26" s="188"/>
      <c r="AR26" s="188"/>
      <c r="AS26" s="188"/>
      <c r="AT26" s="188"/>
      <c r="AU26" s="477"/>
      <c r="AV26" s="519"/>
      <c r="AW26" s="803" t="str">
        <f>IF((COUNTA(AO26:AU26)=0),"",COUNTA(AO26:AU26))</f>
        <v/>
      </c>
      <c r="AX26" s="183" t="s">
        <v>422</v>
      </c>
      <c r="AY26" s="446"/>
      <c r="BA26" s="135"/>
      <c r="BB26" s="135"/>
      <c r="BC26" s="135"/>
    </row>
    <row r="27" spans="1:55" ht="17.25" customHeight="1">
      <c r="A27" s="812"/>
      <c r="B27" s="258"/>
      <c r="C27" s="240"/>
      <c r="D27" s="240"/>
      <c r="E27" s="240"/>
      <c r="F27" s="240"/>
      <c r="G27" s="240"/>
      <c r="H27" s="499"/>
      <c r="I27" s="442"/>
      <c r="J27" s="804"/>
      <c r="K27" s="805">
        <v>24</v>
      </c>
      <c r="L27" s="806"/>
      <c r="M27" s="806"/>
      <c r="N27" s="807"/>
      <c r="O27" s="812"/>
      <c r="P27" s="258"/>
      <c r="Q27" s="240"/>
      <c r="R27" s="240"/>
      <c r="S27" s="240"/>
      <c r="T27" s="240"/>
      <c r="U27" s="240"/>
      <c r="V27" s="499"/>
      <c r="W27" s="442"/>
      <c r="X27" s="804"/>
      <c r="Y27" s="183" t="s">
        <v>423</v>
      </c>
      <c r="Z27" s="812"/>
      <c r="AA27" s="258"/>
      <c r="AB27" s="240"/>
      <c r="AC27" s="240"/>
      <c r="AD27" s="240"/>
      <c r="AE27" s="240"/>
      <c r="AF27" s="240"/>
      <c r="AG27" s="499"/>
      <c r="AH27" s="442"/>
      <c r="AI27" s="804"/>
      <c r="AJ27" s="805">
        <v>24</v>
      </c>
      <c r="AK27" s="806"/>
      <c r="AL27" s="806"/>
      <c r="AM27" s="807"/>
      <c r="AN27" s="812"/>
      <c r="AO27" s="258"/>
      <c r="AP27" s="240"/>
      <c r="AQ27" s="240"/>
      <c r="AR27" s="240"/>
      <c r="AS27" s="240"/>
      <c r="AT27" s="240"/>
      <c r="AU27" s="499"/>
      <c r="AV27" s="442"/>
      <c r="AW27" s="804"/>
      <c r="AX27" s="183" t="s">
        <v>423</v>
      </c>
      <c r="AY27" s="446"/>
      <c r="BA27" s="135"/>
      <c r="BB27" s="135"/>
      <c r="BC27" s="135"/>
    </row>
    <row r="28" spans="1:55" ht="17.25" customHeight="1">
      <c r="A28" s="800" t="str">
        <f ca="1">IF((IBRF!B23=""),"",IBRF!B23)</f>
        <v>76</v>
      </c>
      <c r="B28" s="3"/>
      <c r="C28" s="3"/>
      <c r="D28" s="3"/>
      <c r="E28" s="3"/>
      <c r="F28" s="3"/>
      <c r="G28" s="3"/>
      <c r="H28" s="489"/>
      <c r="I28" s="519"/>
      <c r="J28" s="810" t="str">
        <f>IF((COUNTA(B28:H28)=0),"",COUNTA(B28:H28))</f>
        <v/>
      </c>
      <c r="K28" s="813">
        <v>25</v>
      </c>
      <c r="L28" s="814"/>
      <c r="M28" s="814"/>
      <c r="N28" s="815"/>
      <c r="O28" s="800" t="str">
        <f ca="1">IF((IBRF!B23=""),"",IBRF!B23)</f>
        <v>76</v>
      </c>
      <c r="P28" s="3"/>
      <c r="Q28" s="3"/>
      <c r="R28" s="3"/>
      <c r="S28" s="3"/>
      <c r="T28" s="3"/>
      <c r="U28" s="3"/>
      <c r="V28" s="489"/>
      <c r="W28" s="519"/>
      <c r="X28" s="810" t="str">
        <f>IF((COUNTA(P28:V28)=0),"",COUNTA(P28:V28))</f>
        <v/>
      </c>
      <c r="Y28" s="45" t="s">
        <v>424</v>
      </c>
      <c r="Z28" s="800" t="str">
        <f ca="1">IF((IBRF!H23=""),"",IBRF!H23)</f>
        <v>W00T</v>
      </c>
      <c r="AA28" s="3"/>
      <c r="AB28" s="3"/>
      <c r="AC28" s="3"/>
      <c r="AD28" s="3"/>
      <c r="AE28" s="3"/>
      <c r="AF28" s="3"/>
      <c r="AG28" s="489"/>
      <c r="AH28" s="519"/>
      <c r="AI28" s="810" t="str">
        <f>IF((COUNTA(AA28:AG28)=0),"",COUNTA(AA28:AG28))</f>
        <v/>
      </c>
      <c r="AJ28" s="813">
        <v>25</v>
      </c>
      <c r="AK28" s="814"/>
      <c r="AL28" s="814"/>
      <c r="AM28" s="815"/>
      <c r="AN28" s="800" t="str">
        <f ca="1">IF((IBRF!H23=""),"",IBRF!H23)</f>
        <v>W00T</v>
      </c>
      <c r="AO28" s="3"/>
      <c r="AP28" s="3"/>
      <c r="AQ28" s="3"/>
      <c r="AR28" s="3"/>
      <c r="AS28" s="3"/>
      <c r="AT28" s="3"/>
      <c r="AU28" s="489"/>
      <c r="AV28" s="519"/>
      <c r="AW28" s="810" t="str">
        <f>IF((COUNTA(AO28:AU28)=0),"",COUNTA(AO28:AU28))</f>
        <v/>
      </c>
      <c r="AX28" s="45" t="s">
        <v>424</v>
      </c>
      <c r="AY28" s="446"/>
      <c r="BA28" s="135"/>
      <c r="BB28" s="135"/>
      <c r="BC28" s="135"/>
    </row>
    <row r="29" spans="1:55" ht="17.25" customHeight="1">
      <c r="A29" s="800"/>
      <c r="B29" s="32"/>
      <c r="C29" s="32"/>
      <c r="D29" s="32"/>
      <c r="E29" s="32"/>
      <c r="F29" s="32"/>
      <c r="G29" s="32"/>
      <c r="H29" s="136"/>
      <c r="I29" s="442"/>
      <c r="J29" s="811"/>
      <c r="K29" s="805">
        <v>26</v>
      </c>
      <c r="L29" s="806"/>
      <c r="M29" s="806"/>
      <c r="N29" s="807"/>
      <c r="O29" s="800"/>
      <c r="P29" s="32"/>
      <c r="Q29" s="32"/>
      <c r="R29" s="32"/>
      <c r="S29" s="32"/>
      <c r="T29" s="32"/>
      <c r="U29" s="32"/>
      <c r="V29" s="136"/>
      <c r="W29" s="442"/>
      <c r="X29" s="811"/>
      <c r="Y29" s="118" t="s">
        <v>522</v>
      </c>
      <c r="Z29" s="800"/>
      <c r="AA29" s="32"/>
      <c r="AB29" s="32"/>
      <c r="AC29" s="32"/>
      <c r="AD29" s="32"/>
      <c r="AE29" s="32"/>
      <c r="AF29" s="32"/>
      <c r="AG29" s="136"/>
      <c r="AH29" s="442"/>
      <c r="AI29" s="811"/>
      <c r="AJ29" s="805">
        <v>26</v>
      </c>
      <c r="AK29" s="806"/>
      <c r="AL29" s="806"/>
      <c r="AM29" s="807"/>
      <c r="AN29" s="800"/>
      <c r="AO29" s="32"/>
      <c r="AP29" s="32"/>
      <c r="AQ29" s="32"/>
      <c r="AR29" s="32"/>
      <c r="AS29" s="32"/>
      <c r="AT29" s="32"/>
      <c r="AU29" s="136"/>
      <c r="AV29" s="442"/>
      <c r="AW29" s="811"/>
      <c r="AX29" s="118" t="s">
        <v>522</v>
      </c>
      <c r="AY29" s="446"/>
      <c r="BA29" s="135"/>
      <c r="BB29" s="135"/>
      <c r="BC29" s="135"/>
    </row>
    <row r="30" spans="1:55" ht="17.25" customHeight="1">
      <c r="A30" s="808" t="str">
        <f ca="1">IF((IBRF!B24=""),"",IBRF!B24)</f>
        <v>95</v>
      </c>
      <c r="B30" s="528"/>
      <c r="C30" s="188"/>
      <c r="D30" s="188"/>
      <c r="E30" s="188"/>
      <c r="F30" s="188"/>
      <c r="G30" s="188"/>
      <c r="H30" s="477"/>
      <c r="I30" s="519"/>
      <c r="J30" s="803" t="str">
        <f>IF((COUNTA(B30:H30)=0),"",COUNTA(B30:H30))</f>
        <v/>
      </c>
      <c r="K30" s="813">
        <v>27</v>
      </c>
      <c r="L30" s="814"/>
      <c r="M30" s="814"/>
      <c r="N30" s="815"/>
      <c r="O30" s="808" t="str">
        <f ca="1">IF((IBRF!B24=""),"",IBRF!B24)</f>
        <v>95</v>
      </c>
      <c r="P30" s="528"/>
      <c r="Q30" s="188"/>
      <c r="R30" s="188"/>
      <c r="S30" s="188"/>
      <c r="T30" s="188"/>
      <c r="U30" s="188"/>
      <c r="V30" s="477"/>
      <c r="W30" s="519"/>
      <c r="X30" s="803" t="str">
        <f>IF((COUNTA(P30:V30)=0),"",COUNTA(P30:V30))</f>
        <v/>
      </c>
      <c r="Y30" s="45" t="s">
        <v>425</v>
      </c>
      <c r="Z30" s="808" t="str">
        <f ca="1">IF((IBRF!H24=""),"",IBRF!H24)</f>
        <v>8</v>
      </c>
      <c r="AA30" s="528"/>
      <c r="AB30" s="188"/>
      <c r="AC30" s="188"/>
      <c r="AD30" s="188"/>
      <c r="AE30" s="188"/>
      <c r="AF30" s="188"/>
      <c r="AG30" s="477"/>
      <c r="AH30" s="519"/>
      <c r="AI30" s="803" t="str">
        <f>IF((COUNTA(AA30:AG30)=0),"",COUNTA(AA30:AG30))</f>
        <v/>
      </c>
      <c r="AJ30" s="813">
        <v>27</v>
      </c>
      <c r="AK30" s="814"/>
      <c r="AL30" s="814"/>
      <c r="AM30" s="815"/>
      <c r="AN30" s="808" t="str">
        <f ca="1">IF((IBRF!H24=""),"",IBRF!H24)</f>
        <v>8</v>
      </c>
      <c r="AO30" s="528"/>
      <c r="AP30" s="188"/>
      <c r="AQ30" s="188"/>
      <c r="AR30" s="188"/>
      <c r="AS30" s="188"/>
      <c r="AT30" s="188"/>
      <c r="AU30" s="477"/>
      <c r="AV30" s="519"/>
      <c r="AW30" s="803" t="str">
        <f>IF((COUNTA(AO30:AU30)=0),"",COUNTA(AO30:AU30))</f>
        <v/>
      </c>
      <c r="AX30" s="45" t="s">
        <v>425</v>
      </c>
      <c r="AY30" s="446"/>
      <c r="BA30" s="135"/>
      <c r="BB30" s="135"/>
      <c r="BC30" s="135"/>
    </row>
    <row r="31" spans="1:55" ht="17.25" customHeight="1">
      <c r="A31" s="812"/>
      <c r="B31" s="258"/>
      <c r="C31" s="240"/>
      <c r="D31" s="240"/>
      <c r="E31" s="240"/>
      <c r="F31" s="240"/>
      <c r="G31" s="240"/>
      <c r="H31" s="499"/>
      <c r="I31" s="442"/>
      <c r="J31" s="804"/>
      <c r="K31" s="805">
        <v>28</v>
      </c>
      <c r="L31" s="806"/>
      <c r="M31" s="806"/>
      <c r="N31" s="807"/>
      <c r="O31" s="812"/>
      <c r="P31" s="258"/>
      <c r="Q31" s="240"/>
      <c r="R31" s="240"/>
      <c r="S31" s="240"/>
      <c r="T31" s="240"/>
      <c r="U31" s="240"/>
      <c r="V31" s="499"/>
      <c r="W31" s="442"/>
      <c r="X31" s="804"/>
      <c r="Y31" s="118" t="s">
        <v>426</v>
      </c>
      <c r="Z31" s="812"/>
      <c r="AA31" s="258"/>
      <c r="AB31" s="240"/>
      <c r="AC31" s="240"/>
      <c r="AD31" s="240"/>
      <c r="AE31" s="240"/>
      <c r="AF31" s="240"/>
      <c r="AG31" s="499"/>
      <c r="AH31" s="442"/>
      <c r="AI31" s="804"/>
      <c r="AJ31" s="805">
        <v>28</v>
      </c>
      <c r="AK31" s="806"/>
      <c r="AL31" s="806"/>
      <c r="AM31" s="807"/>
      <c r="AN31" s="812"/>
      <c r="AO31" s="258"/>
      <c r="AP31" s="240"/>
      <c r="AQ31" s="240"/>
      <c r="AR31" s="240"/>
      <c r="AS31" s="240"/>
      <c r="AT31" s="240"/>
      <c r="AU31" s="499"/>
      <c r="AV31" s="442"/>
      <c r="AW31" s="804"/>
      <c r="AX31" s="118" t="s">
        <v>426</v>
      </c>
      <c r="AY31" s="446"/>
      <c r="BA31" s="135"/>
      <c r="BB31" s="135"/>
      <c r="BC31" s="135"/>
    </row>
    <row r="32" spans="1:55" ht="17.25" customHeight="1">
      <c r="A32" s="800" t="str">
        <f ca="1">IF((IBRF!B25=""),"",IBRF!B25)</f>
        <v>1980</v>
      </c>
      <c r="B32" s="3"/>
      <c r="C32" s="3"/>
      <c r="D32" s="3"/>
      <c r="E32" s="3"/>
      <c r="F32" s="3"/>
      <c r="G32" s="3"/>
      <c r="H32" s="489"/>
      <c r="I32" s="519"/>
      <c r="J32" s="810" t="str">
        <f>IF((COUNTA(B32:H32)=0),"",COUNTA(B32:H32))</f>
        <v/>
      </c>
      <c r="K32" s="813">
        <v>29</v>
      </c>
      <c r="L32" s="814"/>
      <c r="M32" s="814"/>
      <c r="N32" s="815"/>
      <c r="O32" s="800" t="str">
        <f ca="1">IF((IBRF!B25=""),"",IBRF!B25)</f>
        <v>1980</v>
      </c>
      <c r="P32" s="3"/>
      <c r="Q32" s="3"/>
      <c r="R32" s="3"/>
      <c r="S32" s="3"/>
      <c r="T32" s="3"/>
      <c r="U32" s="3"/>
      <c r="V32" s="489"/>
      <c r="W32" s="519"/>
      <c r="X32" s="810" t="str">
        <f>IF((COUNTA(P32:V32)=0),"",COUNTA(P32:V32))</f>
        <v/>
      </c>
      <c r="Y32" s="45" t="s">
        <v>427</v>
      </c>
      <c r="Z32" s="800" t="str">
        <f ca="1">IF((IBRF!H25=""),"",IBRF!H25)</f>
        <v>MGS4</v>
      </c>
      <c r="AA32" s="3"/>
      <c r="AB32" s="3"/>
      <c r="AC32" s="3"/>
      <c r="AD32" s="3"/>
      <c r="AE32" s="3"/>
      <c r="AF32" s="3"/>
      <c r="AG32" s="489"/>
      <c r="AH32" s="519"/>
      <c r="AI32" s="810" t="str">
        <f>IF((COUNTA(AA32:AG32)=0),"",COUNTA(AA32:AG32))</f>
        <v/>
      </c>
      <c r="AJ32" s="813">
        <v>29</v>
      </c>
      <c r="AK32" s="814"/>
      <c r="AL32" s="814"/>
      <c r="AM32" s="815"/>
      <c r="AN32" s="800" t="str">
        <f ca="1">IF((IBRF!H25=""),"",IBRF!H25)</f>
        <v>MGS4</v>
      </c>
      <c r="AO32" s="3"/>
      <c r="AP32" s="3"/>
      <c r="AQ32" s="3"/>
      <c r="AR32" s="3"/>
      <c r="AS32" s="3"/>
      <c r="AT32" s="3"/>
      <c r="AU32" s="489"/>
      <c r="AV32" s="519"/>
      <c r="AW32" s="810" t="str">
        <f>IF((COUNTA(AO32:AU32)=0),"",COUNTA(AO32:AU32))</f>
        <v/>
      </c>
      <c r="AX32" s="45" t="s">
        <v>427</v>
      </c>
      <c r="AY32" s="446"/>
      <c r="BA32" s="135"/>
      <c r="BB32" s="135"/>
      <c r="BC32" s="135"/>
    </row>
    <row r="33" spans="1:55" ht="17.25" customHeight="1">
      <c r="A33" s="800"/>
      <c r="B33" s="32"/>
      <c r="C33" s="32"/>
      <c r="D33" s="32"/>
      <c r="E33" s="32"/>
      <c r="F33" s="32"/>
      <c r="G33" s="32"/>
      <c r="H33" s="136"/>
      <c r="I33" s="442"/>
      <c r="J33" s="811"/>
      <c r="K33" s="805">
        <v>30</v>
      </c>
      <c r="L33" s="806"/>
      <c r="M33" s="806"/>
      <c r="N33" s="807"/>
      <c r="O33" s="800"/>
      <c r="P33" s="32"/>
      <c r="Q33" s="32"/>
      <c r="R33" s="32"/>
      <c r="S33" s="32"/>
      <c r="T33" s="32"/>
      <c r="U33" s="32"/>
      <c r="V33" s="136"/>
      <c r="W33" s="442"/>
      <c r="X33" s="811"/>
      <c r="Y33" s="118" t="s">
        <v>406</v>
      </c>
      <c r="Z33" s="800"/>
      <c r="AA33" s="32"/>
      <c r="AB33" s="32"/>
      <c r="AC33" s="32"/>
      <c r="AD33" s="32"/>
      <c r="AE33" s="32"/>
      <c r="AF33" s="32"/>
      <c r="AG33" s="136"/>
      <c r="AH33" s="442"/>
      <c r="AI33" s="811"/>
      <c r="AJ33" s="805">
        <v>30</v>
      </c>
      <c r="AK33" s="806"/>
      <c r="AL33" s="806"/>
      <c r="AM33" s="807"/>
      <c r="AN33" s="800"/>
      <c r="AO33" s="32"/>
      <c r="AP33" s="32"/>
      <c r="AQ33" s="32"/>
      <c r="AR33" s="32"/>
      <c r="AS33" s="32"/>
      <c r="AT33" s="32"/>
      <c r="AU33" s="136"/>
      <c r="AV33" s="442"/>
      <c r="AW33" s="811"/>
      <c r="AX33" s="118" t="s">
        <v>406</v>
      </c>
      <c r="AY33" s="446"/>
      <c r="BA33" s="135"/>
      <c r="BB33" s="135"/>
      <c r="BC33" s="135"/>
    </row>
    <row r="34" spans="1:55" ht="17.25" customHeight="1">
      <c r="A34" s="808" t="str">
        <f ca="1">IF((IBRF!B26=""),"",IBRF!B26)</f>
        <v>313</v>
      </c>
      <c r="B34" s="528"/>
      <c r="C34" s="188"/>
      <c r="D34" s="188"/>
      <c r="E34" s="188"/>
      <c r="F34" s="188"/>
      <c r="G34" s="188"/>
      <c r="H34" s="477"/>
      <c r="I34" s="519"/>
      <c r="J34" s="803" t="str">
        <f>IF((COUNTA(B34:H34)=0),"",COUNTA(B34:H34))</f>
        <v/>
      </c>
      <c r="K34" s="813">
        <v>31</v>
      </c>
      <c r="L34" s="814"/>
      <c r="M34" s="814"/>
      <c r="N34" s="815"/>
      <c r="O34" s="808" t="str">
        <f ca="1">IF((IBRF!B26=""),"",IBRF!B26)</f>
        <v>313</v>
      </c>
      <c r="P34" s="528"/>
      <c r="Q34" s="188"/>
      <c r="R34" s="188"/>
      <c r="S34" s="188"/>
      <c r="T34" s="188"/>
      <c r="U34" s="188"/>
      <c r="V34" s="477"/>
      <c r="W34" s="519"/>
      <c r="X34" s="803" t="str">
        <f>IF((COUNTA(P34:V34)=0),"",COUNTA(P34:V34))</f>
        <v/>
      </c>
      <c r="Y34" s="183" t="s">
        <v>428</v>
      </c>
      <c r="Z34" s="808" t="str">
        <f ca="1">IF((IBRF!H26=""),"",IBRF!H26)</f>
        <v/>
      </c>
      <c r="AA34" s="528"/>
      <c r="AB34" s="188"/>
      <c r="AC34" s="188"/>
      <c r="AD34" s="188"/>
      <c r="AE34" s="188"/>
      <c r="AF34" s="188"/>
      <c r="AG34" s="477"/>
      <c r="AH34" s="519"/>
      <c r="AI34" s="803" t="str">
        <f>IF((COUNTA(AA34:AG34)=0),"",COUNTA(AA34:AG34))</f>
        <v/>
      </c>
      <c r="AJ34" s="813">
        <v>31</v>
      </c>
      <c r="AK34" s="814"/>
      <c r="AL34" s="814"/>
      <c r="AM34" s="815"/>
      <c r="AN34" s="808" t="str">
        <f ca="1">IF((IBRF!H26=""),"",IBRF!H26)</f>
        <v/>
      </c>
      <c r="AO34" s="528"/>
      <c r="AP34" s="188"/>
      <c r="AQ34" s="188"/>
      <c r="AR34" s="188"/>
      <c r="AS34" s="188"/>
      <c r="AT34" s="188"/>
      <c r="AU34" s="477"/>
      <c r="AV34" s="519"/>
      <c r="AW34" s="803" t="str">
        <f>IF((COUNTA(AO34:AU34)=0),"",COUNTA(AO34:AU34))</f>
        <v/>
      </c>
      <c r="AX34" s="183" t="s">
        <v>428</v>
      </c>
      <c r="AY34" s="446"/>
      <c r="BA34" s="135"/>
      <c r="BB34" s="135"/>
      <c r="BC34" s="135"/>
    </row>
    <row r="35" spans="1:55" ht="17.25" customHeight="1">
      <c r="A35" s="812"/>
      <c r="B35" s="258"/>
      <c r="C35" s="240"/>
      <c r="D35" s="240"/>
      <c r="E35" s="240"/>
      <c r="F35" s="240"/>
      <c r="G35" s="240"/>
      <c r="H35" s="499"/>
      <c r="I35" s="442"/>
      <c r="J35" s="804"/>
      <c r="K35" s="805">
        <v>32</v>
      </c>
      <c r="L35" s="806"/>
      <c r="M35" s="806"/>
      <c r="N35" s="807"/>
      <c r="O35" s="812"/>
      <c r="P35" s="258"/>
      <c r="Q35" s="240"/>
      <c r="R35" s="240"/>
      <c r="S35" s="240"/>
      <c r="T35" s="240"/>
      <c r="U35" s="240"/>
      <c r="V35" s="499"/>
      <c r="W35" s="442"/>
      <c r="X35" s="804"/>
      <c r="Y35" s="183" t="s">
        <v>429</v>
      </c>
      <c r="Z35" s="812"/>
      <c r="AA35" s="258"/>
      <c r="AB35" s="240"/>
      <c r="AC35" s="240"/>
      <c r="AD35" s="240"/>
      <c r="AE35" s="240"/>
      <c r="AF35" s="240"/>
      <c r="AG35" s="499"/>
      <c r="AH35" s="442"/>
      <c r="AI35" s="804"/>
      <c r="AJ35" s="805">
        <v>32</v>
      </c>
      <c r="AK35" s="806"/>
      <c r="AL35" s="806"/>
      <c r="AM35" s="807"/>
      <c r="AN35" s="812"/>
      <c r="AO35" s="258"/>
      <c r="AP35" s="240"/>
      <c r="AQ35" s="240"/>
      <c r="AR35" s="240"/>
      <c r="AS35" s="240"/>
      <c r="AT35" s="240"/>
      <c r="AU35" s="499"/>
      <c r="AV35" s="442"/>
      <c r="AW35" s="804"/>
      <c r="AX35" s="183" t="s">
        <v>429</v>
      </c>
      <c r="AY35" s="446"/>
      <c r="BA35" s="135"/>
      <c r="BB35" s="135"/>
      <c r="BC35" s="135"/>
    </row>
    <row r="36" spans="1:55" ht="17.25" customHeight="1">
      <c r="A36" s="800" t="str">
        <f ca="1">IF((IBRF!B27=""),"",IBRF!B27)</f>
        <v/>
      </c>
      <c r="B36" s="3"/>
      <c r="C36" s="3"/>
      <c r="D36" s="3"/>
      <c r="E36" s="3"/>
      <c r="F36" s="3"/>
      <c r="G36" s="3"/>
      <c r="H36" s="489"/>
      <c r="I36" s="519"/>
      <c r="J36" s="810" t="str">
        <f>IF((COUNTA(B36:H36)=0),"",COUNTA(B36:H36))</f>
        <v/>
      </c>
      <c r="K36" s="813">
        <v>33</v>
      </c>
      <c r="L36" s="814"/>
      <c r="M36" s="814"/>
      <c r="N36" s="815"/>
      <c r="O36" s="800" t="str">
        <f ca="1">IF((IBRF!B27=""),"",IBRF!B27)</f>
        <v/>
      </c>
      <c r="P36" s="3"/>
      <c r="Q36" s="3"/>
      <c r="R36" s="3"/>
      <c r="S36" s="3"/>
      <c r="T36" s="3"/>
      <c r="U36" s="3"/>
      <c r="V36" s="489"/>
      <c r="W36" s="519"/>
      <c r="X36" s="810" t="str">
        <f>IF((COUNTA(P36:V36)=0),"",COUNTA(P36:V36))</f>
        <v/>
      </c>
      <c r="Y36" s="45" t="s">
        <v>430</v>
      </c>
      <c r="Z36" s="800" t="str">
        <f ca="1">IF((IBRF!H27=""),"",IBRF!H27)</f>
        <v/>
      </c>
      <c r="AA36" s="3"/>
      <c r="AB36" s="3"/>
      <c r="AC36" s="3"/>
      <c r="AD36" s="3"/>
      <c r="AE36" s="3"/>
      <c r="AF36" s="3"/>
      <c r="AG36" s="489"/>
      <c r="AH36" s="519"/>
      <c r="AI36" s="810" t="str">
        <f>IF((COUNTA(AA36:AG36)=0),"",COUNTA(AA36:AG36))</f>
        <v/>
      </c>
      <c r="AJ36" s="813">
        <v>33</v>
      </c>
      <c r="AK36" s="814"/>
      <c r="AL36" s="814"/>
      <c r="AM36" s="815"/>
      <c r="AN36" s="800" t="str">
        <f ca="1">IF((IBRF!H27=""),"",IBRF!H27)</f>
        <v/>
      </c>
      <c r="AO36" s="3"/>
      <c r="AP36" s="3"/>
      <c r="AQ36" s="3"/>
      <c r="AR36" s="3"/>
      <c r="AS36" s="3"/>
      <c r="AT36" s="3"/>
      <c r="AU36" s="489"/>
      <c r="AV36" s="519"/>
      <c r="AW36" s="810" t="str">
        <f>IF((COUNTA(AO36:AU36)=0),"",COUNTA(AO36:AU36))</f>
        <v/>
      </c>
      <c r="AX36" s="45" t="s">
        <v>430</v>
      </c>
      <c r="AY36" s="446"/>
      <c r="BA36" s="135"/>
      <c r="BB36" s="135"/>
      <c r="BC36" s="135"/>
    </row>
    <row r="37" spans="1:55" ht="17.25" customHeight="1">
      <c r="A37" s="800"/>
      <c r="B37" s="32"/>
      <c r="C37" s="32"/>
      <c r="D37" s="32"/>
      <c r="E37" s="32"/>
      <c r="F37" s="32"/>
      <c r="G37" s="32"/>
      <c r="H37" s="136"/>
      <c r="I37" s="442"/>
      <c r="J37" s="811"/>
      <c r="K37" s="805">
        <v>34</v>
      </c>
      <c r="L37" s="806"/>
      <c r="M37" s="806"/>
      <c r="N37" s="807"/>
      <c r="O37" s="800"/>
      <c r="P37" s="32"/>
      <c r="Q37" s="32"/>
      <c r="R37" s="32"/>
      <c r="S37" s="32"/>
      <c r="T37" s="32"/>
      <c r="U37" s="32"/>
      <c r="V37" s="136"/>
      <c r="W37" s="442"/>
      <c r="X37" s="811"/>
      <c r="Y37" s="118" t="s">
        <v>431</v>
      </c>
      <c r="Z37" s="800"/>
      <c r="AA37" s="32"/>
      <c r="AB37" s="32"/>
      <c r="AC37" s="32"/>
      <c r="AD37" s="32"/>
      <c r="AE37" s="32"/>
      <c r="AF37" s="32"/>
      <c r="AG37" s="136"/>
      <c r="AH37" s="442"/>
      <c r="AI37" s="811"/>
      <c r="AJ37" s="805">
        <v>34</v>
      </c>
      <c r="AK37" s="806"/>
      <c r="AL37" s="806"/>
      <c r="AM37" s="807"/>
      <c r="AN37" s="800"/>
      <c r="AO37" s="32"/>
      <c r="AP37" s="32"/>
      <c r="AQ37" s="32"/>
      <c r="AR37" s="32"/>
      <c r="AS37" s="32"/>
      <c r="AT37" s="32"/>
      <c r="AU37" s="136"/>
      <c r="AV37" s="442"/>
      <c r="AW37" s="811"/>
      <c r="AX37" s="118" t="s">
        <v>431</v>
      </c>
      <c r="AY37" s="446"/>
      <c r="BA37" s="135"/>
      <c r="BB37" s="135"/>
      <c r="BC37" s="135"/>
    </row>
    <row r="38" spans="1:55" ht="17.25" customHeight="1">
      <c r="A38" s="808" t="str">
        <f ca="1">IF((IBRF!B28=""),"",IBRF!B28)</f>
        <v/>
      </c>
      <c r="B38" s="528"/>
      <c r="C38" s="188"/>
      <c r="D38" s="188"/>
      <c r="E38" s="188"/>
      <c r="F38" s="188"/>
      <c r="G38" s="188"/>
      <c r="H38" s="477"/>
      <c r="I38" s="519"/>
      <c r="J38" s="803" t="str">
        <f>IF((COUNTA(B38:H38)=0),"",COUNTA(B38:H38))</f>
        <v/>
      </c>
      <c r="K38" s="813">
        <v>35</v>
      </c>
      <c r="L38" s="814"/>
      <c r="M38" s="814"/>
      <c r="N38" s="815"/>
      <c r="O38" s="808" t="str">
        <f ca="1">IF((IBRF!B28=""),"",IBRF!B28)</f>
        <v/>
      </c>
      <c r="P38" s="528"/>
      <c r="Q38" s="188"/>
      <c r="R38" s="188"/>
      <c r="S38" s="188"/>
      <c r="T38" s="188"/>
      <c r="U38" s="188"/>
      <c r="V38" s="477"/>
      <c r="W38" s="519"/>
      <c r="X38" s="803" t="str">
        <f>IF((COUNTA(P38:V38)=0),"",COUNTA(P38:V38))</f>
        <v/>
      </c>
      <c r="Y38" s="45" t="s">
        <v>432</v>
      </c>
      <c r="Z38" s="808" t="str">
        <f ca="1">IF((IBRF!H28=""),"",IBRF!H28)</f>
        <v/>
      </c>
      <c r="AA38" s="528"/>
      <c r="AB38" s="188"/>
      <c r="AC38" s="188"/>
      <c r="AD38" s="188"/>
      <c r="AE38" s="188"/>
      <c r="AF38" s="188"/>
      <c r="AG38" s="477"/>
      <c r="AH38" s="519"/>
      <c r="AI38" s="803" t="str">
        <f>IF((COUNTA(AA38:AG38)=0),"",COUNTA(AA38:AG38))</f>
        <v/>
      </c>
      <c r="AJ38" s="813">
        <v>35</v>
      </c>
      <c r="AK38" s="814"/>
      <c r="AL38" s="814"/>
      <c r="AM38" s="815"/>
      <c r="AN38" s="808" t="str">
        <f ca="1">IF((IBRF!H28=""),"",IBRF!H28)</f>
        <v/>
      </c>
      <c r="AO38" s="528"/>
      <c r="AP38" s="188"/>
      <c r="AQ38" s="188"/>
      <c r="AR38" s="188"/>
      <c r="AS38" s="188"/>
      <c r="AT38" s="188"/>
      <c r="AU38" s="477"/>
      <c r="AV38" s="519"/>
      <c r="AW38" s="803" t="str">
        <f>IF((COUNTA(AO38:AU38)=0),"",COUNTA(AO38:AU38))</f>
        <v/>
      </c>
      <c r="AX38" s="45" t="s">
        <v>432</v>
      </c>
      <c r="AY38" s="446"/>
      <c r="BA38" s="135"/>
      <c r="BB38" s="135"/>
      <c r="BC38" s="135"/>
    </row>
    <row r="39" spans="1:55" ht="17.25" customHeight="1">
      <c r="A39" s="812"/>
      <c r="B39" s="258"/>
      <c r="C39" s="240"/>
      <c r="D39" s="240"/>
      <c r="E39" s="240"/>
      <c r="F39" s="240"/>
      <c r="G39" s="240"/>
      <c r="H39" s="499"/>
      <c r="I39" s="442"/>
      <c r="J39" s="804"/>
      <c r="K39" s="805">
        <v>36</v>
      </c>
      <c r="L39" s="806"/>
      <c r="M39" s="806"/>
      <c r="N39" s="807"/>
      <c r="O39" s="812"/>
      <c r="P39" s="258"/>
      <c r="Q39" s="240"/>
      <c r="R39" s="240"/>
      <c r="S39" s="240"/>
      <c r="T39" s="240"/>
      <c r="U39" s="240"/>
      <c r="V39" s="499"/>
      <c r="W39" s="442"/>
      <c r="X39" s="804"/>
      <c r="Y39" s="118" t="s">
        <v>433</v>
      </c>
      <c r="Z39" s="812"/>
      <c r="AA39" s="258"/>
      <c r="AB39" s="240"/>
      <c r="AC39" s="240"/>
      <c r="AD39" s="240"/>
      <c r="AE39" s="240"/>
      <c r="AF39" s="240"/>
      <c r="AG39" s="499"/>
      <c r="AH39" s="442"/>
      <c r="AI39" s="804"/>
      <c r="AJ39" s="805">
        <v>36</v>
      </c>
      <c r="AK39" s="806"/>
      <c r="AL39" s="806"/>
      <c r="AM39" s="807"/>
      <c r="AN39" s="812"/>
      <c r="AO39" s="258"/>
      <c r="AP39" s="240"/>
      <c r="AQ39" s="240"/>
      <c r="AR39" s="240"/>
      <c r="AS39" s="240"/>
      <c r="AT39" s="240"/>
      <c r="AU39" s="499"/>
      <c r="AV39" s="442"/>
      <c r="AW39" s="804"/>
      <c r="AX39" s="118" t="s">
        <v>433</v>
      </c>
      <c r="AY39" s="446"/>
      <c r="BA39" s="135"/>
      <c r="BB39" s="135"/>
      <c r="BC39" s="135"/>
    </row>
    <row r="40" spans="1:55" ht="17.25" customHeight="1">
      <c r="A40" s="800" t="str">
        <f ca="1">IF((IBRF!B29=""),"",IBRF!B29)</f>
        <v/>
      </c>
      <c r="B40" s="3"/>
      <c r="C40" s="3"/>
      <c r="D40" s="3"/>
      <c r="E40" s="3"/>
      <c r="F40" s="3"/>
      <c r="G40" s="3"/>
      <c r="H40" s="489"/>
      <c r="I40" s="519"/>
      <c r="J40" s="810" t="str">
        <f>IF((COUNTA(B40:H40)=0),"",COUNTA(B40:H40))</f>
        <v/>
      </c>
      <c r="K40" s="813">
        <v>37</v>
      </c>
      <c r="L40" s="814"/>
      <c r="M40" s="814"/>
      <c r="N40" s="815"/>
      <c r="O40" s="800" t="str">
        <f ca="1">IF((IBRF!B29=""),"",IBRF!B29)</f>
        <v/>
      </c>
      <c r="P40" s="3"/>
      <c r="Q40" s="3"/>
      <c r="R40" s="3"/>
      <c r="S40" s="3"/>
      <c r="T40" s="3"/>
      <c r="U40" s="3"/>
      <c r="V40" s="489"/>
      <c r="W40" s="519"/>
      <c r="X40" s="810" t="str">
        <f>IF((COUNTA(P40:V40)=0),"",COUNTA(P40:V40))</f>
        <v/>
      </c>
      <c r="Y40" s="183" t="s">
        <v>434</v>
      </c>
      <c r="Z40" s="800" t="str">
        <f ca="1">IF((IBRF!H29=""),"",IBRF!H29)</f>
        <v/>
      </c>
      <c r="AA40" s="3"/>
      <c r="AB40" s="3"/>
      <c r="AC40" s="3"/>
      <c r="AD40" s="3"/>
      <c r="AE40" s="3"/>
      <c r="AF40" s="3"/>
      <c r="AG40" s="489"/>
      <c r="AH40" s="519"/>
      <c r="AI40" s="810" t="str">
        <f>IF((COUNTA(AA40:AG40)=0),"",COUNTA(AA40:AG40))</f>
        <v/>
      </c>
      <c r="AJ40" s="813">
        <v>37</v>
      </c>
      <c r="AK40" s="814"/>
      <c r="AL40" s="814"/>
      <c r="AM40" s="815"/>
      <c r="AN40" s="800" t="str">
        <f ca="1">IF((IBRF!H29=""),"",IBRF!H29)</f>
        <v/>
      </c>
      <c r="AO40" s="3"/>
      <c r="AP40" s="3"/>
      <c r="AQ40" s="3"/>
      <c r="AR40" s="3"/>
      <c r="AS40" s="3"/>
      <c r="AT40" s="3"/>
      <c r="AU40" s="489"/>
      <c r="AV40" s="519"/>
      <c r="AW40" s="810" t="str">
        <f>IF((COUNTA(AO40:AU40)=0),"",COUNTA(AO40:AU40))</f>
        <v/>
      </c>
      <c r="AX40" s="183" t="s">
        <v>434</v>
      </c>
      <c r="AY40" s="446"/>
      <c r="BA40" s="135"/>
      <c r="BB40" s="135"/>
      <c r="BC40" s="135"/>
    </row>
    <row r="41" spans="1:55" ht="17.25" customHeight="1">
      <c r="A41" s="800"/>
      <c r="B41" s="32"/>
      <c r="C41" s="32"/>
      <c r="D41" s="32"/>
      <c r="E41" s="32"/>
      <c r="F41" s="32"/>
      <c r="G41" s="32"/>
      <c r="H41" s="136"/>
      <c r="I41" s="442"/>
      <c r="J41" s="811"/>
      <c r="K41" s="805">
        <v>38</v>
      </c>
      <c r="L41" s="806"/>
      <c r="M41" s="806"/>
      <c r="N41" s="807"/>
      <c r="O41" s="800"/>
      <c r="P41" s="32"/>
      <c r="Q41" s="32"/>
      <c r="R41" s="32"/>
      <c r="S41" s="32"/>
      <c r="T41" s="32"/>
      <c r="U41" s="32"/>
      <c r="V41" s="136"/>
      <c r="W41" s="442"/>
      <c r="X41" s="811"/>
      <c r="Y41" s="45" t="s">
        <v>435</v>
      </c>
      <c r="Z41" s="800"/>
      <c r="AA41" s="32"/>
      <c r="AB41" s="32"/>
      <c r="AC41" s="32"/>
      <c r="AD41" s="32"/>
      <c r="AE41" s="32"/>
      <c r="AF41" s="32"/>
      <c r="AG41" s="136"/>
      <c r="AH41" s="442"/>
      <c r="AI41" s="811"/>
      <c r="AJ41" s="805">
        <v>38</v>
      </c>
      <c r="AK41" s="806"/>
      <c r="AL41" s="806"/>
      <c r="AM41" s="807"/>
      <c r="AN41" s="800"/>
      <c r="AO41" s="32"/>
      <c r="AP41" s="32"/>
      <c r="AQ41" s="32"/>
      <c r="AR41" s="32"/>
      <c r="AS41" s="32"/>
      <c r="AT41" s="32"/>
      <c r="AU41" s="136"/>
      <c r="AV41" s="442"/>
      <c r="AW41" s="811"/>
      <c r="AX41" s="45" t="s">
        <v>435</v>
      </c>
      <c r="AY41" s="446"/>
      <c r="BA41" s="135"/>
      <c r="BB41" s="135"/>
      <c r="BC41" s="135"/>
    </row>
    <row r="42" spans="1:55" ht="17.25" customHeight="1">
      <c r="A42" s="808" t="str">
        <f ca="1">IF((IBRF!B30=""),"",IBRF!B30)</f>
        <v/>
      </c>
      <c r="B42" s="528"/>
      <c r="C42" s="188"/>
      <c r="D42" s="188"/>
      <c r="E42" s="188"/>
      <c r="F42" s="188"/>
      <c r="G42" s="188"/>
      <c r="H42" s="477"/>
      <c r="I42" s="519"/>
      <c r="J42" s="803" t="str">
        <f>IF((COUNTA(B42:H42)=0),"",COUNTA(B42:H42))</f>
        <v/>
      </c>
      <c r="K42" s="813"/>
      <c r="L42" s="814"/>
      <c r="M42" s="814"/>
      <c r="N42" s="815"/>
      <c r="O42" s="808" t="str">
        <f ca="1">IF((IBRF!B30=""),"",IBRF!B30)</f>
        <v/>
      </c>
      <c r="P42" s="528"/>
      <c r="Q42" s="188"/>
      <c r="R42" s="188"/>
      <c r="S42" s="188"/>
      <c r="T42" s="188"/>
      <c r="U42" s="188"/>
      <c r="V42" s="477"/>
      <c r="W42" s="519"/>
      <c r="X42" s="803" t="str">
        <f>IF((COUNTA(P42:V42)=0),"",COUNTA(P42:V42))</f>
        <v/>
      </c>
      <c r="Y42" s="118" t="s">
        <v>398</v>
      </c>
      <c r="Z42" s="808" t="str">
        <f ca="1">IF((IBRF!H30=""),"",IBRF!H30)</f>
        <v/>
      </c>
      <c r="AA42" s="528"/>
      <c r="AB42" s="188"/>
      <c r="AC42" s="188"/>
      <c r="AD42" s="188"/>
      <c r="AE42" s="188"/>
      <c r="AF42" s="188"/>
      <c r="AG42" s="477"/>
      <c r="AH42" s="519"/>
      <c r="AI42" s="803" t="str">
        <f>IF((COUNTA(AA42:AG42)=0),"",COUNTA(AA42:AG42))</f>
        <v/>
      </c>
      <c r="AJ42" s="813"/>
      <c r="AK42" s="814"/>
      <c r="AL42" s="814"/>
      <c r="AM42" s="815"/>
      <c r="AN42" s="808" t="str">
        <f ca="1">IF((IBRF!H30=""),"",IBRF!H30)</f>
        <v/>
      </c>
      <c r="AO42" s="528"/>
      <c r="AP42" s="188"/>
      <c r="AQ42" s="188"/>
      <c r="AR42" s="188"/>
      <c r="AS42" s="188"/>
      <c r="AT42" s="188"/>
      <c r="AU42" s="477"/>
      <c r="AV42" s="519"/>
      <c r="AW42" s="803" t="str">
        <f>IF((COUNTA(AO42:AU42)=0),"",COUNTA(AO42:AU42))</f>
        <v/>
      </c>
      <c r="AX42" s="118" t="s">
        <v>398</v>
      </c>
      <c r="AY42" s="446"/>
      <c r="BA42" s="135"/>
      <c r="BB42" s="135"/>
      <c r="BC42" s="135"/>
    </row>
    <row r="43" spans="1:55" ht="17.25" customHeight="1">
      <c r="A43" s="812"/>
      <c r="B43" s="258"/>
      <c r="C43" s="240"/>
      <c r="D43" s="240"/>
      <c r="E43" s="240"/>
      <c r="F43" s="240"/>
      <c r="G43" s="240"/>
      <c r="H43" s="499"/>
      <c r="I43" s="442"/>
      <c r="J43" s="804"/>
      <c r="K43" s="805"/>
      <c r="L43" s="806"/>
      <c r="M43" s="806"/>
      <c r="N43" s="807"/>
      <c r="O43" s="812"/>
      <c r="P43" s="258"/>
      <c r="Q43" s="240"/>
      <c r="R43" s="240"/>
      <c r="S43" s="240"/>
      <c r="T43" s="240"/>
      <c r="U43" s="240"/>
      <c r="V43" s="499"/>
      <c r="W43" s="442"/>
      <c r="X43" s="804"/>
      <c r="Y43" s="354" t="s">
        <v>436</v>
      </c>
      <c r="Z43" s="812"/>
      <c r="AA43" s="258"/>
      <c r="AB43" s="240"/>
      <c r="AC43" s="240"/>
      <c r="AD43" s="240"/>
      <c r="AE43" s="240"/>
      <c r="AF43" s="240"/>
      <c r="AG43" s="499"/>
      <c r="AH43" s="442"/>
      <c r="AI43" s="804"/>
      <c r="AJ43" s="805"/>
      <c r="AK43" s="806"/>
      <c r="AL43" s="806"/>
      <c r="AM43" s="807"/>
      <c r="AN43" s="812"/>
      <c r="AO43" s="258"/>
      <c r="AP43" s="240"/>
      <c r="AQ43" s="240"/>
      <c r="AR43" s="240"/>
      <c r="AS43" s="240"/>
      <c r="AT43" s="240"/>
      <c r="AU43" s="499"/>
      <c r="AV43" s="442"/>
      <c r="AW43" s="804"/>
      <c r="AX43" s="354" t="s">
        <v>436</v>
      </c>
      <c r="AY43" s="446"/>
      <c r="BA43" s="135"/>
      <c r="BB43" s="135"/>
      <c r="BC43" s="135"/>
    </row>
    <row r="44" spans="1:55" s="440" customFormat="1" ht="23.25" customHeight="1">
      <c r="A44" s="1035" t="s">
        <v>437</v>
      </c>
      <c r="B44" s="1036"/>
      <c r="C44" s="1036"/>
      <c r="D44" s="1036"/>
      <c r="E44" s="1036"/>
      <c r="F44" s="1036"/>
      <c r="G44" s="1036"/>
      <c r="H44" s="1036"/>
      <c r="I44" s="1036"/>
      <c r="J44" s="511" t="str">
        <f>IF((SUM(J4:J43)=0),"",SUM(J4:J43))</f>
        <v/>
      </c>
      <c r="K44" s="824"/>
      <c r="L44" s="825"/>
      <c r="M44" s="825"/>
      <c r="N44" s="826"/>
      <c r="O44" s="1035" t="s">
        <v>437</v>
      </c>
      <c r="P44" s="1036"/>
      <c r="Q44" s="1036"/>
      <c r="R44" s="1036"/>
      <c r="S44" s="1036"/>
      <c r="T44" s="1036"/>
      <c r="U44" s="1036"/>
      <c r="V44" s="1036"/>
      <c r="W44" s="1036"/>
      <c r="X44" s="511" t="str">
        <f>IF((SUM(X4:X43)=0),"",SUM(X4:X43))</f>
        <v/>
      </c>
      <c r="Y44" s="506" t="s">
        <v>438</v>
      </c>
      <c r="Z44" s="1035" t="s">
        <v>437</v>
      </c>
      <c r="AA44" s="1036"/>
      <c r="AB44" s="1036"/>
      <c r="AC44" s="1036"/>
      <c r="AD44" s="1036"/>
      <c r="AE44" s="1036"/>
      <c r="AF44" s="1036"/>
      <c r="AG44" s="1036"/>
      <c r="AH44" s="1036"/>
      <c r="AI44" s="511" t="str">
        <f>IF((SUM(AI4:AI43)=0),"",SUM(AI4:AI43))</f>
        <v/>
      </c>
      <c r="AJ44" s="824"/>
      <c r="AK44" s="825"/>
      <c r="AL44" s="825"/>
      <c r="AM44" s="826"/>
      <c r="AN44" s="1035" t="s">
        <v>437</v>
      </c>
      <c r="AO44" s="1036"/>
      <c r="AP44" s="1036"/>
      <c r="AQ44" s="1036"/>
      <c r="AR44" s="1036"/>
      <c r="AS44" s="1036"/>
      <c r="AT44" s="1036"/>
      <c r="AU44" s="1036"/>
      <c r="AV44" s="1036"/>
      <c r="AW44" s="511" t="str">
        <f>IF((SUM(AW4:AW43)=0),"",SUM(AW4:AW43))</f>
        <v/>
      </c>
      <c r="AX44" s="506" t="s">
        <v>438</v>
      </c>
      <c r="AY44" s="446"/>
      <c r="AZ44" s="48"/>
      <c r="BA44" s="135"/>
      <c r="BB44" s="135"/>
      <c r="BC44" s="135"/>
    </row>
    <row r="45" spans="1:55" ht="13">
      <c r="A45" s="1037" t="s">
        <v>439</v>
      </c>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1038"/>
      <c r="Z45" s="1037" t="s">
        <v>439</v>
      </c>
      <c r="AA45" s="995"/>
      <c r="AB45" s="995"/>
      <c r="AC45" s="995"/>
      <c r="AD45" s="995"/>
      <c r="AE45" s="995"/>
      <c r="AF45" s="995"/>
      <c r="AG45" s="995"/>
      <c r="AH45" s="995"/>
      <c r="AI45" s="995"/>
      <c r="AJ45" s="995"/>
      <c r="AK45" s="995"/>
      <c r="AL45" s="995"/>
      <c r="AM45" s="995"/>
      <c r="AN45" s="995"/>
      <c r="AO45" s="995"/>
      <c r="AP45" s="995"/>
      <c r="AQ45" s="995"/>
      <c r="AR45" s="995"/>
      <c r="AS45" s="995"/>
      <c r="AT45" s="995"/>
      <c r="AU45" s="995"/>
      <c r="AV45" s="995"/>
      <c r="AW45" s="995"/>
      <c r="AX45" s="1038"/>
      <c r="AY45" s="446"/>
      <c r="BA45" s="135"/>
      <c r="BB45" s="135"/>
      <c r="BC45" s="135"/>
    </row>
    <row r="46" spans="1:55" ht="13">
      <c r="A46" s="1034" t="s">
        <v>441</v>
      </c>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570"/>
      <c r="Z46" s="1034" t="s">
        <v>441</v>
      </c>
      <c r="AA46" s="894"/>
      <c r="AB46" s="894"/>
      <c r="AC46" s="894"/>
      <c r="AD46" s="894"/>
      <c r="AE46" s="894"/>
      <c r="AF46" s="894"/>
      <c r="AG46" s="894"/>
      <c r="AH46" s="894"/>
      <c r="AI46" s="894"/>
      <c r="AJ46" s="894"/>
      <c r="AK46" s="894"/>
      <c r="AL46" s="894"/>
      <c r="AM46" s="894"/>
      <c r="AN46" s="894"/>
      <c r="AO46" s="894"/>
      <c r="AP46" s="894"/>
      <c r="AQ46" s="894"/>
      <c r="AR46" s="894"/>
      <c r="AS46" s="894"/>
      <c r="AT46" s="894"/>
      <c r="AU46" s="894"/>
      <c r="AV46" s="894"/>
      <c r="AW46" s="894"/>
      <c r="AX46" s="570"/>
      <c r="AY46" s="446"/>
      <c r="BA46" s="135"/>
      <c r="BB46" s="135"/>
      <c r="BC46" s="135"/>
    </row>
    <row r="47" spans="1:55" ht="13">
      <c r="A47" s="1034" t="s">
        <v>442</v>
      </c>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570"/>
      <c r="Z47" s="1034" t="s">
        <v>442</v>
      </c>
      <c r="AA47" s="894"/>
      <c r="AB47" s="894"/>
      <c r="AC47" s="894"/>
      <c r="AD47" s="894"/>
      <c r="AE47" s="894"/>
      <c r="AF47" s="894"/>
      <c r="AG47" s="894"/>
      <c r="AH47" s="894"/>
      <c r="AI47" s="894"/>
      <c r="AJ47" s="894"/>
      <c r="AK47" s="894"/>
      <c r="AL47" s="894"/>
      <c r="AM47" s="894"/>
      <c r="AN47" s="894"/>
      <c r="AO47" s="894"/>
      <c r="AP47" s="894"/>
      <c r="AQ47" s="894"/>
      <c r="AR47" s="894"/>
      <c r="AS47" s="894"/>
      <c r="AT47" s="894"/>
      <c r="AU47" s="894"/>
      <c r="AV47" s="894"/>
      <c r="AW47" s="894"/>
      <c r="AX47" s="570"/>
      <c r="AY47" s="446"/>
      <c r="BA47" s="135"/>
      <c r="BB47" s="135"/>
      <c r="BC47" s="135"/>
    </row>
    <row r="48" spans="1:55" ht="13.5" customHeight="1">
      <c r="A48" s="1039" t="s">
        <v>440</v>
      </c>
      <c r="B48" s="1040"/>
      <c r="C48" s="1040"/>
      <c r="D48" s="1040"/>
      <c r="E48" s="1040"/>
      <c r="F48" s="1040"/>
      <c r="G48" s="1040"/>
      <c r="H48" s="1040"/>
      <c r="I48" s="1040"/>
      <c r="J48" s="1040"/>
      <c r="K48" s="1040"/>
      <c r="L48" s="1040"/>
      <c r="M48" s="1040"/>
      <c r="N48" s="1040"/>
      <c r="O48" s="1040"/>
      <c r="P48" s="1040"/>
      <c r="Q48" s="1040"/>
      <c r="R48" s="1040"/>
      <c r="S48" s="1040"/>
      <c r="T48" s="1040"/>
      <c r="U48" s="1040"/>
      <c r="V48" s="1040"/>
      <c r="W48" s="1040"/>
      <c r="X48" s="1040"/>
      <c r="Y48" s="1041"/>
      <c r="Z48" s="1039" t="s">
        <v>440</v>
      </c>
      <c r="AA48" s="1040"/>
      <c r="AB48" s="1040"/>
      <c r="AC48" s="1040"/>
      <c r="AD48" s="1040"/>
      <c r="AE48" s="1040"/>
      <c r="AF48" s="1040"/>
      <c r="AG48" s="1040"/>
      <c r="AH48" s="1040"/>
      <c r="AI48" s="1040"/>
      <c r="AJ48" s="1040"/>
      <c r="AK48" s="1040"/>
      <c r="AL48" s="1040"/>
      <c r="AM48" s="1040"/>
      <c r="AN48" s="1040"/>
      <c r="AO48" s="1040"/>
      <c r="AP48" s="1040"/>
      <c r="AQ48" s="1040"/>
      <c r="AR48" s="1040"/>
      <c r="AS48" s="1040"/>
      <c r="AT48" s="1040"/>
      <c r="AU48" s="1040"/>
      <c r="AV48" s="1040"/>
      <c r="AW48" s="1040"/>
      <c r="AX48" s="1041"/>
      <c r="AY48" s="446"/>
      <c r="BA48" s="135"/>
      <c r="BB48" s="135"/>
      <c r="BC48" s="135"/>
    </row>
    <row r="49" spans="1:55" ht="13">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550"/>
      <c r="Z49" s="285"/>
      <c r="AA49" s="285"/>
      <c r="AB49" s="285"/>
      <c r="AC49" s="285"/>
      <c r="AD49" s="285"/>
      <c r="AE49" s="285"/>
      <c r="AF49" s="285"/>
      <c r="AG49" s="285"/>
      <c r="AH49" s="285"/>
      <c r="AI49" s="285"/>
      <c r="AJ49" s="285"/>
      <c r="AK49" s="285"/>
      <c r="AL49" s="285"/>
      <c r="AM49" s="285"/>
      <c r="AN49" s="285"/>
      <c r="AO49" s="285"/>
      <c r="AP49" s="285"/>
      <c r="AQ49" s="285"/>
      <c r="AR49" s="285"/>
      <c r="AS49" s="285"/>
      <c r="AT49" s="285"/>
      <c r="AU49" s="285"/>
      <c r="AV49" s="285"/>
      <c r="AW49" s="285"/>
      <c r="AX49" s="285"/>
      <c r="AZ49" s="48"/>
      <c r="BA49" s="135"/>
      <c r="BB49" s="135"/>
      <c r="BC49" s="135"/>
    </row>
    <row r="50" spans="1:55" ht="13">
      <c r="Y50" s="48"/>
      <c r="Z50" s="135"/>
      <c r="AZ50" s="48"/>
      <c r="BA50" s="135"/>
      <c r="BB50" s="135"/>
      <c r="BC50" s="135"/>
    </row>
  </sheetData>
  <sheetCalcPr fullCalcOnLoad="1"/>
  <mergeCells count="286">
    <mergeCell ref="A48:Y48"/>
    <mergeCell ref="Z48:AX48"/>
    <mergeCell ref="A44:I44"/>
    <mergeCell ref="K44:N44"/>
    <mergeCell ref="O44:W44"/>
    <mergeCell ref="Z44:AH44"/>
    <mergeCell ref="A47:Y47"/>
    <mergeCell ref="Z47:AX47"/>
    <mergeCell ref="AW40:AW41"/>
    <mergeCell ref="K41:N41"/>
    <mergeCell ref="AJ41:AM41"/>
    <mergeCell ref="A42:A43"/>
    <mergeCell ref="J42:J43"/>
    <mergeCell ref="K42:N42"/>
    <mergeCell ref="O42:O43"/>
    <mergeCell ref="X42:X43"/>
    <mergeCell ref="Z42:Z43"/>
    <mergeCell ref="AI42:AI43"/>
    <mergeCell ref="AJ42:AM42"/>
    <mergeCell ref="AN42:AN43"/>
    <mergeCell ref="A46:Y46"/>
    <mergeCell ref="Z46:AX46"/>
    <mergeCell ref="AJ44:AM44"/>
    <mergeCell ref="AN44:AV44"/>
    <mergeCell ref="A45:Y45"/>
    <mergeCell ref="Z45:AX45"/>
    <mergeCell ref="AW42:AW43"/>
    <mergeCell ref="K43:N43"/>
    <mergeCell ref="AJ43:AM43"/>
    <mergeCell ref="A40:A41"/>
    <mergeCell ref="J40:J41"/>
    <mergeCell ref="K40:N40"/>
    <mergeCell ref="O40:O41"/>
    <mergeCell ref="X40:X41"/>
    <mergeCell ref="Z40:Z41"/>
    <mergeCell ref="AI40:AI41"/>
    <mergeCell ref="AW36:AW37"/>
    <mergeCell ref="K37:N37"/>
    <mergeCell ref="AJ37:AM37"/>
    <mergeCell ref="X38:X39"/>
    <mergeCell ref="Z38:Z39"/>
    <mergeCell ref="AI38:AI39"/>
    <mergeCell ref="AJ38:AM38"/>
    <mergeCell ref="AN38:AN39"/>
    <mergeCell ref="A38:A39"/>
    <mergeCell ref="J38:J39"/>
    <mergeCell ref="K38:N38"/>
    <mergeCell ref="O38:O39"/>
    <mergeCell ref="AJ40:AM40"/>
    <mergeCell ref="AN40:AN41"/>
    <mergeCell ref="AW38:AW39"/>
    <mergeCell ref="K39:N39"/>
    <mergeCell ref="AJ39:AM39"/>
    <mergeCell ref="A36:A37"/>
    <mergeCell ref="J36:J37"/>
    <mergeCell ref="K36:N36"/>
    <mergeCell ref="O36:O37"/>
    <mergeCell ref="X36:X37"/>
    <mergeCell ref="Z36:Z37"/>
    <mergeCell ref="AI36:AI37"/>
    <mergeCell ref="AW32:AW33"/>
    <mergeCell ref="K33:N33"/>
    <mergeCell ref="AJ33:AM33"/>
    <mergeCell ref="X34:X35"/>
    <mergeCell ref="Z34:Z35"/>
    <mergeCell ref="AI34:AI35"/>
    <mergeCell ref="AJ34:AM34"/>
    <mergeCell ref="AN34:AN35"/>
    <mergeCell ref="A34:A35"/>
    <mergeCell ref="J34:J35"/>
    <mergeCell ref="K34:N34"/>
    <mergeCell ref="O34:O35"/>
    <mergeCell ref="AJ36:AM36"/>
    <mergeCell ref="AN36:AN37"/>
    <mergeCell ref="AW34:AW35"/>
    <mergeCell ref="K35:N35"/>
    <mergeCell ref="AJ35:AM35"/>
    <mergeCell ref="A32:A33"/>
    <mergeCell ref="J32:J33"/>
    <mergeCell ref="K32:N32"/>
    <mergeCell ref="O32:O33"/>
    <mergeCell ref="X32:X33"/>
    <mergeCell ref="Z32:Z33"/>
    <mergeCell ref="AI32:AI33"/>
    <mergeCell ref="AW28:AW29"/>
    <mergeCell ref="K29:N29"/>
    <mergeCell ref="AJ29:AM29"/>
    <mergeCell ref="X30:X31"/>
    <mergeCell ref="Z30:Z31"/>
    <mergeCell ref="AI30:AI31"/>
    <mergeCell ref="AJ30:AM30"/>
    <mergeCell ref="AN30:AN31"/>
    <mergeCell ref="A30:A31"/>
    <mergeCell ref="J30:J31"/>
    <mergeCell ref="K30:N30"/>
    <mergeCell ref="O30:O31"/>
    <mergeCell ref="AJ32:AM32"/>
    <mergeCell ref="AN32:AN33"/>
    <mergeCell ref="AW30:AW31"/>
    <mergeCell ref="K31:N31"/>
    <mergeCell ref="AJ31:AM31"/>
    <mergeCell ref="A28:A29"/>
    <mergeCell ref="J28:J29"/>
    <mergeCell ref="K28:N28"/>
    <mergeCell ref="O28:O29"/>
    <mergeCell ref="X28:X29"/>
    <mergeCell ref="Z28:Z29"/>
    <mergeCell ref="AI28:AI29"/>
    <mergeCell ref="AW24:AW25"/>
    <mergeCell ref="K25:N25"/>
    <mergeCell ref="AJ25:AM25"/>
    <mergeCell ref="X26:X27"/>
    <mergeCell ref="Z26:Z27"/>
    <mergeCell ref="AI26:AI27"/>
    <mergeCell ref="AJ26:AM26"/>
    <mergeCell ref="AN26:AN27"/>
    <mergeCell ref="A26:A27"/>
    <mergeCell ref="J26:J27"/>
    <mergeCell ref="K26:N26"/>
    <mergeCell ref="O26:O27"/>
    <mergeCell ref="AJ28:AM28"/>
    <mergeCell ref="AN28:AN29"/>
    <mergeCell ref="AW26:AW27"/>
    <mergeCell ref="K27:N27"/>
    <mergeCell ref="AJ27:AM27"/>
    <mergeCell ref="A24:A25"/>
    <mergeCell ref="J24:J25"/>
    <mergeCell ref="K24:N24"/>
    <mergeCell ref="O24:O25"/>
    <mergeCell ref="X24:X25"/>
    <mergeCell ref="Z24:Z25"/>
    <mergeCell ref="AI24:AI25"/>
    <mergeCell ref="AW20:AW21"/>
    <mergeCell ref="K21:N21"/>
    <mergeCell ref="AJ21:AM21"/>
    <mergeCell ref="X22:X23"/>
    <mergeCell ref="Z22:Z23"/>
    <mergeCell ref="AI22:AI23"/>
    <mergeCell ref="AJ22:AM22"/>
    <mergeCell ref="AN22:AN23"/>
    <mergeCell ref="A22:A23"/>
    <mergeCell ref="J22:J23"/>
    <mergeCell ref="K22:N22"/>
    <mergeCell ref="O22:O23"/>
    <mergeCell ref="AJ24:AM24"/>
    <mergeCell ref="AN24:AN25"/>
    <mergeCell ref="AW22:AW23"/>
    <mergeCell ref="K23:N23"/>
    <mergeCell ref="AJ23:AM23"/>
    <mergeCell ref="A20:A21"/>
    <mergeCell ref="J20:J21"/>
    <mergeCell ref="K20:N20"/>
    <mergeCell ref="O20:O21"/>
    <mergeCell ref="X20:X21"/>
    <mergeCell ref="Z20:Z21"/>
    <mergeCell ref="AI20:AI21"/>
    <mergeCell ref="AW16:AW17"/>
    <mergeCell ref="K17:N17"/>
    <mergeCell ref="AJ17:AM17"/>
    <mergeCell ref="X18:X19"/>
    <mergeCell ref="Z18:Z19"/>
    <mergeCell ref="AI18:AI19"/>
    <mergeCell ref="AJ18:AM18"/>
    <mergeCell ref="AN18:AN19"/>
    <mergeCell ref="A18:A19"/>
    <mergeCell ref="J18:J19"/>
    <mergeCell ref="K18:N18"/>
    <mergeCell ref="O18:O19"/>
    <mergeCell ref="AJ20:AM20"/>
    <mergeCell ref="AN20:AN21"/>
    <mergeCell ref="AW18:AW19"/>
    <mergeCell ref="K19:N19"/>
    <mergeCell ref="AJ19:AM19"/>
    <mergeCell ref="A16:A17"/>
    <mergeCell ref="J16:J17"/>
    <mergeCell ref="K16:N16"/>
    <mergeCell ref="O16:O17"/>
    <mergeCell ref="X16:X17"/>
    <mergeCell ref="Z16:Z17"/>
    <mergeCell ref="AI16:AI17"/>
    <mergeCell ref="AW12:AW13"/>
    <mergeCell ref="K13:N13"/>
    <mergeCell ref="AJ13:AM13"/>
    <mergeCell ref="X14:X15"/>
    <mergeCell ref="Z14:Z15"/>
    <mergeCell ref="AI14:AI15"/>
    <mergeCell ref="AJ14:AM14"/>
    <mergeCell ref="AN14:AN15"/>
    <mergeCell ref="A14:A15"/>
    <mergeCell ref="J14:J15"/>
    <mergeCell ref="K14:N14"/>
    <mergeCell ref="O14:O15"/>
    <mergeCell ref="AJ16:AM16"/>
    <mergeCell ref="AN16:AN17"/>
    <mergeCell ref="AW14:AW15"/>
    <mergeCell ref="K15:N15"/>
    <mergeCell ref="AJ15:AM15"/>
    <mergeCell ref="A12:A13"/>
    <mergeCell ref="J12:J13"/>
    <mergeCell ref="K12:N12"/>
    <mergeCell ref="O12:O13"/>
    <mergeCell ref="X12:X13"/>
    <mergeCell ref="Z12:Z13"/>
    <mergeCell ref="AI12:AI13"/>
    <mergeCell ref="AW8:AW9"/>
    <mergeCell ref="K9:N9"/>
    <mergeCell ref="AJ9:AM9"/>
    <mergeCell ref="X10:X11"/>
    <mergeCell ref="Z10:Z11"/>
    <mergeCell ref="AI10:AI11"/>
    <mergeCell ref="AJ10:AM10"/>
    <mergeCell ref="AN10:AN11"/>
    <mergeCell ref="A10:A11"/>
    <mergeCell ref="J10:J11"/>
    <mergeCell ref="K10:N10"/>
    <mergeCell ref="O10:O11"/>
    <mergeCell ref="AJ12:AM12"/>
    <mergeCell ref="AN12:AN13"/>
    <mergeCell ref="AW10:AW11"/>
    <mergeCell ref="K11:N11"/>
    <mergeCell ref="AJ11:AM11"/>
    <mergeCell ref="A8:A9"/>
    <mergeCell ref="J8:J9"/>
    <mergeCell ref="K8:N8"/>
    <mergeCell ref="O8:O9"/>
    <mergeCell ref="X8:X9"/>
    <mergeCell ref="Z8:Z9"/>
    <mergeCell ref="AI8:AI9"/>
    <mergeCell ref="AW4:AW5"/>
    <mergeCell ref="K5:N5"/>
    <mergeCell ref="AJ5:AM5"/>
    <mergeCell ref="X6:X7"/>
    <mergeCell ref="Z6:Z7"/>
    <mergeCell ref="AI6:AI7"/>
    <mergeCell ref="AJ6:AM6"/>
    <mergeCell ref="AN6:AN7"/>
    <mergeCell ref="A6:A7"/>
    <mergeCell ref="J6:J7"/>
    <mergeCell ref="K6:N6"/>
    <mergeCell ref="O6:O7"/>
    <mergeCell ref="AJ8:AM8"/>
    <mergeCell ref="AN8:AN9"/>
    <mergeCell ref="AW6:AW7"/>
    <mergeCell ref="K7:N7"/>
    <mergeCell ref="AJ7:AM7"/>
    <mergeCell ref="B3:H3"/>
    <mergeCell ref="K3:N3"/>
    <mergeCell ref="P3:V3"/>
    <mergeCell ref="AA3:AG3"/>
    <mergeCell ref="AJ3:AM3"/>
    <mergeCell ref="AO3:AU3"/>
    <mergeCell ref="X4:X5"/>
    <mergeCell ref="Z4:Z5"/>
    <mergeCell ref="AI4:AI5"/>
    <mergeCell ref="AJ4:AM4"/>
    <mergeCell ref="AN4:AN5"/>
    <mergeCell ref="A4:A5"/>
    <mergeCell ref="J4:J5"/>
    <mergeCell ref="K4:N4"/>
    <mergeCell ref="O4:O5"/>
    <mergeCell ref="AF1:AG1"/>
    <mergeCell ref="AH1:AL2"/>
    <mergeCell ref="AM1:AP1"/>
    <mergeCell ref="AQ1:AR1"/>
    <mergeCell ref="AM2:AP2"/>
    <mergeCell ref="AQ2:AR2"/>
    <mergeCell ref="AS1:AX1"/>
    <mergeCell ref="A2:D2"/>
    <mergeCell ref="E2:F2"/>
    <mergeCell ref="G2:H2"/>
    <mergeCell ref="N2:Q2"/>
    <mergeCell ref="R2:S2"/>
    <mergeCell ref="T2:Y2"/>
    <mergeCell ref="Z2:AC2"/>
    <mergeCell ref="AD2:AE2"/>
    <mergeCell ref="AF2:AG2"/>
    <mergeCell ref="AS2:AX2"/>
    <mergeCell ref="A1:D1"/>
    <mergeCell ref="E1:F1"/>
    <mergeCell ref="G1:H1"/>
    <mergeCell ref="I1:M2"/>
    <mergeCell ref="N1:Q1"/>
    <mergeCell ref="R1:S1"/>
    <mergeCell ref="T1:Y1"/>
    <mergeCell ref="Z1:AC1"/>
    <mergeCell ref="AD1:AE1"/>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CA140"/>
  <sheetViews>
    <sheetView workbookViewId="0">
      <selection sqref="A1:G1"/>
    </sheetView>
  </sheetViews>
  <sheetFormatPr baseColWidth="10" defaultColWidth="8.83203125" defaultRowHeight="12.75" customHeight="1"/>
  <cols>
    <col min="1" max="1" width="5.6640625" style="137" customWidth="1"/>
    <col min="2" max="2" width="12.83203125" style="137" customWidth="1"/>
    <col min="3" max="7" width="3.5" style="137" customWidth="1"/>
    <col min="8" max="8" width="12.83203125" style="137" customWidth="1"/>
    <col min="9" max="10" width="2.6640625" style="137" customWidth="1"/>
    <col min="11" max="11" width="12.83203125" style="137" customWidth="1"/>
    <col min="12" max="13" width="2.6640625" style="137" customWidth="1"/>
    <col min="14" max="14" width="12.83203125" style="137" customWidth="1"/>
    <col min="15" max="16" width="2.6640625" style="137" customWidth="1"/>
    <col min="17" max="17" width="12.83203125" style="137" customWidth="1"/>
    <col min="18" max="19" width="2.6640625" style="137" customWidth="1"/>
    <col min="20" max="20" width="12.83203125" style="137" customWidth="1"/>
    <col min="21" max="22" width="2.6640625" style="137" customWidth="1"/>
    <col min="23" max="23" width="12.83203125" style="137" customWidth="1"/>
    <col min="24" max="25" width="2.6640625" style="137" customWidth="1"/>
    <col min="26" max="26" width="12.83203125" style="137" customWidth="1"/>
    <col min="27" max="28" width="2.6640625" style="137" customWidth="1"/>
    <col min="29" max="29" width="12.83203125" style="137" customWidth="1"/>
    <col min="30" max="31" width="2.6640625" style="137" customWidth="1"/>
    <col min="32" max="32" width="12.83203125" style="137" customWidth="1"/>
    <col min="33" max="34" width="2.6640625" style="137" customWidth="1"/>
    <col min="35" max="36" width="12.83203125" style="137" customWidth="1"/>
    <col min="37" max="43" width="0" style="137" hidden="1" customWidth="1"/>
    <col min="44" max="44" width="5.6640625" style="137" customWidth="1"/>
    <col min="45" max="45" width="12.83203125" style="137" customWidth="1"/>
    <col min="46" max="50" width="3.5" style="137" customWidth="1"/>
    <col min="51" max="51" width="12.83203125" style="137" customWidth="1"/>
    <col min="52" max="53" width="2.6640625" style="137" customWidth="1"/>
    <col min="54" max="54" width="12.83203125" style="137" customWidth="1"/>
    <col min="55" max="56" width="2.6640625" style="137" customWidth="1"/>
    <col min="57" max="57" width="12.83203125" style="137" customWidth="1"/>
    <col min="58" max="59" width="2.6640625" style="137" customWidth="1"/>
    <col min="60" max="60" width="12.83203125" style="137" customWidth="1"/>
    <col min="61" max="62" width="2.6640625" style="137" customWidth="1"/>
    <col min="63" max="63" width="12.83203125" style="137" customWidth="1"/>
    <col min="64" max="65" width="2.6640625" style="137" customWidth="1"/>
    <col min="66" max="66" width="12.83203125" style="137" customWidth="1"/>
    <col min="67" max="68" width="2.6640625" style="137" customWidth="1"/>
    <col min="69" max="69" width="12.83203125" style="137" customWidth="1"/>
    <col min="70" max="71" width="2.6640625" style="137" customWidth="1"/>
    <col min="72" max="72" width="12.83203125" style="137" customWidth="1"/>
    <col min="73" max="74" width="2.6640625" style="137" customWidth="1"/>
    <col min="75" max="75" width="12.83203125" style="137" customWidth="1"/>
    <col min="76" max="77" width="2.6640625" style="137" customWidth="1"/>
    <col min="78" max="79" width="12.83203125" style="137" customWidth="1"/>
  </cols>
  <sheetData>
    <row r="1" spans="1:79" ht="31.5" customHeight="1">
      <c r="A1" s="1024" t="s">
        <v>650</v>
      </c>
      <c r="B1" s="1024"/>
      <c r="C1" s="1024"/>
      <c r="D1" s="1024"/>
      <c r="E1" s="1024"/>
      <c r="F1" s="1024"/>
      <c r="G1" s="1024"/>
      <c r="H1" s="1044">
        <f ca="1">IF(ISBLANK(IBRF!$B$5), "", IBRF!$B$5)</f>
        <v>41369</v>
      </c>
      <c r="I1" s="1044"/>
      <c r="J1" s="1044"/>
      <c r="K1" s="674" t="str">
        <f ca="1">Score!$A$1</f>
        <v>Naptown Roller Girls / Tornado Sirens</v>
      </c>
      <c r="L1" s="674"/>
      <c r="M1" s="674"/>
      <c r="N1" s="674"/>
      <c r="O1" s="674"/>
      <c r="P1" s="674"/>
      <c r="Q1" s="674"/>
      <c r="R1" s="674"/>
      <c r="S1" s="674"/>
      <c r="T1" s="677"/>
      <c r="U1" s="677"/>
      <c r="V1" s="677"/>
      <c r="W1" s="677"/>
      <c r="X1" s="677"/>
      <c r="Y1" s="677"/>
      <c r="Z1" s="677"/>
      <c r="AA1" s="677"/>
      <c r="AB1" s="677"/>
      <c r="AC1" s="678"/>
      <c r="AD1" s="678"/>
      <c r="AE1" s="678"/>
      <c r="AF1" s="678"/>
      <c r="AG1" s="678"/>
      <c r="AH1" s="678"/>
      <c r="AI1" s="678"/>
      <c r="AJ1" s="237">
        <v>1</v>
      </c>
      <c r="AK1" s="135"/>
      <c r="AL1" s="135"/>
      <c r="AM1" s="135"/>
      <c r="AN1" s="135"/>
      <c r="AO1" s="135"/>
      <c r="AP1" s="135"/>
      <c r="AQ1" s="135"/>
      <c r="AR1" s="1024" t="s">
        <v>650</v>
      </c>
      <c r="AS1" s="1024"/>
      <c r="AT1" s="1024"/>
      <c r="AU1" s="1024"/>
      <c r="AV1" s="1024"/>
      <c r="AW1" s="1024"/>
      <c r="AX1" s="1024"/>
      <c r="AY1" s="1044">
        <f ca="1">IF(ISBLANK(IBRF!$B$5), "", IBRF!$B$5)</f>
        <v>41369</v>
      </c>
      <c r="AZ1" s="1044"/>
      <c r="BA1" s="1044"/>
      <c r="BB1" s="674" t="str">
        <f ca="1">Score!$T$1</f>
        <v>Detroit Derby Girls / All-Stars</v>
      </c>
      <c r="BC1" s="674"/>
      <c r="BD1" s="674"/>
      <c r="BE1" s="674"/>
      <c r="BF1" s="674"/>
      <c r="BG1" s="674"/>
      <c r="BH1" s="674"/>
      <c r="BI1" s="674"/>
      <c r="BJ1" s="674"/>
      <c r="BK1" s="677"/>
      <c r="BL1" s="677"/>
      <c r="BM1" s="677"/>
      <c r="BN1" s="677"/>
      <c r="BO1" s="677"/>
      <c r="BP1" s="677"/>
      <c r="BQ1" s="677"/>
      <c r="BR1" s="677"/>
      <c r="BS1" s="677"/>
      <c r="BT1" s="678"/>
      <c r="BU1" s="678"/>
      <c r="BV1" s="678"/>
      <c r="BW1" s="678"/>
      <c r="BX1" s="678"/>
      <c r="BY1" s="678"/>
      <c r="BZ1" s="678"/>
      <c r="CA1" s="237">
        <v>1</v>
      </c>
    </row>
    <row r="2" spans="1:79" ht="15" customHeight="1">
      <c r="A2" s="1042" t="s">
        <v>195</v>
      </c>
      <c r="B2" s="1042"/>
      <c r="C2" s="1042"/>
      <c r="D2" s="1042"/>
      <c r="E2" s="1042"/>
      <c r="F2" s="1042"/>
      <c r="G2" s="1042"/>
      <c r="H2" s="1008" t="s">
        <v>500</v>
      </c>
      <c r="I2" s="1008"/>
      <c r="J2" s="1008"/>
      <c r="K2" s="675"/>
      <c r="L2" s="675"/>
      <c r="M2" s="675"/>
      <c r="N2" s="675"/>
      <c r="O2" s="675"/>
      <c r="P2" s="675"/>
      <c r="Q2" s="675"/>
      <c r="R2" s="675"/>
      <c r="S2" s="675"/>
      <c r="T2" s="679" t="s">
        <v>501</v>
      </c>
      <c r="U2" s="679"/>
      <c r="V2" s="679"/>
      <c r="W2" s="679"/>
      <c r="X2" s="679"/>
      <c r="Y2" s="679"/>
      <c r="Z2" s="679"/>
      <c r="AA2" s="679"/>
      <c r="AB2" s="679"/>
      <c r="AC2" s="680" t="s">
        <v>196</v>
      </c>
      <c r="AD2" s="680"/>
      <c r="AE2" s="680"/>
      <c r="AF2" s="680"/>
      <c r="AG2" s="680"/>
      <c r="AH2" s="680"/>
      <c r="AI2" s="680"/>
      <c r="AJ2" s="123" t="str">
        <f ca="1">IF(ISBLANK(Score!$R$2), "", Score!$R$2)</f>
        <v/>
      </c>
      <c r="AK2" s="334"/>
      <c r="AL2" s="334"/>
      <c r="AM2" s="334"/>
      <c r="AN2" s="334"/>
      <c r="AO2" s="334"/>
      <c r="AP2" s="334"/>
      <c r="AQ2" s="334"/>
      <c r="AR2" s="1042" t="str">
        <f>A2</f>
        <v>Rev. 130308 © 2013 WFTDA</v>
      </c>
      <c r="AS2" s="1042"/>
      <c r="AT2" s="1042"/>
      <c r="AU2" s="1042"/>
      <c r="AV2" s="1042"/>
      <c r="AW2" s="1042"/>
      <c r="AX2" s="1042"/>
      <c r="AY2" s="1008" t="s">
        <v>500</v>
      </c>
      <c r="AZ2" s="1008"/>
      <c r="BA2" s="1008"/>
      <c r="BB2" s="675"/>
      <c r="BC2" s="675"/>
      <c r="BD2" s="675"/>
      <c r="BE2" s="675"/>
      <c r="BF2" s="675"/>
      <c r="BG2" s="675"/>
      <c r="BH2" s="675"/>
      <c r="BI2" s="675"/>
      <c r="BJ2" s="675"/>
      <c r="BK2" s="679" t="s">
        <v>501</v>
      </c>
      <c r="BL2" s="679"/>
      <c r="BM2" s="679"/>
      <c r="BN2" s="679"/>
      <c r="BO2" s="679"/>
      <c r="BP2" s="679"/>
      <c r="BQ2" s="679"/>
      <c r="BR2" s="679"/>
      <c r="BS2" s="679"/>
      <c r="BT2" s="680" t="s">
        <v>196</v>
      </c>
      <c r="BU2" s="680"/>
      <c r="BV2" s="680"/>
      <c r="BW2" s="680"/>
      <c r="BX2" s="680"/>
      <c r="BY2" s="680"/>
      <c r="BZ2" s="680"/>
      <c r="CA2" s="123" t="str">
        <f ca="1">IF(ISBLANK(Score!$R$2), "", Score!$R$2)</f>
        <v/>
      </c>
    </row>
    <row r="3" spans="1:79" ht="26.25" customHeight="1">
      <c r="A3" s="485" t="s">
        <v>503</v>
      </c>
      <c r="B3" s="322" t="s">
        <v>504</v>
      </c>
      <c r="C3" s="53" t="s">
        <v>505</v>
      </c>
      <c r="D3" s="251" t="s">
        <v>506</v>
      </c>
      <c r="E3" s="251" t="s">
        <v>507</v>
      </c>
      <c r="F3" s="251" t="s">
        <v>508</v>
      </c>
      <c r="G3" s="408" t="s">
        <v>509</v>
      </c>
      <c r="H3" s="485" t="s">
        <v>510</v>
      </c>
      <c r="I3" s="1046" t="s">
        <v>197</v>
      </c>
      <c r="J3" s="1047"/>
      <c r="K3" s="160" t="s">
        <v>511</v>
      </c>
      <c r="L3" s="1012" t="s">
        <v>197</v>
      </c>
      <c r="M3" s="1012"/>
      <c r="N3" s="160" t="s">
        <v>512</v>
      </c>
      <c r="O3" s="1012" t="s">
        <v>197</v>
      </c>
      <c r="P3" s="1012"/>
      <c r="Q3" s="160" t="s">
        <v>513</v>
      </c>
      <c r="R3" s="1012" t="s">
        <v>197</v>
      </c>
      <c r="S3" s="1012"/>
      <c r="T3" s="160" t="s">
        <v>514</v>
      </c>
      <c r="U3" s="1012" t="s">
        <v>197</v>
      </c>
      <c r="V3" s="1012"/>
      <c r="W3" s="160" t="s">
        <v>515</v>
      </c>
      <c r="X3" s="1048" t="s">
        <v>197</v>
      </c>
      <c r="Y3" s="1048"/>
      <c r="Z3" s="485" t="s">
        <v>516</v>
      </c>
      <c r="AA3" s="1046" t="s">
        <v>197</v>
      </c>
      <c r="AB3" s="1047"/>
      <c r="AC3" s="160" t="s">
        <v>517</v>
      </c>
      <c r="AD3" s="1048" t="s">
        <v>197</v>
      </c>
      <c r="AE3" s="1048"/>
      <c r="AF3" s="485" t="s">
        <v>518</v>
      </c>
      <c r="AG3" s="1046" t="s">
        <v>197</v>
      </c>
      <c r="AH3" s="1047"/>
      <c r="AI3" s="445" t="s">
        <v>519</v>
      </c>
      <c r="AJ3" s="470" t="s">
        <v>520</v>
      </c>
      <c r="AK3" s="328" t="s">
        <v>521</v>
      </c>
      <c r="AL3" s="189" t="s">
        <v>198</v>
      </c>
      <c r="AM3" s="296" t="s">
        <v>101</v>
      </c>
      <c r="AN3" s="296" t="s">
        <v>102</v>
      </c>
      <c r="AO3" s="296" t="s">
        <v>103</v>
      </c>
      <c r="AP3" s="512" t="s">
        <v>104</v>
      </c>
      <c r="AQ3" s="152" t="s">
        <v>105</v>
      </c>
      <c r="AR3" s="485" t="s">
        <v>503</v>
      </c>
      <c r="AS3" s="322" t="s">
        <v>504</v>
      </c>
      <c r="AT3" s="458" t="s">
        <v>505</v>
      </c>
      <c r="AU3" s="466" t="s">
        <v>506</v>
      </c>
      <c r="AV3" s="466" t="s">
        <v>507</v>
      </c>
      <c r="AW3" s="466" t="s">
        <v>508</v>
      </c>
      <c r="AX3" s="281" t="s">
        <v>509</v>
      </c>
      <c r="AY3" s="379" t="s">
        <v>510</v>
      </c>
      <c r="AZ3" s="1045" t="s">
        <v>197</v>
      </c>
      <c r="BA3" s="1045"/>
      <c r="BB3" s="208" t="s">
        <v>511</v>
      </c>
      <c r="BC3" s="1045" t="s">
        <v>197</v>
      </c>
      <c r="BD3" s="1045"/>
      <c r="BE3" s="208" t="s">
        <v>512</v>
      </c>
      <c r="BF3" s="1045" t="s">
        <v>197</v>
      </c>
      <c r="BG3" s="1045"/>
      <c r="BH3" s="208" t="s">
        <v>513</v>
      </c>
      <c r="BI3" s="1045" t="s">
        <v>197</v>
      </c>
      <c r="BJ3" s="1045"/>
      <c r="BK3" s="208" t="s">
        <v>514</v>
      </c>
      <c r="BL3" s="1045" t="s">
        <v>197</v>
      </c>
      <c r="BM3" s="1045"/>
      <c r="BN3" s="208" t="s">
        <v>515</v>
      </c>
      <c r="BO3" s="1043" t="s">
        <v>197</v>
      </c>
      <c r="BP3" s="1043"/>
      <c r="BQ3" s="379" t="s">
        <v>516</v>
      </c>
      <c r="BR3" s="1046" t="s">
        <v>197</v>
      </c>
      <c r="BS3" s="1047"/>
      <c r="BT3" s="208" t="s">
        <v>517</v>
      </c>
      <c r="BU3" s="1043" t="s">
        <v>197</v>
      </c>
      <c r="BV3" s="1043"/>
      <c r="BW3" s="379" t="s">
        <v>518</v>
      </c>
      <c r="BX3" s="1045" t="s">
        <v>197</v>
      </c>
      <c r="BY3" s="1045"/>
      <c r="BZ3" s="44" t="s">
        <v>519</v>
      </c>
      <c r="CA3" s="342" t="s">
        <v>520</v>
      </c>
    </row>
    <row r="4" spans="1:79" ht="14.25" customHeight="1">
      <c r="A4" s="778"/>
      <c r="B4" s="672"/>
      <c r="C4" s="670"/>
      <c r="D4" s="664"/>
      <c r="E4" s="664"/>
      <c r="F4" s="664"/>
      <c r="G4" s="1055"/>
      <c r="H4" s="668"/>
      <c r="I4" s="298"/>
      <c r="J4" s="41"/>
      <c r="K4" s="660"/>
      <c r="L4" s="298"/>
      <c r="M4" s="41"/>
      <c r="N4" s="660"/>
      <c r="O4" s="298"/>
      <c r="P4" s="41"/>
      <c r="Q4" s="660"/>
      <c r="R4" s="298"/>
      <c r="S4" s="41"/>
      <c r="T4" s="660"/>
      <c r="U4" s="298"/>
      <c r="V4" s="41"/>
      <c r="W4" s="660"/>
      <c r="X4" s="298"/>
      <c r="Y4" s="41"/>
      <c r="Z4" s="660"/>
      <c r="AA4" s="298"/>
      <c r="AB4" s="41"/>
      <c r="AC4" s="660"/>
      <c r="AD4" s="298"/>
      <c r="AE4" s="41"/>
      <c r="AF4" s="660"/>
      <c r="AG4" s="298"/>
      <c r="AH4" s="41"/>
      <c r="AI4" s="1053"/>
      <c r="AJ4" s="1050"/>
      <c r="AK4" s="681">
        <v>0</v>
      </c>
      <c r="AL4" s="1052">
        <v>0</v>
      </c>
      <c r="AM4" s="681">
        <v>0</v>
      </c>
      <c r="AN4" s="681">
        <v>0</v>
      </c>
      <c r="AO4" s="681">
        <v>0</v>
      </c>
      <c r="AP4" s="681">
        <v>0</v>
      </c>
      <c r="AQ4" s="681">
        <v>0</v>
      </c>
      <c r="AR4" s="779"/>
      <c r="AS4" s="673"/>
      <c r="AT4" s="693"/>
      <c r="AU4" s="689"/>
      <c r="AV4" s="689"/>
      <c r="AW4" s="689"/>
      <c r="AX4" s="700"/>
      <c r="AY4" s="701"/>
      <c r="AZ4" s="284"/>
      <c r="BA4" s="350"/>
      <c r="BB4" s="599"/>
      <c r="BC4" s="284"/>
      <c r="BD4" s="350"/>
      <c r="BE4" s="599"/>
      <c r="BF4" s="284"/>
      <c r="BG4" s="350"/>
      <c r="BH4" s="599"/>
      <c r="BI4" s="284"/>
      <c r="BJ4" s="350"/>
      <c r="BK4" s="599"/>
      <c r="BL4" s="284"/>
      <c r="BM4" s="350"/>
      <c r="BN4" s="599"/>
      <c r="BO4" s="284"/>
      <c r="BP4" s="350"/>
      <c r="BQ4" s="599"/>
      <c r="BR4" s="298"/>
      <c r="BS4" s="41"/>
      <c r="BT4" s="599"/>
      <c r="BU4" s="284"/>
      <c r="BV4" s="350"/>
      <c r="BW4" s="599"/>
      <c r="BX4" s="284"/>
      <c r="BY4" s="350"/>
      <c r="BZ4" s="1058"/>
      <c r="CA4" s="1057"/>
    </row>
    <row r="5" spans="1:79" ht="14.25" customHeight="1">
      <c r="A5" s="779"/>
      <c r="B5" s="673"/>
      <c r="C5" s="671"/>
      <c r="D5" s="665"/>
      <c r="E5" s="665"/>
      <c r="F5" s="665"/>
      <c r="G5" s="714"/>
      <c r="H5" s="669"/>
      <c r="I5" s="284"/>
      <c r="J5" s="350"/>
      <c r="K5" s="661"/>
      <c r="L5" s="284"/>
      <c r="M5" s="350"/>
      <c r="N5" s="661"/>
      <c r="O5" s="284"/>
      <c r="P5" s="350"/>
      <c r="Q5" s="661"/>
      <c r="R5" s="284"/>
      <c r="S5" s="350"/>
      <c r="T5" s="661"/>
      <c r="U5" s="284"/>
      <c r="V5" s="350"/>
      <c r="W5" s="661"/>
      <c r="X5" s="284"/>
      <c r="Y5" s="350"/>
      <c r="Z5" s="661"/>
      <c r="AA5" s="284"/>
      <c r="AB5" s="350"/>
      <c r="AC5" s="661"/>
      <c r="AD5" s="284"/>
      <c r="AE5" s="350"/>
      <c r="AF5" s="661"/>
      <c r="AG5" s="284"/>
      <c r="AH5" s="350"/>
      <c r="AI5" s="1054"/>
      <c r="AJ5" s="1051"/>
      <c r="AK5" s="681"/>
      <c r="AL5" s="1052"/>
      <c r="AM5" s="681"/>
      <c r="AN5" s="681"/>
      <c r="AO5" s="681"/>
      <c r="AP5" s="681"/>
      <c r="AQ5" s="1049"/>
      <c r="AR5" s="782"/>
      <c r="AS5" s="699"/>
      <c r="AT5" s="693"/>
      <c r="AU5" s="689"/>
      <c r="AV5" s="689"/>
      <c r="AW5" s="689"/>
      <c r="AX5" s="700"/>
      <c r="AY5" s="701"/>
      <c r="AZ5" s="284"/>
      <c r="BA5" s="350"/>
      <c r="BB5" s="599"/>
      <c r="BC5" s="284"/>
      <c r="BD5" s="350"/>
      <c r="BE5" s="599"/>
      <c r="BF5" s="284"/>
      <c r="BG5" s="350"/>
      <c r="BH5" s="599"/>
      <c r="BI5" s="284"/>
      <c r="BJ5" s="350"/>
      <c r="BK5" s="599"/>
      <c r="BL5" s="284"/>
      <c r="BM5" s="350"/>
      <c r="BN5" s="599"/>
      <c r="BO5" s="284"/>
      <c r="BP5" s="350"/>
      <c r="BQ5" s="599"/>
      <c r="BR5" s="284"/>
      <c r="BS5" s="350"/>
      <c r="BT5" s="599"/>
      <c r="BU5" s="284"/>
      <c r="BV5" s="350"/>
      <c r="BW5" s="599"/>
      <c r="BX5" s="284"/>
      <c r="BY5" s="350"/>
      <c r="BZ5" s="1059"/>
      <c r="CA5" s="1057"/>
    </row>
    <row r="6" spans="1:79" ht="14.25" customHeight="1">
      <c r="A6" s="780"/>
      <c r="B6" s="694"/>
      <c r="C6" s="685"/>
      <c r="D6" s="686"/>
      <c r="E6" s="686"/>
      <c r="F6" s="686"/>
      <c r="G6" s="692"/>
      <c r="H6" s="693"/>
      <c r="I6" s="219"/>
      <c r="J6" s="350"/>
      <c r="K6" s="689"/>
      <c r="L6" s="219"/>
      <c r="M6" s="350"/>
      <c r="N6" s="689"/>
      <c r="O6" s="219"/>
      <c r="P6" s="350"/>
      <c r="Q6" s="689"/>
      <c r="R6" s="219"/>
      <c r="S6" s="350"/>
      <c r="T6" s="689"/>
      <c r="U6" s="219"/>
      <c r="V6" s="350"/>
      <c r="W6" s="689"/>
      <c r="X6" s="219"/>
      <c r="Y6" s="350"/>
      <c r="Z6" s="689"/>
      <c r="AA6" s="219"/>
      <c r="AB6" s="350"/>
      <c r="AC6" s="689"/>
      <c r="AD6" s="219"/>
      <c r="AE6" s="350"/>
      <c r="AF6" s="689"/>
      <c r="AG6" s="219"/>
      <c r="AH6" s="350"/>
      <c r="AI6" s="700"/>
      <c r="AJ6" s="1057"/>
      <c r="AK6" s="681">
        <v>0</v>
      </c>
      <c r="AL6" s="1052">
        <v>0</v>
      </c>
      <c r="AM6" s="681">
        <v>0</v>
      </c>
      <c r="AN6" s="681">
        <v>0</v>
      </c>
      <c r="AO6" s="681">
        <v>0</v>
      </c>
      <c r="AP6" s="681">
        <v>0</v>
      </c>
      <c r="AQ6" s="681">
        <v>0</v>
      </c>
      <c r="AR6" s="780"/>
      <c r="AS6" s="694"/>
      <c r="AT6" s="685"/>
      <c r="AU6" s="686"/>
      <c r="AV6" s="686"/>
      <c r="AW6" s="686"/>
      <c r="AX6" s="717"/>
      <c r="AY6" s="693"/>
      <c r="AZ6" s="219"/>
      <c r="BA6" s="350"/>
      <c r="BB6" s="689"/>
      <c r="BC6" s="219"/>
      <c r="BD6" s="350"/>
      <c r="BE6" s="689"/>
      <c r="BF6" s="219"/>
      <c r="BG6" s="350"/>
      <c r="BH6" s="689"/>
      <c r="BI6" s="219"/>
      <c r="BJ6" s="350"/>
      <c r="BK6" s="689"/>
      <c r="BL6" s="219"/>
      <c r="BM6" s="350"/>
      <c r="BN6" s="689"/>
      <c r="BO6" s="219"/>
      <c r="BP6" s="350"/>
      <c r="BQ6" s="689"/>
      <c r="BR6" s="219"/>
      <c r="BS6" s="350"/>
      <c r="BT6" s="689"/>
      <c r="BU6" s="219"/>
      <c r="BV6" s="350"/>
      <c r="BW6" s="689"/>
      <c r="BX6" s="219"/>
      <c r="BY6" s="350"/>
      <c r="BZ6" s="700"/>
      <c r="CA6" s="1057"/>
    </row>
    <row r="7" spans="1:79" ht="14.25" customHeight="1">
      <c r="A7" s="780"/>
      <c r="B7" s="694"/>
      <c r="C7" s="685"/>
      <c r="D7" s="686"/>
      <c r="E7" s="686"/>
      <c r="F7" s="686"/>
      <c r="G7" s="692"/>
      <c r="H7" s="693"/>
      <c r="I7" s="219"/>
      <c r="J7" s="350"/>
      <c r="K7" s="689"/>
      <c r="L7" s="219"/>
      <c r="M7" s="350"/>
      <c r="N7" s="689"/>
      <c r="O7" s="219"/>
      <c r="P7" s="350"/>
      <c r="Q7" s="689"/>
      <c r="R7" s="219"/>
      <c r="S7" s="350"/>
      <c r="T7" s="689"/>
      <c r="U7" s="219"/>
      <c r="V7" s="350"/>
      <c r="W7" s="689"/>
      <c r="X7" s="219"/>
      <c r="Y7" s="350"/>
      <c r="Z7" s="689"/>
      <c r="AA7" s="219"/>
      <c r="AB7" s="350"/>
      <c r="AC7" s="689"/>
      <c r="AD7" s="219"/>
      <c r="AE7" s="350"/>
      <c r="AF7" s="689"/>
      <c r="AG7" s="219"/>
      <c r="AH7" s="350"/>
      <c r="AI7" s="1056"/>
      <c r="AJ7" s="1057"/>
      <c r="AK7" s="681"/>
      <c r="AL7" s="1052"/>
      <c r="AM7" s="681"/>
      <c r="AN7" s="681"/>
      <c r="AO7" s="681"/>
      <c r="AP7" s="681"/>
      <c r="AQ7" s="1049"/>
      <c r="AR7" s="780"/>
      <c r="AS7" s="694"/>
      <c r="AT7" s="685"/>
      <c r="AU7" s="686"/>
      <c r="AV7" s="686"/>
      <c r="AW7" s="686"/>
      <c r="AX7" s="718"/>
      <c r="AY7" s="693"/>
      <c r="AZ7" s="219"/>
      <c r="BA7" s="350"/>
      <c r="BB7" s="689"/>
      <c r="BC7" s="219"/>
      <c r="BD7" s="350"/>
      <c r="BE7" s="689"/>
      <c r="BF7" s="219"/>
      <c r="BG7" s="350"/>
      <c r="BH7" s="689"/>
      <c r="BI7" s="219"/>
      <c r="BJ7" s="350"/>
      <c r="BK7" s="689"/>
      <c r="BL7" s="219"/>
      <c r="BM7" s="350"/>
      <c r="BN7" s="689"/>
      <c r="BO7" s="219"/>
      <c r="BP7" s="350"/>
      <c r="BQ7" s="689"/>
      <c r="BR7" s="219"/>
      <c r="BS7" s="350"/>
      <c r="BT7" s="689"/>
      <c r="BU7" s="219"/>
      <c r="BV7" s="350"/>
      <c r="BW7" s="689"/>
      <c r="BX7" s="219"/>
      <c r="BY7" s="350"/>
      <c r="BZ7" s="1056"/>
      <c r="CA7" s="1057"/>
    </row>
    <row r="8" spans="1:79" ht="14.25" customHeight="1">
      <c r="A8" s="782"/>
      <c r="B8" s="699"/>
      <c r="C8" s="693"/>
      <c r="D8" s="689"/>
      <c r="E8" s="689"/>
      <c r="F8" s="689"/>
      <c r="G8" s="700"/>
      <c r="H8" s="701"/>
      <c r="I8" s="284"/>
      <c r="J8" s="350"/>
      <c r="K8" s="599"/>
      <c r="L8" s="284"/>
      <c r="M8" s="350"/>
      <c r="N8" s="599"/>
      <c r="O8" s="284"/>
      <c r="P8" s="350"/>
      <c r="Q8" s="599"/>
      <c r="R8" s="284"/>
      <c r="S8" s="350"/>
      <c r="T8" s="599"/>
      <c r="U8" s="284"/>
      <c r="V8" s="350"/>
      <c r="W8" s="599"/>
      <c r="X8" s="284"/>
      <c r="Y8" s="350"/>
      <c r="Z8" s="599"/>
      <c r="AA8" s="284"/>
      <c r="AB8" s="350"/>
      <c r="AC8" s="599"/>
      <c r="AD8" s="284"/>
      <c r="AE8" s="350"/>
      <c r="AF8" s="599"/>
      <c r="AG8" s="284"/>
      <c r="AH8" s="350"/>
      <c r="AI8" s="1058"/>
      <c r="AJ8" s="1057"/>
      <c r="AK8" s="681">
        <v>0</v>
      </c>
      <c r="AL8" s="1052">
        <v>0</v>
      </c>
      <c r="AM8" s="681">
        <v>0</v>
      </c>
      <c r="AN8" s="681">
        <v>0</v>
      </c>
      <c r="AO8" s="681">
        <v>0</v>
      </c>
      <c r="AP8" s="681">
        <v>0</v>
      </c>
      <c r="AQ8" s="681">
        <v>0</v>
      </c>
      <c r="AR8" s="782"/>
      <c r="AS8" s="699"/>
      <c r="AT8" s="693"/>
      <c r="AU8" s="689"/>
      <c r="AV8" s="689"/>
      <c r="AW8" s="689"/>
      <c r="AX8" s="700"/>
      <c r="AY8" s="701"/>
      <c r="AZ8" s="284"/>
      <c r="BA8" s="350"/>
      <c r="BB8" s="599"/>
      <c r="BC8" s="284"/>
      <c r="BD8" s="350"/>
      <c r="BE8" s="599"/>
      <c r="BF8" s="284"/>
      <c r="BG8" s="350"/>
      <c r="BH8" s="599"/>
      <c r="BI8" s="284"/>
      <c r="BJ8" s="350"/>
      <c r="BK8" s="599"/>
      <c r="BL8" s="284"/>
      <c r="BM8" s="350"/>
      <c r="BN8" s="599"/>
      <c r="BO8" s="284"/>
      <c r="BP8" s="350"/>
      <c r="BQ8" s="599"/>
      <c r="BR8" s="284"/>
      <c r="BS8" s="350"/>
      <c r="BT8" s="599"/>
      <c r="BU8" s="284"/>
      <c r="BV8" s="350"/>
      <c r="BW8" s="599"/>
      <c r="BX8" s="284"/>
      <c r="BY8" s="350"/>
      <c r="BZ8" s="1058"/>
      <c r="CA8" s="1057"/>
    </row>
    <row r="9" spans="1:79" ht="14.25" customHeight="1">
      <c r="A9" s="782"/>
      <c r="B9" s="699"/>
      <c r="C9" s="693"/>
      <c r="D9" s="689"/>
      <c r="E9" s="689"/>
      <c r="F9" s="689"/>
      <c r="G9" s="700"/>
      <c r="H9" s="701"/>
      <c r="I9" s="284"/>
      <c r="J9" s="350"/>
      <c r="K9" s="599"/>
      <c r="L9" s="284"/>
      <c r="M9" s="350"/>
      <c r="N9" s="599"/>
      <c r="O9" s="284"/>
      <c r="P9" s="350"/>
      <c r="Q9" s="599"/>
      <c r="R9" s="284"/>
      <c r="S9" s="350"/>
      <c r="T9" s="599"/>
      <c r="U9" s="284"/>
      <c r="V9" s="350"/>
      <c r="W9" s="599"/>
      <c r="X9" s="284"/>
      <c r="Y9" s="350"/>
      <c r="Z9" s="599"/>
      <c r="AA9" s="284"/>
      <c r="AB9" s="350"/>
      <c r="AC9" s="599"/>
      <c r="AD9" s="284"/>
      <c r="AE9" s="350"/>
      <c r="AF9" s="599"/>
      <c r="AG9" s="284"/>
      <c r="AH9" s="350"/>
      <c r="AI9" s="1059"/>
      <c r="AJ9" s="1057"/>
      <c r="AK9" s="681"/>
      <c r="AL9" s="1052"/>
      <c r="AM9" s="681"/>
      <c r="AN9" s="681"/>
      <c r="AO9" s="681"/>
      <c r="AP9" s="681"/>
      <c r="AQ9" s="1049"/>
      <c r="AR9" s="782"/>
      <c r="AS9" s="699"/>
      <c r="AT9" s="693"/>
      <c r="AU9" s="689"/>
      <c r="AV9" s="689"/>
      <c r="AW9" s="689"/>
      <c r="AX9" s="700"/>
      <c r="AY9" s="701"/>
      <c r="AZ9" s="284"/>
      <c r="BA9" s="350"/>
      <c r="BB9" s="599"/>
      <c r="BC9" s="284"/>
      <c r="BD9" s="350"/>
      <c r="BE9" s="599"/>
      <c r="BF9" s="284"/>
      <c r="BG9" s="350"/>
      <c r="BH9" s="599"/>
      <c r="BI9" s="284"/>
      <c r="BJ9" s="350"/>
      <c r="BK9" s="599"/>
      <c r="BL9" s="284"/>
      <c r="BM9" s="350"/>
      <c r="BN9" s="599"/>
      <c r="BO9" s="284"/>
      <c r="BP9" s="350"/>
      <c r="BQ9" s="599"/>
      <c r="BR9" s="284"/>
      <c r="BS9" s="350"/>
      <c r="BT9" s="599"/>
      <c r="BU9" s="284"/>
      <c r="BV9" s="350"/>
      <c r="BW9" s="599"/>
      <c r="BX9" s="284"/>
      <c r="BY9" s="350"/>
      <c r="BZ9" s="1059"/>
      <c r="CA9" s="1057"/>
    </row>
    <row r="10" spans="1:79" ht="14.25" customHeight="1">
      <c r="A10" s="780"/>
      <c r="B10" s="694"/>
      <c r="C10" s="685"/>
      <c r="D10" s="686"/>
      <c r="E10" s="686"/>
      <c r="F10" s="686"/>
      <c r="G10" s="717"/>
      <c r="H10" s="693"/>
      <c r="I10" s="219"/>
      <c r="J10" s="350"/>
      <c r="K10" s="689"/>
      <c r="L10" s="219"/>
      <c r="M10" s="350"/>
      <c r="N10" s="689"/>
      <c r="O10" s="219"/>
      <c r="P10" s="350"/>
      <c r="Q10" s="689"/>
      <c r="R10" s="219"/>
      <c r="S10" s="350"/>
      <c r="T10" s="689"/>
      <c r="U10" s="219"/>
      <c r="V10" s="350"/>
      <c r="W10" s="689"/>
      <c r="X10" s="219"/>
      <c r="Y10" s="350"/>
      <c r="Z10" s="689"/>
      <c r="AA10" s="219"/>
      <c r="AB10" s="350"/>
      <c r="AC10" s="689"/>
      <c r="AD10" s="219"/>
      <c r="AE10" s="350"/>
      <c r="AF10" s="689"/>
      <c r="AG10" s="219"/>
      <c r="AH10" s="350"/>
      <c r="AI10" s="700"/>
      <c r="AJ10" s="1057"/>
      <c r="AK10" s="681">
        <v>0</v>
      </c>
      <c r="AL10" s="1052">
        <v>0</v>
      </c>
      <c r="AM10" s="681">
        <v>0</v>
      </c>
      <c r="AN10" s="681">
        <v>0</v>
      </c>
      <c r="AO10" s="681">
        <v>0</v>
      </c>
      <c r="AP10" s="681">
        <v>0</v>
      </c>
      <c r="AQ10" s="681">
        <v>0</v>
      </c>
      <c r="AR10" s="780"/>
      <c r="AS10" s="694"/>
      <c r="AT10" s="685"/>
      <c r="AU10" s="686"/>
      <c r="AV10" s="686"/>
      <c r="AW10" s="686"/>
      <c r="AX10" s="717"/>
      <c r="AY10" s="693"/>
      <c r="AZ10" s="219"/>
      <c r="BA10" s="350"/>
      <c r="BB10" s="689"/>
      <c r="BC10" s="219"/>
      <c r="BD10" s="350"/>
      <c r="BE10" s="689"/>
      <c r="BF10" s="219"/>
      <c r="BG10" s="350"/>
      <c r="BH10" s="689"/>
      <c r="BI10" s="219"/>
      <c r="BJ10" s="350"/>
      <c r="BK10" s="689"/>
      <c r="BL10" s="219"/>
      <c r="BM10" s="350"/>
      <c r="BN10" s="689"/>
      <c r="BO10" s="219"/>
      <c r="BP10" s="350"/>
      <c r="BQ10" s="689"/>
      <c r="BR10" s="219"/>
      <c r="BS10" s="350"/>
      <c r="BT10" s="689"/>
      <c r="BU10" s="219"/>
      <c r="BV10" s="350"/>
      <c r="BW10" s="689"/>
      <c r="BX10" s="219"/>
      <c r="BY10" s="350"/>
      <c r="BZ10" s="700"/>
      <c r="CA10" s="1057"/>
    </row>
    <row r="11" spans="1:79" ht="14.25" customHeight="1">
      <c r="A11" s="780"/>
      <c r="B11" s="694"/>
      <c r="C11" s="685"/>
      <c r="D11" s="686"/>
      <c r="E11" s="686"/>
      <c r="F11" s="686"/>
      <c r="G11" s="718"/>
      <c r="H11" s="693"/>
      <c r="I11" s="219"/>
      <c r="J11" s="350"/>
      <c r="K11" s="689"/>
      <c r="L11" s="219"/>
      <c r="M11" s="350"/>
      <c r="N11" s="689"/>
      <c r="O11" s="219"/>
      <c r="P11" s="350"/>
      <c r="Q11" s="689"/>
      <c r="R11" s="219"/>
      <c r="S11" s="350"/>
      <c r="T11" s="689"/>
      <c r="U11" s="219"/>
      <c r="V11" s="350"/>
      <c r="W11" s="689"/>
      <c r="X11" s="219"/>
      <c r="Y11" s="350"/>
      <c r="Z11" s="689"/>
      <c r="AA11" s="219"/>
      <c r="AB11" s="350"/>
      <c r="AC11" s="689"/>
      <c r="AD11" s="219"/>
      <c r="AE11" s="350"/>
      <c r="AF11" s="689"/>
      <c r="AG11" s="219"/>
      <c r="AH11" s="350"/>
      <c r="AI11" s="1056"/>
      <c r="AJ11" s="1057"/>
      <c r="AK11" s="681"/>
      <c r="AL11" s="1052"/>
      <c r="AM11" s="681"/>
      <c r="AN11" s="681"/>
      <c r="AO11" s="681"/>
      <c r="AP11" s="681"/>
      <c r="AQ11" s="1049"/>
      <c r="AR11" s="780"/>
      <c r="AS11" s="694"/>
      <c r="AT11" s="685"/>
      <c r="AU11" s="686"/>
      <c r="AV11" s="686"/>
      <c r="AW11" s="686"/>
      <c r="AX11" s="718"/>
      <c r="AY11" s="693"/>
      <c r="AZ11" s="219"/>
      <c r="BA11" s="350"/>
      <c r="BB11" s="689"/>
      <c r="BC11" s="219"/>
      <c r="BD11" s="350"/>
      <c r="BE11" s="689"/>
      <c r="BF11" s="219"/>
      <c r="BG11" s="350"/>
      <c r="BH11" s="689"/>
      <c r="BI11" s="219"/>
      <c r="BJ11" s="350"/>
      <c r="BK11" s="689"/>
      <c r="BL11" s="219"/>
      <c r="BM11" s="350"/>
      <c r="BN11" s="689"/>
      <c r="BO11" s="219"/>
      <c r="BP11" s="350"/>
      <c r="BQ11" s="689"/>
      <c r="BR11" s="219"/>
      <c r="BS11" s="350"/>
      <c r="BT11" s="689"/>
      <c r="BU11" s="219"/>
      <c r="BV11" s="350"/>
      <c r="BW11" s="689"/>
      <c r="BX11" s="219"/>
      <c r="BY11" s="350"/>
      <c r="BZ11" s="1056"/>
      <c r="CA11" s="1057"/>
    </row>
    <row r="12" spans="1:79" ht="14.25" customHeight="1">
      <c r="A12" s="782"/>
      <c r="B12" s="699"/>
      <c r="C12" s="693"/>
      <c r="D12" s="689"/>
      <c r="E12" s="689"/>
      <c r="F12" s="689"/>
      <c r="G12" s="700"/>
      <c r="H12" s="701"/>
      <c r="I12" s="284"/>
      <c r="J12" s="350"/>
      <c r="K12" s="599"/>
      <c r="L12" s="284"/>
      <c r="M12" s="350"/>
      <c r="N12" s="599"/>
      <c r="O12" s="284"/>
      <c r="P12" s="350"/>
      <c r="Q12" s="599"/>
      <c r="R12" s="284"/>
      <c r="S12" s="350"/>
      <c r="T12" s="599"/>
      <c r="U12" s="284"/>
      <c r="V12" s="350"/>
      <c r="W12" s="599"/>
      <c r="X12" s="284"/>
      <c r="Y12" s="350"/>
      <c r="Z12" s="599"/>
      <c r="AA12" s="284"/>
      <c r="AB12" s="350"/>
      <c r="AC12" s="599"/>
      <c r="AD12" s="284"/>
      <c r="AE12" s="350"/>
      <c r="AF12" s="599"/>
      <c r="AG12" s="284"/>
      <c r="AH12" s="350"/>
      <c r="AI12" s="1058"/>
      <c r="AJ12" s="1057"/>
      <c r="AK12" s="681">
        <v>0</v>
      </c>
      <c r="AL12" s="1052">
        <v>0</v>
      </c>
      <c r="AM12" s="681">
        <v>0</v>
      </c>
      <c r="AN12" s="681">
        <v>0</v>
      </c>
      <c r="AO12" s="681">
        <v>0</v>
      </c>
      <c r="AP12" s="681">
        <v>0</v>
      </c>
      <c r="AQ12" s="681">
        <v>0</v>
      </c>
      <c r="AR12" s="782"/>
      <c r="AS12" s="699"/>
      <c r="AT12" s="693"/>
      <c r="AU12" s="689"/>
      <c r="AV12" s="689"/>
      <c r="AW12" s="689"/>
      <c r="AX12" s="700"/>
      <c r="AY12" s="701"/>
      <c r="AZ12" s="284"/>
      <c r="BA12" s="350"/>
      <c r="BB12" s="599"/>
      <c r="BC12" s="284"/>
      <c r="BD12" s="350"/>
      <c r="BE12" s="599"/>
      <c r="BF12" s="284"/>
      <c r="BG12" s="350"/>
      <c r="BH12" s="599"/>
      <c r="BI12" s="284"/>
      <c r="BJ12" s="350"/>
      <c r="BK12" s="599"/>
      <c r="BL12" s="284"/>
      <c r="BM12" s="350"/>
      <c r="BN12" s="599"/>
      <c r="BO12" s="284"/>
      <c r="BP12" s="350"/>
      <c r="BQ12" s="599"/>
      <c r="BR12" s="284"/>
      <c r="BS12" s="350"/>
      <c r="BT12" s="599"/>
      <c r="BU12" s="284"/>
      <c r="BV12" s="350"/>
      <c r="BW12" s="599"/>
      <c r="BX12" s="284"/>
      <c r="BY12" s="350"/>
      <c r="BZ12" s="1058"/>
      <c r="CA12" s="1057"/>
    </row>
    <row r="13" spans="1:79" ht="14.25" customHeight="1">
      <c r="A13" s="782"/>
      <c r="B13" s="699"/>
      <c r="C13" s="693"/>
      <c r="D13" s="689"/>
      <c r="E13" s="689"/>
      <c r="F13" s="689"/>
      <c r="G13" s="700"/>
      <c r="H13" s="701"/>
      <c r="I13" s="284"/>
      <c r="J13" s="350"/>
      <c r="K13" s="599"/>
      <c r="L13" s="284"/>
      <c r="M13" s="350"/>
      <c r="N13" s="599"/>
      <c r="O13" s="284"/>
      <c r="P13" s="350"/>
      <c r="Q13" s="599"/>
      <c r="R13" s="284"/>
      <c r="S13" s="350"/>
      <c r="T13" s="599"/>
      <c r="U13" s="284"/>
      <c r="V13" s="350"/>
      <c r="W13" s="599"/>
      <c r="X13" s="284"/>
      <c r="Y13" s="350"/>
      <c r="Z13" s="599"/>
      <c r="AA13" s="284"/>
      <c r="AB13" s="350"/>
      <c r="AC13" s="599"/>
      <c r="AD13" s="284"/>
      <c r="AE13" s="350"/>
      <c r="AF13" s="599"/>
      <c r="AG13" s="284"/>
      <c r="AH13" s="350"/>
      <c r="AI13" s="1059"/>
      <c r="AJ13" s="1057"/>
      <c r="AK13" s="681"/>
      <c r="AL13" s="1052"/>
      <c r="AM13" s="681"/>
      <c r="AN13" s="681"/>
      <c r="AO13" s="681"/>
      <c r="AP13" s="681"/>
      <c r="AQ13" s="1049"/>
      <c r="AR13" s="782"/>
      <c r="AS13" s="699"/>
      <c r="AT13" s="693"/>
      <c r="AU13" s="689"/>
      <c r="AV13" s="689"/>
      <c r="AW13" s="689"/>
      <c r="AX13" s="700"/>
      <c r="AY13" s="701"/>
      <c r="AZ13" s="284"/>
      <c r="BA13" s="350"/>
      <c r="BB13" s="599"/>
      <c r="BC13" s="284"/>
      <c r="BD13" s="350"/>
      <c r="BE13" s="599"/>
      <c r="BF13" s="284"/>
      <c r="BG13" s="350"/>
      <c r="BH13" s="599"/>
      <c r="BI13" s="284"/>
      <c r="BJ13" s="350"/>
      <c r="BK13" s="599"/>
      <c r="BL13" s="284"/>
      <c r="BM13" s="350"/>
      <c r="BN13" s="599"/>
      <c r="BO13" s="284"/>
      <c r="BP13" s="350"/>
      <c r="BQ13" s="599"/>
      <c r="BR13" s="284"/>
      <c r="BS13" s="350"/>
      <c r="BT13" s="599"/>
      <c r="BU13" s="284"/>
      <c r="BV13" s="350"/>
      <c r="BW13" s="599"/>
      <c r="BX13" s="284"/>
      <c r="BY13" s="350"/>
      <c r="BZ13" s="1059"/>
      <c r="CA13" s="1057"/>
    </row>
    <row r="14" spans="1:79" ht="14.25" customHeight="1">
      <c r="A14" s="780"/>
      <c r="B14" s="694"/>
      <c r="C14" s="685"/>
      <c r="D14" s="686"/>
      <c r="E14" s="686"/>
      <c r="F14" s="686"/>
      <c r="G14" s="717"/>
      <c r="H14" s="693"/>
      <c r="I14" s="219"/>
      <c r="J14" s="350"/>
      <c r="K14" s="689"/>
      <c r="L14" s="219"/>
      <c r="M14" s="350"/>
      <c r="N14" s="689"/>
      <c r="O14" s="219"/>
      <c r="P14" s="350"/>
      <c r="Q14" s="689"/>
      <c r="R14" s="219"/>
      <c r="S14" s="350"/>
      <c r="T14" s="689"/>
      <c r="U14" s="219"/>
      <c r="V14" s="350"/>
      <c r="W14" s="689"/>
      <c r="X14" s="219"/>
      <c r="Y14" s="350"/>
      <c r="Z14" s="689"/>
      <c r="AA14" s="219"/>
      <c r="AB14" s="350"/>
      <c r="AC14" s="689"/>
      <c r="AD14" s="219"/>
      <c r="AE14" s="350"/>
      <c r="AF14" s="689"/>
      <c r="AG14" s="219"/>
      <c r="AH14" s="350"/>
      <c r="AI14" s="700"/>
      <c r="AJ14" s="1057"/>
      <c r="AK14" s="681">
        <v>0</v>
      </c>
      <c r="AL14" s="1052">
        <v>0</v>
      </c>
      <c r="AM14" s="681">
        <v>0</v>
      </c>
      <c r="AN14" s="681">
        <v>0</v>
      </c>
      <c r="AO14" s="681">
        <v>0</v>
      </c>
      <c r="AP14" s="681">
        <v>0</v>
      </c>
      <c r="AQ14" s="681">
        <v>0</v>
      </c>
      <c r="AR14" s="780"/>
      <c r="AS14" s="694"/>
      <c r="AT14" s="685"/>
      <c r="AU14" s="686"/>
      <c r="AV14" s="686"/>
      <c r="AW14" s="686"/>
      <c r="AX14" s="717"/>
      <c r="AY14" s="693"/>
      <c r="AZ14" s="219"/>
      <c r="BA14" s="350"/>
      <c r="BB14" s="689"/>
      <c r="BC14" s="219"/>
      <c r="BD14" s="350"/>
      <c r="BE14" s="689"/>
      <c r="BF14" s="219"/>
      <c r="BG14" s="350"/>
      <c r="BH14" s="689"/>
      <c r="BI14" s="219"/>
      <c r="BJ14" s="350"/>
      <c r="BK14" s="689"/>
      <c r="BL14" s="219"/>
      <c r="BM14" s="350"/>
      <c r="BN14" s="689"/>
      <c r="BO14" s="219"/>
      <c r="BP14" s="350"/>
      <c r="BQ14" s="689"/>
      <c r="BR14" s="219"/>
      <c r="BS14" s="350"/>
      <c r="BT14" s="689"/>
      <c r="BU14" s="219"/>
      <c r="BV14" s="350"/>
      <c r="BW14" s="689"/>
      <c r="BX14" s="219"/>
      <c r="BY14" s="350"/>
      <c r="BZ14" s="700"/>
      <c r="CA14" s="1057"/>
    </row>
    <row r="15" spans="1:79" ht="14.25" customHeight="1">
      <c r="A15" s="780"/>
      <c r="B15" s="694"/>
      <c r="C15" s="685"/>
      <c r="D15" s="686"/>
      <c r="E15" s="686"/>
      <c r="F15" s="686"/>
      <c r="G15" s="718"/>
      <c r="H15" s="693"/>
      <c r="I15" s="219"/>
      <c r="J15" s="350"/>
      <c r="K15" s="689"/>
      <c r="L15" s="219"/>
      <c r="M15" s="350"/>
      <c r="N15" s="689"/>
      <c r="O15" s="219"/>
      <c r="P15" s="350"/>
      <c r="Q15" s="689"/>
      <c r="R15" s="219"/>
      <c r="S15" s="350"/>
      <c r="T15" s="689"/>
      <c r="U15" s="219"/>
      <c r="V15" s="350"/>
      <c r="W15" s="689"/>
      <c r="X15" s="219"/>
      <c r="Y15" s="350"/>
      <c r="Z15" s="689"/>
      <c r="AA15" s="219"/>
      <c r="AB15" s="350"/>
      <c r="AC15" s="689"/>
      <c r="AD15" s="219"/>
      <c r="AE15" s="350"/>
      <c r="AF15" s="689"/>
      <c r="AG15" s="219"/>
      <c r="AH15" s="350"/>
      <c r="AI15" s="1056"/>
      <c r="AJ15" s="1057"/>
      <c r="AK15" s="681"/>
      <c r="AL15" s="1052"/>
      <c r="AM15" s="681"/>
      <c r="AN15" s="681"/>
      <c r="AO15" s="681"/>
      <c r="AP15" s="681"/>
      <c r="AQ15" s="1049"/>
      <c r="AR15" s="780"/>
      <c r="AS15" s="694"/>
      <c r="AT15" s="685"/>
      <c r="AU15" s="686"/>
      <c r="AV15" s="686"/>
      <c r="AW15" s="686"/>
      <c r="AX15" s="718"/>
      <c r="AY15" s="693"/>
      <c r="AZ15" s="219"/>
      <c r="BA15" s="350"/>
      <c r="BB15" s="689"/>
      <c r="BC15" s="219"/>
      <c r="BD15" s="350"/>
      <c r="BE15" s="689"/>
      <c r="BF15" s="219"/>
      <c r="BG15" s="350"/>
      <c r="BH15" s="689"/>
      <c r="BI15" s="219"/>
      <c r="BJ15" s="350"/>
      <c r="BK15" s="689"/>
      <c r="BL15" s="219"/>
      <c r="BM15" s="350"/>
      <c r="BN15" s="689"/>
      <c r="BO15" s="219"/>
      <c r="BP15" s="350"/>
      <c r="BQ15" s="689"/>
      <c r="BR15" s="219"/>
      <c r="BS15" s="350"/>
      <c r="BT15" s="689"/>
      <c r="BU15" s="219"/>
      <c r="BV15" s="350"/>
      <c r="BW15" s="689"/>
      <c r="BX15" s="219"/>
      <c r="BY15" s="350"/>
      <c r="BZ15" s="1056"/>
      <c r="CA15" s="1057"/>
    </row>
    <row r="16" spans="1:79" ht="14.25" customHeight="1">
      <c r="A16" s="782"/>
      <c r="B16" s="699"/>
      <c r="C16" s="693"/>
      <c r="D16" s="689"/>
      <c r="E16" s="689"/>
      <c r="F16" s="689"/>
      <c r="G16" s="700"/>
      <c r="H16" s="701"/>
      <c r="I16" s="284"/>
      <c r="J16" s="350"/>
      <c r="K16" s="599"/>
      <c r="L16" s="284"/>
      <c r="M16" s="350"/>
      <c r="N16" s="599"/>
      <c r="O16" s="284"/>
      <c r="P16" s="350"/>
      <c r="Q16" s="599"/>
      <c r="R16" s="284"/>
      <c r="S16" s="350"/>
      <c r="T16" s="599"/>
      <c r="U16" s="284"/>
      <c r="V16" s="350"/>
      <c r="W16" s="599"/>
      <c r="X16" s="284"/>
      <c r="Y16" s="350"/>
      <c r="Z16" s="599"/>
      <c r="AA16" s="284"/>
      <c r="AB16" s="350"/>
      <c r="AC16" s="599"/>
      <c r="AD16" s="284"/>
      <c r="AE16" s="350"/>
      <c r="AF16" s="599"/>
      <c r="AG16" s="284"/>
      <c r="AH16" s="350"/>
      <c r="AI16" s="1058"/>
      <c r="AJ16" s="1057"/>
      <c r="AK16" s="681">
        <v>0</v>
      </c>
      <c r="AL16" s="1052">
        <v>0</v>
      </c>
      <c r="AM16" s="681">
        <v>0</v>
      </c>
      <c r="AN16" s="681">
        <v>0</v>
      </c>
      <c r="AO16" s="681">
        <v>0</v>
      </c>
      <c r="AP16" s="681">
        <v>0</v>
      </c>
      <c r="AQ16" s="681">
        <v>0</v>
      </c>
      <c r="AR16" s="782"/>
      <c r="AS16" s="699"/>
      <c r="AT16" s="693"/>
      <c r="AU16" s="689"/>
      <c r="AV16" s="689"/>
      <c r="AW16" s="689"/>
      <c r="AX16" s="700"/>
      <c r="AY16" s="701"/>
      <c r="AZ16" s="284"/>
      <c r="BA16" s="350"/>
      <c r="BB16" s="599"/>
      <c r="BC16" s="284"/>
      <c r="BD16" s="350"/>
      <c r="BE16" s="599"/>
      <c r="BF16" s="284"/>
      <c r="BG16" s="350"/>
      <c r="BH16" s="599"/>
      <c r="BI16" s="284"/>
      <c r="BJ16" s="350"/>
      <c r="BK16" s="599"/>
      <c r="BL16" s="284"/>
      <c r="BM16" s="350"/>
      <c r="BN16" s="599"/>
      <c r="BO16" s="284"/>
      <c r="BP16" s="350"/>
      <c r="BQ16" s="599"/>
      <c r="BR16" s="284"/>
      <c r="BS16" s="350"/>
      <c r="BT16" s="599"/>
      <c r="BU16" s="284"/>
      <c r="BV16" s="350"/>
      <c r="BW16" s="599"/>
      <c r="BX16" s="284"/>
      <c r="BY16" s="350"/>
      <c r="BZ16" s="1058"/>
      <c r="CA16" s="1057"/>
    </row>
    <row r="17" spans="1:79" ht="14.25" customHeight="1">
      <c r="A17" s="782"/>
      <c r="B17" s="699"/>
      <c r="C17" s="693"/>
      <c r="D17" s="689"/>
      <c r="E17" s="689"/>
      <c r="F17" s="689"/>
      <c r="G17" s="700"/>
      <c r="H17" s="701"/>
      <c r="I17" s="284"/>
      <c r="J17" s="350"/>
      <c r="K17" s="599"/>
      <c r="L17" s="284"/>
      <c r="M17" s="350"/>
      <c r="N17" s="599"/>
      <c r="O17" s="284"/>
      <c r="P17" s="350"/>
      <c r="Q17" s="599"/>
      <c r="R17" s="284"/>
      <c r="S17" s="350"/>
      <c r="T17" s="599"/>
      <c r="U17" s="284"/>
      <c r="V17" s="350"/>
      <c r="W17" s="599"/>
      <c r="X17" s="284"/>
      <c r="Y17" s="350"/>
      <c r="Z17" s="599"/>
      <c r="AA17" s="284"/>
      <c r="AB17" s="350"/>
      <c r="AC17" s="599"/>
      <c r="AD17" s="284"/>
      <c r="AE17" s="350"/>
      <c r="AF17" s="599"/>
      <c r="AG17" s="284"/>
      <c r="AH17" s="350"/>
      <c r="AI17" s="1059"/>
      <c r="AJ17" s="1057"/>
      <c r="AK17" s="681"/>
      <c r="AL17" s="1052"/>
      <c r="AM17" s="681"/>
      <c r="AN17" s="681"/>
      <c r="AO17" s="681"/>
      <c r="AP17" s="681"/>
      <c r="AQ17" s="1049"/>
      <c r="AR17" s="782"/>
      <c r="AS17" s="699"/>
      <c r="AT17" s="693"/>
      <c r="AU17" s="689"/>
      <c r="AV17" s="689"/>
      <c r="AW17" s="689"/>
      <c r="AX17" s="700"/>
      <c r="AY17" s="701"/>
      <c r="AZ17" s="284"/>
      <c r="BA17" s="350"/>
      <c r="BB17" s="599"/>
      <c r="BC17" s="284"/>
      <c r="BD17" s="350"/>
      <c r="BE17" s="599"/>
      <c r="BF17" s="284"/>
      <c r="BG17" s="350"/>
      <c r="BH17" s="599"/>
      <c r="BI17" s="284"/>
      <c r="BJ17" s="350"/>
      <c r="BK17" s="599"/>
      <c r="BL17" s="284"/>
      <c r="BM17" s="350"/>
      <c r="BN17" s="599"/>
      <c r="BO17" s="284"/>
      <c r="BP17" s="350"/>
      <c r="BQ17" s="599"/>
      <c r="BR17" s="284"/>
      <c r="BS17" s="350"/>
      <c r="BT17" s="599"/>
      <c r="BU17" s="284"/>
      <c r="BV17" s="350"/>
      <c r="BW17" s="599"/>
      <c r="BX17" s="284"/>
      <c r="BY17" s="350"/>
      <c r="BZ17" s="1059"/>
      <c r="CA17" s="1057"/>
    </row>
    <row r="18" spans="1:79" ht="14.25" customHeight="1">
      <c r="A18" s="780"/>
      <c r="B18" s="694"/>
      <c r="C18" s="685"/>
      <c r="D18" s="686"/>
      <c r="E18" s="686"/>
      <c r="F18" s="686"/>
      <c r="G18" s="717"/>
      <c r="H18" s="693"/>
      <c r="I18" s="219"/>
      <c r="J18" s="350"/>
      <c r="K18" s="689"/>
      <c r="L18" s="219"/>
      <c r="M18" s="350"/>
      <c r="N18" s="689"/>
      <c r="O18" s="219"/>
      <c r="P18" s="350"/>
      <c r="Q18" s="689"/>
      <c r="R18" s="219"/>
      <c r="S18" s="350"/>
      <c r="T18" s="689"/>
      <c r="U18" s="219"/>
      <c r="V18" s="350"/>
      <c r="W18" s="689"/>
      <c r="X18" s="219"/>
      <c r="Y18" s="350"/>
      <c r="Z18" s="689"/>
      <c r="AA18" s="219"/>
      <c r="AB18" s="350"/>
      <c r="AC18" s="689"/>
      <c r="AD18" s="219"/>
      <c r="AE18" s="350"/>
      <c r="AF18" s="689"/>
      <c r="AG18" s="219"/>
      <c r="AH18" s="350"/>
      <c r="AI18" s="700"/>
      <c r="AJ18" s="1057"/>
      <c r="AK18" s="681">
        <v>0</v>
      </c>
      <c r="AL18" s="1052">
        <v>0</v>
      </c>
      <c r="AM18" s="681">
        <v>0</v>
      </c>
      <c r="AN18" s="681">
        <v>0</v>
      </c>
      <c r="AO18" s="681">
        <v>0</v>
      </c>
      <c r="AP18" s="681">
        <v>0</v>
      </c>
      <c r="AQ18" s="681">
        <v>0</v>
      </c>
      <c r="AR18" s="780"/>
      <c r="AS18" s="694"/>
      <c r="AT18" s="685"/>
      <c r="AU18" s="686"/>
      <c r="AV18" s="686"/>
      <c r="AW18" s="686"/>
      <c r="AX18" s="717"/>
      <c r="AY18" s="693"/>
      <c r="AZ18" s="219"/>
      <c r="BA18" s="350"/>
      <c r="BB18" s="689"/>
      <c r="BC18" s="219"/>
      <c r="BD18" s="350"/>
      <c r="BE18" s="689"/>
      <c r="BF18" s="219"/>
      <c r="BG18" s="350"/>
      <c r="BH18" s="689"/>
      <c r="BI18" s="219"/>
      <c r="BJ18" s="350"/>
      <c r="BK18" s="689"/>
      <c r="BL18" s="219"/>
      <c r="BM18" s="350"/>
      <c r="BN18" s="689"/>
      <c r="BO18" s="219"/>
      <c r="BP18" s="350"/>
      <c r="BQ18" s="689"/>
      <c r="BR18" s="219"/>
      <c r="BS18" s="350"/>
      <c r="BT18" s="689"/>
      <c r="BU18" s="219"/>
      <c r="BV18" s="350"/>
      <c r="BW18" s="689"/>
      <c r="BX18" s="219"/>
      <c r="BY18" s="350"/>
      <c r="BZ18" s="700"/>
      <c r="CA18" s="1057"/>
    </row>
    <row r="19" spans="1:79" ht="14.25" customHeight="1">
      <c r="A19" s="780"/>
      <c r="B19" s="694"/>
      <c r="C19" s="685"/>
      <c r="D19" s="686"/>
      <c r="E19" s="686"/>
      <c r="F19" s="686"/>
      <c r="G19" s="718"/>
      <c r="H19" s="693"/>
      <c r="I19" s="219"/>
      <c r="J19" s="350"/>
      <c r="K19" s="689"/>
      <c r="L19" s="219"/>
      <c r="M19" s="350"/>
      <c r="N19" s="689"/>
      <c r="O19" s="219"/>
      <c r="P19" s="350"/>
      <c r="Q19" s="689"/>
      <c r="R19" s="219"/>
      <c r="S19" s="350"/>
      <c r="T19" s="689"/>
      <c r="U19" s="219"/>
      <c r="V19" s="350"/>
      <c r="W19" s="689"/>
      <c r="X19" s="219"/>
      <c r="Y19" s="350"/>
      <c r="Z19" s="689"/>
      <c r="AA19" s="219"/>
      <c r="AB19" s="350"/>
      <c r="AC19" s="689"/>
      <c r="AD19" s="219"/>
      <c r="AE19" s="350"/>
      <c r="AF19" s="689"/>
      <c r="AG19" s="219"/>
      <c r="AH19" s="350"/>
      <c r="AI19" s="1056"/>
      <c r="AJ19" s="1057"/>
      <c r="AK19" s="681"/>
      <c r="AL19" s="1052"/>
      <c r="AM19" s="681"/>
      <c r="AN19" s="681"/>
      <c r="AO19" s="681"/>
      <c r="AP19" s="681"/>
      <c r="AQ19" s="1049"/>
      <c r="AR19" s="780"/>
      <c r="AS19" s="694"/>
      <c r="AT19" s="685"/>
      <c r="AU19" s="686"/>
      <c r="AV19" s="686"/>
      <c r="AW19" s="686"/>
      <c r="AX19" s="718"/>
      <c r="AY19" s="693"/>
      <c r="AZ19" s="219"/>
      <c r="BA19" s="350"/>
      <c r="BB19" s="689"/>
      <c r="BC19" s="219"/>
      <c r="BD19" s="350"/>
      <c r="BE19" s="689"/>
      <c r="BF19" s="219"/>
      <c r="BG19" s="350"/>
      <c r="BH19" s="689"/>
      <c r="BI19" s="219"/>
      <c r="BJ19" s="350"/>
      <c r="BK19" s="689"/>
      <c r="BL19" s="219"/>
      <c r="BM19" s="350"/>
      <c r="BN19" s="689"/>
      <c r="BO19" s="219"/>
      <c r="BP19" s="350"/>
      <c r="BQ19" s="689"/>
      <c r="BR19" s="219"/>
      <c r="BS19" s="350"/>
      <c r="BT19" s="689"/>
      <c r="BU19" s="219"/>
      <c r="BV19" s="350"/>
      <c r="BW19" s="689"/>
      <c r="BX19" s="219"/>
      <c r="BY19" s="350"/>
      <c r="BZ19" s="1056"/>
      <c r="CA19" s="1057"/>
    </row>
    <row r="20" spans="1:79" ht="14.25" customHeight="1">
      <c r="A20" s="782"/>
      <c r="B20" s="699"/>
      <c r="C20" s="693"/>
      <c r="D20" s="689"/>
      <c r="E20" s="689"/>
      <c r="F20" s="689"/>
      <c r="G20" s="700"/>
      <c r="H20" s="701"/>
      <c r="I20" s="284"/>
      <c r="J20" s="350"/>
      <c r="K20" s="599"/>
      <c r="L20" s="284"/>
      <c r="M20" s="350"/>
      <c r="N20" s="599"/>
      <c r="O20" s="284"/>
      <c r="P20" s="350"/>
      <c r="Q20" s="599"/>
      <c r="R20" s="284"/>
      <c r="S20" s="350"/>
      <c r="T20" s="599"/>
      <c r="U20" s="284"/>
      <c r="V20" s="350"/>
      <c r="W20" s="599"/>
      <c r="X20" s="284"/>
      <c r="Y20" s="350"/>
      <c r="Z20" s="599"/>
      <c r="AA20" s="284"/>
      <c r="AB20" s="350"/>
      <c r="AC20" s="599"/>
      <c r="AD20" s="284"/>
      <c r="AE20" s="350"/>
      <c r="AF20" s="599"/>
      <c r="AG20" s="284"/>
      <c r="AH20" s="350"/>
      <c r="AI20" s="1058"/>
      <c r="AJ20" s="1057"/>
      <c r="AK20" s="681">
        <v>0</v>
      </c>
      <c r="AL20" s="1052">
        <v>0</v>
      </c>
      <c r="AM20" s="681">
        <v>0</v>
      </c>
      <c r="AN20" s="681">
        <v>0</v>
      </c>
      <c r="AO20" s="681">
        <v>0</v>
      </c>
      <c r="AP20" s="681">
        <v>0</v>
      </c>
      <c r="AQ20" s="681">
        <v>0</v>
      </c>
      <c r="AR20" s="782"/>
      <c r="AS20" s="699"/>
      <c r="AT20" s="693"/>
      <c r="AU20" s="689"/>
      <c r="AV20" s="689"/>
      <c r="AW20" s="689"/>
      <c r="AX20" s="700"/>
      <c r="AY20" s="701"/>
      <c r="AZ20" s="284"/>
      <c r="BA20" s="350"/>
      <c r="BB20" s="599"/>
      <c r="BC20" s="284"/>
      <c r="BD20" s="350"/>
      <c r="BE20" s="599"/>
      <c r="BF20" s="284"/>
      <c r="BG20" s="350"/>
      <c r="BH20" s="599"/>
      <c r="BI20" s="284"/>
      <c r="BJ20" s="350"/>
      <c r="BK20" s="599"/>
      <c r="BL20" s="284"/>
      <c r="BM20" s="350"/>
      <c r="BN20" s="599"/>
      <c r="BO20" s="284"/>
      <c r="BP20" s="350"/>
      <c r="BQ20" s="599"/>
      <c r="BR20" s="284"/>
      <c r="BS20" s="350"/>
      <c r="BT20" s="599"/>
      <c r="BU20" s="284"/>
      <c r="BV20" s="350"/>
      <c r="BW20" s="599"/>
      <c r="BX20" s="284"/>
      <c r="BY20" s="350"/>
      <c r="BZ20" s="1058"/>
      <c r="CA20" s="1057"/>
    </row>
    <row r="21" spans="1:79" ht="14.25" customHeight="1">
      <c r="A21" s="782"/>
      <c r="B21" s="699"/>
      <c r="C21" s="693"/>
      <c r="D21" s="689"/>
      <c r="E21" s="689"/>
      <c r="F21" s="689"/>
      <c r="G21" s="700"/>
      <c r="H21" s="701"/>
      <c r="I21" s="284"/>
      <c r="J21" s="350"/>
      <c r="K21" s="599"/>
      <c r="L21" s="284"/>
      <c r="M21" s="350"/>
      <c r="N21" s="599"/>
      <c r="O21" s="284"/>
      <c r="P21" s="350"/>
      <c r="Q21" s="599"/>
      <c r="R21" s="284"/>
      <c r="S21" s="350"/>
      <c r="T21" s="599"/>
      <c r="U21" s="284"/>
      <c r="V21" s="350"/>
      <c r="W21" s="599"/>
      <c r="X21" s="284"/>
      <c r="Y21" s="350"/>
      <c r="Z21" s="599"/>
      <c r="AA21" s="284"/>
      <c r="AB21" s="350"/>
      <c r="AC21" s="599"/>
      <c r="AD21" s="284"/>
      <c r="AE21" s="350"/>
      <c r="AF21" s="599"/>
      <c r="AG21" s="284"/>
      <c r="AH21" s="350"/>
      <c r="AI21" s="1059"/>
      <c r="AJ21" s="1057"/>
      <c r="AK21" s="681"/>
      <c r="AL21" s="1052"/>
      <c r="AM21" s="681"/>
      <c r="AN21" s="681"/>
      <c r="AO21" s="681"/>
      <c r="AP21" s="681"/>
      <c r="AQ21" s="1049"/>
      <c r="AR21" s="782"/>
      <c r="AS21" s="699"/>
      <c r="AT21" s="693"/>
      <c r="AU21" s="689"/>
      <c r="AV21" s="689"/>
      <c r="AW21" s="689"/>
      <c r="AX21" s="700"/>
      <c r="AY21" s="701"/>
      <c r="AZ21" s="284"/>
      <c r="BA21" s="350"/>
      <c r="BB21" s="599"/>
      <c r="BC21" s="284"/>
      <c r="BD21" s="350"/>
      <c r="BE21" s="599"/>
      <c r="BF21" s="284"/>
      <c r="BG21" s="350"/>
      <c r="BH21" s="599"/>
      <c r="BI21" s="284"/>
      <c r="BJ21" s="350"/>
      <c r="BK21" s="599"/>
      <c r="BL21" s="284"/>
      <c r="BM21" s="350"/>
      <c r="BN21" s="599"/>
      <c r="BO21" s="284"/>
      <c r="BP21" s="350"/>
      <c r="BQ21" s="599"/>
      <c r="BR21" s="284"/>
      <c r="BS21" s="350"/>
      <c r="BT21" s="599"/>
      <c r="BU21" s="284"/>
      <c r="BV21" s="350"/>
      <c r="BW21" s="599"/>
      <c r="BX21" s="284"/>
      <c r="BY21" s="350"/>
      <c r="BZ21" s="1059"/>
      <c r="CA21" s="1057"/>
    </row>
    <row r="22" spans="1:79" ht="14.25" customHeight="1">
      <c r="A22" s="780"/>
      <c r="B22" s="694"/>
      <c r="C22" s="685"/>
      <c r="D22" s="686"/>
      <c r="E22" s="686"/>
      <c r="F22" s="686"/>
      <c r="G22" s="717"/>
      <c r="H22" s="693"/>
      <c r="I22" s="219"/>
      <c r="J22" s="350"/>
      <c r="K22" s="689"/>
      <c r="L22" s="219"/>
      <c r="M22" s="350"/>
      <c r="N22" s="689"/>
      <c r="O22" s="219"/>
      <c r="P22" s="350"/>
      <c r="Q22" s="689"/>
      <c r="R22" s="219"/>
      <c r="S22" s="350"/>
      <c r="T22" s="689"/>
      <c r="U22" s="219"/>
      <c r="V22" s="350"/>
      <c r="W22" s="689"/>
      <c r="X22" s="219"/>
      <c r="Y22" s="350"/>
      <c r="Z22" s="689"/>
      <c r="AA22" s="219"/>
      <c r="AB22" s="350"/>
      <c r="AC22" s="689"/>
      <c r="AD22" s="219"/>
      <c r="AE22" s="350"/>
      <c r="AF22" s="689"/>
      <c r="AG22" s="219"/>
      <c r="AH22" s="350"/>
      <c r="AI22" s="700"/>
      <c r="AJ22" s="1057"/>
      <c r="AK22" s="681">
        <v>0</v>
      </c>
      <c r="AL22" s="1052">
        <v>0</v>
      </c>
      <c r="AM22" s="681">
        <v>0</v>
      </c>
      <c r="AN22" s="681">
        <v>0</v>
      </c>
      <c r="AO22" s="681">
        <v>0</v>
      </c>
      <c r="AP22" s="681">
        <v>0</v>
      </c>
      <c r="AQ22" s="681">
        <v>0</v>
      </c>
      <c r="AR22" s="780"/>
      <c r="AS22" s="694"/>
      <c r="AT22" s="685"/>
      <c r="AU22" s="686"/>
      <c r="AV22" s="686"/>
      <c r="AW22" s="686"/>
      <c r="AX22" s="717"/>
      <c r="AY22" s="693"/>
      <c r="AZ22" s="219"/>
      <c r="BA22" s="350"/>
      <c r="BB22" s="689"/>
      <c r="BC22" s="219"/>
      <c r="BD22" s="350"/>
      <c r="BE22" s="689"/>
      <c r="BF22" s="219"/>
      <c r="BG22" s="350"/>
      <c r="BH22" s="689"/>
      <c r="BI22" s="219"/>
      <c r="BJ22" s="350"/>
      <c r="BK22" s="689"/>
      <c r="BL22" s="219"/>
      <c r="BM22" s="350"/>
      <c r="BN22" s="689"/>
      <c r="BO22" s="219"/>
      <c r="BP22" s="350"/>
      <c r="BQ22" s="689"/>
      <c r="BR22" s="219"/>
      <c r="BS22" s="350"/>
      <c r="BT22" s="689"/>
      <c r="BU22" s="219"/>
      <c r="BV22" s="350"/>
      <c r="BW22" s="689"/>
      <c r="BX22" s="219"/>
      <c r="BY22" s="350"/>
      <c r="BZ22" s="700"/>
      <c r="CA22" s="1057"/>
    </row>
    <row r="23" spans="1:79" ht="14.25" customHeight="1">
      <c r="A23" s="780"/>
      <c r="B23" s="694"/>
      <c r="C23" s="685"/>
      <c r="D23" s="686"/>
      <c r="E23" s="686"/>
      <c r="F23" s="686"/>
      <c r="G23" s="718"/>
      <c r="H23" s="693"/>
      <c r="I23" s="219"/>
      <c r="J23" s="350"/>
      <c r="K23" s="689"/>
      <c r="L23" s="219"/>
      <c r="M23" s="350"/>
      <c r="N23" s="689"/>
      <c r="O23" s="219"/>
      <c r="P23" s="350"/>
      <c r="Q23" s="689"/>
      <c r="R23" s="219"/>
      <c r="S23" s="350"/>
      <c r="T23" s="689"/>
      <c r="U23" s="219"/>
      <c r="V23" s="350"/>
      <c r="W23" s="689"/>
      <c r="X23" s="219"/>
      <c r="Y23" s="350"/>
      <c r="Z23" s="689"/>
      <c r="AA23" s="219"/>
      <c r="AB23" s="350"/>
      <c r="AC23" s="689"/>
      <c r="AD23" s="219"/>
      <c r="AE23" s="350"/>
      <c r="AF23" s="689"/>
      <c r="AG23" s="219"/>
      <c r="AH23" s="350"/>
      <c r="AI23" s="1056"/>
      <c r="AJ23" s="1057"/>
      <c r="AK23" s="681"/>
      <c r="AL23" s="1052"/>
      <c r="AM23" s="681"/>
      <c r="AN23" s="681"/>
      <c r="AO23" s="681"/>
      <c r="AP23" s="681"/>
      <c r="AQ23" s="1049"/>
      <c r="AR23" s="780"/>
      <c r="AS23" s="694"/>
      <c r="AT23" s="685"/>
      <c r="AU23" s="686"/>
      <c r="AV23" s="686"/>
      <c r="AW23" s="686"/>
      <c r="AX23" s="718"/>
      <c r="AY23" s="693"/>
      <c r="AZ23" s="219"/>
      <c r="BA23" s="350"/>
      <c r="BB23" s="689"/>
      <c r="BC23" s="219"/>
      <c r="BD23" s="350"/>
      <c r="BE23" s="689"/>
      <c r="BF23" s="219"/>
      <c r="BG23" s="350"/>
      <c r="BH23" s="689"/>
      <c r="BI23" s="219"/>
      <c r="BJ23" s="350"/>
      <c r="BK23" s="689"/>
      <c r="BL23" s="219"/>
      <c r="BM23" s="350"/>
      <c r="BN23" s="689"/>
      <c r="BO23" s="219"/>
      <c r="BP23" s="350"/>
      <c r="BQ23" s="689"/>
      <c r="BR23" s="219"/>
      <c r="BS23" s="350"/>
      <c r="BT23" s="689"/>
      <c r="BU23" s="219"/>
      <c r="BV23" s="350"/>
      <c r="BW23" s="689"/>
      <c r="BX23" s="219"/>
      <c r="BY23" s="350"/>
      <c r="BZ23" s="1056"/>
      <c r="CA23" s="1057"/>
    </row>
    <row r="24" spans="1:79" ht="14.25" customHeight="1">
      <c r="A24" s="782"/>
      <c r="B24" s="699"/>
      <c r="C24" s="693"/>
      <c r="D24" s="689"/>
      <c r="E24" s="689"/>
      <c r="F24" s="689"/>
      <c r="G24" s="700"/>
      <c r="H24" s="701"/>
      <c r="I24" s="284"/>
      <c r="J24" s="350"/>
      <c r="K24" s="599"/>
      <c r="L24" s="284"/>
      <c r="M24" s="350"/>
      <c r="N24" s="599"/>
      <c r="O24" s="284"/>
      <c r="P24" s="350"/>
      <c r="Q24" s="599"/>
      <c r="R24" s="284"/>
      <c r="S24" s="350"/>
      <c r="T24" s="599"/>
      <c r="U24" s="284"/>
      <c r="V24" s="350"/>
      <c r="W24" s="599"/>
      <c r="X24" s="284"/>
      <c r="Y24" s="350"/>
      <c r="Z24" s="599"/>
      <c r="AA24" s="284"/>
      <c r="AB24" s="350"/>
      <c r="AC24" s="599"/>
      <c r="AD24" s="284"/>
      <c r="AE24" s="350"/>
      <c r="AF24" s="599"/>
      <c r="AG24" s="284"/>
      <c r="AH24" s="350"/>
      <c r="AI24" s="1058"/>
      <c r="AJ24" s="1057"/>
      <c r="AK24" s="681">
        <v>0</v>
      </c>
      <c r="AL24" s="1052">
        <v>0</v>
      </c>
      <c r="AM24" s="681">
        <v>0</v>
      </c>
      <c r="AN24" s="681">
        <v>0</v>
      </c>
      <c r="AO24" s="681">
        <v>0</v>
      </c>
      <c r="AP24" s="681">
        <v>0</v>
      </c>
      <c r="AQ24" s="681">
        <v>0</v>
      </c>
      <c r="AR24" s="782"/>
      <c r="AS24" s="699"/>
      <c r="AT24" s="693"/>
      <c r="AU24" s="689"/>
      <c r="AV24" s="689"/>
      <c r="AW24" s="689"/>
      <c r="AX24" s="700"/>
      <c r="AY24" s="701"/>
      <c r="AZ24" s="284"/>
      <c r="BA24" s="350"/>
      <c r="BB24" s="599"/>
      <c r="BC24" s="284"/>
      <c r="BD24" s="350"/>
      <c r="BE24" s="599"/>
      <c r="BF24" s="284"/>
      <c r="BG24" s="350"/>
      <c r="BH24" s="599"/>
      <c r="BI24" s="284"/>
      <c r="BJ24" s="350"/>
      <c r="BK24" s="599"/>
      <c r="BL24" s="284"/>
      <c r="BM24" s="350"/>
      <c r="BN24" s="599"/>
      <c r="BO24" s="284"/>
      <c r="BP24" s="350"/>
      <c r="BQ24" s="599"/>
      <c r="BR24" s="284"/>
      <c r="BS24" s="350"/>
      <c r="BT24" s="599"/>
      <c r="BU24" s="284"/>
      <c r="BV24" s="350"/>
      <c r="BW24" s="599"/>
      <c r="BX24" s="284"/>
      <c r="BY24" s="350"/>
      <c r="BZ24" s="1058"/>
      <c r="CA24" s="1057"/>
    </row>
    <row r="25" spans="1:79" ht="14.25" customHeight="1">
      <c r="A25" s="782"/>
      <c r="B25" s="699"/>
      <c r="C25" s="693"/>
      <c r="D25" s="689"/>
      <c r="E25" s="689"/>
      <c r="F25" s="689"/>
      <c r="G25" s="700"/>
      <c r="H25" s="701"/>
      <c r="I25" s="284"/>
      <c r="J25" s="350"/>
      <c r="K25" s="599"/>
      <c r="L25" s="284"/>
      <c r="M25" s="350"/>
      <c r="N25" s="599"/>
      <c r="O25" s="284"/>
      <c r="P25" s="350"/>
      <c r="Q25" s="599"/>
      <c r="R25" s="284"/>
      <c r="S25" s="350"/>
      <c r="T25" s="599"/>
      <c r="U25" s="284"/>
      <c r="V25" s="350"/>
      <c r="W25" s="599"/>
      <c r="X25" s="284"/>
      <c r="Y25" s="350"/>
      <c r="Z25" s="599"/>
      <c r="AA25" s="284"/>
      <c r="AB25" s="350"/>
      <c r="AC25" s="599"/>
      <c r="AD25" s="284"/>
      <c r="AE25" s="350"/>
      <c r="AF25" s="599"/>
      <c r="AG25" s="284"/>
      <c r="AH25" s="350"/>
      <c r="AI25" s="1059"/>
      <c r="AJ25" s="1057"/>
      <c r="AK25" s="681"/>
      <c r="AL25" s="1052"/>
      <c r="AM25" s="681"/>
      <c r="AN25" s="681"/>
      <c r="AO25" s="681"/>
      <c r="AP25" s="681"/>
      <c r="AQ25" s="1049"/>
      <c r="AR25" s="782"/>
      <c r="AS25" s="699"/>
      <c r="AT25" s="693"/>
      <c r="AU25" s="689"/>
      <c r="AV25" s="689"/>
      <c r="AW25" s="689"/>
      <c r="AX25" s="700"/>
      <c r="AY25" s="701"/>
      <c r="AZ25" s="284"/>
      <c r="BA25" s="350"/>
      <c r="BB25" s="599"/>
      <c r="BC25" s="284"/>
      <c r="BD25" s="350"/>
      <c r="BE25" s="599"/>
      <c r="BF25" s="284"/>
      <c r="BG25" s="350"/>
      <c r="BH25" s="599"/>
      <c r="BI25" s="284"/>
      <c r="BJ25" s="350"/>
      <c r="BK25" s="599"/>
      <c r="BL25" s="284"/>
      <c r="BM25" s="350"/>
      <c r="BN25" s="599"/>
      <c r="BO25" s="284"/>
      <c r="BP25" s="350"/>
      <c r="BQ25" s="599"/>
      <c r="BR25" s="284"/>
      <c r="BS25" s="350"/>
      <c r="BT25" s="599"/>
      <c r="BU25" s="284"/>
      <c r="BV25" s="350"/>
      <c r="BW25" s="599"/>
      <c r="BX25" s="284"/>
      <c r="BY25" s="350"/>
      <c r="BZ25" s="1059"/>
      <c r="CA25" s="1057"/>
    </row>
    <row r="26" spans="1:79" ht="14.25" customHeight="1">
      <c r="A26" s="780"/>
      <c r="B26" s="694"/>
      <c r="C26" s="685"/>
      <c r="D26" s="686"/>
      <c r="E26" s="686"/>
      <c r="F26" s="686"/>
      <c r="G26" s="717"/>
      <c r="H26" s="693"/>
      <c r="I26" s="219"/>
      <c r="J26" s="350"/>
      <c r="K26" s="689"/>
      <c r="L26" s="219"/>
      <c r="M26" s="350"/>
      <c r="N26" s="689"/>
      <c r="O26" s="219"/>
      <c r="P26" s="350"/>
      <c r="Q26" s="689"/>
      <c r="R26" s="219"/>
      <c r="S26" s="350"/>
      <c r="T26" s="689"/>
      <c r="U26" s="219"/>
      <c r="V26" s="350"/>
      <c r="W26" s="689"/>
      <c r="X26" s="219"/>
      <c r="Y26" s="350"/>
      <c r="Z26" s="689"/>
      <c r="AA26" s="219"/>
      <c r="AB26" s="350"/>
      <c r="AC26" s="689"/>
      <c r="AD26" s="219"/>
      <c r="AE26" s="350"/>
      <c r="AF26" s="689"/>
      <c r="AG26" s="219"/>
      <c r="AH26" s="350"/>
      <c r="AI26" s="700"/>
      <c r="AJ26" s="1057"/>
      <c r="AK26" s="681">
        <v>0</v>
      </c>
      <c r="AL26" s="1052">
        <v>0</v>
      </c>
      <c r="AM26" s="681">
        <v>0</v>
      </c>
      <c r="AN26" s="681">
        <v>0</v>
      </c>
      <c r="AO26" s="681">
        <v>0</v>
      </c>
      <c r="AP26" s="681">
        <v>0</v>
      </c>
      <c r="AQ26" s="681">
        <v>0</v>
      </c>
      <c r="AR26" s="780"/>
      <c r="AS26" s="694"/>
      <c r="AT26" s="685"/>
      <c r="AU26" s="686"/>
      <c r="AV26" s="686"/>
      <c r="AW26" s="686"/>
      <c r="AX26" s="717"/>
      <c r="AY26" s="693"/>
      <c r="AZ26" s="219"/>
      <c r="BA26" s="350"/>
      <c r="BB26" s="689"/>
      <c r="BC26" s="219"/>
      <c r="BD26" s="350"/>
      <c r="BE26" s="689"/>
      <c r="BF26" s="219"/>
      <c r="BG26" s="350"/>
      <c r="BH26" s="689"/>
      <c r="BI26" s="219"/>
      <c r="BJ26" s="350"/>
      <c r="BK26" s="689"/>
      <c r="BL26" s="219"/>
      <c r="BM26" s="350"/>
      <c r="BN26" s="689"/>
      <c r="BO26" s="219"/>
      <c r="BP26" s="350"/>
      <c r="BQ26" s="689"/>
      <c r="BR26" s="219"/>
      <c r="BS26" s="350"/>
      <c r="BT26" s="689"/>
      <c r="BU26" s="219"/>
      <c r="BV26" s="350"/>
      <c r="BW26" s="689"/>
      <c r="BX26" s="219"/>
      <c r="BY26" s="350"/>
      <c r="BZ26" s="700"/>
      <c r="CA26" s="1057"/>
    </row>
    <row r="27" spans="1:79" ht="14.25" customHeight="1">
      <c r="A27" s="780"/>
      <c r="B27" s="694"/>
      <c r="C27" s="685"/>
      <c r="D27" s="686"/>
      <c r="E27" s="686"/>
      <c r="F27" s="686"/>
      <c r="G27" s="718"/>
      <c r="H27" s="693"/>
      <c r="I27" s="219"/>
      <c r="J27" s="350"/>
      <c r="K27" s="689"/>
      <c r="L27" s="219"/>
      <c r="M27" s="350"/>
      <c r="N27" s="689"/>
      <c r="O27" s="219"/>
      <c r="P27" s="350"/>
      <c r="Q27" s="689"/>
      <c r="R27" s="219"/>
      <c r="S27" s="350"/>
      <c r="T27" s="689"/>
      <c r="U27" s="219"/>
      <c r="V27" s="350"/>
      <c r="W27" s="689"/>
      <c r="X27" s="219"/>
      <c r="Y27" s="350"/>
      <c r="Z27" s="689"/>
      <c r="AA27" s="219"/>
      <c r="AB27" s="350"/>
      <c r="AC27" s="689"/>
      <c r="AD27" s="219"/>
      <c r="AE27" s="350"/>
      <c r="AF27" s="689"/>
      <c r="AG27" s="219"/>
      <c r="AH27" s="350"/>
      <c r="AI27" s="1056"/>
      <c r="AJ27" s="1057"/>
      <c r="AK27" s="681"/>
      <c r="AL27" s="1052"/>
      <c r="AM27" s="681"/>
      <c r="AN27" s="681"/>
      <c r="AO27" s="681"/>
      <c r="AP27" s="681"/>
      <c r="AQ27" s="1049"/>
      <c r="AR27" s="780"/>
      <c r="AS27" s="694"/>
      <c r="AT27" s="685"/>
      <c r="AU27" s="686"/>
      <c r="AV27" s="686"/>
      <c r="AW27" s="686"/>
      <c r="AX27" s="718"/>
      <c r="AY27" s="693"/>
      <c r="AZ27" s="219"/>
      <c r="BA27" s="350"/>
      <c r="BB27" s="689"/>
      <c r="BC27" s="219"/>
      <c r="BD27" s="350"/>
      <c r="BE27" s="689"/>
      <c r="BF27" s="219"/>
      <c r="BG27" s="350"/>
      <c r="BH27" s="689"/>
      <c r="BI27" s="219"/>
      <c r="BJ27" s="350"/>
      <c r="BK27" s="689"/>
      <c r="BL27" s="219"/>
      <c r="BM27" s="350"/>
      <c r="BN27" s="689"/>
      <c r="BO27" s="219"/>
      <c r="BP27" s="350"/>
      <c r="BQ27" s="689"/>
      <c r="BR27" s="219"/>
      <c r="BS27" s="350"/>
      <c r="BT27" s="689"/>
      <c r="BU27" s="219"/>
      <c r="BV27" s="350"/>
      <c r="BW27" s="689"/>
      <c r="BX27" s="219"/>
      <c r="BY27" s="350"/>
      <c r="BZ27" s="1056"/>
      <c r="CA27" s="1057"/>
    </row>
    <row r="28" spans="1:79" ht="14.25" customHeight="1">
      <c r="A28" s="782"/>
      <c r="B28" s="699"/>
      <c r="C28" s="693"/>
      <c r="D28" s="689"/>
      <c r="E28" s="689"/>
      <c r="F28" s="689"/>
      <c r="G28" s="700"/>
      <c r="H28" s="701"/>
      <c r="I28" s="284"/>
      <c r="J28" s="350"/>
      <c r="K28" s="599"/>
      <c r="L28" s="284"/>
      <c r="M28" s="350"/>
      <c r="N28" s="599"/>
      <c r="O28" s="284"/>
      <c r="P28" s="350"/>
      <c r="Q28" s="599"/>
      <c r="R28" s="284"/>
      <c r="S28" s="350"/>
      <c r="T28" s="599"/>
      <c r="U28" s="284"/>
      <c r="V28" s="350"/>
      <c r="W28" s="599"/>
      <c r="X28" s="284"/>
      <c r="Y28" s="350"/>
      <c r="Z28" s="599"/>
      <c r="AA28" s="284"/>
      <c r="AB28" s="350"/>
      <c r="AC28" s="599"/>
      <c r="AD28" s="284"/>
      <c r="AE28" s="350"/>
      <c r="AF28" s="599"/>
      <c r="AG28" s="284"/>
      <c r="AH28" s="350"/>
      <c r="AI28" s="1058"/>
      <c r="AJ28" s="1057"/>
      <c r="AK28" s="681">
        <v>0</v>
      </c>
      <c r="AL28" s="1052">
        <v>0</v>
      </c>
      <c r="AM28" s="681">
        <v>0</v>
      </c>
      <c r="AN28" s="681">
        <v>0</v>
      </c>
      <c r="AO28" s="681">
        <v>0</v>
      </c>
      <c r="AP28" s="681">
        <v>0</v>
      </c>
      <c r="AQ28" s="681">
        <v>0</v>
      </c>
      <c r="AR28" s="782"/>
      <c r="AS28" s="699"/>
      <c r="AT28" s="693"/>
      <c r="AU28" s="689"/>
      <c r="AV28" s="689"/>
      <c r="AW28" s="689"/>
      <c r="AX28" s="700"/>
      <c r="AY28" s="701"/>
      <c r="AZ28" s="284"/>
      <c r="BA28" s="350"/>
      <c r="BB28" s="599"/>
      <c r="BC28" s="284"/>
      <c r="BD28" s="350"/>
      <c r="BE28" s="599"/>
      <c r="BF28" s="284"/>
      <c r="BG28" s="350"/>
      <c r="BH28" s="599"/>
      <c r="BI28" s="284"/>
      <c r="BJ28" s="350"/>
      <c r="BK28" s="599"/>
      <c r="BL28" s="284"/>
      <c r="BM28" s="350"/>
      <c r="BN28" s="599"/>
      <c r="BO28" s="284"/>
      <c r="BP28" s="350"/>
      <c r="BQ28" s="599"/>
      <c r="BR28" s="284"/>
      <c r="BS28" s="350"/>
      <c r="BT28" s="599"/>
      <c r="BU28" s="284"/>
      <c r="BV28" s="350"/>
      <c r="BW28" s="599"/>
      <c r="BX28" s="284"/>
      <c r="BY28" s="350"/>
      <c r="BZ28" s="1058"/>
      <c r="CA28" s="1057"/>
    </row>
    <row r="29" spans="1:79" ht="14.25" customHeight="1">
      <c r="A29" s="782"/>
      <c r="B29" s="699"/>
      <c r="C29" s="693"/>
      <c r="D29" s="689"/>
      <c r="E29" s="689"/>
      <c r="F29" s="689"/>
      <c r="G29" s="700"/>
      <c r="H29" s="701"/>
      <c r="I29" s="284"/>
      <c r="J29" s="350"/>
      <c r="K29" s="599"/>
      <c r="L29" s="284"/>
      <c r="M29" s="350"/>
      <c r="N29" s="599"/>
      <c r="O29" s="284"/>
      <c r="P29" s="350"/>
      <c r="Q29" s="599"/>
      <c r="R29" s="284"/>
      <c r="S29" s="350"/>
      <c r="T29" s="599"/>
      <c r="U29" s="284"/>
      <c r="V29" s="350"/>
      <c r="W29" s="599"/>
      <c r="X29" s="284"/>
      <c r="Y29" s="350"/>
      <c r="Z29" s="599"/>
      <c r="AA29" s="284"/>
      <c r="AB29" s="350"/>
      <c r="AC29" s="599"/>
      <c r="AD29" s="284"/>
      <c r="AE29" s="350"/>
      <c r="AF29" s="599"/>
      <c r="AG29" s="284"/>
      <c r="AH29" s="350"/>
      <c r="AI29" s="1059"/>
      <c r="AJ29" s="1057"/>
      <c r="AK29" s="681"/>
      <c r="AL29" s="1052"/>
      <c r="AM29" s="681"/>
      <c r="AN29" s="681"/>
      <c r="AO29" s="681"/>
      <c r="AP29" s="681"/>
      <c r="AQ29" s="1049"/>
      <c r="AR29" s="782"/>
      <c r="AS29" s="699"/>
      <c r="AT29" s="693"/>
      <c r="AU29" s="689"/>
      <c r="AV29" s="689"/>
      <c r="AW29" s="689"/>
      <c r="AX29" s="700"/>
      <c r="AY29" s="701"/>
      <c r="AZ29" s="284"/>
      <c r="BA29" s="350"/>
      <c r="BB29" s="599"/>
      <c r="BC29" s="284"/>
      <c r="BD29" s="350"/>
      <c r="BE29" s="599"/>
      <c r="BF29" s="284"/>
      <c r="BG29" s="350"/>
      <c r="BH29" s="599"/>
      <c r="BI29" s="284"/>
      <c r="BJ29" s="350"/>
      <c r="BK29" s="599"/>
      <c r="BL29" s="284"/>
      <c r="BM29" s="350"/>
      <c r="BN29" s="599"/>
      <c r="BO29" s="284"/>
      <c r="BP29" s="350"/>
      <c r="BQ29" s="599"/>
      <c r="BR29" s="284"/>
      <c r="BS29" s="350"/>
      <c r="BT29" s="599"/>
      <c r="BU29" s="284"/>
      <c r="BV29" s="350"/>
      <c r="BW29" s="599"/>
      <c r="BX29" s="284"/>
      <c r="BY29" s="350"/>
      <c r="BZ29" s="1059"/>
      <c r="CA29" s="1057"/>
    </row>
    <row r="30" spans="1:79" ht="14.25" customHeight="1">
      <c r="A30" s="780"/>
      <c r="B30" s="694"/>
      <c r="C30" s="685"/>
      <c r="D30" s="686"/>
      <c r="E30" s="686"/>
      <c r="F30" s="686"/>
      <c r="G30" s="717"/>
      <c r="H30" s="693"/>
      <c r="I30" s="219"/>
      <c r="J30" s="350"/>
      <c r="K30" s="689"/>
      <c r="L30" s="219"/>
      <c r="M30" s="350"/>
      <c r="N30" s="689"/>
      <c r="O30" s="219"/>
      <c r="P30" s="350"/>
      <c r="Q30" s="689"/>
      <c r="R30" s="219"/>
      <c r="S30" s="350"/>
      <c r="T30" s="689"/>
      <c r="U30" s="219"/>
      <c r="V30" s="350"/>
      <c r="W30" s="689"/>
      <c r="X30" s="219"/>
      <c r="Y30" s="350"/>
      <c r="Z30" s="689"/>
      <c r="AA30" s="219"/>
      <c r="AB30" s="350"/>
      <c r="AC30" s="689"/>
      <c r="AD30" s="219"/>
      <c r="AE30" s="350"/>
      <c r="AF30" s="689"/>
      <c r="AG30" s="219"/>
      <c r="AH30" s="350"/>
      <c r="AI30" s="700"/>
      <c r="AJ30" s="1057"/>
      <c r="AK30" s="681">
        <v>0</v>
      </c>
      <c r="AL30" s="1052">
        <v>0</v>
      </c>
      <c r="AM30" s="681">
        <v>0</v>
      </c>
      <c r="AN30" s="681">
        <v>0</v>
      </c>
      <c r="AO30" s="681">
        <v>0</v>
      </c>
      <c r="AP30" s="681">
        <v>0</v>
      </c>
      <c r="AQ30" s="681">
        <v>0</v>
      </c>
      <c r="AR30" s="780"/>
      <c r="AS30" s="694"/>
      <c r="AT30" s="685"/>
      <c r="AU30" s="686"/>
      <c r="AV30" s="686"/>
      <c r="AW30" s="686"/>
      <c r="AX30" s="717"/>
      <c r="AY30" s="693"/>
      <c r="AZ30" s="219"/>
      <c r="BA30" s="350"/>
      <c r="BB30" s="689"/>
      <c r="BC30" s="219"/>
      <c r="BD30" s="350"/>
      <c r="BE30" s="689"/>
      <c r="BF30" s="219"/>
      <c r="BG30" s="350"/>
      <c r="BH30" s="689"/>
      <c r="BI30" s="219"/>
      <c r="BJ30" s="350"/>
      <c r="BK30" s="689"/>
      <c r="BL30" s="219"/>
      <c r="BM30" s="350"/>
      <c r="BN30" s="689"/>
      <c r="BO30" s="219"/>
      <c r="BP30" s="350"/>
      <c r="BQ30" s="689"/>
      <c r="BR30" s="219"/>
      <c r="BS30" s="350"/>
      <c r="BT30" s="689"/>
      <c r="BU30" s="219"/>
      <c r="BV30" s="350"/>
      <c r="BW30" s="689"/>
      <c r="BX30" s="219"/>
      <c r="BY30" s="350"/>
      <c r="BZ30" s="700"/>
      <c r="CA30" s="1057"/>
    </row>
    <row r="31" spans="1:79" ht="14.25" customHeight="1">
      <c r="A31" s="780"/>
      <c r="B31" s="694"/>
      <c r="C31" s="685"/>
      <c r="D31" s="686"/>
      <c r="E31" s="686"/>
      <c r="F31" s="686"/>
      <c r="G31" s="718"/>
      <c r="H31" s="693"/>
      <c r="I31" s="219"/>
      <c r="J31" s="350"/>
      <c r="K31" s="689"/>
      <c r="L31" s="219"/>
      <c r="M31" s="350"/>
      <c r="N31" s="689"/>
      <c r="O31" s="219"/>
      <c r="P31" s="350"/>
      <c r="Q31" s="689"/>
      <c r="R31" s="219"/>
      <c r="S31" s="350"/>
      <c r="T31" s="689"/>
      <c r="U31" s="219"/>
      <c r="V31" s="350"/>
      <c r="W31" s="689"/>
      <c r="X31" s="219"/>
      <c r="Y31" s="350"/>
      <c r="Z31" s="689"/>
      <c r="AA31" s="219"/>
      <c r="AB31" s="350"/>
      <c r="AC31" s="689"/>
      <c r="AD31" s="219"/>
      <c r="AE31" s="350"/>
      <c r="AF31" s="689"/>
      <c r="AG31" s="219"/>
      <c r="AH31" s="350"/>
      <c r="AI31" s="1056"/>
      <c r="AJ31" s="1057"/>
      <c r="AK31" s="681"/>
      <c r="AL31" s="1052"/>
      <c r="AM31" s="681"/>
      <c r="AN31" s="681"/>
      <c r="AO31" s="681"/>
      <c r="AP31" s="681"/>
      <c r="AQ31" s="1049"/>
      <c r="AR31" s="780"/>
      <c r="AS31" s="694"/>
      <c r="AT31" s="685"/>
      <c r="AU31" s="686"/>
      <c r="AV31" s="686"/>
      <c r="AW31" s="686"/>
      <c r="AX31" s="718"/>
      <c r="AY31" s="693"/>
      <c r="AZ31" s="219"/>
      <c r="BA31" s="350"/>
      <c r="BB31" s="689"/>
      <c r="BC31" s="219"/>
      <c r="BD31" s="350"/>
      <c r="BE31" s="689"/>
      <c r="BF31" s="219"/>
      <c r="BG31" s="350"/>
      <c r="BH31" s="689"/>
      <c r="BI31" s="219"/>
      <c r="BJ31" s="350"/>
      <c r="BK31" s="689"/>
      <c r="BL31" s="219"/>
      <c r="BM31" s="350"/>
      <c r="BN31" s="689"/>
      <c r="BO31" s="219"/>
      <c r="BP31" s="350"/>
      <c r="BQ31" s="689"/>
      <c r="BR31" s="219"/>
      <c r="BS31" s="350"/>
      <c r="BT31" s="689"/>
      <c r="BU31" s="219"/>
      <c r="BV31" s="350"/>
      <c r="BW31" s="689"/>
      <c r="BX31" s="219"/>
      <c r="BY31" s="350"/>
      <c r="BZ31" s="1056"/>
      <c r="CA31" s="1057"/>
    </row>
    <row r="32" spans="1:79" ht="14.25" customHeight="1">
      <c r="A32" s="782"/>
      <c r="B32" s="699"/>
      <c r="C32" s="693"/>
      <c r="D32" s="689"/>
      <c r="E32" s="689"/>
      <c r="F32" s="689"/>
      <c r="G32" s="700"/>
      <c r="H32" s="701"/>
      <c r="I32" s="284"/>
      <c r="J32" s="350"/>
      <c r="K32" s="599"/>
      <c r="L32" s="284"/>
      <c r="M32" s="350"/>
      <c r="N32" s="599"/>
      <c r="O32" s="284"/>
      <c r="P32" s="350"/>
      <c r="Q32" s="599"/>
      <c r="R32" s="284"/>
      <c r="S32" s="350"/>
      <c r="T32" s="599"/>
      <c r="U32" s="284"/>
      <c r="V32" s="350"/>
      <c r="W32" s="599"/>
      <c r="X32" s="284"/>
      <c r="Y32" s="350"/>
      <c r="Z32" s="599"/>
      <c r="AA32" s="284"/>
      <c r="AB32" s="350"/>
      <c r="AC32" s="599"/>
      <c r="AD32" s="284"/>
      <c r="AE32" s="350"/>
      <c r="AF32" s="599"/>
      <c r="AG32" s="284"/>
      <c r="AH32" s="350"/>
      <c r="AI32" s="1058"/>
      <c r="AJ32" s="1057"/>
      <c r="AK32" s="681">
        <v>0</v>
      </c>
      <c r="AL32" s="1052">
        <v>0</v>
      </c>
      <c r="AM32" s="681">
        <v>0</v>
      </c>
      <c r="AN32" s="681">
        <v>0</v>
      </c>
      <c r="AO32" s="681">
        <v>0</v>
      </c>
      <c r="AP32" s="681">
        <v>0</v>
      </c>
      <c r="AQ32" s="681">
        <v>0</v>
      </c>
      <c r="AR32" s="782"/>
      <c r="AS32" s="699"/>
      <c r="AT32" s="693"/>
      <c r="AU32" s="689"/>
      <c r="AV32" s="689"/>
      <c r="AW32" s="689"/>
      <c r="AX32" s="700"/>
      <c r="AY32" s="701"/>
      <c r="AZ32" s="284"/>
      <c r="BA32" s="350"/>
      <c r="BB32" s="599"/>
      <c r="BC32" s="284"/>
      <c r="BD32" s="350"/>
      <c r="BE32" s="599"/>
      <c r="BF32" s="284"/>
      <c r="BG32" s="350"/>
      <c r="BH32" s="599"/>
      <c r="BI32" s="284"/>
      <c r="BJ32" s="350"/>
      <c r="BK32" s="599"/>
      <c r="BL32" s="284"/>
      <c r="BM32" s="350"/>
      <c r="BN32" s="599"/>
      <c r="BO32" s="284"/>
      <c r="BP32" s="350"/>
      <c r="BQ32" s="599"/>
      <c r="BR32" s="284"/>
      <c r="BS32" s="350"/>
      <c r="BT32" s="599"/>
      <c r="BU32" s="284"/>
      <c r="BV32" s="350"/>
      <c r="BW32" s="599"/>
      <c r="BX32" s="284"/>
      <c r="BY32" s="350"/>
      <c r="BZ32" s="1058"/>
      <c r="CA32" s="1057"/>
    </row>
    <row r="33" spans="1:79" ht="14.25" customHeight="1">
      <c r="A33" s="782"/>
      <c r="B33" s="699"/>
      <c r="C33" s="693"/>
      <c r="D33" s="689"/>
      <c r="E33" s="689"/>
      <c r="F33" s="689"/>
      <c r="G33" s="700"/>
      <c r="H33" s="701"/>
      <c r="I33" s="284"/>
      <c r="J33" s="350"/>
      <c r="K33" s="599"/>
      <c r="L33" s="284"/>
      <c r="M33" s="350"/>
      <c r="N33" s="599"/>
      <c r="O33" s="284"/>
      <c r="P33" s="350"/>
      <c r="Q33" s="599"/>
      <c r="R33" s="284"/>
      <c r="S33" s="350"/>
      <c r="T33" s="599"/>
      <c r="U33" s="284"/>
      <c r="V33" s="350"/>
      <c r="W33" s="599"/>
      <c r="X33" s="284"/>
      <c r="Y33" s="350"/>
      <c r="Z33" s="599"/>
      <c r="AA33" s="284"/>
      <c r="AB33" s="350"/>
      <c r="AC33" s="599"/>
      <c r="AD33" s="284"/>
      <c r="AE33" s="350"/>
      <c r="AF33" s="599"/>
      <c r="AG33" s="284"/>
      <c r="AH33" s="350"/>
      <c r="AI33" s="1059"/>
      <c r="AJ33" s="1057"/>
      <c r="AK33" s="681"/>
      <c r="AL33" s="1052"/>
      <c r="AM33" s="681"/>
      <c r="AN33" s="681"/>
      <c r="AO33" s="681"/>
      <c r="AP33" s="681"/>
      <c r="AQ33" s="1049"/>
      <c r="AR33" s="782"/>
      <c r="AS33" s="699"/>
      <c r="AT33" s="693"/>
      <c r="AU33" s="689"/>
      <c r="AV33" s="689"/>
      <c r="AW33" s="689"/>
      <c r="AX33" s="700"/>
      <c r="AY33" s="701"/>
      <c r="AZ33" s="284"/>
      <c r="BA33" s="350"/>
      <c r="BB33" s="599"/>
      <c r="BC33" s="284"/>
      <c r="BD33" s="350"/>
      <c r="BE33" s="599"/>
      <c r="BF33" s="284"/>
      <c r="BG33" s="350"/>
      <c r="BH33" s="599"/>
      <c r="BI33" s="284"/>
      <c r="BJ33" s="350"/>
      <c r="BK33" s="599"/>
      <c r="BL33" s="284"/>
      <c r="BM33" s="350"/>
      <c r="BN33" s="599"/>
      <c r="BO33" s="284"/>
      <c r="BP33" s="350"/>
      <c r="BQ33" s="599"/>
      <c r="BR33" s="284"/>
      <c r="BS33" s="350"/>
      <c r="BT33" s="599"/>
      <c r="BU33" s="284"/>
      <c r="BV33" s="350"/>
      <c r="BW33" s="599"/>
      <c r="BX33" s="284"/>
      <c r="BY33" s="350"/>
      <c r="BZ33" s="1059"/>
      <c r="CA33" s="1057"/>
    </row>
    <row r="34" spans="1:79" ht="14.25" customHeight="1">
      <c r="A34" s="780"/>
      <c r="B34" s="694"/>
      <c r="C34" s="685"/>
      <c r="D34" s="686"/>
      <c r="E34" s="686"/>
      <c r="F34" s="686"/>
      <c r="G34" s="717"/>
      <c r="H34" s="693"/>
      <c r="I34" s="219"/>
      <c r="J34" s="350"/>
      <c r="K34" s="689"/>
      <c r="L34" s="219"/>
      <c r="M34" s="350"/>
      <c r="N34" s="689"/>
      <c r="O34" s="219"/>
      <c r="P34" s="350"/>
      <c r="Q34" s="689"/>
      <c r="R34" s="219"/>
      <c r="S34" s="350"/>
      <c r="T34" s="689"/>
      <c r="U34" s="219"/>
      <c r="V34" s="350"/>
      <c r="W34" s="689"/>
      <c r="X34" s="219"/>
      <c r="Y34" s="350"/>
      <c r="Z34" s="689"/>
      <c r="AA34" s="219"/>
      <c r="AB34" s="350"/>
      <c r="AC34" s="689"/>
      <c r="AD34" s="219"/>
      <c r="AE34" s="350"/>
      <c r="AF34" s="689"/>
      <c r="AG34" s="219"/>
      <c r="AH34" s="350"/>
      <c r="AI34" s="700"/>
      <c r="AJ34" s="1057"/>
      <c r="AK34" s="681">
        <v>0</v>
      </c>
      <c r="AL34" s="1052">
        <v>0</v>
      </c>
      <c r="AM34" s="681">
        <v>0</v>
      </c>
      <c r="AN34" s="681">
        <v>0</v>
      </c>
      <c r="AO34" s="681">
        <v>0</v>
      </c>
      <c r="AP34" s="681">
        <v>0</v>
      </c>
      <c r="AQ34" s="681">
        <v>0</v>
      </c>
      <c r="AR34" s="780"/>
      <c r="AS34" s="694"/>
      <c r="AT34" s="685"/>
      <c r="AU34" s="686"/>
      <c r="AV34" s="686"/>
      <c r="AW34" s="686"/>
      <c r="AX34" s="717"/>
      <c r="AY34" s="693"/>
      <c r="AZ34" s="219"/>
      <c r="BA34" s="350"/>
      <c r="BB34" s="689"/>
      <c r="BC34" s="219"/>
      <c r="BD34" s="350"/>
      <c r="BE34" s="689"/>
      <c r="BF34" s="219"/>
      <c r="BG34" s="350"/>
      <c r="BH34" s="689"/>
      <c r="BI34" s="219"/>
      <c r="BJ34" s="350"/>
      <c r="BK34" s="689"/>
      <c r="BL34" s="219"/>
      <c r="BM34" s="350"/>
      <c r="BN34" s="689"/>
      <c r="BO34" s="219"/>
      <c r="BP34" s="350"/>
      <c r="BQ34" s="689"/>
      <c r="BR34" s="219"/>
      <c r="BS34" s="350"/>
      <c r="BT34" s="689"/>
      <c r="BU34" s="219"/>
      <c r="BV34" s="350"/>
      <c r="BW34" s="689"/>
      <c r="BX34" s="219"/>
      <c r="BY34" s="350"/>
      <c r="BZ34" s="700"/>
      <c r="CA34" s="1057"/>
    </row>
    <row r="35" spans="1:79" ht="14.25" customHeight="1">
      <c r="A35" s="780"/>
      <c r="B35" s="694"/>
      <c r="C35" s="685"/>
      <c r="D35" s="686"/>
      <c r="E35" s="686"/>
      <c r="F35" s="686"/>
      <c r="G35" s="718"/>
      <c r="H35" s="693"/>
      <c r="I35" s="219"/>
      <c r="J35" s="350"/>
      <c r="K35" s="689"/>
      <c r="L35" s="219"/>
      <c r="M35" s="350"/>
      <c r="N35" s="689"/>
      <c r="O35" s="219"/>
      <c r="P35" s="350"/>
      <c r="Q35" s="689"/>
      <c r="R35" s="219"/>
      <c r="S35" s="350"/>
      <c r="T35" s="689"/>
      <c r="U35" s="219"/>
      <c r="V35" s="350"/>
      <c r="W35" s="689"/>
      <c r="X35" s="219"/>
      <c r="Y35" s="350"/>
      <c r="Z35" s="689"/>
      <c r="AA35" s="219"/>
      <c r="AB35" s="350"/>
      <c r="AC35" s="689"/>
      <c r="AD35" s="219"/>
      <c r="AE35" s="350"/>
      <c r="AF35" s="689"/>
      <c r="AG35" s="219"/>
      <c r="AH35" s="350"/>
      <c r="AI35" s="1056"/>
      <c r="AJ35" s="1057"/>
      <c r="AK35" s="681"/>
      <c r="AL35" s="1052"/>
      <c r="AM35" s="681"/>
      <c r="AN35" s="681"/>
      <c r="AO35" s="681"/>
      <c r="AP35" s="681"/>
      <c r="AQ35" s="1049"/>
      <c r="AR35" s="780"/>
      <c r="AS35" s="694"/>
      <c r="AT35" s="685"/>
      <c r="AU35" s="686"/>
      <c r="AV35" s="686"/>
      <c r="AW35" s="686"/>
      <c r="AX35" s="718"/>
      <c r="AY35" s="693"/>
      <c r="AZ35" s="219"/>
      <c r="BA35" s="350"/>
      <c r="BB35" s="689"/>
      <c r="BC35" s="219"/>
      <c r="BD35" s="350"/>
      <c r="BE35" s="689"/>
      <c r="BF35" s="219"/>
      <c r="BG35" s="350"/>
      <c r="BH35" s="689"/>
      <c r="BI35" s="219"/>
      <c r="BJ35" s="350"/>
      <c r="BK35" s="689"/>
      <c r="BL35" s="219"/>
      <c r="BM35" s="350"/>
      <c r="BN35" s="689"/>
      <c r="BO35" s="219"/>
      <c r="BP35" s="350"/>
      <c r="BQ35" s="689"/>
      <c r="BR35" s="219"/>
      <c r="BS35" s="350"/>
      <c r="BT35" s="689"/>
      <c r="BU35" s="219"/>
      <c r="BV35" s="350"/>
      <c r="BW35" s="689"/>
      <c r="BX35" s="219"/>
      <c r="BY35" s="350"/>
      <c r="BZ35" s="1056"/>
      <c r="CA35" s="1057"/>
    </row>
    <row r="36" spans="1:79" ht="14.25" customHeight="1">
      <c r="A36" s="782"/>
      <c r="B36" s="699"/>
      <c r="C36" s="693"/>
      <c r="D36" s="689"/>
      <c r="E36" s="689"/>
      <c r="F36" s="689"/>
      <c r="G36" s="700"/>
      <c r="H36" s="701"/>
      <c r="I36" s="284"/>
      <c r="J36" s="350"/>
      <c r="K36" s="599"/>
      <c r="L36" s="284"/>
      <c r="M36" s="350"/>
      <c r="N36" s="599"/>
      <c r="O36" s="284"/>
      <c r="P36" s="350"/>
      <c r="Q36" s="599"/>
      <c r="R36" s="284"/>
      <c r="S36" s="350"/>
      <c r="T36" s="599"/>
      <c r="U36" s="284"/>
      <c r="V36" s="350"/>
      <c r="W36" s="599"/>
      <c r="X36" s="284"/>
      <c r="Y36" s="350"/>
      <c r="Z36" s="599"/>
      <c r="AA36" s="284"/>
      <c r="AB36" s="350"/>
      <c r="AC36" s="599"/>
      <c r="AD36" s="284"/>
      <c r="AE36" s="350"/>
      <c r="AF36" s="599"/>
      <c r="AG36" s="284"/>
      <c r="AH36" s="350"/>
      <c r="AI36" s="1058"/>
      <c r="AJ36" s="1057"/>
      <c r="AK36" s="681">
        <v>0</v>
      </c>
      <c r="AL36" s="1052">
        <v>0</v>
      </c>
      <c r="AM36" s="681">
        <v>0</v>
      </c>
      <c r="AN36" s="681">
        <v>0</v>
      </c>
      <c r="AO36" s="681">
        <v>0</v>
      </c>
      <c r="AP36" s="681">
        <v>0</v>
      </c>
      <c r="AQ36" s="681">
        <v>0</v>
      </c>
      <c r="AR36" s="782"/>
      <c r="AS36" s="699"/>
      <c r="AT36" s="693"/>
      <c r="AU36" s="689"/>
      <c r="AV36" s="689"/>
      <c r="AW36" s="689"/>
      <c r="AX36" s="700"/>
      <c r="AY36" s="701"/>
      <c r="AZ36" s="284"/>
      <c r="BA36" s="350"/>
      <c r="BB36" s="599"/>
      <c r="BC36" s="284"/>
      <c r="BD36" s="350"/>
      <c r="BE36" s="599"/>
      <c r="BF36" s="284"/>
      <c r="BG36" s="350"/>
      <c r="BH36" s="599"/>
      <c r="BI36" s="284"/>
      <c r="BJ36" s="350"/>
      <c r="BK36" s="599"/>
      <c r="BL36" s="284"/>
      <c r="BM36" s="350"/>
      <c r="BN36" s="599"/>
      <c r="BO36" s="284"/>
      <c r="BP36" s="350"/>
      <c r="BQ36" s="599"/>
      <c r="BR36" s="284"/>
      <c r="BS36" s="350"/>
      <c r="BT36" s="599"/>
      <c r="BU36" s="284"/>
      <c r="BV36" s="350"/>
      <c r="BW36" s="599"/>
      <c r="BX36" s="284"/>
      <c r="BY36" s="350"/>
      <c r="BZ36" s="1058"/>
      <c r="CA36" s="1057"/>
    </row>
    <row r="37" spans="1:79" ht="14.25" customHeight="1">
      <c r="A37" s="782"/>
      <c r="B37" s="699"/>
      <c r="C37" s="693"/>
      <c r="D37" s="689"/>
      <c r="E37" s="689"/>
      <c r="F37" s="689"/>
      <c r="G37" s="700"/>
      <c r="H37" s="701"/>
      <c r="I37" s="284"/>
      <c r="J37" s="350"/>
      <c r="K37" s="599"/>
      <c r="L37" s="284"/>
      <c r="M37" s="350"/>
      <c r="N37" s="599"/>
      <c r="O37" s="284"/>
      <c r="P37" s="350"/>
      <c r="Q37" s="599"/>
      <c r="R37" s="284"/>
      <c r="S37" s="350"/>
      <c r="T37" s="599"/>
      <c r="U37" s="284"/>
      <c r="V37" s="350"/>
      <c r="W37" s="599"/>
      <c r="X37" s="284"/>
      <c r="Y37" s="350"/>
      <c r="Z37" s="599"/>
      <c r="AA37" s="284"/>
      <c r="AB37" s="350"/>
      <c r="AC37" s="599"/>
      <c r="AD37" s="284"/>
      <c r="AE37" s="350"/>
      <c r="AF37" s="599"/>
      <c r="AG37" s="284"/>
      <c r="AH37" s="350"/>
      <c r="AI37" s="1059"/>
      <c r="AJ37" s="1057"/>
      <c r="AK37" s="681"/>
      <c r="AL37" s="1052"/>
      <c r="AM37" s="681"/>
      <c r="AN37" s="681"/>
      <c r="AO37" s="681"/>
      <c r="AP37" s="681"/>
      <c r="AQ37" s="1049"/>
      <c r="AR37" s="782"/>
      <c r="AS37" s="699"/>
      <c r="AT37" s="693"/>
      <c r="AU37" s="689"/>
      <c r="AV37" s="689"/>
      <c r="AW37" s="689"/>
      <c r="AX37" s="700"/>
      <c r="AY37" s="701"/>
      <c r="AZ37" s="284"/>
      <c r="BA37" s="350"/>
      <c r="BB37" s="599"/>
      <c r="BC37" s="284"/>
      <c r="BD37" s="350"/>
      <c r="BE37" s="599"/>
      <c r="BF37" s="284"/>
      <c r="BG37" s="350"/>
      <c r="BH37" s="599"/>
      <c r="BI37" s="284"/>
      <c r="BJ37" s="350"/>
      <c r="BK37" s="599"/>
      <c r="BL37" s="284"/>
      <c r="BM37" s="350"/>
      <c r="BN37" s="599"/>
      <c r="BO37" s="284"/>
      <c r="BP37" s="350"/>
      <c r="BQ37" s="599"/>
      <c r="BR37" s="284"/>
      <c r="BS37" s="350"/>
      <c r="BT37" s="599"/>
      <c r="BU37" s="284"/>
      <c r="BV37" s="350"/>
      <c r="BW37" s="599"/>
      <c r="BX37" s="284"/>
      <c r="BY37" s="350"/>
      <c r="BZ37" s="1059"/>
      <c r="CA37" s="1057"/>
    </row>
    <row r="38" spans="1:79" ht="14.25" customHeight="1">
      <c r="A38" s="780"/>
      <c r="B38" s="694"/>
      <c r="C38" s="685"/>
      <c r="D38" s="686"/>
      <c r="E38" s="686"/>
      <c r="F38" s="686"/>
      <c r="G38" s="717"/>
      <c r="H38" s="693"/>
      <c r="I38" s="219"/>
      <c r="J38" s="350"/>
      <c r="K38" s="689"/>
      <c r="L38" s="219"/>
      <c r="M38" s="350"/>
      <c r="N38" s="689"/>
      <c r="O38" s="219"/>
      <c r="P38" s="350"/>
      <c r="Q38" s="689"/>
      <c r="R38" s="219"/>
      <c r="S38" s="350"/>
      <c r="T38" s="689"/>
      <c r="U38" s="219"/>
      <c r="V38" s="350"/>
      <c r="W38" s="689"/>
      <c r="X38" s="219"/>
      <c r="Y38" s="350"/>
      <c r="Z38" s="689"/>
      <c r="AA38" s="219"/>
      <c r="AB38" s="350"/>
      <c r="AC38" s="689"/>
      <c r="AD38" s="219"/>
      <c r="AE38" s="350"/>
      <c r="AF38" s="689"/>
      <c r="AG38" s="219"/>
      <c r="AH38" s="350"/>
      <c r="AI38" s="700"/>
      <c r="AJ38" s="1057"/>
      <c r="AK38" s="681">
        <v>0</v>
      </c>
      <c r="AL38" s="1052">
        <v>0</v>
      </c>
      <c r="AM38" s="681">
        <v>0</v>
      </c>
      <c r="AN38" s="681">
        <v>0</v>
      </c>
      <c r="AO38" s="681">
        <v>0</v>
      </c>
      <c r="AP38" s="681">
        <v>0</v>
      </c>
      <c r="AQ38" s="681">
        <v>0</v>
      </c>
      <c r="AR38" s="780"/>
      <c r="AS38" s="694"/>
      <c r="AT38" s="685"/>
      <c r="AU38" s="686"/>
      <c r="AV38" s="686"/>
      <c r="AW38" s="686"/>
      <c r="AX38" s="717"/>
      <c r="AY38" s="693"/>
      <c r="AZ38" s="219"/>
      <c r="BA38" s="350"/>
      <c r="BB38" s="689"/>
      <c r="BC38" s="219"/>
      <c r="BD38" s="350"/>
      <c r="BE38" s="689"/>
      <c r="BF38" s="219"/>
      <c r="BG38" s="350"/>
      <c r="BH38" s="689"/>
      <c r="BI38" s="219"/>
      <c r="BJ38" s="350"/>
      <c r="BK38" s="689"/>
      <c r="BL38" s="219"/>
      <c r="BM38" s="350"/>
      <c r="BN38" s="689"/>
      <c r="BO38" s="219"/>
      <c r="BP38" s="350"/>
      <c r="BQ38" s="689"/>
      <c r="BR38" s="219"/>
      <c r="BS38" s="350"/>
      <c r="BT38" s="689"/>
      <c r="BU38" s="219"/>
      <c r="BV38" s="350"/>
      <c r="BW38" s="689"/>
      <c r="BX38" s="219"/>
      <c r="BY38" s="350"/>
      <c r="BZ38" s="700"/>
      <c r="CA38" s="1057"/>
    </row>
    <row r="39" spans="1:79" ht="14.25" customHeight="1">
      <c r="A39" s="780"/>
      <c r="B39" s="694"/>
      <c r="C39" s="685"/>
      <c r="D39" s="686"/>
      <c r="E39" s="686"/>
      <c r="F39" s="686"/>
      <c r="G39" s="718"/>
      <c r="H39" s="693"/>
      <c r="I39" s="219"/>
      <c r="J39" s="350"/>
      <c r="K39" s="689"/>
      <c r="L39" s="219"/>
      <c r="M39" s="350"/>
      <c r="N39" s="689"/>
      <c r="O39" s="219"/>
      <c r="P39" s="350"/>
      <c r="Q39" s="689"/>
      <c r="R39" s="219"/>
      <c r="S39" s="350"/>
      <c r="T39" s="689"/>
      <c r="U39" s="219"/>
      <c r="V39" s="350"/>
      <c r="W39" s="689"/>
      <c r="X39" s="219"/>
      <c r="Y39" s="350"/>
      <c r="Z39" s="689"/>
      <c r="AA39" s="219"/>
      <c r="AB39" s="350"/>
      <c r="AC39" s="689"/>
      <c r="AD39" s="219"/>
      <c r="AE39" s="350"/>
      <c r="AF39" s="689"/>
      <c r="AG39" s="219"/>
      <c r="AH39" s="350"/>
      <c r="AI39" s="1056"/>
      <c r="AJ39" s="1057"/>
      <c r="AK39" s="681"/>
      <c r="AL39" s="1052"/>
      <c r="AM39" s="681"/>
      <c r="AN39" s="681"/>
      <c r="AO39" s="681"/>
      <c r="AP39" s="681"/>
      <c r="AQ39" s="1049"/>
      <c r="AR39" s="780"/>
      <c r="AS39" s="694"/>
      <c r="AT39" s="685"/>
      <c r="AU39" s="686"/>
      <c r="AV39" s="686"/>
      <c r="AW39" s="686"/>
      <c r="AX39" s="718"/>
      <c r="AY39" s="693"/>
      <c r="AZ39" s="219"/>
      <c r="BA39" s="350"/>
      <c r="BB39" s="689"/>
      <c r="BC39" s="219"/>
      <c r="BD39" s="350"/>
      <c r="BE39" s="689"/>
      <c r="BF39" s="219"/>
      <c r="BG39" s="350"/>
      <c r="BH39" s="689"/>
      <c r="BI39" s="219"/>
      <c r="BJ39" s="350"/>
      <c r="BK39" s="689"/>
      <c r="BL39" s="219"/>
      <c r="BM39" s="350"/>
      <c r="BN39" s="689"/>
      <c r="BO39" s="219"/>
      <c r="BP39" s="350"/>
      <c r="BQ39" s="689"/>
      <c r="BR39" s="219"/>
      <c r="BS39" s="350"/>
      <c r="BT39" s="689"/>
      <c r="BU39" s="219"/>
      <c r="BV39" s="350"/>
      <c r="BW39" s="689"/>
      <c r="BX39" s="219"/>
      <c r="BY39" s="350"/>
      <c r="BZ39" s="1056"/>
      <c r="CA39" s="1057"/>
    </row>
    <row r="40" spans="1:79" ht="14.25" customHeight="1">
      <c r="A40" s="782"/>
      <c r="B40" s="699"/>
      <c r="C40" s="693"/>
      <c r="D40" s="689"/>
      <c r="E40" s="689"/>
      <c r="F40" s="689"/>
      <c r="G40" s="700"/>
      <c r="H40" s="701"/>
      <c r="I40" s="284"/>
      <c r="J40" s="350"/>
      <c r="K40" s="599"/>
      <c r="L40" s="284"/>
      <c r="M40" s="350"/>
      <c r="N40" s="599"/>
      <c r="O40" s="284"/>
      <c r="P40" s="350"/>
      <c r="Q40" s="599"/>
      <c r="R40" s="284"/>
      <c r="S40" s="350"/>
      <c r="T40" s="599"/>
      <c r="U40" s="284"/>
      <c r="V40" s="350"/>
      <c r="W40" s="599"/>
      <c r="X40" s="284"/>
      <c r="Y40" s="350"/>
      <c r="Z40" s="599"/>
      <c r="AA40" s="284"/>
      <c r="AB40" s="350"/>
      <c r="AC40" s="599"/>
      <c r="AD40" s="284"/>
      <c r="AE40" s="350"/>
      <c r="AF40" s="599"/>
      <c r="AG40" s="284"/>
      <c r="AH40" s="350"/>
      <c r="AI40" s="1058"/>
      <c r="AJ40" s="1057"/>
      <c r="AK40" s="681">
        <v>0</v>
      </c>
      <c r="AL40" s="1052">
        <v>0</v>
      </c>
      <c r="AM40" s="681">
        <v>0</v>
      </c>
      <c r="AN40" s="681">
        <v>0</v>
      </c>
      <c r="AO40" s="681">
        <v>0</v>
      </c>
      <c r="AP40" s="681">
        <v>0</v>
      </c>
      <c r="AQ40" s="681">
        <v>0</v>
      </c>
      <c r="AR40" s="782"/>
      <c r="AS40" s="699"/>
      <c r="AT40" s="693"/>
      <c r="AU40" s="689"/>
      <c r="AV40" s="689"/>
      <c r="AW40" s="689"/>
      <c r="AX40" s="700"/>
      <c r="AY40" s="701"/>
      <c r="AZ40" s="284"/>
      <c r="BA40" s="350"/>
      <c r="BB40" s="599"/>
      <c r="BC40" s="284"/>
      <c r="BD40" s="350"/>
      <c r="BE40" s="599"/>
      <c r="BF40" s="284"/>
      <c r="BG40" s="350"/>
      <c r="BH40" s="599"/>
      <c r="BI40" s="284"/>
      <c r="BJ40" s="350"/>
      <c r="BK40" s="599"/>
      <c r="BL40" s="284"/>
      <c r="BM40" s="350"/>
      <c r="BN40" s="599"/>
      <c r="BO40" s="284"/>
      <c r="BP40" s="350"/>
      <c r="BQ40" s="599"/>
      <c r="BR40" s="284"/>
      <c r="BS40" s="350"/>
      <c r="BT40" s="599"/>
      <c r="BU40" s="284"/>
      <c r="BV40" s="350"/>
      <c r="BW40" s="599"/>
      <c r="BX40" s="284"/>
      <c r="BY40" s="350"/>
      <c r="BZ40" s="1058"/>
      <c r="CA40" s="1057"/>
    </row>
    <row r="41" spans="1:79" ht="14.25" customHeight="1">
      <c r="A41" s="782"/>
      <c r="B41" s="699"/>
      <c r="C41" s="693"/>
      <c r="D41" s="689"/>
      <c r="E41" s="689"/>
      <c r="F41" s="689"/>
      <c r="G41" s="700"/>
      <c r="H41" s="701"/>
      <c r="I41" s="284"/>
      <c r="J41" s="350"/>
      <c r="K41" s="599"/>
      <c r="L41" s="284"/>
      <c r="M41" s="350"/>
      <c r="N41" s="599"/>
      <c r="O41" s="284"/>
      <c r="P41" s="350"/>
      <c r="Q41" s="599"/>
      <c r="R41" s="284"/>
      <c r="S41" s="350"/>
      <c r="T41" s="599"/>
      <c r="U41" s="284"/>
      <c r="V41" s="350"/>
      <c r="W41" s="599"/>
      <c r="X41" s="284"/>
      <c r="Y41" s="350"/>
      <c r="Z41" s="599"/>
      <c r="AA41" s="284"/>
      <c r="AB41" s="350"/>
      <c r="AC41" s="599"/>
      <c r="AD41" s="284"/>
      <c r="AE41" s="350"/>
      <c r="AF41" s="599"/>
      <c r="AG41" s="284"/>
      <c r="AH41" s="350"/>
      <c r="AI41" s="1059"/>
      <c r="AJ41" s="1057"/>
      <c r="AK41" s="681"/>
      <c r="AL41" s="1052"/>
      <c r="AM41" s="681"/>
      <c r="AN41" s="681"/>
      <c r="AO41" s="681"/>
      <c r="AP41" s="681"/>
      <c r="AQ41" s="1049"/>
      <c r="AR41" s="782"/>
      <c r="AS41" s="699"/>
      <c r="AT41" s="693"/>
      <c r="AU41" s="689"/>
      <c r="AV41" s="689"/>
      <c r="AW41" s="689"/>
      <c r="AX41" s="700"/>
      <c r="AY41" s="701"/>
      <c r="AZ41" s="284"/>
      <c r="BA41" s="350"/>
      <c r="BB41" s="599"/>
      <c r="BC41" s="284"/>
      <c r="BD41" s="350"/>
      <c r="BE41" s="599"/>
      <c r="BF41" s="284"/>
      <c r="BG41" s="350"/>
      <c r="BH41" s="599"/>
      <c r="BI41" s="284"/>
      <c r="BJ41" s="350"/>
      <c r="BK41" s="599"/>
      <c r="BL41" s="284"/>
      <c r="BM41" s="350"/>
      <c r="BN41" s="599"/>
      <c r="BO41" s="284"/>
      <c r="BP41" s="350"/>
      <c r="BQ41" s="599"/>
      <c r="BR41" s="284"/>
      <c r="BS41" s="350"/>
      <c r="BT41" s="599"/>
      <c r="BU41" s="284"/>
      <c r="BV41" s="350"/>
      <c r="BW41" s="599"/>
      <c r="BX41" s="284"/>
      <c r="BY41" s="350"/>
      <c r="BZ41" s="1059"/>
      <c r="CA41" s="1057"/>
    </row>
    <row r="42" spans="1:79" ht="14.25" customHeight="1">
      <c r="A42" s="780"/>
      <c r="B42" s="694"/>
      <c r="C42" s="685"/>
      <c r="D42" s="686"/>
      <c r="E42" s="686"/>
      <c r="F42" s="686"/>
      <c r="G42" s="717"/>
      <c r="H42" s="693"/>
      <c r="I42" s="219"/>
      <c r="J42" s="350"/>
      <c r="K42" s="689"/>
      <c r="L42" s="219"/>
      <c r="M42" s="350"/>
      <c r="N42" s="689"/>
      <c r="O42" s="219"/>
      <c r="P42" s="350"/>
      <c r="Q42" s="689"/>
      <c r="R42" s="219"/>
      <c r="S42" s="350"/>
      <c r="T42" s="689"/>
      <c r="U42" s="219"/>
      <c r="V42" s="350"/>
      <c r="W42" s="689"/>
      <c r="X42" s="219"/>
      <c r="Y42" s="350"/>
      <c r="Z42" s="689"/>
      <c r="AA42" s="219"/>
      <c r="AB42" s="350"/>
      <c r="AC42" s="689"/>
      <c r="AD42" s="219"/>
      <c r="AE42" s="350"/>
      <c r="AF42" s="689"/>
      <c r="AG42" s="219"/>
      <c r="AH42" s="350"/>
      <c r="AI42" s="700"/>
      <c r="AJ42" s="1057"/>
      <c r="AK42" s="681">
        <v>0</v>
      </c>
      <c r="AL42" s="1052">
        <v>0</v>
      </c>
      <c r="AM42" s="681">
        <v>0</v>
      </c>
      <c r="AN42" s="681">
        <v>0</v>
      </c>
      <c r="AO42" s="681">
        <v>0</v>
      </c>
      <c r="AP42" s="681">
        <v>0</v>
      </c>
      <c r="AQ42" s="681">
        <v>0</v>
      </c>
      <c r="AR42" s="780"/>
      <c r="AS42" s="694"/>
      <c r="AT42" s="685"/>
      <c r="AU42" s="686"/>
      <c r="AV42" s="686"/>
      <c r="AW42" s="686"/>
      <c r="AX42" s="717"/>
      <c r="AY42" s="693"/>
      <c r="AZ42" s="219"/>
      <c r="BA42" s="350"/>
      <c r="BB42" s="689"/>
      <c r="BC42" s="219"/>
      <c r="BD42" s="350"/>
      <c r="BE42" s="689"/>
      <c r="BF42" s="219"/>
      <c r="BG42" s="350"/>
      <c r="BH42" s="689"/>
      <c r="BI42" s="219"/>
      <c r="BJ42" s="350"/>
      <c r="BK42" s="689"/>
      <c r="BL42" s="219"/>
      <c r="BM42" s="350"/>
      <c r="BN42" s="689"/>
      <c r="BO42" s="219"/>
      <c r="BP42" s="350"/>
      <c r="BQ42" s="689"/>
      <c r="BR42" s="219"/>
      <c r="BS42" s="350"/>
      <c r="BT42" s="689"/>
      <c r="BU42" s="219"/>
      <c r="BV42" s="350"/>
      <c r="BW42" s="689"/>
      <c r="BX42" s="219"/>
      <c r="BY42" s="350"/>
      <c r="BZ42" s="700"/>
      <c r="CA42" s="1057"/>
    </row>
    <row r="43" spans="1:79" ht="14.25" customHeight="1">
      <c r="A43" s="780"/>
      <c r="B43" s="694"/>
      <c r="C43" s="685"/>
      <c r="D43" s="686"/>
      <c r="E43" s="686"/>
      <c r="F43" s="686"/>
      <c r="G43" s="718"/>
      <c r="H43" s="693"/>
      <c r="I43" s="219"/>
      <c r="J43" s="350"/>
      <c r="K43" s="689"/>
      <c r="L43" s="219"/>
      <c r="M43" s="350"/>
      <c r="N43" s="689"/>
      <c r="O43" s="219"/>
      <c r="P43" s="350"/>
      <c r="Q43" s="689"/>
      <c r="R43" s="219"/>
      <c r="S43" s="350"/>
      <c r="T43" s="689"/>
      <c r="U43" s="219"/>
      <c r="V43" s="350"/>
      <c r="W43" s="689"/>
      <c r="X43" s="219"/>
      <c r="Y43" s="350"/>
      <c r="Z43" s="689"/>
      <c r="AA43" s="219"/>
      <c r="AB43" s="350"/>
      <c r="AC43" s="689"/>
      <c r="AD43" s="219"/>
      <c r="AE43" s="350"/>
      <c r="AF43" s="689"/>
      <c r="AG43" s="219"/>
      <c r="AH43" s="350"/>
      <c r="AI43" s="1056"/>
      <c r="AJ43" s="1057"/>
      <c r="AK43" s="681"/>
      <c r="AL43" s="1052"/>
      <c r="AM43" s="681"/>
      <c r="AN43" s="681"/>
      <c r="AO43" s="681"/>
      <c r="AP43" s="681"/>
      <c r="AQ43" s="1049"/>
      <c r="AR43" s="780"/>
      <c r="AS43" s="694"/>
      <c r="AT43" s="685"/>
      <c r="AU43" s="686"/>
      <c r="AV43" s="686"/>
      <c r="AW43" s="686"/>
      <c r="AX43" s="718"/>
      <c r="AY43" s="693"/>
      <c r="AZ43" s="219"/>
      <c r="BA43" s="350"/>
      <c r="BB43" s="689"/>
      <c r="BC43" s="219"/>
      <c r="BD43" s="350"/>
      <c r="BE43" s="689"/>
      <c r="BF43" s="219"/>
      <c r="BG43" s="350"/>
      <c r="BH43" s="689"/>
      <c r="BI43" s="219"/>
      <c r="BJ43" s="350"/>
      <c r="BK43" s="689"/>
      <c r="BL43" s="219"/>
      <c r="BM43" s="350"/>
      <c r="BN43" s="689"/>
      <c r="BO43" s="219"/>
      <c r="BP43" s="350"/>
      <c r="BQ43" s="689"/>
      <c r="BR43" s="219"/>
      <c r="BS43" s="350"/>
      <c r="BT43" s="689"/>
      <c r="BU43" s="219"/>
      <c r="BV43" s="350"/>
      <c r="BW43" s="689"/>
      <c r="BX43" s="219"/>
      <c r="BY43" s="350"/>
      <c r="BZ43" s="1056"/>
      <c r="CA43" s="1057"/>
    </row>
    <row r="44" spans="1:79" ht="14.25" customHeight="1">
      <c r="A44" s="782"/>
      <c r="B44" s="699"/>
      <c r="C44" s="693"/>
      <c r="D44" s="689"/>
      <c r="E44" s="689"/>
      <c r="F44" s="689"/>
      <c r="G44" s="700"/>
      <c r="H44" s="701"/>
      <c r="I44" s="284"/>
      <c r="J44" s="350"/>
      <c r="K44" s="599"/>
      <c r="L44" s="284"/>
      <c r="M44" s="350"/>
      <c r="N44" s="599"/>
      <c r="O44" s="284"/>
      <c r="P44" s="350"/>
      <c r="Q44" s="599"/>
      <c r="R44" s="284"/>
      <c r="S44" s="350"/>
      <c r="T44" s="599"/>
      <c r="U44" s="284"/>
      <c r="V44" s="350"/>
      <c r="W44" s="599"/>
      <c r="X44" s="284"/>
      <c r="Y44" s="350"/>
      <c r="Z44" s="599"/>
      <c r="AA44" s="284"/>
      <c r="AB44" s="350"/>
      <c r="AC44" s="599"/>
      <c r="AD44" s="284"/>
      <c r="AE44" s="350"/>
      <c r="AF44" s="599"/>
      <c r="AG44" s="284"/>
      <c r="AH44" s="350"/>
      <c r="AI44" s="1058"/>
      <c r="AJ44" s="1057"/>
      <c r="AK44" s="681">
        <v>0</v>
      </c>
      <c r="AL44" s="1052">
        <v>0</v>
      </c>
      <c r="AM44" s="681">
        <v>0</v>
      </c>
      <c r="AN44" s="681">
        <v>0</v>
      </c>
      <c r="AO44" s="681">
        <v>0</v>
      </c>
      <c r="AP44" s="681">
        <v>0</v>
      </c>
      <c r="AQ44" s="681">
        <v>0</v>
      </c>
      <c r="AR44" s="782"/>
      <c r="AS44" s="699"/>
      <c r="AT44" s="693"/>
      <c r="AU44" s="689"/>
      <c r="AV44" s="689"/>
      <c r="AW44" s="689"/>
      <c r="AX44" s="700"/>
      <c r="AY44" s="701"/>
      <c r="AZ44" s="284"/>
      <c r="BA44" s="350"/>
      <c r="BB44" s="599"/>
      <c r="BC44" s="284"/>
      <c r="BD44" s="350"/>
      <c r="BE44" s="599"/>
      <c r="BF44" s="284"/>
      <c r="BG44" s="350"/>
      <c r="BH44" s="599"/>
      <c r="BI44" s="284"/>
      <c r="BJ44" s="350"/>
      <c r="BK44" s="599"/>
      <c r="BL44" s="284"/>
      <c r="BM44" s="350"/>
      <c r="BN44" s="599"/>
      <c r="BO44" s="284"/>
      <c r="BP44" s="350"/>
      <c r="BQ44" s="599"/>
      <c r="BR44" s="284"/>
      <c r="BS44" s="350"/>
      <c r="BT44" s="599"/>
      <c r="BU44" s="284"/>
      <c r="BV44" s="350"/>
      <c r="BW44" s="599"/>
      <c r="BX44" s="284"/>
      <c r="BY44" s="350"/>
      <c r="BZ44" s="1058"/>
      <c r="CA44" s="1057"/>
    </row>
    <row r="45" spans="1:79" ht="14.25" customHeight="1">
      <c r="A45" s="782"/>
      <c r="B45" s="699"/>
      <c r="C45" s="693"/>
      <c r="D45" s="689"/>
      <c r="E45" s="689"/>
      <c r="F45" s="689"/>
      <c r="G45" s="700"/>
      <c r="H45" s="701"/>
      <c r="I45" s="284"/>
      <c r="J45" s="350"/>
      <c r="K45" s="599"/>
      <c r="L45" s="284"/>
      <c r="M45" s="350"/>
      <c r="N45" s="599"/>
      <c r="O45" s="284"/>
      <c r="P45" s="350"/>
      <c r="Q45" s="599"/>
      <c r="R45" s="284"/>
      <c r="S45" s="350"/>
      <c r="T45" s="599"/>
      <c r="U45" s="284"/>
      <c r="V45" s="350"/>
      <c r="W45" s="599"/>
      <c r="X45" s="284"/>
      <c r="Y45" s="350"/>
      <c r="Z45" s="599"/>
      <c r="AA45" s="284"/>
      <c r="AB45" s="350"/>
      <c r="AC45" s="599"/>
      <c r="AD45" s="284"/>
      <c r="AE45" s="350"/>
      <c r="AF45" s="599"/>
      <c r="AG45" s="284"/>
      <c r="AH45" s="350"/>
      <c r="AI45" s="1059"/>
      <c r="AJ45" s="1057"/>
      <c r="AK45" s="681"/>
      <c r="AL45" s="1052"/>
      <c r="AM45" s="681"/>
      <c r="AN45" s="681"/>
      <c r="AO45" s="681"/>
      <c r="AP45" s="681"/>
      <c r="AQ45" s="1049"/>
      <c r="AR45" s="782"/>
      <c r="AS45" s="699"/>
      <c r="AT45" s="693"/>
      <c r="AU45" s="689"/>
      <c r="AV45" s="689"/>
      <c r="AW45" s="689"/>
      <c r="AX45" s="700"/>
      <c r="AY45" s="701"/>
      <c r="AZ45" s="284"/>
      <c r="BA45" s="350"/>
      <c r="BB45" s="599"/>
      <c r="BC45" s="284"/>
      <c r="BD45" s="350"/>
      <c r="BE45" s="599"/>
      <c r="BF45" s="284"/>
      <c r="BG45" s="350"/>
      <c r="BH45" s="599"/>
      <c r="BI45" s="284"/>
      <c r="BJ45" s="350"/>
      <c r="BK45" s="599"/>
      <c r="BL45" s="284"/>
      <c r="BM45" s="350"/>
      <c r="BN45" s="599"/>
      <c r="BO45" s="284"/>
      <c r="BP45" s="350"/>
      <c r="BQ45" s="599"/>
      <c r="BR45" s="284"/>
      <c r="BS45" s="350"/>
      <c r="BT45" s="599"/>
      <c r="BU45" s="284"/>
      <c r="BV45" s="350"/>
      <c r="BW45" s="599"/>
      <c r="BX45" s="284"/>
      <c r="BY45" s="350"/>
      <c r="BZ45" s="1059"/>
      <c r="CA45" s="1057"/>
    </row>
    <row r="46" spans="1:79" ht="14.25" customHeight="1">
      <c r="A46" s="780"/>
      <c r="B46" s="694"/>
      <c r="C46" s="685"/>
      <c r="D46" s="686"/>
      <c r="E46" s="686"/>
      <c r="F46" s="686"/>
      <c r="G46" s="717"/>
      <c r="H46" s="693"/>
      <c r="I46" s="219"/>
      <c r="J46" s="350"/>
      <c r="K46" s="689"/>
      <c r="L46" s="219"/>
      <c r="M46" s="350"/>
      <c r="N46" s="689"/>
      <c r="O46" s="219"/>
      <c r="P46" s="350"/>
      <c r="Q46" s="689"/>
      <c r="R46" s="219"/>
      <c r="S46" s="350"/>
      <c r="T46" s="689"/>
      <c r="U46" s="219"/>
      <c r="V46" s="350"/>
      <c r="W46" s="689"/>
      <c r="X46" s="219"/>
      <c r="Y46" s="350"/>
      <c r="Z46" s="689"/>
      <c r="AA46" s="219"/>
      <c r="AB46" s="350"/>
      <c r="AC46" s="689"/>
      <c r="AD46" s="219"/>
      <c r="AE46" s="350"/>
      <c r="AF46" s="689"/>
      <c r="AG46" s="219"/>
      <c r="AH46" s="350"/>
      <c r="AI46" s="700"/>
      <c r="AJ46" s="1057"/>
      <c r="AK46" s="681">
        <v>0</v>
      </c>
      <c r="AL46" s="1052">
        <v>0</v>
      </c>
      <c r="AM46" s="681">
        <v>0</v>
      </c>
      <c r="AN46" s="681">
        <v>0</v>
      </c>
      <c r="AO46" s="681">
        <v>0</v>
      </c>
      <c r="AP46" s="681">
        <v>0</v>
      </c>
      <c r="AQ46" s="681">
        <v>0</v>
      </c>
      <c r="AR46" s="780"/>
      <c r="AS46" s="694"/>
      <c r="AT46" s="685"/>
      <c r="AU46" s="686"/>
      <c r="AV46" s="686"/>
      <c r="AW46" s="686"/>
      <c r="AX46" s="717"/>
      <c r="AY46" s="693"/>
      <c r="AZ46" s="219"/>
      <c r="BA46" s="350"/>
      <c r="BB46" s="689"/>
      <c r="BC46" s="219"/>
      <c r="BD46" s="350"/>
      <c r="BE46" s="689"/>
      <c r="BF46" s="219"/>
      <c r="BG46" s="350"/>
      <c r="BH46" s="689"/>
      <c r="BI46" s="219"/>
      <c r="BJ46" s="350"/>
      <c r="BK46" s="689"/>
      <c r="BL46" s="219"/>
      <c r="BM46" s="350"/>
      <c r="BN46" s="689"/>
      <c r="BO46" s="219"/>
      <c r="BP46" s="350"/>
      <c r="BQ46" s="689"/>
      <c r="BR46" s="219"/>
      <c r="BS46" s="350"/>
      <c r="BT46" s="689"/>
      <c r="BU46" s="219"/>
      <c r="BV46" s="350"/>
      <c r="BW46" s="689"/>
      <c r="BX46" s="219"/>
      <c r="BY46" s="350"/>
      <c r="BZ46" s="700"/>
      <c r="CA46" s="1057"/>
    </row>
    <row r="47" spans="1:79" ht="14.25" customHeight="1">
      <c r="A47" s="780"/>
      <c r="B47" s="694"/>
      <c r="C47" s="685"/>
      <c r="D47" s="686"/>
      <c r="E47" s="686"/>
      <c r="F47" s="686"/>
      <c r="G47" s="718"/>
      <c r="H47" s="693"/>
      <c r="I47" s="219"/>
      <c r="J47" s="350"/>
      <c r="K47" s="689"/>
      <c r="L47" s="219"/>
      <c r="M47" s="350"/>
      <c r="N47" s="689"/>
      <c r="O47" s="219"/>
      <c r="P47" s="350"/>
      <c r="Q47" s="689"/>
      <c r="R47" s="219"/>
      <c r="S47" s="350"/>
      <c r="T47" s="689"/>
      <c r="U47" s="219"/>
      <c r="V47" s="350"/>
      <c r="W47" s="689"/>
      <c r="X47" s="219"/>
      <c r="Y47" s="350"/>
      <c r="Z47" s="689"/>
      <c r="AA47" s="219"/>
      <c r="AB47" s="350"/>
      <c r="AC47" s="689"/>
      <c r="AD47" s="219"/>
      <c r="AE47" s="350"/>
      <c r="AF47" s="689"/>
      <c r="AG47" s="219"/>
      <c r="AH47" s="350"/>
      <c r="AI47" s="1056"/>
      <c r="AJ47" s="1057"/>
      <c r="AK47" s="681"/>
      <c r="AL47" s="1052"/>
      <c r="AM47" s="681"/>
      <c r="AN47" s="681"/>
      <c r="AO47" s="681"/>
      <c r="AP47" s="681"/>
      <c r="AQ47" s="1049"/>
      <c r="AR47" s="780"/>
      <c r="AS47" s="694"/>
      <c r="AT47" s="685"/>
      <c r="AU47" s="686"/>
      <c r="AV47" s="686"/>
      <c r="AW47" s="686"/>
      <c r="AX47" s="718"/>
      <c r="AY47" s="693"/>
      <c r="AZ47" s="219"/>
      <c r="BA47" s="350"/>
      <c r="BB47" s="689"/>
      <c r="BC47" s="219"/>
      <c r="BD47" s="350"/>
      <c r="BE47" s="689"/>
      <c r="BF47" s="219"/>
      <c r="BG47" s="350"/>
      <c r="BH47" s="689"/>
      <c r="BI47" s="219"/>
      <c r="BJ47" s="350"/>
      <c r="BK47" s="689"/>
      <c r="BL47" s="219"/>
      <c r="BM47" s="350"/>
      <c r="BN47" s="689"/>
      <c r="BO47" s="219"/>
      <c r="BP47" s="350"/>
      <c r="BQ47" s="689"/>
      <c r="BR47" s="219"/>
      <c r="BS47" s="350"/>
      <c r="BT47" s="689"/>
      <c r="BU47" s="219"/>
      <c r="BV47" s="350"/>
      <c r="BW47" s="689"/>
      <c r="BX47" s="219"/>
      <c r="BY47" s="350"/>
      <c r="BZ47" s="1056"/>
      <c r="CA47" s="1057"/>
    </row>
    <row r="48" spans="1:79" ht="14.25" customHeight="1">
      <c r="A48" s="782"/>
      <c r="B48" s="699"/>
      <c r="C48" s="693"/>
      <c r="D48" s="689"/>
      <c r="E48" s="689"/>
      <c r="F48" s="689"/>
      <c r="G48" s="700"/>
      <c r="H48" s="701"/>
      <c r="I48" s="284"/>
      <c r="J48" s="350"/>
      <c r="K48" s="599"/>
      <c r="L48" s="284"/>
      <c r="M48" s="350"/>
      <c r="N48" s="599"/>
      <c r="O48" s="284"/>
      <c r="P48" s="350"/>
      <c r="Q48" s="599"/>
      <c r="R48" s="284"/>
      <c r="S48" s="350"/>
      <c r="T48" s="599"/>
      <c r="U48" s="284"/>
      <c r="V48" s="350"/>
      <c r="W48" s="599"/>
      <c r="X48" s="284"/>
      <c r="Y48" s="350"/>
      <c r="Z48" s="599"/>
      <c r="AA48" s="284"/>
      <c r="AB48" s="350"/>
      <c r="AC48" s="599"/>
      <c r="AD48" s="284"/>
      <c r="AE48" s="350"/>
      <c r="AF48" s="599"/>
      <c r="AG48" s="284"/>
      <c r="AH48" s="350"/>
      <c r="AI48" s="1058"/>
      <c r="AJ48" s="1057"/>
      <c r="AK48" s="681">
        <v>0</v>
      </c>
      <c r="AL48" s="1052">
        <v>0</v>
      </c>
      <c r="AM48" s="681">
        <v>0</v>
      </c>
      <c r="AN48" s="681">
        <v>0</v>
      </c>
      <c r="AO48" s="681">
        <v>0</v>
      </c>
      <c r="AP48" s="681">
        <v>0</v>
      </c>
      <c r="AQ48" s="681">
        <v>0</v>
      </c>
      <c r="AR48" s="782"/>
      <c r="AS48" s="699"/>
      <c r="AT48" s="693"/>
      <c r="AU48" s="689"/>
      <c r="AV48" s="689"/>
      <c r="AW48" s="689"/>
      <c r="AX48" s="700"/>
      <c r="AY48" s="701"/>
      <c r="AZ48" s="284"/>
      <c r="BA48" s="350"/>
      <c r="BB48" s="599"/>
      <c r="BC48" s="284"/>
      <c r="BD48" s="350"/>
      <c r="BE48" s="599"/>
      <c r="BF48" s="284"/>
      <c r="BG48" s="350"/>
      <c r="BH48" s="599"/>
      <c r="BI48" s="284"/>
      <c r="BJ48" s="350"/>
      <c r="BK48" s="599"/>
      <c r="BL48" s="284"/>
      <c r="BM48" s="350"/>
      <c r="BN48" s="599"/>
      <c r="BO48" s="284"/>
      <c r="BP48" s="350"/>
      <c r="BQ48" s="599"/>
      <c r="BR48" s="284"/>
      <c r="BS48" s="350"/>
      <c r="BT48" s="599"/>
      <c r="BU48" s="284"/>
      <c r="BV48" s="350"/>
      <c r="BW48" s="599"/>
      <c r="BX48" s="284"/>
      <c r="BY48" s="350"/>
      <c r="BZ48" s="1058"/>
      <c r="CA48" s="1057"/>
    </row>
    <row r="49" spans="1:79" ht="14.25" customHeight="1">
      <c r="A49" s="782"/>
      <c r="B49" s="699"/>
      <c r="C49" s="693"/>
      <c r="D49" s="689"/>
      <c r="E49" s="689"/>
      <c r="F49" s="689"/>
      <c r="G49" s="700"/>
      <c r="H49" s="701"/>
      <c r="I49" s="284"/>
      <c r="J49" s="350"/>
      <c r="K49" s="599"/>
      <c r="L49" s="284"/>
      <c r="M49" s="350"/>
      <c r="N49" s="599"/>
      <c r="O49" s="284"/>
      <c r="P49" s="350"/>
      <c r="Q49" s="599"/>
      <c r="R49" s="284"/>
      <c r="S49" s="350"/>
      <c r="T49" s="599"/>
      <c r="U49" s="284"/>
      <c r="V49" s="350"/>
      <c r="W49" s="599"/>
      <c r="X49" s="284"/>
      <c r="Y49" s="350"/>
      <c r="Z49" s="599"/>
      <c r="AA49" s="284"/>
      <c r="AB49" s="350"/>
      <c r="AC49" s="599"/>
      <c r="AD49" s="284"/>
      <c r="AE49" s="350"/>
      <c r="AF49" s="599"/>
      <c r="AG49" s="284"/>
      <c r="AH49" s="350"/>
      <c r="AI49" s="1059"/>
      <c r="AJ49" s="1057"/>
      <c r="AK49" s="681"/>
      <c r="AL49" s="1052"/>
      <c r="AM49" s="681"/>
      <c r="AN49" s="681"/>
      <c r="AO49" s="681"/>
      <c r="AP49" s="681"/>
      <c r="AQ49" s="1049"/>
      <c r="AR49" s="782"/>
      <c r="AS49" s="699"/>
      <c r="AT49" s="693"/>
      <c r="AU49" s="689"/>
      <c r="AV49" s="689"/>
      <c r="AW49" s="689"/>
      <c r="AX49" s="700"/>
      <c r="AY49" s="701"/>
      <c r="AZ49" s="284"/>
      <c r="BA49" s="350"/>
      <c r="BB49" s="599"/>
      <c r="BC49" s="284"/>
      <c r="BD49" s="350"/>
      <c r="BE49" s="599"/>
      <c r="BF49" s="284"/>
      <c r="BG49" s="350"/>
      <c r="BH49" s="599"/>
      <c r="BI49" s="284"/>
      <c r="BJ49" s="350"/>
      <c r="BK49" s="599"/>
      <c r="BL49" s="284"/>
      <c r="BM49" s="350"/>
      <c r="BN49" s="599"/>
      <c r="BO49" s="284"/>
      <c r="BP49" s="350"/>
      <c r="BQ49" s="599"/>
      <c r="BR49" s="284"/>
      <c r="BS49" s="350"/>
      <c r="BT49" s="599"/>
      <c r="BU49" s="284"/>
      <c r="BV49" s="350"/>
      <c r="BW49" s="599"/>
      <c r="BX49" s="284"/>
      <c r="BY49" s="350"/>
      <c r="BZ49" s="1059"/>
      <c r="CA49" s="1057"/>
    </row>
    <row r="50" spans="1:79" ht="14.25" customHeight="1">
      <c r="A50" s="780"/>
      <c r="B50" s="694"/>
      <c r="C50" s="685"/>
      <c r="D50" s="686"/>
      <c r="E50" s="686"/>
      <c r="F50" s="686"/>
      <c r="G50" s="717"/>
      <c r="H50" s="693"/>
      <c r="I50" s="219"/>
      <c r="J50" s="350"/>
      <c r="K50" s="689"/>
      <c r="L50" s="219"/>
      <c r="M50" s="350"/>
      <c r="N50" s="689"/>
      <c r="O50" s="219"/>
      <c r="P50" s="350"/>
      <c r="Q50" s="689"/>
      <c r="R50" s="219"/>
      <c r="S50" s="350"/>
      <c r="T50" s="689"/>
      <c r="U50" s="219"/>
      <c r="V50" s="350"/>
      <c r="W50" s="689"/>
      <c r="X50" s="219"/>
      <c r="Y50" s="350"/>
      <c r="Z50" s="689"/>
      <c r="AA50" s="219"/>
      <c r="AB50" s="350"/>
      <c r="AC50" s="689"/>
      <c r="AD50" s="219"/>
      <c r="AE50" s="350"/>
      <c r="AF50" s="689"/>
      <c r="AG50" s="219"/>
      <c r="AH50" s="350"/>
      <c r="AI50" s="700"/>
      <c r="AJ50" s="1057"/>
      <c r="AK50" s="681">
        <v>0</v>
      </c>
      <c r="AL50" s="1052">
        <v>0</v>
      </c>
      <c r="AM50" s="681">
        <v>0</v>
      </c>
      <c r="AN50" s="681">
        <v>0</v>
      </c>
      <c r="AO50" s="681">
        <v>0</v>
      </c>
      <c r="AP50" s="681">
        <v>0</v>
      </c>
      <c r="AQ50" s="681">
        <v>0</v>
      </c>
      <c r="AR50" s="780"/>
      <c r="AS50" s="694"/>
      <c r="AT50" s="685"/>
      <c r="AU50" s="686"/>
      <c r="AV50" s="686"/>
      <c r="AW50" s="686"/>
      <c r="AX50" s="717"/>
      <c r="AY50" s="693"/>
      <c r="AZ50" s="219"/>
      <c r="BA50" s="350"/>
      <c r="BB50" s="689"/>
      <c r="BC50" s="219"/>
      <c r="BD50" s="350"/>
      <c r="BE50" s="689"/>
      <c r="BF50" s="219"/>
      <c r="BG50" s="350"/>
      <c r="BH50" s="689"/>
      <c r="BI50" s="219"/>
      <c r="BJ50" s="350"/>
      <c r="BK50" s="689"/>
      <c r="BL50" s="219"/>
      <c r="BM50" s="350"/>
      <c r="BN50" s="689"/>
      <c r="BO50" s="219"/>
      <c r="BP50" s="350"/>
      <c r="BQ50" s="689"/>
      <c r="BR50" s="219"/>
      <c r="BS50" s="350"/>
      <c r="BT50" s="689"/>
      <c r="BU50" s="219"/>
      <c r="BV50" s="350"/>
      <c r="BW50" s="689"/>
      <c r="BX50" s="219"/>
      <c r="BY50" s="350"/>
      <c r="BZ50" s="700"/>
      <c r="CA50" s="1057"/>
    </row>
    <row r="51" spans="1:79" ht="14.25" customHeight="1">
      <c r="A51" s="780"/>
      <c r="B51" s="694"/>
      <c r="C51" s="685"/>
      <c r="D51" s="686"/>
      <c r="E51" s="686"/>
      <c r="F51" s="686"/>
      <c r="G51" s="718"/>
      <c r="H51" s="693"/>
      <c r="I51" s="219"/>
      <c r="J51" s="350"/>
      <c r="K51" s="689"/>
      <c r="L51" s="219"/>
      <c r="M51" s="350"/>
      <c r="N51" s="689"/>
      <c r="O51" s="219"/>
      <c r="P51" s="350"/>
      <c r="Q51" s="689"/>
      <c r="R51" s="219"/>
      <c r="S51" s="350"/>
      <c r="T51" s="689"/>
      <c r="U51" s="219"/>
      <c r="V51" s="350"/>
      <c r="W51" s="689"/>
      <c r="X51" s="219"/>
      <c r="Y51" s="350"/>
      <c r="Z51" s="689"/>
      <c r="AA51" s="219"/>
      <c r="AB51" s="350"/>
      <c r="AC51" s="689"/>
      <c r="AD51" s="219"/>
      <c r="AE51" s="350"/>
      <c r="AF51" s="689"/>
      <c r="AG51" s="219"/>
      <c r="AH51" s="350"/>
      <c r="AI51" s="1056"/>
      <c r="AJ51" s="1057"/>
      <c r="AK51" s="681"/>
      <c r="AL51" s="1052"/>
      <c r="AM51" s="681"/>
      <c r="AN51" s="681"/>
      <c r="AO51" s="681"/>
      <c r="AP51" s="681"/>
      <c r="AQ51" s="1049"/>
      <c r="AR51" s="780"/>
      <c r="AS51" s="694"/>
      <c r="AT51" s="685"/>
      <c r="AU51" s="686"/>
      <c r="AV51" s="686"/>
      <c r="AW51" s="686"/>
      <c r="AX51" s="718"/>
      <c r="AY51" s="693"/>
      <c r="AZ51" s="219"/>
      <c r="BA51" s="350"/>
      <c r="BB51" s="689"/>
      <c r="BC51" s="219"/>
      <c r="BD51" s="350"/>
      <c r="BE51" s="689"/>
      <c r="BF51" s="219"/>
      <c r="BG51" s="350"/>
      <c r="BH51" s="689"/>
      <c r="BI51" s="219"/>
      <c r="BJ51" s="350"/>
      <c r="BK51" s="689"/>
      <c r="BL51" s="219"/>
      <c r="BM51" s="350"/>
      <c r="BN51" s="689"/>
      <c r="BO51" s="219"/>
      <c r="BP51" s="350"/>
      <c r="BQ51" s="689"/>
      <c r="BR51" s="219"/>
      <c r="BS51" s="350"/>
      <c r="BT51" s="689"/>
      <c r="BU51" s="219"/>
      <c r="BV51" s="350"/>
      <c r="BW51" s="689"/>
      <c r="BX51" s="219"/>
      <c r="BY51" s="350"/>
      <c r="BZ51" s="1056"/>
      <c r="CA51" s="1057"/>
    </row>
    <row r="52" spans="1:79" ht="14.25" customHeight="1">
      <c r="A52" s="782"/>
      <c r="B52" s="699"/>
      <c r="C52" s="693"/>
      <c r="D52" s="689"/>
      <c r="E52" s="689"/>
      <c r="F52" s="689"/>
      <c r="G52" s="700"/>
      <c r="H52" s="701"/>
      <c r="I52" s="284"/>
      <c r="J52" s="350"/>
      <c r="K52" s="599"/>
      <c r="L52" s="284"/>
      <c r="M52" s="350"/>
      <c r="N52" s="599"/>
      <c r="O52" s="284"/>
      <c r="P52" s="350"/>
      <c r="Q52" s="599"/>
      <c r="R52" s="284"/>
      <c r="S52" s="350"/>
      <c r="T52" s="599"/>
      <c r="U52" s="284"/>
      <c r="V52" s="350"/>
      <c r="W52" s="599"/>
      <c r="X52" s="284"/>
      <c r="Y52" s="350"/>
      <c r="Z52" s="599"/>
      <c r="AA52" s="284"/>
      <c r="AB52" s="350"/>
      <c r="AC52" s="599"/>
      <c r="AD52" s="284"/>
      <c r="AE52" s="350"/>
      <c r="AF52" s="599"/>
      <c r="AG52" s="284"/>
      <c r="AH52" s="350"/>
      <c r="AI52" s="1058"/>
      <c r="AJ52" s="1057"/>
      <c r="AK52" s="681">
        <v>0</v>
      </c>
      <c r="AL52" s="1052">
        <v>0</v>
      </c>
      <c r="AM52" s="681">
        <v>0</v>
      </c>
      <c r="AN52" s="681">
        <v>0</v>
      </c>
      <c r="AO52" s="681">
        <v>0</v>
      </c>
      <c r="AP52" s="681">
        <v>0</v>
      </c>
      <c r="AQ52" s="681">
        <v>0</v>
      </c>
      <c r="AR52" s="782"/>
      <c r="AS52" s="699"/>
      <c r="AT52" s="693"/>
      <c r="AU52" s="689"/>
      <c r="AV52" s="689"/>
      <c r="AW52" s="689"/>
      <c r="AX52" s="700"/>
      <c r="AY52" s="701"/>
      <c r="AZ52" s="284"/>
      <c r="BA52" s="350"/>
      <c r="BB52" s="599"/>
      <c r="BC52" s="284"/>
      <c r="BD52" s="350"/>
      <c r="BE52" s="599"/>
      <c r="BF52" s="284"/>
      <c r="BG52" s="350"/>
      <c r="BH52" s="599"/>
      <c r="BI52" s="284"/>
      <c r="BJ52" s="350"/>
      <c r="BK52" s="599"/>
      <c r="BL52" s="284"/>
      <c r="BM52" s="350"/>
      <c r="BN52" s="599"/>
      <c r="BO52" s="284"/>
      <c r="BP52" s="350"/>
      <c r="BQ52" s="599"/>
      <c r="BR52" s="284"/>
      <c r="BS52" s="350"/>
      <c r="BT52" s="599"/>
      <c r="BU52" s="284"/>
      <c r="BV52" s="350"/>
      <c r="BW52" s="599"/>
      <c r="BX52" s="284"/>
      <c r="BY52" s="350"/>
      <c r="BZ52" s="1058"/>
      <c r="CA52" s="1057"/>
    </row>
    <row r="53" spans="1:79" ht="14.25" customHeight="1">
      <c r="A53" s="782"/>
      <c r="B53" s="699"/>
      <c r="C53" s="693"/>
      <c r="D53" s="689"/>
      <c r="E53" s="689"/>
      <c r="F53" s="689"/>
      <c r="G53" s="700"/>
      <c r="H53" s="701"/>
      <c r="I53" s="284"/>
      <c r="J53" s="350"/>
      <c r="K53" s="599"/>
      <c r="L53" s="284"/>
      <c r="M53" s="350"/>
      <c r="N53" s="599"/>
      <c r="O53" s="284"/>
      <c r="P53" s="350"/>
      <c r="Q53" s="599"/>
      <c r="R53" s="284"/>
      <c r="S53" s="350"/>
      <c r="T53" s="599"/>
      <c r="U53" s="284"/>
      <c r="V53" s="350"/>
      <c r="W53" s="599"/>
      <c r="X53" s="284"/>
      <c r="Y53" s="350"/>
      <c r="Z53" s="599"/>
      <c r="AA53" s="284"/>
      <c r="AB53" s="350"/>
      <c r="AC53" s="599"/>
      <c r="AD53" s="284"/>
      <c r="AE53" s="350"/>
      <c r="AF53" s="599"/>
      <c r="AG53" s="284"/>
      <c r="AH53" s="350"/>
      <c r="AI53" s="1059"/>
      <c r="AJ53" s="1057"/>
      <c r="AK53" s="681"/>
      <c r="AL53" s="1052"/>
      <c r="AM53" s="681"/>
      <c r="AN53" s="681"/>
      <c r="AO53" s="681"/>
      <c r="AP53" s="681"/>
      <c r="AQ53" s="1049"/>
      <c r="AR53" s="782"/>
      <c r="AS53" s="699"/>
      <c r="AT53" s="693"/>
      <c r="AU53" s="689"/>
      <c r="AV53" s="689"/>
      <c r="AW53" s="689"/>
      <c r="AX53" s="700"/>
      <c r="AY53" s="701"/>
      <c r="AZ53" s="284"/>
      <c r="BA53" s="350"/>
      <c r="BB53" s="599"/>
      <c r="BC53" s="284"/>
      <c r="BD53" s="350"/>
      <c r="BE53" s="599"/>
      <c r="BF53" s="284"/>
      <c r="BG53" s="350"/>
      <c r="BH53" s="599"/>
      <c r="BI53" s="284"/>
      <c r="BJ53" s="350"/>
      <c r="BK53" s="599"/>
      <c r="BL53" s="284"/>
      <c r="BM53" s="350"/>
      <c r="BN53" s="599"/>
      <c r="BO53" s="284"/>
      <c r="BP53" s="350"/>
      <c r="BQ53" s="599"/>
      <c r="BR53" s="284"/>
      <c r="BS53" s="350"/>
      <c r="BT53" s="599"/>
      <c r="BU53" s="284"/>
      <c r="BV53" s="350"/>
      <c r="BW53" s="599"/>
      <c r="BX53" s="284"/>
      <c r="BY53" s="350"/>
      <c r="BZ53" s="1059"/>
      <c r="CA53" s="1057"/>
    </row>
    <row r="54" spans="1:79" ht="14.25" customHeight="1">
      <c r="A54" s="780"/>
      <c r="B54" s="694"/>
      <c r="C54" s="685"/>
      <c r="D54" s="686"/>
      <c r="E54" s="686"/>
      <c r="F54" s="686"/>
      <c r="G54" s="717"/>
      <c r="H54" s="693"/>
      <c r="I54" s="219"/>
      <c r="J54" s="350"/>
      <c r="K54" s="689"/>
      <c r="L54" s="219"/>
      <c r="M54" s="350"/>
      <c r="N54" s="689"/>
      <c r="O54" s="219"/>
      <c r="P54" s="350"/>
      <c r="Q54" s="689"/>
      <c r="R54" s="219"/>
      <c r="S54" s="350"/>
      <c r="T54" s="689"/>
      <c r="U54" s="219"/>
      <c r="V54" s="350"/>
      <c r="W54" s="689"/>
      <c r="X54" s="219"/>
      <c r="Y54" s="350"/>
      <c r="Z54" s="689"/>
      <c r="AA54" s="219"/>
      <c r="AB54" s="350"/>
      <c r="AC54" s="689"/>
      <c r="AD54" s="219"/>
      <c r="AE54" s="350"/>
      <c r="AF54" s="689"/>
      <c r="AG54" s="219"/>
      <c r="AH54" s="350"/>
      <c r="AI54" s="700"/>
      <c r="AJ54" s="1057"/>
      <c r="AK54" s="681">
        <v>0</v>
      </c>
      <c r="AL54" s="1052">
        <v>0</v>
      </c>
      <c r="AM54" s="681">
        <v>0</v>
      </c>
      <c r="AN54" s="681">
        <v>0</v>
      </c>
      <c r="AO54" s="681">
        <v>0</v>
      </c>
      <c r="AP54" s="681">
        <v>0</v>
      </c>
      <c r="AQ54" s="681">
        <v>0</v>
      </c>
      <c r="AR54" s="780"/>
      <c r="AS54" s="694"/>
      <c r="AT54" s="685"/>
      <c r="AU54" s="686"/>
      <c r="AV54" s="686"/>
      <c r="AW54" s="686"/>
      <c r="AX54" s="717"/>
      <c r="AY54" s="693"/>
      <c r="AZ54" s="219"/>
      <c r="BA54" s="350"/>
      <c r="BB54" s="689"/>
      <c r="BC54" s="219"/>
      <c r="BD54" s="350"/>
      <c r="BE54" s="689"/>
      <c r="BF54" s="219"/>
      <c r="BG54" s="350"/>
      <c r="BH54" s="689"/>
      <c r="BI54" s="219"/>
      <c r="BJ54" s="350"/>
      <c r="BK54" s="689"/>
      <c r="BL54" s="219"/>
      <c r="BM54" s="350"/>
      <c r="BN54" s="689"/>
      <c r="BO54" s="219"/>
      <c r="BP54" s="350"/>
      <c r="BQ54" s="689"/>
      <c r="BR54" s="219"/>
      <c r="BS54" s="350"/>
      <c r="BT54" s="689"/>
      <c r="BU54" s="219"/>
      <c r="BV54" s="350"/>
      <c r="BW54" s="689"/>
      <c r="BX54" s="219"/>
      <c r="BY54" s="350"/>
      <c r="BZ54" s="700"/>
      <c r="CA54" s="1057"/>
    </row>
    <row r="55" spans="1:79" ht="14.25" customHeight="1">
      <c r="A55" s="780"/>
      <c r="B55" s="694"/>
      <c r="C55" s="685"/>
      <c r="D55" s="686"/>
      <c r="E55" s="686"/>
      <c r="F55" s="686"/>
      <c r="G55" s="718"/>
      <c r="H55" s="693"/>
      <c r="I55" s="219"/>
      <c r="J55" s="350"/>
      <c r="K55" s="689"/>
      <c r="L55" s="219"/>
      <c r="M55" s="350"/>
      <c r="N55" s="689"/>
      <c r="O55" s="219"/>
      <c r="P55" s="350"/>
      <c r="Q55" s="689"/>
      <c r="R55" s="219"/>
      <c r="S55" s="350"/>
      <c r="T55" s="689"/>
      <c r="U55" s="219"/>
      <c r="V55" s="350"/>
      <c r="W55" s="689"/>
      <c r="X55" s="219"/>
      <c r="Y55" s="350"/>
      <c r="Z55" s="689"/>
      <c r="AA55" s="219"/>
      <c r="AB55" s="350"/>
      <c r="AC55" s="689"/>
      <c r="AD55" s="219"/>
      <c r="AE55" s="350"/>
      <c r="AF55" s="689"/>
      <c r="AG55" s="219"/>
      <c r="AH55" s="350"/>
      <c r="AI55" s="1056"/>
      <c r="AJ55" s="1057"/>
      <c r="AK55" s="681"/>
      <c r="AL55" s="1052"/>
      <c r="AM55" s="681"/>
      <c r="AN55" s="681"/>
      <c r="AO55" s="681"/>
      <c r="AP55" s="681"/>
      <c r="AQ55" s="1049"/>
      <c r="AR55" s="780"/>
      <c r="AS55" s="694"/>
      <c r="AT55" s="685"/>
      <c r="AU55" s="686"/>
      <c r="AV55" s="686"/>
      <c r="AW55" s="686"/>
      <c r="AX55" s="718"/>
      <c r="AY55" s="693"/>
      <c r="AZ55" s="219"/>
      <c r="BA55" s="350"/>
      <c r="BB55" s="689"/>
      <c r="BC55" s="219"/>
      <c r="BD55" s="350"/>
      <c r="BE55" s="689"/>
      <c r="BF55" s="219"/>
      <c r="BG55" s="350"/>
      <c r="BH55" s="689"/>
      <c r="BI55" s="219"/>
      <c r="BJ55" s="350"/>
      <c r="BK55" s="689"/>
      <c r="BL55" s="219"/>
      <c r="BM55" s="350"/>
      <c r="BN55" s="689"/>
      <c r="BO55" s="219"/>
      <c r="BP55" s="350"/>
      <c r="BQ55" s="689"/>
      <c r="BR55" s="219"/>
      <c r="BS55" s="350"/>
      <c r="BT55" s="689"/>
      <c r="BU55" s="219"/>
      <c r="BV55" s="350"/>
      <c r="BW55" s="689"/>
      <c r="BX55" s="219"/>
      <c r="BY55" s="350"/>
      <c r="BZ55" s="1056"/>
      <c r="CA55" s="1057"/>
    </row>
    <row r="56" spans="1:79" ht="14.25" customHeight="1">
      <c r="A56" s="782"/>
      <c r="B56" s="699"/>
      <c r="C56" s="693"/>
      <c r="D56" s="689"/>
      <c r="E56" s="689"/>
      <c r="F56" s="689"/>
      <c r="G56" s="700"/>
      <c r="H56" s="701"/>
      <c r="I56" s="284"/>
      <c r="J56" s="350"/>
      <c r="K56" s="599"/>
      <c r="L56" s="284"/>
      <c r="M56" s="350"/>
      <c r="N56" s="599"/>
      <c r="O56" s="284"/>
      <c r="P56" s="350"/>
      <c r="Q56" s="599"/>
      <c r="R56" s="284"/>
      <c r="S56" s="350"/>
      <c r="T56" s="599"/>
      <c r="U56" s="284"/>
      <c r="V56" s="350"/>
      <c r="W56" s="599"/>
      <c r="X56" s="284"/>
      <c r="Y56" s="350"/>
      <c r="Z56" s="599"/>
      <c r="AA56" s="284"/>
      <c r="AB56" s="350"/>
      <c r="AC56" s="599"/>
      <c r="AD56" s="284"/>
      <c r="AE56" s="350"/>
      <c r="AF56" s="599"/>
      <c r="AG56" s="284"/>
      <c r="AH56" s="350"/>
      <c r="AI56" s="1058"/>
      <c r="AJ56" s="1057"/>
      <c r="AK56" s="681">
        <v>0</v>
      </c>
      <c r="AL56" s="1052">
        <v>0</v>
      </c>
      <c r="AM56" s="681">
        <v>0</v>
      </c>
      <c r="AN56" s="681">
        <v>0</v>
      </c>
      <c r="AO56" s="681">
        <v>0</v>
      </c>
      <c r="AP56" s="681">
        <v>0</v>
      </c>
      <c r="AQ56" s="681">
        <v>0</v>
      </c>
      <c r="AR56" s="782"/>
      <c r="AS56" s="699"/>
      <c r="AT56" s="693"/>
      <c r="AU56" s="689"/>
      <c r="AV56" s="689"/>
      <c r="AW56" s="689"/>
      <c r="AX56" s="700"/>
      <c r="AY56" s="701"/>
      <c r="AZ56" s="284"/>
      <c r="BA56" s="350"/>
      <c r="BB56" s="599"/>
      <c r="BC56" s="284"/>
      <c r="BD56" s="350"/>
      <c r="BE56" s="599"/>
      <c r="BF56" s="284"/>
      <c r="BG56" s="350"/>
      <c r="BH56" s="599"/>
      <c r="BI56" s="284"/>
      <c r="BJ56" s="350"/>
      <c r="BK56" s="599"/>
      <c r="BL56" s="284"/>
      <c r="BM56" s="350"/>
      <c r="BN56" s="599"/>
      <c r="BO56" s="284"/>
      <c r="BP56" s="350"/>
      <c r="BQ56" s="599"/>
      <c r="BR56" s="284"/>
      <c r="BS56" s="350"/>
      <c r="BT56" s="599"/>
      <c r="BU56" s="284"/>
      <c r="BV56" s="350"/>
      <c r="BW56" s="599"/>
      <c r="BX56" s="284"/>
      <c r="BY56" s="350"/>
      <c r="BZ56" s="1058"/>
      <c r="CA56" s="1057"/>
    </row>
    <row r="57" spans="1:79" ht="14.25" customHeight="1">
      <c r="A57" s="782"/>
      <c r="B57" s="699"/>
      <c r="C57" s="693"/>
      <c r="D57" s="689"/>
      <c r="E57" s="689"/>
      <c r="F57" s="689"/>
      <c r="G57" s="700"/>
      <c r="H57" s="701"/>
      <c r="I57" s="284"/>
      <c r="J57" s="350"/>
      <c r="K57" s="599"/>
      <c r="L57" s="284"/>
      <c r="M57" s="350"/>
      <c r="N57" s="599"/>
      <c r="O57" s="284"/>
      <c r="P57" s="350"/>
      <c r="Q57" s="599"/>
      <c r="R57" s="284"/>
      <c r="S57" s="350"/>
      <c r="T57" s="599"/>
      <c r="U57" s="284"/>
      <c r="V57" s="350"/>
      <c r="W57" s="599"/>
      <c r="X57" s="284"/>
      <c r="Y57" s="350"/>
      <c r="Z57" s="599"/>
      <c r="AA57" s="284"/>
      <c r="AB57" s="350"/>
      <c r="AC57" s="599"/>
      <c r="AD57" s="284"/>
      <c r="AE57" s="350"/>
      <c r="AF57" s="599"/>
      <c r="AG57" s="284"/>
      <c r="AH57" s="350"/>
      <c r="AI57" s="1059"/>
      <c r="AJ57" s="1057"/>
      <c r="AK57" s="681"/>
      <c r="AL57" s="1052"/>
      <c r="AM57" s="681"/>
      <c r="AN57" s="681"/>
      <c r="AO57" s="681"/>
      <c r="AP57" s="681"/>
      <c r="AQ57" s="1049"/>
      <c r="AR57" s="782"/>
      <c r="AS57" s="699"/>
      <c r="AT57" s="693"/>
      <c r="AU57" s="689"/>
      <c r="AV57" s="689"/>
      <c r="AW57" s="689"/>
      <c r="AX57" s="700"/>
      <c r="AY57" s="701"/>
      <c r="AZ57" s="284"/>
      <c r="BA57" s="350"/>
      <c r="BB57" s="599"/>
      <c r="BC57" s="284"/>
      <c r="BD57" s="350"/>
      <c r="BE57" s="599"/>
      <c r="BF57" s="284"/>
      <c r="BG57" s="350"/>
      <c r="BH57" s="599"/>
      <c r="BI57" s="284"/>
      <c r="BJ57" s="350"/>
      <c r="BK57" s="599"/>
      <c r="BL57" s="284"/>
      <c r="BM57" s="350"/>
      <c r="BN57" s="599"/>
      <c r="BO57" s="284"/>
      <c r="BP57" s="350"/>
      <c r="BQ57" s="599"/>
      <c r="BR57" s="284"/>
      <c r="BS57" s="350"/>
      <c r="BT57" s="599"/>
      <c r="BU57" s="284"/>
      <c r="BV57" s="350"/>
      <c r="BW57" s="599"/>
      <c r="BX57" s="284"/>
      <c r="BY57" s="350"/>
      <c r="BZ57" s="1059"/>
      <c r="CA57" s="1057"/>
    </row>
    <row r="58" spans="1:79" ht="14.25" customHeight="1">
      <c r="A58" s="780"/>
      <c r="B58" s="694"/>
      <c r="C58" s="685"/>
      <c r="D58" s="686"/>
      <c r="E58" s="686"/>
      <c r="F58" s="686"/>
      <c r="G58" s="717"/>
      <c r="H58" s="693"/>
      <c r="I58" s="219"/>
      <c r="J58" s="350"/>
      <c r="K58" s="689"/>
      <c r="L58" s="219"/>
      <c r="M58" s="350"/>
      <c r="N58" s="689"/>
      <c r="O58" s="219"/>
      <c r="P58" s="350"/>
      <c r="Q58" s="689"/>
      <c r="R58" s="219"/>
      <c r="S58" s="350"/>
      <c r="T58" s="689"/>
      <c r="U58" s="219"/>
      <c r="V58" s="350"/>
      <c r="W58" s="689"/>
      <c r="X58" s="219"/>
      <c r="Y58" s="350"/>
      <c r="Z58" s="689"/>
      <c r="AA58" s="219"/>
      <c r="AB58" s="350"/>
      <c r="AC58" s="689"/>
      <c r="AD58" s="219"/>
      <c r="AE58" s="350"/>
      <c r="AF58" s="689"/>
      <c r="AG58" s="219"/>
      <c r="AH58" s="350"/>
      <c r="AI58" s="700"/>
      <c r="AJ58" s="1057"/>
      <c r="AK58" s="681">
        <v>0</v>
      </c>
      <c r="AL58" s="1052">
        <v>0</v>
      </c>
      <c r="AM58" s="681">
        <v>0</v>
      </c>
      <c r="AN58" s="681">
        <v>0</v>
      </c>
      <c r="AO58" s="681">
        <v>0</v>
      </c>
      <c r="AP58" s="681">
        <v>0</v>
      </c>
      <c r="AQ58" s="681">
        <v>0</v>
      </c>
      <c r="AR58" s="780"/>
      <c r="AS58" s="694"/>
      <c r="AT58" s="685"/>
      <c r="AU58" s="686"/>
      <c r="AV58" s="686"/>
      <c r="AW58" s="686"/>
      <c r="AX58" s="717"/>
      <c r="AY58" s="693"/>
      <c r="AZ58" s="219"/>
      <c r="BA58" s="350"/>
      <c r="BB58" s="689"/>
      <c r="BC58" s="219"/>
      <c r="BD58" s="350"/>
      <c r="BE58" s="689"/>
      <c r="BF58" s="219"/>
      <c r="BG58" s="350"/>
      <c r="BH58" s="689"/>
      <c r="BI58" s="219"/>
      <c r="BJ58" s="350"/>
      <c r="BK58" s="689"/>
      <c r="BL58" s="219"/>
      <c r="BM58" s="350"/>
      <c r="BN58" s="689"/>
      <c r="BO58" s="219"/>
      <c r="BP58" s="350"/>
      <c r="BQ58" s="689"/>
      <c r="BR58" s="219"/>
      <c r="BS58" s="350"/>
      <c r="BT58" s="689"/>
      <c r="BU58" s="219"/>
      <c r="BV58" s="350"/>
      <c r="BW58" s="689"/>
      <c r="BX58" s="219"/>
      <c r="BY58" s="350"/>
      <c r="BZ58" s="700"/>
      <c r="CA58" s="1057"/>
    </row>
    <row r="59" spans="1:79" ht="14.25" customHeight="1">
      <c r="A59" s="780"/>
      <c r="B59" s="694"/>
      <c r="C59" s="685"/>
      <c r="D59" s="686"/>
      <c r="E59" s="686"/>
      <c r="F59" s="686"/>
      <c r="G59" s="718"/>
      <c r="H59" s="693"/>
      <c r="I59" s="219"/>
      <c r="J59" s="350"/>
      <c r="K59" s="689"/>
      <c r="L59" s="219"/>
      <c r="M59" s="350"/>
      <c r="N59" s="689"/>
      <c r="O59" s="219"/>
      <c r="P59" s="350"/>
      <c r="Q59" s="689"/>
      <c r="R59" s="219"/>
      <c r="S59" s="350"/>
      <c r="T59" s="689"/>
      <c r="U59" s="219"/>
      <c r="V59" s="350"/>
      <c r="W59" s="689"/>
      <c r="X59" s="219"/>
      <c r="Y59" s="350"/>
      <c r="Z59" s="689"/>
      <c r="AA59" s="219"/>
      <c r="AB59" s="350"/>
      <c r="AC59" s="689"/>
      <c r="AD59" s="219"/>
      <c r="AE59" s="350"/>
      <c r="AF59" s="689"/>
      <c r="AG59" s="219"/>
      <c r="AH59" s="350"/>
      <c r="AI59" s="1056"/>
      <c r="AJ59" s="1057"/>
      <c r="AK59" s="681"/>
      <c r="AL59" s="1052"/>
      <c r="AM59" s="681"/>
      <c r="AN59" s="681"/>
      <c r="AO59" s="681"/>
      <c r="AP59" s="681"/>
      <c r="AQ59" s="1049"/>
      <c r="AR59" s="780"/>
      <c r="AS59" s="694"/>
      <c r="AT59" s="685"/>
      <c r="AU59" s="686"/>
      <c r="AV59" s="686"/>
      <c r="AW59" s="686"/>
      <c r="AX59" s="718"/>
      <c r="AY59" s="693"/>
      <c r="AZ59" s="219"/>
      <c r="BA59" s="350"/>
      <c r="BB59" s="689"/>
      <c r="BC59" s="219"/>
      <c r="BD59" s="350"/>
      <c r="BE59" s="689"/>
      <c r="BF59" s="219"/>
      <c r="BG59" s="350"/>
      <c r="BH59" s="689"/>
      <c r="BI59" s="219"/>
      <c r="BJ59" s="350"/>
      <c r="BK59" s="689"/>
      <c r="BL59" s="219"/>
      <c r="BM59" s="350"/>
      <c r="BN59" s="689"/>
      <c r="BO59" s="219"/>
      <c r="BP59" s="350"/>
      <c r="BQ59" s="689"/>
      <c r="BR59" s="219"/>
      <c r="BS59" s="350"/>
      <c r="BT59" s="689"/>
      <c r="BU59" s="219"/>
      <c r="BV59" s="350"/>
      <c r="BW59" s="689"/>
      <c r="BX59" s="219"/>
      <c r="BY59" s="350"/>
      <c r="BZ59" s="1056"/>
      <c r="CA59" s="1057"/>
    </row>
    <row r="60" spans="1:79" ht="14.25" customHeight="1">
      <c r="A60" s="782"/>
      <c r="B60" s="699"/>
      <c r="C60" s="693"/>
      <c r="D60" s="689"/>
      <c r="E60" s="689"/>
      <c r="F60" s="689"/>
      <c r="G60" s="700"/>
      <c r="H60" s="701"/>
      <c r="I60" s="284"/>
      <c r="J60" s="350"/>
      <c r="K60" s="599"/>
      <c r="L60" s="284"/>
      <c r="M60" s="350"/>
      <c r="N60" s="599"/>
      <c r="O60" s="284"/>
      <c r="P60" s="350"/>
      <c r="Q60" s="599"/>
      <c r="R60" s="284"/>
      <c r="S60" s="350"/>
      <c r="T60" s="599"/>
      <c r="U60" s="284"/>
      <c r="V60" s="350"/>
      <c r="W60" s="599"/>
      <c r="X60" s="284"/>
      <c r="Y60" s="350"/>
      <c r="Z60" s="599"/>
      <c r="AA60" s="284"/>
      <c r="AB60" s="350"/>
      <c r="AC60" s="599"/>
      <c r="AD60" s="284"/>
      <c r="AE60" s="350"/>
      <c r="AF60" s="599"/>
      <c r="AG60" s="284"/>
      <c r="AH60" s="350"/>
      <c r="AI60" s="1058"/>
      <c r="AJ60" s="1057"/>
      <c r="AK60" s="681">
        <v>0</v>
      </c>
      <c r="AL60" s="1052">
        <v>0</v>
      </c>
      <c r="AM60" s="681">
        <v>0</v>
      </c>
      <c r="AN60" s="681">
        <v>0</v>
      </c>
      <c r="AO60" s="681">
        <v>0</v>
      </c>
      <c r="AP60" s="681">
        <v>0</v>
      </c>
      <c r="AQ60" s="681">
        <v>0</v>
      </c>
      <c r="AR60" s="782"/>
      <c r="AS60" s="699"/>
      <c r="AT60" s="693"/>
      <c r="AU60" s="689"/>
      <c r="AV60" s="689"/>
      <c r="AW60" s="689"/>
      <c r="AX60" s="700"/>
      <c r="AY60" s="701"/>
      <c r="AZ60" s="284"/>
      <c r="BA60" s="350"/>
      <c r="BB60" s="599"/>
      <c r="BC60" s="284"/>
      <c r="BD60" s="350"/>
      <c r="BE60" s="599"/>
      <c r="BF60" s="284"/>
      <c r="BG60" s="350"/>
      <c r="BH60" s="599"/>
      <c r="BI60" s="284"/>
      <c r="BJ60" s="350"/>
      <c r="BK60" s="599"/>
      <c r="BL60" s="284"/>
      <c r="BM60" s="350"/>
      <c r="BN60" s="599"/>
      <c r="BO60" s="284"/>
      <c r="BP60" s="350"/>
      <c r="BQ60" s="599"/>
      <c r="BR60" s="284"/>
      <c r="BS60" s="350"/>
      <c r="BT60" s="599"/>
      <c r="BU60" s="284"/>
      <c r="BV60" s="350"/>
      <c r="BW60" s="599"/>
      <c r="BX60" s="284"/>
      <c r="BY60" s="350"/>
      <c r="BZ60" s="1058"/>
      <c r="CA60" s="1057"/>
    </row>
    <row r="61" spans="1:79" ht="14.25" customHeight="1">
      <c r="A61" s="782"/>
      <c r="B61" s="699"/>
      <c r="C61" s="693"/>
      <c r="D61" s="689"/>
      <c r="E61" s="689"/>
      <c r="F61" s="689"/>
      <c r="G61" s="700"/>
      <c r="H61" s="701"/>
      <c r="I61" s="284"/>
      <c r="J61" s="350"/>
      <c r="K61" s="599"/>
      <c r="L61" s="284"/>
      <c r="M61" s="350"/>
      <c r="N61" s="599"/>
      <c r="O61" s="284"/>
      <c r="P61" s="350"/>
      <c r="Q61" s="599"/>
      <c r="R61" s="284"/>
      <c r="S61" s="350"/>
      <c r="T61" s="599"/>
      <c r="U61" s="284"/>
      <c r="V61" s="350"/>
      <c r="W61" s="599"/>
      <c r="X61" s="284"/>
      <c r="Y61" s="350"/>
      <c r="Z61" s="599"/>
      <c r="AA61" s="284"/>
      <c r="AB61" s="350"/>
      <c r="AC61" s="599"/>
      <c r="AD61" s="284"/>
      <c r="AE61" s="350"/>
      <c r="AF61" s="599"/>
      <c r="AG61" s="284"/>
      <c r="AH61" s="350"/>
      <c r="AI61" s="1059"/>
      <c r="AJ61" s="1057"/>
      <c r="AK61" s="681"/>
      <c r="AL61" s="1052"/>
      <c r="AM61" s="681"/>
      <c r="AN61" s="681"/>
      <c r="AO61" s="681"/>
      <c r="AP61" s="681"/>
      <c r="AQ61" s="1049"/>
      <c r="AR61" s="782"/>
      <c r="AS61" s="699"/>
      <c r="AT61" s="693"/>
      <c r="AU61" s="689"/>
      <c r="AV61" s="689"/>
      <c r="AW61" s="689"/>
      <c r="AX61" s="700"/>
      <c r="AY61" s="701"/>
      <c r="AZ61" s="284"/>
      <c r="BA61" s="350"/>
      <c r="BB61" s="599"/>
      <c r="BC61" s="284"/>
      <c r="BD61" s="350"/>
      <c r="BE61" s="599"/>
      <c r="BF61" s="284"/>
      <c r="BG61" s="350"/>
      <c r="BH61" s="599"/>
      <c r="BI61" s="284"/>
      <c r="BJ61" s="350"/>
      <c r="BK61" s="599"/>
      <c r="BL61" s="284"/>
      <c r="BM61" s="350"/>
      <c r="BN61" s="599"/>
      <c r="BO61" s="284"/>
      <c r="BP61" s="350"/>
      <c r="BQ61" s="599"/>
      <c r="BR61" s="284"/>
      <c r="BS61" s="350"/>
      <c r="BT61" s="599"/>
      <c r="BU61" s="284"/>
      <c r="BV61" s="350"/>
      <c r="BW61" s="599"/>
      <c r="BX61" s="284"/>
      <c r="BY61" s="350"/>
      <c r="BZ61" s="1059"/>
      <c r="CA61" s="1057"/>
    </row>
    <row r="62" spans="1:79" ht="14.25" customHeight="1">
      <c r="A62" s="780"/>
      <c r="B62" s="694"/>
      <c r="C62" s="685"/>
      <c r="D62" s="686"/>
      <c r="E62" s="686"/>
      <c r="F62" s="686"/>
      <c r="G62" s="717"/>
      <c r="H62" s="693"/>
      <c r="I62" s="219"/>
      <c r="J62" s="350"/>
      <c r="K62" s="689"/>
      <c r="L62" s="219"/>
      <c r="M62" s="350"/>
      <c r="N62" s="689"/>
      <c r="O62" s="219"/>
      <c r="P62" s="350"/>
      <c r="Q62" s="689"/>
      <c r="R62" s="219"/>
      <c r="S62" s="350"/>
      <c r="T62" s="689"/>
      <c r="U62" s="219"/>
      <c r="V62" s="350"/>
      <c r="W62" s="689"/>
      <c r="X62" s="219"/>
      <c r="Y62" s="350"/>
      <c r="Z62" s="689"/>
      <c r="AA62" s="219"/>
      <c r="AB62" s="350"/>
      <c r="AC62" s="689"/>
      <c r="AD62" s="219"/>
      <c r="AE62" s="350"/>
      <c r="AF62" s="689"/>
      <c r="AG62" s="219"/>
      <c r="AH62" s="350"/>
      <c r="AI62" s="700"/>
      <c r="AJ62" s="1057"/>
      <c r="AK62" s="681">
        <v>0</v>
      </c>
      <c r="AL62" s="1052">
        <v>0</v>
      </c>
      <c r="AM62" s="681">
        <v>0</v>
      </c>
      <c r="AN62" s="681">
        <v>0</v>
      </c>
      <c r="AO62" s="681">
        <v>0</v>
      </c>
      <c r="AP62" s="681">
        <v>0</v>
      </c>
      <c r="AQ62" s="681">
        <v>0</v>
      </c>
      <c r="AR62" s="780"/>
      <c r="AS62" s="694"/>
      <c r="AT62" s="685"/>
      <c r="AU62" s="686"/>
      <c r="AV62" s="686"/>
      <c r="AW62" s="686"/>
      <c r="AX62" s="717"/>
      <c r="AY62" s="693"/>
      <c r="AZ62" s="219"/>
      <c r="BA62" s="350"/>
      <c r="BB62" s="689"/>
      <c r="BC62" s="219"/>
      <c r="BD62" s="350"/>
      <c r="BE62" s="689"/>
      <c r="BF62" s="219"/>
      <c r="BG62" s="350"/>
      <c r="BH62" s="689"/>
      <c r="BI62" s="219"/>
      <c r="BJ62" s="350"/>
      <c r="BK62" s="689"/>
      <c r="BL62" s="219"/>
      <c r="BM62" s="350"/>
      <c r="BN62" s="689"/>
      <c r="BO62" s="219"/>
      <c r="BP62" s="350"/>
      <c r="BQ62" s="689"/>
      <c r="BR62" s="219"/>
      <c r="BS62" s="350"/>
      <c r="BT62" s="689"/>
      <c r="BU62" s="219"/>
      <c r="BV62" s="350"/>
      <c r="BW62" s="689"/>
      <c r="BX62" s="219"/>
      <c r="BY62" s="350"/>
      <c r="BZ62" s="700"/>
      <c r="CA62" s="1057"/>
    </row>
    <row r="63" spans="1:79" ht="14.25" customHeight="1">
      <c r="A63" s="780"/>
      <c r="B63" s="694"/>
      <c r="C63" s="685"/>
      <c r="D63" s="686"/>
      <c r="E63" s="686"/>
      <c r="F63" s="686"/>
      <c r="G63" s="718"/>
      <c r="H63" s="693"/>
      <c r="I63" s="219"/>
      <c r="J63" s="350"/>
      <c r="K63" s="689"/>
      <c r="L63" s="219"/>
      <c r="M63" s="350"/>
      <c r="N63" s="689"/>
      <c r="O63" s="219"/>
      <c r="P63" s="350"/>
      <c r="Q63" s="689"/>
      <c r="R63" s="219"/>
      <c r="S63" s="350"/>
      <c r="T63" s="689"/>
      <c r="U63" s="219"/>
      <c r="V63" s="350"/>
      <c r="W63" s="689"/>
      <c r="X63" s="219"/>
      <c r="Y63" s="350"/>
      <c r="Z63" s="689"/>
      <c r="AA63" s="219"/>
      <c r="AB63" s="350"/>
      <c r="AC63" s="689"/>
      <c r="AD63" s="219"/>
      <c r="AE63" s="350"/>
      <c r="AF63" s="689"/>
      <c r="AG63" s="219"/>
      <c r="AH63" s="350"/>
      <c r="AI63" s="1056"/>
      <c r="AJ63" s="1057"/>
      <c r="AK63" s="681"/>
      <c r="AL63" s="1052"/>
      <c r="AM63" s="681"/>
      <c r="AN63" s="681"/>
      <c r="AO63" s="681"/>
      <c r="AP63" s="681"/>
      <c r="AQ63" s="1049"/>
      <c r="AR63" s="780"/>
      <c r="AS63" s="694"/>
      <c r="AT63" s="685"/>
      <c r="AU63" s="686"/>
      <c r="AV63" s="686"/>
      <c r="AW63" s="686"/>
      <c r="AX63" s="718"/>
      <c r="AY63" s="693"/>
      <c r="AZ63" s="219"/>
      <c r="BA63" s="350"/>
      <c r="BB63" s="689"/>
      <c r="BC63" s="219"/>
      <c r="BD63" s="350"/>
      <c r="BE63" s="689"/>
      <c r="BF63" s="219"/>
      <c r="BG63" s="350"/>
      <c r="BH63" s="689"/>
      <c r="BI63" s="219"/>
      <c r="BJ63" s="350"/>
      <c r="BK63" s="689"/>
      <c r="BL63" s="219"/>
      <c r="BM63" s="350"/>
      <c r="BN63" s="689"/>
      <c r="BO63" s="219"/>
      <c r="BP63" s="350"/>
      <c r="BQ63" s="689"/>
      <c r="BR63" s="219"/>
      <c r="BS63" s="350"/>
      <c r="BT63" s="689"/>
      <c r="BU63" s="219"/>
      <c r="BV63" s="350"/>
      <c r="BW63" s="689"/>
      <c r="BX63" s="219"/>
      <c r="BY63" s="350"/>
      <c r="BZ63" s="1056"/>
      <c r="CA63" s="1057"/>
    </row>
    <row r="64" spans="1:79" ht="14.25" customHeight="1">
      <c r="A64" s="1063"/>
      <c r="B64" s="1065" t="s">
        <v>523</v>
      </c>
      <c r="C64" s="1067"/>
      <c r="D64" s="1060"/>
      <c r="E64" s="1060"/>
      <c r="F64" s="1060"/>
      <c r="G64" s="1060"/>
      <c r="H64" s="1072"/>
      <c r="I64" s="350"/>
      <c r="J64" s="350"/>
      <c r="K64" s="1072"/>
      <c r="L64" s="350"/>
      <c r="M64" s="350"/>
      <c r="N64" s="1072"/>
      <c r="O64" s="350"/>
      <c r="P64" s="350"/>
      <c r="Q64" s="1072"/>
      <c r="R64" s="350"/>
      <c r="S64" s="350"/>
      <c r="T64" s="1072"/>
      <c r="U64" s="350"/>
      <c r="V64" s="350"/>
      <c r="W64" s="1072"/>
      <c r="X64" s="350"/>
      <c r="Y64" s="350"/>
      <c r="Z64" s="1072"/>
      <c r="AA64" s="350"/>
      <c r="AB64" s="350"/>
      <c r="AC64" s="1072"/>
      <c r="AD64" s="350"/>
      <c r="AE64" s="350"/>
      <c r="AF64" s="1072"/>
      <c r="AG64" s="350"/>
      <c r="AH64" s="350"/>
      <c r="AI64" s="1069"/>
      <c r="AJ64" s="1071"/>
      <c r="AK64" s="746"/>
      <c r="AL64" s="746"/>
      <c r="AM64" s="746"/>
      <c r="AN64" s="746"/>
      <c r="AO64" s="746"/>
      <c r="AP64" s="746"/>
      <c r="AQ64" s="746"/>
      <c r="AR64" s="1063"/>
      <c r="AS64" s="1065" t="s">
        <v>523</v>
      </c>
      <c r="AT64" s="1067"/>
      <c r="AU64" s="1060"/>
      <c r="AV64" s="1060"/>
      <c r="AW64" s="1060"/>
      <c r="AX64" s="1060"/>
      <c r="AY64" s="1072"/>
      <c r="AZ64" s="350"/>
      <c r="BA64" s="350"/>
      <c r="BB64" s="1072"/>
      <c r="BC64" s="350"/>
      <c r="BD64" s="350"/>
      <c r="BE64" s="1072"/>
      <c r="BF64" s="350"/>
      <c r="BG64" s="350"/>
      <c r="BH64" s="1072"/>
      <c r="BI64" s="350"/>
      <c r="BJ64" s="350"/>
      <c r="BK64" s="1072"/>
      <c r="BL64" s="350"/>
      <c r="BM64" s="350"/>
      <c r="BN64" s="1072"/>
      <c r="BO64" s="350"/>
      <c r="BP64" s="350"/>
      <c r="BQ64" s="1072"/>
      <c r="BR64" s="350"/>
      <c r="BS64" s="350"/>
      <c r="BT64" s="1072"/>
      <c r="BU64" s="350"/>
      <c r="BV64" s="350"/>
      <c r="BW64" s="1072"/>
      <c r="BX64" s="350"/>
      <c r="BY64" s="350"/>
      <c r="BZ64" s="1069"/>
      <c r="CA64" s="1071"/>
    </row>
    <row r="65" spans="1:79" ht="14.25" customHeight="1">
      <c r="A65" s="1064"/>
      <c r="B65" s="1066"/>
      <c r="C65" s="1068"/>
      <c r="D65" s="1061"/>
      <c r="E65" s="1061"/>
      <c r="F65" s="1061"/>
      <c r="G65" s="1061"/>
      <c r="H65" s="1074"/>
      <c r="I65" s="468"/>
      <c r="J65" s="468"/>
      <c r="K65" s="1073"/>
      <c r="L65" s="468"/>
      <c r="M65" s="468"/>
      <c r="N65" s="1073"/>
      <c r="O65" s="468"/>
      <c r="P65" s="468"/>
      <c r="Q65" s="1073"/>
      <c r="R65" s="468"/>
      <c r="S65" s="468"/>
      <c r="T65" s="1073"/>
      <c r="U65" s="468"/>
      <c r="V65" s="468"/>
      <c r="W65" s="1073"/>
      <c r="X65" s="468"/>
      <c r="Y65" s="264"/>
      <c r="Z65" s="1073"/>
      <c r="AA65" s="468"/>
      <c r="AB65" s="468"/>
      <c r="AC65" s="1073"/>
      <c r="AD65" s="468"/>
      <c r="AE65" s="264"/>
      <c r="AF65" s="1073"/>
      <c r="AG65" s="468"/>
      <c r="AH65" s="468"/>
      <c r="AI65" s="1070"/>
      <c r="AJ65" s="1070"/>
      <c r="AK65" s="1062"/>
      <c r="AL65" s="1062"/>
      <c r="AM65" s="1062"/>
      <c r="AN65" s="1062"/>
      <c r="AO65" s="1062"/>
      <c r="AP65" s="747"/>
      <c r="AQ65" s="1062"/>
      <c r="AR65" s="1064"/>
      <c r="AS65" s="1066"/>
      <c r="AT65" s="1068"/>
      <c r="AU65" s="1061"/>
      <c r="AV65" s="1061"/>
      <c r="AW65" s="1061"/>
      <c r="AX65" s="1061"/>
      <c r="AY65" s="1074"/>
      <c r="AZ65" s="468"/>
      <c r="BA65" s="468"/>
      <c r="BB65" s="1073"/>
      <c r="BC65" s="468"/>
      <c r="BD65" s="468"/>
      <c r="BE65" s="1073"/>
      <c r="BF65" s="468"/>
      <c r="BG65" s="468"/>
      <c r="BH65" s="1073"/>
      <c r="BI65" s="468"/>
      <c r="BJ65" s="468"/>
      <c r="BK65" s="1073"/>
      <c r="BL65" s="468"/>
      <c r="BM65" s="468"/>
      <c r="BN65" s="1073"/>
      <c r="BO65" s="468"/>
      <c r="BP65" s="264"/>
      <c r="BQ65" s="1073"/>
      <c r="BR65" s="468"/>
      <c r="BS65" s="468"/>
      <c r="BT65" s="1073"/>
      <c r="BU65" s="468"/>
      <c r="BV65" s="264"/>
      <c r="BW65" s="1073"/>
      <c r="BX65" s="468"/>
      <c r="BY65" s="468"/>
      <c r="BZ65" s="1070"/>
      <c r="CA65" s="1070"/>
    </row>
    <row r="66" spans="1:79" ht="14.25" customHeight="1">
      <c r="A66" s="1075" t="s">
        <v>106</v>
      </c>
      <c r="B66" s="1075"/>
      <c r="C66" s="1075"/>
      <c r="D66" s="1075"/>
      <c r="E66" s="1075"/>
      <c r="F66" s="1075"/>
      <c r="G66" s="1075"/>
      <c r="H66" s="1075"/>
      <c r="I66" s="1075"/>
      <c r="J66" s="1075"/>
      <c r="K66" s="1075"/>
      <c r="L66" s="1075"/>
      <c r="M66" s="1075"/>
      <c r="N66" s="1075"/>
      <c r="O66" s="1075"/>
      <c r="P66" s="1075"/>
      <c r="Q66" s="1075"/>
      <c r="R66" s="1075"/>
      <c r="S66" s="1075"/>
      <c r="T66" s="1075"/>
      <c r="U66" s="1075"/>
      <c r="V66" s="1075"/>
      <c r="W66" s="1075"/>
      <c r="X66" s="1075"/>
      <c r="Y66" s="1075"/>
      <c r="Z66" s="1075"/>
      <c r="AA66" s="1075"/>
      <c r="AB66" s="1075"/>
      <c r="AC66" s="1075"/>
      <c r="AD66" s="1075"/>
      <c r="AE66" s="1075"/>
      <c r="AF66" s="1075"/>
      <c r="AG66" s="1075"/>
      <c r="AH66" s="1075"/>
      <c r="AI66" s="1075"/>
      <c r="AJ66" s="1075"/>
      <c r="AK66" s="248"/>
      <c r="AL66" s="480"/>
      <c r="AM66" s="480"/>
      <c r="AN66" s="480"/>
      <c r="AO66" s="480"/>
      <c r="AP66" s="480"/>
      <c r="AQ66" s="325"/>
      <c r="AR66" s="1075" t="s">
        <v>106</v>
      </c>
      <c r="AS66" s="1075"/>
      <c r="AT66" s="1075"/>
      <c r="AU66" s="1075"/>
      <c r="AV66" s="1075"/>
      <c r="AW66" s="1075"/>
      <c r="AX66" s="1075"/>
      <c r="AY66" s="1075"/>
      <c r="AZ66" s="1075"/>
      <c r="BA66" s="1075"/>
      <c r="BB66" s="1075"/>
      <c r="BC66" s="1075"/>
      <c r="BD66" s="1075"/>
      <c r="BE66" s="1075"/>
      <c r="BF66" s="1075"/>
      <c r="BG66" s="1075"/>
      <c r="BH66" s="1075"/>
      <c r="BI66" s="1075"/>
      <c r="BJ66" s="1075"/>
      <c r="BK66" s="1075"/>
      <c r="BL66" s="1075"/>
      <c r="BM66" s="1075"/>
      <c r="BN66" s="1075"/>
      <c r="BO66" s="1075"/>
      <c r="BP66" s="1075"/>
      <c r="BQ66" s="1075"/>
      <c r="BR66" s="1075"/>
      <c r="BS66" s="1075"/>
      <c r="BT66" s="1075"/>
      <c r="BU66" s="1075"/>
      <c r="BV66" s="1075"/>
      <c r="BW66" s="1075"/>
      <c r="BX66" s="1075"/>
      <c r="BY66" s="1075"/>
      <c r="BZ66" s="1075"/>
      <c r="CA66" s="1075"/>
    </row>
    <row r="67" spans="1:79" ht="14.25" customHeight="1">
      <c r="A67" s="1076" t="s">
        <v>107</v>
      </c>
      <c r="B67" s="1076"/>
      <c r="C67" s="1076"/>
      <c r="D67" s="1076"/>
      <c r="E67" s="1076"/>
      <c r="F67" s="1076"/>
      <c r="G67" s="1076"/>
      <c r="H67" s="1076"/>
      <c r="I67" s="1076"/>
      <c r="J67" s="1076"/>
      <c r="K67" s="1076"/>
      <c r="L67" s="1076"/>
      <c r="M67" s="1076"/>
      <c r="N67" s="1076"/>
      <c r="O67" s="1076"/>
      <c r="P67" s="1076"/>
      <c r="Q67" s="1076"/>
      <c r="R67" s="1076"/>
      <c r="S67" s="1076"/>
      <c r="T67" s="1076"/>
      <c r="U67" s="1076"/>
      <c r="V67" s="1076"/>
      <c r="W67" s="1076"/>
      <c r="X67" s="1076"/>
      <c r="Y67" s="1076"/>
      <c r="Z67" s="1076"/>
      <c r="AA67" s="1076"/>
      <c r="AB67" s="1076"/>
      <c r="AC67" s="1076"/>
      <c r="AD67" s="1076"/>
      <c r="AE67" s="1076"/>
      <c r="AF67" s="1076"/>
      <c r="AG67" s="1076"/>
      <c r="AH67" s="1076"/>
      <c r="AI67" s="1076"/>
      <c r="AJ67" s="1076"/>
      <c r="AK67" s="341"/>
      <c r="AL67" s="14"/>
      <c r="AM67" s="14"/>
      <c r="AN67" s="14"/>
      <c r="AO67" s="14"/>
      <c r="AP67" s="14"/>
      <c r="AQ67" s="117"/>
      <c r="AR67" s="1076" t="s">
        <v>107</v>
      </c>
      <c r="AS67" s="1076"/>
      <c r="AT67" s="1076"/>
      <c r="AU67" s="1076"/>
      <c r="AV67" s="1076"/>
      <c r="AW67" s="1076"/>
      <c r="AX67" s="1076"/>
      <c r="AY67" s="1076"/>
      <c r="AZ67" s="1076"/>
      <c r="BA67" s="1076"/>
      <c r="BB67" s="1076"/>
      <c r="BC67" s="1076"/>
      <c r="BD67" s="1076"/>
      <c r="BE67" s="1076"/>
      <c r="BF67" s="1076"/>
      <c r="BG67" s="1076"/>
      <c r="BH67" s="1076"/>
      <c r="BI67" s="1076"/>
      <c r="BJ67" s="1076"/>
      <c r="BK67" s="1076"/>
      <c r="BL67" s="1076"/>
      <c r="BM67" s="1076"/>
      <c r="BN67" s="1076"/>
      <c r="BO67" s="1076"/>
      <c r="BP67" s="1076"/>
      <c r="BQ67" s="1076"/>
      <c r="BR67" s="1076"/>
      <c r="BS67" s="1076"/>
      <c r="BT67" s="1076"/>
      <c r="BU67" s="1076"/>
      <c r="BV67" s="1076"/>
      <c r="BW67" s="1076"/>
      <c r="BX67" s="1076"/>
      <c r="BY67" s="1076"/>
      <c r="BZ67" s="1076"/>
      <c r="CA67" s="1076"/>
    </row>
    <row r="68" spans="1:79" ht="14.25" customHeight="1">
      <c r="A68" s="1076" t="s">
        <v>111</v>
      </c>
      <c r="B68" s="1076"/>
      <c r="C68" s="1076"/>
      <c r="D68" s="1076"/>
      <c r="E68" s="1076"/>
      <c r="F68" s="1076"/>
      <c r="G68" s="1076"/>
      <c r="H68" s="1076"/>
      <c r="I68" s="1076"/>
      <c r="J68" s="1076"/>
      <c r="K68" s="1076"/>
      <c r="L68" s="1076"/>
      <c r="M68" s="1076"/>
      <c r="N68" s="1076"/>
      <c r="O68" s="1076"/>
      <c r="P68" s="1076"/>
      <c r="Q68" s="1076"/>
      <c r="R68" s="1076"/>
      <c r="S68" s="1076"/>
      <c r="T68" s="1076"/>
      <c r="U68" s="1076"/>
      <c r="V68" s="1076"/>
      <c r="W68" s="1076"/>
      <c r="X68" s="1076"/>
      <c r="Y68" s="1076"/>
      <c r="Z68" s="1076"/>
      <c r="AA68" s="1076"/>
      <c r="AB68" s="1076"/>
      <c r="AC68" s="1076"/>
      <c r="AD68" s="1076"/>
      <c r="AE68" s="1076"/>
      <c r="AF68" s="1076"/>
      <c r="AG68" s="1076"/>
      <c r="AH68" s="1076"/>
      <c r="AI68" s="1076"/>
      <c r="AJ68" s="1076"/>
      <c r="AK68" s="341"/>
      <c r="AL68" s="14"/>
      <c r="AM68" s="14"/>
      <c r="AN68" s="14"/>
      <c r="AO68" s="14"/>
      <c r="AP68" s="14"/>
      <c r="AQ68" s="117"/>
      <c r="AR68" s="1076" t="s">
        <v>111</v>
      </c>
      <c r="AS68" s="1076"/>
      <c r="AT68" s="1076"/>
      <c r="AU68" s="1076"/>
      <c r="AV68" s="1076"/>
      <c r="AW68" s="1076"/>
      <c r="AX68" s="1076"/>
      <c r="AY68" s="1076"/>
      <c r="AZ68" s="1076"/>
      <c r="BA68" s="1076"/>
      <c r="BB68" s="1076"/>
      <c r="BC68" s="1076"/>
      <c r="BD68" s="1076"/>
      <c r="BE68" s="1076"/>
      <c r="BF68" s="1076"/>
      <c r="BG68" s="1076"/>
      <c r="BH68" s="1076"/>
      <c r="BI68" s="1076"/>
      <c r="BJ68" s="1076"/>
      <c r="BK68" s="1076"/>
      <c r="BL68" s="1076"/>
      <c r="BM68" s="1076"/>
      <c r="BN68" s="1076"/>
      <c r="BO68" s="1076"/>
      <c r="BP68" s="1076"/>
      <c r="BQ68" s="1076"/>
      <c r="BR68" s="1076"/>
      <c r="BS68" s="1076"/>
      <c r="BT68" s="1076"/>
      <c r="BU68" s="1076"/>
      <c r="BV68" s="1076"/>
      <c r="BW68" s="1076"/>
      <c r="BX68" s="1076"/>
      <c r="BY68" s="1076"/>
      <c r="BZ68" s="1076"/>
      <c r="CA68" s="1076"/>
    </row>
    <row r="69" spans="1:79" ht="14.25" customHeight="1">
      <c r="A69" s="1079" t="s">
        <v>233</v>
      </c>
      <c r="B69" s="1079"/>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c r="AG69" s="1079"/>
      <c r="AH69" s="1079"/>
      <c r="AI69" s="1079"/>
      <c r="AJ69" s="1079"/>
      <c r="AK69" s="112"/>
      <c r="AL69" s="336"/>
      <c r="AM69" s="336"/>
      <c r="AN69" s="336"/>
      <c r="AO69" s="336"/>
      <c r="AP69" s="336"/>
      <c r="AQ69" s="218"/>
      <c r="AR69" s="1079" t="s">
        <v>233</v>
      </c>
      <c r="AS69" s="1079"/>
      <c r="AT69" s="1079"/>
      <c r="AU69" s="1079"/>
      <c r="AV69" s="1079"/>
      <c r="AW69" s="1079"/>
      <c r="AX69" s="1079"/>
      <c r="AY69" s="1079"/>
      <c r="AZ69" s="1079"/>
      <c r="BA69" s="1079"/>
      <c r="BB69" s="1079"/>
      <c r="BC69" s="1079"/>
      <c r="BD69" s="1079"/>
      <c r="BE69" s="1079"/>
      <c r="BF69" s="1079"/>
      <c r="BG69" s="1079"/>
      <c r="BH69" s="1079"/>
      <c r="BI69" s="1079"/>
      <c r="BJ69" s="1079"/>
      <c r="BK69" s="1079"/>
      <c r="BL69" s="1079"/>
      <c r="BM69" s="1079"/>
      <c r="BN69" s="1079"/>
      <c r="BO69" s="1079"/>
      <c r="BP69" s="1079"/>
      <c r="BQ69" s="1079"/>
      <c r="BR69" s="1079"/>
      <c r="BS69" s="1079"/>
      <c r="BT69" s="1079"/>
      <c r="BU69" s="1079"/>
      <c r="BV69" s="1079"/>
      <c r="BW69" s="1079"/>
      <c r="BX69" s="1079"/>
      <c r="BY69" s="1079"/>
      <c r="BZ69" s="1079"/>
      <c r="CA69" s="1079"/>
    </row>
    <row r="70" spans="1:79" ht="14.25" customHeight="1">
      <c r="A70" s="1080" t="s">
        <v>234</v>
      </c>
      <c r="B70" s="1080"/>
      <c r="C70" s="1080"/>
      <c r="D70" s="1080"/>
      <c r="E70" s="1080"/>
      <c r="F70" s="1080"/>
      <c r="G70" s="1080"/>
      <c r="H70" s="1080"/>
      <c r="I70" s="1080"/>
      <c r="J70" s="1080"/>
      <c r="K70" s="1080"/>
      <c r="L70" s="1080"/>
      <c r="M70" s="1080"/>
      <c r="N70" s="1080"/>
      <c r="O70" s="1080"/>
      <c r="P70" s="1080"/>
      <c r="Q70" s="1080"/>
      <c r="R70" s="1080"/>
      <c r="S70" s="1080"/>
      <c r="T70" s="1080"/>
      <c r="U70" s="1080"/>
      <c r="V70" s="1080"/>
      <c r="W70" s="1080"/>
      <c r="X70" s="1080"/>
      <c r="Y70" s="1080"/>
      <c r="Z70" s="1080"/>
      <c r="AA70" s="1080"/>
      <c r="AB70" s="1080"/>
      <c r="AC70" s="1080"/>
      <c r="AD70" s="1080"/>
      <c r="AE70" s="1080"/>
      <c r="AF70" s="1080"/>
      <c r="AG70" s="1080"/>
      <c r="AH70" s="1080"/>
      <c r="AI70" s="1080"/>
      <c r="AJ70" s="1080"/>
      <c r="AK70" s="66"/>
      <c r="AL70" s="238"/>
      <c r="AM70" s="238"/>
      <c r="AN70" s="238"/>
      <c r="AO70" s="238"/>
      <c r="AP70" s="238"/>
      <c r="AQ70" s="405"/>
      <c r="AR70" s="1080" t="s">
        <v>234</v>
      </c>
      <c r="AS70" s="1080"/>
      <c r="AT70" s="1080"/>
      <c r="AU70" s="1080"/>
      <c r="AV70" s="1080"/>
      <c r="AW70" s="1080"/>
      <c r="AX70" s="1080"/>
      <c r="AY70" s="1080"/>
      <c r="AZ70" s="1080"/>
      <c r="BA70" s="1080"/>
      <c r="BB70" s="1080"/>
      <c r="BC70" s="1080"/>
      <c r="BD70" s="1080"/>
      <c r="BE70" s="1080"/>
      <c r="BF70" s="1080"/>
      <c r="BG70" s="1080"/>
      <c r="BH70" s="1080"/>
      <c r="BI70" s="1080"/>
      <c r="BJ70" s="1080"/>
      <c r="BK70" s="1080"/>
      <c r="BL70" s="1080"/>
      <c r="BM70" s="1080"/>
      <c r="BN70" s="1080"/>
      <c r="BO70" s="1080"/>
      <c r="BP70" s="1080"/>
      <c r="BQ70" s="1080"/>
      <c r="BR70" s="1080"/>
      <c r="BS70" s="1080"/>
      <c r="BT70" s="1080"/>
      <c r="BU70" s="1080"/>
      <c r="BV70" s="1080"/>
      <c r="BW70" s="1080"/>
      <c r="BX70" s="1080"/>
      <c r="BY70" s="1080"/>
      <c r="BZ70" s="1080"/>
      <c r="CA70" s="1080"/>
    </row>
    <row r="71" spans="1:79" ht="31.5" customHeight="1">
      <c r="A71" s="1077" t="s">
        <v>650</v>
      </c>
      <c r="B71" s="1077"/>
      <c r="C71" s="1077"/>
      <c r="D71" s="1077"/>
      <c r="E71" s="1077"/>
      <c r="F71" s="1077"/>
      <c r="G71" s="1077"/>
      <c r="H71" s="1078">
        <f ca="1">IF(ISBLANK(IBRF!$B$5), "", IBRF!$B$5)</f>
        <v>41369</v>
      </c>
      <c r="I71" s="1078"/>
      <c r="J71" s="1078"/>
      <c r="K71" s="772" t="str">
        <f ca="1">Score!$A$1</f>
        <v>Naptown Roller Girls / Tornado Sirens</v>
      </c>
      <c r="L71" s="772"/>
      <c r="M71" s="772"/>
      <c r="N71" s="772"/>
      <c r="O71" s="772"/>
      <c r="P71" s="772"/>
      <c r="Q71" s="772"/>
      <c r="R71" s="772"/>
      <c r="S71" s="772"/>
      <c r="T71" s="774"/>
      <c r="U71" s="774"/>
      <c r="V71" s="774"/>
      <c r="W71" s="774"/>
      <c r="X71" s="774"/>
      <c r="Y71" s="774"/>
      <c r="Z71" s="774"/>
      <c r="AA71" s="774"/>
      <c r="AB71" s="774"/>
      <c r="AC71" s="775"/>
      <c r="AD71" s="775"/>
      <c r="AE71" s="775"/>
      <c r="AF71" s="775"/>
      <c r="AG71" s="775"/>
      <c r="AH71" s="775"/>
      <c r="AI71" s="775"/>
      <c r="AJ71" s="204">
        <v>2</v>
      </c>
      <c r="AK71" s="285"/>
      <c r="AL71" s="285"/>
      <c r="AM71" s="285"/>
      <c r="AN71" s="285"/>
      <c r="AO71" s="285"/>
      <c r="AP71" s="285"/>
      <c r="AQ71" s="285"/>
      <c r="AR71" s="1077" t="s">
        <v>650</v>
      </c>
      <c r="AS71" s="1077"/>
      <c r="AT71" s="1077"/>
      <c r="AU71" s="1077"/>
      <c r="AV71" s="1077"/>
      <c r="AW71" s="1077"/>
      <c r="AX71" s="1077"/>
      <c r="AY71" s="1078">
        <f ca="1">IF(ISBLANK(IBRF!$B$5), "", IBRF!$B$5)</f>
        <v>41369</v>
      </c>
      <c r="AZ71" s="1078"/>
      <c r="BA71" s="1078"/>
      <c r="BB71" s="772" t="str">
        <f ca="1">Score!$T$1</f>
        <v>Detroit Derby Girls / All-Stars</v>
      </c>
      <c r="BC71" s="772"/>
      <c r="BD71" s="772"/>
      <c r="BE71" s="772"/>
      <c r="BF71" s="772"/>
      <c r="BG71" s="772"/>
      <c r="BH71" s="772"/>
      <c r="BI71" s="772"/>
      <c r="BJ71" s="772"/>
      <c r="BK71" s="774"/>
      <c r="BL71" s="774"/>
      <c r="BM71" s="774"/>
      <c r="BN71" s="774"/>
      <c r="BO71" s="774"/>
      <c r="BP71" s="774"/>
      <c r="BQ71" s="774"/>
      <c r="BR71" s="774"/>
      <c r="BS71" s="774"/>
      <c r="BT71" s="775"/>
      <c r="BU71" s="775"/>
      <c r="BV71" s="775"/>
      <c r="BW71" s="775"/>
      <c r="BX71" s="775"/>
      <c r="BY71" s="775"/>
      <c r="BZ71" s="775"/>
      <c r="CA71" s="204">
        <v>2</v>
      </c>
    </row>
    <row r="72" spans="1:79" ht="15" customHeight="1">
      <c r="A72" s="1042" t="str">
        <f>A2</f>
        <v>Rev. 130308 © 2013 WFTDA</v>
      </c>
      <c r="B72" s="1042"/>
      <c r="C72" s="1042"/>
      <c r="D72" s="1042"/>
      <c r="E72" s="1042"/>
      <c r="F72" s="1042"/>
      <c r="G72" s="1042"/>
      <c r="H72" s="1008" t="s">
        <v>500</v>
      </c>
      <c r="I72" s="1008"/>
      <c r="J72" s="1008"/>
      <c r="K72" s="772"/>
      <c r="L72" s="772"/>
      <c r="M72" s="772"/>
      <c r="N72" s="772"/>
      <c r="O72" s="772"/>
      <c r="P72" s="772"/>
      <c r="Q72" s="772"/>
      <c r="R72" s="772"/>
      <c r="S72" s="772"/>
      <c r="T72" s="679" t="s">
        <v>501</v>
      </c>
      <c r="U72" s="679"/>
      <c r="V72" s="679"/>
      <c r="W72" s="679"/>
      <c r="X72" s="679"/>
      <c r="Y72" s="679"/>
      <c r="Z72" s="679"/>
      <c r="AA72" s="679"/>
      <c r="AB72" s="679"/>
      <c r="AC72" s="680" t="s">
        <v>196</v>
      </c>
      <c r="AD72" s="680"/>
      <c r="AE72" s="680"/>
      <c r="AF72" s="680"/>
      <c r="AG72" s="680"/>
      <c r="AH72" s="680"/>
      <c r="AI72" s="680"/>
      <c r="AJ72" s="123" t="str">
        <f ca="1">IF(ISBLANK(Score!$R$2), "", Score!$R$2)</f>
        <v/>
      </c>
      <c r="AK72" s="334"/>
      <c r="AL72" s="334"/>
      <c r="AM72" s="334"/>
      <c r="AN72" s="334"/>
      <c r="AO72" s="334"/>
      <c r="AP72" s="334"/>
      <c r="AQ72" s="334"/>
      <c r="AR72" s="1042" t="str">
        <f>A72</f>
        <v>Rev. 130308 © 2013 WFTDA</v>
      </c>
      <c r="AS72" s="1042"/>
      <c r="AT72" s="1042"/>
      <c r="AU72" s="1042"/>
      <c r="AV72" s="1042"/>
      <c r="AW72" s="1042"/>
      <c r="AX72" s="1042"/>
      <c r="AY72" s="1008" t="s">
        <v>500</v>
      </c>
      <c r="AZ72" s="1008"/>
      <c r="BA72" s="1008"/>
      <c r="BB72" s="772"/>
      <c r="BC72" s="772"/>
      <c r="BD72" s="772"/>
      <c r="BE72" s="772"/>
      <c r="BF72" s="772"/>
      <c r="BG72" s="772"/>
      <c r="BH72" s="772"/>
      <c r="BI72" s="772"/>
      <c r="BJ72" s="772"/>
      <c r="BK72" s="679" t="s">
        <v>501</v>
      </c>
      <c r="BL72" s="679"/>
      <c r="BM72" s="679"/>
      <c r="BN72" s="679"/>
      <c r="BO72" s="679"/>
      <c r="BP72" s="679"/>
      <c r="BQ72" s="679"/>
      <c r="BR72" s="679"/>
      <c r="BS72" s="679"/>
      <c r="BT72" s="680" t="s">
        <v>196</v>
      </c>
      <c r="BU72" s="680"/>
      <c r="BV72" s="680"/>
      <c r="BW72" s="680"/>
      <c r="BX72" s="680"/>
      <c r="BY72" s="680"/>
      <c r="BZ72" s="680"/>
      <c r="CA72" s="123" t="str">
        <f ca="1">IF(ISBLANK(Score!$R$2), "", Score!$R$2)</f>
        <v/>
      </c>
    </row>
    <row r="73" spans="1:79" ht="26.25" customHeight="1">
      <c r="A73" s="485" t="s">
        <v>503</v>
      </c>
      <c r="B73" s="322" t="s">
        <v>504</v>
      </c>
      <c r="C73" s="458" t="s">
        <v>505</v>
      </c>
      <c r="D73" s="466" t="s">
        <v>506</v>
      </c>
      <c r="E73" s="466" t="s">
        <v>507</v>
      </c>
      <c r="F73" s="466" t="s">
        <v>508</v>
      </c>
      <c r="G73" s="281" t="s">
        <v>509</v>
      </c>
      <c r="H73" s="379" t="s">
        <v>510</v>
      </c>
      <c r="I73" s="1045" t="s">
        <v>197</v>
      </c>
      <c r="J73" s="1045"/>
      <c r="K73" s="208" t="s">
        <v>511</v>
      </c>
      <c r="L73" s="1045" t="s">
        <v>197</v>
      </c>
      <c r="M73" s="1045"/>
      <c r="N73" s="208" t="s">
        <v>512</v>
      </c>
      <c r="O73" s="1045" t="s">
        <v>197</v>
      </c>
      <c r="P73" s="1045"/>
      <c r="Q73" s="208" t="s">
        <v>513</v>
      </c>
      <c r="R73" s="1045" t="s">
        <v>197</v>
      </c>
      <c r="S73" s="1045"/>
      <c r="T73" s="208" t="s">
        <v>514</v>
      </c>
      <c r="U73" s="1045" t="s">
        <v>197</v>
      </c>
      <c r="V73" s="1045"/>
      <c r="W73" s="208" t="s">
        <v>515</v>
      </c>
      <c r="X73" s="1043" t="s">
        <v>197</v>
      </c>
      <c r="Y73" s="1043"/>
      <c r="Z73" s="379" t="s">
        <v>516</v>
      </c>
      <c r="AA73" s="1046" t="s">
        <v>197</v>
      </c>
      <c r="AB73" s="1047"/>
      <c r="AC73" s="208" t="s">
        <v>517</v>
      </c>
      <c r="AD73" s="1043" t="s">
        <v>197</v>
      </c>
      <c r="AE73" s="1043"/>
      <c r="AF73" s="379" t="s">
        <v>518</v>
      </c>
      <c r="AG73" s="1045" t="s">
        <v>197</v>
      </c>
      <c r="AH73" s="1045"/>
      <c r="AI73" s="49" t="s">
        <v>519</v>
      </c>
      <c r="AJ73" s="263"/>
      <c r="AK73" s="328" t="s">
        <v>521</v>
      </c>
      <c r="AL73" s="189" t="s">
        <v>198</v>
      </c>
      <c r="AM73" s="296" t="s">
        <v>101</v>
      </c>
      <c r="AN73" s="296" t="s">
        <v>102</v>
      </c>
      <c r="AO73" s="296" t="s">
        <v>103</v>
      </c>
      <c r="AP73" s="296" t="s">
        <v>104</v>
      </c>
      <c r="AQ73" s="409" t="s">
        <v>105</v>
      </c>
      <c r="AR73" s="485" t="s">
        <v>503</v>
      </c>
      <c r="AS73" s="322" t="s">
        <v>504</v>
      </c>
      <c r="AT73" s="458" t="s">
        <v>505</v>
      </c>
      <c r="AU73" s="466" t="s">
        <v>506</v>
      </c>
      <c r="AV73" s="466" t="s">
        <v>507</v>
      </c>
      <c r="AW73" s="466" t="s">
        <v>508</v>
      </c>
      <c r="AX73" s="281" t="s">
        <v>509</v>
      </c>
      <c r="AY73" s="379" t="s">
        <v>510</v>
      </c>
      <c r="AZ73" s="1045" t="s">
        <v>197</v>
      </c>
      <c r="BA73" s="1045"/>
      <c r="BB73" s="208" t="s">
        <v>511</v>
      </c>
      <c r="BC73" s="1045" t="s">
        <v>197</v>
      </c>
      <c r="BD73" s="1045"/>
      <c r="BE73" s="208" t="s">
        <v>512</v>
      </c>
      <c r="BF73" s="1045" t="s">
        <v>197</v>
      </c>
      <c r="BG73" s="1045"/>
      <c r="BH73" s="208" t="s">
        <v>513</v>
      </c>
      <c r="BI73" s="1045" t="s">
        <v>197</v>
      </c>
      <c r="BJ73" s="1045"/>
      <c r="BK73" s="208" t="s">
        <v>514</v>
      </c>
      <c r="BL73" s="1045" t="s">
        <v>197</v>
      </c>
      <c r="BM73" s="1045"/>
      <c r="BN73" s="208" t="s">
        <v>515</v>
      </c>
      <c r="BO73" s="1043" t="s">
        <v>197</v>
      </c>
      <c r="BP73" s="1043"/>
      <c r="BQ73" s="379" t="s">
        <v>516</v>
      </c>
      <c r="BR73" s="1046" t="s">
        <v>197</v>
      </c>
      <c r="BS73" s="1047"/>
      <c r="BT73" s="208" t="s">
        <v>517</v>
      </c>
      <c r="BU73" s="1043" t="s">
        <v>197</v>
      </c>
      <c r="BV73" s="1043"/>
      <c r="BW73" s="379" t="s">
        <v>518</v>
      </c>
      <c r="BX73" s="1045" t="s">
        <v>197</v>
      </c>
      <c r="BY73" s="1045"/>
      <c r="BZ73" s="49" t="s">
        <v>519</v>
      </c>
      <c r="CA73" s="547"/>
    </row>
    <row r="74" spans="1:79" ht="14.25" customHeight="1">
      <c r="A74" s="779"/>
      <c r="B74" s="673"/>
      <c r="C74" s="693"/>
      <c r="D74" s="689"/>
      <c r="E74" s="689"/>
      <c r="F74" s="689"/>
      <c r="G74" s="700"/>
      <c r="H74" s="701"/>
      <c r="I74" s="284"/>
      <c r="J74" s="350"/>
      <c r="K74" s="599"/>
      <c r="L74" s="284"/>
      <c r="M74" s="350"/>
      <c r="N74" s="599"/>
      <c r="O74" s="284"/>
      <c r="P74" s="350"/>
      <c r="Q74" s="599"/>
      <c r="R74" s="284"/>
      <c r="S74" s="350"/>
      <c r="T74" s="599"/>
      <c r="U74" s="284"/>
      <c r="V74" s="350"/>
      <c r="W74" s="599"/>
      <c r="X74" s="284"/>
      <c r="Y74" s="350"/>
      <c r="Z74" s="599"/>
      <c r="AA74" s="298"/>
      <c r="AB74" s="41"/>
      <c r="AC74" s="599"/>
      <c r="AD74" s="284"/>
      <c r="AE74" s="350"/>
      <c r="AF74" s="599"/>
      <c r="AG74" s="284"/>
      <c r="AH74" s="350"/>
      <c r="AI74" s="1058"/>
      <c r="AJ74" s="1051"/>
      <c r="AK74" s="681">
        <v>0</v>
      </c>
      <c r="AL74" s="1052">
        <v>0</v>
      </c>
      <c r="AM74" s="681">
        <v>0</v>
      </c>
      <c r="AN74" s="681">
        <v>0</v>
      </c>
      <c r="AO74" s="681">
        <v>0</v>
      </c>
      <c r="AP74" s="681">
        <v>0</v>
      </c>
      <c r="AQ74" s="681">
        <v>0</v>
      </c>
      <c r="AR74" s="779"/>
      <c r="AS74" s="673"/>
      <c r="AT74" s="693"/>
      <c r="AU74" s="689"/>
      <c r="AV74" s="689"/>
      <c r="AW74" s="689"/>
      <c r="AX74" s="700"/>
      <c r="AY74" s="701"/>
      <c r="AZ74" s="284"/>
      <c r="BA74" s="350"/>
      <c r="BB74" s="599"/>
      <c r="BC74" s="284"/>
      <c r="BD74" s="350"/>
      <c r="BE74" s="599"/>
      <c r="BF74" s="284"/>
      <c r="BG74" s="350"/>
      <c r="BH74" s="599"/>
      <c r="BI74" s="284"/>
      <c r="BJ74" s="350"/>
      <c r="BK74" s="599"/>
      <c r="BL74" s="284"/>
      <c r="BM74" s="350"/>
      <c r="BN74" s="599"/>
      <c r="BO74" s="284"/>
      <c r="BP74" s="350"/>
      <c r="BQ74" s="599"/>
      <c r="BR74" s="298"/>
      <c r="BS74" s="41"/>
      <c r="BT74" s="599"/>
      <c r="BU74" s="284"/>
      <c r="BV74" s="350"/>
      <c r="BW74" s="599"/>
      <c r="BX74" s="284"/>
      <c r="BY74" s="350"/>
      <c r="BZ74" s="1058"/>
      <c r="CA74" s="1057"/>
    </row>
    <row r="75" spans="1:79" ht="14.25" customHeight="1">
      <c r="A75" s="782"/>
      <c r="B75" s="699"/>
      <c r="C75" s="693"/>
      <c r="D75" s="689"/>
      <c r="E75" s="689"/>
      <c r="F75" s="689"/>
      <c r="G75" s="700"/>
      <c r="H75" s="701"/>
      <c r="I75" s="284"/>
      <c r="J75" s="350"/>
      <c r="K75" s="599"/>
      <c r="L75" s="284"/>
      <c r="M75" s="350"/>
      <c r="N75" s="599"/>
      <c r="O75" s="284"/>
      <c r="P75" s="350"/>
      <c r="Q75" s="599"/>
      <c r="R75" s="284"/>
      <c r="S75" s="350"/>
      <c r="T75" s="599"/>
      <c r="U75" s="284"/>
      <c r="V75" s="350"/>
      <c r="W75" s="599"/>
      <c r="X75" s="284"/>
      <c r="Y75" s="350"/>
      <c r="Z75" s="599"/>
      <c r="AA75" s="284"/>
      <c r="AB75" s="350"/>
      <c r="AC75" s="599"/>
      <c r="AD75" s="284"/>
      <c r="AE75" s="350"/>
      <c r="AF75" s="599"/>
      <c r="AG75" s="284"/>
      <c r="AH75" s="350"/>
      <c r="AI75" s="1059"/>
      <c r="AJ75" s="1057"/>
      <c r="AK75" s="681"/>
      <c r="AL75" s="1052"/>
      <c r="AM75" s="681"/>
      <c r="AN75" s="681"/>
      <c r="AO75" s="681"/>
      <c r="AP75" s="681"/>
      <c r="AQ75" s="1049"/>
      <c r="AR75" s="782"/>
      <c r="AS75" s="699"/>
      <c r="AT75" s="693"/>
      <c r="AU75" s="689"/>
      <c r="AV75" s="689"/>
      <c r="AW75" s="689"/>
      <c r="AX75" s="700"/>
      <c r="AY75" s="701"/>
      <c r="AZ75" s="284"/>
      <c r="BA75" s="350"/>
      <c r="BB75" s="599"/>
      <c r="BC75" s="284"/>
      <c r="BD75" s="350"/>
      <c r="BE75" s="599"/>
      <c r="BF75" s="284"/>
      <c r="BG75" s="350"/>
      <c r="BH75" s="599"/>
      <c r="BI75" s="284"/>
      <c r="BJ75" s="350"/>
      <c r="BK75" s="599"/>
      <c r="BL75" s="284"/>
      <c r="BM75" s="350"/>
      <c r="BN75" s="599"/>
      <c r="BO75" s="284"/>
      <c r="BP75" s="350"/>
      <c r="BQ75" s="599"/>
      <c r="BR75" s="284"/>
      <c r="BS75" s="350"/>
      <c r="BT75" s="599"/>
      <c r="BU75" s="284"/>
      <c r="BV75" s="350"/>
      <c r="BW75" s="599"/>
      <c r="BX75" s="284"/>
      <c r="BY75" s="350"/>
      <c r="BZ75" s="1059"/>
      <c r="CA75" s="1057"/>
    </row>
    <row r="76" spans="1:79" ht="14.25" customHeight="1">
      <c r="A76" s="780"/>
      <c r="B76" s="694"/>
      <c r="C76" s="685"/>
      <c r="D76" s="686"/>
      <c r="E76" s="686"/>
      <c r="F76" s="686"/>
      <c r="G76" s="717"/>
      <c r="H76" s="693"/>
      <c r="I76" s="219"/>
      <c r="J76" s="350"/>
      <c r="K76" s="689"/>
      <c r="L76" s="219"/>
      <c r="M76" s="350"/>
      <c r="N76" s="689"/>
      <c r="O76" s="219"/>
      <c r="P76" s="350"/>
      <c r="Q76" s="689"/>
      <c r="R76" s="219"/>
      <c r="S76" s="350"/>
      <c r="T76" s="689"/>
      <c r="U76" s="219"/>
      <c r="V76" s="350"/>
      <c r="W76" s="689"/>
      <c r="X76" s="219"/>
      <c r="Y76" s="350"/>
      <c r="Z76" s="689"/>
      <c r="AA76" s="219"/>
      <c r="AB76" s="350"/>
      <c r="AC76" s="689"/>
      <c r="AD76" s="219"/>
      <c r="AE76" s="350"/>
      <c r="AF76" s="689"/>
      <c r="AG76" s="219"/>
      <c r="AH76" s="350"/>
      <c r="AI76" s="700"/>
      <c r="AJ76" s="1057"/>
      <c r="AK76" s="681">
        <v>0</v>
      </c>
      <c r="AL76" s="1052">
        <v>0</v>
      </c>
      <c r="AM76" s="681">
        <v>0</v>
      </c>
      <c r="AN76" s="681">
        <v>0</v>
      </c>
      <c r="AO76" s="681">
        <v>0</v>
      </c>
      <c r="AP76" s="681">
        <v>0</v>
      </c>
      <c r="AQ76" s="681">
        <v>0</v>
      </c>
      <c r="AR76" s="780"/>
      <c r="AS76" s="694"/>
      <c r="AT76" s="685"/>
      <c r="AU76" s="686"/>
      <c r="AV76" s="686"/>
      <c r="AW76" s="686"/>
      <c r="AX76" s="717"/>
      <c r="AY76" s="693"/>
      <c r="AZ76" s="219"/>
      <c r="BA76" s="350"/>
      <c r="BB76" s="689"/>
      <c r="BC76" s="219"/>
      <c r="BD76" s="350"/>
      <c r="BE76" s="689"/>
      <c r="BF76" s="219"/>
      <c r="BG76" s="350"/>
      <c r="BH76" s="689"/>
      <c r="BI76" s="219"/>
      <c r="BJ76" s="350"/>
      <c r="BK76" s="689"/>
      <c r="BL76" s="219"/>
      <c r="BM76" s="350"/>
      <c r="BN76" s="689"/>
      <c r="BO76" s="219"/>
      <c r="BP76" s="350"/>
      <c r="BQ76" s="689"/>
      <c r="BR76" s="219"/>
      <c r="BS76" s="350"/>
      <c r="BT76" s="689"/>
      <c r="BU76" s="219"/>
      <c r="BV76" s="350"/>
      <c r="BW76" s="689"/>
      <c r="BX76" s="219"/>
      <c r="BY76" s="350"/>
      <c r="BZ76" s="700"/>
      <c r="CA76" s="1057"/>
    </row>
    <row r="77" spans="1:79" ht="14.25" customHeight="1">
      <c r="A77" s="780"/>
      <c r="B77" s="694"/>
      <c r="C77" s="685"/>
      <c r="D77" s="686"/>
      <c r="E77" s="686"/>
      <c r="F77" s="686"/>
      <c r="G77" s="718"/>
      <c r="H77" s="693"/>
      <c r="I77" s="219"/>
      <c r="J77" s="350"/>
      <c r="K77" s="689"/>
      <c r="L77" s="219"/>
      <c r="M77" s="350"/>
      <c r="N77" s="689"/>
      <c r="O77" s="219"/>
      <c r="P77" s="350"/>
      <c r="Q77" s="689"/>
      <c r="R77" s="219"/>
      <c r="S77" s="350"/>
      <c r="T77" s="689"/>
      <c r="U77" s="219"/>
      <c r="V77" s="350"/>
      <c r="W77" s="689"/>
      <c r="X77" s="219"/>
      <c r="Y77" s="350"/>
      <c r="Z77" s="689"/>
      <c r="AA77" s="219"/>
      <c r="AB77" s="350"/>
      <c r="AC77" s="689"/>
      <c r="AD77" s="219"/>
      <c r="AE77" s="350"/>
      <c r="AF77" s="689"/>
      <c r="AG77" s="219"/>
      <c r="AH77" s="350"/>
      <c r="AI77" s="1056"/>
      <c r="AJ77" s="1057"/>
      <c r="AK77" s="681"/>
      <c r="AL77" s="1052"/>
      <c r="AM77" s="681"/>
      <c r="AN77" s="681"/>
      <c r="AO77" s="681"/>
      <c r="AP77" s="681"/>
      <c r="AQ77" s="1049"/>
      <c r="AR77" s="780"/>
      <c r="AS77" s="694"/>
      <c r="AT77" s="685"/>
      <c r="AU77" s="686"/>
      <c r="AV77" s="686"/>
      <c r="AW77" s="686"/>
      <c r="AX77" s="718"/>
      <c r="AY77" s="693"/>
      <c r="AZ77" s="219"/>
      <c r="BA77" s="350"/>
      <c r="BB77" s="689"/>
      <c r="BC77" s="219"/>
      <c r="BD77" s="350"/>
      <c r="BE77" s="689"/>
      <c r="BF77" s="219"/>
      <c r="BG77" s="350"/>
      <c r="BH77" s="689"/>
      <c r="BI77" s="219"/>
      <c r="BJ77" s="350"/>
      <c r="BK77" s="689"/>
      <c r="BL77" s="219"/>
      <c r="BM77" s="350"/>
      <c r="BN77" s="689"/>
      <c r="BO77" s="219"/>
      <c r="BP77" s="350"/>
      <c r="BQ77" s="689"/>
      <c r="BR77" s="219"/>
      <c r="BS77" s="350"/>
      <c r="BT77" s="689"/>
      <c r="BU77" s="219"/>
      <c r="BV77" s="350"/>
      <c r="BW77" s="689"/>
      <c r="BX77" s="219"/>
      <c r="BY77" s="350"/>
      <c r="BZ77" s="1056"/>
      <c r="CA77" s="1057"/>
    </row>
    <row r="78" spans="1:79" ht="14.25" customHeight="1">
      <c r="A78" s="782"/>
      <c r="B78" s="699"/>
      <c r="C78" s="693"/>
      <c r="D78" s="689"/>
      <c r="E78" s="689"/>
      <c r="F78" s="689"/>
      <c r="G78" s="700"/>
      <c r="H78" s="701"/>
      <c r="I78" s="284"/>
      <c r="J78" s="350"/>
      <c r="K78" s="599"/>
      <c r="L78" s="284"/>
      <c r="M78" s="350"/>
      <c r="N78" s="599"/>
      <c r="O78" s="284"/>
      <c r="P78" s="350"/>
      <c r="Q78" s="599"/>
      <c r="R78" s="284"/>
      <c r="S78" s="350"/>
      <c r="T78" s="599"/>
      <c r="U78" s="284"/>
      <c r="V78" s="350"/>
      <c r="W78" s="599"/>
      <c r="X78" s="284"/>
      <c r="Y78" s="350"/>
      <c r="Z78" s="599"/>
      <c r="AA78" s="284"/>
      <c r="AB78" s="350"/>
      <c r="AC78" s="599"/>
      <c r="AD78" s="284"/>
      <c r="AE78" s="350"/>
      <c r="AF78" s="599"/>
      <c r="AG78" s="284"/>
      <c r="AH78" s="350"/>
      <c r="AI78" s="1058"/>
      <c r="AJ78" s="1057"/>
      <c r="AK78" s="681">
        <v>0</v>
      </c>
      <c r="AL78" s="1052">
        <v>0</v>
      </c>
      <c r="AM78" s="681">
        <v>0</v>
      </c>
      <c r="AN78" s="681">
        <v>0</v>
      </c>
      <c r="AO78" s="681">
        <v>0</v>
      </c>
      <c r="AP78" s="681">
        <v>0</v>
      </c>
      <c r="AQ78" s="681">
        <v>0</v>
      </c>
      <c r="AR78" s="782"/>
      <c r="AS78" s="699"/>
      <c r="AT78" s="693"/>
      <c r="AU78" s="689"/>
      <c r="AV78" s="689"/>
      <c r="AW78" s="689"/>
      <c r="AX78" s="700"/>
      <c r="AY78" s="701"/>
      <c r="AZ78" s="284"/>
      <c r="BA78" s="350"/>
      <c r="BB78" s="599"/>
      <c r="BC78" s="284"/>
      <c r="BD78" s="350"/>
      <c r="BE78" s="599"/>
      <c r="BF78" s="284"/>
      <c r="BG78" s="350"/>
      <c r="BH78" s="599"/>
      <c r="BI78" s="284"/>
      <c r="BJ78" s="350"/>
      <c r="BK78" s="599"/>
      <c r="BL78" s="284"/>
      <c r="BM78" s="350"/>
      <c r="BN78" s="599"/>
      <c r="BO78" s="284"/>
      <c r="BP78" s="350"/>
      <c r="BQ78" s="599"/>
      <c r="BR78" s="284"/>
      <c r="BS78" s="350"/>
      <c r="BT78" s="599"/>
      <c r="BU78" s="284"/>
      <c r="BV78" s="350"/>
      <c r="BW78" s="599"/>
      <c r="BX78" s="284"/>
      <c r="BY78" s="350"/>
      <c r="BZ78" s="1058"/>
      <c r="CA78" s="1057"/>
    </row>
    <row r="79" spans="1:79" ht="14.25" customHeight="1">
      <c r="A79" s="782"/>
      <c r="B79" s="699"/>
      <c r="C79" s="693"/>
      <c r="D79" s="689"/>
      <c r="E79" s="689"/>
      <c r="F79" s="689"/>
      <c r="G79" s="700"/>
      <c r="H79" s="701"/>
      <c r="I79" s="284"/>
      <c r="J79" s="350"/>
      <c r="K79" s="599"/>
      <c r="L79" s="284"/>
      <c r="M79" s="350"/>
      <c r="N79" s="599"/>
      <c r="O79" s="284"/>
      <c r="P79" s="350"/>
      <c r="Q79" s="599"/>
      <c r="R79" s="284"/>
      <c r="S79" s="350"/>
      <c r="T79" s="599"/>
      <c r="U79" s="284"/>
      <c r="V79" s="350"/>
      <c r="W79" s="599"/>
      <c r="X79" s="284"/>
      <c r="Y79" s="350"/>
      <c r="Z79" s="599"/>
      <c r="AA79" s="284"/>
      <c r="AB79" s="350"/>
      <c r="AC79" s="599"/>
      <c r="AD79" s="284"/>
      <c r="AE79" s="350"/>
      <c r="AF79" s="599"/>
      <c r="AG79" s="284"/>
      <c r="AH79" s="350"/>
      <c r="AI79" s="1059"/>
      <c r="AJ79" s="1057"/>
      <c r="AK79" s="681"/>
      <c r="AL79" s="1052"/>
      <c r="AM79" s="681"/>
      <c r="AN79" s="681"/>
      <c r="AO79" s="681"/>
      <c r="AP79" s="681"/>
      <c r="AQ79" s="1049"/>
      <c r="AR79" s="782"/>
      <c r="AS79" s="699"/>
      <c r="AT79" s="693"/>
      <c r="AU79" s="689"/>
      <c r="AV79" s="689"/>
      <c r="AW79" s="689"/>
      <c r="AX79" s="700"/>
      <c r="AY79" s="701"/>
      <c r="AZ79" s="284"/>
      <c r="BA79" s="350"/>
      <c r="BB79" s="599"/>
      <c r="BC79" s="284"/>
      <c r="BD79" s="350"/>
      <c r="BE79" s="599"/>
      <c r="BF79" s="284"/>
      <c r="BG79" s="350"/>
      <c r="BH79" s="599"/>
      <c r="BI79" s="284"/>
      <c r="BJ79" s="350"/>
      <c r="BK79" s="599"/>
      <c r="BL79" s="284"/>
      <c r="BM79" s="350"/>
      <c r="BN79" s="599"/>
      <c r="BO79" s="284"/>
      <c r="BP79" s="350"/>
      <c r="BQ79" s="599"/>
      <c r="BR79" s="284"/>
      <c r="BS79" s="350"/>
      <c r="BT79" s="599"/>
      <c r="BU79" s="284"/>
      <c r="BV79" s="350"/>
      <c r="BW79" s="599"/>
      <c r="BX79" s="284"/>
      <c r="BY79" s="350"/>
      <c r="BZ79" s="1059"/>
      <c r="CA79" s="1057"/>
    </row>
    <row r="80" spans="1:79" ht="14.25" customHeight="1">
      <c r="A80" s="780"/>
      <c r="B80" s="694"/>
      <c r="C80" s="685"/>
      <c r="D80" s="686"/>
      <c r="E80" s="686"/>
      <c r="F80" s="686"/>
      <c r="G80" s="717"/>
      <c r="H80" s="693"/>
      <c r="I80" s="219"/>
      <c r="J80" s="350"/>
      <c r="K80" s="689"/>
      <c r="L80" s="219"/>
      <c r="M80" s="350"/>
      <c r="N80" s="689"/>
      <c r="O80" s="219"/>
      <c r="P80" s="350"/>
      <c r="Q80" s="689"/>
      <c r="R80" s="219"/>
      <c r="S80" s="350"/>
      <c r="T80" s="689"/>
      <c r="U80" s="219"/>
      <c r="V80" s="350"/>
      <c r="W80" s="689"/>
      <c r="X80" s="219"/>
      <c r="Y80" s="350"/>
      <c r="Z80" s="689"/>
      <c r="AA80" s="219"/>
      <c r="AB80" s="350"/>
      <c r="AC80" s="689"/>
      <c r="AD80" s="219"/>
      <c r="AE80" s="350"/>
      <c r="AF80" s="689"/>
      <c r="AG80" s="219"/>
      <c r="AH80" s="350"/>
      <c r="AI80" s="700"/>
      <c r="AJ80" s="1057"/>
      <c r="AK80" s="681">
        <v>0</v>
      </c>
      <c r="AL80" s="1052">
        <v>0</v>
      </c>
      <c r="AM80" s="681">
        <v>0</v>
      </c>
      <c r="AN80" s="681">
        <v>0</v>
      </c>
      <c r="AO80" s="681">
        <v>0</v>
      </c>
      <c r="AP80" s="681">
        <v>0</v>
      </c>
      <c r="AQ80" s="681">
        <v>0</v>
      </c>
      <c r="AR80" s="780"/>
      <c r="AS80" s="694"/>
      <c r="AT80" s="685"/>
      <c r="AU80" s="686"/>
      <c r="AV80" s="686"/>
      <c r="AW80" s="686"/>
      <c r="AX80" s="717"/>
      <c r="AY80" s="693"/>
      <c r="AZ80" s="219"/>
      <c r="BA80" s="350"/>
      <c r="BB80" s="689"/>
      <c r="BC80" s="219"/>
      <c r="BD80" s="350"/>
      <c r="BE80" s="689"/>
      <c r="BF80" s="219"/>
      <c r="BG80" s="350"/>
      <c r="BH80" s="689"/>
      <c r="BI80" s="219"/>
      <c r="BJ80" s="350"/>
      <c r="BK80" s="689"/>
      <c r="BL80" s="219"/>
      <c r="BM80" s="350"/>
      <c r="BN80" s="689"/>
      <c r="BO80" s="219"/>
      <c r="BP80" s="350"/>
      <c r="BQ80" s="689"/>
      <c r="BR80" s="219"/>
      <c r="BS80" s="350"/>
      <c r="BT80" s="689"/>
      <c r="BU80" s="219"/>
      <c r="BV80" s="350"/>
      <c r="BW80" s="689"/>
      <c r="BX80" s="219"/>
      <c r="BY80" s="350"/>
      <c r="BZ80" s="700"/>
      <c r="CA80" s="1057"/>
    </row>
    <row r="81" spans="1:79" ht="14.25" customHeight="1">
      <c r="A81" s="780"/>
      <c r="B81" s="694"/>
      <c r="C81" s="685"/>
      <c r="D81" s="686"/>
      <c r="E81" s="686"/>
      <c r="F81" s="686"/>
      <c r="G81" s="718"/>
      <c r="H81" s="693"/>
      <c r="I81" s="219"/>
      <c r="J81" s="350"/>
      <c r="K81" s="689"/>
      <c r="L81" s="219"/>
      <c r="M81" s="350"/>
      <c r="N81" s="689"/>
      <c r="O81" s="219"/>
      <c r="P81" s="350"/>
      <c r="Q81" s="689"/>
      <c r="R81" s="219"/>
      <c r="S81" s="350"/>
      <c r="T81" s="689"/>
      <c r="U81" s="219"/>
      <c r="V81" s="350"/>
      <c r="W81" s="689"/>
      <c r="X81" s="219"/>
      <c r="Y81" s="350"/>
      <c r="Z81" s="689"/>
      <c r="AA81" s="219"/>
      <c r="AB81" s="350"/>
      <c r="AC81" s="689"/>
      <c r="AD81" s="219"/>
      <c r="AE81" s="350"/>
      <c r="AF81" s="689"/>
      <c r="AG81" s="219"/>
      <c r="AH81" s="350"/>
      <c r="AI81" s="1056"/>
      <c r="AJ81" s="1057"/>
      <c r="AK81" s="681"/>
      <c r="AL81" s="1052"/>
      <c r="AM81" s="681"/>
      <c r="AN81" s="681"/>
      <c r="AO81" s="681"/>
      <c r="AP81" s="681"/>
      <c r="AQ81" s="1049"/>
      <c r="AR81" s="780"/>
      <c r="AS81" s="694"/>
      <c r="AT81" s="685"/>
      <c r="AU81" s="686"/>
      <c r="AV81" s="686"/>
      <c r="AW81" s="686"/>
      <c r="AX81" s="718"/>
      <c r="AY81" s="693"/>
      <c r="AZ81" s="219"/>
      <c r="BA81" s="350"/>
      <c r="BB81" s="689"/>
      <c r="BC81" s="219"/>
      <c r="BD81" s="350"/>
      <c r="BE81" s="689"/>
      <c r="BF81" s="219"/>
      <c r="BG81" s="350"/>
      <c r="BH81" s="689"/>
      <c r="BI81" s="219"/>
      <c r="BJ81" s="350"/>
      <c r="BK81" s="689"/>
      <c r="BL81" s="219"/>
      <c r="BM81" s="350"/>
      <c r="BN81" s="689"/>
      <c r="BO81" s="219"/>
      <c r="BP81" s="350"/>
      <c r="BQ81" s="689"/>
      <c r="BR81" s="219"/>
      <c r="BS81" s="350"/>
      <c r="BT81" s="689"/>
      <c r="BU81" s="219"/>
      <c r="BV81" s="350"/>
      <c r="BW81" s="689"/>
      <c r="BX81" s="219"/>
      <c r="BY81" s="350"/>
      <c r="BZ81" s="1056"/>
      <c r="CA81" s="1057"/>
    </row>
    <row r="82" spans="1:79" ht="14.25" customHeight="1">
      <c r="A82" s="782"/>
      <c r="B82" s="699"/>
      <c r="C82" s="693"/>
      <c r="D82" s="689"/>
      <c r="E82" s="689"/>
      <c r="F82" s="689"/>
      <c r="G82" s="700"/>
      <c r="H82" s="701"/>
      <c r="I82" s="284"/>
      <c r="J82" s="350"/>
      <c r="K82" s="599"/>
      <c r="L82" s="284"/>
      <c r="M82" s="350"/>
      <c r="N82" s="599"/>
      <c r="O82" s="284"/>
      <c r="P82" s="350"/>
      <c r="Q82" s="599"/>
      <c r="R82" s="284"/>
      <c r="S82" s="350"/>
      <c r="T82" s="599"/>
      <c r="U82" s="284"/>
      <c r="V82" s="350"/>
      <c r="W82" s="599"/>
      <c r="X82" s="284"/>
      <c r="Y82" s="350"/>
      <c r="Z82" s="599"/>
      <c r="AA82" s="284"/>
      <c r="AB82" s="350"/>
      <c r="AC82" s="599"/>
      <c r="AD82" s="284"/>
      <c r="AE82" s="350"/>
      <c r="AF82" s="599"/>
      <c r="AG82" s="284"/>
      <c r="AH82" s="350"/>
      <c r="AI82" s="1058"/>
      <c r="AJ82" s="1057"/>
      <c r="AK82" s="681">
        <v>0</v>
      </c>
      <c r="AL82" s="1052">
        <v>0</v>
      </c>
      <c r="AM82" s="681">
        <v>0</v>
      </c>
      <c r="AN82" s="681">
        <v>0</v>
      </c>
      <c r="AO82" s="681">
        <v>0</v>
      </c>
      <c r="AP82" s="681">
        <v>0</v>
      </c>
      <c r="AQ82" s="681">
        <v>0</v>
      </c>
      <c r="AR82" s="782"/>
      <c r="AS82" s="699"/>
      <c r="AT82" s="693"/>
      <c r="AU82" s="689"/>
      <c r="AV82" s="689"/>
      <c r="AW82" s="689"/>
      <c r="AX82" s="700"/>
      <c r="AY82" s="701"/>
      <c r="AZ82" s="284"/>
      <c r="BA82" s="350"/>
      <c r="BB82" s="599"/>
      <c r="BC82" s="284"/>
      <c r="BD82" s="350"/>
      <c r="BE82" s="599"/>
      <c r="BF82" s="284"/>
      <c r="BG82" s="350"/>
      <c r="BH82" s="599"/>
      <c r="BI82" s="284"/>
      <c r="BJ82" s="350"/>
      <c r="BK82" s="599"/>
      <c r="BL82" s="284"/>
      <c r="BM82" s="350"/>
      <c r="BN82" s="599"/>
      <c r="BO82" s="284"/>
      <c r="BP82" s="350"/>
      <c r="BQ82" s="599"/>
      <c r="BR82" s="284"/>
      <c r="BS82" s="350"/>
      <c r="BT82" s="599"/>
      <c r="BU82" s="284"/>
      <c r="BV82" s="350"/>
      <c r="BW82" s="599"/>
      <c r="BX82" s="284"/>
      <c r="BY82" s="350"/>
      <c r="BZ82" s="1058"/>
      <c r="CA82" s="1057"/>
    </row>
    <row r="83" spans="1:79" ht="14.25" customHeight="1">
      <c r="A83" s="782"/>
      <c r="B83" s="699"/>
      <c r="C83" s="693"/>
      <c r="D83" s="689"/>
      <c r="E83" s="689"/>
      <c r="F83" s="689"/>
      <c r="G83" s="700"/>
      <c r="H83" s="701"/>
      <c r="I83" s="284"/>
      <c r="J83" s="350"/>
      <c r="K83" s="599"/>
      <c r="L83" s="284"/>
      <c r="M83" s="350"/>
      <c r="N83" s="599"/>
      <c r="O83" s="284"/>
      <c r="P83" s="350"/>
      <c r="Q83" s="599"/>
      <c r="R83" s="284"/>
      <c r="S83" s="350"/>
      <c r="T83" s="599"/>
      <c r="U83" s="284"/>
      <c r="V83" s="350"/>
      <c r="W83" s="599"/>
      <c r="X83" s="284"/>
      <c r="Y83" s="350"/>
      <c r="Z83" s="599"/>
      <c r="AA83" s="284"/>
      <c r="AB83" s="350"/>
      <c r="AC83" s="599"/>
      <c r="AD83" s="284"/>
      <c r="AE83" s="350"/>
      <c r="AF83" s="599"/>
      <c r="AG83" s="284"/>
      <c r="AH83" s="350"/>
      <c r="AI83" s="1059"/>
      <c r="AJ83" s="1057"/>
      <c r="AK83" s="681"/>
      <c r="AL83" s="1052"/>
      <c r="AM83" s="681"/>
      <c r="AN83" s="681"/>
      <c r="AO83" s="681"/>
      <c r="AP83" s="681"/>
      <c r="AQ83" s="1049"/>
      <c r="AR83" s="782"/>
      <c r="AS83" s="699"/>
      <c r="AT83" s="693"/>
      <c r="AU83" s="689"/>
      <c r="AV83" s="689"/>
      <c r="AW83" s="689"/>
      <c r="AX83" s="700"/>
      <c r="AY83" s="701"/>
      <c r="AZ83" s="284"/>
      <c r="BA83" s="350"/>
      <c r="BB83" s="599"/>
      <c r="BC83" s="284"/>
      <c r="BD83" s="350"/>
      <c r="BE83" s="599"/>
      <c r="BF83" s="284"/>
      <c r="BG83" s="350"/>
      <c r="BH83" s="599"/>
      <c r="BI83" s="284"/>
      <c r="BJ83" s="350"/>
      <c r="BK83" s="599"/>
      <c r="BL83" s="284"/>
      <c r="BM83" s="350"/>
      <c r="BN83" s="599"/>
      <c r="BO83" s="284"/>
      <c r="BP83" s="350"/>
      <c r="BQ83" s="599"/>
      <c r="BR83" s="284"/>
      <c r="BS83" s="350"/>
      <c r="BT83" s="599"/>
      <c r="BU83" s="284"/>
      <c r="BV83" s="350"/>
      <c r="BW83" s="599"/>
      <c r="BX83" s="284"/>
      <c r="BY83" s="350"/>
      <c r="BZ83" s="1059"/>
      <c r="CA83" s="1057"/>
    </row>
    <row r="84" spans="1:79" ht="14.25" customHeight="1">
      <c r="A84" s="780"/>
      <c r="B84" s="694"/>
      <c r="C84" s="685"/>
      <c r="D84" s="686"/>
      <c r="E84" s="686"/>
      <c r="F84" s="686"/>
      <c r="G84" s="717"/>
      <c r="H84" s="693"/>
      <c r="I84" s="219"/>
      <c r="J84" s="350"/>
      <c r="K84" s="689"/>
      <c r="L84" s="219"/>
      <c r="M84" s="350"/>
      <c r="N84" s="689"/>
      <c r="O84" s="219"/>
      <c r="P84" s="350"/>
      <c r="Q84" s="689"/>
      <c r="R84" s="219"/>
      <c r="S84" s="350"/>
      <c r="T84" s="689"/>
      <c r="U84" s="219"/>
      <c r="V84" s="350"/>
      <c r="W84" s="689"/>
      <c r="X84" s="219"/>
      <c r="Y84" s="350"/>
      <c r="Z84" s="689"/>
      <c r="AA84" s="219"/>
      <c r="AB84" s="350"/>
      <c r="AC84" s="689"/>
      <c r="AD84" s="219"/>
      <c r="AE84" s="350"/>
      <c r="AF84" s="689"/>
      <c r="AG84" s="219"/>
      <c r="AH84" s="350"/>
      <c r="AI84" s="700"/>
      <c r="AJ84" s="1057"/>
      <c r="AK84" s="681">
        <v>0</v>
      </c>
      <c r="AL84" s="1052">
        <v>0</v>
      </c>
      <c r="AM84" s="681">
        <v>0</v>
      </c>
      <c r="AN84" s="681">
        <v>0</v>
      </c>
      <c r="AO84" s="681">
        <v>0</v>
      </c>
      <c r="AP84" s="681">
        <v>0</v>
      </c>
      <c r="AQ84" s="681">
        <v>0</v>
      </c>
      <c r="AR84" s="780"/>
      <c r="AS84" s="694"/>
      <c r="AT84" s="685"/>
      <c r="AU84" s="686"/>
      <c r="AV84" s="686"/>
      <c r="AW84" s="686"/>
      <c r="AX84" s="717"/>
      <c r="AY84" s="693"/>
      <c r="AZ84" s="219"/>
      <c r="BA84" s="350"/>
      <c r="BB84" s="689"/>
      <c r="BC84" s="219"/>
      <c r="BD84" s="350"/>
      <c r="BE84" s="689"/>
      <c r="BF84" s="219"/>
      <c r="BG84" s="350"/>
      <c r="BH84" s="689"/>
      <c r="BI84" s="219"/>
      <c r="BJ84" s="350"/>
      <c r="BK84" s="689"/>
      <c r="BL84" s="219"/>
      <c r="BM84" s="350"/>
      <c r="BN84" s="689"/>
      <c r="BO84" s="219"/>
      <c r="BP84" s="350"/>
      <c r="BQ84" s="689"/>
      <c r="BR84" s="219"/>
      <c r="BS84" s="350"/>
      <c r="BT84" s="689"/>
      <c r="BU84" s="219"/>
      <c r="BV84" s="350"/>
      <c r="BW84" s="689"/>
      <c r="BX84" s="219"/>
      <c r="BY84" s="350"/>
      <c r="BZ84" s="700"/>
      <c r="CA84" s="1057"/>
    </row>
    <row r="85" spans="1:79" ht="14.25" customHeight="1">
      <c r="A85" s="780"/>
      <c r="B85" s="694"/>
      <c r="C85" s="685"/>
      <c r="D85" s="686"/>
      <c r="E85" s="686"/>
      <c r="F85" s="686"/>
      <c r="G85" s="718"/>
      <c r="H85" s="693"/>
      <c r="I85" s="219"/>
      <c r="J85" s="350"/>
      <c r="K85" s="689"/>
      <c r="L85" s="219"/>
      <c r="M85" s="350"/>
      <c r="N85" s="689"/>
      <c r="O85" s="219"/>
      <c r="P85" s="350"/>
      <c r="Q85" s="689"/>
      <c r="R85" s="219"/>
      <c r="S85" s="350"/>
      <c r="T85" s="689"/>
      <c r="U85" s="219"/>
      <c r="V85" s="350"/>
      <c r="W85" s="689"/>
      <c r="X85" s="219"/>
      <c r="Y85" s="350"/>
      <c r="Z85" s="689"/>
      <c r="AA85" s="219"/>
      <c r="AB85" s="350"/>
      <c r="AC85" s="689"/>
      <c r="AD85" s="219"/>
      <c r="AE85" s="350"/>
      <c r="AF85" s="689"/>
      <c r="AG85" s="219"/>
      <c r="AH85" s="350"/>
      <c r="AI85" s="1056"/>
      <c r="AJ85" s="1057"/>
      <c r="AK85" s="681"/>
      <c r="AL85" s="1052"/>
      <c r="AM85" s="681"/>
      <c r="AN85" s="681"/>
      <c r="AO85" s="681"/>
      <c r="AP85" s="681"/>
      <c r="AQ85" s="1049"/>
      <c r="AR85" s="780"/>
      <c r="AS85" s="694"/>
      <c r="AT85" s="685"/>
      <c r="AU85" s="686"/>
      <c r="AV85" s="686"/>
      <c r="AW85" s="686"/>
      <c r="AX85" s="718"/>
      <c r="AY85" s="693"/>
      <c r="AZ85" s="219"/>
      <c r="BA85" s="350"/>
      <c r="BB85" s="689"/>
      <c r="BC85" s="219"/>
      <c r="BD85" s="350"/>
      <c r="BE85" s="689"/>
      <c r="BF85" s="219"/>
      <c r="BG85" s="350"/>
      <c r="BH85" s="689"/>
      <c r="BI85" s="219"/>
      <c r="BJ85" s="350"/>
      <c r="BK85" s="689"/>
      <c r="BL85" s="219"/>
      <c r="BM85" s="350"/>
      <c r="BN85" s="689"/>
      <c r="BO85" s="219"/>
      <c r="BP85" s="350"/>
      <c r="BQ85" s="689"/>
      <c r="BR85" s="219"/>
      <c r="BS85" s="350"/>
      <c r="BT85" s="689"/>
      <c r="BU85" s="219"/>
      <c r="BV85" s="350"/>
      <c r="BW85" s="689"/>
      <c r="BX85" s="219"/>
      <c r="BY85" s="350"/>
      <c r="BZ85" s="1056"/>
      <c r="CA85" s="1057"/>
    </row>
    <row r="86" spans="1:79" ht="14.25" customHeight="1">
      <c r="A86" s="782"/>
      <c r="B86" s="699"/>
      <c r="C86" s="693"/>
      <c r="D86" s="689"/>
      <c r="E86" s="689"/>
      <c r="F86" s="689"/>
      <c r="G86" s="700"/>
      <c r="H86" s="701"/>
      <c r="I86" s="284"/>
      <c r="J86" s="350"/>
      <c r="K86" s="599"/>
      <c r="L86" s="284"/>
      <c r="M86" s="350"/>
      <c r="N86" s="599"/>
      <c r="O86" s="284"/>
      <c r="P86" s="350"/>
      <c r="Q86" s="599"/>
      <c r="R86" s="284"/>
      <c r="S86" s="350"/>
      <c r="T86" s="599"/>
      <c r="U86" s="284"/>
      <c r="V86" s="350"/>
      <c r="W86" s="599"/>
      <c r="X86" s="284"/>
      <c r="Y86" s="350"/>
      <c r="Z86" s="599"/>
      <c r="AA86" s="284"/>
      <c r="AB86" s="350"/>
      <c r="AC86" s="599"/>
      <c r="AD86" s="284"/>
      <c r="AE86" s="350"/>
      <c r="AF86" s="599"/>
      <c r="AG86" s="284"/>
      <c r="AH86" s="350"/>
      <c r="AI86" s="1058"/>
      <c r="AJ86" s="1057"/>
      <c r="AK86" s="681">
        <v>0</v>
      </c>
      <c r="AL86" s="1052">
        <v>0</v>
      </c>
      <c r="AM86" s="681">
        <v>0</v>
      </c>
      <c r="AN86" s="681">
        <v>0</v>
      </c>
      <c r="AO86" s="681">
        <v>0</v>
      </c>
      <c r="AP86" s="681">
        <v>0</v>
      </c>
      <c r="AQ86" s="681">
        <v>0</v>
      </c>
      <c r="AR86" s="782"/>
      <c r="AS86" s="699"/>
      <c r="AT86" s="693"/>
      <c r="AU86" s="689"/>
      <c r="AV86" s="689"/>
      <c r="AW86" s="689"/>
      <c r="AX86" s="700"/>
      <c r="AY86" s="701"/>
      <c r="AZ86" s="284"/>
      <c r="BA86" s="350"/>
      <c r="BB86" s="599"/>
      <c r="BC86" s="284"/>
      <c r="BD86" s="350"/>
      <c r="BE86" s="599"/>
      <c r="BF86" s="284"/>
      <c r="BG86" s="350"/>
      <c r="BH86" s="599"/>
      <c r="BI86" s="284"/>
      <c r="BJ86" s="350"/>
      <c r="BK86" s="599"/>
      <c r="BL86" s="284"/>
      <c r="BM86" s="350"/>
      <c r="BN86" s="599"/>
      <c r="BO86" s="284"/>
      <c r="BP86" s="350"/>
      <c r="BQ86" s="599"/>
      <c r="BR86" s="284"/>
      <c r="BS86" s="350"/>
      <c r="BT86" s="599"/>
      <c r="BU86" s="284"/>
      <c r="BV86" s="350"/>
      <c r="BW86" s="599"/>
      <c r="BX86" s="284"/>
      <c r="BY86" s="350"/>
      <c r="BZ86" s="1058"/>
      <c r="CA86" s="1057"/>
    </row>
    <row r="87" spans="1:79" ht="14.25" customHeight="1">
      <c r="A87" s="782"/>
      <c r="B87" s="699"/>
      <c r="C87" s="693"/>
      <c r="D87" s="689"/>
      <c r="E87" s="689"/>
      <c r="F87" s="689"/>
      <c r="G87" s="700"/>
      <c r="H87" s="701"/>
      <c r="I87" s="284"/>
      <c r="J87" s="350"/>
      <c r="K87" s="599"/>
      <c r="L87" s="284"/>
      <c r="M87" s="350"/>
      <c r="N87" s="599"/>
      <c r="O87" s="284"/>
      <c r="P87" s="350"/>
      <c r="Q87" s="599"/>
      <c r="R87" s="284"/>
      <c r="S87" s="350"/>
      <c r="T87" s="599"/>
      <c r="U87" s="284"/>
      <c r="V87" s="350"/>
      <c r="W87" s="599"/>
      <c r="X87" s="284"/>
      <c r="Y87" s="350"/>
      <c r="Z87" s="599"/>
      <c r="AA87" s="284"/>
      <c r="AB87" s="350"/>
      <c r="AC87" s="599"/>
      <c r="AD87" s="284"/>
      <c r="AE87" s="350"/>
      <c r="AF87" s="599"/>
      <c r="AG87" s="284"/>
      <c r="AH87" s="350"/>
      <c r="AI87" s="1059"/>
      <c r="AJ87" s="1057"/>
      <c r="AK87" s="681"/>
      <c r="AL87" s="1052"/>
      <c r="AM87" s="681"/>
      <c r="AN87" s="681"/>
      <c r="AO87" s="681"/>
      <c r="AP87" s="681"/>
      <c r="AQ87" s="1049"/>
      <c r="AR87" s="782"/>
      <c r="AS87" s="699"/>
      <c r="AT87" s="693"/>
      <c r="AU87" s="689"/>
      <c r="AV87" s="689"/>
      <c r="AW87" s="689"/>
      <c r="AX87" s="700"/>
      <c r="AY87" s="701"/>
      <c r="AZ87" s="284"/>
      <c r="BA87" s="350"/>
      <c r="BB87" s="599"/>
      <c r="BC87" s="284"/>
      <c r="BD87" s="350"/>
      <c r="BE87" s="599"/>
      <c r="BF87" s="284"/>
      <c r="BG87" s="350"/>
      <c r="BH87" s="599"/>
      <c r="BI87" s="284"/>
      <c r="BJ87" s="350"/>
      <c r="BK87" s="599"/>
      <c r="BL87" s="284"/>
      <c r="BM87" s="350"/>
      <c r="BN87" s="599"/>
      <c r="BO87" s="284"/>
      <c r="BP87" s="350"/>
      <c r="BQ87" s="599"/>
      <c r="BR87" s="284"/>
      <c r="BS87" s="350"/>
      <c r="BT87" s="599"/>
      <c r="BU87" s="284"/>
      <c r="BV87" s="350"/>
      <c r="BW87" s="599"/>
      <c r="BX87" s="284"/>
      <c r="BY87" s="350"/>
      <c r="BZ87" s="1059"/>
      <c r="CA87" s="1057"/>
    </row>
    <row r="88" spans="1:79" ht="14.25" customHeight="1">
      <c r="A88" s="780"/>
      <c r="B88" s="694"/>
      <c r="C88" s="685"/>
      <c r="D88" s="686"/>
      <c r="E88" s="686"/>
      <c r="F88" s="686"/>
      <c r="G88" s="717"/>
      <c r="H88" s="693"/>
      <c r="I88" s="219"/>
      <c r="J88" s="350"/>
      <c r="K88" s="689"/>
      <c r="L88" s="219"/>
      <c r="M88" s="350"/>
      <c r="N88" s="689"/>
      <c r="O88" s="219"/>
      <c r="P88" s="350"/>
      <c r="Q88" s="689"/>
      <c r="R88" s="219"/>
      <c r="S88" s="350"/>
      <c r="T88" s="689"/>
      <c r="U88" s="219"/>
      <c r="V88" s="350"/>
      <c r="W88" s="689"/>
      <c r="X88" s="219"/>
      <c r="Y88" s="350"/>
      <c r="Z88" s="689"/>
      <c r="AA88" s="219"/>
      <c r="AB88" s="350"/>
      <c r="AC88" s="689"/>
      <c r="AD88" s="219"/>
      <c r="AE88" s="350"/>
      <c r="AF88" s="689"/>
      <c r="AG88" s="219"/>
      <c r="AH88" s="350"/>
      <c r="AI88" s="700"/>
      <c r="AJ88" s="1057"/>
      <c r="AK88" s="681">
        <v>0</v>
      </c>
      <c r="AL88" s="1052">
        <v>0</v>
      </c>
      <c r="AM88" s="681">
        <v>0</v>
      </c>
      <c r="AN88" s="681">
        <v>0</v>
      </c>
      <c r="AO88" s="681">
        <v>0</v>
      </c>
      <c r="AP88" s="681">
        <v>0</v>
      </c>
      <c r="AQ88" s="681">
        <v>0</v>
      </c>
      <c r="AR88" s="780"/>
      <c r="AS88" s="694"/>
      <c r="AT88" s="685"/>
      <c r="AU88" s="686"/>
      <c r="AV88" s="686"/>
      <c r="AW88" s="686"/>
      <c r="AX88" s="717"/>
      <c r="AY88" s="693"/>
      <c r="AZ88" s="219"/>
      <c r="BA88" s="350"/>
      <c r="BB88" s="689"/>
      <c r="BC88" s="219"/>
      <c r="BD88" s="350"/>
      <c r="BE88" s="689"/>
      <c r="BF88" s="219"/>
      <c r="BG88" s="350"/>
      <c r="BH88" s="689"/>
      <c r="BI88" s="219"/>
      <c r="BJ88" s="350"/>
      <c r="BK88" s="689"/>
      <c r="BL88" s="219"/>
      <c r="BM88" s="350"/>
      <c r="BN88" s="689"/>
      <c r="BO88" s="219"/>
      <c r="BP88" s="350"/>
      <c r="BQ88" s="689"/>
      <c r="BR88" s="219"/>
      <c r="BS88" s="350"/>
      <c r="BT88" s="689"/>
      <c r="BU88" s="219"/>
      <c r="BV88" s="350"/>
      <c r="BW88" s="689"/>
      <c r="BX88" s="219"/>
      <c r="BY88" s="350"/>
      <c r="BZ88" s="700"/>
      <c r="CA88" s="1057"/>
    </row>
    <row r="89" spans="1:79" ht="14.25" customHeight="1">
      <c r="A89" s="780"/>
      <c r="B89" s="694"/>
      <c r="C89" s="685"/>
      <c r="D89" s="686"/>
      <c r="E89" s="686"/>
      <c r="F89" s="686"/>
      <c r="G89" s="718"/>
      <c r="H89" s="693"/>
      <c r="I89" s="219"/>
      <c r="J89" s="350"/>
      <c r="K89" s="689"/>
      <c r="L89" s="219"/>
      <c r="M89" s="350"/>
      <c r="N89" s="689"/>
      <c r="O89" s="219"/>
      <c r="P89" s="350"/>
      <c r="Q89" s="689"/>
      <c r="R89" s="219"/>
      <c r="S89" s="350"/>
      <c r="T89" s="689"/>
      <c r="U89" s="219"/>
      <c r="V89" s="350"/>
      <c r="W89" s="689"/>
      <c r="X89" s="219"/>
      <c r="Y89" s="350"/>
      <c r="Z89" s="689"/>
      <c r="AA89" s="219"/>
      <c r="AB89" s="350"/>
      <c r="AC89" s="689"/>
      <c r="AD89" s="219"/>
      <c r="AE89" s="350"/>
      <c r="AF89" s="689"/>
      <c r="AG89" s="219"/>
      <c r="AH89" s="350"/>
      <c r="AI89" s="1056"/>
      <c r="AJ89" s="1057"/>
      <c r="AK89" s="681"/>
      <c r="AL89" s="1052"/>
      <c r="AM89" s="681"/>
      <c r="AN89" s="681"/>
      <c r="AO89" s="681"/>
      <c r="AP89" s="681"/>
      <c r="AQ89" s="1049"/>
      <c r="AR89" s="780"/>
      <c r="AS89" s="694"/>
      <c r="AT89" s="685"/>
      <c r="AU89" s="686"/>
      <c r="AV89" s="686"/>
      <c r="AW89" s="686"/>
      <c r="AX89" s="718"/>
      <c r="AY89" s="693"/>
      <c r="AZ89" s="219"/>
      <c r="BA89" s="350"/>
      <c r="BB89" s="689"/>
      <c r="BC89" s="219"/>
      <c r="BD89" s="350"/>
      <c r="BE89" s="689"/>
      <c r="BF89" s="219"/>
      <c r="BG89" s="350"/>
      <c r="BH89" s="689"/>
      <c r="BI89" s="219"/>
      <c r="BJ89" s="350"/>
      <c r="BK89" s="689"/>
      <c r="BL89" s="219"/>
      <c r="BM89" s="350"/>
      <c r="BN89" s="689"/>
      <c r="BO89" s="219"/>
      <c r="BP89" s="350"/>
      <c r="BQ89" s="689"/>
      <c r="BR89" s="219"/>
      <c r="BS89" s="350"/>
      <c r="BT89" s="689"/>
      <c r="BU89" s="219"/>
      <c r="BV89" s="350"/>
      <c r="BW89" s="689"/>
      <c r="BX89" s="219"/>
      <c r="BY89" s="350"/>
      <c r="BZ89" s="1056"/>
      <c r="CA89" s="1057"/>
    </row>
    <row r="90" spans="1:79" ht="14.25" customHeight="1">
      <c r="A90" s="782"/>
      <c r="B90" s="699"/>
      <c r="C90" s="693"/>
      <c r="D90" s="689"/>
      <c r="E90" s="689"/>
      <c r="F90" s="689"/>
      <c r="G90" s="700"/>
      <c r="H90" s="701"/>
      <c r="I90" s="284"/>
      <c r="J90" s="350"/>
      <c r="K90" s="599"/>
      <c r="L90" s="284"/>
      <c r="M90" s="350"/>
      <c r="N90" s="599"/>
      <c r="O90" s="284"/>
      <c r="P90" s="350"/>
      <c r="Q90" s="599"/>
      <c r="R90" s="284"/>
      <c r="S90" s="350"/>
      <c r="T90" s="599"/>
      <c r="U90" s="284"/>
      <c r="V90" s="350"/>
      <c r="W90" s="599"/>
      <c r="X90" s="284"/>
      <c r="Y90" s="350"/>
      <c r="Z90" s="599"/>
      <c r="AA90" s="284"/>
      <c r="AB90" s="350"/>
      <c r="AC90" s="599"/>
      <c r="AD90" s="284"/>
      <c r="AE90" s="350"/>
      <c r="AF90" s="599"/>
      <c r="AG90" s="284"/>
      <c r="AH90" s="350"/>
      <c r="AI90" s="1058"/>
      <c r="AJ90" s="1057"/>
      <c r="AK90" s="681">
        <v>0</v>
      </c>
      <c r="AL90" s="1052">
        <v>0</v>
      </c>
      <c r="AM90" s="681">
        <v>0</v>
      </c>
      <c r="AN90" s="681">
        <v>0</v>
      </c>
      <c r="AO90" s="681">
        <v>0</v>
      </c>
      <c r="AP90" s="681">
        <v>0</v>
      </c>
      <c r="AQ90" s="681">
        <v>0</v>
      </c>
      <c r="AR90" s="782"/>
      <c r="AS90" s="699"/>
      <c r="AT90" s="693"/>
      <c r="AU90" s="689"/>
      <c r="AV90" s="689"/>
      <c r="AW90" s="689"/>
      <c r="AX90" s="700"/>
      <c r="AY90" s="701"/>
      <c r="AZ90" s="284"/>
      <c r="BA90" s="350"/>
      <c r="BB90" s="599"/>
      <c r="BC90" s="284"/>
      <c r="BD90" s="350"/>
      <c r="BE90" s="599"/>
      <c r="BF90" s="284"/>
      <c r="BG90" s="350"/>
      <c r="BH90" s="599"/>
      <c r="BI90" s="284"/>
      <c r="BJ90" s="350"/>
      <c r="BK90" s="599"/>
      <c r="BL90" s="284"/>
      <c r="BM90" s="350"/>
      <c r="BN90" s="599"/>
      <c r="BO90" s="284"/>
      <c r="BP90" s="350"/>
      <c r="BQ90" s="599"/>
      <c r="BR90" s="284"/>
      <c r="BS90" s="350"/>
      <c r="BT90" s="599"/>
      <c r="BU90" s="284"/>
      <c r="BV90" s="350"/>
      <c r="BW90" s="599"/>
      <c r="BX90" s="284"/>
      <c r="BY90" s="350"/>
      <c r="BZ90" s="1058"/>
      <c r="CA90" s="1057"/>
    </row>
    <row r="91" spans="1:79" ht="14.25" customHeight="1">
      <c r="A91" s="782"/>
      <c r="B91" s="699"/>
      <c r="C91" s="693"/>
      <c r="D91" s="689"/>
      <c r="E91" s="689"/>
      <c r="F91" s="689"/>
      <c r="G91" s="700"/>
      <c r="H91" s="701"/>
      <c r="I91" s="284"/>
      <c r="J91" s="350"/>
      <c r="K91" s="599"/>
      <c r="L91" s="284"/>
      <c r="M91" s="350"/>
      <c r="N91" s="599"/>
      <c r="O91" s="284"/>
      <c r="P91" s="350"/>
      <c r="Q91" s="599"/>
      <c r="R91" s="284"/>
      <c r="S91" s="350"/>
      <c r="T91" s="599"/>
      <c r="U91" s="284"/>
      <c r="V91" s="350"/>
      <c r="W91" s="599"/>
      <c r="X91" s="284"/>
      <c r="Y91" s="350"/>
      <c r="Z91" s="599"/>
      <c r="AA91" s="284"/>
      <c r="AB91" s="350"/>
      <c r="AC91" s="599"/>
      <c r="AD91" s="284"/>
      <c r="AE91" s="350"/>
      <c r="AF91" s="599"/>
      <c r="AG91" s="284"/>
      <c r="AH91" s="350"/>
      <c r="AI91" s="1059"/>
      <c r="AJ91" s="1057"/>
      <c r="AK91" s="681"/>
      <c r="AL91" s="1052"/>
      <c r="AM91" s="681"/>
      <c r="AN91" s="681"/>
      <c r="AO91" s="681"/>
      <c r="AP91" s="681"/>
      <c r="AQ91" s="1049"/>
      <c r="AR91" s="782"/>
      <c r="AS91" s="699"/>
      <c r="AT91" s="693"/>
      <c r="AU91" s="689"/>
      <c r="AV91" s="689"/>
      <c r="AW91" s="689"/>
      <c r="AX91" s="700"/>
      <c r="AY91" s="701"/>
      <c r="AZ91" s="284"/>
      <c r="BA91" s="350"/>
      <c r="BB91" s="599"/>
      <c r="BC91" s="284"/>
      <c r="BD91" s="350"/>
      <c r="BE91" s="599"/>
      <c r="BF91" s="284"/>
      <c r="BG91" s="350"/>
      <c r="BH91" s="599"/>
      <c r="BI91" s="284"/>
      <c r="BJ91" s="350"/>
      <c r="BK91" s="599"/>
      <c r="BL91" s="284"/>
      <c r="BM91" s="350"/>
      <c r="BN91" s="599"/>
      <c r="BO91" s="284"/>
      <c r="BP91" s="350"/>
      <c r="BQ91" s="599"/>
      <c r="BR91" s="284"/>
      <c r="BS91" s="350"/>
      <c r="BT91" s="599"/>
      <c r="BU91" s="284"/>
      <c r="BV91" s="350"/>
      <c r="BW91" s="599"/>
      <c r="BX91" s="284"/>
      <c r="BY91" s="350"/>
      <c r="BZ91" s="1059"/>
      <c r="CA91" s="1057"/>
    </row>
    <row r="92" spans="1:79" ht="14.25" customHeight="1">
      <c r="A92" s="780"/>
      <c r="B92" s="694"/>
      <c r="C92" s="685"/>
      <c r="D92" s="686"/>
      <c r="E92" s="686"/>
      <c r="F92" s="686"/>
      <c r="G92" s="717"/>
      <c r="H92" s="693"/>
      <c r="I92" s="219"/>
      <c r="J92" s="350"/>
      <c r="K92" s="689"/>
      <c r="L92" s="219"/>
      <c r="M92" s="350"/>
      <c r="N92" s="689"/>
      <c r="O92" s="219"/>
      <c r="P92" s="350"/>
      <c r="Q92" s="689"/>
      <c r="R92" s="219"/>
      <c r="S92" s="350"/>
      <c r="T92" s="689"/>
      <c r="U92" s="219"/>
      <c r="V92" s="350"/>
      <c r="W92" s="689"/>
      <c r="X92" s="219"/>
      <c r="Y92" s="350"/>
      <c r="Z92" s="689"/>
      <c r="AA92" s="219"/>
      <c r="AB92" s="350"/>
      <c r="AC92" s="689"/>
      <c r="AD92" s="219"/>
      <c r="AE92" s="350"/>
      <c r="AF92" s="689"/>
      <c r="AG92" s="219"/>
      <c r="AH92" s="350"/>
      <c r="AI92" s="700"/>
      <c r="AJ92" s="1057"/>
      <c r="AK92" s="681">
        <v>0</v>
      </c>
      <c r="AL92" s="1052">
        <v>0</v>
      </c>
      <c r="AM92" s="681">
        <v>0</v>
      </c>
      <c r="AN92" s="681">
        <v>0</v>
      </c>
      <c r="AO92" s="681">
        <v>0</v>
      </c>
      <c r="AP92" s="681">
        <v>0</v>
      </c>
      <c r="AQ92" s="681">
        <v>0</v>
      </c>
      <c r="AR92" s="780"/>
      <c r="AS92" s="694"/>
      <c r="AT92" s="685"/>
      <c r="AU92" s="686"/>
      <c r="AV92" s="686"/>
      <c r="AW92" s="686"/>
      <c r="AX92" s="717"/>
      <c r="AY92" s="693"/>
      <c r="AZ92" s="219"/>
      <c r="BA92" s="350"/>
      <c r="BB92" s="689"/>
      <c r="BC92" s="219"/>
      <c r="BD92" s="350"/>
      <c r="BE92" s="689"/>
      <c r="BF92" s="219"/>
      <c r="BG92" s="350"/>
      <c r="BH92" s="689"/>
      <c r="BI92" s="219"/>
      <c r="BJ92" s="350"/>
      <c r="BK92" s="689"/>
      <c r="BL92" s="219"/>
      <c r="BM92" s="350"/>
      <c r="BN92" s="689"/>
      <c r="BO92" s="219"/>
      <c r="BP92" s="350"/>
      <c r="BQ92" s="689"/>
      <c r="BR92" s="219"/>
      <c r="BS92" s="350"/>
      <c r="BT92" s="689"/>
      <c r="BU92" s="219"/>
      <c r="BV92" s="350"/>
      <c r="BW92" s="689"/>
      <c r="BX92" s="219"/>
      <c r="BY92" s="350"/>
      <c r="BZ92" s="700"/>
      <c r="CA92" s="1057"/>
    </row>
    <row r="93" spans="1:79" ht="14.25" customHeight="1">
      <c r="A93" s="780"/>
      <c r="B93" s="694"/>
      <c r="C93" s="685"/>
      <c r="D93" s="686"/>
      <c r="E93" s="686"/>
      <c r="F93" s="686"/>
      <c r="G93" s="718"/>
      <c r="H93" s="693"/>
      <c r="I93" s="219"/>
      <c r="J93" s="350"/>
      <c r="K93" s="689"/>
      <c r="L93" s="219"/>
      <c r="M93" s="350"/>
      <c r="N93" s="689"/>
      <c r="O93" s="219"/>
      <c r="P93" s="350"/>
      <c r="Q93" s="689"/>
      <c r="R93" s="219"/>
      <c r="S93" s="350"/>
      <c r="T93" s="689"/>
      <c r="U93" s="219"/>
      <c r="V93" s="350"/>
      <c r="W93" s="689"/>
      <c r="X93" s="219"/>
      <c r="Y93" s="350"/>
      <c r="Z93" s="689"/>
      <c r="AA93" s="219"/>
      <c r="AB93" s="350"/>
      <c r="AC93" s="689"/>
      <c r="AD93" s="219"/>
      <c r="AE93" s="350"/>
      <c r="AF93" s="689"/>
      <c r="AG93" s="219"/>
      <c r="AH93" s="350"/>
      <c r="AI93" s="1056"/>
      <c r="AJ93" s="1057"/>
      <c r="AK93" s="681"/>
      <c r="AL93" s="1052"/>
      <c r="AM93" s="681"/>
      <c r="AN93" s="681"/>
      <c r="AO93" s="681"/>
      <c r="AP93" s="681"/>
      <c r="AQ93" s="1049"/>
      <c r="AR93" s="780"/>
      <c r="AS93" s="694"/>
      <c r="AT93" s="685"/>
      <c r="AU93" s="686"/>
      <c r="AV93" s="686"/>
      <c r="AW93" s="686"/>
      <c r="AX93" s="718"/>
      <c r="AY93" s="693"/>
      <c r="AZ93" s="219"/>
      <c r="BA93" s="350"/>
      <c r="BB93" s="689"/>
      <c r="BC93" s="219"/>
      <c r="BD93" s="350"/>
      <c r="BE93" s="689"/>
      <c r="BF93" s="219"/>
      <c r="BG93" s="350"/>
      <c r="BH93" s="689"/>
      <c r="BI93" s="219"/>
      <c r="BJ93" s="350"/>
      <c r="BK93" s="689"/>
      <c r="BL93" s="219"/>
      <c r="BM93" s="350"/>
      <c r="BN93" s="689"/>
      <c r="BO93" s="219"/>
      <c r="BP93" s="350"/>
      <c r="BQ93" s="689"/>
      <c r="BR93" s="219"/>
      <c r="BS93" s="350"/>
      <c r="BT93" s="689"/>
      <c r="BU93" s="219"/>
      <c r="BV93" s="350"/>
      <c r="BW93" s="689"/>
      <c r="BX93" s="219"/>
      <c r="BY93" s="350"/>
      <c r="BZ93" s="1056"/>
      <c r="CA93" s="1057"/>
    </row>
    <row r="94" spans="1:79" ht="14.25" customHeight="1">
      <c r="A94" s="782"/>
      <c r="B94" s="699"/>
      <c r="C94" s="693"/>
      <c r="D94" s="689"/>
      <c r="E94" s="689"/>
      <c r="F94" s="689"/>
      <c r="G94" s="700"/>
      <c r="H94" s="701"/>
      <c r="I94" s="284"/>
      <c r="J94" s="350"/>
      <c r="K94" s="599"/>
      <c r="L94" s="284"/>
      <c r="M94" s="350"/>
      <c r="N94" s="599"/>
      <c r="O94" s="284"/>
      <c r="P94" s="350"/>
      <c r="Q94" s="599"/>
      <c r="R94" s="284"/>
      <c r="S94" s="350"/>
      <c r="T94" s="599"/>
      <c r="U94" s="284"/>
      <c r="V94" s="350"/>
      <c r="W94" s="599"/>
      <c r="X94" s="284"/>
      <c r="Y94" s="350"/>
      <c r="Z94" s="599"/>
      <c r="AA94" s="284"/>
      <c r="AB94" s="350"/>
      <c r="AC94" s="599"/>
      <c r="AD94" s="284"/>
      <c r="AE94" s="350"/>
      <c r="AF94" s="599"/>
      <c r="AG94" s="284"/>
      <c r="AH94" s="350"/>
      <c r="AI94" s="1058"/>
      <c r="AJ94" s="1057"/>
      <c r="AK94" s="681">
        <v>0</v>
      </c>
      <c r="AL94" s="1052">
        <v>0</v>
      </c>
      <c r="AM94" s="681">
        <v>0</v>
      </c>
      <c r="AN94" s="681">
        <v>0</v>
      </c>
      <c r="AO94" s="681">
        <v>0</v>
      </c>
      <c r="AP94" s="681">
        <v>0</v>
      </c>
      <c r="AQ94" s="681">
        <v>0</v>
      </c>
      <c r="AR94" s="782"/>
      <c r="AS94" s="699"/>
      <c r="AT94" s="693"/>
      <c r="AU94" s="689"/>
      <c r="AV94" s="689"/>
      <c r="AW94" s="689"/>
      <c r="AX94" s="700"/>
      <c r="AY94" s="701"/>
      <c r="AZ94" s="284"/>
      <c r="BA94" s="350"/>
      <c r="BB94" s="599"/>
      <c r="BC94" s="284"/>
      <c r="BD94" s="350"/>
      <c r="BE94" s="599"/>
      <c r="BF94" s="284"/>
      <c r="BG94" s="350"/>
      <c r="BH94" s="599"/>
      <c r="BI94" s="284"/>
      <c r="BJ94" s="350"/>
      <c r="BK94" s="599"/>
      <c r="BL94" s="284"/>
      <c r="BM94" s="350"/>
      <c r="BN94" s="599"/>
      <c r="BO94" s="284"/>
      <c r="BP94" s="350"/>
      <c r="BQ94" s="599"/>
      <c r="BR94" s="284"/>
      <c r="BS94" s="350"/>
      <c r="BT94" s="599"/>
      <c r="BU94" s="284"/>
      <c r="BV94" s="350"/>
      <c r="BW94" s="599"/>
      <c r="BX94" s="284"/>
      <c r="BY94" s="350"/>
      <c r="BZ94" s="1058"/>
      <c r="CA94" s="1057"/>
    </row>
    <row r="95" spans="1:79" ht="14.25" customHeight="1">
      <c r="A95" s="782"/>
      <c r="B95" s="699"/>
      <c r="C95" s="693"/>
      <c r="D95" s="689"/>
      <c r="E95" s="689"/>
      <c r="F95" s="689"/>
      <c r="G95" s="700"/>
      <c r="H95" s="701"/>
      <c r="I95" s="284"/>
      <c r="J95" s="350"/>
      <c r="K95" s="599"/>
      <c r="L95" s="284"/>
      <c r="M95" s="350"/>
      <c r="N95" s="599"/>
      <c r="O95" s="284"/>
      <c r="P95" s="350"/>
      <c r="Q95" s="599"/>
      <c r="R95" s="284"/>
      <c r="S95" s="350"/>
      <c r="T95" s="599"/>
      <c r="U95" s="284"/>
      <c r="V95" s="350"/>
      <c r="W95" s="599"/>
      <c r="X95" s="284"/>
      <c r="Y95" s="350"/>
      <c r="Z95" s="599"/>
      <c r="AA95" s="284"/>
      <c r="AB95" s="350"/>
      <c r="AC95" s="599"/>
      <c r="AD95" s="284"/>
      <c r="AE95" s="350"/>
      <c r="AF95" s="599"/>
      <c r="AG95" s="284"/>
      <c r="AH95" s="350"/>
      <c r="AI95" s="1059"/>
      <c r="AJ95" s="1057"/>
      <c r="AK95" s="681"/>
      <c r="AL95" s="1052"/>
      <c r="AM95" s="681"/>
      <c r="AN95" s="681"/>
      <c r="AO95" s="681"/>
      <c r="AP95" s="681"/>
      <c r="AQ95" s="1049"/>
      <c r="AR95" s="782"/>
      <c r="AS95" s="699"/>
      <c r="AT95" s="693"/>
      <c r="AU95" s="689"/>
      <c r="AV95" s="689"/>
      <c r="AW95" s="689"/>
      <c r="AX95" s="700"/>
      <c r="AY95" s="701"/>
      <c r="AZ95" s="284"/>
      <c r="BA95" s="350"/>
      <c r="BB95" s="599"/>
      <c r="BC95" s="284"/>
      <c r="BD95" s="350"/>
      <c r="BE95" s="599"/>
      <c r="BF95" s="284"/>
      <c r="BG95" s="350"/>
      <c r="BH95" s="599"/>
      <c r="BI95" s="284"/>
      <c r="BJ95" s="350"/>
      <c r="BK95" s="599"/>
      <c r="BL95" s="284"/>
      <c r="BM95" s="350"/>
      <c r="BN95" s="599"/>
      <c r="BO95" s="284"/>
      <c r="BP95" s="350"/>
      <c r="BQ95" s="599"/>
      <c r="BR95" s="284"/>
      <c r="BS95" s="350"/>
      <c r="BT95" s="599"/>
      <c r="BU95" s="284"/>
      <c r="BV95" s="350"/>
      <c r="BW95" s="599"/>
      <c r="BX95" s="284"/>
      <c r="BY95" s="350"/>
      <c r="BZ95" s="1059"/>
      <c r="CA95" s="1057"/>
    </row>
    <row r="96" spans="1:79" ht="14.25" customHeight="1">
      <c r="A96" s="780"/>
      <c r="B96" s="694"/>
      <c r="C96" s="685"/>
      <c r="D96" s="686"/>
      <c r="E96" s="686"/>
      <c r="F96" s="686"/>
      <c r="G96" s="717"/>
      <c r="H96" s="693"/>
      <c r="I96" s="219"/>
      <c r="J96" s="350"/>
      <c r="K96" s="689"/>
      <c r="L96" s="219"/>
      <c r="M96" s="350"/>
      <c r="N96" s="689"/>
      <c r="O96" s="219"/>
      <c r="P96" s="350"/>
      <c r="Q96" s="689"/>
      <c r="R96" s="219"/>
      <c r="S96" s="350"/>
      <c r="T96" s="689"/>
      <c r="U96" s="219"/>
      <c r="V96" s="350"/>
      <c r="W96" s="689"/>
      <c r="X96" s="219"/>
      <c r="Y96" s="350"/>
      <c r="Z96" s="689"/>
      <c r="AA96" s="219"/>
      <c r="AB96" s="350"/>
      <c r="AC96" s="689"/>
      <c r="AD96" s="219"/>
      <c r="AE96" s="350"/>
      <c r="AF96" s="689"/>
      <c r="AG96" s="219"/>
      <c r="AH96" s="350"/>
      <c r="AI96" s="700"/>
      <c r="AJ96" s="1057"/>
      <c r="AK96" s="681">
        <v>0</v>
      </c>
      <c r="AL96" s="1052">
        <v>0</v>
      </c>
      <c r="AM96" s="681">
        <v>0</v>
      </c>
      <c r="AN96" s="681">
        <v>0</v>
      </c>
      <c r="AO96" s="681">
        <v>0</v>
      </c>
      <c r="AP96" s="681">
        <v>0</v>
      </c>
      <c r="AQ96" s="681">
        <v>0</v>
      </c>
      <c r="AR96" s="780"/>
      <c r="AS96" s="694"/>
      <c r="AT96" s="685"/>
      <c r="AU96" s="686"/>
      <c r="AV96" s="686"/>
      <c r="AW96" s="686"/>
      <c r="AX96" s="717"/>
      <c r="AY96" s="693"/>
      <c r="AZ96" s="219"/>
      <c r="BA96" s="350"/>
      <c r="BB96" s="689"/>
      <c r="BC96" s="219"/>
      <c r="BD96" s="350"/>
      <c r="BE96" s="689"/>
      <c r="BF96" s="219"/>
      <c r="BG96" s="350"/>
      <c r="BH96" s="689"/>
      <c r="BI96" s="219"/>
      <c r="BJ96" s="350"/>
      <c r="BK96" s="689"/>
      <c r="BL96" s="219"/>
      <c r="BM96" s="350"/>
      <c r="BN96" s="689"/>
      <c r="BO96" s="219"/>
      <c r="BP96" s="350"/>
      <c r="BQ96" s="689"/>
      <c r="BR96" s="219"/>
      <c r="BS96" s="350"/>
      <c r="BT96" s="689"/>
      <c r="BU96" s="219"/>
      <c r="BV96" s="350"/>
      <c r="BW96" s="689"/>
      <c r="BX96" s="219"/>
      <c r="BY96" s="350"/>
      <c r="BZ96" s="700"/>
      <c r="CA96" s="1057"/>
    </row>
    <row r="97" spans="1:79" ht="14.25" customHeight="1">
      <c r="A97" s="780"/>
      <c r="B97" s="694"/>
      <c r="C97" s="685"/>
      <c r="D97" s="686"/>
      <c r="E97" s="686"/>
      <c r="F97" s="686"/>
      <c r="G97" s="718"/>
      <c r="H97" s="693"/>
      <c r="I97" s="219"/>
      <c r="J97" s="350"/>
      <c r="K97" s="689"/>
      <c r="L97" s="219"/>
      <c r="M97" s="350"/>
      <c r="N97" s="689"/>
      <c r="O97" s="219"/>
      <c r="P97" s="350"/>
      <c r="Q97" s="689"/>
      <c r="R97" s="219"/>
      <c r="S97" s="350"/>
      <c r="T97" s="689"/>
      <c r="U97" s="219"/>
      <c r="V97" s="350"/>
      <c r="W97" s="689"/>
      <c r="X97" s="219"/>
      <c r="Y97" s="350"/>
      <c r="Z97" s="689"/>
      <c r="AA97" s="219"/>
      <c r="AB97" s="350"/>
      <c r="AC97" s="689"/>
      <c r="AD97" s="219"/>
      <c r="AE97" s="350"/>
      <c r="AF97" s="689"/>
      <c r="AG97" s="219"/>
      <c r="AH97" s="350"/>
      <c r="AI97" s="1056"/>
      <c r="AJ97" s="1057"/>
      <c r="AK97" s="681"/>
      <c r="AL97" s="1052"/>
      <c r="AM97" s="681"/>
      <c r="AN97" s="681"/>
      <c r="AO97" s="681"/>
      <c r="AP97" s="681"/>
      <c r="AQ97" s="1049"/>
      <c r="AR97" s="780"/>
      <c r="AS97" s="694"/>
      <c r="AT97" s="685"/>
      <c r="AU97" s="686"/>
      <c r="AV97" s="686"/>
      <c r="AW97" s="686"/>
      <c r="AX97" s="718"/>
      <c r="AY97" s="693"/>
      <c r="AZ97" s="219"/>
      <c r="BA97" s="350"/>
      <c r="BB97" s="689"/>
      <c r="BC97" s="219"/>
      <c r="BD97" s="350"/>
      <c r="BE97" s="689"/>
      <c r="BF97" s="219"/>
      <c r="BG97" s="350"/>
      <c r="BH97" s="689"/>
      <c r="BI97" s="219"/>
      <c r="BJ97" s="350"/>
      <c r="BK97" s="689"/>
      <c r="BL97" s="219"/>
      <c r="BM97" s="350"/>
      <c r="BN97" s="689"/>
      <c r="BO97" s="219"/>
      <c r="BP97" s="350"/>
      <c r="BQ97" s="689"/>
      <c r="BR97" s="219"/>
      <c r="BS97" s="350"/>
      <c r="BT97" s="689"/>
      <c r="BU97" s="219"/>
      <c r="BV97" s="350"/>
      <c r="BW97" s="689"/>
      <c r="BX97" s="219"/>
      <c r="BY97" s="350"/>
      <c r="BZ97" s="1056"/>
      <c r="CA97" s="1057"/>
    </row>
    <row r="98" spans="1:79" ht="14.25" customHeight="1">
      <c r="A98" s="782"/>
      <c r="B98" s="699"/>
      <c r="C98" s="693"/>
      <c r="D98" s="689"/>
      <c r="E98" s="689"/>
      <c r="F98" s="689"/>
      <c r="G98" s="700"/>
      <c r="H98" s="701"/>
      <c r="I98" s="284"/>
      <c r="J98" s="350"/>
      <c r="K98" s="599"/>
      <c r="L98" s="284"/>
      <c r="M98" s="350"/>
      <c r="N98" s="599"/>
      <c r="O98" s="284"/>
      <c r="P98" s="350"/>
      <c r="Q98" s="599"/>
      <c r="R98" s="284"/>
      <c r="S98" s="350"/>
      <c r="T98" s="599"/>
      <c r="U98" s="284"/>
      <c r="V98" s="350"/>
      <c r="W98" s="599"/>
      <c r="X98" s="284"/>
      <c r="Y98" s="350"/>
      <c r="Z98" s="599"/>
      <c r="AA98" s="284"/>
      <c r="AB98" s="350"/>
      <c r="AC98" s="599"/>
      <c r="AD98" s="284"/>
      <c r="AE98" s="350"/>
      <c r="AF98" s="599"/>
      <c r="AG98" s="284"/>
      <c r="AH98" s="350"/>
      <c r="AI98" s="1058"/>
      <c r="AJ98" s="1057"/>
      <c r="AK98" s="681">
        <v>0</v>
      </c>
      <c r="AL98" s="1052">
        <v>0</v>
      </c>
      <c r="AM98" s="681">
        <v>0</v>
      </c>
      <c r="AN98" s="681">
        <v>0</v>
      </c>
      <c r="AO98" s="681">
        <v>0</v>
      </c>
      <c r="AP98" s="681">
        <v>0</v>
      </c>
      <c r="AQ98" s="681">
        <v>0</v>
      </c>
      <c r="AR98" s="782"/>
      <c r="AS98" s="699"/>
      <c r="AT98" s="693"/>
      <c r="AU98" s="689"/>
      <c r="AV98" s="689"/>
      <c r="AW98" s="689"/>
      <c r="AX98" s="700"/>
      <c r="AY98" s="701"/>
      <c r="AZ98" s="284"/>
      <c r="BA98" s="350"/>
      <c r="BB98" s="599"/>
      <c r="BC98" s="284"/>
      <c r="BD98" s="350"/>
      <c r="BE98" s="599"/>
      <c r="BF98" s="284"/>
      <c r="BG98" s="350"/>
      <c r="BH98" s="599"/>
      <c r="BI98" s="284"/>
      <c r="BJ98" s="350"/>
      <c r="BK98" s="599"/>
      <c r="BL98" s="284"/>
      <c r="BM98" s="350"/>
      <c r="BN98" s="599"/>
      <c r="BO98" s="284"/>
      <c r="BP98" s="350"/>
      <c r="BQ98" s="599"/>
      <c r="BR98" s="284"/>
      <c r="BS98" s="350"/>
      <c r="BT98" s="599"/>
      <c r="BU98" s="284"/>
      <c r="BV98" s="350"/>
      <c r="BW98" s="599"/>
      <c r="BX98" s="284"/>
      <c r="BY98" s="350"/>
      <c r="BZ98" s="1058"/>
      <c r="CA98" s="1057"/>
    </row>
    <row r="99" spans="1:79" ht="14.25" customHeight="1">
      <c r="A99" s="782"/>
      <c r="B99" s="699"/>
      <c r="C99" s="693"/>
      <c r="D99" s="689"/>
      <c r="E99" s="689"/>
      <c r="F99" s="689"/>
      <c r="G99" s="700"/>
      <c r="H99" s="701"/>
      <c r="I99" s="284"/>
      <c r="J99" s="350"/>
      <c r="K99" s="599"/>
      <c r="L99" s="284"/>
      <c r="M99" s="350"/>
      <c r="N99" s="599"/>
      <c r="O99" s="284"/>
      <c r="P99" s="350"/>
      <c r="Q99" s="599"/>
      <c r="R99" s="284"/>
      <c r="S99" s="350"/>
      <c r="T99" s="599"/>
      <c r="U99" s="284"/>
      <c r="V99" s="350"/>
      <c r="W99" s="599"/>
      <c r="X99" s="284"/>
      <c r="Y99" s="350"/>
      <c r="Z99" s="599"/>
      <c r="AA99" s="284"/>
      <c r="AB99" s="350"/>
      <c r="AC99" s="599"/>
      <c r="AD99" s="284"/>
      <c r="AE99" s="350"/>
      <c r="AF99" s="599"/>
      <c r="AG99" s="284"/>
      <c r="AH99" s="350"/>
      <c r="AI99" s="1059"/>
      <c r="AJ99" s="1057"/>
      <c r="AK99" s="681"/>
      <c r="AL99" s="1052"/>
      <c r="AM99" s="681"/>
      <c r="AN99" s="681"/>
      <c r="AO99" s="681"/>
      <c r="AP99" s="681"/>
      <c r="AQ99" s="1049"/>
      <c r="AR99" s="782"/>
      <c r="AS99" s="699"/>
      <c r="AT99" s="693"/>
      <c r="AU99" s="689"/>
      <c r="AV99" s="689"/>
      <c r="AW99" s="689"/>
      <c r="AX99" s="700"/>
      <c r="AY99" s="701"/>
      <c r="AZ99" s="284"/>
      <c r="BA99" s="350"/>
      <c r="BB99" s="599"/>
      <c r="BC99" s="284"/>
      <c r="BD99" s="350"/>
      <c r="BE99" s="599"/>
      <c r="BF99" s="284"/>
      <c r="BG99" s="350"/>
      <c r="BH99" s="599"/>
      <c r="BI99" s="284"/>
      <c r="BJ99" s="350"/>
      <c r="BK99" s="599"/>
      <c r="BL99" s="284"/>
      <c r="BM99" s="350"/>
      <c r="BN99" s="599"/>
      <c r="BO99" s="284"/>
      <c r="BP99" s="350"/>
      <c r="BQ99" s="599"/>
      <c r="BR99" s="284"/>
      <c r="BS99" s="350"/>
      <c r="BT99" s="599"/>
      <c r="BU99" s="284"/>
      <c r="BV99" s="350"/>
      <c r="BW99" s="599"/>
      <c r="BX99" s="284"/>
      <c r="BY99" s="350"/>
      <c r="BZ99" s="1059"/>
      <c r="CA99" s="1057"/>
    </row>
    <row r="100" spans="1:79" ht="14.25" customHeight="1">
      <c r="A100" s="780"/>
      <c r="B100" s="694"/>
      <c r="C100" s="685"/>
      <c r="D100" s="686"/>
      <c r="E100" s="686"/>
      <c r="F100" s="686"/>
      <c r="G100" s="717"/>
      <c r="H100" s="693"/>
      <c r="I100" s="219"/>
      <c r="J100" s="350"/>
      <c r="K100" s="689"/>
      <c r="L100" s="219"/>
      <c r="M100" s="350"/>
      <c r="N100" s="689"/>
      <c r="O100" s="219"/>
      <c r="P100" s="350"/>
      <c r="Q100" s="689"/>
      <c r="R100" s="219"/>
      <c r="S100" s="350"/>
      <c r="T100" s="689"/>
      <c r="U100" s="219"/>
      <c r="V100" s="350"/>
      <c r="W100" s="689"/>
      <c r="X100" s="219"/>
      <c r="Y100" s="350"/>
      <c r="Z100" s="689"/>
      <c r="AA100" s="219"/>
      <c r="AB100" s="350"/>
      <c r="AC100" s="689"/>
      <c r="AD100" s="219"/>
      <c r="AE100" s="350"/>
      <c r="AF100" s="689"/>
      <c r="AG100" s="219"/>
      <c r="AH100" s="350"/>
      <c r="AI100" s="700"/>
      <c r="AJ100" s="1057"/>
      <c r="AK100" s="681">
        <v>0</v>
      </c>
      <c r="AL100" s="1052">
        <v>0</v>
      </c>
      <c r="AM100" s="681">
        <v>0</v>
      </c>
      <c r="AN100" s="681">
        <v>0</v>
      </c>
      <c r="AO100" s="681">
        <v>0</v>
      </c>
      <c r="AP100" s="681">
        <v>0</v>
      </c>
      <c r="AQ100" s="681">
        <v>0</v>
      </c>
      <c r="AR100" s="780"/>
      <c r="AS100" s="694"/>
      <c r="AT100" s="685"/>
      <c r="AU100" s="686"/>
      <c r="AV100" s="686"/>
      <c r="AW100" s="686"/>
      <c r="AX100" s="717"/>
      <c r="AY100" s="693"/>
      <c r="AZ100" s="219"/>
      <c r="BA100" s="350"/>
      <c r="BB100" s="689"/>
      <c r="BC100" s="219"/>
      <c r="BD100" s="350"/>
      <c r="BE100" s="689"/>
      <c r="BF100" s="219"/>
      <c r="BG100" s="350"/>
      <c r="BH100" s="689"/>
      <c r="BI100" s="219"/>
      <c r="BJ100" s="350"/>
      <c r="BK100" s="689"/>
      <c r="BL100" s="219"/>
      <c r="BM100" s="350"/>
      <c r="BN100" s="689"/>
      <c r="BO100" s="219"/>
      <c r="BP100" s="350"/>
      <c r="BQ100" s="689"/>
      <c r="BR100" s="219"/>
      <c r="BS100" s="350"/>
      <c r="BT100" s="689"/>
      <c r="BU100" s="219"/>
      <c r="BV100" s="350"/>
      <c r="BW100" s="689"/>
      <c r="BX100" s="219"/>
      <c r="BY100" s="350"/>
      <c r="BZ100" s="700"/>
      <c r="CA100" s="1057"/>
    </row>
    <row r="101" spans="1:79" ht="14.25" customHeight="1">
      <c r="A101" s="780"/>
      <c r="B101" s="694"/>
      <c r="C101" s="685"/>
      <c r="D101" s="686"/>
      <c r="E101" s="686"/>
      <c r="F101" s="686"/>
      <c r="G101" s="718"/>
      <c r="H101" s="693"/>
      <c r="I101" s="219"/>
      <c r="J101" s="350"/>
      <c r="K101" s="689"/>
      <c r="L101" s="219"/>
      <c r="M101" s="350"/>
      <c r="N101" s="689"/>
      <c r="O101" s="219"/>
      <c r="P101" s="350"/>
      <c r="Q101" s="689"/>
      <c r="R101" s="219"/>
      <c r="S101" s="350"/>
      <c r="T101" s="689"/>
      <c r="U101" s="219"/>
      <c r="V101" s="350"/>
      <c r="W101" s="689"/>
      <c r="X101" s="219"/>
      <c r="Y101" s="350"/>
      <c r="Z101" s="689"/>
      <c r="AA101" s="219"/>
      <c r="AB101" s="350"/>
      <c r="AC101" s="689"/>
      <c r="AD101" s="219"/>
      <c r="AE101" s="350"/>
      <c r="AF101" s="689"/>
      <c r="AG101" s="219"/>
      <c r="AH101" s="350"/>
      <c r="AI101" s="1056"/>
      <c r="AJ101" s="1057"/>
      <c r="AK101" s="681"/>
      <c r="AL101" s="1052"/>
      <c r="AM101" s="681"/>
      <c r="AN101" s="681"/>
      <c r="AO101" s="681"/>
      <c r="AP101" s="681"/>
      <c r="AQ101" s="1049"/>
      <c r="AR101" s="780"/>
      <c r="AS101" s="694"/>
      <c r="AT101" s="685"/>
      <c r="AU101" s="686"/>
      <c r="AV101" s="686"/>
      <c r="AW101" s="686"/>
      <c r="AX101" s="718"/>
      <c r="AY101" s="693"/>
      <c r="AZ101" s="219"/>
      <c r="BA101" s="350"/>
      <c r="BB101" s="689"/>
      <c r="BC101" s="219"/>
      <c r="BD101" s="350"/>
      <c r="BE101" s="689"/>
      <c r="BF101" s="219"/>
      <c r="BG101" s="350"/>
      <c r="BH101" s="689"/>
      <c r="BI101" s="219"/>
      <c r="BJ101" s="350"/>
      <c r="BK101" s="689"/>
      <c r="BL101" s="219"/>
      <c r="BM101" s="350"/>
      <c r="BN101" s="689"/>
      <c r="BO101" s="219"/>
      <c r="BP101" s="350"/>
      <c r="BQ101" s="689"/>
      <c r="BR101" s="219"/>
      <c r="BS101" s="350"/>
      <c r="BT101" s="689"/>
      <c r="BU101" s="219"/>
      <c r="BV101" s="350"/>
      <c r="BW101" s="689"/>
      <c r="BX101" s="219"/>
      <c r="BY101" s="350"/>
      <c r="BZ101" s="1056"/>
      <c r="CA101" s="1057"/>
    </row>
    <row r="102" spans="1:79" ht="14.25" customHeight="1">
      <c r="A102" s="782"/>
      <c r="B102" s="699"/>
      <c r="C102" s="693"/>
      <c r="D102" s="689"/>
      <c r="E102" s="689"/>
      <c r="F102" s="689"/>
      <c r="G102" s="700"/>
      <c r="H102" s="701"/>
      <c r="I102" s="284"/>
      <c r="J102" s="350"/>
      <c r="K102" s="599"/>
      <c r="L102" s="284"/>
      <c r="M102" s="350"/>
      <c r="N102" s="599"/>
      <c r="O102" s="284"/>
      <c r="P102" s="350"/>
      <c r="Q102" s="599"/>
      <c r="R102" s="284"/>
      <c r="S102" s="350"/>
      <c r="T102" s="599"/>
      <c r="U102" s="284"/>
      <c r="V102" s="350"/>
      <c r="W102" s="599"/>
      <c r="X102" s="284"/>
      <c r="Y102" s="350"/>
      <c r="Z102" s="599"/>
      <c r="AA102" s="284"/>
      <c r="AB102" s="350"/>
      <c r="AC102" s="599"/>
      <c r="AD102" s="284"/>
      <c r="AE102" s="350"/>
      <c r="AF102" s="599"/>
      <c r="AG102" s="284"/>
      <c r="AH102" s="350"/>
      <c r="AI102" s="1058"/>
      <c r="AJ102" s="1057"/>
      <c r="AK102" s="681">
        <v>0</v>
      </c>
      <c r="AL102" s="1052">
        <v>0</v>
      </c>
      <c r="AM102" s="681">
        <v>0</v>
      </c>
      <c r="AN102" s="681">
        <v>0</v>
      </c>
      <c r="AO102" s="681">
        <v>0</v>
      </c>
      <c r="AP102" s="681">
        <v>0</v>
      </c>
      <c r="AQ102" s="681">
        <v>0</v>
      </c>
      <c r="AR102" s="782"/>
      <c r="AS102" s="699"/>
      <c r="AT102" s="693"/>
      <c r="AU102" s="689"/>
      <c r="AV102" s="689"/>
      <c r="AW102" s="689"/>
      <c r="AX102" s="700"/>
      <c r="AY102" s="701"/>
      <c r="AZ102" s="284"/>
      <c r="BA102" s="350"/>
      <c r="BB102" s="599"/>
      <c r="BC102" s="284"/>
      <c r="BD102" s="350"/>
      <c r="BE102" s="599"/>
      <c r="BF102" s="284"/>
      <c r="BG102" s="350"/>
      <c r="BH102" s="599"/>
      <c r="BI102" s="284"/>
      <c r="BJ102" s="350"/>
      <c r="BK102" s="599"/>
      <c r="BL102" s="284"/>
      <c r="BM102" s="350"/>
      <c r="BN102" s="599"/>
      <c r="BO102" s="284"/>
      <c r="BP102" s="350"/>
      <c r="BQ102" s="599"/>
      <c r="BR102" s="284"/>
      <c r="BS102" s="350"/>
      <c r="BT102" s="599"/>
      <c r="BU102" s="284"/>
      <c r="BV102" s="350"/>
      <c r="BW102" s="599"/>
      <c r="BX102" s="284"/>
      <c r="BY102" s="350"/>
      <c r="BZ102" s="1058"/>
      <c r="CA102" s="1057"/>
    </row>
    <row r="103" spans="1:79" ht="14.25" customHeight="1">
      <c r="A103" s="782"/>
      <c r="B103" s="699"/>
      <c r="C103" s="693"/>
      <c r="D103" s="689"/>
      <c r="E103" s="689"/>
      <c r="F103" s="689"/>
      <c r="G103" s="700"/>
      <c r="H103" s="701"/>
      <c r="I103" s="284"/>
      <c r="J103" s="350"/>
      <c r="K103" s="599"/>
      <c r="L103" s="284"/>
      <c r="M103" s="350"/>
      <c r="N103" s="599"/>
      <c r="O103" s="284"/>
      <c r="P103" s="350"/>
      <c r="Q103" s="599"/>
      <c r="R103" s="284"/>
      <c r="S103" s="350"/>
      <c r="T103" s="599"/>
      <c r="U103" s="284"/>
      <c r="V103" s="350"/>
      <c r="W103" s="599"/>
      <c r="X103" s="284"/>
      <c r="Y103" s="350"/>
      <c r="Z103" s="599"/>
      <c r="AA103" s="284"/>
      <c r="AB103" s="350"/>
      <c r="AC103" s="599"/>
      <c r="AD103" s="284"/>
      <c r="AE103" s="350"/>
      <c r="AF103" s="599"/>
      <c r="AG103" s="284"/>
      <c r="AH103" s="350"/>
      <c r="AI103" s="1059"/>
      <c r="AJ103" s="1057"/>
      <c r="AK103" s="681"/>
      <c r="AL103" s="1052"/>
      <c r="AM103" s="681"/>
      <c r="AN103" s="681"/>
      <c r="AO103" s="681"/>
      <c r="AP103" s="681"/>
      <c r="AQ103" s="1049"/>
      <c r="AR103" s="782"/>
      <c r="AS103" s="699"/>
      <c r="AT103" s="693"/>
      <c r="AU103" s="689"/>
      <c r="AV103" s="689"/>
      <c r="AW103" s="689"/>
      <c r="AX103" s="700"/>
      <c r="AY103" s="701"/>
      <c r="AZ103" s="284"/>
      <c r="BA103" s="350"/>
      <c r="BB103" s="599"/>
      <c r="BC103" s="284"/>
      <c r="BD103" s="350"/>
      <c r="BE103" s="599"/>
      <c r="BF103" s="284"/>
      <c r="BG103" s="350"/>
      <c r="BH103" s="599"/>
      <c r="BI103" s="284"/>
      <c r="BJ103" s="350"/>
      <c r="BK103" s="599"/>
      <c r="BL103" s="284"/>
      <c r="BM103" s="350"/>
      <c r="BN103" s="599"/>
      <c r="BO103" s="284"/>
      <c r="BP103" s="350"/>
      <c r="BQ103" s="599"/>
      <c r="BR103" s="284"/>
      <c r="BS103" s="350"/>
      <c r="BT103" s="599"/>
      <c r="BU103" s="284"/>
      <c r="BV103" s="350"/>
      <c r="BW103" s="599"/>
      <c r="BX103" s="284"/>
      <c r="BY103" s="350"/>
      <c r="BZ103" s="1059"/>
      <c r="CA103" s="1057"/>
    </row>
    <row r="104" spans="1:79" ht="14.25" customHeight="1">
      <c r="A104" s="780"/>
      <c r="B104" s="694"/>
      <c r="C104" s="685"/>
      <c r="D104" s="686"/>
      <c r="E104" s="686"/>
      <c r="F104" s="686"/>
      <c r="G104" s="717"/>
      <c r="H104" s="693"/>
      <c r="I104" s="219"/>
      <c r="J104" s="350"/>
      <c r="K104" s="689"/>
      <c r="L104" s="219"/>
      <c r="M104" s="350"/>
      <c r="N104" s="689"/>
      <c r="O104" s="219"/>
      <c r="P104" s="350"/>
      <c r="Q104" s="689"/>
      <c r="R104" s="219"/>
      <c r="S104" s="350"/>
      <c r="T104" s="689"/>
      <c r="U104" s="219"/>
      <c r="V104" s="350"/>
      <c r="W104" s="689"/>
      <c r="X104" s="219"/>
      <c r="Y104" s="350"/>
      <c r="Z104" s="689"/>
      <c r="AA104" s="219"/>
      <c r="AB104" s="350"/>
      <c r="AC104" s="689"/>
      <c r="AD104" s="219"/>
      <c r="AE104" s="350"/>
      <c r="AF104" s="689"/>
      <c r="AG104" s="219"/>
      <c r="AH104" s="350"/>
      <c r="AI104" s="700"/>
      <c r="AJ104" s="1057"/>
      <c r="AK104" s="681">
        <v>0</v>
      </c>
      <c r="AL104" s="1052">
        <v>0</v>
      </c>
      <c r="AM104" s="681">
        <v>0</v>
      </c>
      <c r="AN104" s="681">
        <v>0</v>
      </c>
      <c r="AO104" s="681">
        <v>0</v>
      </c>
      <c r="AP104" s="681">
        <v>0</v>
      </c>
      <c r="AQ104" s="681">
        <v>0</v>
      </c>
      <c r="AR104" s="780"/>
      <c r="AS104" s="694"/>
      <c r="AT104" s="685"/>
      <c r="AU104" s="686"/>
      <c r="AV104" s="686"/>
      <c r="AW104" s="686"/>
      <c r="AX104" s="717"/>
      <c r="AY104" s="693"/>
      <c r="AZ104" s="219"/>
      <c r="BA104" s="350"/>
      <c r="BB104" s="689"/>
      <c r="BC104" s="219"/>
      <c r="BD104" s="350"/>
      <c r="BE104" s="689"/>
      <c r="BF104" s="219"/>
      <c r="BG104" s="350"/>
      <c r="BH104" s="689"/>
      <c r="BI104" s="219"/>
      <c r="BJ104" s="350"/>
      <c r="BK104" s="689"/>
      <c r="BL104" s="219"/>
      <c r="BM104" s="350"/>
      <c r="BN104" s="689"/>
      <c r="BO104" s="219"/>
      <c r="BP104" s="350"/>
      <c r="BQ104" s="689"/>
      <c r="BR104" s="219"/>
      <c r="BS104" s="350"/>
      <c r="BT104" s="689"/>
      <c r="BU104" s="219"/>
      <c r="BV104" s="350"/>
      <c r="BW104" s="689"/>
      <c r="BX104" s="219"/>
      <c r="BY104" s="350"/>
      <c r="BZ104" s="700"/>
      <c r="CA104" s="1057"/>
    </row>
    <row r="105" spans="1:79" ht="14.25" customHeight="1">
      <c r="A105" s="780"/>
      <c r="B105" s="694"/>
      <c r="C105" s="685"/>
      <c r="D105" s="686"/>
      <c r="E105" s="686"/>
      <c r="F105" s="686"/>
      <c r="G105" s="718"/>
      <c r="H105" s="693"/>
      <c r="I105" s="219"/>
      <c r="J105" s="350"/>
      <c r="K105" s="689"/>
      <c r="L105" s="219"/>
      <c r="M105" s="350"/>
      <c r="N105" s="689"/>
      <c r="O105" s="219"/>
      <c r="P105" s="350"/>
      <c r="Q105" s="689"/>
      <c r="R105" s="219"/>
      <c r="S105" s="350"/>
      <c r="T105" s="689"/>
      <c r="U105" s="219"/>
      <c r="V105" s="350"/>
      <c r="W105" s="689"/>
      <c r="X105" s="219"/>
      <c r="Y105" s="350"/>
      <c r="Z105" s="689"/>
      <c r="AA105" s="219"/>
      <c r="AB105" s="350"/>
      <c r="AC105" s="689"/>
      <c r="AD105" s="219"/>
      <c r="AE105" s="350"/>
      <c r="AF105" s="689"/>
      <c r="AG105" s="219"/>
      <c r="AH105" s="350"/>
      <c r="AI105" s="1056"/>
      <c r="AJ105" s="1057"/>
      <c r="AK105" s="681"/>
      <c r="AL105" s="1052"/>
      <c r="AM105" s="681"/>
      <c r="AN105" s="681"/>
      <c r="AO105" s="681"/>
      <c r="AP105" s="681"/>
      <c r="AQ105" s="1049"/>
      <c r="AR105" s="780"/>
      <c r="AS105" s="694"/>
      <c r="AT105" s="685"/>
      <c r="AU105" s="686"/>
      <c r="AV105" s="686"/>
      <c r="AW105" s="686"/>
      <c r="AX105" s="718"/>
      <c r="AY105" s="693"/>
      <c r="AZ105" s="219"/>
      <c r="BA105" s="350"/>
      <c r="BB105" s="689"/>
      <c r="BC105" s="219"/>
      <c r="BD105" s="350"/>
      <c r="BE105" s="689"/>
      <c r="BF105" s="219"/>
      <c r="BG105" s="350"/>
      <c r="BH105" s="689"/>
      <c r="BI105" s="219"/>
      <c r="BJ105" s="350"/>
      <c r="BK105" s="689"/>
      <c r="BL105" s="219"/>
      <c r="BM105" s="350"/>
      <c r="BN105" s="689"/>
      <c r="BO105" s="219"/>
      <c r="BP105" s="350"/>
      <c r="BQ105" s="689"/>
      <c r="BR105" s="219"/>
      <c r="BS105" s="350"/>
      <c r="BT105" s="689"/>
      <c r="BU105" s="219"/>
      <c r="BV105" s="350"/>
      <c r="BW105" s="689"/>
      <c r="BX105" s="219"/>
      <c r="BY105" s="350"/>
      <c r="BZ105" s="1056"/>
      <c r="CA105" s="1057"/>
    </row>
    <row r="106" spans="1:79" ht="14.25" customHeight="1">
      <c r="A106" s="782"/>
      <c r="B106" s="699"/>
      <c r="C106" s="693"/>
      <c r="D106" s="689"/>
      <c r="E106" s="689"/>
      <c r="F106" s="689"/>
      <c r="G106" s="700"/>
      <c r="H106" s="701"/>
      <c r="I106" s="284"/>
      <c r="J106" s="350"/>
      <c r="K106" s="599"/>
      <c r="L106" s="284"/>
      <c r="M106" s="350"/>
      <c r="N106" s="599"/>
      <c r="O106" s="284"/>
      <c r="P106" s="350"/>
      <c r="Q106" s="599"/>
      <c r="R106" s="284"/>
      <c r="S106" s="350"/>
      <c r="T106" s="599"/>
      <c r="U106" s="284"/>
      <c r="V106" s="350"/>
      <c r="W106" s="599"/>
      <c r="X106" s="284"/>
      <c r="Y106" s="350"/>
      <c r="Z106" s="599"/>
      <c r="AA106" s="284"/>
      <c r="AB106" s="350"/>
      <c r="AC106" s="599"/>
      <c r="AD106" s="284"/>
      <c r="AE106" s="350"/>
      <c r="AF106" s="599"/>
      <c r="AG106" s="284"/>
      <c r="AH106" s="350"/>
      <c r="AI106" s="1058"/>
      <c r="AJ106" s="1057"/>
      <c r="AK106" s="681">
        <v>0</v>
      </c>
      <c r="AL106" s="1052">
        <v>0</v>
      </c>
      <c r="AM106" s="681">
        <v>0</v>
      </c>
      <c r="AN106" s="681">
        <v>0</v>
      </c>
      <c r="AO106" s="681">
        <v>0</v>
      </c>
      <c r="AP106" s="681">
        <v>0</v>
      </c>
      <c r="AQ106" s="681">
        <v>0</v>
      </c>
      <c r="AR106" s="782"/>
      <c r="AS106" s="699"/>
      <c r="AT106" s="693"/>
      <c r="AU106" s="689"/>
      <c r="AV106" s="689"/>
      <c r="AW106" s="689"/>
      <c r="AX106" s="700"/>
      <c r="AY106" s="701"/>
      <c r="AZ106" s="284"/>
      <c r="BA106" s="350"/>
      <c r="BB106" s="599"/>
      <c r="BC106" s="284"/>
      <c r="BD106" s="350"/>
      <c r="BE106" s="599"/>
      <c r="BF106" s="284"/>
      <c r="BG106" s="350"/>
      <c r="BH106" s="599"/>
      <c r="BI106" s="284"/>
      <c r="BJ106" s="350"/>
      <c r="BK106" s="599"/>
      <c r="BL106" s="284"/>
      <c r="BM106" s="350"/>
      <c r="BN106" s="599"/>
      <c r="BO106" s="284"/>
      <c r="BP106" s="350"/>
      <c r="BQ106" s="599"/>
      <c r="BR106" s="284"/>
      <c r="BS106" s="350"/>
      <c r="BT106" s="599"/>
      <c r="BU106" s="284"/>
      <c r="BV106" s="350"/>
      <c r="BW106" s="599"/>
      <c r="BX106" s="284"/>
      <c r="BY106" s="350"/>
      <c r="BZ106" s="1058"/>
      <c r="CA106" s="1057"/>
    </row>
    <row r="107" spans="1:79" ht="14.25" customHeight="1">
      <c r="A107" s="782"/>
      <c r="B107" s="699"/>
      <c r="C107" s="693"/>
      <c r="D107" s="689"/>
      <c r="E107" s="689"/>
      <c r="F107" s="689"/>
      <c r="G107" s="700"/>
      <c r="H107" s="701"/>
      <c r="I107" s="284"/>
      <c r="J107" s="350"/>
      <c r="K107" s="599"/>
      <c r="L107" s="284"/>
      <c r="M107" s="350"/>
      <c r="N107" s="599"/>
      <c r="O107" s="284"/>
      <c r="P107" s="350"/>
      <c r="Q107" s="599"/>
      <c r="R107" s="284"/>
      <c r="S107" s="350"/>
      <c r="T107" s="599"/>
      <c r="U107" s="284"/>
      <c r="V107" s="350"/>
      <c r="W107" s="599"/>
      <c r="X107" s="284"/>
      <c r="Y107" s="350"/>
      <c r="Z107" s="599"/>
      <c r="AA107" s="284"/>
      <c r="AB107" s="350"/>
      <c r="AC107" s="599"/>
      <c r="AD107" s="284"/>
      <c r="AE107" s="350"/>
      <c r="AF107" s="599"/>
      <c r="AG107" s="284"/>
      <c r="AH107" s="350"/>
      <c r="AI107" s="1059"/>
      <c r="AJ107" s="1057"/>
      <c r="AK107" s="681"/>
      <c r="AL107" s="1052"/>
      <c r="AM107" s="681"/>
      <c r="AN107" s="681"/>
      <c r="AO107" s="681"/>
      <c r="AP107" s="681"/>
      <c r="AQ107" s="1049"/>
      <c r="AR107" s="782"/>
      <c r="AS107" s="699"/>
      <c r="AT107" s="693"/>
      <c r="AU107" s="689"/>
      <c r="AV107" s="689"/>
      <c r="AW107" s="689"/>
      <c r="AX107" s="700"/>
      <c r="AY107" s="701"/>
      <c r="AZ107" s="284"/>
      <c r="BA107" s="350"/>
      <c r="BB107" s="599"/>
      <c r="BC107" s="284"/>
      <c r="BD107" s="350"/>
      <c r="BE107" s="599"/>
      <c r="BF107" s="284"/>
      <c r="BG107" s="350"/>
      <c r="BH107" s="599"/>
      <c r="BI107" s="284"/>
      <c r="BJ107" s="350"/>
      <c r="BK107" s="599"/>
      <c r="BL107" s="284"/>
      <c r="BM107" s="350"/>
      <c r="BN107" s="599"/>
      <c r="BO107" s="284"/>
      <c r="BP107" s="350"/>
      <c r="BQ107" s="599"/>
      <c r="BR107" s="284"/>
      <c r="BS107" s="350"/>
      <c r="BT107" s="599"/>
      <c r="BU107" s="284"/>
      <c r="BV107" s="350"/>
      <c r="BW107" s="599"/>
      <c r="BX107" s="284"/>
      <c r="BY107" s="350"/>
      <c r="BZ107" s="1059"/>
      <c r="CA107" s="1057"/>
    </row>
    <row r="108" spans="1:79" ht="14.25" customHeight="1">
      <c r="A108" s="780"/>
      <c r="B108" s="694"/>
      <c r="C108" s="685"/>
      <c r="D108" s="686"/>
      <c r="E108" s="686"/>
      <c r="F108" s="686"/>
      <c r="G108" s="717"/>
      <c r="H108" s="693"/>
      <c r="I108" s="219"/>
      <c r="J108" s="350"/>
      <c r="K108" s="689"/>
      <c r="L108" s="219"/>
      <c r="M108" s="350"/>
      <c r="N108" s="689"/>
      <c r="O108" s="219"/>
      <c r="P108" s="350"/>
      <c r="Q108" s="689"/>
      <c r="R108" s="219"/>
      <c r="S108" s="350"/>
      <c r="T108" s="689"/>
      <c r="U108" s="219"/>
      <c r="V108" s="350"/>
      <c r="W108" s="689"/>
      <c r="X108" s="219"/>
      <c r="Y108" s="350"/>
      <c r="Z108" s="689"/>
      <c r="AA108" s="219"/>
      <c r="AB108" s="350"/>
      <c r="AC108" s="689"/>
      <c r="AD108" s="219"/>
      <c r="AE108" s="350"/>
      <c r="AF108" s="689"/>
      <c r="AG108" s="219"/>
      <c r="AH108" s="350"/>
      <c r="AI108" s="700"/>
      <c r="AJ108" s="1057"/>
      <c r="AK108" s="681">
        <v>0</v>
      </c>
      <c r="AL108" s="1052">
        <v>0</v>
      </c>
      <c r="AM108" s="681">
        <v>0</v>
      </c>
      <c r="AN108" s="681">
        <v>0</v>
      </c>
      <c r="AO108" s="681">
        <v>0</v>
      </c>
      <c r="AP108" s="681">
        <v>0</v>
      </c>
      <c r="AQ108" s="681">
        <v>0</v>
      </c>
      <c r="AR108" s="780"/>
      <c r="AS108" s="694"/>
      <c r="AT108" s="685"/>
      <c r="AU108" s="686"/>
      <c r="AV108" s="686"/>
      <c r="AW108" s="686"/>
      <c r="AX108" s="717"/>
      <c r="AY108" s="693"/>
      <c r="AZ108" s="219"/>
      <c r="BA108" s="350"/>
      <c r="BB108" s="689"/>
      <c r="BC108" s="219"/>
      <c r="BD108" s="350"/>
      <c r="BE108" s="689"/>
      <c r="BF108" s="219"/>
      <c r="BG108" s="350"/>
      <c r="BH108" s="689"/>
      <c r="BI108" s="219"/>
      <c r="BJ108" s="350"/>
      <c r="BK108" s="689"/>
      <c r="BL108" s="219"/>
      <c r="BM108" s="350"/>
      <c r="BN108" s="689"/>
      <c r="BO108" s="219"/>
      <c r="BP108" s="350"/>
      <c r="BQ108" s="689"/>
      <c r="BR108" s="219"/>
      <c r="BS108" s="350"/>
      <c r="BT108" s="689"/>
      <c r="BU108" s="219"/>
      <c r="BV108" s="350"/>
      <c r="BW108" s="689"/>
      <c r="BX108" s="219"/>
      <c r="BY108" s="350"/>
      <c r="BZ108" s="700"/>
      <c r="CA108" s="1057"/>
    </row>
    <row r="109" spans="1:79" ht="14.25" customHeight="1">
      <c r="A109" s="780"/>
      <c r="B109" s="694"/>
      <c r="C109" s="685"/>
      <c r="D109" s="686"/>
      <c r="E109" s="686"/>
      <c r="F109" s="686"/>
      <c r="G109" s="718"/>
      <c r="H109" s="693"/>
      <c r="I109" s="219"/>
      <c r="J109" s="350"/>
      <c r="K109" s="689"/>
      <c r="L109" s="219"/>
      <c r="M109" s="350"/>
      <c r="N109" s="689"/>
      <c r="O109" s="219"/>
      <c r="P109" s="350"/>
      <c r="Q109" s="689"/>
      <c r="R109" s="219"/>
      <c r="S109" s="350"/>
      <c r="T109" s="689"/>
      <c r="U109" s="219"/>
      <c r="V109" s="350"/>
      <c r="W109" s="689"/>
      <c r="X109" s="219"/>
      <c r="Y109" s="350"/>
      <c r="Z109" s="689"/>
      <c r="AA109" s="219"/>
      <c r="AB109" s="350"/>
      <c r="AC109" s="689"/>
      <c r="AD109" s="219"/>
      <c r="AE109" s="350"/>
      <c r="AF109" s="689"/>
      <c r="AG109" s="219"/>
      <c r="AH109" s="350"/>
      <c r="AI109" s="1056"/>
      <c r="AJ109" s="1057"/>
      <c r="AK109" s="681"/>
      <c r="AL109" s="1052"/>
      <c r="AM109" s="681"/>
      <c r="AN109" s="681"/>
      <c r="AO109" s="681"/>
      <c r="AP109" s="681"/>
      <c r="AQ109" s="1049"/>
      <c r="AR109" s="780"/>
      <c r="AS109" s="694"/>
      <c r="AT109" s="685"/>
      <c r="AU109" s="686"/>
      <c r="AV109" s="686"/>
      <c r="AW109" s="686"/>
      <c r="AX109" s="718"/>
      <c r="AY109" s="693"/>
      <c r="AZ109" s="219"/>
      <c r="BA109" s="350"/>
      <c r="BB109" s="689"/>
      <c r="BC109" s="219"/>
      <c r="BD109" s="350"/>
      <c r="BE109" s="689"/>
      <c r="BF109" s="219"/>
      <c r="BG109" s="350"/>
      <c r="BH109" s="689"/>
      <c r="BI109" s="219"/>
      <c r="BJ109" s="350"/>
      <c r="BK109" s="689"/>
      <c r="BL109" s="219"/>
      <c r="BM109" s="350"/>
      <c r="BN109" s="689"/>
      <c r="BO109" s="219"/>
      <c r="BP109" s="350"/>
      <c r="BQ109" s="689"/>
      <c r="BR109" s="219"/>
      <c r="BS109" s="350"/>
      <c r="BT109" s="689"/>
      <c r="BU109" s="219"/>
      <c r="BV109" s="350"/>
      <c r="BW109" s="689"/>
      <c r="BX109" s="219"/>
      <c r="BY109" s="350"/>
      <c r="BZ109" s="1056"/>
      <c r="CA109" s="1057"/>
    </row>
    <row r="110" spans="1:79" ht="14.25" customHeight="1">
      <c r="A110" s="782"/>
      <c r="B110" s="699"/>
      <c r="C110" s="693"/>
      <c r="D110" s="689"/>
      <c r="E110" s="689"/>
      <c r="F110" s="689"/>
      <c r="G110" s="700"/>
      <c r="H110" s="701"/>
      <c r="I110" s="284"/>
      <c r="J110" s="350"/>
      <c r="K110" s="599"/>
      <c r="L110" s="284"/>
      <c r="M110" s="350"/>
      <c r="N110" s="599"/>
      <c r="O110" s="284"/>
      <c r="P110" s="350"/>
      <c r="Q110" s="599"/>
      <c r="R110" s="284"/>
      <c r="S110" s="350"/>
      <c r="T110" s="599"/>
      <c r="U110" s="284"/>
      <c r="V110" s="350"/>
      <c r="W110" s="599"/>
      <c r="X110" s="284"/>
      <c r="Y110" s="350"/>
      <c r="Z110" s="599"/>
      <c r="AA110" s="284"/>
      <c r="AB110" s="350"/>
      <c r="AC110" s="599"/>
      <c r="AD110" s="284"/>
      <c r="AE110" s="350"/>
      <c r="AF110" s="599"/>
      <c r="AG110" s="284"/>
      <c r="AH110" s="350"/>
      <c r="AI110" s="1058"/>
      <c r="AJ110" s="1057"/>
      <c r="AK110" s="681">
        <v>0</v>
      </c>
      <c r="AL110" s="1052">
        <v>0</v>
      </c>
      <c r="AM110" s="681">
        <v>0</v>
      </c>
      <c r="AN110" s="681">
        <v>0</v>
      </c>
      <c r="AO110" s="681">
        <v>0</v>
      </c>
      <c r="AP110" s="681">
        <v>0</v>
      </c>
      <c r="AQ110" s="681">
        <v>0</v>
      </c>
      <c r="AR110" s="782"/>
      <c r="AS110" s="699"/>
      <c r="AT110" s="693"/>
      <c r="AU110" s="689"/>
      <c r="AV110" s="689"/>
      <c r="AW110" s="689"/>
      <c r="AX110" s="700"/>
      <c r="AY110" s="701"/>
      <c r="AZ110" s="284"/>
      <c r="BA110" s="350"/>
      <c r="BB110" s="599"/>
      <c r="BC110" s="284"/>
      <c r="BD110" s="350"/>
      <c r="BE110" s="599"/>
      <c r="BF110" s="284"/>
      <c r="BG110" s="350"/>
      <c r="BH110" s="599"/>
      <c r="BI110" s="284"/>
      <c r="BJ110" s="350"/>
      <c r="BK110" s="599"/>
      <c r="BL110" s="284"/>
      <c r="BM110" s="350"/>
      <c r="BN110" s="599"/>
      <c r="BO110" s="284"/>
      <c r="BP110" s="350"/>
      <c r="BQ110" s="599"/>
      <c r="BR110" s="284"/>
      <c r="BS110" s="350"/>
      <c r="BT110" s="599"/>
      <c r="BU110" s="284"/>
      <c r="BV110" s="350"/>
      <c r="BW110" s="599"/>
      <c r="BX110" s="284"/>
      <c r="BY110" s="350"/>
      <c r="BZ110" s="1058"/>
      <c r="CA110" s="1057"/>
    </row>
    <row r="111" spans="1:79" ht="14.25" customHeight="1">
      <c r="A111" s="782"/>
      <c r="B111" s="699"/>
      <c r="C111" s="693"/>
      <c r="D111" s="689"/>
      <c r="E111" s="689"/>
      <c r="F111" s="689"/>
      <c r="G111" s="700"/>
      <c r="H111" s="701"/>
      <c r="I111" s="284"/>
      <c r="J111" s="350"/>
      <c r="K111" s="599"/>
      <c r="L111" s="284"/>
      <c r="M111" s="350"/>
      <c r="N111" s="599"/>
      <c r="O111" s="284"/>
      <c r="P111" s="350"/>
      <c r="Q111" s="599"/>
      <c r="R111" s="284"/>
      <c r="S111" s="350"/>
      <c r="T111" s="599"/>
      <c r="U111" s="284"/>
      <c r="V111" s="350"/>
      <c r="W111" s="599"/>
      <c r="X111" s="284"/>
      <c r="Y111" s="350"/>
      <c r="Z111" s="599"/>
      <c r="AA111" s="284"/>
      <c r="AB111" s="350"/>
      <c r="AC111" s="599"/>
      <c r="AD111" s="284"/>
      <c r="AE111" s="350"/>
      <c r="AF111" s="599"/>
      <c r="AG111" s="284"/>
      <c r="AH111" s="350"/>
      <c r="AI111" s="1059"/>
      <c r="AJ111" s="1057"/>
      <c r="AK111" s="681"/>
      <c r="AL111" s="1052"/>
      <c r="AM111" s="681"/>
      <c r="AN111" s="681"/>
      <c r="AO111" s="681"/>
      <c r="AP111" s="681"/>
      <c r="AQ111" s="1049"/>
      <c r="AR111" s="782"/>
      <c r="AS111" s="699"/>
      <c r="AT111" s="693"/>
      <c r="AU111" s="689"/>
      <c r="AV111" s="689"/>
      <c r="AW111" s="689"/>
      <c r="AX111" s="700"/>
      <c r="AY111" s="701"/>
      <c r="AZ111" s="284"/>
      <c r="BA111" s="350"/>
      <c r="BB111" s="599"/>
      <c r="BC111" s="284"/>
      <c r="BD111" s="350"/>
      <c r="BE111" s="599"/>
      <c r="BF111" s="284"/>
      <c r="BG111" s="350"/>
      <c r="BH111" s="599"/>
      <c r="BI111" s="284"/>
      <c r="BJ111" s="350"/>
      <c r="BK111" s="599"/>
      <c r="BL111" s="284"/>
      <c r="BM111" s="350"/>
      <c r="BN111" s="599"/>
      <c r="BO111" s="284"/>
      <c r="BP111" s="350"/>
      <c r="BQ111" s="599"/>
      <c r="BR111" s="284"/>
      <c r="BS111" s="350"/>
      <c r="BT111" s="599"/>
      <c r="BU111" s="284"/>
      <c r="BV111" s="350"/>
      <c r="BW111" s="599"/>
      <c r="BX111" s="284"/>
      <c r="BY111" s="350"/>
      <c r="BZ111" s="1059"/>
      <c r="CA111" s="1057"/>
    </row>
    <row r="112" spans="1:79" ht="14.25" customHeight="1">
      <c r="A112" s="780"/>
      <c r="B112" s="694"/>
      <c r="C112" s="685"/>
      <c r="D112" s="686"/>
      <c r="E112" s="686"/>
      <c r="F112" s="686"/>
      <c r="G112" s="717"/>
      <c r="H112" s="693"/>
      <c r="I112" s="219"/>
      <c r="J112" s="350"/>
      <c r="K112" s="689"/>
      <c r="L112" s="219"/>
      <c r="M112" s="350"/>
      <c r="N112" s="689"/>
      <c r="O112" s="219"/>
      <c r="P112" s="350"/>
      <c r="Q112" s="689"/>
      <c r="R112" s="219"/>
      <c r="S112" s="350"/>
      <c r="T112" s="689"/>
      <c r="U112" s="219"/>
      <c r="V112" s="350"/>
      <c r="W112" s="689"/>
      <c r="X112" s="219"/>
      <c r="Y112" s="350"/>
      <c r="Z112" s="689"/>
      <c r="AA112" s="219"/>
      <c r="AB112" s="350"/>
      <c r="AC112" s="689"/>
      <c r="AD112" s="219"/>
      <c r="AE112" s="350"/>
      <c r="AF112" s="689"/>
      <c r="AG112" s="219"/>
      <c r="AH112" s="350"/>
      <c r="AI112" s="700"/>
      <c r="AJ112" s="1057"/>
      <c r="AK112" s="681">
        <v>0</v>
      </c>
      <c r="AL112" s="1052">
        <v>0</v>
      </c>
      <c r="AM112" s="681">
        <v>0</v>
      </c>
      <c r="AN112" s="681">
        <v>0</v>
      </c>
      <c r="AO112" s="681">
        <v>0</v>
      </c>
      <c r="AP112" s="681">
        <v>0</v>
      </c>
      <c r="AQ112" s="681">
        <v>0</v>
      </c>
      <c r="AR112" s="780"/>
      <c r="AS112" s="694"/>
      <c r="AT112" s="685"/>
      <c r="AU112" s="686"/>
      <c r="AV112" s="686"/>
      <c r="AW112" s="686"/>
      <c r="AX112" s="717"/>
      <c r="AY112" s="693"/>
      <c r="AZ112" s="219"/>
      <c r="BA112" s="350"/>
      <c r="BB112" s="689"/>
      <c r="BC112" s="219"/>
      <c r="BD112" s="350"/>
      <c r="BE112" s="689"/>
      <c r="BF112" s="219"/>
      <c r="BG112" s="350"/>
      <c r="BH112" s="689"/>
      <c r="BI112" s="219"/>
      <c r="BJ112" s="350"/>
      <c r="BK112" s="689"/>
      <c r="BL112" s="219"/>
      <c r="BM112" s="350"/>
      <c r="BN112" s="689"/>
      <c r="BO112" s="219"/>
      <c r="BP112" s="350"/>
      <c r="BQ112" s="689"/>
      <c r="BR112" s="219"/>
      <c r="BS112" s="350"/>
      <c r="BT112" s="689"/>
      <c r="BU112" s="219"/>
      <c r="BV112" s="350"/>
      <c r="BW112" s="689"/>
      <c r="BX112" s="219"/>
      <c r="BY112" s="350"/>
      <c r="BZ112" s="700"/>
      <c r="CA112" s="1057"/>
    </row>
    <row r="113" spans="1:79" ht="14.25" customHeight="1">
      <c r="A113" s="780"/>
      <c r="B113" s="694"/>
      <c r="C113" s="685"/>
      <c r="D113" s="686"/>
      <c r="E113" s="686"/>
      <c r="F113" s="686"/>
      <c r="G113" s="718"/>
      <c r="H113" s="693"/>
      <c r="I113" s="219"/>
      <c r="J113" s="350"/>
      <c r="K113" s="689"/>
      <c r="L113" s="219"/>
      <c r="M113" s="350"/>
      <c r="N113" s="689"/>
      <c r="O113" s="219"/>
      <c r="P113" s="350"/>
      <c r="Q113" s="689"/>
      <c r="R113" s="219"/>
      <c r="S113" s="350"/>
      <c r="T113" s="689"/>
      <c r="U113" s="219"/>
      <c r="V113" s="350"/>
      <c r="W113" s="689"/>
      <c r="X113" s="219"/>
      <c r="Y113" s="350"/>
      <c r="Z113" s="689"/>
      <c r="AA113" s="219"/>
      <c r="AB113" s="350"/>
      <c r="AC113" s="689"/>
      <c r="AD113" s="219"/>
      <c r="AE113" s="350"/>
      <c r="AF113" s="689"/>
      <c r="AG113" s="219"/>
      <c r="AH113" s="350"/>
      <c r="AI113" s="1056"/>
      <c r="AJ113" s="1057"/>
      <c r="AK113" s="681"/>
      <c r="AL113" s="1052"/>
      <c r="AM113" s="681"/>
      <c r="AN113" s="681"/>
      <c r="AO113" s="681"/>
      <c r="AP113" s="681"/>
      <c r="AQ113" s="1049"/>
      <c r="AR113" s="780"/>
      <c r="AS113" s="694"/>
      <c r="AT113" s="685"/>
      <c r="AU113" s="686"/>
      <c r="AV113" s="686"/>
      <c r="AW113" s="686"/>
      <c r="AX113" s="718"/>
      <c r="AY113" s="693"/>
      <c r="AZ113" s="219"/>
      <c r="BA113" s="350"/>
      <c r="BB113" s="689"/>
      <c r="BC113" s="219"/>
      <c r="BD113" s="350"/>
      <c r="BE113" s="689"/>
      <c r="BF113" s="219"/>
      <c r="BG113" s="350"/>
      <c r="BH113" s="689"/>
      <c r="BI113" s="219"/>
      <c r="BJ113" s="350"/>
      <c r="BK113" s="689"/>
      <c r="BL113" s="219"/>
      <c r="BM113" s="350"/>
      <c r="BN113" s="689"/>
      <c r="BO113" s="219"/>
      <c r="BP113" s="350"/>
      <c r="BQ113" s="689"/>
      <c r="BR113" s="219"/>
      <c r="BS113" s="350"/>
      <c r="BT113" s="689"/>
      <c r="BU113" s="219"/>
      <c r="BV113" s="350"/>
      <c r="BW113" s="689"/>
      <c r="BX113" s="219"/>
      <c r="BY113" s="350"/>
      <c r="BZ113" s="1056"/>
      <c r="CA113" s="1057"/>
    </row>
    <row r="114" spans="1:79" ht="14.25" customHeight="1">
      <c r="A114" s="782"/>
      <c r="B114" s="699"/>
      <c r="C114" s="693"/>
      <c r="D114" s="689"/>
      <c r="E114" s="689"/>
      <c r="F114" s="689"/>
      <c r="G114" s="700"/>
      <c r="H114" s="701"/>
      <c r="I114" s="284"/>
      <c r="J114" s="350"/>
      <c r="K114" s="599"/>
      <c r="L114" s="284"/>
      <c r="M114" s="350"/>
      <c r="N114" s="599"/>
      <c r="O114" s="284"/>
      <c r="P114" s="350"/>
      <c r="Q114" s="599"/>
      <c r="R114" s="284"/>
      <c r="S114" s="350"/>
      <c r="T114" s="599"/>
      <c r="U114" s="284"/>
      <c r="V114" s="350"/>
      <c r="W114" s="599"/>
      <c r="X114" s="284"/>
      <c r="Y114" s="350"/>
      <c r="Z114" s="599"/>
      <c r="AA114" s="284"/>
      <c r="AB114" s="350"/>
      <c r="AC114" s="599"/>
      <c r="AD114" s="284"/>
      <c r="AE114" s="350"/>
      <c r="AF114" s="599"/>
      <c r="AG114" s="284"/>
      <c r="AH114" s="350"/>
      <c r="AI114" s="1058"/>
      <c r="AJ114" s="1057"/>
      <c r="AK114" s="681">
        <v>0</v>
      </c>
      <c r="AL114" s="1052">
        <v>0</v>
      </c>
      <c r="AM114" s="681">
        <v>0</v>
      </c>
      <c r="AN114" s="681">
        <v>0</v>
      </c>
      <c r="AO114" s="681">
        <v>0</v>
      </c>
      <c r="AP114" s="681">
        <v>0</v>
      </c>
      <c r="AQ114" s="681">
        <v>0</v>
      </c>
      <c r="AR114" s="782"/>
      <c r="AS114" s="699"/>
      <c r="AT114" s="693"/>
      <c r="AU114" s="689"/>
      <c r="AV114" s="689"/>
      <c r="AW114" s="689"/>
      <c r="AX114" s="700"/>
      <c r="AY114" s="701"/>
      <c r="AZ114" s="284"/>
      <c r="BA114" s="350"/>
      <c r="BB114" s="599"/>
      <c r="BC114" s="284"/>
      <c r="BD114" s="350"/>
      <c r="BE114" s="599"/>
      <c r="BF114" s="284"/>
      <c r="BG114" s="350"/>
      <c r="BH114" s="599"/>
      <c r="BI114" s="284"/>
      <c r="BJ114" s="350"/>
      <c r="BK114" s="599"/>
      <c r="BL114" s="284"/>
      <c r="BM114" s="350"/>
      <c r="BN114" s="599"/>
      <c r="BO114" s="284"/>
      <c r="BP114" s="350"/>
      <c r="BQ114" s="599"/>
      <c r="BR114" s="284"/>
      <c r="BS114" s="350"/>
      <c r="BT114" s="599"/>
      <c r="BU114" s="284"/>
      <c r="BV114" s="350"/>
      <c r="BW114" s="599"/>
      <c r="BX114" s="284"/>
      <c r="BY114" s="350"/>
      <c r="BZ114" s="1058"/>
      <c r="CA114" s="1057"/>
    </row>
    <row r="115" spans="1:79" ht="14.25" customHeight="1">
      <c r="A115" s="782"/>
      <c r="B115" s="699"/>
      <c r="C115" s="693"/>
      <c r="D115" s="689"/>
      <c r="E115" s="689"/>
      <c r="F115" s="689"/>
      <c r="G115" s="700"/>
      <c r="H115" s="701"/>
      <c r="I115" s="284"/>
      <c r="J115" s="350"/>
      <c r="K115" s="599"/>
      <c r="L115" s="284"/>
      <c r="M115" s="350"/>
      <c r="N115" s="599"/>
      <c r="O115" s="284"/>
      <c r="P115" s="350"/>
      <c r="Q115" s="599"/>
      <c r="R115" s="284"/>
      <c r="S115" s="350"/>
      <c r="T115" s="599"/>
      <c r="U115" s="284"/>
      <c r="V115" s="350"/>
      <c r="W115" s="599"/>
      <c r="X115" s="284"/>
      <c r="Y115" s="350"/>
      <c r="Z115" s="599"/>
      <c r="AA115" s="284"/>
      <c r="AB115" s="350"/>
      <c r="AC115" s="599"/>
      <c r="AD115" s="284"/>
      <c r="AE115" s="350"/>
      <c r="AF115" s="599"/>
      <c r="AG115" s="284"/>
      <c r="AH115" s="350"/>
      <c r="AI115" s="1059"/>
      <c r="AJ115" s="1057"/>
      <c r="AK115" s="681"/>
      <c r="AL115" s="1052"/>
      <c r="AM115" s="681"/>
      <c r="AN115" s="681"/>
      <c r="AO115" s="681"/>
      <c r="AP115" s="681"/>
      <c r="AQ115" s="1049"/>
      <c r="AR115" s="782"/>
      <c r="AS115" s="699"/>
      <c r="AT115" s="693"/>
      <c r="AU115" s="689"/>
      <c r="AV115" s="689"/>
      <c r="AW115" s="689"/>
      <c r="AX115" s="700"/>
      <c r="AY115" s="701"/>
      <c r="AZ115" s="284"/>
      <c r="BA115" s="350"/>
      <c r="BB115" s="599"/>
      <c r="BC115" s="284"/>
      <c r="BD115" s="350"/>
      <c r="BE115" s="599"/>
      <c r="BF115" s="284"/>
      <c r="BG115" s="350"/>
      <c r="BH115" s="599"/>
      <c r="BI115" s="284"/>
      <c r="BJ115" s="350"/>
      <c r="BK115" s="599"/>
      <c r="BL115" s="284"/>
      <c r="BM115" s="350"/>
      <c r="BN115" s="599"/>
      <c r="BO115" s="284"/>
      <c r="BP115" s="350"/>
      <c r="BQ115" s="599"/>
      <c r="BR115" s="284"/>
      <c r="BS115" s="350"/>
      <c r="BT115" s="599"/>
      <c r="BU115" s="284"/>
      <c r="BV115" s="350"/>
      <c r="BW115" s="599"/>
      <c r="BX115" s="284"/>
      <c r="BY115" s="350"/>
      <c r="BZ115" s="1059"/>
      <c r="CA115" s="1057"/>
    </row>
    <row r="116" spans="1:79" ht="14.25" customHeight="1">
      <c r="A116" s="780"/>
      <c r="B116" s="694"/>
      <c r="C116" s="685"/>
      <c r="D116" s="686"/>
      <c r="E116" s="686"/>
      <c r="F116" s="686"/>
      <c r="G116" s="717"/>
      <c r="H116" s="693"/>
      <c r="I116" s="219"/>
      <c r="J116" s="350"/>
      <c r="K116" s="689"/>
      <c r="L116" s="219"/>
      <c r="M116" s="350"/>
      <c r="N116" s="689"/>
      <c r="O116" s="219"/>
      <c r="P116" s="350"/>
      <c r="Q116" s="689"/>
      <c r="R116" s="219"/>
      <c r="S116" s="350"/>
      <c r="T116" s="689"/>
      <c r="U116" s="219"/>
      <c r="V116" s="350"/>
      <c r="W116" s="689"/>
      <c r="X116" s="219"/>
      <c r="Y116" s="350"/>
      <c r="Z116" s="689"/>
      <c r="AA116" s="219"/>
      <c r="AB116" s="350"/>
      <c r="AC116" s="689"/>
      <c r="AD116" s="219"/>
      <c r="AE116" s="350"/>
      <c r="AF116" s="689"/>
      <c r="AG116" s="219"/>
      <c r="AH116" s="350"/>
      <c r="AI116" s="700"/>
      <c r="AJ116" s="1057"/>
      <c r="AK116" s="681">
        <v>0</v>
      </c>
      <c r="AL116" s="1052">
        <v>0</v>
      </c>
      <c r="AM116" s="681">
        <v>0</v>
      </c>
      <c r="AN116" s="681">
        <v>0</v>
      </c>
      <c r="AO116" s="681">
        <v>0</v>
      </c>
      <c r="AP116" s="681">
        <v>0</v>
      </c>
      <c r="AQ116" s="681">
        <v>0</v>
      </c>
      <c r="AR116" s="780"/>
      <c r="AS116" s="694"/>
      <c r="AT116" s="685"/>
      <c r="AU116" s="686"/>
      <c r="AV116" s="686"/>
      <c r="AW116" s="686"/>
      <c r="AX116" s="717"/>
      <c r="AY116" s="693"/>
      <c r="AZ116" s="219"/>
      <c r="BA116" s="350"/>
      <c r="BB116" s="689"/>
      <c r="BC116" s="219"/>
      <c r="BD116" s="350"/>
      <c r="BE116" s="689"/>
      <c r="BF116" s="219"/>
      <c r="BG116" s="350"/>
      <c r="BH116" s="689"/>
      <c r="BI116" s="219"/>
      <c r="BJ116" s="350"/>
      <c r="BK116" s="689"/>
      <c r="BL116" s="219"/>
      <c r="BM116" s="350"/>
      <c r="BN116" s="689"/>
      <c r="BO116" s="219"/>
      <c r="BP116" s="350"/>
      <c r="BQ116" s="689"/>
      <c r="BR116" s="219"/>
      <c r="BS116" s="350"/>
      <c r="BT116" s="689"/>
      <c r="BU116" s="219"/>
      <c r="BV116" s="350"/>
      <c r="BW116" s="689"/>
      <c r="BX116" s="219"/>
      <c r="BY116" s="350"/>
      <c r="BZ116" s="700"/>
      <c r="CA116" s="1057"/>
    </row>
    <row r="117" spans="1:79" ht="14.25" customHeight="1">
      <c r="A117" s="780"/>
      <c r="B117" s="694"/>
      <c r="C117" s="685"/>
      <c r="D117" s="686"/>
      <c r="E117" s="686"/>
      <c r="F117" s="686"/>
      <c r="G117" s="718"/>
      <c r="H117" s="693"/>
      <c r="I117" s="219"/>
      <c r="J117" s="350"/>
      <c r="K117" s="689"/>
      <c r="L117" s="219"/>
      <c r="M117" s="350"/>
      <c r="N117" s="689"/>
      <c r="O117" s="219"/>
      <c r="P117" s="350"/>
      <c r="Q117" s="689"/>
      <c r="R117" s="219"/>
      <c r="S117" s="350"/>
      <c r="T117" s="689"/>
      <c r="U117" s="219"/>
      <c r="V117" s="350"/>
      <c r="W117" s="689"/>
      <c r="X117" s="219"/>
      <c r="Y117" s="350"/>
      <c r="Z117" s="689"/>
      <c r="AA117" s="219"/>
      <c r="AB117" s="350"/>
      <c r="AC117" s="689"/>
      <c r="AD117" s="219"/>
      <c r="AE117" s="350"/>
      <c r="AF117" s="689"/>
      <c r="AG117" s="219"/>
      <c r="AH117" s="350"/>
      <c r="AI117" s="1056"/>
      <c r="AJ117" s="1057"/>
      <c r="AK117" s="681"/>
      <c r="AL117" s="1052"/>
      <c r="AM117" s="681"/>
      <c r="AN117" s="681"/>
      <c r="AO117" s="681"/>
      <c r="AP117" s="681"/>
      <c r="AQ117" s="1049"/>
      <c r="AR117" s="780"/>
      <c r="AS117" s="694"/>
      <c r="AT117" s="685"/>
      <c r="AU117" s="686"/>
      <c r="AV117" s="686"/>
      <c r="AW117" s="686"/>
      <c r="AX117" s="718"/>
      <c r="AY117" s="693"/>
      <c r="AZ117" s="219"/>
      <c r="BA117" s="350"/>
      <c r="BB117" s="689"/>
      <c r="BC117" s="219"/>
      <c r="BD117" s="350"/>
      <c r="BE117" s="689"/>
      <c r="BF117" s="219"/>
      <c r="BG117" s="350"/>
      <c r="BH117" s="689"/>
      <c r="BI117" s="219"/>
      <c r="BJ117" s="350"/>
      <c r="BK117" s="689"/>
      <c r="BL117" s="219"/>
      <c r="BM117" s="350"/>
      <c r="BN117" s="689"/>
      <c r="BO117" s="219"/>
      <c r="BP117" s="350"/>
      <c r="BQ117" s="689"/>
      <c r="BR117" s="219"/>
      <c r="BS117" s="350"/>
      <c r="BT117" s="689"/>
      <c r="BU117" s="219"/>
      <c r="BV117" s="350"/>
      <c r="BW117" s="689"/>
      <c r="BX117" s="219"/>
      <c r="BY117" s="350"/>
      <c r="BZ117" s="1056"/>
      <c r="CA117" s="1057"/>
    </row>
    <row r="118" spans="1:79" ht="14.25" customHeight="1">
      <c r="A118" s="782"/>
      <c r="B118" s="699"/>
      <c r="C118" s="693"/>
      <c r="D118" s="689"/>
      <c r="E118" s="689"/>
      <c r="F118" s="689"/>
      <c r="G118" s="700"/>
      <c r="H118" s="701"/>
      <c r="I118" s="284"/>
      <c r="J118" s="350"/>
      <c r="K118" s="599"/>
      <c r="L118" s="284"/>
      <c r="M118" s="350"/>
      <c r="N118" s="599"/>
      <c r="O118" s="284"/>
      <c r="P118" s="350"/>
      <c r="Q118" s="599"/>
      <c r="R118" s="284"/>
      <c r="S118" s="350"/>
      <c r="T118" s="599"/>
      <c r="U118" s="284"/>
      <c r="V118" s="350"/>
      <c r="W118" s="599"/>
      <c r="X118" s="284"/>
      <c r="Y118" s="350"/>
      <c r="Z118" s="599"/>
      <c r="AA118" s="284"/>
      <c r="AB118" s="350"/>
      <c r="AC118" s="599"/>
      <c r="AD118" s="284"/>
      <c r="AE118" s="350"/>
      <c r="AF118" s="599"/>
      <c r="AG118" s="284"/>
      <c r="AH118" s="350"/>
      <c r="AI118" s="1058"/>
      <c r="AJ118" s="1057"/>
      <c r="AK118" s="681">
        <v>0</v>
      </c>
      <c r="AL118" s="1052">
        <v>0</v>
      </c>
      <c r="AM118" s="681">
        <v>0</v>
      </c>
      <c r="AN118" s="681">
        <v>0</v>
      </c>
      <c r="AO118" s="681">
        <v>0</v>
      </c>
      <c r="AP118" s="681">
        <v>0</v>
      </c>
      <c r="AQ118" s="681">
        <v>0</v>
      </c>
      <c r="AR118" s="782"/>
      <c r="AS118" s="699"/>
      <c r="AT118" s="693"/>
      <c r="AU118" s="689"/>
      <c r="AV118" s="689"/>
      <c r="AW118" s="689"/>
      <c r="AX118" s="700"/>
      <c r="AY118" s="701"/>
      <c r="AZ118" s="284"/>
      <c r="BA118" s="350"/>
      <c r="BB118" s="599"/>
      <c r="BC118" s="284"/>
      <c r="BD118" s="350"/>
      <c r="BE118" s="599"/>
      <c r="BF118" s="284"/>
      <c r="BG118" s="350"/>
      <c r="BH118" s="599"/>
      <c r="BI118" s="284"/>
      <c r="BJ118" s="350"/>
      <c r="BK118" s="599"/>
      <c r="BL118" s="284"/>
      <c r="BM118" s="350"/>
      <c r="BN118" s="599"/>
      <c r="BO118" s="284"/>
      <c r="BP118" s="350"/>
      <c r="BQ118" s="599"/>
      <c r="BR118" s="284"/>
      <c r="BS118" s="350"/>
      <c r="BT118" s="599"/>
      <c r="BU118" s="284"/>
      <c r="BV118" s="350"/>
      <c r="BW118" s="599"/>
      <c r="BX118" s="284"/>
      <c r="BY118" s="350"/>
      <c r="BZ118" s="1058"/>
      <c r="CA118" s="1057"/>
    </row>
    <row r="119" spans="1:79" ht="14.25" customHeight="1">
      <c r="A119" s="782"/>
      <c r="B119" s="699"/>
      <c r="C119" s="693"/>
      <c r="D119" s="689"/>
      <c r="E119" s="689"/>
      <c r="F119" s="689"/>
      <c r="G119" s="700"/>
      <c r="H119" s="701"/>
      <c r="I119" s="284"/>
      <c r="J119" s="350"/>
      <c r="K119" s="599"/>
      <c r="L119" s="284"/>
      <c r="M119" s="350"/>
      <c r="N119" s="599"/>
      <c r="O119" s="284"/>
      <c r="P119" s="350"/>
      <c r="Q119" s="599"/>
      <c r="R119" s="284"/>
      <c r="S119" s="350"/>
      <c r="T119" s="599"/>
      <c r="U119" s="284"/>
      <c r="V119" s="350"/>
      <c r="W119" s="599"/>
      <c r="X119" s="284"/>
      <c r="Y119" s="350"/>
      <c r="Z119" s="599"/>
      <c r="AA119" s="284"/>
      <c r="AB119" s="350"/>
      <c r="AC119" s="599"/>
      <c r="AD119" s="284"/>
      <c r="AE119" s="350"/>
      <c r="AF119" s="599"/>
      <c r="AG119" s="284"/>
      <c r="AH119" s="350"/>
      <c r="AI119" s="1059"/>
      <c r="AJ119" s="1057"/>
      <c r="AK119" s="681"/>
      <c r="AL119" s="1052"/>
      <c r="AM119" s="681"/>
      <c r="AN119" s="681"/>
      <c r="AO119" s="681"/>
      <c r="AP119" s="681"/>
      <c r="AQ119" s="1049"/>
      <c r="AR119" s="782"/>
      <c r="AS119" s="699"/>
      <c r="AT119" s="693"/>
      <c r="AU119" s="689"/>
      <c r="AV119" s="689"/>
      <c r="AW119" s="689"/>
      <c r="AX119" s="700"/>
      <c r="AY119" s="701"/>
      <c r="AZ119" s="284"/>
      <c r="BA119" s="350"/>
      <c r="BB119" s="599"/>
      <c r="BC119" s="284"/>
      <c r="BD119" s="350"/>
      <c r="BE119" s="599"/>
      <c r="BF119" s="284"/>
      <c r="BG119" s="350"/>
      <c r="BH119" s="599"/>
      <c r="BI119" s="284"/>
      <c r="BJ119" s="350"/>
      <c r="BK119" s="599"/>
      <c r="BL119" s="284"/>
      <c r="BM119" s="350"/>
      <c r="BN119" s="599"/>
      <c r="BO119" s="284"/>
      <c r="BP119" s="350"/>
      <c r="BQ119" s="599"/>
      <c r="BR119" s="284"/>
      <c r="BS119" s="350"/>
      <c r="BT119" s="599"/>
      <c r="BU119" s="284"/>
      <c r="BV119" s="350"/>
      <c r="BW119" s="599"/>
      <c r="BX119" s="284"/>
      <c r="BY119" s="350"/>
      <c r="BZ119" s="1059"/>
      <c r="CA119" s="1057"/>
    </row>
    <row r="120" spans="1:79" ht="14.25" customHeight="1">
      <c r="A120" s="780"/>
      <c r="B120" s="694"/>
      <c r="C120" s="685"/>
      <c r="D120" s="686"/>
      <c r="E120" s="686"/>
      <c r="F120" s="686"/>
      <c r="G120" s="717"/>
      <c r="H120" s="693"/>
      <c r="I120" s="219"/>
      <c r="J120" s="350"/>
      <c r="K120" s="689"/>
      <c r="L120" s="219"/>
      <c r="M120" s="350"/>
      <c r="N120" s="689"/>
      <c r="O120" s="219"/>
      <c r="P120" s="350"/>
      <c r="Q120" s="689"/>
      <c r="R120" s="219"/>
      <c r="S120" s="350"/>
      <c r="T120" s="689"/>
      <c r="U120" s="219"/>
      <c r="V120" s="350"/>
      <c r="W120" s="689"/>
      <c r="X120" s="219"/>
      <c r="Y120" s="350"/>
      <c r="Z120" s="689"/>
      <c r="AA120" s="219"/>
      <c r="AB120" s="350"/>
      <c r="AC120" s="689"/>
      <c r="AD120" s="219"/>
      <c r="AE120" s="350"/>
      <c r="AF120" s="689"/>
      <c r="AG120" s="219"/>
      <c r="AH120" s="350"/>
      <c r="AI120" s="700"/>
      <c r="AJ120" s="1057"/>
      <c r="AK120" s="681">
        <v>0</v>
      </c>
      <c r="AL120" s="1052">
        <v>0</v>
      </c>
      <c r="AM120" s="681">
        <v>0</v>
      </c>
      <c r="AN120" s="681">
        <v>0</v>
      </c>
      <c r="AO120" s="681">
        <v>0</v>
      </c>
      <c r="AP120" s="681">
        <v>0</v>
      </c>
      <c r="AQ120" s="681">
        <v>0</v>
      </c>
      <c r="AR120" s="780"/>
      <c r="AS120" s="694"/>
      <c r="AT120" s="685"/>
      <c r="AU120" s="686"/>
      <c r="AV120" s="686"/>
      <c r="AW120" s="686"/>
      <c r="AX120" s="717"/>
      <c r="AY120" s="693"/>
      <c r="AZ120" s="219"/>
      <c r="BA120" s="350"/>
      <c r="BB120" s="689"/>
      <c r="BC120" s="219"/>
      <c r="BD120" s="350"/>
      <c r="BE120" s="689"/>
      <c r="BF120" s="219"/>
      <c r="BG120" s="350"/>
      <c r="BH120" s="689"/>
      <c r="BI120" s="219"/>
      <c r="BJ120" s="350"/>
      <c r="BK120" s="689"/>
      <c r="BL120" s="219"/>
      <c r="BM120" s="350"/>
      <c r="BN120" s="689"/>
      <c r="BO120" s="219"/>
      <c r="BP120" s="350"/>
      <c r="BQ120" s="689"/>
      <c r="BR120" s="219"/>
      <c r="BS120" s="350"/>
      <c r="BT120" s="689"/>
      <c r="BU120" s="219"/>
      <c r="BV120" s="350"/>
      <c r="BW120" s="689"/>
      <c r="BX120" s="219"/>
      <c r="BY120" s="350"/>
      <c r="BZ120" s="700"/>
      <c r="CA120" s="1057"/>
    </row>
    <row r="121" spans="1:79" ht="14.25" customHeight="1">
      <c r="A121" s="780"/>
      <c r="B121" s="694"/>
      <c r="C121" s="685"/>
      <c r="D121" s="686"/>
      <c r="E121" s="686"/>
      <c r="F121" s="686"/>
      <c r="G121" s="718"/>
      <c r="H121" s="693"/>
      <c r="I121" s="219"/>
      <c r="J121" s="350"/>
      <c r="K121" s="689"/>
      <c r="L121" s="219"/>
      <c r="M121" s="350"/>
      <c r="N121" s="689"/>
      <c r="O121" s="219"/>
      <c r="P121" s="350"/>
      <c r="Q121" s="689"/>
      <c r="R121" s="219"/>
      <c r="S121" s="350"/>
      <c r="T121" s="689"/>
      <c r="U121" s="219"/>
      <c r="V121" s="350"/>
      <c r="W121" s="689"/>
      <c r="X121" s="219"/>
      <c r="Y121" s="350"/>
      <c r="Z121" s="689"/>
      <c r="AA121" s="219"/>
      <c r="AB121" s="350"/>
      <c r="AC121" s="689"/>
      <c r="AD121" s="219"/>
      <c r="AE121" s="350"/>
      <c r="AF121" s="689"/>
      <c r="AG121" s="219"/>
      <c r="AH121" s="350"/>
      <c r="AI121" s="1056"/>
      <c r="AJ121" s="1057"/>
      <c r="AK121" s="681"/>
      <c r="AL121" s="1052"/>
      <c r="AM121" s="681"/>
      <c r="AN121" s="681"/>
      <c r="AO121" s="681"/>
      <c r="AP121" s="681"/>
      <c r="AQ121" s="1049"/>
      <c r="AR121" s="780"/>
      <c r="AS121" s="694"/>
      <c r="AT121" s="685"/>
      <c r="AU121" s="686"/>
      <c r="AV121" s="686"/>
      <c r="AW121" s="686"/>
      <c r="AX121" s="718"/>
      <c r="AY121" s="693"/>
      <c r="AZ121" s="219"/>
      <c r="BA121" s="350"/>
      <c r="BB121" s="689"/>
      <c r="BC121" s="219"/>
      <c r="BD121" s="350"/>
      <c r="BE121" s="689"/>
      <c r="BF121" s="219"/>
      <c r="BG121" s="350"/>
      <c r="BH121" s="689"/>
      <c r="BI121" s="219"/>
      <c r="BJ121" s="350"/>
      <c r="BK121" s="689"/>
      <c r="BL121" s="219"/>
      <c r="BM121" s="350"/>
      <c r="BN121" s="689"/>
      <c r="BO121" s="219"/>
      <c r="BP121" s="350"/>
      <c r="BQ121" s="689"/>
      <c r="BR121" s="219"/>
      <c r="BS121" s="350"/>
      <c r="BT121" s="689"/>
      <c r="BU121" s="219"/>
      <c r="BV121" s="350"/>
      <c r="BW121" s="689"/>
      <c r="BX121" s="219"/>
      <c r="BY121" s="350"/>
      <c r="BZ121" s="1056"/>
      <c r="CA121" s="1057"/>
    </row>
    <row r="122" spans="1:79" ht="14.25" customHeight="1">
      <c r="A122" s="782"/>
      <c r="B122" s="699"/>
      <c r="C122" s="693"/>
      <c r="D122" s="689"/>
      <c r="E122" s="689"/>
      <c r="F122" s="689"/>
      <c r="G122" s="700"/>
      <c r="H122" s="701"/>
      <c r="I122" s="284"/>
      <c r="J122" s="350"/>
      <c r="K122" s="599"/>
      <c r="L122" s="284"/>
      <c r="M122" s="350"/>
      <c r="N122" s="599"/>
      <c r="O122" s="284"/>
      <c r="P122" s="350"/>
      <c r="Q122" s="599"/>
      <c r="R122" s="284"/>
      <c r="S122" s="350"/>
      <c r="T122" s="599"/>
      <c r="U122" s="284"/>
      <c r="V122" s="350"/>
      <c r="W122" s="599"/>
      <c r="X122" s="284"/>
      <c r="Y122" s="350"/>
      <c r="Z122" s="599"/>
      <c r="AA122" s="284"/>
      <c r="AB122" s="350"/>
      <c r="AC122" s="599"/>
      <c r="AD122" s="284"/>
      <c r="AE122" s="350"/>
      <c r="AF122" s="599"/>
      <c r="AG122" s="284"/>
      <c r="AH122" s="350"/>
      <c r="AI122" s="1058"/>
      <c r="AJ122" s="1057"/>
      <c r="AK122" s="681">
        <v>0</v>
      </c>
      <c r="AL122" s="1052">
        <v>0</v>
      </c>
      <c r="AM122" s="681">
        <v>0</v>
      </c>
      <c r="AN122" s="681">
        <v>0</v>
      </c>
      <c r="AO122" s="681">
        <v>0</v>
      </c>
      <c r="AP122" s="681">
        <v>0</v>
      </c>
      <c r="AQ122" s="681">
        <v>0</v>
      </c>
      <c r="AR122" s="782"/>
      <c r="AS122" s="699"/>
      <c r="AT122" s="693"/>
      <c r="AU122" s="689"/>
      <c r="AV122" s="689"/>
      <c r="AW122" s="689"/>
      <c r="AX122" s="700"/>
      <c r="AY122" s="701"/>
      <c r="AZ122" s="284"/>
      <c r="BA122" s="350"/>
      <c r="BB122" s="599"/>
      <c r="BC122" s="284"/>
      <c r="BD122" s="350"/>
      <c r="BE122" s="599"/>
      <c r="BF122" s="284"/>
      <c r="BG122" s="350"/>
      <c r="BH122" s="599"/>
      <c r="BI122" s="284"/>
      <c r="BJ122" s="350"/>
      <c r="BK122" s="599"/>
      <c r="BL122" s="284"/>
      <c r="BM122" s="350"/>
      <c r="BN122" s="599"/>
      <c r="BO122" s="284"/>
      <c r="BP122" s="350"/>
      <c r="BQ122" s="599"/>
      <c r="BR122" s="284"/>
      <c r="BS122" s="350"/>
      <c r="BT122" s="599"/>
      <c r="BU122" s="284"/>
      <c r="BV122" s="350"/>
      <c r="BW122" s="599"/>
      <c r="BX122" s="284"/>
      <c r="BY122" s="350"/>
      <c r="BZ122" s="1058"/>
      <c r="CA122" s="1057"/>
    </row>
    <row r="123" spans="1:79" ht="14.25" customHeight="1">
      <c r="A123" s="782"/>
      <c r="B123" s="699"/>
      <c r="C123" s="693"/>
      <c r="D123" s="689"/>
      <c r="E123" s="689"/>
      <c r="F123" s="689"/>
      <c r="G123" s="700"/>
      <c r="H123" s="701"/>
      <c r="I123" s="284"/>
      <c r="J123" s="350"/>
      <c r="K123" s="599"/>
      <c r="L123" s="284"/>
      <c r="M123" s="350"/>
      <c r="N123" s="599"/>
      <c r="O123" s="284"/>
      <c r="P123" s="350"/>
      <c r="Q123" s="599"/>
      <c r="R123" s="284"/>
      <c r="S123" s="350"/>
      <c r="T123" s="599"/>
      <c r="U123" s="284"/>
      <c r="V123" s="350"/>
      <c r="W123" s="599"/>
      <c r="X123" s="284"/>
      <c r="Y123" s="350"/>
      <c r="Z123" s="599"/>
      <c r="AA123" s="284"/>
      <c r="AB123" s="350"/>
      <c r="AC123" s="599"/>
      <c r="AD123" s="284"/>
      <c r="AE123" s="350"/>
      <c r="AF123" s="599"/>
      <c r="AG123" s="284"/>
      <c r="AH123" s="350"/>
      <c r="AI123" s="1059"/>
      <c r="AJ123" s="1057"/>
      <c r="AK123" s="681"/>
      <c r="AL123" s="1052"/>
      <c r="AM123" s="681"/>
      <c r="AN123" s="681"/>
      <c r="AO123" s="681"/>
      <c r="AP123" s="681"/>
      <c r="AQ123" s="1049"/>
      <c r="AR123" s="782"/>
      <c r="AS123" s="699"/>
      <c r="AT123" s="693"/>
      <c r="AU123" s="689"/>
      <c r="AV123" s="689"/>
      <c r="AW123" s="689"/>
      <c r="AX123" s="700"/>
      <c r="AY123" s="701"/>
      <c r="AZ123" s="284"/>
      <c r="BA123" s="350"/>
      <c r="BB123" s="599"/>
      <c r="BC123" s="284"/>
      <c r="BD123" s="350"/>
      <c r="BE123" s="599"/>
      <c r="BF123" s="284"/>
      <c r="BG123" s="350"/>
      <c r="BH123" s="599"/>
      <c r="BI123" s="284"/>
      <c r="BJ123" s="350"/>
      <c r="BK123" s="599"/>
      <c r="BL123" s="284"/>
      <c r="BM123" s="350"/>
      <c r="BN123" s="599"/>
      <c r="BO123" s="284"/>
      <c r="BP123" s="350"/>
      <c r="BQ123" s="599"/>
      <c r="BR123" s="284"/>
      <c r="BS123" s="350"/>
      <c r="BT123" s="599"/>
      <c r="BU123" s="284"/>
      <c r="BV123" s="350"/>
      <c r="BW123" s="599"/>
      <c r="BX123" s="284"/>
      <c r="BY123" s="350"/>
      <c r="BZ123" s="1059"/>
      <c r="CA123" s="1057"/>
    </row>
    <row r="124" spans="1:79" ht="14.25" customHeight="1">
      <c r="A124" s="780"/>
      <c r="B124" s="694"/>
      <c r="C124" s="685"/>
      <c r="D124" s="686"/>
      <c r="E124" s="686"/>
      <c r="F124" s="686"/>
      <c r="G124" s="717"/>
      <c r="H124" s="693"/>
      <c r="I124" s="219"/>
      <c r="J124" s="350"/>
      <c r="K124" s="689"/>
      <c r="L124" s="219"/>
      <c r="M124" s="350"/>
      <c r="N124" s="689"/>
      <c r="O124" s="219"/>
      <c r="P124" s="350"/>
      <c r="Q124" s="689"/>
      <c r="R124" s="219"/>
      <c r="S124" s="350"/>
      <c r="T124" s="689"/>
      <c r="U124" s="219"/>
      <c r="V124" s="350"/>
      <c r="W124" s="689"/>
      <c r="X124" s="219"/>
      <c r="Y124" s="350"/>
      <c r="Z124" s="689"/>
      <c r="AA124" s="219"/>
      <c r="AB124" s="350"/>
      <c r="AC124" s="689"/>
      <c r="AD124" s="219"/>
      <c r="AE124" s="350"/>
      <c r="AF124" s="689"/>
      <c r="AG124" s="219"/>
      <c r="AH124" s="350"/>
      <c r="AI124" s="700"/>
      <c r="AJ124" s="1057"/>
      <c r="AK124" s="681">
        <v>0</v>
      </c>
      <c r="AL124" s="1052">
        <v>0</v>
      </c>
      <c r="AM124" s="681">
        <v>0</v>
      </c>
      <c r="AN124" s="681">
        <v>0</v>
      </c>
      <c r="AO124" s="681">
        <v>0</v>
      </c>
      <c r="AP124" s="681">
        <v>0</v>
      </c>
      <c r="AQ124" s="681">
        <v>0</v>
      </c>
      <c r="AR124" s="780"/>
      <c r="AS124" s="694"/>
      <c r="AT124" s="685"/>
      <c r="AU124" s="686"/>
      <c r="AV124" s="686"/>
      <c r="AW124" s="686"/>
      <c r="AX124" s="717"/>
      <c r="AY124" s="693"/>
      <c r="AZ124" s="219"/>
      <c r="BA124" s="350"/>
      <c r="BB124" s="689"/>
      <c r="BC124" s="219"/>
      <c r="BD124" s="350"/>
      <c r="BE124" s="689"/>
      <c r="BF124" s="219"/>
      <c r="BG124" s="350"/>
      <c r="BH124" s="689"/>
      <c r="BI124" s="219"/>
      <c r="BJ124" s="350"/>
      <c r="BK124" s="689"/>
      <c r="BL124" s="219"/>
      <c r="BM124" s="350"/>
      <c r="BN124" s="689"/>
      <c r="BO124" s="219"/>
      <c r="BP124" s="350"/>
      <c r="BQ124" s="689"/>
      <c r="BR124" s="219"/>
      <c r="BS124" s="350"/>
      <c r="BT124" s="689"/>
      <c r="BU124" s="219"/>
      <c r="BV124" s="350"/>
      <c r="BW124" s="689"/>
      <c r="BX124" s="219"/>
      <c r="BY124" s="350"/>
      <c r="BZ124" s="700"/>
      <c r="CA124" s="1057"/>
    </row>
    <row r="125" spans="1:79" ht="14.25" customHeight="1">
      <c r="A125" s="780"/>
      <c r="B125" s="694"/>
      <c r="C125" s="685"/>
      <c r="D125" s="686"/>
      <c r="E125" s="686"/>
      <c r="F125" s="686"/>
      <c r="G125" s="718"/>
      <c r="H125" s="693"/>
      <c r="I125" s="219"/>
      <c r="J125" s="350"/>
      <c r="K125" s="689"/>
      <c r="L125" s="219"/>
      <c r="M125" s="350"/>
      <c r="N125" s="689"/>
      <c r="O125" s="219"/>
      <c r="P125" s="350"/>
      <c r="Q125" s="689"/>
      <c r="R125" s="219"/>
      <c r="S125" s="350"/>
      <c r="T125" s="689"/>
      <c r="U125" s="219"/>
      <c r="V125" s="350"/>
      <c r="W125" s="689"/>
      <c r="X125" s="219"/>
      <c r="Y125" s="350"/>
      <c r="Z125" s="689"/>
      <c r="AA125" s="219"/>
      <c r="AB125" s="350"/>
      <c r="AC125" s="689"/>
      <c r="AD125" s="219"/>
      <c r="AE125" s="350"/>
      <c r="AF125" s="689"/>
      <c r="AG125" s="219"/>
      <c r="AH125" s="350"/>
      <c r="AI125" s="1056"/>
      <c r="AJ125" s="1057"/>
      <c r="AK125" s="681"/>
      <c r="AL125" s="1052"/>
      <c r="AM125" s="681"/>
      <c r="AN125" s="681"/>
      <c r="AO125" s="681"/>
      <c r="AP125" s="681"/>
      <c r="AQ125" s="1049"/>
      <c r="AR125" s="780"/>
      <c r="AS125" s="694"/>
      <c r="AT125" s="685"/>
      <c r="AU125" s="686"/>
      <c r="AV125" s="686"/>
      <c r="AW125" s="686"/>
      <c r="AX125" s="718"/>
      <c r="AY125" s="693"/>
      <c r="AZ125" s="219"/>
      <c r="BA125" s="350"/>
      <c r="BB125" s="689"/>
      <c r="BC125" s="219"/>
      <c r="BD125" s="350"/>
      <c r="BE125" s="689"/>
      <c r="BF125" s="219"/>
      <c r="BG125" s="350"/>
      <c r="BH125" s="689"/>
      <c r="BI125" s="219"/>
      <c r="BJ125" s="350"/>
      <c r="BK125" s="689"/>
      <c r="BL125" s="219"/>
      <c r="BM125" s="350"/>
      <c r="BN125" s="689"/>
      <c r="BO125" s="219"/>
      <c r="BP125" s="350"/>
      <c r="BQ125" s="689"/>
      <c r="BR125" s="219"/>
      <c r="BS125" s="350"/>
      <c r="BT125" s="689"/>
      <c r="BU125" s="219"/>
      <c r="BV125" s="350"/>
      <c r="BW125" s="689"/>
      <c r="BX125" s="219"/>
      <c r="BY125" s="350"/>
      <c r="BZ125" s="1056"/>
      <c r="CA125" s="1057"/>
    </row>
    <row r="126" spans="1:79" ht="14.25" customHeight="1">
      <c r="A126" s="782"/>
      <c r="B126" s="699"/>
      <c r="C126" s="693"/>
      <c r="D126" s="689"/>
      <c r="E126" s="689"/>
      <c r="F126" s="689"/>
      <c r="G126" s="700"/>
      <c r="H126" s="701"/>
      <c r="I126" s="284"/>
      <c r="J126" s="350"/>
      <c r="K126" s="599"/>
      <c r="L126" s="284"/>
      <c r="M126" s="350"/>
      <c r="N126" s="599"/>
      <c r="O126" s="284"/>
      <c r="P126" s="350"/>
      <c r="Q126" s="599"/>
      <c r="R126" s="284"/>
      <c r="S126" s="350"/>
      <c r="T126" s="599"/>
      <c r="U126" s="284"/>
      <c r="V126" s="350"/>
      <c r="W126" s="599"/>
      <c r="X126" s="284"/>
      <c r="Y126" s="350"/>
      <c r="Z126" s="599"/>
      <c r="AA126" s="284"/>
      <c r="AB126" s="350"/>
      <c r="AC126" s="599"/>
      <c r="AD126" s="284"/>
      <c r="AE126" s="350"/>
      <c r="AF126" s="599"/>
      <c r="AG126" s="284"/>
      <c r="AH126" s="350"/>
      <c r="AI126" s="1058"/>
      <c r="AJ126" s="1057"/>
      <c r="AK126" s="681">
        <v>0</v>
      </c>
      <c r="AL126" s="1052">
        <v>0</v>
      </c>
      <c r="AM126" s="681">
        <v>0</v>
      </c>
      <c r="AN126" s="681">
        <v>0</v>
      </c>
      <c r="AO126" s="681">
        <v>0</v>
      </c>
      <c r="AP126" s="681">
        <v>0</v>
      </c>
      <c r="AQ126" s="681">
        <v>0</v>
      </c>
      <c r="AR126" s="782"/>
      <c r="AS126" s="699"/>
      <c r="AT126" s="693"/>
      <c r="AU126" s="689"/>
      <c r="AV126" s="689"/>
      <c r="AW126" s="689"/>
      <c r="AX126" s="700"/>
      <c r="AY126" s="701"/>
      <c r="AZ126" s="284"/>
      <c r="BA126" s="350"/>
      <c r="BB126" s="599"/>
      <c r="BC126" s="284"/>
      <c r="BD126" s="350"/>
      <c r="BE126" s="599"/>
      <c r="BF126" s="284"/>
      <c r="BG126" s="350"/>
      <c r="BH126" s="599"/>
      <c r="BI126" s="284"/>
      <c r="BJ126" s="350"/>
      <c r="BK126" s="599"/>
      <c r="BL126" s="284"/>
      <c r="BM126" s="350"/>
      <c r="BN126" s="599"/>
      <c r="BO126" s="284"/>
      <c r="BP126" s="350"/>
      <c r="BQ126" s="599"/>
      <c r="BR126" s="284"/>
      <c r="BS126" s="350"/>
      <c r="BT126" s="599"/>
      <c r="BU126" s="284"/>
      <c r="BV126" s="350"/>
      <c r="BW126" s="599"/>
      <c r="BX126" s="284"/>
      <c r="BY126" s="350"/>
      <c r="BZ126" s="1058"/>
      <c r="CA126" s="1057"/>
    </row>
    <row r="127" spans="1:79" ht="14.25" customHeight="1">
      <c r="A127" s="782"/>
      <c r="B127" s="699"/>
      <c r="C127" s="693"/>
      <c r="D127" s="689"/>
      <c r="E127" s="689"/>
      <c r="F127" s="689"/>
      <c r="G127" s="700"/>
      <c r="H127" s="701"/>
      <c r="I127" s="284"/>
      <c r="J127" s="350"/>
      <c r="K127" s="599"/>
      <c r="L127" s="284"/>
      <c r="M127" s="350"/>
      <c r="N127" s="599"/>
      <c r="O127" s="284"/>
      <c r="P127" s="350"/>
      <c r="Q127" s="599"/>
      <c r="R127" s="284"/>
      <c r="S127" s="350"/>
      <c r="T127" s="599"/>
      <c r="U127" s="284"/>
      <c r="V127" s="350"/>
      <c r="W127" s="599"/>
      <c r="X127" s="284"/>
      <c r="Y127" s="350"/>
      <c r="Z127" s="599"/>
      <c r="AA127" s="284"/>
      <c r="AB127" s="350"/>
      <c r="AC127" s="599"/>
      <c r="AD127" s="284"/>
      <c r="AE127" s="350"/>
      <c r="AF127" s="599"/>
      <c r="AG127" s="284"/>
      <c r="AH127" s="350"/>
      <c r="AI127" s="1059"/>
      <c r="AJ127" s="1057"/>
      <c r="AK127" s="681"/>
      <c r="AL127" s="1052"/>
      <c r="AM127" s="681"/>
      <c r="AN127" s="681"/>
      <c r="AO127" s="681"/>
      <c r="AP127" s="681"/>
      <c r="AQ127" s="1049"/>
      <c r="AR127" s="782"/>
      <c r="AS127" s="699"/>
      <c r="AT127" s="693"/>
      <c r="AU127" s="689"/>
      <c r="AV127" s="689"/>
      <c r="AW127" s="689"/>
      <c r="AX127" s="700"/>
      <c r="AY127" s="701"/>
      <c r="AZ127" s="284"/>
      <c r="BA127" s="350"/>
      <c r="BB127" s="599"/>
      <c r="BC127" s="284"/>
      <c r="BD127" s="350"/>
      <c r="BE127" s="599"/>
      <c r="BF127" s="284"/>
      <c r="BG127" s="350"/>
      <c r="BH127" s="599"/>
      <c r="BI127" s="284"/>
      <c r="BJ127" s="350"/>
      <c r="BK127" s="599"/>
      <c r="BL127" s="284"/>
      <c r="BM127" s="350"/>
      <c r="BN127" s="599"/>
      <c r="BO127" s="284"/>
      <c r="BP127" s="350"/>
      <c r="BQ127" s="599"/>
      <c r="BR127" s="284"/>
      <c r="BS127" s="350"/>
      <c r="BT127" s="599"/>
      <c r="BU127" s="284"/>
      <c r="BV127" s="350"/>
      <c r="BW127" s="599"/>
      <c r="BX127" s="284"/>
      <c r="BY127" s="350"/>
      <c r="BZ127" s="1059"/>
      <c r="CA127" s="1057"/>
    </row>
    <row r="128" spans="1:79" ht="14.25" customHeight="1">
      <c r="A128" s="780"/>
      <c r="B128" s="694"/>
      <c r="C128" s="685"/>
      <c r="D128" s="686"/>
      <c r="E128" s="686"/>
      <c r="F128" s="686"/>
      <c r="G128" s="717"/>
      <c r="H128" s="693"/>
      <c r="I128" s="219"/>
      <c r="J128" s="350"/>
      <c r="K128" s="689"/>
      <c r="L128" s="219"/>
      <c r="M128" s="350"/>
      <c r="N128" s="689"/>
      <c r="O128" s="219"/>
      <c r="P128" s="350"/>
      <c r="Q128" s="689"/>
      <c r="R128" s="219"/>
      <c r="S128" s="350"/>
      <c r="T128" s="689"/>
      <c r="U128" s="219"/>
      <c r="V128" s="350"/>
      <c r="W128" s="689"/>
      <c r="X128" s="219"/>
      <c r="Y128" s="350"/>
      <c r="Z128" s="689"/>
      <c r="AA128" s="219"/>
      <c r="AB128" s="350"/>
      <c r="AC128" s="689"/>
      <c r="AD128" s="219"/>
      <c r="AE128" s="350"/>
      <c r="AF128" s="689"/>
      <c r="AG128" s="219"/>
      <c r="AH128" s="350"/>
      <c r="AI128" s="700"/>
      <c r="AJ128" s="1057"/>
      <c r="AK128" s="681">
        <v>0</v>
      </c>
      <c r="AL128" s="1052">
        <v>0</v>
      </c>
      <c r="AM128" s="681">
        <v>0</v>
      </c>
      <c r="AN128" s="681">
        <v>0</v>
      </c>
      <c r="AO128" s="681">
        <v>0</v>
      </c>
      <c r="AP128" s="681">
        <v>0</v>
      </c>
      <c r="AQ128" s="681">
        <v>0</v>
      </c>
      <c r="AR128" s="780"/>
      <c r="AS128" s="694"/>
      <c r="AT128" s="685"/>
      <c r="AU128" s="686"/>
      <c r="AV128" s="686"/>
      <c r="AW128" s="686"/>
      <c r="AX128" s="717"/>
      <c r="AY128" s="693"/>
      <c r="AZ128" s="219"/>
      <c r="BA128" s="350"/>
      <c r="BB128" s="689"/>
      <c r="BC128" s="219"/>
      <c r="BD128" s="350"/>
      <c r="BE128" s="689"/>
      <c r="BF128" s="219"/>
      <c r="BG128" s="350"/>
      <c r="BH128" s="689"/>
      <c r="BI128" s="219"/>
      <c r="BJ128" s="350"/>
      <c r="BK128" s="689"/>
      <c r="BL128" s="219"/>
      <c r="BM128" s="350"/>
      <c r="BN128" s="689"/>
      <c r="BO128" s="219"/>
      <c r="BP128" s="350"/>
      <c r="BQ128" s="689"/>
      <c r="BR128" s="219"/>
      <c r="BS128" s="350"/>
      <c r="BT128" s="689"/>
      <c r="BU128" s="219"/>
      <c r="BV128" s="350"/>
      <c r="BW128" s="689"/>
      <c r="BX128" s="219"/>
      <c r="BY128" s="350"/>
      <c r="BZ128" s="700"/>
      <c r="CA128" s="1057"/>
    </row>
    <row r="129" spans="1:79" ht="14.25" customHeight="1">
      <c r="A129" s="780"/>
      <c r="B129" s="694"/>
      <c r="C129" s="685"/>
      <c r="D129" s="686"/>
      <c r="E129" s="686"/>
      <c r="F129" s="686"/>
      <c r="G129" s="718"/>
      <c r="H129" s="693"/>
      <c r="I129" s="219"/>
      <c r="J129" s="350"/>
      <c r="K129" s="689"/>
      <c r="L129" s="219"/>
      <c r="M129" s="350"/>
      <c r="N129" s="689"/>
      <c r="O129" s="219"/>
      <c r="P129" s="350"/>
      <c r="Q129" s="689"/>
      <c r="R129" s="219"/>
      <c r="S129" s="350"/>
      <c r="T129" s="689"/>
      <c r="U129" s="219"/>
      <c r="V129" s="350"/>
      <c r="W129" s="689"/>
      <c r="X129" s="219"/>
      <c r="Y129" s="350"/>
      <c r="Z129" s="689"/>
      <c r="AA129" s="219"/>
      <c r="AB129" s="350"/>
      <c r="AC129" s="689"/>
      <c r="AD129" s="219"/>
      <c r="AE129" s="350"/>
      <c r="AF129" s="689"/>
      <c r="AG129" s="219"/>
      <c r="AH129" s="350"/>
      <c r="AI129" s="1056"/>
      <c r="AJ129" s="1057"/>
      <c r="AK129" s="681"/>
      <c r="AL129" s="1052"/>
      <c r="AM129" s="681"/>
      <c r="AN129" s="681"/>
      <c r="AO129" s="681"/>
      <c r="AP129" s="681"/>
      <c r="AQ129" s="1049"/>
      <c r="AR129" s="780"/>
      <c r="AS129" s="694"/>
      <c r="AT129" s="685"/>
      <c r="AU129" s="686"/>
      <c r="AV129" s="686"/>
      <c r="AW129" s="686"/>
      <c r="AX129" s="718"/>
      <c r="AY129" s="693"/>
      <c r="AZ129" s="219"/>
      <c r="BA129" s="350"/>
      <c r="BB129" s="689"/>
      <c r="BC129" s="219"/>
      <c r="BD129" s="350"/>
      <c r="BE129" s="689"/>
      <c r="BF129" s="219"/>
      <c r="BG129" s="350"/>
      <c r="BH129" s="689"/>
      <c r="BI129" s="219"/>
      <c r="BJ129" s="350"/>
      <c r="BK129" s="689"/>
      <c r="BL129" s="219"/>
      <c r="BM129" s="350"/>
      <c r="BN129" s="689"/>
      <c r="BO129" s="219"/>
      <c r="BP129" s="350"/>
      <c r="BQ129" s="689"/>
      <c r="BR129" s="219"/>
      <c r="BS129" s="350"/>
      <c r="BT129" s="689"/>
      <c r="BU129" s="219"/>
      <c r="BV129" s="350"/>
      <c r="BW129" s="689"/>
      <c r="BX129" s="219"/>
      <c r="BY129" s="350"/>
      <c r="BZ129" s="1056"/>
      <c r="CA129" s="1057"/>
    </row>
    <row r="130" spans="1:79" ht="14.25" customHeight="1">
      <c r="A130" s="782"/>
      <c r="B130" s="699"/>
      <c r="C130" s="693"/>
      <c r="D130" s="689"/>
      <c r="E130" s="689"/>
      <c r="F130" s="689"/>
      <c r="G130" s="700"/>
      <c r="H130" s="701"/>
      <c r="I130" s="284"/>
      <c r="J130" s="350"/>
      <c r="K130" s="599"/>
      <c r="L130" s="284"/>
      <c r="M130" s="350"/>
      <c r="N130" s="599"/>
      <c r="O130" s="284"/>
      <c r="P130" s="350"/>
      <c r="Q130" s="599"/>
      <c r="R130" s="284"/>
      <c r="S130" s="350"/>
      <c r="T130" s="599"/>
      <c r="U130" s="284"/>
      <c r="V130" s="350"/>
      <c r="W130" s="599"/>
      <c r="X130" s="284"/>
      <c r="Y130" s="350"/>
      <c r="Z130" s="599"/>
      <c r="AA130" s="284"/>
      <c r="AB130" s="350"/>
      <c r="AC130" s="599"/>
      <c r="AD130" s="284"/>
      <c r="AE130" s="350"/>
      <c r="AF130" s="599"/>
      <c r="AG130" s="284"/>
      <c r="AH130" s="350"/>
      <c r="AI130" s="1058"/>
      <c r="AJ130" s="1057"/>
      <c r="AK130" s="681">
        <v>0</v>
      </c>
      <c r="AL130" s="1052">
        <v>0</v>
      </c>
      <c r="AM130" s="681">
        <v>0</v>
      </c>
      <c r="AN130" s="681">
        <v>0</v>
      </c>
      <c r="AO130" s="681">
        <v>0</v>
      </c>
      <c r="AP130" s="681">
        <v>0</v>
      </c>
      <c r="AQ130" s="681">
        <v>0</v>
      </c>
      <c r="AR130" s="782"/>
      <c r="AS130" s="699"/>
      <c r="AT130" s="693"/>
      <c r="AU130" s="689"/>
      <c r="AV130" s="689"/>
      <c r="AW130" s="689"/>
      <c r="AX130" s="700"/>
      <c r="AY130" s="701"/>
      <c r="AZ130" s="284"/>
      <c r="BA130" s="350"/>
      <c r="BB130" s="599"/>
      <c r="BC130" s="284"/>
      <c r="BD130" s="350"/>
      <c r="BE130" s="599"/>
      <c r="BF130" s="284"/>
      <c r="BG130" s="350"/>
      <c r="BH130" s="599"/>
      <c r="BI130" s="284"/>
      <c r="BJ130" s="350"/>
      <c r="BK130" s="599"/>
      <c r="BL130" s="284"/>
      <c r="BM130" s="350"/>
      <c r="BN130" s="599"/>
      <c r="BO130" s="284"/>
      <c r="BP130" s="350"/>
      <c r="BQ130" s="599"/>
      <c r="BR130" s="284"/>
      <c r="BS130" s="350"/>
      <c r="BT130" s="599"/>
      <c r="BU130" s="284"/>
      <c r="BV130" s="350"/>
      <c r="BW130" s="599"/>
      <c r="BX130" s="284"/>
      <c r="BY130" s="350"/>
      <c r="BZ130" s="1058"/>
      <c r="CA130" s="1057"/>
    </row>
    <row r="131" spans="1:79" ht="14.25" customHeight="1">
      <c r="A131" s="782"/>
      <c r="B131" s="699"/>
      <c r="C131" s="693"/>
      <c r="D131" s="689"/>
      <c r="E131" s="689"/>
      <c r="F131" s="689"/>
      <c r="G131" s="700"/>
      <c r="H131" s="701"/>
      <c r="I131" s="284"/>
      <c r="J131" s="350"/>
      <c r="K131" s="599"/>
      <c r="L131" s="284"/>
      <c r="M131" s="350"/>
      <c r="N131" s="599"/>
      <c r="O131" s="284"/>
      <c r="P131" s="350"/>
      <c r="Q131" s="599"/>
      <c r="R131" s="284"/>
      <c r="S131" s="350"/>
      <c r="T131" s="599"/>
      <c r="U131" s="284"/>
      <c r="V131" s="350"/>
      <c r="W131" s="599"/>
      <c r="X131" s="284"/>
      <c r="Y131" s="350"/>
      <c r="Z131" s="599"/>
      <c r="AA131" s="284"/>
      <c r="AB131" s="350"/>
      <c r="AC131" s="599"/>
      <c r="AD131" s="284"/>
      <c r="AE131" s="350"/>
      <c r="AF131" s="599"/>
      <c r="AG131" s="284"/>
      <c r="AH131" s="350"/>
      <c r="AI131" s="1059"/>
      <c r="AJ131" s="1057"/>
      <c r="AK131" s="681"/>
      <c r="AL131" s="1052"/>
      <c r="AM131" s="681"/>
      <c r="AN131" s="681"/>
      <c r="AO131" s="681"/>
      <c r="AP131" s="681"/>
      <c r="AQ131" s="1049"/>
      <c r="AR131" s="782"/>
      <c r="AS131" s="699"/>
      <c r="AT131" s="693"/>
      <c r="AU131" s="689"/>
      <c r="AV131" s="689"/>
      <c r="AW131" s="689"/>
      <c r="AX131" s="700"/>
      <c r="AY131" s="701"/>
      <c r="AZ131" s="284"/>
      <c r="BA131" s="350"/>
      <c r="BB131" s="599"/>
      <c r="BC131" s="284"/>
      <c r="BD131" s="350"/>
      <c r="BE131" s="599"/>
      <c r="BF131" s="284"/>
      <c r="BG131" s="350"/>
      <c r="BH131" s="599"/>
      <c r="BI131" s="284"/>
      <c r="BJ131" s="350"/>
      <c r="BK131" s="599"/>
      <c r="BL131" s="284"/>
      <c r="BM131" s="350"/>
      <c r="BN131" s="599"/>
      <c r="BO131" s="284"/>
      <c r="BP131" s="350"/>
      <c r="BQ131" s="599"/>
      <c r="BR131" s="284"/>
      <c r="BS131" s="350"/>
      <c r="BT131" s="599"/>
      <c r="BU131" s="284"/>
      <c r="BV131" s="350"/>
      <c r="BW131" s="599"/>
      <c r="BX131" s="284"/>
      <c r="BY131" s="350"/>
      <c r="BZ131" s="1059"/>
      <c r="CA131" s="1057"/>
    </row>
    <row r="132" spans="1:79" ht="14.25" customHeight="1">
      <c r="A132" s="780"/>
      <c r="B132" s="694"/>
      <c r="C132" s="685"/>
      <c r="D132" s="686"/>
      <c r="E132" s="686"/>
      <c r="F132" s="686"/>
      <c r="G132" s="717"/>
      <c r="H132" s="693"/>
      <c r="I132" s="219"/>
      <c r="J132" s="350"/>
      <c r="K132" s="689"/>
      <c r="L132" s="219"/>
      <c r="M132" s="350"/>
      <c r="N132" s="689"/>
      <c r="O132" s="219"/>
      <c r="P132" s="350"/>
      <c r="Q132" s="689"/>
      <c r="R132" s="219"/>
      <c r="S132" s="350"/>
      <c r="T132" s="689"/>
      <c r="U132" s="219"/>
      <c r="V132" s="350"/>
      <c r="W132" s="689"/>
      <c r="X132" s="219"/>
      <c r="Y132" s="350"/>
      <c r="Z132" s="689"/>
      <c r="AA132" s="219"/>
      <c r="AB132" s="350"/>
      <c r="AC132" s="689"/>
      <c r="AD132" s="219"/>
      <c r="AE132" s="350"/>
      <c r="AF132" s="689"/>
      <c r="AG132" s="219"/>
      <c r="AH132" s="350"/>
      <c r="AI132" s="700"/>
      <c r="AJ132" s="1057"/>
      <c r="AK132" s="681">
        <v>0</v>
      </c>
      <c r="AL132" s="1052">
        <v>0</v>
      </c>
      <c r="AM132" s="681">
        <v>0</v>
      </c>
      <c r="AN132" s="681">
        <v>0</v>
      </c>
      <c r="AO132" s="681">
        <v>0</v>
      </c>
      <c r="AP132" s="681">
        <v>0</v>
      </c>
      <c r="AQ132" s="681">
        <v>0</v>
      </c>
      <c r="AR132" s="780"/>
      <c r="AS132" s="694"/>
      <c r="AT132" s="685"/>
      <c r="AU132" s="686"/>
      <c r="AV132" s="686"/>
      <c r="AW132" s="686"/>
      <c r="AX132" s="717"/>
      <c r="AY132" s="693"/>
      <c r="AZ132" s="219"/>
      <c r="BA132" s="350"/>
      <c r="BB132" s="689"/>
      <c r="BC132" s="219"/>
      <c r="BD132" s="350"/>
      <c r="BE132" s="689"/>
      <c r="BF132" s="219"/>
      <c r="BG132" s="350"/>
      <c r="BH132" s="689"/>
      <c r="BI132" s="219"/>
      <c r="BJ132" s="350"/>
      <c r="BK132" s="689"/>
      <c r="BL132" s="219"/>
      <c r="BM132" s="350"/>
      <c r="BN132" s="689"/>
      <c r="BO132" s="219"/>
      <c r="BP132" s="350"/>
      <c r="BQ132" s="689"/>
      <c r="BR132" s="219"/>
      <c r="BS132" s="350"/>
      <c r="BT132" s="689"/>
      <c r="BU132" s="219"/>
      <c r="BV132" s="350"/>
      <c r="BW132" s="689"/>
      <c r="BX132" s="219"/>
      <c r="BY132" s="350"/>
      <c r="BZ132" s="700"/>
      <c r="CA132" s="1057"/>
    </row>
    <row r="133" spans="1:79" ht="14.25" customHeight="1">
      <c r="A133" s="780"/>
      <c r="B133" s="694"/>
      <c r="C133" s="685"/>
      <c r="D133" s="686"/>
      <c r="E133" s="686"/>
      <c r="F133" s="686"/>
      <c r="G133" s="718"/>
      <c r="H133" s="693"/>
      <c r="I133" s="219"/>
      <c r="J133" s="350"/>
      <c r="K133" s="689"/>
      <c r="L133" s="219"/>
      <c r="M133" s="350"/>
      <c r="N133" s="689"/>
      <c r="O133" s="219"/>
      <c r="P133" s="350"/>
      <c r="Q133" s="689"/>
      <c r="R133" s="219"/>
      <c r="S133" s="350"/>
      <c r="T133" s="689"/>
      <c r="U133" s="219"/>
      <c r="V133" s="350"/>
      <c r="W133" s="689"/>
      <c r="X133" s="219"/>
      <c r="Y133" s="350"/>
      <c r="Z133" s="689"/>
      <c r="AA133" s="219"/>
      <c r="AB133" s="350"/>
      <c r="AC133" s="689"/>
      <c r="AD133" s="219"/>
      <c r="AE133" s="350"/>
      <c r="AF133" s="689"/>
      <c r="AG133" s="219"/>
      <c r="AH133" s="350"/>
      <c r="AI133" s="1056"/>
      <c r="AJ133" s="1057"/>
      <c r="AK133" s="681"/>
      <c r="AL133" s="1052"/>
      <c r="AM133" s="681"/>
      <c r="AN133" s="681"/>
      <c r="AO133" s="681"/>
      <c r="AP133" s="681"/>
      <c r="AQ133" s="1049"/>
      <c r="AR133" s="780"/>
      <c r="AS133" s="694"/>
      <c r="AT133" s="685"/>
      <c r="AU133" s="686"/>
      <c r="AV133" s="686"/>
      <c r="AW133" s="686"/>
      <c r="AX133" s="718"/>
      <c r="AY133" s="693"/>
      <c r="AZ133" s="219"/>
      <c r="BA133" s="350"/>
      <c r="BB133" s="689"/>
      <c r="BC133" s="219"/>
      <c r="BD133" s="350"/>
      <c r="BE133" s="689"/>
      <c r="BF133" s="219"/>
      <c r="BG133" s="350"/>
      <c r="BH133" s="689"/>
      <c r="BI133" s="219"/>
      <c r="BJ133" s="350"/>
      <c r="BK133" s="689"/>
      <c r="BL133" s="219"/>
      <c r="BM133" s="350"/>
      <c r="BN133" s="689"/>
      <c r="BO133" s="219"/>
      <c r="BP133" s="350"/>
      <c r="BQ133" s="689"/>
      <c r="BR133" s="219"/>
      <c r="BS133" s="350"/>
      <c r="BT133" s="689"/>
      <c r="BU133" s="219"/>
      <c r="BV133" s="350"/>
      <c r="BW133" s="689"/>
      <c r="BX133" s="219"/>
      <c r="BY133" s="350"/>
      <c r="BZ133" s="1056"/>
      <c r="CA133" s="1057"/>
    </row>
    <row r="134" spans="1:79" ht="14.25" customHeight="1">
      <c r="A134" s="1063"/>
      <c r="B134" s="1065" t="s">
        <v>523</v>
      </c>
      <c r="C134" s="1067"/>
      <c r="D134" s="1060"/>
      <c r="E134" s="1060"/>
      <c r="F134" s="1060"/>
      <c r="G134" s="1060"/>
      <c r="H134" s="1072"/>
      <c r="I134" s="350"/>
      <c r="J134" s="350"/>
      <c r="K134" s="1072"/>
      <c r="L134" s="350"/>
      <c r="M134" s="350"/>
      <c r="N134" s="1072"/>
      <c r="O134" s="350"/>
      <c r="P134" s="350"/>
      <c r="Q134" s="1072"/>
      <c r="R134" s="350"/>
      <c r="S134" s="350"/>
      <c r="T134" s="1072"/>
      <c r="U134" s="350"/>
      <c r="V134" s="350"/>
      <c r="W134" s="1072"/>
      <c r="X134" s="350"/>
      <c r="Y134" s="350"/>
      <c r="Z134" s="1072"/>
      <c r="AA134" s="350"/>
      <c r="AB134" s="350"/>
      <c r="AC134" s="1072"/>
      <c r="AD134" s="350"/>
      <c r="AE134" s="350"/>
      <c r="AF134" s="1072"/>
      <c r="AG134" s="350"/>
      <c r="AH134" s="350"/>
      <c r="AI134" s="1069"/>
      <c r="AJ134" s="1071"/>
      <c r="AK134" s="791"/>
      <c r="AL134" s="791"/>
      <c r="AM134" s="791"/>
      <c r="AN134" s="791"/>
      <c r="AO134" s="791"/>
      <c r="AP134" s="791"/>
      <c r="AQ134" s="30"/>
      <c r="AR134" s="1063"/>
      <c r="AS134" s="1065" t="s">
        <v>523</v>
      </c>
      <c r="AT134" s="1067"/>
      <c r="AU134" s="1060"/>
      <c r="AV134" s="1060"/>
      <c r="AW134" s="1060"/>
      <c r="AX134" s="1060"/>
      <c r="AY134" s="1072"/>
      <c r="AZ134" s="350"/>
      <c r="BA134" s="350"/>
      <c r="BB134" s="1072"/>
      <c r="BC134" s="350"/>
      <c r="BD134" s="350"/>
      <c r="BE134" s="1072"/>
      <c r="BF134" s="350"/>
      <c r="BG134" s="350"/>
      <c r="BH134" s="1072"/>
      <c r="BI134" s="350"/>
      <c r="BJ134" s="350"/>
      <c r="BK134" s="1072"/>
      <c r="BL134" s="350"/>
      <c r="BM134" s="350"/>
      <c r="BN134" s="170"/>
      <c r="BO134" s="350"/>
      <c r="BP134" s="350"/>
      <c r="BQ134" s="170"/>
      <c r="BR134" s="350"/>
      <c r="BS134" s="350"/>
      <c r="BT134" s="1072"/>
      <c r="BU134" s="350"/>
      <c r="BV134" s="350"/>
      <c r="BW134" s="1072"/>
      <c r="BX134" s="350"/>
      <c r="BY134" s="350"/>
      <c r="BZ134" s="1069"/>
      <c r="CA134" s="1071"/>
    </row>
    <row r="135" spans="1:79" ht="14.25" customHeight="1">
      <c r="A135" s="1064"/>
      <c r="B135" s="1066"/>
      <c r="C135" s="1068"/>
      <c r="D135" s="1061"/>
      <c r="E135" s="1061"/>
      <c r="F135" s="1061"/>
      <c r="G135" s="1061"/>
      <c r="H135" s="1074"/>
      <c r="I135" s="468"/>
      <c r="J135" s="468"/>
      <c r="K135" s="1073"/>
      <c r="L135" s="468"/>
      <c r="M135" s="468"/>
      <c r="N135" s="1073"/>
      <c r="O135" s="468"/>
      <c r="P135" s="468"/>
      <c r="Q135" s="1073"/>
      <c r="R135" s="468"/>
      <c r="S135" s="468"/>
      <c r="T135" s="1073"/>
      <c r="U135" s="468"/>
      <c r="V135" s="468"/>
      <c r="W135" s="1073"/>
      <c r="X135" s="468"/>
      <c r="Y135" s="264"/>
      <c r="Z135" s="1073"/>
      <c r="AA135" s="468"/>
      <c r="AB135" s="468"/>
      <c r="AC135" s="1073"/>
      <c r="AD135" s="468"/>
      <c r="AE135" s="264"/>
      <c r="AF135" s="1073"/>
      <c r="AG135" s="468"/>
      <c r="AH135" s="468"/>
      <c r="AI135" s="1082"/>
      <c r="AJ135" s="1082"/>
      <c r="AK135" s="1081"/>
      <c r="AL135" s="1081"/>
      <c r="AM135" s="1081"/>
      <c r="AN135" s="1081"/>
      <c r="AO135" s="1081"/>
      <c r="AP135" s="1081"/>
      <c r="AQ135" s="181"/>
      <c r="AR135" s="1064"/>
      <c r="AS135" s="1066"/>
      <c r="AT135" s="1068"/>
      <c r="AU135" s="1061"/>
      <c r="AV135" s="1061"/>
      <c r="AW135" s="1061"/>
      <c r="AX135" s="1061"/>
      <c r="AY135" s="1074"/>
      <c r="AZ135" s="468"/>
      <c r="BA135" s="468"/>
      <c r="BB135" s="1073"/>
      <c r="BC135" s="468"/>
      <c r="BD135" s="468"/>
      <c r="BE135" s="1073"/>
      <c r="BF135" s="468"/>
      <c r="BG135" s="468"/>
      <c r="BH135" s="1073"/>
      <c r="BI135" s="468"/>
      <c r="BJ135" s="468"/>
      <c r="BK135" s="1073"/>
      <c r="BL135" s="468"/>
      <c r="BM135" s="468"/>
      <c r="BN135" s="346"/>
      <c r="BO135" s="468"/>
      <c r="BP135" s="468"/>
      <c r="BQ135" s="346"/>
      <c r="BR135" s="468"/>
      <c r="BS135" s="468"/>
      <c r="BT135" s="1073"/>
      <c r="BU135" s="468"/>
      <c r="BV135" s="264"/>
      <c r="BW135" s="1073"/>
      <c r="BX135" s="468"/>
      <c r="BY135" s="468"/>
      <c r="BZ135" s="1082"/>
      <c r="CA135" s="1082"/>
    </row>
    <row r="136" spans="1:79" ht="13">
      <c r="A136" s="1075" t="s">
        <v>106</v>
      </c>
      <c r="B136" s="1075"/>
      <c r="C136" s="1075"/>
      <c r="D136" s="1075"/>
      <c r="E136" s="1075"/>
      <c r="F136" s="1075"/>
      <c r="G136" s="1075"/>
      <c r="H136" s="1075"/>
      <c r="I136" s="1075"/>
      <c r="J136" s="1075"/>
      <c r="K136" s="1075"/>
      <c r="L136" s="1075"/>
      <c r="M136" s="1075"/>
      <c r="N136" s="1075"/>
      <c r="O136" s="1075"/>
      <c r="P136" s="1075"/>
      <c r="Q136" s="1075"/>
      <c r="R136" s="1075"/>
      <c r="S136" s="1075"/>
      <c r="T136" s="1075"/>
      <c r="U136" s="1075"/>
      <c r="V136" s="1075"/>
      <c r="W136" s="1075"/>
      <c r="X136" s="1075"/>
      <c r="Y136" s="1075"/>
      <c r="Z136" s="1075"/>
      <c r="AA136" s="1075"/>
      <c r="AB136" s="1075"/>
      <c r="AC136" s="1075"/>
      <c r="AD136" s="1075"/>
      <c r="AE136" s="1075"/>
      <c r="AF136" s="1075"/>
      <c r="AG136" s="1075"/>
      <c r="AH136" s="1075"/>
      <c r="AI136" s="1075"/>
      <c r="AJ136" s="1075"/>
      <c r="AK136" s="248"/>
      <c r="AL136" s="480"/>
      <c r="AM136" s="480"/>
      <c r="AN136" s="480"/>
      <c r="AO136" s="480"/>
      <c r="AP136" s="480"/>
      <c r="AQ136" s="325"/>
      <c r="AR136" s="1075" t="s">
        <v>106</v>
      </c>
      <c r="AS136" s="1075"/>
      <c r="AT136" s="1075"/>
      <c r="AU136" s="1075"/>
      <c r="AV136" s="1075"/>
      <c r="AW136" s="1075"/>
      <c r="AX136" s="1075"/>
      <c r="AY136" s="1075"/>
      <c r="AZ136" s="1075"/>
      <c r="BA136" s="1075"/>
      <c r="BB136" s="1075"/>
      <c r="BC136" s="1075"/>
      <c r="BD136" s="1075"/>
      <c r="BE136" s="1075"/>
      <c r="BF136" s="1075"/>
      <c r="BG136" s="1075"/>
      <c r="BH136" s="1075"/>
      <c r="BI136" s="1075"/>
      <c r="BJ136" s="1075"/>
      <c r="BK136" s="1075"/>
      <c r="BL136" s="1075"/>
      <c r="BM136" s="1075"/>
      <c r="BN136" s="1075"/>
      <c r="BO136" s="1075"/>
      <c r="BP136" s="1075"/>
      <c r="BQ136" s="1075"/>
      <c r="BR136" s="1075"/>
      <c r="BS136" s="1075"/>
      <c r="BT136" s="1075"/>
      <c r="BU136" s="1075"/>
      <c r="BV136" s="1075"/>
      <c r="BW136" s="1075"/>
      <c r="BX136" s="1075"/>
      <c r="BY136" s="1075"/>
      <c r="BZ136" s="1075"/>
      <c r="CA136" s="1075"/>
    </row>
    <row r="137" spans="1:79" ht="13">
      <c r="A137" s="1076" t="s">
        <v>107</v>
      </c>
      <c r="B137" s="1076"/>
      <c r="C137" s="1076"/>
      <c r="D137" s="1076"/>
      <c r="E137" s="1076"/>
      <c r="F137" s="1076"/>
      <c r="G137" s="1076"/>
      <c r="H137" s="1076"/>
      <c r="I137" s="1076"/>
      <c r="J137" s="1076"/>
      <c r="K137" s="1076"/>
      <c r="L137" s="1076"/>
      <c r="M137" s="1076"/>
      <c r="N137" s="1076"/>
      <c r="O137" s="1076"/>
      <c r="P137" s="1076"/>
      <c r="Q137" s="1076"/>
      <c r="R137" s="1076"/>
      <c r="S137" s="1076"/>
      <c r="T137" s="1076"/>
      <c r="U137" s="1076"/>
      <c r="V137" s="1076"/>
      <c r="W137" s="1076"/>
      <c r="X137" s="1076"/>
      <c r="Y137" s="1076"/>
      <c r="Z137" s="1076"/>
      <c r="AA137" s="1076"/>
      <c r="AB137" s="1076"/>
      <c r="AC137" s="1076"/>
      <c r="AD137" s="1076"/>
      <c r="AE137" s="1076"/>
      <c r="AF137" s="1076"/>
      <c r="AG137" s="1076"/>
      <c r="AH137" s="1076"/>
      <c r="AI137" s="1076"/>
      <c r="AJ137" s="1076"/>
      <c r="AK137" s="341"/>
      <c r="AL137" s="14"/>
      <c r="AM137" s="14"/>
      <c r="AN137" s="14"/>
      <c r="AO137" s="14"/>
      <c r="AP137" s="14"/>
      <c r="AQ137" s="117"/>
      <c r="AR137" s="1076" t="s">
        <v>107</v>
      </c>
      <c r="AS137" s="1076"/>
      <c r="AT137" s="1076"/>
      <c r="AU137" s="1076"/>
      <c r="AV137" s="1076"/>
      <c r="AW137" s="1076"/>
      <c r="AX137" s="1076"/>
      <c r="AY137" s="1076"/>
      <c r="AZ137" s="1076"/>
      <c r="BA137" s="1076"/>
      <c r="BB137" s="1076"/>
      <c r="BC137" s="1076"/>
      <c r="BD137" s="1076"/>
      <c r="BE137" s="1076"/>
      <c r="BF137" s="1076"/>
      <c r="BG137" s="1076"/>
      <c r="BH137" s="1076"/>
      <c r="BI137" s="1076"/>
      <c r="BJ137" s="1076"/>
      <c r="BK137" s="1076"/>
      <c r="BL137" s="1076"/>
      <c r="BM137" s="1076"/>
      <c r="BN137" s="1076"/>
      <c r="BO137" s="1076"/>
      <c r="BP137" s="1076"/>
      <c r="BQ137" s="1076"/>
      <c r="BR137" s="1076"/>
      <c r="BS137" s="1076"/>
      <c r="BT137" s="1076"/>
      <c r="BU137" s="1076"/>
      <c r="BV137" s="1076"/>
      <c r="BW137" s="1076"/>
      <c r="BX137" s="1076"/>
      <c r="BY137" s="1076"/>
      <c r="BZ137" s="1076"/>
      <c r="CA137" s="1076"/>
    </row>
    <row r="138" spans="1:79" ht="13">
      <c r="A138" s="1076" t="s">
        <v>111</v>
      </c>
      <c r="B138" s="1076"/>
      <c r="C138" s="1076"/>
      <c r="D138" s="1076"/>
      <c r="E138" s="1076"/>
      <c r="F138" s="1076"/>
      <c r="G138" s="1076"/>
      <c r="H138" s="1076"/>
      <c r="I138" s="1076"/>
      <c r="J138" s="1076"/>
      <c r="K138" s="1076"/>
      <c r="L138" s="1076"/>
      <c r="M138" s="1076"/>
      <c r="N138" s="1076"/>
      <c r="O138" s="1076"/>
      <c r="P138" s="1076"/>
      <c r="Q138" s="1076"/>
      <c r="R138" s="1076"/>
      <c r="S138" s="1076"/>
      <c r="T138" s="1076"/>
      <c r="U138" s="1076"/>
      <c r="V138" s="1076"/>
      <c r="W138" s="1076"/>
      <c r="X138" s="1076"/>
      <c r="Y138" s="1076"/>
      <c r="Z138" s="1076"/>
      <c r="AA138" s="1076"/>
      <c r="AB138" s="1076"/>
      <c r="AC138" s="1076"/>
      <c r="AD138" s="1076"/>
      <c r="AE138" s="1076"/>
      <c r="AF138" s="1076"/>
      <c r="AG138" s="1076"/>
      <c r="AH138" s="1076"/>
      <c r="AI138" s="1076"/>
      <c r="AJ138" s="1076"/>
      <c r="AK138" s="341"/>
      <c r="AL138" s="14"/>
      <c r="AM138" s="14"/>
      <c r="AN138" s="14"/>
      <c r="AO138" s="14"/>
      <c r="AP138" s="14"/>
      <c r="AQ138" s="117"/>
      <c r="AR138" s="1076" t="s">
        <v>111</v>
      </c>
      <c r="AS138" s="1076"/>
      <c r="AT138" s="1076"/>
      <c r="AU138" s="1076"/>
      <c r="AV138" s="1076"/>
      <c r="AW138" s="1076"/>
      <c r="AX138" s="1076"/>
      <c r="AY138" s="1076"/>
      <c r="AZ138" s="1076"/>
      <c r="BA138" s="1076"/>
      <c r="BB138" s="1076"/>
      <c r="BC138" s="1076"/>
      <c r="BD138" s="1076"/>
      <c r="BE138" s="1076"/>
      <c r="BF138" s="1076"/>
      <c r="BG138" s="1076"/>
      <c r="BH138" s="1076"/>
      <c r="BI138" s="1076"/>
      <c r="BJ138" s="1076"/>
      <c r="BK138" s="1076"/>
      <c r="BL138" s="1076"/>
      <c r="BM138" s="1076"/>
      <c r="BN138" s="1076"/>
      <c r="BO138" s="1076"/>
      <c r="BP138" s="1076"/>
      <c r="BQ138" s="1076"/>
      <c r="BR138" s="1076"/>
      <c r="BS138" s="1076"/>
      <c r="BT138" s="1076"/>
      <c r="BU138" s="1076"/>
      <c r="BV138" s="1076"/>
      <c r="BW138" s="1076"/>
      <c r="BX138" s="1076"/>
      <c r="BY138" s="1076"/>
      <c r="BZ138" s="1076"/>
      <c r="CA138" s="1076"/>
    </row>
    <row r="139" spans="1:79" ht="13">
      <c r="A139" s="1079" t="s">
        <v>233</v>
      </c>
      <c r="B139" s="1079"/>
      <c r="C139" s="1079"/>
      <c r="D139" s="1079"/>
      <c r="E139" s="1079"/>
      <c r="F139" s="1079"/>
      <c r="G139" s="1079"/>
      <c r="H139" s="1079"/>
      <c r="I139" s="1079"/>
      <c r="J139" s="1079"/>
      <c r="K139" s="1079"/>
      <c r="L139" s="1079"/>
      <c r="M139" s="1079"/>
      <c r="N139" s="1079"/>
      <c r="O139" s="1079"/>
      <c r="P139" s="1079"/>
      <c r="Q139" s="1079"/>
      <c r="R139" s="1079"/>
      <c r="S139" s="1079"/>
      <c r="T139" s="1079"/>
      <c r="U139" s="1079"/>
      <c r="V139" s="1079"/>
      <c r="W139" s="1079"/>
      <c r="X139" s="1079"/>
      <c r="Y139" s="1079"/>
      <c r="Z139" s="1079"/>
      <c r="AA139" s="1079"/>
      <c r="AB139" s="1079"/>
      <c r="AC139" s="1079"/>
      <c r="AD139" s="1079"/>
      <c r="AE139" s="1079"/>
      <c r="AF139" s="1079"/>
      <c r="AG139" s="1079"/>
      <c r="AH139" s="1079"/>
      <c r="AI139" s="1079"/>
      <c r="AJ139" s="1079"/>
      <c r="AK139" s="112"/>
      <c r="AL139" s="336"/>
      <c r="AM139" s="336"/>
      <c r="AN139" s="336"/>
      <c r="AO139" s="336"/>
      <c r="AP139" s="336"/>
      <c r="AQ139" s="218"/>
      <c r="AR139" s="1079" t="s">
        <v>233</v>
      </c>
      <c r="AS139" s="1079"/>
      <c r="AT139" s="1079"/>
      <c r="AU139" s="1079"/>
      <c r="AV139" s="1079"/>
      <c r="AW139" s="1079"/>
      <c r="AX139" s="1079"/>
      <c r="AY139" s="1079"/>
      <c r="AZ139" s="1079"/>
      <c r="BA139" s="1079"/>
      <c r="BB139" s="1079"/>
      <c r="BC139" s="1079"/>
      <c r="BD139" s="1079"/>
      <c r="BE139" s="1079"/>
      <c r="BF139" s="1079"/>
      <c r="BG139" s="1079"/>
      <c r="BH139" s="1079"/>
      <c r="BI139" s="1079"/>
      <c r="BJ139" s="1079"/>
      <c r="BK139" s="1079"/>
      <c r="BL139" s="1079"/>
      <c r="BM139" s="1079"/>
      <c r="BN139" s="1079"/>
      <c r="BO139" s="1079"/>
      <c r="BP139" s="1079"/>
      <c r="BQ139" s="1079"/>
      <c r="BR139" s="1079"/>
      <c r="BS139" s="1079"/>
      <c r="BT139" s="1079"/>
      <c r="BU139" s="1079"/>
      <c r="BV139" s="1079"/>
      <c r="BW139" s="1079"/>
      <c r="BX139" s="1079"/>
      <c r="BY139" s="1079"/>
      <c r="BZ139" s="1079"/>
      <c r="CA139" s="1079"/>
    </row>
    <row r="140" spans="1:79" ht="13.5" customHeight="1">
      <c r="A140" s="1080" t="s">
        <v>234</v>
      </c>
      <c r="B140" s="1080"/>
      <c r="C140" s="1080"/>
      <c r="D140" s="1080"/>
      <c r="E140" s="1080"/>
      <c r="F140" s="1080"/>
      <c r="G140" s="1080"/>
      <c r="H140" s="1080"/>
      <c r="I140" s="1080"/>
      <c r="J140" s="1080"/>
      <c r="K140" s="1080"/>
      <c r="L140" s="1080"/>
      <c r="M140" s="1080"/>
      <c r="N140" s="1080"/>
      <c r="O140" s="1080"/>
      <c r="P140" s="1080"/>
      <c r="Q140" s="1080"/>
      <c r="R140" s="1080"/>
      <c r="S140" s="1080"/>
      <c r="T140" s="1080"/>
      <c r="U140" s="1080"/>
      <c r="V140" s="1080"/>
      <c r="W140" s="1080"/>
      <c r="X140" s="1080"/>
      <c r="Y140" s="1080"/>
      <c r="Z140" s="1080"/>
      <c r="AA140" s="1080"/>
      <c r="AB140" s="1080"/>
      <c r="AC140" s="1080"/>
      <c r="AD140" s="1080"/>
      <c r="AE140" s="1080"/>
      <c r="AF140" s="1080"/>
      <c r="AG140" s="1080"/>
      <c r="AH140" s="1080"/>
      <c r="AI140" s="1080"/>
      <c r="AJ140" s="1080"/>
      <c r="AK140" s="66"/>
      <c r="AL140" s="238"/>
      <c r="AM140" s="238"/>
      <c r="AN140" s="238"/>
      <c r="AO140" s="238"/>
      <c r="AP140" s="238"/>
      <c r="AQ140" s="405"/>
      <c r="AR140" s="1080" t="s">
        <v>234</v>
      </c>
      <c r="AS140" s="1080"/>
      <c r="AT140" s="1080"/>
      <c r="AU140" s="1080"/>
      <c r="AV140" s="1080"/>
      <c r="AW140" s="1080"/>
      <c r="AX140" s="1080"/>
      <c r="AY140" s="1080"/>
      <c r="AZ140" s="1080"/>
      <c r="BA140" s="1080"/>
      <c r="BB140" s="1080"/>
      <c r="BC140" s="1080"/>
      <c r="BD140" s="1080"/>
      <c r="BE140" s="1080"/>
      <c r="BF140" s="1080"/>
      <c r="BG140" s="1080"/>
      <c r="BH140" s="1080"/>
      <c r="BI140" s="1080"/>
      <c r="BJ140" s="1080"/>
      <c r="BK140" s="1080"/>
      <c r="BL140" s="1080"/>
      <c r="BM140" s="1080"/>
      <c r="BN140" s="1080"/>
      <c r="BO140" s="1080"/>
      <c r="BP140" s="1080"/>
      <c r="BQ140" s="1080"/>
      <c r="BR140" s="1080"/>
      <c r="BS140" s="1080"/>
      <c r="BT140" s="1080"/>
      <c r="BU140" s="1080"/>
      <c r="BV140" s="1080"/>
      <c r="BW140" s="1080"/>
      <c r="BX140" s="1080"/>
      <c r="BY140" s="1080"/>
      <c r="BZ140" s="1080"/>
      <c r="CA140" s="1080"/>
    </row>
  </sheetData>
  <sheetCalcPr fullCalcOnLoad="1"/>
  <mergeCells count="2755">
    <mergeCell ref="BH134:BH135"/>
    <mergeCell ref="BK134:BK135"/>
    <mergeCell ref="BT134:BT135"/>
    <mergeCell ref="BW134:BW135"/>
    <mergeCell ref="K134:K135"/>
    <mergeCell ref="N134:N135"/>
    <mergeCell ref="Q134:Q135"/>
    <mergeCell ref="T134:T135"/>
    <mergeCell ref="A140:AJ140"/>
    <mergeCell ref="AR140:CA140"/>
    <mergeCell ref="AX134:AX135"/>
    <mergeCell ref="AY134:AY135"/>
    <mergeCell ref="BB134:BB135"/>
    <mergeCell ref="BE134:BE135"/>
    <mergeCell ref="A137:AJ137"/>
    <mergeCell ref="AR137:CA137"/>
    <mergeCell ref="A138:AJ138"/>
    <mergeCell ref="AR138:CA138"/>
    <mergeCell ref="BZ134:BZ135"/>
    <mergeCell ref="CA134:CA135"/>
    <mergeCell ref="A136:AJ136"/>
    <mergeCell ref="AR136:CA136"/>
    <mergeCell ref="G134:G135"/>
    <mergeCell ref="H134:H135"/>
    <mergeCell ref="A139:AJ139"/>
    <mergeCell ref="AR139:CA139"/>
    <mergeCell ref="BZ132:BZ133"/>
    <mergeCell ref="CA132:CA133"/>
    <mergeCell ref="A134:A135"/>
    <mergeCell ref="B134:B135"/>
    <mergeCell ref="C134:C135"/>
    <mergeCell ref="D134:D135"/>
    <mergeCell ref="E134:E135"/>
    <mergeCell ref="F134:F135"/>
    <mergeCell ref="AI134:AI135"/>
    <mergeCell ref="AJ134:AJ135"/>
    <mergeCell ref="AK134:AK135"/>
    <mergeCell ref="AL134:AL135"/>
    <mergeCell ref="W134:W135"/>
    <mergeCell ref="Z134:Z135"/>
    <mergeCell ref="AC134:AC135"/>
    <mergeCell ref="AF134:AF135"/>
    <mergeCell ref="AS134:AS135"/>
    <mergeCell ref="AT134:AT135"/>
    <mergeCell ref="AU134:AU135"/>
    <mergeCell ref="AM134:AM135"/>
    <mergeCell ref="AN134:AN135"/>
    <mergeCell ref="AO134:AO135"/>
    <mergeCell ref="AP134:AP135"/>
    <mergeCell ref="AV134:AV135"/>
    <mergeCell ref="AW134:AW135"/>
    <mergeCell ref="AQ132:AQ133"/>
    <mergeCell ref="AR132:AR133"/>
    <mergeCell ref="AS132:AS133"/>
    <mergeCell ref="AT132:AT133"/>
    <mergeCell ref="AU132:AU133"/>
    <mergeCell ref="AV132:AV133"/>
    <mergeCell ref="AW132:AW133"/>
    <mergeCell ref="AR134:AR135"/>
    <mergeCell ref="BH132:BH133"/>
    <mergeCell ref="BK132:BK133"/>
    <mergeCell ref="BN132:BN133"/>
    <mergeCell ref="BQ132:BQ133"/>
    <mergeCell ref="AX132:AX133"/>
    <mergeCell ref="AY132:AY133"/>
    <mergeCell ref="BB132:BB133"/>
    <mergeCell ref="BE132:BE133"/>
    <mergeCell ref="G132:G133"/>
    <mergeCell ref="H132:H133"/>
    <mergeCell ref="BT132:BT133"/>
    <mergeCell ref="BW132:BW133"/>
    <mergeCell ref="BH130:BH131"/>
    <mergeCell ref="BK130:BK131"/>
    <mergeCell ref="BN130:BN131"/>
    <mergeCell ref="BQ130:BQ131"/>
    <mergeCell ref="BT130:BT131"/>
    <mergeCell ref="BW130:BW131"/>
    <mergeCell ref="A132:A133"/>
    <mergeCell ref="B132:B133"/>
    <mergeCell ref="C132:C133"/>
    <mergeCell ref="D132:D133"/>
    <mergeCell ref="E132:E133"/>
    <mergeCell ref="F132:F133"/>
    <mergeCell ref="W132:W133"/>
    <mergeCell ref="Z132:Z133"/>
    <mergeCell ref="AC132:AC133"/>
    <mergeCell ref="AF132:AF133"/>
    <mergeCell ref="K132:K133"/>
    <mergeCell ref="N132:N133"/>
    <mergeCell ref="Q132:Q133"/>
    <mergeCell ref="T132:T133"/>
    <mergeCell ref="AM132:AM133"/>
    <mergeCell ref="AN132:AN133"/>
    <mergeCell ref="AO132:AO133"/>
    <mergeCell ref="AP132:AP133"/>
    <mergeCell ref="AI132:AI133"/>
    <mergeCell ref="AJ132:AJ133"/>
    <mergeCell ref="AK132:AK133"/>
    <mergeCell ref="AL132:AL133"/>
    <mergeCell ref="AO130:AO131"/>
    <mergeCell ref="AP130:AP131"/>
    <mergeCell ref="AQ130:AQ131"/>
    <mergeCell ref="AR130:AR131"/>
    <mergeCell ref="AK130:AK131"/>
    <mergeCell ref="AL130:AL131"/>
    <mergeCell ref="AM130:AM131"/>
    <mergeCell ref="AN130:AN131"/>
    <mergeCell ref="AW130:AW131"/>
    <mergeCell ref="AX130:AX131"/>
    <mergeCell ref="AY130:AY131"/>
    <mergeCell ref="BB130:BB131"/>
    <mergeCell ref="AS130:AS131"/>
    <mergeCell ref="AT130:AT131"/>
    <mergeCell ref="AU130:AU131"/>
    <mergeCell ref="AV130:AV131"/>
    <mergeCell ref="CA128:CA129"/>
    <mergeCell ref="BH128:BH129"/>
    <mergeCell ref="BK128:BK129"/>
    <mergeCell ref="BN128:BN129"/>
    <mergeCell ref="BQ128:BQ129"/>
    <mergeCell ref="BE130:BE131"/>
    <mergeCell ref="BE128:BE129"/>
    <mergeCell ref="BZ130:BZ131"/>
    <mergeCell ref="CA130:CA131"/>
    <mergeCell ref="A130:A131"/>
    <mergeCell ref="B130:B131"/>
    <mergeCell ref="C130:C131"/>
    <mergeCell ref="D130:D131"/>
    <mergeCell ref="BT128:BT129"/>
    <mergeCell ref="BW128:BW129"/>
    <mergeCell ref="AV128:AV129"/>
    <mergeCell ref="AW128:AW129"/>
    <mergeCell ref="AX128:AX129"/>
    <mergeCell ref="AY128:AY129"/>
    <mergeCell ref="K130:K131"/>
    <mergeCell ref="N130:N131"/>
    <mergeCell ref="Q130:Q131"/>
    <mergeCell ref="T130:T131"/>
    <mergeCell ref="E130:E131"/>
    <mergeCell ref="F130:F131"/>
    <mergeCell ref="G130:G131"/>
    <mergeCell ref="H130:H131"/>
    <mergeCell ref="BW126:BW127"/>
    <mergeCell ref="BZ126:BZ127"/>
    <mergeCell ref="AJ128:AJ129"/>
    <mergeCell ref="AK128:AK129"/>
    <mergeCell ref="AL128:AL129"/>
    <mergeCell ref="AM128:AM129"/>
    <mergeCell ref="AN128:AN129"/>
    <mergeCell ref="AO128:AO129"/>
    <mergeCell ref="BZ128:BZ129"/>
    <mergeCell ref="BB128:BB129"/>
    <mergeCell ref="F128:F129"/>
    <mergeCell ref="G128:G129"/>
    <mergeCell ref="H128:H129"/>
    <mergeCell ref="K128:K129"/>
    <mergeCell ref="AI130:AI131"/>
    <mergeCell ref="AJ130:AJ131"/>
    <mergeCell ref="W130:W131"/>
    <mergeCell ref="Z130:Z131"/>
    <mergeCell ref="AC130:AC131"/>
    <mergeCell ref="AF130:AF131"/>
    <mergeCell ref="N128:N129"/>
    <mergeCell ref="Q128:Q129"/>
    <mergeCell ref="T128:T129"/>
    <mergeCell ref="W128:W129"/>
    <mergeCell ref="CA126:CA127"/>
    <mergeCell ref="A128:A129"/>
    <mergeCell ref="B128:B129"/>
    <mergeCell ref="C128:C129"/>
    <mergeCell ref="D128:D129"/>
    <mergeCell ref="E128:E129"/>
    <mergeCell ref="AP128:AP129"/>
    <mergeCell ref="AQ128:AQ129"/>
    <mergeCell ref="AR128:AR129"/>
    <mergeCell ref="AS128:AS129"/>
    <mergeCell ref="Z128:Z129"/>
    <mergeCell ref="AC128:AC129"/>
    <mergeCell ref="AF128:AF129"/>
    <mergeCell ref="AI128:AI129"/>
    <mergeCell ref="AP126:AP127"/>
    <mergeCell ref="AQ126:AQ127"/>
    <mergeCell ref="AR126:AR127"/>
    <mergeCell ref="AS126:AS127"/>
    <mergeCell ref="AT126:AT127"/>
    <mergeCell ref="AU126:AU127"/>
    <mergeCell ref="AV126:AV127"/>
    <mergeCell ref="AW126:AW127"/>
    <mergeCell ref="AX126:AX127"/>
    <mergeCell ref="AY126:AY127"/>
    <mergeCell ref="AT128:AT129"/>
    <mergeCell ref="AU128:AU129"/>
    <mergeCell ref="BN124:BN125"/>
    <mergeCell ref="BQ124:BQ125"/>
    <mergeCell ref="BT124:BT125"/>
    <mergeCell ref="BB126:BB127"/>
    <mergeCell ref="BE126:BE127"/>
    <mergeCell ref="BH126:BH127"/>
    <mergeCell ref="BK126:BK127"/>
    <mergeCell ref="CA124:CA125"/>
    <mergeCell ref="A126:A127"/>
    <mergeCell ref="B126:B127"/>
    <mergeCell ref="C126:C127"/>
    <mergeCell ref="D126:D127"/>
    <mergeCell ref="E126:E127"/>
    <mergeCell ref="F126:F127"/>
    <mergeCell ref="G126:G127"/>
    <mergeCell ref="BN126:BN127"/>
    <mergeCell ref="BQ126:BQ127"/>
    <mergeCell ref="H126:H127"/>
    <mergeCell ref="K126:K127"/>
    <mergeCell ref="N126:N127"/>
    <mergeCell ref="Q126:Q127"/>
    <mergeCell ref="BW124:BW125"/>
    <mergeCell ref="BZ124:BZ125"/>
    <mergeCell ref="BT126:BT127"/>
    <mergeCell ref="BE124:BE125"/>
    <mergeCell ref="BH124:BH125"/>
    <mergeCell ref="BK124:BK125"/>
    <mergeCell ref="AF126:AF127"/>
    <mergeCell ref="AI126:AI127"/>
    <mergeCell ref="AJ126:AJ127"/>
    <mergeCell ref="AK126:AK127"/>
    <mergeCell ref="T126:T127"/>
    <mergeCell ref="W126:W127"/>
    <mergeCell ref="Z126:Z127"/>
    <mergeCell ref="AC126:AC127"/>
    <mergeCell ref="AL124:AL125"/>
    <mergeCell ref="AM124:AM125"/>
    <mergeCell ref="AL126:AL127"/>
    <mergeCell ref="AM126:AM127"/>
    <mergeCell ref="AN126:AN127"/>
    <mergeCell ref="AO126:AO127"/>
    <mergeCell ref="AX124:AX125"/>
    <mergeCell ref="AY124:AY125"/>
    <mergeCell ref="AR124:AR125"/>
    <mergeCell ref="AS124:AS125"/>
    <mergeCell ref="AT124:AT125"/>
    <mergeCell ref="AU124:AU125"/>
    <mergeCell ref="F124:F125"/>
    <mergeCell ref="G124:G125"/>
    <mergeCell ref="H124:H125"/>
    <mergeCell ref="K124:K125"/>
    <mergeCell ref="AV124:AV125"/>
    <mergeCell ref="AW124:AW125"/>
    <mergeCell ref="AN124:AN125"/>
    <mergeCell ref="AO124:AO125"/>
    <mergeCell ref="AP124:AP125"/>
    <mergeCell ref="AQ124:AQ125"/>
    <mergeCell ref="N124:N125"/>
    <mergeCell ref="Q124:Q125"/>
    <mergeCell ref="T124:T125"/>
    <mergeCell ref="W124:W125"/>
    <mergeCell ref="BB124:BB125"/>
    <mergeCell ref="A124:A125"/>
    <mergeCell ref="B124:B125"/>
    <mergeCell ref="C124:C125"/>
    <mergeCell ref="D124:D125"/>
    <mergeCell ref="E124:E125"/>
    <mergeCell ref="AS122:AS123"/>
    <mergeCell ref="AT122:AT123"/>
    <mergeCell ref="AU122:AU123"/>
    <mergeCell ref="AV122:AV123"/>
    <mergeCell ref="Z124:Z125"/>
    <mergeCell ref="AC124:AC125"/>
    <mergeCell ref="AF124:AF125"/>
    <mergeCell ref="AI124:AI125"/>
    <mergeCell ref="AJ124:AJ125"/>
    <mergeCell ref="AK124:AK125"/>
    <mergeCell ref="BZ122:BZ123"/>
    <mergeCell ref="BE122:BE123"/>
    <mergeCell ref="BH122:BH123"/>
    <mergeCell ref="BK122:BK123"/>
    <mergeCell ref="BN122:BN123"/>
    <mergeCell ref="AW122:AW123"/>
    <mergeCell ref="AX122:AX123"/>
    <mergeCell ref="AY122:AY123"/>
    <mergeCell ref="BB122:BB123"/>
    <mergeCell ref="CA122:CA123"/>
    <mergeCell ref="BN120:BN121"/>
    <mergeCell ref="BQ120:BQ121"/>
    <mergeCell ref="BT120:BT121"/>
    <mergeCell ref="BW120:BW121"/>
    <mergeCell ref="BZ120:BZ121"/>
    <mergeCell ref="CA120:CA121"/>
    <mergeCell ref="BQ122:BQ123"/>
    <mergeCell ref="BT122:BT123"/>
    <mergeCell ref="BW122:BW123"/>
    <mergeCell ref="E122:E123"/>
    <mergeCell ref="F122:F123"/>
    <mergeCell ref="G122:G123"/>
    <mergeCell ref="H122:H123"/>
    <mergeCell ref="A122:A123"/>
    <mergeCell ref="B122:B123"/>
    <mergeCell ref="C122:C123"/>
    <mergeCell ref="D122:D123"/>
    <mergeCell ref="W122:W123"/>
    <mergeCell ref="Z122:Z123"/>
    <mergeCell ref="AC122:AC123"/>
    <mergeCell ref="AF122:AF123"/>
    <mergeCell ref="K122:K123"/>
    <mergeCell ref="N122:N123"/>
    <mergeCell ref="Q122:Q123"/>
    <mergeCell ref="T122:T123"/>
    <mergeCell ref="AO122:AO123"/>
    <mergeCell ref="AP122:AP123"/>
    <mergeCell ref="AI122:AI123"/>
    <mergeCell ref="AJ122:AJ123"/>
    <mergeCell ref="AK122:AK123"/>
    <mergeCell ref="AL122:AL123"/>
    <mergeCell ref="AQ122:AQ123"/>
    <mergeCell ref="AR122:AR123"/>
    <mergeCell ref="AM120:AM121"/>
    <mergeCell ref="AN120:AN121"/>
    <mergeCell ref="AO120:AO121"/>
    <mergeCell ref="AP120:AP121"/>
    <mergeCell ref="AQ120:AQ121"/>
    <mergeCell ref="AR120:AR121"/>
    <mergeCell ref="AM122:AM123"/>
    <mergeCell ref="AN122:AN123"/>
    <mergeCell ref="AW120:AW121"/>
    <mergeCell ref="AX120:AX121"/>
    <mergeCell ref="AY120:AY121"/>
    <mergeCell ref="BB120:BB121"/>
    <mergeCell ref="AS120:AS121"/>
    <mergeCell ref="AT120:AT121"/>
    <mergeCell ref="AU120:AU121"/>
    <mergeCell ref="AV120:AV121"/>
    <mergeCell ref="AX118:AX119"/>
    <mergeCell ref="AY118:AY119"/>
    <mergeCell ref="BB118:BB119"/>
    <mergeCell ref="BE118:BE119"/>
    <mergeCell ref="BH118:BH119"/>
    <mergeCell ref="BK118:BK119"/>
    <mergeCell ref="BN118:BN119"/>
    <mergeCell ref="BQ118:BQ119"/>
    <mergeCell ref="BT118:BT119"/>
    <mergeCell ref="BW118:BW119"/>
    <mergeCell ref="BE120:BE121"/>
    <mergeCell ref="BH120:BH121"/>
    <mergeCell ref="BK120:BK121"/>
    <mergeCell ref="BZ118:BZ119"/>
    <mergeCell ref="CA118:CA119"/>
    <mergeCell ref="A120:A121"/>
    <mergeCell ref="B120:B121"/>
    <mergeCell ref="C120:C121"/>
    <mergeCell ref="D120:D121"/>
    <mergeCell ref="E120:E121"/>
    <mergeCell ref="F120:F121"/>
    <mergeCell ref="G120:G121"/>
    <mergeCell ref="H120:H121"/>
    <mergeCell ref="AK120:AK121"/>
    <mergeCell ref="AL120:AL121"/>
    <mergeCell ref="W120:W121"/>
    <mergeCell ref="Z120:Z121"/>
    <mergeCell ref="AC120:AC121"/>
    <mergeCell ref="AF120:AF121"/>
    <mergeCell ref="F118:F119"/>
    <mergeCell ref="G118:G119"/>
    <mergeCell ref="H118:H119"/>
    <mergeCell ref="K118:K119"/>
    <mergeCell ref="AI120:AI121"/>
    <mergeCell ref="AJ120:AJ121"/>
    <mergeCell ref="K120:K121"/>
    <mergeCell ref="N120:N121"/>
    <mergeCell ref="Q120:Q121"/>
    <mergeCell ref="T120:T121"/>
    <mergeCell ref="N118:N119"/>
    <mergeCell ref="Q118:Q119"/>
    <mergeCell ref="T118:T119"/>
    <mergeCell ref="W118:W119"/>
    <mergeCell ref="CA116:CA117"/>
    <mergeCell ref="A118:A119"/>
    <mergeCell ref="B118:B119"/>
    <mergeCell ref="C118:C119"/>
    <mergeCell ref="D118:D119"/>
    <mergeCell ref="E118:E119"/>
    <mergeCell ref="AJ118:AJ119"/>
    <mergeCell ref="AK118:AK119"/>
    <mergeCell ref="AL118:AL119"/>
    <mergeCell ref="AM118:AM119"/>
    <mergeCell ref="Z118:Z119"/>
    <mergeCell ref="AC118:AC119"/>
    <mergeCell ref="AF118:AF119"/>
    <mergeCell ref="AI118:AI119"/>
    <mergeCell ref="AT118:AT119"/>
    <mergeCell ref="AU118:AU119"/>
    <mergeCell ref="AN118:AN119"/>
    <mergeCell ref="AO118:AO119"/>
    <mergeCell ref="AP118:AP119"/>
    <mergeCell ref="AQ118:AQ119"/>
    <mergeCell ref="AV118:AV119"/>
    <mergeCell ref="AW118:AW119"/>
    <mergeCell ref="AR116:AR117"/>
    <mergeCell ref="AS116:AS117"/>
    <mergeCell ref="AT116:AT117"/>
    <mergeCell ref="AU116:AU117"/>
    <mergeCell ref="AV116:AV117"/>
    <mergeCell ref="AW116:AW117"/>
    <mergeCell ref="AR118:AR119"/>
    <mergeCell ref="AS118:AS119"/>
    <mergeCell ref="BH116:BH117"/>
    <mergeCell ref="BK116:BK117"/>
    <mergeCell ref="BN116:BN117"/>
    <mergeCell ref="BQ116:BQ117"/>
    <mergeCell ref="AX116:AX117"/>
    <mergeCell ref="AY116:AY117"/>
    <mergeCell ref="BB116:BB117"/>
    <mergeCell ref="BE116:BE117"/>
    <mergeCell ref="BT116:BT117"/>
    <mergeCell ref="BW116:BW117"/>
    <mergeCell ref="BZ116:BZ117"/>
    <mergeCell ref="BK114:BK115"/>
    <mergeCell ref="BN114:BN115"/>
    <mergeCell ref="BQ114:BQ115"/>
    <mergeCell ref="BT114:BT115"/>
    <mergeCell ref="BW114:BW115"/>
    <mergeCell ref="BZ114:BZ115"/>
    <mergeCell ref="CA114:CA115"/>
    <mergeCell ref="A116:A117"/>
    <mergeCell ref="B116:B117"/>
    <mergeCell ref="C116:C117"/>
    <mergeCell ref="D116:D117"/>
    <mergeCell ref="E116:E117"/>
    <mergeCell ref="F116:F117"/>
    <mergeCell ref="G116:G117"/>
    <mergeCell ref="H116:H117"/>
    <mergeCell ref="K116:K117"/>
    <mergeCell ref="Z116:Z117"/>
    <mergeCell ref="AC116:AC117"/>
    <mergeCell ref="AF116:AF117"/>
    <mergeCell ref="AI116:AI117"/>
    <mergeCell ref="N116:N117"/>
    <mergeCell ref="Q116:Q117"/>
    <mergeCell ref="T116:T117"/>
    <mergeCell ref="W116:W117"/>
    <mergeCell ref="AN116:AN117"/>
    <mergeCell ref="AO116:AO117"/>
    <mergeCell ref="AP116:AP117"/>
    <mergeCell ref="AQ116:AQ117"/>
    <mergeCell ref="AJ116:AJ117"/>
    <mergeCell ref="AK116:AK117"/>
    <mergeCell ref="AL116:AL117"/>
    <mergeCell ref="AM116:AM117"/>
    <mergeCell ref="AP114:AP115"/>
    <mergeCell ref="AQ114:AQ115"/>
    <mergeCell ref="AR114:AR115"/>
    <mergeCell ref="AS114:AS115"/>
    <mergeCell ref="AL114:AL115"/>
    <mergeCell ref="AM114:AM115"/>
    <mergeCell ref="AN114:AN115"/>
    <mergeCell ref="AO114:AO115"/>
    <mergeCell ref="BB114:BB115"/>
    <mergeCell ref="BE114:BE115"/>
    <mergeCell ref="AT114:AT115"/>
    <mergeCell ref="AU114:AU115"/>
    <mergeCell ref="AV114:AV115"/>
    <mergeCell ref="AW114:AW115"/>
    <mergeCell ref="G114:G115"/>
    <mergeCell ref="BK112:BK113"/>
    <mergeCell ref="BN112:BN113"/>
    <mergeCell ref="BQ112:BQ113"/>
    <mergeCell ref="BT112:BT113"/>
    <mergeCell ref="BH114:BH115"/>
    <mergeCell ref="AW112:AW113"/>
    <mergeCell ref="AX112:AX113"/>
    <mergeCell ref="AY112:AY113"/>
    <mergeCell ref="BB112:BB113"/>
    <mergeCell ref="A114:A115"/>
    <mergeCell ref="B114:B115"/>
    <mergeCell ref="C114:C115"/>
    <mergeCell ref="D114:D115"/>
    <mergeCell ref="E114:E115"/>
    <mergeCell ref="F114:F115"/>
    <mergeCell ref="H114:H115"/>
    <mergeCell ref="K114:K115"/>
    <mergeCell ref="N114:N115"/>
    <mergeCell ref="Q114:Q115"/>
    <mergeCell ref="BW112:BW113"/>
    <mergeCell ref="BZ112:BZ113"/>
    <mergeCell ref="BE112:BE113"/>
    <mergeCell ref="BH112:BH113"/>
    <mergeCell ref="AX114:AX115"/>
    <mergeCell ref="AY114:AY115"/>
    <mergeCell ref="G112:G113"/>
    <mergeCell ref="H112:H113"/>
    <mergeCell ref="AF114:AF115"/>
    <mergeCell ref="AI114:AI115"/>
    <mergeCell ref="AJ114:AJ115"/>
    <mergeCell ref="AK114:AK115"/>
    <mergeCell ref="T114:T115"/>
    <mergeCell ref="W114:W115"/>
    <mergeCell ref="Z114:Z115"/>
    <mergeCell ref="AC114:AC115"/>
    <mergeCell ref="A112:A113"/>
    <mergeCell ref="B112:B113"/>
    <mergeCell ref="C112:C113"/>
    <mergeCell ref="D112:D113"/>
    <mergeCell ref="E112:E113"/>
    <mergeCell ref="F112:F113"/>
    <mergeCell ref="K112:K113"/>
    <mergeCell ref="N112:N113"/>
    <mergeCell ref="Q112:Q113"/>
    <mergeCell ref="T112:T113"/>
    <mergeCell ref="BZ110:BZ111"/>
    <mergeCell ref="CA110:CA111"/>
    <mergeCell ref="CA112:CA113"/>
    <mergeCell ref="AI112:AI113"/>
    <mergeCell ref="AJ112:AJ113"/>
    <mergeCell ref="AK112:AK113"/>
    <mergeCell ref="AL112:AL113"/>
    <mergeCell ref="W112:W113"/>
    <mergeCell ref="Z112:Z113"/>
    <mergeCell ref="AC112:AC113"/>
    <mergeCell ref="AF112:AF113"/>
    <mergeCell ref="AS112:AS113"/>
    <mergeCell ref="AT112:AT113"/>
    <mergeCell ref="AM112:AM113"/>
    <mergeCell ref="AN112:AN113"/>
    <mergeCell ref="AO112:AO113"/>
    <mergeCell ref="AP112:AP113"/>
    <mergeCell ref="AU112:AU113"/>
    <mergeCell ref="AV112:AV113"/>
    <mergeCell ref="AQ110:AQ111"/>
    <mergeCell ref="AR110:AR111"/>
    <mergeCell ref="AS110:AS111"/>
    <mergeCell ref="AT110:AT111"/>
    <mergeCell ref="AU110:AU111"/>
    <mergeCell ref="AV110:AV111"/>
    <mergeCell ref="AQ112:AQ113"/>
    <mergeCell ref="AR112:AR113"/>
    <mergeCell ref="BE110:BE111"/>
    <mergeCell ref="BH110:BH111"/>
    <mergeCell ref="BK110:BK111"/>
    <mergeCell ref="BN110:BN111"/>
    <mergeCell ref="AW110:AW111"/>
    <mergeCell ref="AX110:AX111"/>
    <mergeCell ref="AY110:AY111"/>
    <mergeCell ref="BB110:BB111"/>
    <mergeCell ref="G110:G111"/>
    <mergeCell ref="H110:H111"/>
    <mergeCell ref="BQ110:BQ111"/>
    <mergeCell ref="BT110:BT111"/>
    <mergeCell ref="BW110:BW111"/>
    <mergeCell ref="BH108:BH109"/>
    <mergeCell ref="BK108:BK109"/>
    <mergeCell ref="BN108:BN109"/>
    <mergeCell ref="BQ108:BQ109"/>
    <mergeCell ref="BT108:BT109"/>
    <mergeCell ref="A110:A111"/>
    <mergeCell ref="B110:B111"/>
    <mergeCell ref="C110:C111"/>
    <mergeCell ref="D110:D111"/>
    <mergeCell ref="E110:E111"/>
    <mergeCell ref="F110:F111"/>
    <mergeCell ref="W110:W111"/>
    <mergeCell ref="Z110:Z111"/>
    <mergeCell ref="AC110:AC111"/>
    <mergeCell ref="AF110:AF111"/>
    <mergeCell ref="K110:K111"/>
    <mergeCell ref="N110:N111"/>
    <mergeCell ref="Q110:Q111"/>
    <mergeCell ref="T110:T111"/>
    <mergeCell ref="AM110:AM111"/>
    <mergeCell ref="AN110:AN111"/>
    <mergeCell ref="AO110:AO111"/>
    <mergeCell ref="AP110:AP111"/>
    <mergeCell ref="AI110:AI111"/>
    <mergeCell ref="AJ110:AJ111"/>
    <mergeCell ref="AK110:AK111"/>
    <mergeCell ref="AL110:AL111"/>
    <mergeCell ref="AO108:AO109"/>
    <mergeCell ref="AP108:AP109"/>
    <mergeCell ref="AQ108:AQ109"/>
    <mergeCell ref="AR108:AR109"/>
    <mergeCell ref="AK108:AK109"/>
    <mergeCell ref="AL108:AL109"/>
    <mergeCell ref="AM108:AM109"/>
    <mergeCell ref="AN108:AN109"/>
    <mergeCell ref="AW108:AW109"/>
    <mergeCell ref="AX108:AX109"/>
    <mergeCell ref="AY108:AY109"/>
    <mergeCell ref="BB108:BB109"/>
    <mergeCell ref="AS108:AS109"/>
    <mergeCell ref="AT108:AT109"/>
    <mergeCell ref="AU108:AU109"/>
    <mergeCell ref="AV108:AV109"/>
    <mergeCell ref="CA106:CA107"/>
    <mergeCell ref="BH106:BH107"/>
    <mergeCell ref="BK106:BK107"/>
    <mergeCell ref="BN106:BN107"/>
    <mergeCell ref="BQ106:BQ107"/>
    <mergeCell ref="BE108:BE109"/>
    <mergeCell ref="BE106:BE107"/>
    <mergeCell ref="BZ108:BZ109"/>
    <mergeCell ref="CA108:CA109"/>
    <mergeCell ref="BW108:BW109"/>
    <mergeCell ref="A108:A109"/>
    <mergeCell ref="B108:B109"/>
    <mergeCell ref="C108:C109"/>
    <mergeCell ref="D108:D109"/>
    <mergeCell ref="BT106:BT107"/>
    <mergeCell ref="BW106:BW107"/>
    <mergeCell ref="AV106:AV107"/>
    <mergeCell ref="AW106:AW107"/>
    <mergeCell ref="AX106:AX107"/>
    <mergeCell ref="AY106:AY107"/>
    <mergeCell ref="K108:K109"/>
    <mergeCell ref="N108:N109"/>
    <mergeCell ref="Q108:Q109"/>
    <mergeCell ref="T108:T109"/>
    <mergeCell ref="E108:E109"/>
    <mergeCell ref="F108:F109"/>
    <mergeCell ref="G108:G109"/>
    <mergeCell ref="H108:H109"/>
    <mergeCell ref="BW104:BW105"/>
    <mergeCell ref="BZ104:BZ105"/>
    <mergeCell ref="AJ106:AJ107"/>
    <mergeCell ref="AK106:AK107"/>
    <mergeCell ref="AL106:AL107"/>
    <mergeCell ref="AM106:AM107"/>
    <mergeCell ref="AN106:AN107"/>
    <mergeCell ref="AO106:AO107"/>
    <mergeCell ref="BZ106:BZ107"/>
    <mergeCell ref="BB106:BB107"/>
    <mergeCell ref="F106:F107"/>
    <mergeCell ref="G106:G107"/>
    <mergeCell ref="H106:H107"/>
    <mergeCell ref="K106:K107"/>
    <mergeCell ref="AI108:AI109"/>
    <mergeCell ref="AJ108:AJ109"/>
    <mergeCell ref="W108:W109"/>
    <mergeCell ref="Z108:Z109"/>
    <mergeCell ref="AC108:AC109"/>
    <mergeCell ref="AF108:AF109"/>
    <mergeCell ref="N106:N107"/>
    <mergeCell ref="Q106:Q107"/>
    <mergeCell ref="T106:T107"/>
    <mergeCell ref="W106:W107"/>
    <mergeCell ref="CA104:CA105"/>
    <mergeCell ref="A106:A107"/>
    <mergeCell ref="B106:B107"/>
    <mergeCell ref="C106:C107"/>
    <mergeCell ref="D106:D107"/>
    <mergeCell ref="E106:E107"/>
    <mergeCell ref="AP106:AP107"/>
    <mergeCell ref="AQ106:AQ107"/>
    <mergeCell ref="AR106:AR107"/>
    <mergeCell ref="AS106:AS107"/>
    <mergeCell ref="Z106:Z107"/>
    <mergeCell ref="AC106:AC107"/>
    <mergeCell ref="AF106:AF107"/>
    <mergeCell ref="AI106:AI107"/>
    <mergeCell ref="AP104:AP105"/>
    <mergeCell ref="AQ104:AQ105"/>
    <mergeCell ref="AR104:AR105"/>
    <mergeCell ref="AS104:AS105"/>
    <mergeCell ref="AT104:AT105"/>
    <mergeCell ref="AU104:AU105"/>
    <mergeCell ref="AV104:AV105"/>
    <mergeCell ref="AW104:AW105"/>
    <mergeCell ref="AX104:AX105"/>
    <mergeCell ref="AY104:AY105"/>
    <mergeCell ref="AT106:AT107"/>
    <mergeCell ref="AU106:AU107"/>
    <mergeCell ref="BN102:BN103"/>
    <mergeCell ref="BQ102:BQ103"/>
    <mergeCell ref="BT102:BT103"/>
    <mergeCell ref="BB104:BB105"/>
    <mergeCell ref="BE104:BE105"/>
    <mergeCell ref="BH104:BH105"/>
    <mergeCell ref="BK104:BK105"/>
    <mergeCell ref="CA102:CA103"/>
    <mergeCell ref="A104:A105"/>
    <mergeCell ref="B104:B105"/>
    <mergeCell ref="C104:C105"/>
    <mergeCell ref="D104:D105"/>
    <mergeCell ref="E104:E105"/>
    <mergeCell ref="F104:F105"/>
    <mergeCell ref="G104:G105"/>
    <mergeCell ref="BN104:BN105"/>
    <mergeCell ref="BQ104:BQ105"/>
    <mergeCell ref="H104:H105"/>
    <mergeCell ref="K104:K105"/>
    <mergeCell ref="N104:N105"/>
    <mergeCell ref="Q104:Q105"/>
    <mergeCell ref="BW102:BW103"/>
    <mergeCell ref="BZ102:BZ103"/>
    <mergeCell ref="BT104:BT105"/>
    <mergeCell ref="BE102:BE103"/>
    <mergeCell ref="BH102:BH103"/>
    <mergeCell ref="BK102:BK103"/>
    <mergeCell ref="AF104:AF105"/>
    <mergeCell ref="AI104:AI105"/>
    <mergeCell ref="AJ104:AJ105"/>
    <mergeCell ref="AK104:AK105"/>
    <mergeCell ref="T104:T105"/>
    <mergeCell ref="W104:W105"/>
    <mergeCell ref="Z104:Z105"/>
    <mergeCell ref="AC104:AC105"/>
    <mergeCell ref="AL102:AL103"/>
    <mergeCell ref="AM102:AM103"/>
    <mergeCell ref="AL104:AL105"/>
    <mergeCell ref="AM104:AM105"/>
    <mergeCell ref="AN104:AN105"/>
    <mergeCell ref="AO104:AO105"/>
    <mergeCell ref="AX102:AX103"/>
    <mergeCell ref="AY102:AY103"/>
    <mergeCell ref="AR102:AR103"/>
    <mergeCell ref="AS102:AS103"/>
    <mergeCell ref="AT102:AT103"/>
    <mergeCell ref="AU102:AU103"/>
    <mergeCell ref="F102:F103"/>
    <mergeCell ref="G102:G103"/>
    <mergeCell ref="H102:H103"/>
    <mergeCell ref="K102:K103"/>
    <mergeCell ref="AV102:AV103"/>
    <mergeCell ref="AW102:AW103"/>
    <mergeCell ref="AN102:AN103"/>
    <mergeCell ref="AO102:AO103"/>
    <mergeCell ref="AP102:AP103"/>
    <mergeCell ref="AQ102:AQ103"/>
    <mergeCell ref="N102:N103"/>
    <mergeCell ref="Q102:Q103"/>
    <mergeCell ref="T102:T103"/>
    <mergeCell ref="W102:W103"/>
    <mergeCell ref="BB102:BB103"/>
    <mergeCell ref="A102:A103"/>
    <mergeCell ref="B102:B103"/>
    <mergeCell ref="C102:C103"/>
    <mergeCell ref="D102:D103"/>
    <mergeCell ref="E102:E103"/>
    <mergeCell ref="AS100:AS101"/>
    <mergeCell ref="AT100:AT101"/>
    <mergeCell ref="AU100:AU101"/>
    <mergeCell ref="AV100:AV101"/>
    <mergeCell ref="Z102:Z103"/>
    <mergeCell ref="AC102:AC103"/>
    <mergeCell ref="AF102:AF103"/>
    <mergeCell ref="AI102:AI103"/>
    <mergeCell ref="AJ102:AJ103"/>
    <mergeCell ref="AK102:AK103"/>
    <mergeCell ref="BZ100:BZ101"/>
    <mergeCell ref="BE100:BE101"/>
    <mergeCell ref="BH100:BH101"/>
    <mergeCell ref="BK100:BK101"/>
    <mergeCell ref="BN100:BN101"/>
    <mergeCell ref="AW100:AW101"/>
    <mergeCell ref="AX100:AX101"/>
    <mergeCell ref="AY100:AY101"/>
    <mergeCell ref="BB100:BB101"/>
    <mergeCell ref="CA100:CA101"/>
    <mergeCell ref="BN98:BN99"/>
    <mergeCell ref="BQ98:BQ99"/>
    <mergeCell ref="BT98:BT99"/>
    <mergeCell ref="BW98:BW99"/>
    <mergeCell ref="BZ98:BZ99"/>
    <mergeCell ref="CA98:CA99"/>
    <mergeCell ref="BQ100:BQ101"/>
    <mergeCell ref="BT100:BT101"/>
    <mergeCell ref="BW100:BW101"/>
    <mergeCell ref="E100:E101"/>
    <mergeCell ref="F100:F101"/>
    <mergeCell ref="G100:G101"/>
    <mergeCell ref="H100:H101"/>
    <mergeCell ref="A100:A101"/>
    <mergeCell ref="B100:B101"/>
    <mergeCell ref="C100:C101"/>
    <mergeCell ref="D100:D101"/>
    <mergeCell ref="W100:W101"/>
    <mergeCell ref="Z100:Z101"/>
    <mergeCell ref="AC100:AC101"/>
    <mergeCell ref="AF100:AF101"/>
    <mergeCell ref="K100:K101"/>
    <mergeCell ref="N100:N101"/>
    <mergeCell ref="Q100:Q101"/>
    <mergeCell ref="T100:T101"/>
    <mergeCell ref="AO100:AO101"/>
    <mergeCell ref="AP100:AP101"/>
    <mergeCell ref="AI100:AI101"/>
    <mergeCell ref="AJ100:AJ101"/>
    <mergeCell ref="AK100:AK101"/>
    <mergeCell ref="AL100:AL101"/>
    <mergeCell ref="AQ100:AQ101"/>
    <mergeCell ref="AR100:AR101"/>
    <mergeCell ref="AM98:AM99"/>
    <mergeCell ref="AN98:AN99"/>
    <mergeCell ref="AO98:AO99"/>
    <mergeCell ref="AP98:AP99"/>
    <mergeCell ref="AQ98:AQ99"/>
    <mergeCell ref="AR98:AR99"/>
    <mergeCell ref="AM100:AM101"/>
    <mergeCell ref="AN100:AN101"/>
    <mergeCell ref="AW98:AW99"/>
    <mergeCell ref="AX98:AX99"/>
    <mergeCell ref="AY98:AY99"/>
    <mergeCell ref="BB98:BB99"/>
    <mergeCell ref="AS98:AS99"/>
    <mergeCell ref="AT98:AT99"/>
    <mergeCell ref="AU98:AU99"/>
    <mergeCell ref="AV98:AV99"/>
    <mergeCell ref="AX96:AX97"/>
    <mergeCell ref="AY96:AY97"/>
    <mergeCell ref="BB96:BB97"/>
    <mergeCell ref="BE96:BE97"/>
    <mergeCell ref="BH96:BH97"/>
    <mergeCell ref="BK96:BK97"/>
    <mergeCell ref="BN96:BN97"/>
    <mergeCell ref="BQ96:BQ97"/>
    <mergeCell ref="BT96:BT97"/>
    <mergeCell ref="BW96:BW97"/>
    <mergeCell ref="BE98:BE99"/>
    <mergeCell ref="BH98:BH99"/>
    <mergeCell ref="BK98:BK99"/>
    <mergeCell ref="BZ96:BZ97"/>
    <mergeCell ref="CA96:CA97"/>
    <mergeCell ref="A98:A99"/>
    <mergeCell ref="B98:B99"/>
    <mergeCell ref="C98:C99"/>
    <mergeCell ref="D98:D99"/>
    <mergeCell ref="E98:E99"/>
    <mergeCell ref="F98:F99"/>
    <mergeCell ref="G98:G99"/>
    <mergeCell ref="H98:H99"/>
    <mergeCell ref="AK98:AK99"/>
    <mergeCell ref="AL98:AL99"/>
    <mergeCell ref="W98:W99"/>
    <mergeCell ref="Z98:Z99"/>
    <mergeCell ref="AC98:AC99"/>
    <mergeCell ref="AF98:AF99"/>
    <mergeCell ref="F96:F97"/>
    <mergeCell ref="G96:G97"/>
    <mergeCell ref="H96:H97"/>
    <mergeCell ref="K96:K97"/>
    <mergeCell ref="AI98:AI99"/>
    <mergeCell ref="AJ98:AJ99"/>
    <mergeCell ref="K98:K99"/>
    <mergeCell ref="N98:N99"/>
    <mergeCell ref="Q98:Q99"/>
    <mergeCell ref="T98:T99"/>
    <mergeCell ref="N96:N97"/>
    <mergeCell ref="Q96:Q97"/>
    <mergeCell ref="T96:T97"/>
    <mergeCell ref="W96:W97"/>
    <mergeCell ref="CA94:CA95"/>
    <mergeCell ref="A96:A97"/>
    <mergeCell ref="B96:B97"/>
    <mergeCell ref="C96:C97"/>
    <mergeCell ref="D96:D97"/>
    <mergeCell ref="E96:E97"/>
    <mergeCell ref="AJ96:AJ97"/>
    <mergeCell ref="AK96:AK97"/>
    <mergeCell ref="AL96:AL97"/>
    <mergeCell ref="AM96:AM97"/>
    <mergeCell ref="Z96:Z97"/>
    <mergeCell ref="AC96:AC97"/>
    <mergeCell ref="AF96:AF97"/>
    <mergeCell ref="AI96:AI97"/>
    <mergeCell ref="AT96:AT97"/>
    <mergeCell ref="AU96:AU97"/>
    <mergeCell ref="AN96:AN97"/>
    <mergeCell ref="AO96:AO97"/>
    <mergeCell ref="AP96:AP97"/>
    <mergeCell ref="AQ96:AQ97"/>
    <mergeCell ref="AV96:AV97"/>
    <mergeCell ref="AW96:AW97"/>
    <mergeCell ref="AR94:AR95"/>
    <mergeCell ref="AS94:AS95"/>
    <mergeCell ref="AT94:AT95"/>
    <mergeCell ref="AU94:AU95"/>
    <mergeCell ref="AV94:AV95"/>
    <mergeCell ref="AW94:AW95"/>
    <mergeCell ref="AR96:AR97"/>
    <mergeCell ref="AS96:AS97"/>
    <mergeCell ref="BH94:BH95"/>
    <mergeCell ref="BK94:BK95"/>
    <mergeCell ref="BN94:BN95"/>
    <mergeCell ref="BQ94:BQ95"/>
    <mergeCell ref="AX94:AX95"/>
    <mergeCell ref="AY94:AY95"/>
    <mergeCell ref="BB94:BB95"/>
    <mergeCell ref="BE94:BE95"/>
    <mergeCell ref="BT94:BT95"/>
    <mergeCell ref="BW94:BW95"/>
    <mergeCell ref="BZ94:BZ95"/>
    <mergeCell ref="BK92:BK93"/>
    <mergeCell ref="BN92:BN93"/>
    <mergeCell ref="BQ92:BQ93"/>
    <mergeCell ref="BT92:BT93"/>
    <mergeCell ref="BW92:BW93"/>
    <mergeCell ref="BZ92:BZ93"/>
    <mergeCell ref="CA92:CA93"/>
    <mergeCell ref="A94:A95"/>
    <mergeCell ref="B94:B95"/>
    <mergeCell ref="C94:C95"/>
    <mergeCell ref="D94:D95"/>
    <mergeCell ref="E94:E95"/>
    <mergeCell ref="F94:F95"/>
    <mergeCell ref="G94:G95"/>
    <mergeCell ref="H94:H95"/>
    <mergeCell ref="K94:K95"/>
    <mergeCell ref="Z94:Z95"/>
    <mergeCell ref="AC94:AC95"/>
    <mergeCell ref="AF94:AF95"/>
    <mergeCell ref="AI94:AI95"/>
    <mergeCell ref="N94:N95"/>
    <mergeCell ref="Q94:Q95"/>
    <mergeCell ref="T94:T95"/>
    <mergeCell ref="W94:W95"/>
    <mergeCell ref="AN94:AN95"/>
    <mergeCell ref="AO94:AO95"/>
    <mergeCell ref="AP94:AP95"/>
    <mergeCell ref="AQ94:AQ95"/>
    <mergeCell ref="AJ94:AJ95"/>
    <mergeCell ref="AK94:AK95"/>
    <mergeCell ref="AL94:AL95"/>
    <mergeCell ref="AM94:AM95"/>
    <mergeCell ref="AP92:AP93"/>
    <mergeCell ref="AQ92:AQ93"/>
    <mergeCell ref="AR92:AR93"/>
    <mergeCell ref="AS92:AS93"/>
    <mergeCell ref="AL92:AL93"/>
    <mergeCell ref="AM92:AM93"/>
    <mergeCell ref="AN92:AN93"/>
    <mergeCell ref="AO92:AO93"/>
    <mergeCell ref="BB92:BB93"/>
    <mergeCell ref="BE92:BE93"/>
    <mergeCell ref="AT92:AT93"/>
    <mergeCell ref="AU92:AU93"/>
    <mergeCell ref="AV92:AV93"/>
    <mergeCell ref="AW92:AW93"/>
    <mergeCell ref="G92:G93"/>
    <mergeCell ref="BK90:BK91"/>
    <mergeCell ref="BN90:BN91"/>
    <mergeCell ref="BQ90:BQ91"/>
    <mergeCell ref="BT90:BT91"/>
    <mergeCell ref="BH92:BH93"/>
    <mergeCell ref="AW90:AW91"/>
    <mergeCell ref="AX90:AX91"/>
    <mergeCell ref="AY90:AY91"/>
    <mergeCell ref="BB90:BB91"/>
    <mergeCell ref="A92:A93"/>
    <mergeCell ref="B92:B93"/>
    <mergeCell ref="C92:C93"/>
    <mergeCell ref="D92:D93"/>
    <mergeCell ref="E92:E93"/>
    <mergeCell ref="F92:F93"/>
    <mergeCell ref="H92:H93"/>
    <mergeCell ref="K92:K93"/>
    <mergeCell ref="N92:N93"/>
    <mergeCell ref="Q92:Q93"/>
    <mergeCell ref="BW90:BW91"/>
    <mergeCell ref="BZ90:BZ91"/>
    <mergeCell ref="BE90:BE91"/>
    <mergeCell ref="BH90:BH91"/>
    <mergeCell ref="AX92:AX93"/>
    <mergeCell ref="AY92:AY93"/>
    <mergeCell ref="G90:G91"/>
    <mergeCell ref="H90:H91"/>
    <mergeCell ref="AF92:AF93"/>
    <mergeCell ref="AI92:AI93"/>
    <mergeCell ref="AJ92:AJ93"/>
    <mergeCell ref="AK92:AK93"/>
    <mergeCell ref="T92:T93"/>
    <mergeCell ref="W92:W93"/>
    <mergeCell ref="Z92:Z93"/>
    <mergeCell ref="AC92:AC93"/>
    <mergeCell ref="A90:A91"/>
    <mergeCell ref="B90:B91"/>
    <mergeCell ref="C90:C91"/>
    <mergeCell ref="D90:D91"/>
    <mergeCell ref="E90:E91"/>
    <mergeCell ref="F90:F91"/>
    <mergeCell ref="K90:K91"/>
    <mergeCell ref="N90:N91"/>
    <mergeCell ref="Q90:Q91"/>
    <mergeCell ref="T90:T91"/>
    <mergeCell ref="BZ88:BZ89"/>
    <mergeCell ref="CA88:CA89"/>
    <mergeCell ref="CA90:CA91"/>
    <mergeCell ref="AI90:AI91"/>
    <mergeCell ref="AJ90:AJ91"/>
    <mergeCell ref="AK90:AK91"/>
    <mergeCell ref="AL90:AL91"/>
    <mergeCell ref="W90:W91"/>
    <mergeCell ref="Z90:Z91"/>
    <mergeCell ref="AC90:AC91"/>
    <mergeCell ref="AF90:AF91"/>
    <mergeCell ref="AS90:AS91"/>
    <mergeCell ref="AT90:AT91"/>
    <mergeCell ref="AM90:AM91"/>
    <mergeCell ref="AN90:AN91"/>
    <mergeCell ref="AO90:AO91"/>
    <mergeCell ref="AP90:AP91"/>
    <mergeCell ref="AU90:AU91"/>
    <mergeCell ref="AV90:AV91"/>
    <mergeCell ref="AQ88:AQ89"/>
    <mergeCell ref="AR88:AR89"/>
    <mergeCell ref="AS88:AS89"/>
    <mergeCell ref="AT88:AT89"/>
    <mergeCell ref="AU88:AU89"/>
    <mergeCell ref="AV88:AV89"/>
    <mergeCell ref="AQ90:AQ91"/>
    <mergeCell ref="AR90:AR91"/>
    <mergeCell ref="BE88:BE89"/>
    <mergeCell ref="BH88:BH89"/>
    <mergeCell ref="BK88:BK89"/>
    <mergeCell ref="BN88:BN89"/>
    <mergeCell ref="AW88:AW89"/>
    <mergeCell ref="AX88:AX89"/>
    <mergeCell ref="AY88:AY89"/>
    <mergeCell ref="BB88:BB89"/>
    <mergeCell ref="G88:G89"/>
    <mergeCell ref="H88:H89"/>
    <mergeCell ref="BQ88:BQ89"/>
    <mergeCell ref="BT88:BT89"/>
    <mergeCell ref="BW88:BW89"/>
    <mergeCell ref="BH86:BH87"/>
    <mergeCell ref="BK86:BK87"/>
    <mergeCell ref="BN86:BN87"/>
    <mergeCell ref="BQ86:BQ87"/>
    <mergeCell ref="BT86:BT87"/>
    <mergeCell ref="A88:A89"/>
    <mergeCell ref="B88:B89"/>
    <mergeCell ref="C88:C89"/>
    <mergeCell ref="D88:D89"/>
    <mergeCell ref="E88:E89"/>
    <mergeCell ref="F88:F89"/>
    <mergeCell ref="W88:W89"/>
    <mergeCell ref="Z88:Z89"/>
    <mergeCell ref="AC88:AC89"/>
    <mergeCell ref="AF88:AF89"/>
    <mergeCell ref="K88:K89"/>
    <mergeCell ref="N88:N89"/>
    <mergeCell ref="Q88:Q89"/>
    <mergeCell ref="T88:T89"/>
    <mergeCell ref="AM88:AM89"/>
    <mergeCell ref="AN88:AN89"/>
    <mergeCell ref="AO88:AO89"/>
    <mergeCell ref="AP88:AP89"/>
    <mergeCell ref="AI88:AI89"/>
    <mergeCell ref="AJ88:AJ89"/>
    <mergeCell ref="AK88:AK89"/>
    <mergeCell ref="AL88:AL89"/>
    <mergeCell ref="AO86:AO87"/>
    <mergeCell ref="AP86:AP87"/>
    <mergeCell ref="AQ86:AQ87"/>
    <mergeCell ref="AR86:AR87"/>
    <mergeCell ref="AK86:AK87"/>
    <mergeCell ref="AL86:AL87"/>
    <mergeCell ref="AM86:AM87"/>
    <mergeCell ref="AN86:AN87"/>
    <mergeCell ref="AW86:AW87"/>
    <mergeCell ref="AX86:AX87"/>
    <mergeCell ref="AY86:AY87"/>
    <mergeCell ref="BB86:BB87"/>
    <mergeCell ref="AS86:AS87"/>
    <mergeCell ref="AT86:AT87"/>
    <mergeCell ref="AU86:AU87"/>
    <mergeCell ref="AV86:AV87"/>
    <mergeCell ref="CA84:CA85"/>
    <mergeCell ref="BH84:BH85"/>
    <mergeCell ref="BK84:BK85"/>
    <mergeCell ref="BN84:BN85"/>
    <mergeCell ref="BQ84:BQ85"/>
    <mergeCell ref="BE86:BE87"/>
    <mergeCell ref="BE84:BE85"/>
    <mergeCell ref="BZ86:BZ87"/>
    <mergeCell ref="CA86:CA87"/>
    <mergeCell ref="BW86:BW87"/>
    <mergeCell ref="A86:A87"/>
    <mergeCell ref="B86:B87"/>
    <mergeCell ref="C86:C87"/>
    <mergeCell ref="D86:D87"/>
    <mergeCell ref="BT84:BT85"/>
    <mergeCell ref="BW84:BW85"/>
    <mergeCell ref="AV84:AV85"/>
    <mergeCell ref="AW84:AW85"/>
    <mergeCell ref="AX84:AX85"/>
    <mergeCell ref="AY84:AY85"/>
    <mergeCell ref="K86:K87"/>
    <mergeCell ref="N86:N87"/>
    <mergeCell ref="Q86:Q87"/>
    <mergeCell ref="T86:T87"/>
    <mergeCell ref="E86:E87"/>
    <mergeCell ref="F86:F87"/>
    <mergeCell ref="G86:G87"/>
    <mergeCell ref="H86:H87"/>
    <mergeCell ref="BW82:BW83"/>
    <mergeCell ref="BZ82:BZ83"/>
    <mergeCell ref="AJ84:AJ85"/>
    <mergeCell ref="AK84:AK85"/>
    <mergeCell ref="AL84:AL85"/>
    <mergeCell ref="AM84:AM85"/>
    <mergeCell ref="AN84:AN85"/>
    <mergeCell ref="AO84:AO85"/>
    <mergeCell ref="BZ84:BZ85"/>
    <mergeCell ref="BB84:BB85"/>
    <mergeCell ref="F84:F85"/>
    <mergeCell ref="G84:G85"/>
    <mergeCell ref="H84:H85"/>
    <mergeCell ref="K84:K85"/>
    <mergeCell ref="AI86:AI87"/>
    <mergeCell ref="AJ86:AJ87"/>
    <mergeCell ref="W86:W87"/>
    <mergeCell ref="Z86:Z87"/>
    <mergeCell ref="AC86:AC87"/>
    <mergeCell ref="AF86:AF87"/>
    <mergeCell ref="N84:N85"/>
    <mergeCell ref="Q84:Q85"/>
    <mergeCell ref="T84:T85"/>
    <mergeCell ref="W84:W85"/>
    <mergeCell ref="CA82:CA83"/>
    <mergeCell ref="A84:A85"/>
    <mergeCell ref="B84:B85"/>
    <mergeCell ref="C84:C85"/>
    <mergeCell ref="D84:D85"/>
    <mergeCell ref="E84:E85"/>
    <mergeCell ref="AP84:AP85"/>
    <mergeCell ref="AQ84:AQ85"/>
    <mergeCell ref="AR84:AR85"/>
    <mergeCell ref="AS84:AS85"/>
    <mergeCell ref="Z84:Z85"/>
    <mergeCell ref="AC84:AC85"/>
    <mergeCell ref="AF84:AF85"/>
    <mergeCell ref="AI84:AI85"/>
    <mergeCell ref="AP82:AP83"/>
    <mergeCell ref="AQ82:AQ83"/>
    <mergeCell ref="AR82:AR83"/>
    <mergeCell ref="AS82:AS83"/>
    <mergeCell ref="AT82:AT83"/>
    <mergeCell ref="AU82:AU83"/>
    <mergeCell ref="AV82:AV83"/>
    <mergeCell ref="AW82:AW83"/>
    <mergeCell ref="AX82:AX83"/>
    <mergeCell ref="AY82:AY83"/>
    <mergeCell ref="AT84:AT85"/>
    <mergeCell ref="AU84:AU85"/>
    <mergeCell ref="BN80:BN81"/>
    <mergeCell ref="BQ80:BQ81"/>
    <mergeCell ref="BT80:BT81"/>
    <mergeCell ref="BB82:BB83"/>
    <mergeCell ref="BE82:BE83"/>
    <mergeCell ref="BH82:BH83"/>
    <mergeCell ref="BK82:BK83"/>
    <mergeCell ref="CA80:CA81"/>
    <mergeCell ref="A82:A83"/>
    <mergeCell ref="B82:B83"/>
    <mergeCell ref="C82:C83"/>
    <mergeCell ref="D82:D83"/>
    <mergeCell ref="E82:E83"/>
    <mergeCell ref="F82:F83"/>
    <mergeCell ref="G82:G83"/>
    <mergeCell ref="BN82:BN83"/>
    <mergeCell ref="BQ82:BQ83"/>
    <mergeCell ref="H82:H83"/>
    <mergeCell ref="K82:K83"/>
    <mergeCell ref="N82:N83"/>
    <mergeCell ref="Q82:Q83"/>
    <mergeCell ref="BW80:BW81"/>
    <mergeCell ref="BZ80:BZ81"/>
    <mergeCell ref="BT82:BT83"/>
    <mergeCell ref="BE80:BE81"/>
    <mergeCell ref="BH80:BH81"/>
    <mergeCell ref="BK80:BK81"/>
    <mergeCell ref="AF82:AF83"/>
    <mergeCell ref="AI82:AI83"/>
    <mergeCell ref="AJ82:AJ83"/>
    <mergeCell ref="AK82:AK83"/>
    <mergeCell ref="T82:T83"/>
    <mergeCell ref="W82:W83"/>
    <mergeCell ref="Z82:Z83"/>
    <mergeCell ref="AC82:AC83"/>
    <mergeCell ref="AL80:AL81"/>
    <mergeCell ref="AM80:AM81"/>
    <mergeCell ref="AL82:AL83"/>
    <mergeCell ref="AM82:AM83"/>
    <mergeCell ref="AN82:AN83"/>
    <mergeCell ref="AO82:AO83"/>
    <mergeCell ref="AX80:AX81"/>
    <mergeCell ref="AY80:AY81"/>
    <mergeCell ref="AR80:AR81"/>
    <mergeCell ref="AS80:AS81"/>
    <mergeCell ref="AT80:AT81"/>
    <mergeCell ref="AU80:AU81"/>
    <mergeCell ref="F80:F81"/>
    <mergeCell ref="G80:G81"/>
    <mergeCell ref="H80:H81"/>
    <mergeCell ref="K80:K81"/>
    <mergeCell ref="AV80:AV81"/>
    <mergeCell ref="AW80:AW81"/>
    <mergeCell ref="AN80:AN81"/>
    <mergeCell ref="AO80:AO81"/>
    <mergeCell ref="AP80:AP81"/>
    <mergeCell ref="AQ80:AQ81"/>
    <mergeCell ref="N80:N81"/>
    <mergeCell ref="Q80:Q81"/>
    <mergeCell ref="T80:T81"/>
    <mergeCell ref="W80:W81"/>
    <mergeCell ref="BB80:BB81"/>
    <mergeCell ref="A80:A81"/>
    <mergeCell ref="B80:B81"/>
    <mergeCell ref="C80:C81"/>
    <mergeCell ref="D80:D81"/>
    <mergeCell ref="E80:E81"/>
    <mergeCell ref="AS78:AS79"/>
    <mergeCell ref="AT78:AT79"/>
    <mergeCell ref="AU78:AU79"/>
    <mergeCell ref="AV78:AV79"/>
    <mergeCell ref="Z80:Z81"/>
    <mergeCell ref="AC80:AC81"/>
    <mergeCell ref="AF80:AF81"/>
    <mergeCell ref="AI80:AI81"/>
    <mergeCell ref="AJ80:AJ81"/>
    <mergeCell ref="AK80:AK81"/>
    <mergeCell ref="BZ78:BZ79"/>
    <mergeCell ref="BE78:BE79"/>
    <mergeCell ref="BH78:BH79"/>
    <mergeCell ref="BK78:BK79"/>
    <mergeCell ref="BN78:BN79"/>
    <mergeCell ref="AW78:AW79"/>
    <mergeCell ref="AX78:AX79"/>
    <mergeCell ref="AY78:AY79"/>
    <mergeCell ref="BB78:BB79"/>
    <mergeCell ref="CA78:CA79"/>
    <mergeCell ref="BN76:BN77"/>
    <mergeCell ref="BQ76:BQ77"/>
    <mergeCell ref="BT76:BT77"/>
    <mergeCell ref="BW76:BW77"/>
    <mergeCell ref="BZ76:BZ77"/>
    <mergeCell ref="CA76:CA77"/>
    <mergeCell ref="BQ78:BQ79"/>
    <mergeCell ref="BT78:BT79"/>
    <mergeCell ref="BW78:BW79"/>
    <mergeCell ref="E78:E79"/>
    <mergeCell ref="F78:F79"/>
    <mergeCell ref="G78:G79"/>
    <mergeCell ref="H78:H79"/>
    <mergeCell ref="A78:A79"/>
    <mergeCell ref="B78:B79"/>
    <mergeCell ref="C78:C79"/>
    <mergeCell ref="D78:D79"/>
    <mergeCell ref="W78:W79"/>
    <mergeCell ref="Z78:Z79"/>
    <mergeCell ref="AC78:AC79"/>
    <mergeCell ref="AF78:AF79"/>
    <mergeCell ref="K78:K79"/>
    <mergeCell ref="N78:N79"/>
    <mergeCell ref="Q78:Q79"/>
    <mergeCell ref="T78:T79"/>
    <mergeCell ref="AO78:AO79"/>
    <mergeCell ref="AP78:AP79"/>
    <mergeCell ref="AI78:AI79"/>
    <mergeCell ref="AJ78:AJ79"/>
    <mergeCell ref="AK78:AK79"/>
    <mergeCell ref="AL78:AL79"/>
    <mergeCell ref="AQ78:AQ79"/>
    <mergeCell ref="AR78:AR79"/>
    <mergeCell ref="AM76:AM77"/>
    <mergeCell ref="AN76:AN77"/>
    <mergeCell ref="AO76:AO77"/>
    <mergeCell ref="AP76:AP77"/>
    <mergeCell ref="AQ76:AQ77"/>
    <mergeCell ref="AR76:AR77"/>
    <mergeCell ref="AM78:AM79"/>
    <mergeCell ref="AN78:AN79"/>
    <mergeCell ref="AW76:AW77"/>
    <mergeCell ref="AX76:AX77"/>
    <mergeCell ref="AY76:AY77"/>
    <mergeCell ref="BB76:BB77"/>
    <mergeCell ref="AS76:AS77"/>
    <mergeCell ref="AT76:AT77"/>
    <mergeCell ref="AU76:AU77"/>
    <mergeCell ref="AV76:AV77"/>
    <mergeCell ref="AX74:AX75"/>
    <mergeCell ref="AY74:AY75"/>
    <mergeCell ref="BB74:BB75"/>
    <mergeCell ref="BE74:BE75"/>
    <mergeCell ref="BH74:BH75"/>
    <mergeCell ref="BK74:BK75"/>
    <mergeCell ref="BN74:BN75"/>
    <mergeCell ref="BQ74:BQ75"/>
    <mergeCell ref="BT74:BT75"/>
    <mergeCell ref="BW74:BW75"/>
    <mergeCell ref="BE76:BE77"/>
    <mergeCell ref="BH76:BH77"/>
    <mergeCell ref="BK76:BK77"/>
    <mergeCell ref="BZ74:BZ75"/>
    <mergeCell ref="CA74:CA75"/>
    <mergeCell ref="A76:A77"/>
    <mergeCell ref="B76:B77"/>
    <mergeCell ref="C76:C77"/>
    <mergeCell ref="D76:D77"/>
    <mergeCell ref="E76:E77"/>
    <mergeCell ref="F76:F77"/>
    <mergeCell ref="G76:G77"/>
    <mergeCell ref="H76:H77"/>
    <mergeCell ref="AK76:AK77"/>
    <mergeCell ref="AL76:AL77"/>
    <mergeCell ref="W76:W77"/>
    <mergeCell ref="Z76:Z77"/>
    <mergeCell ref="AC76:AC77"/>
    <mergeCell ref="AF76:AF77"/>
    <mergeCell ref="F74:F75"/>
    <mergeCell ref="G74:G75"/>
    <mergeCell ref="H74:H75"/>
    <mergeCell ref="K74:K75"/>
    <mergeCell ref="AI76:AI77"/>
    <mergeCell ref="AJ76:AJ77"/>
    <mergeCell ref="K76:K77"/>
    <mergeCell ref="N76:N77"/>
    <mergeCell ref="Q76:Q77"/>
    <mergeCell ref="T76:T77"/>
    <mergeCell ref="N74:N75"/>
    <mergeCell ref="Q74:Q75"/>
    <mergeCell ref="T74:T75"/>
    <mergeCell ref="W74:W75"/>
    <mergeCell ref="BX73:BY73"/>
    <mergeCell ref="A74:A75"/>
    <mergeCell ref="B74:B75"/>
    <mergeCell ref="C74:C75"/>
    <mergeCell ref="D74:D75"/>
    <mergeCell ref="E74:E75"/>
    <mergeCell ref="AJ74:AJ75"/>
    <mergeCell ref="AK74:AK75"/>
    <mergeCell ref="AL74:AL75"/>
    <mergeCell ref="AM74:AM75"/>
    <mergeCell ref="Z74:Z75"/>
    <mergeCell ref="AC74:AC75"/>
    <mergeCell ref="AF74:AF75"/>
    <mergeCell ref="AI74:AI75"/>
    <mergeCell ref="AA73:AB73"/>
    <mergeCell ref="AD73:AE73"/>
    <mergeCell ref="AR74:AR75"/>
    <mergeCell ref="AS74:AS75"/>
    <mergeCell ref="AT74:AT75"/>
    <mergeCell ref="AU74:AU75"/>
    <mergeCell ref="AN74:AN75"/>
    <mergeCell ref="AO74:AO75"/>
    <mergeCell ref="AP74:AP75"/>
    <mergeCell ref="AQ74:AQ75"/>
    <mergeCell ref="BC73:BD73"/>
    <mergeCell ref="BF73:BG73"/>
    <mergeCell ref="AV74:AV75"/>
    <mergeCell ref="AW74:AW75"/>
    <mergeCell ref="I73:J73"/>
    <mergeCell ref="L73:M73"/>
    <mergeCell ref="O73:P73"/>
    <mergeCell ref="R73:S73"/>
    <mergeCell ref="U73:V73"/>
    <mergeCell ref="X73:Y73"/>
    <mergeCell ref="AR70:CA70"/>
    <mergeCell ref="A71:G71"/>
    <mergeCell ref="H71:J71"/>
    <mergeCell ref="K71:S72"/>
    <mergeCell ref="BI73:BJ73"/>
    <mergeCell ref="BL73:BM73"/>
    <mergeCell ref="BO73:BP73"/>
    <mergeCell ref="BR73:BS73"/>
    <mergeCell ref="AG73:AH73"/>
    <mergeCell ref="AZ73:BA73"/>
    <mergeCell ref="T71:AB71"/>
    <mergeCell ref="AC71:AI71"/>
    <mergeCell ref="AR71:AX71"/>
    <mergeCell ref="AY71:BA71"/>
    <mergeCell ref="BU73:BV73"/>
    <mergeCell ref="A68:AJ68"/>
    <mergeCell ref="AR68:CA68"/>
    <mergeCell ref="A69:AJ69"/>
    <mergeCell ref="AR69:CA69"/>
    <mergeCell ref="A70:AJ70"/>
    <mergeCell ref="BB71:BJ72"/>
    <mergeCell ref="BK71:BS71"/>
    <mergeCell ref="BT71:BZ71"/>
    <mergeCell ref="A72:G72"/>
    <mergeCell ref="H72:J72"/>
    <mergeCell ref="T72:AB72"/>
    <mergeCell ref="AC72:AI72"/>
    <mergeCell ref="AR72:AX72"/>
    <mergeCell ref="AY72:BA72"/>
    <mergeCell ref="BK72:BS72"/>
    <mergeCell ref="BT72:BZ72"/>
    <mergeCell ref="AW64:AW65"/>
    <mergeCell ref="AX64:AX65"/>
    <mergeCell ref="AY64:AY65"/>
    <mergeCell ref="BB64:BB65"/>
    <mergeCell ref="BE64:BE65"/>
    <mergeCell ref="BH64:BH65"/>
    <mergeCell ref="BK64:BK65"/>
    <mergeCell ref="BN64:BN65"/>
    <mergeCell ref="BQ64:BQ65"/>
    <mergeCell ref="G64:G65"/>
    <mergeCell ref="H64:H65"/>
    <mergeCell ref="A66:AJ66"/>
    <mergeCell ref="AR66:CA66"/>
    <mergeCell ref="A67:AJ67"/>
    <mergeCell ref="AR67:CA67"/>
    <mergeCell ref="BT64:BT65"/>
    <mergeCell ref="BW64:BW65"/>
    <mergeCell ref="BZ64:BZ65"/>
    <mergeCell ref="CA64:CA65"/>
    <mergeCell ref="A64:A65"/>
    <mergeCell ref="B64:B65"/>
    <mergeCell ref="C64:C65"/>
    <mergeCell ref="D64:D65"/>
    <mergeCell ref="E64:E65"/>
    <mergeCell ref="F64:F65"/>
    <mergeCell ref="K64:K65"/>
    <mergeCell ref="N64:N65"/>
    <mergeCell ref="Q64:Q65"/>
    <mergeCell ref="T64:T65"/>
    <mergeCell ref="BZ62:BZ63"/>
    <mergeCell ref="CA62:CA63"/>
    <mergeCell ref="AI64:AI65"/>
    <mergeCell ref="AJ64:AJ65"/>
    <mergeCell ref="AK64:AK65"/>
    <mergeCell ref="AL64:AL65"/>
    <mergeCell ref="W64:W65"/>
    <mergeCell ref="Z64:Z65"/>
    <mergeCell ref="AC64:AC65"/>
    <mergeCell ref="AF64:AF65"/>
    <mergeCell ref="AS64:AS65"/>
    <mergeCell ref="AT64:AT65"/>
    <mergeCell ref="AM64:AM65"/>
    <mergeCell ref="AN64:AN65"/>
    <mergeCell ref="AO64:AO65"/>
    <mergeCell ref="AP64:AP65"/>
    <mergeCell ref="AU64:AU65"/>
    <mergeCell ref="AV64:AV65"/>
    <mergeCell ref="AQ62:AQ63"/>
    <mergeCell ref="AR62:AR63"/>
    <mergeCell ref="AS62:AS63"/>
    <mergeCell ref="AT62:AT63"/>
    <mergeCell ref="AU62:AU63"/>
    <mergeCell ref="AV62:AV63"/>
    <mergeCell ref="AQ64:AQ65"/>
    <mergeCell ref="AR64:AR65"/>
    <mergeCell ref="BE62:BE63"/>
    <mergeCell ref="BH62:BH63"/>
    <mergeCell ref="BK62:BK63"/>
    <mergeCell ref="BN62:BN63"/>
    <mergeCell ref="AW62:AW63"/>
    <mergeCell ref="AX62:AX63"/>
    <mergeCell ref="AY62:AY63"/>
    <mergeCell ref="BB62:BB63"/>
    <mergeCell ref="G62:G63"/>
    <mergeCell ref="H62:H63"/>
    <mergeCell ref="BQ62:BQ63"/>
    <mergeCell ref="BT62:BT63"/>
    <mergeCell ref="BW62:BW63"/>
    <mergeCell ref="BH60:BH61"/>
    <mergeCell ref="BK60:BK61"/>
    <mergeCell ref="BN60:BN61"/>
    <mergeCell ref="BQ60:BQ61"/>
    <mergeCell ref="BT60:BT61"/>
    <mergeCell ref="A62:A63"/>
    <mergeCell ref="B62:B63"/>
    <mergeCell ref="C62:C63"/>
    <mergeCell ref="D62:D63"/>
    <mergeCell ref="E62:E63"/>
    <mergeCell ref="F62:F63"/>
    <mergeCell ref="W62:W63"/>
    <mergeCell ref="Z62:Z63"/>
    <mergeCell ref="AC62:AC63"/>
    <mergeCell ref="AF62:AF63"/>
    <mergeCell ref="K62:K63"/>
    <mergeCell ref="N62:N63"/>
    <mergeCell ref="Q62:Q63"/>
    <mergeCell ref="T62:T63"/>
    <mergeCell ref="AM62:AM63"/>
    <mergeCell ref="AN62:AN63"/>
    <mergeCell ref="AO62:AO63"/>
    <mergeCell ref="AP62:AP63"/>
    <mergeCell ref="AI62:AI63"/>
    <mergeCell ref="AJ62:AJ63"/>
    <mergeCell ref="AK62:AK63"/>
    <mergeCell ref="AL62:AL63"/>
    <mergeCell ref="AO60:AO61"/>
    <mergeCell ref="AP60:AP61"/>
    <mergeCell ref="AQ60:AQ61"/>
    <mergeCell ref="AR60:AR61"/>
    <mergeCell ref="AK60:AK61"/>
    <mergeCell ref="AL60:AL61"/>
    <mergeCell ref="AM60:AM61"/>
    <mergeCell ref="AN60:AN61"/>
    <mergeCell ref="AW60:AW61"/>
    <mergeCell ref="AX60:AX61"/>
    <mergeCell ref="AY60:AY61"/>
    <mergeCell ref="BB60:BB61"/>
    <mergeCell ref="AS60:AS61"/>
    <mergeCell ref="AT60:AT61"/>
    <mergeCell ref="AU60:AU61"/>
    <mergeCell ref="AV60:AV61"/>
    <mergeCell ref="CA58:CA59"/>
    <mergeCell ref="BH58:BH59"/>
    <mergeCell ref="BK58:BK59"/>
    <mergeCell ref="BN58:BN59"/>
    <mergeCell ref="BQ58:BQ59"/>
    <mergeCell ref="BE60:BE61"/>
    <mergeCell ref="BE58:BE59"/>
    <mergeCell ref="BZ60:BZ61"/>
    <mergeCell ref="CA60:CA61"/>
    <mergeCell ref="BW60:BW61"/>
    <mergeCell ref="A60:A61"/>
    <mergeCell ref="B60:B61"/>
    <mergeCell ref="C60:C61"/>
    <mergeCell ref="D60:D61"/>
    <mergeCell ref="BT58:BT59"/>
    <mergeCell ref="BW58:BW59"/>
    <mergeCell ref="AV58:AV59"/>
    <mergeCell ref="AW58:AW59"/>
    <mergeCell ref="AX58:AX59"/>
    <mergeCell ref="AY58:AY59"/>
    <mergeCell ref="K60:K61"/>
    <mergeCell ref="N60:N61"/>
    <mergeCell ref="Q60:Q61"/>
    <mergeCell ref="T60:T61"/>
    <mergeCell ref="E60:E61"/>
    <mergeCell ref="F60:F61"/>
    <mergeCell ref="G60:G61"/>
    <mergeCell ref="H60:H61"/>
    <mergeCell ref="BW56:BW57"/>
    <mergeCell ref="BZ56:BZ57"/>
    <mergeCell ref="AJ58:AJ59"/>
    <mergeCell ref="AK58:AK59"/>
    <mergeCell ref="AL58:AL59"/>
    <mergeCell ref="AM58:AM59"/>
    <mergeCell ref="AN58:AN59"/>
    <mergeCell ref="AO58:AO59"/>
    <mergeCell ref="BZ58:BZ59"/>
    <mergeCell ref="BB58:BB59"/>
    <mergeCell ref="F58:F59"/>
    <mergeCell ref="G58:G59"/>
    <mergeCell ref="H58:H59"/>
    <mergeCell ref="K58:K59"/>
    <mergeCell ref="AI60:AI61"/>
    <mergeCell ref="AJ60:AJ61"/>
    <mergeCell ref="W60:W61"/>
    <mergeCell ref="Z60:Z61"/>
    <mergeCell ref="AC60:AC61"/>
    <mergeCell ref="AF60:AF61"/>
    <mergeCell ref="N58:N59"/>
    <mergeCell ref="Q58:Q59"/>
    <mergeCell ref="T58:T59"/>
    <mergeCell ref="W58:W59"/>
    <mergeCell ref="CA56:CA57"/>
    <mergeCell ref="A58:A59"/>
    <mergeCell ref="B58:B59"/>
    <mergeCell ref="C58:C59"/>
    <mergeCell ref="D58:D59"/>
    <mergeCell ref="E58:E59"/>
    <mergeCell ref="AP58:AP59"/>
    <mergeCell ref="AQ58:AQ59"/>
    <mergeCell ref="AR58:AR59"/>
    <mergeCell ref="AS58:AS59"/>
    <mergeCell ref="Z58:Z59"/>
    <mergeCell ref="AC58:AC59"/>
    <mergeCell ref="AF58:AF59"/>
    <mergeCell ref="AI58:AI59"/>
    <mergeCell ref="AP56:AP57"/>
    <mergeCell ref="AQ56:AQ57"/>
    <mergeCell ref="AR56:AR57"/>
    <mergeCell ref="AS56:AS57"/>
    <mergeCell ref="AT56:AT57"/>
    <mergeCell ref="AU56:AU57"/>
    <mergeCell ref="AV56:AV57"/>
    <mergeCell ref="AW56:AW57"/>
    <mergeCell ref="AX56:AX57"/>
    <mergeCell ref="AY56:AY57"/>
    <mergeCell ref="AT58:AT59"/>
    <mergeCell ref="AU58:AU59"/>
    <mergeCell ref="BN54:BN55"/>
    <mergeCell ref="BQ54:BQ55"/>
    <mergeCell ref="BT54:BT55"/>
    <mergeCell ref="BB56:BB57"/>
    <mergeCell ref="BE56:BE57"/>
    <mergeCell ref="BH56:BH57"/>
    <mergeCell ref="BK56:BK57"/>
    <mergeCell ref="CA54:CA55"/>
    <mergeCell ref="A56:A57"/>
    <mergeCell ref="B56:B57"/>
    <mergeCell ref="C56:C57"/>
    <mergeCell ref="D56:D57"/>
    <mergeCell ref="E56:E57"/>
    <mergeCell ref="F56:F57"/>
    <mergeCell ref="G56:G57"/>
    <mergeCell ref="BN56:BN57"/>
    <mergeCell ref="BQ56:BQ57"/>
    <mergeCell ref="H56:H57"/>
    <mergeCell ref="K56:K57"/>
    <mergeCell ref="N56:N57"/>
    <mergeCell ref="Q56:Q57"/>
    <mergeCell ref="BW54:BW55"/>
    <mergeCell ref="BZ54:BZ55"/>
    <mergeCell ref="BT56:BT57"/>
    <mergeCell ref="BE54:BE55"/>
    <mergeCell ref="BH54:BH55"/>
    <mergeCell ref="BK54:BK55"/>
    <mergeCell ref="AF56:AF57"/>
    <mergeCell ref="AI56:AI57"/>
    <mergeCell ref="AJ56:AJ57"/>
    <mergeCell ref="AK56:AK57"/>
    <mergeCell ref="T56:T57"/>
    <mergeCell ref="W56:W57"/>
    <mergeCell ref="Z56:Z57"/>
    <mergeCell ref="AC56:AC57"/>
    <mergeCell ref="AL54:AL55"/>
    <mergeCell ref="AM54:AM55"/>
    <mergeCell ref="AL56:AL57"/>
    <mergeCell ref="AM56:AM57"/>
    <mergeCell ref="AN56:AN57"/>
    <mergeCell ref="AO56:AO57"/>
    <mergeCell ref="AX54:AX55"/>
    <mergeCell ref="AY54:AY55"/>
    <mergeCell ref="AR54:AR55"/>
    <mergeCell ref="AS54:AS55"/>
    <mergeCell ref="AT54:AT55"/>
    <mergeCell ref="AU54:AU55"/>
    <mergeCell ref="F54:F55"/>
    <mergeCell ref="G54:G55"/>
    <mergeCell ref="H54:H55"/>
    <mergeCell ref="K54:K55"/>
    <mergeCell ref="AV54:AV55"/>
    <mergeCell ref="AW54:AW55"/>
    <mergeCell ref="AN54:AN55"/>
    <mergeCell ref="AO54:AO55"/>
    <mergeCell ref="AP54:AP55"/>
    <mergeCell ref="AQ54:AQ55"/>
    <mergeCell ref="N54:N55"/>
    <mergeCell ref="Q54:Q55"/>
    <mergeCell ref="T54:T55"/>
    <mergeCell ref="W54:W55"/>
    <mergeCell ref="BB54:BB55"/>
    <mergeCell ref="A54:A55"/>
    <mergeCell ref="B54:B55"/>
    <mergeCell ref="C54:C55"/>
    <mergeCell ref="D54:D55"/>
    <mergeCell ref="E54:E55"/>
    <mergeCell ref="AS52:AS53"/>
    <mergeCell ref="AT52:AT53"/>
    <mergeCell ref="AU52:AU53"/>
    <mergeCell ref="AV52:AV53"/>
    <mergeCell ref="Z54:Z55"/>
    <mergeCell ref="AC54:AC55"/>
    <mergeCell ref="AF54:AF55"/>
    <mergeCell ref="AI54:AI55"/>
    <mergeCell ref="AJ54:AJ55"/>
    <mergeCell ref="AK54:AK55"/>
    <mergeCell ref="BZ52:BZ53"/>
    <mergeCell ref="BE52:BE53"/>
    <mergeCell ref="BH52:BH53"/>
    <mergeCell ref="BK52:BK53"/>
    <mergeCell ref="BN52:BN53"/>
    <mergeCell ref="AW52:AW53"/>
    <mergeCell ref="AX52:AX53"/>
    <mergeCell ref="AY52:AY53"/>
    <mergeCell ref="BB52:BB53"/>
    <mergeCell ref="CA52:CA53"/>
    <mergeCell ref="BN50:BN51"/>
    <mergeCell ref="BQ50:BQ51"/>
    <mergeCell ref="BT50:BT51"/>
    <mergeCell ref="BW50:BW51"/>
    <mergeCell ref="BZ50:BZ51"/>
    <mergeCell ref="CA50:CA51"/>
    <mergeCell ref="BQ52:BQ53"/>
    <mergeCell ref="BT52:BT53"/>
    <mergeCell ref="BW52:BW53"/>
    <mergeCell ref="E52:E53"/>
    <mergeCell ref="F52:F53"/>
    <mergeCell ref="G52:G53"/>
    <mergeCell ref="H52:H53"/>
    <mergeCell ref="A52:A53"/>
    <mergeCell ref="B52:B53"/>
    <mergeCell ref="C52:C53"/>
    <mergeCell ref="D52:D53"/>
    <mergeCell ref="W52:W53"/>
    <mergeCell ref="Z52:Z53"/>
    <mergeCell ref="AC52:AC53"/>
    <mergeCell ref="AF52:AF53"/>
    <mergeCell ref="K52:K53"/>
    <mergeCell ref="N52:N53"/>
    <mergeCell ref="Q52:Q53"/>
    <mergeCell ref="T52:T53"/>
    <mergeCell ref="AO52:AO53"/>
    <mergeCell ref="AP52:AP53"/>
    <mergeCell ref="AI52:AI53"/>
    <mergeCell ref="AJ52:AJ53"/>
    <mergeCell ref="AK52:AK53"/>
    <mergeCell ref="AL52:AL53"/>
    <mergeCell ref="AQ52:AQ53"/>
    <mergeCell ref="AR52:AR53"/>
    <mergeCell ref="AM50:AM51"/>
    <mergeCell ref="AN50:AN51"/>
    <mergeCell ref="AO50:AO51"/>
    <mergeCell ref="AP50:AP51"/>
    <mergeCell ref="AQ50:AQ51"/>
    <mergeCell ref="AR50:AR51"/>
    <mergeCell ref="AM52:AM53"/>
    <mergeCell ref="AN52:AN53"/>
    <mergeCell ref="AW50:AW51"/>
    <mergeCell ref="AX50:AX51"/>
    <mergeCell ref="AY50:AY51"/>
    <mergeCell ref="BB50:BB51"/>
    <mergeCell ref="AS50:AS51"/>
    <mergeCell ref="AT50:AT51"/>
    <mergeCell ref="AU50:AU51"/>
    <mergeCell ref="AV50:AV51"/>
    <mergeCell ref="AX48:AX49"/>
    <mergeCell ref="AY48:AY49"/>
    <mergeCell ref="BB48:BB49"/>
    <mergeCell ref="BE48:BE49"/>
    <mergeCell ref="BH48:BH49"/>
    <mergeCell ref="BK48:BK49"/>
    <mergeCell ref="BN48:BN49"/>
    <mergeCell ref="BQ48:BQ49"/>
    <mergeCell ref="BT48:BT49"/>
    <mergeCell ref="BW48:BW49"/>
    <mergeCell ref="BE50:BE51"/>
    <mergeCell ref="BH50:BH51"/>
    <mergeCell ref="BK50:BK51"/>
    <mergeCell ref="BZ48:BZ49"/>
    <mergeCell ref="CA48:CA49"/>
    <mergeCell ref="A50:A51"/>
    <mergeCell ref="B50:B51"/>
    <mergeCell ref="C50:C51"/>
    <mergeCell ref="D50:D51"/>
    <mergeCell ref="E50:E51"/>
    <mergeCell ref="F50:F51"/>
    <mergeCell ref="G50:G51"/>
    <mergeCell ref="H50:H51"/>
    <mergeCell ref="AK50:AK51"/>
    <mergeCell ref="AL50:AL51"/>
    <mergeCell ref="W50:W51"/>
    <mergeCell ref="Z50:Z51"/>
    <mergeCell ref="AC50:AC51"/>
    <mergeCell ref="AF50:AF51"/>
    <mergeCell ref="F48:F49"/>
    <mergeCell ref="G48:G49"/>
    <mergeCell ref="H48:H49"/>
    <mergeCell ref="K48:K49"/>
    <mergeCell ref="AI50:AI51"/>
    <mergeCell ref="AJ50:AJ51"/>
    <mergeCell ref="K50:K51"/>
    <mergeCell ref="N50:N51"/>
    <mergeCell ref="Q50:Q51"/>
    <mergeCell ref="T50:T51"/>
    <mergeCell ref="N48:N49"/>
    <mergeCell ref="Q48:Q49"/>
    <mergeCell ref="T48:T49"/>
    <mergeCell ref="W48:W49"/>
    <mergeCell ref="CA46:CA47"/>
    <mergeCell ref="A48:A49"/>
    <mergeCell ref="B48:B49"/>
    <mergeCell ref="C48:C49"/>
    <mergeCell ref="D48:D49"/>
    <mergeCell ref="E48:E49"/>
    <mergeCell ref="AJ48:AJ49"/>
    <mergeCell ref="AK48:AK49"/>
    <mergeCell ref="AL48:AL49"/>
    <mergeCell ref="AM48:AM49"/>
    <mergeCell ref="Z48:Z49"/>
    <mergeCell ref="AC48:AC49"/>
    <mergeCell ref="AF48:AF49"/>
    <mergeCell ref="AI48:AI49"/>
    <mergeCell ref="AT48:AT49"/>
    <mergeCell ref="AU48:AU49"/>
    <mergeCell ref="AN48:AN49"/>
    <mergeCell ref="AO48:AO49"/>
    <mergeCell ref="AP48:AP49"/>
    <mergeCell ref="AQ48:AQ49"/>
    <mergeCell ref="AV48:AV49"/>
    <mergeCell ref="AW48:AW49"/>
    <mergeCell ref="AR46:AR47"/>
    <mergeCell ref="AS46:AS47"/>
    <mergeCell ref="AT46:AT47"/>
    <mergeCell ref="AU46:AU47"/>
    <mergeCell ref="AV46:AV47"/>
    <mergeCell ref="AW46:AW47"/>
    <mergeCell ref="AR48:AR49"/>
    <mergeCell ref="AS48:AS49"/>
    <mergeCell ref="BH46:BH47"/>
    <mergeCell ref="BK46:BK47"/>
    <mergeCell ref="BN46:BN47"/>
    <mergeCell ref="BQ46:BQ47"/>
    <mergeCell ref="AX46:AX47"/>
    <mergeCell ref="AY46:AY47"/>
    <mergeCell ref="BB46:BB47"/>
    <mergeCell ref="BE46:BE47"/>
    <mergeCell ref="BT46:BT47"/>
    <mergeCell ref="BW46:BW47"/>
    <mergeCell ref="BZ46:BZ47"/>
    <mergeCell ref="BK44:BK45"/>
    <mergeCell ref="BN44:BN45"/>
    <mergeCell ref="BQ44:BQ45"/>
    <mergeCell ref="BT44:BT45"/>
    <mergeCell ref="BW44:BW45"/>
    <mergeCell ref="BZ44:BZ45"/>
    <mergeCell ref="CA44:CA45"/>
    <mergeCell ref="A46:A47"/>
    <mergeCell ref="B46:B47"/>
    <mergeCell ref="C46:C47"/>
    <mergeCell ref="D46:D47"/>
    <mergeCell ref="E46:E47"/>
    <mergeCell ref="F46:F47"/>
    <mergeCell ref="G46:G47"/>
    <mergeCell ref="H46:H47"/>
    <mergeCell ref="K46:K47"/>
    <mergeCell ref="Z46:Z47"/>
    <mergeCell ref="AC46:AC47"/>
    <mergeCell ref="AF46:AF47"/>
    <mergeCell ref="AI46:AI47"/>
    <mergeCell ref="N46:N47"/>
    <mergeCell ref="Q46:Q47"/>
    <mergeCell ref="T46:T47"/>
    <mergeCell ref="W46:W47"/>
    <mergeCell ref="AN46:AN47"/>
    <mergeCell ref="AO46:AO47"/>
    <mergeCell ref="AP46:AP47"/>
    <mergeCell ref="AQ46:AQ47"/>
    <mergeCell ref="AJ46:AJ47"/>
    <mergeCell ref="AK46:AK47"/>
    <mergeCell ref="AL46:AL47"/>
    <mergeCell ref="AM46:AM47"/>
    <mergeCell ref="AP44:AP45"/>
    <mergeCell ref="AQ44:AQ45"/>
    <mergeCell ref="AR44:AR45"/>
    <mergeCell ref="AS44:AS45"/>
    <mergeCell ref="AL44:AL45"/>
    <mergeCell ref="AM44:AM45"/>
    <mergeCell ref="AN44:AN45"/>
    <mergeCell ref="AO44:AO45"/>
    <mergeCell ref="BB44:BB45"/>
    <mergeCell ref="BE44:BE45"/>
    <mergeCell ref="AT44:AT45"/>
    <mergeCell ref="AU44:AU45"/>
    <mergeCell ref="AV44:AV45"/>
    <mergeCell ref="AW44:AW45"/>
    <mergeCell ref="G44:G45"/>
    <mergeCell ref="BK42:BK43"/>
    <mergeCell ref="BN42:BN43"/>
    <mergeCell ref="BQ42:BQ43"/>
    <mergeCell ref="BT42:BT43"/>
    <mergeCell ref="BH44:BH45"/>
    <mergeCell ref="AW42:AW43"/>
    <mergeCell ref="AX42:AX43"/>
    <mergeCell ref="AY42:AY43"/>
    <mergeCell ref="BB42:BB43"/>
    <mergeCell ref="A44:A45"/>
    <mergeCell ref="B44:B45"/>
    <mergeCell ref="C44:C45"/>
    <mergeCell ref="D44:D45"/>
    <mergeCell ref="E44:E45"/>
    <mergeCell ref="F44:F45"/>
    <mergeCell ref="H44:H45"/>
    <mergeCell ref="K44:K45"/>
    <mergeCell ref="N44:N45"/>
    <mergeCell ref="Q44:Q45"/>
    <mergeCell ref="BW42:BW43"/>
    <mergeCell ref="BZ42:BZ43"/>
    <mergeCell ref="BE42:BE43"/>
    <mergeCell ref="BH42:BH43"/>
    <mergeCell ref="AX44:AX45"/>
    <mergeCell ref="AY44:AY45"/>
    <mergeCell ref="G42:G43"/>
    <mergeCell ref="H42:H43"/>
    <mergeCell ref="AF44:AF45"/>
    <mergeCell ref="AI44:AI45"/>
    <mergeCell ref="AJ44:AJ45"/>
    <mergeCell ref="AK44:AK45"/>
    <mergeCell ref="T44:T45"/>
    <mergeCell ref="W44:W45"/>
    <mergeCell ref="Z44:Z45"/>
    <mergeCell ref="AC44:AC45"/>
    <mergeCell ref="A42:A43"/>
    <mergeCell ref="B42:B43"/>
    <mergeCell ref="C42:C43"/>
    <mergeCell ref="D42:D43"/>
    <mergeCell ref="E42:E43"/>
    <mergeCell ref="F42:F43"/>
    <mergeCell ref="K42:K43"/>
    <mergeCell ref="N42:N43"/>
    <mergeCell ref="Q42:Q43"/>
    <mergeCell ref="T42:T43"/>
    <mergeCell ref="BZ40:BZ41"/>
    <mergeCell ref="CA40:CA41"/>
    <mergeCell ref="CA42:CA43"/>
    <mergeCell ref="AI42:AI43"/>
    <mergeCell ref="AJ42:AJ43"/>
    <mergeCell ref="AK42:AK43"/>
    <mergeCell ref="AL42:AL43"/>
    <mergeCell ref="W42:W43"/>
    <mergeCell ref="Z42:Z43"/>
    <mergeCell ref="AC42:AC43"/>
    <mergeCell ref="AF42:AF43"/>
    <mergeCell ref="AS42:AS43"/>
    <mergeCell ref="AT42:AT43"/>
    <mergeCell ref="AM42:AM43"/>
    <mergeCell ref="AN42:AN43"/>
    <mergeCell ref="AO42:AO43"/>
    <mergeCell ref="AP42:AP43"/>
    <mergeCell ref="AU42:AU43"/>
    <mergeCell ref="AV42:AV43"/>
    <mergeCell ref="AQ40:AQ41"/>
    <mergeCell ref="AR40:AR41"/>
    <mergeCell ref="AS40:AS41"/>
    <mergeCell ref="AT40:AT41"/>
    <mergeCell ref="AU40:AU41"/>
    <mergeCell ref="AV40:AV41"/>
    <mergeCell ref="AQ42:AQ43"/>
    <mergeCell ref="AR42:AR43"/>
    <mergeCell ref="BE40:BE41"/>
    <mergeCell ref="BH40:BH41"/>
    <mergeCell ref="BK40:BK41"/>
    <mergeCell ref="BN40:BN41"/>
    <mergeCell ref="AW40:AW41"/>
    <mergeCell ref="AX40:AX41"/>
    <mergeCell ref="AY40:AY41"/>
    <mergeCell ref="BB40:BB41"/>
    <mergeCell ref="G40:G41"/>
    <mergeCell ref="H40:H41"/>
    <mergeCell ref="BQ40:BQ41"/>
    <mergeCell ref="BT40:BT41"/>
    <mergeCell ref="BW40:BW41"/>
    <mergeCell ref="BH38:BH39"/>
    <mergeCell ref="BK38:BK39"/>
    <mergeCell ref="BN38:BN39"/>
    <mergeCell ref="BQ38:BQ39"/>
    <mergeCell ref="BT38:BT39"/>
    <mergeCell ref="A40:A41"/>
    <mergeCell ref="B40:B41"/>
    <mergeCell ref="C40:C41"/>
    <mergeCell ref="D40:D41"/>
    <mergeCell ref="E40:E41"/>
    <mergeCell ref="F40:F41"/>
    <mergeCell ref="W40:W41"/>
    <mergeCell ref="Z40:Z41"/>
    <mergeCell ref="AC40:AC41"/>
    <mergeCell ref="AF40:AF41"/>
    <mergeCell ref="K40:K41"/>
    <mergeCell ref="N40:N41"/>
    <mergeCell ref="Q40:Q41"/>
    <mergeCell ref="T40:T41"/>
    <mergeCell ref="AM40:AM41"/>
    <mergeCell ref="AN40:AN41"/>
    <mergeCell ref="AO40:AO41"/>
    <mergeCell ref="AP40:AP41"/>
    <mergeCell ref="AI40:AI41"/>
    <mergeCell ref="AJ40:AJ41"/>
    <mergeCell ref="AK40:AK41"/>
    <mergeCell ref="AL40:AL41"/>
    <mergeCell ref="AO38:AO39"/>
    <mergeCell ref="AP38:AP39"/>
    <mergeCell ref="AQ38:AQ39"/>
    <mergeCell ref="AR38:AR39"/>
    <mergeCell ref="AK38:AK39"/>
    <mergeCell ref="AL38:AL39"/>
    <mergeCell ref="AM38:AM39"/>
    <mergeCell ref="AN38:AN39"/>
    <mergeCell ref="AW38:AW39"/>
    <mergeCell ref="AX38:AX39"/>
    <mergeCell ref="AY38:AY39"/>
    <mergeCell ref="BB38:BB39"/>
    <mergeCell ref="AS38:AS39"/>
    <mergeCell ref="AT38:AT39"/>
    <mergeCell ref="AU38:AU39"/>
    <mergeCell ref="AV38:AV39"/>
    <mergeCell ref="CA36:CA37"/>
    <mergeCell ref="BH36:BH37"/>
    <mergeCell ref="BK36:BK37"/>
    <mergeCell ref="BN36:BN37"/>
    <mergeCell ref="BQ36:BQ37"/>
    <mergeCell ref="BE38:BE39"/>
    <mergeCell ref="BE36:BE37"/>
    <mergeCell ref="BZ38:BZ39"/>
    <mergeCell ref="CA38:CA39"/>
    <mergeCell ref="BW38:BW39"/>
    <mergeCell ref="A38:A39"/>
    <mergeCell ref="B38:B39"/>
    <mergeCell ref="C38:C39"/>
    <mergeCell ref="D38:D39"/>
    <mergeCell ref="BT36:BT37"/>
    <mergeCell ref="BW36:BW37"/>
    <mergeCell ref="AV36:AV37"/>
    <mergeCell ref="AW36:AW37"/>
    <mergeCell ref="AX36:AX37"/>
    <mergeCell ref="AY36:AY37"/>
    <mergeCell ref="K38:K39"/>
    <mergeCell ref="N38:N39"/>
    <mergeCell ref="Q38:Q39"/>
    <mergeCell ref="T38:T39"/>
    <mergeCell ref="E38:E39"/>
    <mergeCell ref="F38:F39"/>
    <mergeCell ref="G38:G39"/>
    <mergeCell ref="H38:H39"/>
    <mergeCell ref="BW34:BW35"/>
    <mergeCell ref="BZ34:BZ35"/>
    <mergeCell ref="AJ36:AJ37"/>
    <mergeCell ref="AK36:AK37"/>
    <mergeCell ref="AL36:AL37"/>
    <mergeCell ref="AM36:AM37"/>
    <mergeCell ref="AN36:AN37"/>
    <mergeCell ref="AO36:AO37"/>
    <mergeCell ref="BZ36:BZ37"/>
    <mergeCell ref="BB36:BB37"/>
    <mergeCell ref="F36:F37"/>
    <mergeCell ref="G36:G37"/>
    <mergeCell ref="H36:H37"/>
    <mergeCell ref="K36:K37"/>
    <mergeCell ref="AI38:AI39"/>
    <mergeCell ref="AJ38:AJ39"/>
    <mergeCell ref="W38:W39"/>
    <mergeCell ref="Z38:Z39"/>
    <mergeCell ref="AC38:AC39"/>
    <mergeCell ref="AF38:AF39"/>
    <mergeCell ref="N36:N37"/>
    <mergeCell ref="Q36:Q37"/>
    <mergeCell ref="T36:T37"/>
    <mergeCell ref="W36:W37"/>
    <mergeCell ref="CA34:CA35"/>
    <mergeCell ref="A36:A37"/>
    <mergeCell ref="B36:B37"/>
    <mergeCell ref="C36:C37"/>
    <mergeCell ref="D36:D37"/>
    <mergeCell ref="E36:E37"/>
    <mergeCell ref="AP36:AP37"/>
    <mergeCell ref="AQ36:AQ37"/>
    <mergeCell ref="AR36:AR37"/>
    <mergeCell ref="AS36:AS37"/>
    <mergeCell ref="Z36:Z37"/>
    <mergeCell ref="AC36:AC37"/>
    <mergeCell ref="AF36:AF37"/>
    <mergeCell ref="AI36:AI37"/>
    <mergeCell ref="AP34:AP35"/>
    <mergeCell ref="AQ34:AQ35"/>
    <mergeCell ref="AR34:AR35"/>
    <mergeCell ref="AS34:AS35"/>
    <mergeCell ref="AT34:AT35"/>
    <mergeCell ref="AU34:AU35"/>
    <mergeCell ref="AV34:AV35"/>
    <mergeCell ref="AW34:AW35"/>
    <mergeCell ref="AX34:AX35"/>
    <mergeCell ref="AY34:AY35"/>
    <mergeCell ref="AT36:AT37"/>
    <mergeCell ref="AU36:AU37"/>
    <mergeCell ref="BN32:BN33"/>
    <mergeCell ref="BQ32:BQ33"/>
    <mergeCell ref="BT32:BT33"/>
    <mergeCell ref="BB34:BB35"/>
    <mergeCell ref="BE34:BE35"/>
    <mergeCell ref="BH34:BH35"/>
    <mergeCell ref="BK34:BK35"/>
    <mergeCell ref="CA32:CA33"/>
    <mergeCell ref="A34:A35"/>
    <mergeCell ref="B34:B35"/>
    <mergeCell ref="C34:C35"/>
    <mergeCell ref="D34:D35"/>
    <mergeCell ref="E34:E35"/>
    <mergeCell ref="F34:F35"/>
    <mergeCell ref="G34:G35"/>
    <mergeCell ref="BN34:BN35"/>
    <mergeCell ref="BQ34:BQ35"/>
    <mergeCell ref="H34:H35"/>
    <mergeCell ref="K34:K35"/>
    <mergeCell ref="N34:N35"/>
    <mergeCell ref="Q34:Q35"/>
    <mergeCell ref="BW32:BW33"/>
    <mergeCell ref="BZ32:BZ33"/>
    <mergeCell ref="BT34:BT35"/>
    <mergeCell ref="BE32:BE33"/>
    <mergeCell ref="BH32:BH33"/>
    <mergeCell ref="BK32:BK33"/>
    <mergeCell ref="AF34:AF35"/>
    <mergeCell ref="AI34:AI35"/>
    <mergeCell ref="AJ34:AJ35"/>
    <mergeCell ref="AK34:AK35"/>
    <mergeCell ref="T34:T35"/>
    <mergeCell ref="W34:W35"/>
    <mergeCell ref="Z34:Z35"/>
    <mergeCell ref="AC34:AC35"/>
    <mergeCell ref="AL32:AL33"/>
    <mergeCell ref="AM32:AM33"/>
    <mergeCell ref="AL34:AL35"/>
    <mergeCell ref="AM34:AM35"/>
    <mergeCell ref="AN34:AN35"/>
    <mergeCell ref="AO34:AO35"/>
    <mergeCell ref="AX32:AX33"/>
    <mergeCell ref="AY32:AY33"/>
    <mergeCell ref="AR32:AR33"/>
    <mergeCell ref="AS32:AS33"/>
    <mergeCell ref="AT32:AT33"/>
    <mergeCell ref="AU32:AU33"/>
    <mergeCell ref="F32:F33"/>
    <mergeCell ref="G32:G33"/>
    <mergeCell ref="H32:H33"/>
    <mergeCell ref="K32:K33"/>
    <mergeCell ref="AV32:AV33"/>
    <mergeCell ref="AW32:AW33"/>
    <mergeCell ref="AN32:AN33"/>
    <mergeCell ref="AO32:AO33"/>
    <mergeCell ref="AP32:AP33"/>
    <mergeCell ref="AQ32:AQ33"/>
    <mergeCell ref="N32:N33"/>
    <mergeCell ref="Q32:Q33"/>
    <mergeCell ref="T32:T33"/>
    <mergeCell ref="W32:W33"/>
    <mergeCell ref="BB32:BB33"/>
    <mergeCell ref="A32:A33"/>
    <mergeCell ref="B32:B33"/>
    <mergeCell ref="C32:C33"/>
    <mergeCell ref="D32:D33"/>
    <mergeCell ref="E32:E33"/>
    <mergeCell ref="AS30:AS31"/>
    <mergeCell ref="AT30:AT31"/>
    <mergeCell ref="AU30:AU31"/>
    <mergeCell ref="AV30:AV31"/>
    <mergeCell ref="Z32:Z33"/>
    <mergeCell ref="AC32:AC33"/>
    <mergeCell ref="AF32:AF33"/>
    <mergeCell ref="AI32:AI33"/>
    <mergeCell ref="AJ32:AJ33"/>
    <mergeCell ref="AK32:AK33"/>
    <mergeCell ref="BZ30:BZ31"/>
    <mergeCell ref="BE30:BE31"/>
    <mergeCell ref="BH30:BH31"/>
    <mergeCell ref="BK30:BK31"/>
    <mergeCell ref="BN30:BN31"/>
    <mergeCell ref="AW30:AW31"/>
    <mergeCell ref="AX30:AX31"/>
    <mergeCell ref="AY30:AY31"/>
    <mergeCell ref="BB30:BB31"/>
    <mergeCell ref="CA30:CA31"/>
    <mergeCell ref="BN28:BN29"/>
    <mergeCell ref="BQ28:BQ29"/>
    <mergeCell ref="BT28:BT29"/>
    <mergeCell ref="BW28:BW29"/>
    <mergeCell ref="BZ28:BZ29"/>
    <mergeCell ref="CA28:CA29"/>
    <mergeCell ref="BQ30:BQ31"/>
    <mergeCell ref="BT30:BT31"/>
    <mergeCell ref="BW30:BW31"/>
    <mergeCell ref="E30:E31"/>
    <mergeCell ref="F30:F31"/>
    <mergeCell ref="G30:G31"/>
    <mergeCell ref="H30:H31"/>
    <mergeCell ref="A30:A31"/>
    <mergeCell ref="B30:B31"/>
    <mergeCell ref="C30:C31"/>
    <mergeCell ref="D30:D31"/>
    <mergeCell ref="W30:W31"/>
    <mergeCell ref="Z30:Z31"/>
    <mergeCell ref="AC30:AC31"/>
    <mergeCell ref="AF30:AF31"/>
    <mergeCell ref="K30:K31"/>
    <mergeCell ref="N30:N31"/>
    <mergeCell ref="Q30:Q31"/>
    <mergeCell ref="T30:T31"/>
    <mergeCell ref="AO30:AO31"/>
    <mergeCell ref="AP30:AP31"/>
    <mergeCell ref="AI30:AI31"/>
    <mergeCell ref="AJ30:AJ31"/>
    <mergeCell ref="AK30:AK31"/>
    <mergeCell ref="AL30:AL31"/>
    <mergeCell ref="AQ30:AQ31"/>
    <mergeCell ref="AR30:AR31"/>
    <mergeCell ref="AM28:AM29"/>
    <mergeCell ref="AN28:AN29"/>
    <mergeCell ref="AO28:AO29"/>
    <mergeCell ref="AP28:AP29"/>
    <mergeCell ref="AQ28:AQ29"/>
    <mergeCell ref="AR28:AR29"/>
    <mergeCell ref="AM30:AM31"/>
    <mergeCell ref="AN30:AN31"/>
    <mergeCell ref="AW28:AW29"/>
    <mergeCell ref="AX28:AX29"/>
    <mergeCell ref="AY28:AY29"/>
    <mergeCell ref="BB28:BB29"/>
    <mergeCell ref="AS28:AS29"/>
    <mergeCell ref="AT28:AT29"/>
    <mergeCell ref="AU28:AU29"/>
    <mergeCell ref="AV28:AV29"/>
    <mergeCell ref="AX26:AX27"/>
    <mergeCell ref="AY26:AY27"/>
    <mergeCell ref="BB26:BB27"/>
    <mergeCell ref="BE26:BE27"/>
    <mergeCell ref="BH26:BH27"/>
    <mergeCell ref="BK26:BK27"/>
    <mergeCell ref="BN26:BN27"/>
    <mergeCell ref="BQ26:BQ27"/>
    <mergeCell ref="BT26:BT27"/>
    <mergeCell ref="BW26:BW27"/>
    <mergeCell ref="BE28:BE29"/>
    <mergeCell ref="BH28:BH29"/>
    <mergeCell ref="BK28:BK29"/>
    <mergeCell ref="BZ26:BZ27"/>
    <mergeCell ref="CA26:CA27"/>
    <mergeCell ref="A28:A29"/>
    <mergeCell ref="B28:B29"/>
    <mergeCell ref="C28:C29"/>
    <mergeCell ref="D28:D29"/>
    <mergeCell ref="E28:E29"/>
    <mergeCell ref="F28:F29"/>
    <mergeCell ref="G28:G29"/>
    <mergeCell ref="H28:H29"/>
    <mergeCell ref="AK28:AK29"/>
    <mergeCell ref="AL28:AL29"/>
    <mergeCell ref="W28:W29"/>
    <mergeCell ref="Z28:Z29"/>
    <mergeCell ref="AC28:AC29"/>
    <mergeCell ref="AF28:AF29"/>
    <mergeCell ref="F26:F27"/>
    <mergeCell ref="G26:G27"/>
    <mergeCell ref="H26:H27"/>
    <mergeCell ref="K26:K27"/>
    <mergeCell ref="AI28:AI29"/>
    <mergeCell ref="AJ28:AJ29"/>
    <mergeCell ref="K28:K29"/>
    <mergeCell ref="N28:N29"/>
    <mergeCell ref="Q28:Q29"/>
    <mergeCell ref="T28:T29"/>
    <mergeCell ref="N26:N27"/>
    <mergeCell ref="Q26:Q27"/>
    <mergeCell ref="T26:T27"/>
    <mergeCell ref="W26:W27"/>
    <mergeCell ref="CA24:CA25"/>
    <mergeCell ref="A26:A27"/>
    <mergeCell ref="B26:B27"/>
    <mergeCell ref="C26:C27"/>
    <mergeCell ref="D26:D27"/>
    <mergeCell ref="E26:E27"/>
    <mergeCell ref="AJ26:AJ27"/>
    <mergeCell ref="AK26:AK27"/>
    <mergeCell ref="AL26:AL27"/>
    <mergeCell ref="AM26:AM27"/>
    <mergeCell ref="Z26:Z27"/>
    <mergeCell ref="AC26:AC27"/>
    <mergeCell ref="AF26:AF27"/>
    <mergeCell ref="AI26:AI27"/>
    <mergeCell ref="AT26:AT27"/>
    <mergeCell ref="AU26:AU27"/>
    <mergeCell ref="AN26:AN27"/>
    <mergeCell ref="AO26:AO27"/>
    <mergeCell ref="AP26:AP27"/>
    <mergeCell ref="AQ26:AQ27"/>
    <mergeCell ref="AV26:AV27"/>
    <mergeCell ref="AW26:AW27"/>
    <mergeCell ref="AR24:AR25"/>
    <mergeCell ref="AS24:AS25"/>
    <mergeCell ref="AT24:AT25"/>
    <mergeCell ref="AU24:AU25"/>
    <mergeCell ref="AV24:AV25"/>
    <mergeCell ref="AW24:AW25"/>
    <mergeCell ref="AR26:AR27"/>
    <mergeCell ref="AS26:AS27"/>
    <mergeCell ref="BH24:BH25"/>
    <mergeCell ref="BK24:BK25"/>
    <mergeCell ref="BN24:BN25"/>
    <mergeCell ref="BQ24:BQ25"/>
    <mergeCell ref="AX24:AX25"/>
    <mergeCell ref="AY24:AY25"/>
    <mergeCell ref="BB24:BB25"/>
    <mergeCell ref="BE24:BE25"/>
    <mergeCell ref="BT24:BT25"/>
    <mergeCell ref="BW24:BW25"/>
    <mergeCell ref="BZ24:BZ25"/>
    <mergeCell ref="BK22:BK23"/>
    <mergeCell ref="BN22:BN23"/>
    <mergeCell ref="BQ22:BQ23"/>
    <mergeCell ref="BT22:BT23"/>
    <mergeCell ref="BW22:BW23"/>
    <mergeCell ref="BZ22:BZ23"/>
    <mergeCell ref="CA22:CA23"/>
    <mergeCell ref="A24:A25"/>
    <mergeCell ref="B24:B25"/>
    <mergeCell ref="C24:C25"/>
    <mergeCell ref="D24:D25"/>
    <mergeCell ref="E24:E25"/>
    <mergeCell ref="F24:F25"/>
    <mergeCell ref="G24:G25"/>
    <mergeCell ref="H24:H25"/>
    <mergeCell ref="K24:K25"/>
    <mergeCell ref="Z24:Z25"/>
    <mergeCell ref="AC24:AC25"/>
    <mergeCell ref="AF24:AF25"/>
    <mergeCell ref="AI24:AI25"/>
    <mergeCell ref="N24:N25"/>
    <mergeCell ref="Q24:Q25"/>
    <mergeCell ref="T24:T25"/>
    <mergeCell ref="W24:W25"/>
    <mergeCell ref="AN24:AN25"/>
    <mergeCell ref="AO24:AO25"/>
    <mergeCell ref="AP24:AP25"/>
    <mergeCell ref="AQ24:AQ25"/>
    <mergeCell ref="AJ24:AJ25"/>
    <mergeCell ref="AK24:AK25"/>
    <mergeCell ref="AL24:AL25"/>
    <mergeCell ref="AM24:AM25"/>
    <mergeCell ref="AP22:AP23"/>
    <mergeCell ref="AQ22:AQ23"/>
    <mergeCell ref="AR22:AR23"/>
    <mergeCell ref="AS22:AS23"/>
    <mergeCell ref="AL22:AL23"/>
    <mergeCell ref="AM22:AM23"/>
    <mergeCell ref="AN22:AN23"/>
    <mergeCell ref="AO22:AO23"/>
    <mergeCell ref="BB22:BB23"/>
    <mergeCell ref="BE22:BE23"/>
    <mergeCell ref="AT22:AT23"/>
    <mergeCell ref="AU22:AU23"/>
    <mergeCell ref="AV22:AV23"/>
    <mergeCell ref="AW22:AW23"/>
    <mergeCell ref="G22:G23"/>
    <mergeCell ref="BK20:BK21"/>
    <mergeCell ref="BN20:BN21"/>
    <mergeCell ref="BQ20:BQ21"/>
    <mergeCell ref="BT20:BT21"/>
    <mergeCell ref="BH22:BH23"/>
    <mergeCell ref="AW20:AW21"/>
    <mergeCell ref="AX20:AX21"/>
    <mergeCell ref="AY20:AY21"/>
    <mergeCell ref="BB20:BB21"/>
    <mergeCell ref="A22:A23"/>
    <mergeCell ref="B22:B23"/>
    <mergeCell ref="C22:C23"/>
    <mergeCell ref="D22:D23"/>
    <mergeCell ref="E22:E23"/>
    <mergeCell ref="F22:F23"/>
    <mergeCell ref="H22:H23"/>
    <mergeCell ref="K22:K23"/>
    <mergeCell ref="N22:N23"/>
    <mergeCell ref="Q22:Q23"/>
    <mergeCell ref="BW20:BW21"/>
    <mergeCell ref="BZ20:BZ21"/>
    <mergeCell ref="BE20:BE21"/>
    <mergeCell ref="BH20:BH21"/>
    <mergeCell ref="AX22:AX23"/>
    <mergeCell ref="AY22:AY23"/>
    <mergeCell ref="G20:G21"/>
    <mergeCell ref="H20:H21"/>
    <mergeCell ref="AF22:AF23"/>
    <mergeCell ref="AI22:AI23"/>
    <mergeCell ref="AJ22:AJ23"/>
    <mergeCell ref="AK22:AK23"/>
    <mergeCell ref="T22:T23"/>
    <mergeCell ref="W22:W23"/>
    <mergeCell ref="Z22:Z23"/>
    <mergeCell ref="AC22:AC23"/>
    <mergeCell ref="A20:A21"/>
    <mergeCell ref="B20:B21"/>
    <mergeCell ref="C20:C21"/>
    <mergeCell ref="D20:D21"/>
    <mergeCell ref="E20:E21"/>
    <mergeCell ref="F20:F21"/>
    <mergeCell ref="K20:K21"/>
    <mergeCell ref="N20:N21"/>
    <mergeCell ref="Q20:Q21"/>
    <mergeCell ref="T20:T21"/>
    <mergeCell ref="BZ18:BZ19"/>
    <mergeCell ref="CA18:CA19"/>
    <mergeCell ref="CA20:CA21"/>
    <mergeCell ref="AI20:AI21"/>
    <mergeCell ref="AJ20:AJ21"/>
    <mergeCell ref="AK20:AK21"/>
    <mergeCell ref="AL20:AL21"/>
    <mergeCell ref="W20:W21"/>
    <mergeCell ref="Z20:Z21"/>
    <mergeCell ref="AC20:AC21"/>
    <mergeCell ref="AF20:AF21"/>
    <mergeCell ref="AS20:AS21"/>
    <mergeCell ref="AT20:AT21"/>
    <mergeCell ref="AM20:AM21"/>
    <mergeCell ref="AN20:AN21"/>
    <mergeCell ref="AO20:AO21"/>
    <mergeCell ref="AP20:AP21"/>
    <mergeCell ref="AU20:AU21"/>
    <mergeCell ref="AV20:AV21"/>
    <mergeCell ref="AQ18:AQ19"/>
    <mergeCell ref="AR18:AR19"/>
    <mergeCell ref="AS18:AS19"/>
    <mergeCell ref="AT18:AT19"/>
    <mergeCell ref="AU18:AU19"/>
    <mergeCell ref="AV18:AV19"/>
    <mergeCell ref="AQ20:AQ21"/>
    <mergeCell ref="AR20:AR21"/>
    <mergeCell ref="BE18:BE19"/>
    <mergeCell ref="BH18:BH19"/>
    <mergeCell ref="BK18:BK19"/>
    <mergeCell ref="BN18:BN19"/>
    <mergeCell ref="AW18:AW19"/>
    <mergeCell ref="AX18:AX19"/>
    <mergeCell ref="AY18:AY19"/>
    <mergeCell ref="BB18:BB19"/>
    <mergeCell ref="G18:G19"/>
    <mergeCell ref="H18:H19"/>
    <mergeCell ref="BQ18:BQ19"/>
    <mergeCell ref="BT18:BT19"/>
    <mergeCell ref="BW18:BW19"/>
    <mergeCell ref="BH16:BH17"/>
    <mergeCell ref="BK16:BK17"/>
    <mergeCell ref="BN16:BN17"/>
    <mergeCell ref="BQ16:BQ17"/>
    <mergeCell ref="BT16:BT17"/>
    <mergeCell ref="A18:A19"/>
    <mergeCell ref="B18:B19"/>
    <mergeCell ref="C18:C19"/>
    <mergeCell ref="D18:D19"/>
    <mergeCell ref="E18:E19"/>
    <mergeCell ref="F18:F19"/>
    <mergeCell ref="W18:W19"/>
    <mergeCell ref="Z18:Z19"/>
    <mergeCell ref="AC18:AC19"/>
    <mergeCell ref="AF18:AF19"/>
    <mergeCell ref="K18:K19"/>
    <mergeCell ref="N18:N19"/>
    <mergeCell ref="Q18:Q19"/>
    <mergeCell ref="T18:T19"/>
    <mergeCell ref="AM18:AM19"/>
    <mergeCell ref="AN18:AN19"/>
    <mergeCell ref="AO18:AO19"/>
    <mergeCell ref="AP18:AP19"/>
    <mergeCell ref="AI18:AI19"/>
    <mergeCell ref="AJ18:AJ19"/>
    <mergeCell ref="AK18:AK19"/>
    <mergeCell ref="AL18:AL19"/>
    <mergeCell ref="AO16:AO17"/>
    <mergeCell ref="AP16:AP17"/>
    <mergeCell ref="AQ16:AQ17"/>
    <mergeCell ref="AR16:AR17"/>
    <mergeCell ref="AK16:AK17"/>
    <mergeCell ref="AL16:AL17"/>
    <mergeCell ref="AM16:AM17"/>
    <mergeCell ref="AN16:AN17"/>
    <mergeCell ref="AW16:AW17"/>
    <mergeCell ref="AX16:AX17"/>
    <mergeCell ref="AY16:AY17"/>
    <mergeCell ref="BB16:BB17"/>
    <mergeCell ref="AS16:AS17"/>
    <mergeCell ref="AT16:AT17"/>
    <mergeCell ref="AU16:AU17"/>
    <mergeCell ref="AV16:AV17"/>
    <mergeCell ref="CA14:CA15"/>
    <mergeCell ref="BH14:BH15"/>
    <mergeCell ref="BK14:BK15"/>
    <mergeCell ref="BN14:BN15"/>
    <mergeCell ref="BQ14:BQ15"/>
    <mergeCell ref="BE16:BE17"/>
    <mergeCell ref="BE14:BE15"/>
    <mergeCell ref="BZ16:BZ17"/>
    <mergeCell ref="CA16:CA17"/>
    <mergeCell ref="BW16:BW17"/>
    <mergeCell ref="A16:A17"/>
    <mergeCell ref="B16:B17"/>
    <mergeCell ref="C16:C17"/>
    <mergeCell ref="D16:D17"/>
    <mergeCell ref="BT14:BT15"/>
    <mergeCell ref="BW14:BW15"/>
    <mergeCell ref="AV14:AV15"/>
    <mergeCell ref="AW14:AW15"/>
    <mergeCell ref="AX14:AX15"/>
    <mergeCell ref="AY14:AY15"/>
    <mergeCell ref="K16:K17"/>
    <mergeCell ref="N16:N17"/>
    <mergeCell ref="Q16:Q17"/>
    <mergeCell ref="T16:T17"/>
    <mergeCell ref="E16:E17"/>
    <mergeCell ref="F16:F17"/>
    <mergeCell ref="G16:G17"/>
    <mergeCell ref="H16:H17"/>
    <mergeCell ref="BW12:BW13"/>
    <mergeCell ref="BZ12:BZ13"/>
    <mergeCell ref="AJ14:AJ15"/>
    <mergeCell ref="AK14:AK15"/>
    <mergeCell ref="AL14:AL15"/>
    <mergeCell ref="AM14:AM15"/>
    <mergeCell ref="AN14:AN15"/>
    <mergeCell ref="AO14:AO15"/>
    <mergeCell ref="BZ14:BZ15"/>
    <mergeCell ref="BB14:BB15"/>
    <mergeCell ref="F14:F15"/>
    <mergeCell ref="G14:G15"/>
    <mergeCell ref="H14:H15"/>
    <mergeCell ref="K14:K15"/>
    <mergeCell ref="AI16:AI17"/>
    <mergeCell ref="AJ16:AJ17"/>
    <mergeCell ref="W16:W17"/>
    <mergeCell ref="Z16:Z17"/>
    <mergeCell ref="AC16:AC17"/>
    <mergeCell ref="AF16:AF17"/>
    <mergeCell ref="N14:N15"/>
    <mergeCell ref="Q14:Q15"/>
    <mergeCell ref="T14:T15"/>
    <mergeCell ref="W14:W15"/>
    <mergeCell ref="CA12:CA13"/>
    <mergeCell ref="A14:A15"/>
    <mergeCell ref="B14:B15"/>
    <mergeCell ref="C14:C15"/>
    <mergeCell ref="D14:D15"/>
    <mergeCell ref="E14:E15"/>
    <mergeCell ref="AP14:AP15"/>
    <mergeCell ref="AQ14:AQ15"/>
    <mergeCell ref="AR14:AR15"/>
    <mergeCell ref="AS14:AS15"/>
    <mergeCell ref="Z14:Z15"/>
    <mergeCell ref="AC14:AC15"/>
    <mergeCell ref="AF14:AF15"/>
    <mergeCell ref="AI14:AI15"/>
    <mergeCell ref="AP12:AP13"/>
    <mergeCell ref="AQ12:AQ13"/>
    <mergeCell ref="AR12:AR13"/>
    <mergeCell ref="AS12:AS13"/>
    <mergeCell ref="AT12:AT13"/>
    <mergeCell ref="AU12:AU13"/>
    <mergeCell ref="AV12:AV13"/>
    <mergeCell ref="AW12:AW13"/>
    <mergeCell ref="AX12:AX13"/>
    <mergeCell ref="AY12:AY13"/>
    <mergeCell ref="AT14:AT15"/>
    <mergeCell ref="AU14:AU15"/>
    <mergeCell ref="BN10:BN11"/>
    <mergeCell ref="BQ10:BQ11"/>
    <mergeCell ref="BT10:BT11"/>
    <mergeCell ref="BB12:BB13"/>
    <mergeCell ref="BE12:BE13"/>
    <mergeCell ref="BH12:BH13"/>
    <mergeCell ref="BK12:BK13"/>
    <mergeCell ref="CA10:CA11"/>
    <mergeCell ref="A12:A13"/>
    <mergeCell ref="B12:B13"/>
    <mergeCell ref="C12:C13"/>
    <mergeCell ref="D12:D13"/>
    <mergeCell ref="E12:E13"/>
    <mergeCell ref="F12:F13"/>
    <mergeCell ref="G12:G13"/>
    <mergeCell ref="BN12:BN13"/>
    <mergeCell ref="BQ12:BQ13"/>
    <mergeCell ref="H12:H13"/>
    <mergeCell ref="K12:K13"/>
    <mergeCell ref="N12:N13"/>
    <mergeCell ref="Q12:Q13"/>
    <mergeCell ref="BW10:BW11"/>
    <mergeCell ref="BZ10:BZ11"/>
    <mergeCell ref="BT12:BT13"/>
    <mergeCell ref="BE10:BE11"/>
    <mergeCell ref="BH10:BH11"/>
    <mergeCell ref="BK10:BK11"/>
    <mergeCell ref="AF12:AF13"/>
    <mergeCell ref="AI12:AI13"/>
    <mergeCell ref="AJ12:AJ13"/>
    <mergeCell ref="AK12:AK13"/>
    <mergeCell ref="T12:T13"/>
    <mergeCell ref="W12:W13"/>
    <mergeCell ref="Z12:Z13"/>
    <mergeCell ref="AC12:AC13"/>
    <mergeCell ref="AL10:AL11"/>
    <mergeCell ref="AM10:AM11"/>
    <mergeCell ref="AL12:AL13"/>
    <mergeCell ref="AM12:AM13"/>
    <mergeCell ref="AN12:AN13"/>
    <mergeCell ref="AO12:AO13"/>
    <mergeCell ref="AX10:AX11"/>
    <mergeCell ref="AY10:AY11"/>
    <mergeCell ref="AR10:AR11"/>
    <mergeCell ref="AS10:AS11"/>
    <mergeCell ref="AT10:AT11"/>
    <mergeCell ref="AU10:AU11"/>
    <mergeCell ref="F10:F11"/>
    <mergeCell ref="G10:G11"/>
    <mergeCell ref="H10:H11"/>
    <mergeCell ref="K10:K11"/>
    <mergeCell ref="AV10:AV11"/>
    <mergeCell ref="AW10:AW11"/>
    <mergeCell ref="AN10:AN11"/>
    <mergeCell ref="AO10:AO11"/>
    <mergeCell ref="AP10:AP11"/>
    <mergeCell ref="AQ10:AQ11"/>
    <mergeCell ref="N10:N11"/>
    <mergeCell ref="Q10:Q11"/>
    <mergeCell ref="T10:T11"/>
    <mergeCell ref="W10:W11"/>
    <mergeCell ref="BB10:BB11"/>
    <mergeCell ref="A10:A11"/>
    <mergeCell ref="B10:B11"/>
    <mergeCell ref="C10:C11"/>
    <mergeCell ref="D10:D11"/>
    <mergeCell ref="E10:E11"/>
    <mergeCell ref="AS8:AS9"/>
    <mergeCell ref="AT8:AT9"/>
    <mergeCell ref="AU8:AU9"/>
    <mergeCell ref="AV8:AV9"/>
    <mergeCell ref="Z10:Z11"/>
    <mergeCell ref="AC10:AC11"/>
    <mergeCell ref="AF10:AF11"/>
    <mergeCell ref="AI10:AI11"/>
    <mergeCell ref="AJ10:AJ11"/>
    <mergeCell ref="AK10:AK11"/>
    <mergeCell ref="BZ8:BZ9"/>
    <mergeCell ref="BE8:BE9"/>
    <mergeCell ref="BH8:BH9"/>
    <mergeCell ref="BK8:BK9"/>
    <mergeCell ref="BN8:BN9"/>
    <mergeCell ref="AW8:AW9"/>
    <mergeCell ref="AX8:AX9"/>
    <mergeCell ref="AY8:AY9"/>
    <mergeCell ref="BB8:BB9"/>
    <mergeCell ref="CA8:CA9"/>
    <mergeCell ref="BN6:BN7"/>
    <mergeCell ref="BQ6:BQ7"/>
    <mergeCell ref="BT6:BT7"/>
    <mergeCell ref="BW6:BW7"/>
    <mergeCell ref="BZ6:BZ7"/>
    <mergeCell ref="CA6:CA7"/>
    <mergeCell ref="BQ8:BQ9"/>
    <mergeCell ref="BT8:BT9"/>
    <mergeCell ref="BW8:BW9"/>
    <mergeCell ref="E8:E9"/>
    <mergeCell ref="F8:F9"/>
    <mergeCell ref="G8:G9"/>
    <mergeCell ref="H8:H9"/>
    <mergeCell ref="A8:A9"/>
    <mergeCell ref="B8:B9"/>
    <mergeCell ref="C8:C9"/>
    <mergeCell ref="D8:D9"/>
    <mergeCell ref="W8:W9"/>
    <mergeCell ref="Z8:Z9"/>
    <mergeCell ref="AC8:AC9"/>
    <mergeCell ref="AF8:AF9"/>
    <mergeCell ref="K8:K9"/>
    <mergeCell ref="N8:N9"/>
    <mergeCell ref="Q8:Q9"/>
    <mergeCell ref="T8:T9"/>
    <mergeCell ref="AO8:AO9"/>
    <mergeCell ref="AP8:AP9"/>
    <mergeCell ref="AI8:AI9"/>
    <mergeCell ref="AJ8:AJ9"/>
    <mergeCell ref="AK8:AK9"/>
    <mergeCell ref="AL8:AL9"/>
    <mergeCell ref="AQ8:AQ9"/>
    <mergeCell ref="AR8:AR9"/>
    <mergeCell ref="AM6:AM7"/>
    <mergeCell ref="AN6:AN7"/>
    <mergeCell ref="AO6:AO7"/>
    <mergeCell ref="AP6:AP7"/>
    <mergeCell ref="AQ6:AQ7"/>
    <mergeCell ref="AR6:AR7"/>
    <mergeCell ref="AM8:AM9"/>
    <mergeCell ref="AN8:AN9"/>
    <mergeCell ref="AW6:AW7"/>
    <mergeCell ref="AX6:AX7"/>
    <mergeCell ref="AY6:AY7"/>
    <mergeCell ref="BB6:BB7"/>
    <mergeCell ref="AS6:AS7"/>
    <mergeCell ref="AT6:AT7"/>
    <mergeCell ref="AU6:AU7"/>
    <mergeCell ref="AV6:AV7"/>
    <mergeCell ref="AX4:AX5"/>
    <mergeCell ref="AY4:AY5"/>
    <mergeCell ref="BB4:BB5"/>
    <mergeCell ref="BE4:BE5"/>
    <mergeCell ref="BH4:BH5"/>
    <mergeCell ref="BK4:BK5"/>
    <mergeCell ref="BN4:BN5"/>
    <mergeCell ref="BQ4:BQ5"/>
    <mergeCell ref="BT4:BT5"/>
    <mergeCell ref="BW4:BW5"/>
    <mergeCell ref="BE6:BE7"/>
    <mergeCell ref="BH6:BH7"/>
    <mergeCell ref="BK6:BK7"/>
    <mergeCell ref="BZ4:BZ5"/>
    <mergeCell ref="CA4:CA5"/>
    <mergeCell ref="A6:A7"/>
    <mergeCell ref="B6:B7"/>
    <mergeCell ref="C6:C7"/>
    <mergeCell ref="D6:D7"/>
    <mergeCell ref="E6:E7"/>
    <mergeCell ref="F6:F7"/>
    <mergeCell ref="G6:G7"/>
    <mergeCell ref="H6:H7"/>
    <mergeCell ref="AK6:AK7"/>
    <mergeCell ref="AL6:AL7"/>
    <mergeCell ref="W6:W7"/>
    <mergeCell ref="Z6:Z7"/>
    <mergeCell ref="AC6:AC7"/>
    <mergeCell ref="AF6:AF7"/>
    <mergeCell ref="F4:F5"/>
    <mergeCell ref="G4:G5"/>
    <mergeCell ref="H4:H5"/>
    <mergeCell ref="K4:K5"/>
    <mergeCell ref="AI6:AI7"/>
    <mergeCell ref="AJ6:AJ7"/>
    <mergeCell ref="K6:K7"/>
    <mergeCell ref="N6:N7"/>
    <mergeCell ref="Q6:Q7"/>
    <mergeCell ref="T6:T7"/>
    <mergeCell ref="N4:N5"/>
    <mergeCell ref="Q4:Q5"/>
    <mergeCell ref="T4:T5"/>
    <mergeCell ref="W4:W5"/>
    <mergeCell ref="BX3:BY3"/>
    <mergeCell ref="A4:A5"/>
    <mergeCell ref="B4:B5"/>
    <mergeCell ref="C4:C5"/>
    <mergeCell ref="D4:D5"/>
    <mergeCell ref="E4:E5"/>
    <mergeCell ref="AJ4:AJ5"/>
    <mergeCell ref="AK4:AK5"/>
    <mergeCell ref="AL4:AL5"/>
    <mergeCell ref="AM4:AM5"/>
    <mergeCell ref="Z4:Z5"/>
    <mergeCell ref="AC4:AC5"/>
    <mergeCell ref="AF4:AF5"/>
    <mergeCell ref="AI4:AI5"/>
    <mergeCell ref="AR4:AR5"/>
    <mergeCell ref="AS4:AS5"/>
    <mergeCell ref="AT4:AT5"/>
    <mergeCell ref="AU4:AU5"/>
    <mergeCell ref="AN4:AN5"/>
    <mergeCell ref="AO4:AO5"/>
    <mergeCell ref="AP4:AP5"/>
    <mergeCell ref="AQ4:AQ5"/>
    <mergeCell ref="AV4:AV5"/>
    <mergeCell ref="AW4:AW5"/>
    <mergeCell ref="I3:J3"/>
    <mergeCell ref="L3:M3"/>
    <mergeCell ref="O3:P3"/>
    <mergeCell ref="R3:S3"/>
    <mergeCell ref="U3:V3"/>
    <mergeCell ref="X3:Y3"/>
    <mergeCell ref="AA3:AB3"/>
    <mergeCell ref="AD3:AE3"/>
    <mergeCell ref="BI3:BJ3"/>
    <mergeCell ref="BL3:BM3"/>
    <mergeCell ref="BO3:BP3"/>
    <mergeCell ref="BR3:BS3"/>
    <mergeCell ref="AG3:AH3"/>
    <mergeCell ref="AZ3:BA3"/>
    <mergeCell ref="BC3:BD3"/>
    <mergeCell ref="BF3:BG3"/>
    <mergeCell ref="BU3:BV3"/>
    <mergeCell ref="A1:G1"/>
    <mergeCell ref="H1:J1"/>
    <mergeCell ref="K1:S2"/>
    <mergeCell ref="T1:AB1"/>
    <mergeCell ref="AC1:AI1"/>
    <mergeCell ref="AR1:AX1"/>
    <mergeCell ref="AY1:BA1"/>
    <mergeCell ref="BB1:BJ2"/>
    <mergeCell ref="BK1:BS1"/>
    <mergeCell ref="BT1:BZ1"/>
    <mergeCell ref="A2:G2"/>
    <mergeCell ref="H2:J2"/>
    <mergeCell ref="T2:AB2"/>
    <mergeCell ref="AC2:AI2"/>
    <mergeCell ref="AR2:AX2"/>
    <mergeCell ref="AY2:BA2"/>
    <mergeCell ref="BK2:BS2"/>
    <mergeCell ref="BT2:BZ2"/>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ID231"/>
  <sheetViews>
    <sheetView workbookViewId="0"/>
  </sheetViews>
  <sheetFormatPr baseColWidth="10" defaultColWidth="8.83203125" defaultRowHeight="12.75" customHeight="1"/>
  <cols>
    <col min="1" max="238" width="11.5" style="242" customWidth="1"/>
  </cols>
  <sheetData>
    <row r="1" spans="1:238">
      <c r="A1" s="235" t="s">
        <v>235</v>
      </c>
      <c r="B1" s="235" t="s">
        <v>236</v>
      </c>
      <c r="C1" s="457">
        <f ca="1">COLUMN(Score!B3)</f>
        <v>2</v>
      </c>
      <c r="D1" s="457">
        <f ca="1">COLUMN(Score!Q3)</f>
        <v>17</v>
      </c>
      <c r="E1" s="105"/>
      <c r="F1" s="105"/>
      <c r="G1" s="309">
        <f ca="1">COLUMN(Score!C3)</f>
        <v>3</v>
      </c>
      <c r="H1" s="309">
        <f ca="1">COLUMN(Score!D3)</f>
        <v>4</v>
      </c>
      <c r="I1" s="388"/>
      <c r="J1" s="309">
        <f ca="1">COLUMN(Score!E3)</f>
        <v>5</v>
      </c>
      <c r="K1" s="309">
        <f ca="1">COLUMN(Score!F3)</f>
        <v>6</v>
      </c>
      <c r="L1" s="309">
        <f ca="1">COLUMN(Score!G3)</f>
        <v>7</v>
      </c>
      <c r="M1" s="457">
        <f ca="1">COLUMN(Score!S3)</f>
        <v>19</v>
      </c>
      <c r="N1" s="457">
        <f ca="1">COLUMN('Bout Clock'!B10)</f>
        <v>2</v>
      </c>
      <c r="O1" s="105"/>
      <c r="P1" s="48"/>
      <c r="Q1" s="235" t="s">
        <v>235</v>
      </c>
      <c r="R1" s="235" t="s">
        <v>237</v>
      </c>
      <c r="S1" s="457">
        <f ca="1">COLUMN(Score!U3)</f>
        <v>21</v>
      </c>
      <c r="T1" s="457">
        <f ca="1">COLUMN(Score!AJ3)</f>
        <v>36</v>
      </c>
      <c r="U1" s="105"/>
      <c r="V1" s="105"/>
      <c r="W1" s="309">
        <f ca="1">COLUMN(Score!V3)</f>
        <v>22</v>
      </c>
      <c r="X1" s="309">
        <f ca="1">COLUMN(Score!W3)</f>
        <v>23</v>
      </c>
      <c r="Y1" s="388"/>
      <c r="Z1" s="309">
        <f ca="1">COLUMN(Score!X3)</f>
        <v>24</v>
      </c>
      <c r="AA1" s="309">
        <f ca="1">COLUMN(Score!Y3)</f>
        <v>25</v>
      </c>
      <c r="AB1" s="309">
        <f ca="1">COLUMN(Score!Z3)</f>
        <v>26</v>
      </c>
      <c r="AC1" s="457">
        <f ca="1">COLUMN(Score!AL3)</f>
        <v>38</v>
      </c>
      <c r="AD1" s="457"/>
      <c r="AE1" s="105"/>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row>
    <row r="2" spans="1:238">
      <c r="A2" s="105" t="s">
        <v>176</v>
      </c>
      <c r="B2" s="105" t="s">
        <v>238</v>
      </c>
      <c r="C2" s="105" t="s">
        <v>447</v>
      </c>
      <c r="D2" s="105" t="s">
        <v>474</v>
      </c>
      <c r="E2" s="105" t="s">
        <v>116</v>
      </c>
      <c r="F2" s="105" t="s">
        <v>117</v>
      </c>
      <c r="G2" s="309" t="s">
        <v>118</v>
      </c>
      <c r="H2" s="309" t="s">
        <v>119</v>
      </c>
      <c r="I2" s="388" t="s">
        <v>120</v>
      </c>
      <c r="J2" s="309" t="s">
        <v>121</v>
      </c>
      <c r="K2" s="309" t="s">
        <v>122</v>
      </c>
      <c r="L2" s="309" t="s">
        <v>509</v>
      </c>
      <c r="M2" s="105" t="s">
        <v>521</v>
      </c>
      <c r="N2" s="105" t="s">
        <v>123</v>
      </c>
      <c r="O2" s="105" t="s">
        <v>124</v>
      </c>
      <c r="P2" s="48"/>
      <c r="Q2" s="105" t="s">
        <v>176</v>
      </c>
      <c r="R2" s="105" t="s">
        <v>238</v>
      </c>
      <c r="S2" s="105" t="s">
        <v>447</v>
      </c>
      <c r="T2" s="105" t="s">
        <v>474</v>
      </c>
      <c r="U2" s="105" t="s">
        <v>116</v>
      </c>
      <c r="V2" s="105" t="s">
        <v>117</v>
      </c>
      <c r="W2" s="309" t="s">
        <v>118</v>
      </c>
      <c r="X2" s="309" t="s">
        <v>119</v>
      </c>
      <c r="Y2" s="388" t="s">
        <v>120</v>
      </c>
      <c r="Z2" s="309" t="s">
        <v>121</v>
      </c>
      <c r="AA2" s="309" t="s">
        <v>122</v>
      </c>
      <c r="AB2" s="309" t="s">
        <v>509</v>
      </c>
      <c r="AC2" s="105" t="s">
        <v>521</v>
      </c>
      <c r="AD2" s="105" t="s">
        <v>123</v>
      </c>
      <c r="AE2" s="105" t="s">
        <v>124</v>
      </c>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row>
    <row r="3" spans="1:238">
      <c r="A3" s="440">
        <v>1</v>
      </c>
      <c r="B3" s="242">
        <f ca="1">IF(ISNA(MATCH($A3,Score!A$4:A$79,0)),"",(MATCH($A3,Score!A$4:A$79,0)+ROW(Score!A$3)))</f>
        <v>4</v>
      </c>
      <c r="C3" s="246" t="str">
        <f t="shared" ref="C3:D22" ca="1" si="0">IF(($B3=""),"",INDIRECT(ADDRESS($B3,C$1,1,,"Score")))</f>
        <v>76</v>
      </c>
      <c r="D3" s="242">
        <f t="shared" ca="1" si="0"/>
        <v>0</v>
      </c>
      <c r="E3" s="440">
        <f ca="1">IF((B3=""),"",SUM(D3,D4))</f>
        <v>0</v>
      </c>
      <c r="F3" s="440">
        <f ca="1">IF((B3=""),"",(E3-U3))</f>
        <v>0</v>
      </c>
      <c r="G3" s="47" t="str">
        <f ca="1">IF(($B3=""),"",IF(ISBLANK(INDIRECT(ADDRESS($B3,G$1,1,,"Score"))),"",1))</f>
        <v/>
      </c>
      <c r="H3" s="47">
        <f ca="1">IF(($B3=""),"",IF(ISBLANK(INDIRECT(ADDRESS($B3,H$1,1,,"Score"))),"",1))</f>
        <v>1</v>
      </c>
      <c r="I3" s="380">
        <f ca="1">IF((H3=1),F3,"")</f>
        <v>0</v>
      </c>
      <c r="J3" s="47">
        <f t="shared" ref="J3:L22" ca="1" si="1">IF(($B3=""),"",IF(ISBLANK(INDIRECT(ADDRESS($B3,J$1,1,,"Score"))),"",1))</f>
        <v>1</v>
      </c>
      <c r="K3" s="47" t="str">
        <f t="shared" ca="1" si="1"/>
        <v/>
      </c>
      <c r="L3" s="47" t="str">
        <f t="shared" ca="1" si="1"/>
        <v/>
      </c>
      <c r="M3" s="242">
        <f t="shared" ref="M3:M34" ca="1" si="2">IF(($B3=""),"",INDIRECT(ADDRESS($B3,M$1,1,,"Score")))</f>
        <v>1</v>
      </c>
      <c r="N3" s="440">
        <f ca="1">IF(ISNA(MATCH($A3,'Bout Clock'!A$11:A$40,0)),"",INDIRECT(ADDRESS((MATCH($A3,'Bout Clock'!A$11:A$40,0)+ROW('Bout Clock'!A$10)),N$1,1,,"Bout Clock")))</f>
        <v>0</v>
      </c>
      <c r="O3" s="440" t="str">
        <f ca="1">IF(OR((N3=""),(N3=0)),"",((60*E3)/N3))</f>
        <v/>
      </c>
      <c r="P3" s="48"/>
      <c r="Q3" s="440">
        <v>1</v>
      </c>
      <c r="R3" s="242">
        <f ca="1">IF(ISNA(MATCH($Q3,Score!T$4:T$79,0)),"",(MATCH($Q3,Score!T$4:T$79,0)++ROW(Score!T$3)))</f>
        <v>4</v>
      </c>
      <c r="S3" s="246" t="str">
        <f t="shared" ref="S3:T22" ca="1" si="3">IF(($R3=""),"",INDIRECT(ADDRESS($R3,S$1,1,,"Score")))</f>
        <v>666</v>
      </c>
      <c r="T3" s="242">
        <f t="shared" ca="1" si="3"/>
        <v>0</v>
      </c>
      <c r="U3" s="440">
        <f ca="1">IF((R3=""),"",SUM(T3,T4))</f>
        <v>0</v>
      </c>
      <c r="V3" s="440">
        <f ca="1">IF((R3=""),"",(U3-E3))</f>
        <v>0</v>
      </c>
      <c r="W3" s="47" t="str">
        <f ca="1">IF(($R3=""),"",IF(ISBLANK(INDIRECT(ADDRESS($R3,W$1,1,,"Score"))),"",1))</f>
        <v/>
      </c>
      <c r="X3" s="47" t="str">
        <f ca="1">IF(($R3=""),"",IF(ISBLANK(INDIRECT(ADDRESS($R3,X$1,1,,"Score"))),"",1))</f>
        <v/>
      </c>
      <c r="Y3" s="380" t="str">
        <f ca="1">IF((X3=1),V3,"")</f>
        <v/>
      </c>
      <c r="Z3" s="47" t="str">
        <f t="shared" ref="Z3:AB22" ca="1" si="4">IF(($R3=""),"",IF(ISBLANK(INDIRECT(ADDRESS($R3,Z$1,1,,"Score"))),"",1))</f>
        <v/>
      </c>
      <c r="AA3" s="47" t="str">
        <f t="shared" ca="1" si="4"/>
        <v/>
      </c>
      <c r="AB3" s="47" t="str">
        <f t="shared" ca="1" si="4"/>
        <v/>
      </c>
      <c r="AC3" s="242">
        <f t="shared" ref="AC3:AC34" ca="1" si="5">IF(($R3=""),"",INDIRECT(ADDRESS($R3,AC$1,1,,"Score")))</f>
        <v>1</v>
      </c>
      <c r="AD3" s="440">
        <f ca="1">N3</f>
        <v>0</v>
      </c>
      <c r="AE3" s="440" t="str">
        <f ca="1">IF(OR((AD3=""),(AD3=0)),"",((60*U3)/AD3))</f>
        <v/>
      </c>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row>
    <row r="4" spans="1:238">
      <c r="A4" s="440"/>
      <c r="B4" s="242" t="str">
        <f ca="1">IF(($B3=""),"",IF((INDIRECT(ADDRESS(($B3+2),(C$1-1),1,,"Score"))="SP"),($B3+2),""))</f>
        <v/>
      </c>
      <c r="C4" s="246" t="str">
        <f t="shared" ca="1" si="0"/>
        <v/>
      </c>
      <c r="D4" s="242" t="str">
        <f t="shared" ca="1" si="0"/>
        <v/>
      </c>
      <c r="E4" s="440"/>
      <c r="F4" s="440"/>
      <c r="G4" s="47"/>
      <c r="H4" s="47"/>
      <c r="I4" s="380"/>
      <c r="J4" s="47" t="str">
        <f t="shared" ca="1" si="1"/>
        <v/>
      </c>
      <c r="K4" s="47" t="str">
        <f t="shared" ca="1" si="1"/>
        <v/>
      </c>
      <c r="L4" s="47" t="str">
        <f t="shared" ca="1" si="1"/>
        <v/>
      </c>
      <c r="M4" s="242" t="str">
        <f t="shared" ca="1" si="2"/>
        <v/>
      </c>
      <c r="N4" s="440"/>
      <c r="O4" s="440"/>
      <c r="P4" s="48"/>
      <c r="Q4" s="440"/>
      <c r="R4" s="242" t="str">
        <f ca="1">IF(($R3=""),"",IF((INDIRECT(ADDRESS(($R3+2),(S$1-1),1,,"Score"))="SP"),($R3+2),""))</f>
        <v/>
      </c>
      <c r="S4" s="246" t="str">
        <f t="shared" ca="1" si="3"/>
        <v/>
      </c>
      <c r="T4" s="242" t="str">
        <f t="shared" ca="1" si="3"/>
        <v/>
      </c>
      <c r="U4" s="440"/>
      <c r="V4" s="440"/>
      <c r="W4" s="47"/>
      <c r="X4" s="47"/>
      <c r="Y4" s="380"/>
      <c r="Z4" s="47" t="str">
        <f t="shared" ca="1" si="4"/>
        <v/>
      </c>
      <c r="AA4" s="47" t="str">
        <f t="shared" ca="1" si="4"/>
        <v/>
      </c>
      <c r="AB4" s="47" t="str">
        <f t="shared" ca="1" si="4"/>
        <v/>
      </c>
      <c r="AC4" s="242" t="str">
        <f t="shared" ca="1" si="5"/>
        <v/>
      </c>
      <c r="AD4" s="440"/>
      <c r="AE4" s="440"/>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row>
    <row r="5" spans="1:238">
      <c r="A5" s="214">
        <f>A3+1</f>
        <v>2</v>
      </c>
      <c r="B5" s="134">
        <f ca="1">IF(ISNA(MATCH($A5,Score!A$4:A$79,0)),"",(MATCH($A5,Score!A$4:A$79,0)+ROW(Score!A$3)))</f>
        <v>6</v>
      </c>
      <c r="C5" s="65" t="str">
        <f t="shared" ca="1" si="0"/>
        <v>614</v>
      </c>
      <c r="D5" s="134">
        <f t="shared" ca="1" si="0"/>
        <v>10</v>
      </c>
      <c r="E5" s="214">
        <f ca="1">IF((B5=""),"",SUM(D5,D6))</f>
        <v>10</v>
      </c>
      <c r="F5" s="214">
        <f ca="1">IF((B5=""),"",(E5-U5))</f>
        <v>10</v>
      </c>
      <c r="G5" s="391">
        <f ca="1">IF(($B5=""),"",IF(ISBLANK(INDIRECT(ADDRESS($B5,G$1,1,,"Score"))),"",1))</f>
        <v>1</v>
      </c>
      <c r="H5" s="391">
        <f ca="1">IF(($B5=""),"",IF(ISBLANK(INDIRECT(ADDRESS($B5,H$1,1,,"Score"))),"",1))</f>
        <v>1</v>
      </c>
      <c r="I5" s="380">
        <f ca="1">IF((H5=1),F5,"")</f>
        <v>10</v>
      </c>
      <c r="J5" s="391" t="str">
        <f t="shared" ca="1" si="1"/>
        <v/>
      </c>
      <c r="K5" s="391" t="str">
        <f t="shared" ca="1" si="1"/>
        <v/>
      </c>
      <c r="L5" s="391" t="str">
        <f t="shared" ca="1" si="1"/>
        <v/>
      </c>
      <c r="M5" s="134">
        <f t="shared" ca="1" si="2"/>
        <v>2</v>
      </c>
      <c r="N5" s="214">
        <f ca="1">IF(ISNA(MATCH($A5,'Bout Clock'!A$11:A$40,0)),"",INDIRECT(ADDRESS((MATCH($A5,'Bout Clock'!A$11:A$40,0)+ROW('Bout Clock'!A$10)),N$1,1,,"Bout Clock")))</f>
        <v>0</v>
      </c>
      <c r="O5" s="214" t="str">
        <f ca="1">IF(OR((N5=""),(N5=0)),"",((60*E5)/N5))</f>
        <v/>
      </c>
      <c r="P5" s="48"/>
      <c r="Q5" s="214">
        <f>Q3+1</f>
        <v>2</v>
      </c>
      <c r="R5" s="134">
        <f ca="1">IF(ISNA(MATCH($Q5,Score!T$4:T$79,0)),"",(MATCH($Q5,Score!T$4:T$79,0)++ROW(Score!T$3)))</f>
        <v>6</v>
      </c>
      <c r="S5" s="65" t="str">
        <f t="shared" ca="1" si="3"/>
        <v>620</v>
      </c>
      <c r="T5" s="134">
        <f t="shared" ca="1" si="3"/>
        <v>0</v>
      </c>
      <c r="U5" s="214">
        <f ca="1">IF((R5=""),"",SUM(T5,T6))</f>
        <v>0</v>
      </c>
      <c r="V5" s="214">
        <f ca="1">IF((R5=""),"",(U5-E5))</f>
        <v>-10</v>
      </c>
      <c r="W5" s="391" t="str">
        <f ca="1">IF(($R5=""),"",IF(ISBLANK(INDIRECT(ADDRESS($R5,W$1,1,,"Score"))),"",1))</f>
        <v/>
      </c>
      <c r="X5" s="391" t="str">
        <f ca="1">IF(($R5=""),"",IF(ISBLANK(INDIRECT(ADDRESS($R5,X$1,1,,"Score"))),"",1))</f>
        <v/>
      </c>
      <c r="Y5" s="380" t="str">
        <f ca="1">IF((X5=1),V5,"")</f>
        <v/>
      </c>
      <c r="Z5" s="391" t="str">
        <f t="shared" ca="1" si="4"/>
        <v/>
      </c>
      <c r="AA5" s="391" t="str">
        <f t="shared" ca="1" si="4"/>
        <v/>
      </c>
      <c r="AB5" s="391" t="str">
        <f t="shared" ca="1" si="4"/>
        <v/>
      </c>
      <c r="AC5" s="134">
        <f t="shared" ca="1" si="5"/>
        <v>1</v>
      </c>
      <c r="AD5" s="214">
        <f ca="1">N5</f>
        <v>0</v>
      </c>
      <c r="AE5" s="214" t="str">
        <f ca="1">IF(OR((AD5=""),(AD5=0)),"",((60*U5)/AD5))</f>
        <v/>
      </c>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row>
    <row r="6" spans="1:238">
      <c r="A6" s="214"/>
      <c r="B6" s="134" t="str">
        <f ca="1">IF(($B5=""),"",IF((INDIRECT(ADDRESS(($B5+2),(C$1-1),1,,"Score"))="SP"),($B5+2),""))</f>
        <v/>
      </c>
      <c r="C6" s="65" t="str">
        <f t="shared" ca="1" si="0"/>
        <v/>
      </c>
      <c r="D6" s="134" t="str">
        <f t="shared" ca="1" si="0"/>
        <v/>
      </c>
      <c r="E6" s="214"/>
      <c r="F6" s="214"/>
      <c r="G6" s="391"/>
      <c r="H6" s="402"/>
      <c r="I6" s="380"/>
      <c r="J6" s="391" t="str">
        <f t="shared" ca="1" si="1"/>
        <v/>
      </c>
      <c r="K6" s="391" t="str">
        <f t="shared" ca="1" si="1"/>
        <v/>
      </c>
      <c r="L6" s="391" t="str">
        <f t="shared" ca="1" si="1"/>
        <v/>
      </c>
      <c r="M6" s="134" t="str">
        <f t="shared" ca="1" si="2"/>
        <v/>
      </c>
      <c r="N6" s="214"/>
      <c r="O6" s="214"/>
      <c r="P6" s="48"/>
      <c r="Q6" s="214"/>
      <c r="R6" s="134" t="str">
        <f ca="1">IF(($R5=""),"",IF((INDIRECT(ADDRESS(($R5+2),(S$1-1),1,,"Score"))="SP"),($R5+2),""))</f>
        <v/>
      </c>
      <c r="S6" s="65" t="str">
        <f t="shared" ca="1" si="3"/>
        <v/>
      </c>
      <c r="T6" s="134" t="str">
        <f t="shared" ca="1" si="3"/>
        <v/>
      </c>
      <c r="U6" s="214"/>
      <c r="V6" s="214"/>
      <c r="W6" s="391"/>
      <c r="X6" s="402"/>
      <c r="Y6" s="380"/>
      <c r="Z6" s="391" t="str">
        <f t="shared" ca="1" si="4"/>
        <v/>
      </c>
      <c r="AA6" s="391" t="str">
        <f t="shared" ca="1" si="4"/>
        <v/>
      </c>
      <c r="AB6" s="391" t="str">
        <f t="shared" ca="1" si="4"/>
        <v/>
      </c>
      <c r="AC6" s="134" t="str">
        <f t="shared" ca="1" si="5"/>
        <v/>
      </c>
      <c r="AD6" s="214"/>
      <c r="AE6" s="214"/>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row>
    <row r="7" spans="1:238">
      <c r="A7" s="440">
        <f>A5+1</f>
        <v>3</v>
      </c>
      <c r="B7" s="242">
        <f ca="1">IF(ISNA(MATCH($A7,Score!A$4:A$79,0)),"",(MATCH($A7,Score!A$4:A$79,0)+ROW(Score!A$3)))</f>
        <v>8</v>
      </c>
      <c r="C7" s="246" t="str">
        <f t="shared" ca="1" si="0"/>
        <v>614</v>
      </c>
      <c r="D7" s="242">
        <f t="shared" ca="1" si="0"/>
        <v>13</v>
      </c>
      <c r="E7" s="440">
        <f ca="1">IF((B7=""),"",SUM(D7,D8))</f>
        <v>13</v>
      </c>
      <c r="F7" s="440">
        <f ca="1">IF((B7=""),"",(E7-U7))</f>
        <v>9</v>
      </c>
      <c r="G7" s="47" t="str">
        <f ca="1">IF(($B7=""),"",IF(ISBLANK(INDIRECT(ADDRESS($B7,G$1,1,,"Score"))),"",1))</f>
        <v/>
      </c>
      <c r="H7" s="47" t="str">
        <f ca="1">IF(($B7=""),"",IF(ISBLANK(INDIRECT(ADDRESS($B7,H$1,1,,"Score"))),"",1))</f>
        <v/>
      </c>
      <c r="I7" s="380" t="str">
        <f ca="1">IF((H7=1),F7,"")</f>
        <v/>
      </c>
      <c r="J7" s="47" t="str">
        <f t="shared" ca="1" si="1"/>
        <v/>
      </c>
      <c r="K7" s="47" t="str">
        <f t="shared" ca="1" si="1"/>
        <v/>
      </c>
      <c r="L7" s="47" t="str">
        <f t="shared" ca="1" si="1"/>
        <v/>
      </c>
      <c r="M7" s="242">
        <f t="shared" ca="1" si="2"/>
        <v>3</v>
      </c>
      <c r="N7" s="440">
        <f ca="1">IF(ISNA(MATCH($A7,'Bout Clock'!A$11:A$40,0)),"",INDIRECT(ADDRESS((MATCH($A7,'Bout Clock'!A$11:A$40,0)+ROW('Bout Clock'!A$10)),N$1,1,,"Bout Clock")))</f>
        <v>0</v>
      </c>
      <c r="O7" s="440" t="str">
        <f ca="1">IF(OR((N7=""),(N7=0)),"",((60*E7)/N7))</f>
        <v/>
      </c>
      <c r="P7" s="48"/>
      <c r="Q7" s="440">
        <f>Q5+1</f>
        <v>3</v>
      </c>
      <c r="R7" s="242">
        <f ca="1">IF(ISNA(MATCH($Q7,Score!T$4:T$79,0)),"",(MATCH($Q7,Score!T$4:T$79,0)++ROW(Score!T$3)))</f>
        <v>8</v>
      </c>
      <c r="S7" s="246" t="str">
        <f t="shared" ca="1" si="3"/>
        <v>28</v>
      </c>
      <c r="T7" s="242">
        <f t="shared" ca="1" si="3"/>
        <v>4</v>
      </c>
      <c r="U7" s="440">
        <f ca="1">IF((R7=""),"",SUM(T7,T8))</f>
        <v>4</v>
      </c>
      <c r="V7" s="440">
        <f ca="1">IF((R7=""),"",(U7-E7))</f>
        <v>-9</v>
      </c>
      <c r="W7" s="47">
        <f ca="1">IF(($R7=""),"",IF(ISBLANK(INDIRECT(ADDRESS($R7,W$1,1,,"Score"))),"",1))</f>
        <v>1</v>
      </c>
      <c r="X7" s="47">
        <f ca="1">IF(($R7=""),"",IF(ISBLANK(INDIRECT(ADDRESS($R7,X$1,1,,"Score"))),"",1))</f>
        <v>1</v>
      </c>
      <c r="Y7" s="380">
        <f ca="1">IF((X7=1),V7,"")</f>
        <v>-9</v>
      </c>
      <c r="Z7" s="47" t="str">
        <f t="shared" ca="1" si="4"/>
        <v/>
      </c>
      <c r="AA7" s="47" t="str">
        <f t="shared" ca="1" si="4"/>
        <v/>
      </c>
      <c r="AB7" s="47" t="str">
        <f t="shared" ca="1" si="4"/>
        <v/>
      </c>
      <c r="AC7" s="242">
        <f t="shared" ca="1" si="5"/>
        <v>1</v>
      </c>
      <c r="AD7" s="440">
        <f ca="1">N7</f>
        <v>0</v>
      </c>
      <c r="AE7" s="440" t="str">
        <f ca="1">IF(OR((AD7=""),(AD7=0)),"",((60*U7)/AD7))</f>
        <v/>
      </c>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row>
    <row r="8" spans="1:238">
      <c r="A8" s="440"/>
      <c r="B8" s="242" t="str">
        <f ca="1">IF(($B7=""),"",IF((INDIRECT(ADDRESS(($B7+2),(C$1-1),1,,"Score"))="SP"),($B7+2),""))</f>
        <v/>
      </c>
      <c r="C8" s="246" t="str">
        <f t="shared" ca="1" si="0"/>
        <v/>
      </c>
      <c r="D8" s="242" t="str">
        <f t="shared" ca="1" si="0"/>
        <v/>
      </c>
      <c r="E8" s="440"/>
      <c r="F8" s="440"/>
      <c r="G8" s="47"/>
      <c r="H8" s="47"/>
      <c r="I8" s="380"/>
      <c r="J8" s="47" t="str">
        <f t="shared" ca="1" si="1"/>
        <v/>
      </c>
      <c r="K8" s="47" t="str">
        <f t="shared" ca="1" si="1"/>
        <v/>
      </c>
      <c r="L8" s="47" t="str">
        <f t="shared" ca="1" si="1"/>
        <v/>
      </c>
      <c r="M8" s="242" t="str">
        <f t="shared" ca="1" si="2"/>
        <v/>
      </c>
      <c r="N8" s="440"/>
      <c r="O8" s="440"/>
      <c r="P8" s="48"/>
      <c r="Q8" s="440"/>
      <c r="R8" s="242" t="str">
        <f ca="1">IF(($R7=""),"",IF((INDIRECT(ADDRESS(($R7+2),(S$1-1),1,,"Score"))="SP"),($R7+2),""))</f>
        <v/>
      </c>
      <c r="S8" s="246" t="str">
        <f t="shared" ca="1" si="3"/>
        <v/>
      </c>
      <c r="T8" s="242" t="str">
        <f t="shared" ca="1" si="3"/>
        <v/>
      </c>
      <c r="U8" s="440"/>
      <c r="V8" s="440"/>
      <c r="W8" s="47"/>
      <c r="X8" s="47"/>
      <c r="Y8" s="380"/>
      <c r="Z8" s="47" t="str">
        <f t="shared" ca="1" si="4"/>
        <v/>
      </c>
      <c r="AA8" s="47" t="str">
        <f t="shared" ca="1" si="4"/>
        <v/>
      </c>
      <c r="AB8" s="47" t="str">
        <f t="shared" ca="1" si="4"/>
        <v/>
      </c>
      <c r="AC8" s="242" t="str">
        <f t="shared" ca="1" si="5"/>
        <v/>
      </c>
      <c r="AD8" s="440"/>
      <c r="AE8" s="440"/>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row>
    <row r="9" spans="1:238">
      <c r="A9" s="214">
        <f>A7+1</f>
        <v>4</v>
      </c>
      <c r="B9" s="134">
        <f ca="1">IF(ISNA(MATCH($A9,Score!A$4:A$79,0)),"",(MATCH($A9,Score!A$4:A$79,0)+ROW(Score!A$3)))</f>
        <v>10</v>
      </c>
      <c r="C9" s="65" t="str">
        <f t="shared" ca="1" si="0"/>
        <v>76</v>
      </c>
      <c r="D9" s="134">
        <f t="shared" ca="1" si="0"/>
        <v>5</v>
      </c>
      <c r="E9" s="214">
        <f ca="1">IF((B9=""),"",SUM(D9,D10))</f>
        <v>5</v>
      </c>
      <c r="F9" s="214">
        <f ca="1">IF((B9=""),"",(E9-U9))</f>
        <v>5</v>
      </c>
      <c r="G9" s="391" t="str">
        <f ca="1">IF(($B9=""),"",IF(ISBLANK(INDIRECT(ADDRESS($B9,G$1,1,,"Score"))),"",1))</f>
        <v/>
      </c>
      <c r="H9" s="391">
        <f ca="1">IF(($B9=""),"",IF(ISBLANK(INDIRECT(ADDRESS($B9,H$1,1,,"Score"))),"",1))</f>
        <v>1</v>
      </c>
      <c r="I9" s="380">
        <f ca="1">IF((H9=1),F9,"")</f>
        <v>5</v>
      </c>
      <c r="J9" s="391">
        <f t="shared" ca="1" si="1"/>
        <v>1</v>
      </c>
      <c r="K9" s="391" t="str">
        <f t="shared" ca="1" si="1"/>
        <v/>
      </c>
      <c r="L9" s="391" t="str">
        <f t="shared" ca="1" si="1"/>
        <v/>
      </c>
      <c r="M9" s="134">
        <f t="shared" ca="1" si="2"/>
        <v>1</v>
      </c>
      <c r="N9" s="214">
        <f ca="1">IF(ISNA(MATCH($A9,'Bout Clock'!A$11:A$40,0)),"",INDIRECT(ADDRESS((MATCH($A9,'Bout Clock'!A$11:A$40,0)+ROW('Bout Clock'!A$10)),N$1,1,,"Bout Clock")))</f>
        <v>0</v>
      </c>
      <c r="O9" s="214" t="str">
        <f ca="1">IF(OR((N9=""),(N9=0)),"",((60*E9)/N9))</f>
        <v/>
      </c>
      <c r="P9" s="48"/>
      <c r="Q9" s="214">
        <f>Q7+1</f>
        <v>4</v>
      </c>
      <c r="R9" s="134">
        <f ca="1">IF(ISNA(MATCH($Q9,Score!T$4:T$79,0)),"",(MATCH($Q9,Score!T$4:T$79,0)++ROW(Score!T$3)))</f>
        <v>10</v>
      </c>
      <c r="S9" s="65" t="str">
        <f t="shared" ca="1" si="3"/>
        <v>666</v>
      </c>
      <c r="T9" s="134">
        <f t="shared" ca="1" si="3"/>
        <v>0</v>
      </c>
      <c r="U9" s="214">
        <f ca="1">IF((R9=""),"",SUM(T9,T10))</f>
        <v>0</v>
      </c>
      <c r="V9" s="214">
        <f ca="1">IF((R9=""),"",(U9-E9))</f>
        <v>-5</v>
      </c>
      <c r="W9" s="391" t="str">
        <f ca="1">IF(($R9=""),"",IF(ISBLANK(INDIRECT(ADDRESS($R9,W$1,1,,"Score"))),"",1))</f>
        <v/>
      </c>
      <c r="X9" s="391" t="str">
        <f ca="1">IF(($R9=""),"",IF(ISBLANK(INDIRECT(ADDRESS($R9,X$1,1,,"Score"))),"",1))</f>
        <v/>
      </c>
      <c r="Y9" s="380" t="str">
        <f ca="1">IF((X9=1),V9,"")</f>
        <v/>
      </c>
      <c r="Z9" s="391" t="str">
        <f t="shared" ca="1" si="4"/>
        <v/>
      </c>
      <c r="AA9" s="391" t="str">
        <f t="shared" ca="1" si="4"/>
        <v/>
      </c>
      <c r="AB9" s="391" t="str">
        <f t="shared" ca="1" si="4"/>
        <v/>
      </c>
      <c r="AC9" s="134">
        <f t="shared" ca="1" si="5"/>
        <v>1</v>
      </c>
      <c r="AD9" s="214">
        <f ca="1">N9</f>
        <v>0</v>
      </c>
      <c r="AE9" s="214" t="str">
        <f ca="1">IF(OR((AD9=""),(AD9=0)),"",((60*U9)/AD9))</f>
        <v/>
      </c>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row>
    <row r="10" spans="1:238">
      <c r="A10" s="214"/>
      <c r="B10" s="134" t="str">
        <f ca="1">IF(($B9=""),"",IF((INDIRECT(ADDRESS(($B9+2),(C$1-1),1,,"Score"))="SP"),($B9+2),""))</f>
        <v/>
      </c>
      <c r="C10" s="65" t="str">
        <f t="shared" ca="1" si="0"/>
        <v/>
      </c>
      <c r="D10" s="134" t="str">
        <f t="shared" ca="1" si="0"/>
        <v/>
      </c>
      <c r="E10" s="214"/>
      <c r="F10" s="214"/>
      <c r="G10" s="391"/>
      <c r="H10" s="402"/>
      <c r="I10" s="380"/>
      <c r="J10" s="391" t="str">
        <f t="shared" ca="1" si="1"/>
        <v/>
      </c>
      <c r="K10" s="391" t="str">
        <f t="shared" ca="1" si="1"/>
        <v/>
      </c>
      <c r="L10" s="391" t="str">
        <f t="shared" ca="1" si="1"/>
        <v/>
      </c>
      <c r="M10" s="134" t="str">
        <f t="shared" ca="1" si="2"/>
        <v/>
      </c>
      <c r="N10" s="214"/>
      <c r="O10" s="214"/>
      <c r="P10" s="48"/>
      <c r="Q10" s="214"/>
      <c r="R10" s="134" t="str">
        <f ca="1">IF(($R9=""),"",IF((INDIRECT(ADDRESS(($R9+2),(S$1-1),1,,"Score"))="SP"),($R9+2),""))</f>
        <v/>
      </c>
      <c r="S10" s="65" t="str">
        <f t="shared" ca="1" si="3"/>
        <v/>
      </c>
      <c r="T10" s="134" t="str">
        <f t="shared" ca="1" si="3"/>
        <v/>
      </c>
      <c r="U10" s="214"/>
      <c r="V10" s="214"/>
      <c r="W10" s="391"/>
      <c r="X10" s="402"/>
      <c r="Y10" s="380"/>
      <c r="Z10" s="391" t="str">
        <f t="shared" ca="1" si="4"/>
        <v/>
      </c>
      <c r="AA10" s="391" t="str">
        <f t="shared" ca="1" si="4"/>
        <v/>
      </c>
      <c r="AB10" s="391" t="str">
        <f t="shared" ca="1" si="4"/>
        <v/>
      </c>
      <c r="AC10" s="134" t="str">
        <f t="shared" ca="1" si="5"/>
        <v/>
      </c>
      <c r="AD10" s="214"/>
      <c r="AE10" s="214"/>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row>
    <row r="11" spans="1:238">
      <c r="A11" s="440">
        <f>A9+1</f>
        <v>5</v>
      </c>
      <c r="B11" s="242">
        <f ca="1">IF(ISNA(MATCH($A11,Score!A$4:A$79,0)),"",(MATCH($A11,Score!A$4:A$79,0)+ROW(Score!A$3)))</f>
        <v>12</v>
      </c>
      <c r="C11" s="246" t="str">
        <f t="shared" ca="1" si="0"/>
        <v>69</v>
      </c>
      <c r="D11" s="242">
        <f t="shared" ca="1" si="0"/>
        <v>0</v>
      </c>
      <c r="E11" s="440">
        <f ca="1">IF((B11=""),"",SUM(D11,D12))</f>
        <v>0</v>
      </c>
      <c r="F11" s="440">
        <f ca="1">IF((B11=""),"",(E11-U11))</f>
        <v>-4</v>
      </c>
      <c r="G11" s="47" t="str">
        <f ca="1">IF(($B11=""),"",IF(ISBLANK(INDIRECT(ADDRESS($B11,G$1,1,,"Score"))),"",1))</f>
        <v/>
      </c>
      <c r="H11" s="47" t="str">
        <f ca="1">IF(($B11=""),"",IF(ISBLANK(INDIRECT(ADDRESS($B11,H$1,1,,"Score"))),"",1))</f>
        <v/>
      </c>
      <c r="I11" s="380" t="str">
        <f ca="1">IF((H11=1),F11,"")</f>
        <v/>
      </c>
      <c r="J11" s="47" t="str">
        <f t="shared" ca="1" si="1"/>
        <v/>
      </c>
      <c r="K11" s="47" t="str">
        <f t="shared" ca="1" si="1"/>
        <v/>
      </c>
      <c r="L11" s="47">
        <f t="shared" ca="1" si="1"/>
        <v>1</v>
      </c>
      <c r="M11" s="242">
        <f t="shared" ca="1" si="2"/>
        <v>0</v>
      </c>
      <c r="N11" s="440">
        <f ca="1">IF(ISNA(MATCH($A11,'Bout Clock'!A$11:A$40,0)),"",INDIRECT(ADDRESS((MATCH($A11,'Bout Clock'!A$11:A$40,0)+ROW('Bout Clock'!A$10)),N$1,1,,"Bout Clock")))</f>
        <v>0</v>
      </c>
      <c r="O11" s="440" t="str">
        <f ca="1">IF(OR((N11=""),(N11=0)),"",((60*E11)/N11))</f>
        <v/>
      </c>
      <c r="P11" s="48"/>
      <c r="Q11" s="440">
        <f>Q9+1</f>
        <v>5</v>
      </c>
      <c r="R11" s="242">
        <f ca="1">IF(ISNA(MATCH($Q11,Score!T$4:T$79,0)),"",(MATCH($Q11,Score!T$4:T$79,0)++ROW(Score!T$3)))</f>
        <v>12</v>
      </c>
      <c r="S11" s="246" t="str">
        <f t="shared" ca="1" si="3"/>
        <v>462</v>
      </c>
      <c r="T11" s="242">
        <f t="shared" ca="1" si="3"/>
        <v>4</v>
      </c>
      <c r="U11" s="440">
        <f ca="1">IF((R11=""),"",SUM(T11,T12))</f>
        <v>4</v>
      </c>
      <c r="V11" s="440">
        <f ca="1">IF((R11=""),"",(U11-E11))</f>
        <v>4</v>
      </c>
      <c r="W11" s="47" t="str">
        <f ca="1">IF(($R11=""),"",IF(ISBLANK(INDIRECT(ADDRESS($R11,W$1,1,,"Score"))),"",1))</f>
        <v/>
      </c>
      <c r="X11" s="47">
        <f ca="1">IF(($R11=""),"",IF(ISBLANK(INDIRECT(ADDRESS($R11,X$1,1,,"Score"))),"",1))</f>
        <v>1</v>
      </c>
      <c r="Y11" s="380">
        <f ca="1">IF((X11=1),V11,"")</f>
        <v>4</v>
      </c>
      <c r="Z11" s="47">
        <f t="shared" ca="1" si="4"/>
        <v>1</v>
      </c>
      <c r="AA11" s="47" t="str">
        <f t="shared" ca="1" si="4"/>
        <v/>
      </c>
      <c r="AB11" s="47" t="str">
        <f t="shared" ca="1" si="4"/>
        <v/>
      </c>
      <c r="AC11" s="242">
        <f t="shared" ca="1" si="5"/>
        <v>1</v>
      </c>
      <c r="AD11" s="440">
        <f ca="1">N11</f>
        <v>0</v>
      </c>
      <c r="AE11" s="440" t="str">
        <f ca="1">IF(OR((AD11=""),(AD11=0)),"",((60*U11)/AD11))</f>
        <v/>
      </c>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row>
    <row r="12" spans="1:238">
      <c r="A12" s="440"/>
      <c r="B12" s="242" t="str">
        <f ca="1">IF(($B11=""),"",IF((INDIRECT(ADDRESS(($B11+2),(C$1-1),1,,"Score"))="SP"),($B11+2),""))</f>
        <v/>
      </c>
      <c r="C12" s="246" t="str">
        <f t="shared" ca="1" si="0"/>
        <v/>
      </c>
      <c r="D12" s="242" t="str">
        <f t="shared" ca="1" si="0"/>
        <v/>
      </c>
      <c r="E12" s="440"/>
      <c r="F12" s="440"/>
      <c r="G12" s="47"/>
      <c r="H12" s="47"/>
      <c r="I12" s="380"/>
      <c r="J12" s="47" t="str">
        <f t="shared" ca="1" si="1"/>
        <v/>
      </c>
      <c r="K12" s="47" t="str">
        <f t="shared" ca="1" si="1"/>
        <v/>
      </c>
      <c r="L12" s="47" t="str">
        <f t="shared" ca="1" si="1"/>
        <v/>
      </c>
      <c r="M12" s="242" t="str">
        <f t="shared" ca="1" si="2"/>
        <v/>
      </c>
      <c r="N12" s="440"/>
      <c r="O12" s="440"/>
      <c r="P12" s="48"/>
      <c r="Q12" s="440"/>
      <c r="R12" s="242" t="str">
        <f ca="1">IF(($R11=""),"",IF((INDIRECT(ADDRESS(($R11+2),(S$1-1),1,,"Score"))="SP"),($R11+2),""))</f>
        <v/>
      </c>
      <c r="S12" s="246" t="str">
        <f t="shared" ca="1" si="3"/>
        <v/>
      </c>
      <c r="T12" s="242" t="str">
        <f t="shared" ca="1" si="3"/>
        <v/>
      </c>
      <c r="U12" s="440"/>
      <c r="V12" s="440"/>
      <c r="W12" s="47"/>
      <c r="X12" s="47"/>
      <c r="Y12" s="380"/>
      <c r="Z12" s="47" t="str">
        <f t="shared" ca="1" si="4"/>
        <v/>
      </c>
      <c r="AA12" s="47" t="str">
        <f t="shared" ca="1" si="4"/>
        <v/>
      </c>
      <c r="AB12" s="47" t="str">
        <f t="shared" ca="1" si="4"/>
        <v/>
      </c>
      <c r="AC12" s="242" t="str">
        <f t="shared" ca="1" si="5"/>
        <v/>
      </c>
      <c r="AD12" s="440"/>
      <c r="AE12" s="440"/>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row>
    <row r="13" spans="1:238">
      <c r="A13" s="214">
        <f>A11+1</f>
        <v>6</v>
      </c>
      <c r="B13" s="134">
        <f ca="1">IF(ISNA(MATCH($A13,Score!A$4:A$79,0)),"",(MATCH($A13,Score!A$4:A$79,0)+ROW(Score!A$3)))</f>
        <v>14</v>
      </c>
      <c r="C13" s="65" t="str">
        <f t="shared" ca="1" si="0"/>
        <v>614</v>
      </c>
      <c r="D13" s="134">
        <f t="shared" ca="1" si="0"/>
        <v>0</v>
      </c>
      <c r="E13" s="214">
        <f ca="1">IF((B13=""),"",SUM(D13,D14))</f>
        <v>0</v>
      </c>
      <c r="F13" s="214">
        <f ca="1">IF((B13=""),"",(E13-U13))</f>
        <v>-4</v>
      </c>
      <c r="G13" s="391" t="str">
        <f ca="1">IF(($B13=""),"",IF(ISBLANK(INDIRECT(ADDRESS($B13,G$1,1,,"Score"))),"",1))</f>
        <v/>
      </c>
      <c r="H13" s="391" t="str">
        <f ca="1">IF(($B13=""),"",IF(ISBLANK(INDIRECT(ADDRESS($B13,H$1,1,,"Score"))),"",1))</f>
        <v/>
      </c>
      <c r="I13" s="380" t="str">
        <f ca="1">IF((H13=1),F13,"")</f>
        <v/>
      </c>
      <c r="J13" s="391" t="str">
        <f t="shared" ca="1" si="1"/>
        <v/>
      </c>
      <c r="K13" s="391" t="str">
        <f t="shared" ca="1" si="1"/>
        <v/>
      </c>
      <c r="L13" s="391" t="str">
        <f t="shared" ca="1" si="1"/>
        <v/>
      </c>
      <c r="M13" s="134">
        <f t="shared" ca="1" si="2"/>
        <v>1</v>
      </c>
      <c r="N13" s="214">
        <f ca="1">IF(ISNA(MATCH($A13,'Bout Clock'!A$11:A$40,0)),"",INDIRECT(ADDRESS((MATCH($A13,'Bout Clock'!A$11:A$40,0)+ROW('Bout Clock'!A$10)),N$1,1,,"Bout Clock")))</f>
        <v>0</v>
      </c>
      <c r="O13" s="214" t="str">
        <f ca="1">IF(OR((N13=""),(N13=0)),"",((60*E13)/N13))</f>
        <v/>
      </c>
      <c r="P13" s="48"/>
      <c r="Q13" s="214">
        <f>Q11+1</f>
        <v>6</v>
      </c>
      <c r="R13" s="134">
        <f ca="1">IF(ISNA(MATCH($Q13,Score!T$4:T$79,0)),"",(MATCH($Q13,Score!T$4:T$79,0)++ROW(Score!T$3)))</f>
        <v>14</v>
      </c>
      <c r="S13" s="65" t="str">
        <f t="shared" ca="1" si="3"/>
        <v>3</v>
      </c>
      <c r="T13" s="134">
        <f t="shared" ca="1" si="3"/>
        <v>4</v>
      </c>
      <c r="U13" s="214">
        <f ca="1">IF((R13=""),"",SUM(T13,T14))</f>
        <v>4</v>
      </c>
      <c r="V13" s="214">
        <f ca="1">IF((R13=""),"",(U13-E13))</f>
        <v>4</v>
      </c>
      <c r="W13" s="391" t="str">
        <f ca="1">IF(($R13=""),"",IF(ISBLANK(INDIRECT(ADDRESS($R13,W$1,1,,"Score"))),"",1))</f>
        <v/>
      </c>
      <c r="X13" s="391">
        <f ca="1">IF(($R13=""),"",IF(ISBLANK(INDIRECT(ADDRESS($R13,X$1,1,,"Score"))),"",1))</f>
        <v>1</v>
      </c>
      <c r="Y13" s="380">
        <f ca="1">IF((X13=1),V13,"")</f>
        <v>4</v>
      </c>
      <c r="Z13" s="391">
        <f t="shared" ca="1" si="4"/>
        <v>1</v>
      </c>
      <c r="AA13" s="391" t="str">
        <f t="shared" ca="1" si="4"/>
        <v/>
      </c>
      <c r="AB13" s="391" t="str">
        <f t="shared" ca="1" si="4"/>
        <v/>
      </c>
      <c r="AC13" s="134">
        <f t="shared" ca="1" si="5"/>
        <v>1</v>
      </c>
      <c r="AD13" s="214">
        <f ca="1">N13</f>
        <v>0</v>
      </c>
      <c r="AE13" s="214" t="str">
        <f ca="1">IF(OR((AD13=""),(AD13=0)),"",((60*U13)/AD13))</f>
        <v/>
      </c>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row>
    <row r="14" spans="1:238">
      <c r="A14" s="214"/>
      <c r="B14" s="134" t="str">
        <f ca="1">IF(($B13=""),"",IF((INDIRECT(ADDRESS(($B13+2),(C$1-1),1,,"Score"))="SP"),($B13+2),""))</f>
        <v/>
      </c>
      <c r="C14" s="65" t="str">
        <f t="shared" ca="1" si="0"/>
        <v/>
      </c>
      <c r="D14" s="134" t="str">
        <f t="shared" ca="1" si="0"/>
        <v/>
      </c>
      <c r="E14" s="214"/>
      <c r="F14" s="214"/>
      <c r="G14" s="391"/>
      <c r="H14" s="402"/>
      <c r="I14" s="380"/>
      <c r="J14" s="391" t="str">
        <f t="shared" ca="1" si="1"/>
        <v/>
      </c>
      <c r="K14" s="391" t="str">
        <f t="shared" ca="1" si="1"/>
        <v/>
      </c>
      <c r="L14" s="391" t="str">
        <f t="shared" ca="1" si="1"/>
        <v/>
      </c>
      <c r="M14" s="134" t="str">
        <f t="shared" ca="1" si="2"/>
        <v/>
      </c>
      <c r="N14" s="214"/>
      <c r="O14" s="214"/>
      <c r="P14" s="48"/>
      <c r="Q14" s="214"/>
      <c r="R14" s="134" t="str">
        <f ca="1">IF(($R13=""),"",IF((INDIRECT(ADDRESS(($R13+2),(S$1-1),1,,"Score"))="SP"),($R13+2),""))</f>
        <v/>
      </c>
      <c r="S14" s="65" t="str">
        <f t="shared" ca="1" si="3"/>
        <v/>
      </c>
      <c r="T14" s="134" t="str">
        <f t="shared" ca="1" si="3"/>
        <v/>
      </c>
      <c r="U14" s="214"/>
      <c r="V14" s="214"/>
      <c r="W14" s="391"/>
      <c r="X14" s="402"/>
      <c r="Y14" s="380"/>
      <c r="Z14" s="391" t="str">
        <f t="shared" ca="1" si="4"/>
        <v/>
      </c>
      <c r="AA14" s="391" t="str">
        <f t="shared" ca="1" si="4"/>
        <v/>
      </c>
      <c r="AB14" s="391" t="str">
        <f t="shared" ca="1" si="4"/>
        <v/>
      </c>
      <c r="AC14" s="134" t="str">
        <f t="shared" ca="1" si="5"/>
        <v/>
      </c>
      <c r="AD14" s="214"/>
      <c r="AE14" s="214"/>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row>
    <row r="15" spans="1:238">
      <c r="A15" s="440">
        <f>A13+1</f>
        <v>7</v>
      </c>
      <c r="B15" s="242">
        <f ca="1">IF(ISNA(MATCH($A15,Score!A$4:A$79,0)),"",(MATCH($A15,Score!A$4:A$79,0)+ROW(Score!A$3)))</f>
        <v>16</v>
      </c>
      <c r="C15" s="246" t="str">
        <f t="shared" ca="1" si="0"/>
        <v>76</v>
      </c>
      <c r="D15" s="242">
        <f t="shared" ca="1" si="0"/>
        <v>0</v>
      </c>
      <c r="E15" s="440">
        <f ca="1">IF((B15=""),"",SUM(D15,D16))</f>
        <v>0</v>
      </c>
      <c r="F15" s="440">
        <f ca="1">IF((B15=""),"",(E15-U15))</f>
        <v>-2</v>
      </c>
      <c r="G15" s="47" t="str">
        <f ca="1">IF(($B15=""),"",IF(ISBLANK(INDIRECT(ADDRESS($B15,G$1,1,,"Score"))),"",1))</f>
        <v/>
      </c>
      <c r="H15" s="47" t="str">
        <f ca="1">IF(($B15=""),"",IF(ISBLANK(INDIRECT(ADDRESS($B15,H$1,1,,"Score"))),"",1))</f>
        <v/>
      </c>
      <c r="I15" s="380" t="str">
        <f ca="1">IF((H15=1),F15,"")</f>
        <v/>
      </c>
      <c r="J15" s="47" t="str">
        <f t="shared" ca="1" si="1"/>
        <v/>
      </c>
      <c r="K15" s="47" t="str">
        <f t="shared" ca="1" si="1"/>
        <v/>
      </c>
      <c r="L15" s="47" t="str">
        <f t="shared" ca="1" si="1"/>
        <v/>
      </c>
      <c r="M15" s="242">
        <f t="shared" ca="1" si="2"/>
        <v>1</v>
      </c>
      <c r="N15" s="440">
        <f ca="1">IF(ISNA(MATCH($A15,'Bout Clock'!A$11:A$40,0)),"",INDIRECT(ADDRESS((MATCH($A15,'Bout Clock'!A$11:A$40,0)+ROW('Bout Clock'!A$10)),N$1,1,,"Bout Clock")))</f>
        <v>0</v>
      </c>
      <c r="O15" s="440" t="str">
        <f ca="1">IF(OR((N15=""),(N15=0)),"",((60*E15)/N15))</f>
        <v/>
      </c>
      <c r="P15" s="48"/>
      <c r="Q15" s="440">
        <f>Q13+1</f>
        <v>7</v>
      </c>
      <c r="R15" s="242">
        <f ca="1">IF(ISNA(MATCH($Q15,Score!T$4:T$79,0)),"",(MATCH($Q15,Score!T$4:T$79,0)++ROW(Score!T$3)))</f>
        <v>16</v>
      </c>
      <c r="S15" s="246" t="str">
        <f t="shared" ca="1" si="3"/>
        <v>666</v>
      </c>
      <c r="T15" s="242">
        <f t="shared" ca="1" si="3"/>
        <v>2</v>
      </c>
      <c r="U15" s="440">
        <f ca="1">IF((R15=""),"",SUM(T15,T16))</f>
        <v>2</v>
      </c>
      <c r="V15" s="440">
        <f ca="1">IF((R15=""),"",(U15-E15))</f>
        <v>2</v>
      </c>
      <c r="W15" s="47" t="str">
        <f ca="1">IF(($R15=""),"",IF(ISBLANK(INDIRECT(ADDRESS($R15,W$1,1,,"Score"))),"",1))</f>
        <v/>
      </c>
      <c r="X15" s="47">
        <f ca="1">IF(($R15=""),"",IF(ISBLANK(INDIRECT(ADDRESS($R15,X$1,1,,"Score"))),"",1))</f>
        <v>1</v>
      </c>
      <c r="Y15" s="380">
        <f ca="1">IF((X15=1),V15,"")</f>
        <v>2</v>
      </c>
      <c r="Z15" s="47">
        <f t="shared" ca="1" si="4"/>
        <v>1</v>
      </c>
      <c r="AA15" s="47" t="str">
        <f t="shared" ca="1" si="4"/>
        <v/>
      </c>
      <c r="AB15" s="47" t="str">
        <f t="shared" ca="1" si="4"/>
        <v/>
      </c>
      <c r="AC15" s="242">
        <f t="shared" ca="1" si="5"/>
        <v>1</v>
      </c>
      <c r="AD15" s="440">
        <f ca="1">N15</f>
        <v>0</v>
      </c>
      <c r="AE15" s="440" t="str">
        <f ca="1">IF(OR((AD15=""),(AD15=0)),"",((60*U15)/AD15))</f>
        <v/>
      </c>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row>
    <row r="16" spans="1:238">
      <c r="A16" s="440"/>
      <c r="B16" s="242" t="str">
        <f ca="1">IF(($B15=""),"",IF((INDIRECT(ADDRESS(($B15+2),(C$1-1),1,,"Score"))="SP"),($B15+2),""))</f>
        <v/>
      </c>
      <c r="C16" s="246" t="str">
        <f t="shared" ca="1" si="0"/>
        <v/>
      </c>
      <c r="D16" s="242" t="str">
        <f t="shared" ca="1" si="0"/>
        <v/>
      </c>
      <c r="E16" s="440"/>
      <c r="F16" s="440"/>
      <c r="G16" s="47"/>
      <c r="H16" s="47"/>
      <c r="I16" s="380"/>
      <c r="J16" s="47" t="str">
        <f t="shared" ca="1" si="1"/>
        <v/>
      </c>
      <c r="K16" s="47" t="str">
        <f t="shared" ca="1" si="1"/>
        <v/>
      </c>
      <c r="L16" s="47" t="str">
        <f t="shared" ca="1" si="1"/>
        <v/>
      </c>
      <c r="M16" s="242" t="str">
        <f t="shared" ca="1" si="2"/>
        <v/>
      </c>
      <c r="N16" s="440"/>
      <c r="O16" s="440"/>
      <c r="P16" s="48"/>
      <c r="Q16" s="440"/>
      <c r="R16" s="242" t="str">
        <f ca="1">IF(($R15=""),"",IF((INDIRECT(ADDRESS(($R15+2),(S$1-1),1,,"Score"))="SP"),($R15+2),""))</f>
        <v/>
      </c>
      <c r="S16" s="246" t="str">
        <f t="shared" ca="1" si="3"/>
        <v/>
      </c>
      <c r="T16" s="242" t="str">
        <f t="shared" ca="1" si="3"/>
        <v/>
      </c>
      <c r="U16" s="440"/>
      <c r="V16" s="440"/>
      <c r="W16" s="47"/>
      <c r="X16" s="47"/>
      <c r="Y16" s="380"/>
      <c r="Z16" s="47" t="str">
        <f t="shared" ca="1" si="4"/>
        <v/>
      </c>
      <c r="AA16" s="47" t="str">
        <f t="shared" ca="1" si="4"/>
        <v/>
      </c>
      <c r="AB16" s="47" t="str">
        <f t="shared" ca="1" si="4"/>
        <v/>
      </c>
      <c r="AC16" s="242" t="str">
        <f t="shared" ca="1" si="5"/>
        <v/>
      </c>
      <c r="AD16" s="440"/>
      <c r="AE16" s="440"/>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row>
    <row r="17" spans="1:238">
      <c r="A17" s="214">
        <f>A15+1</f>
        <v>8</v>
      </c>
      <c r="B17" s="134">
        <f ca="1">IF(ISNA(MATCH($A17,Score!A$4:A$79,0)),"",(MATCH($A17,Score!A$4:A$79,0)+ROW(Score!A$3)))</f>
        <v>18</v>
      </c>
      <c r="C17" s="65" t="str">
        <f t="shared" ca="1" si="0"/>
        <v>101</v>
      </c>
      <c r="D17" s="134">
        <f t="shared" ca="1" si="0"/>
        <v>5</v>
      </c>
      <c r="E17" s="214">
        <f ca="1">IF((B17=""),"",SUM(D17,D18))</f>
        <v>5</v>
      </c>
      <c r="F17" s="214">
        <f ca="1">IF((B17=""),"",(E17-U17))</f>
        <v>5</v>
      </c>
      <c r="G17" s="391" t="str">
        <f ca="1">IF(($B17=""),"",IF(ISBLANK(INDIRECT(ADDRESS($B17,G$1,1,,"Score"))),"",1))</f>
        <v/>
      </c>
      <c r="H17" s="391">
        <f ca="1">IF(($B17=""),"",IF(ISBLANK(INDIRECT(ADDRESS($B17,H$1,1,,"Score"))),"",1))</f>
        <v>1</v>
      </c>
      <c r="I17" s="380">
        <f ca="1">IF((H17=1),F17,"")</f>
        <v>5</v>
      </c>
      <c r="J17" s="391">
        <f t="shared" ca="1" si="1"/>
        <v>1</v>
      </c>
      <c r="K17" s="391" t="str">
        <f t="shared" ca="1" si="1"/>
        <v/>
      </c>
      <c r="L17" s="391" t="str">
        <f t="shared" ca="1" si="1"/>
        <v/>
      </c>
      <c r="M17" s="134">
        <f t="shared" ca="1" si="2"/>
        <v>1</v>
      </c>
      <c r="N17" s="214">
        <f ca="1">IF(ISNA(MATCH($A17,'Bout Clock'!A$11:A$40,0)),"",INDIRECT(ADDRESS((MATCH($A17,'Bout Clock'!A$11:A$40,0)+ROW('Bout Clock'!A$10)),N$1,1,,"Bout Clock")))</f>
        <v>0</v>
      </c>
      <c r="O17" s="214" t="str">
        <f ca="1">IF(OR((N17=""),(N17=0)),"",((60*E17)/N17))</f>
        <v/>
      </c>
      <c r="P17" s="48"/>
      <c r="Q17" s="214">
        <f>Q15+1</f>
        <v>8</v>
      </c>
      <c r="R17" s="134">
        <f ca="1">IF(ISNA(MATCH($Q17,Score!T$4:T$79,0)),"",(MATCH($Q17,Score!T$4:T$79,0)++ROW(Score!T$3)))</f>
        <v>18</v>
      </c>
      <c r="S17" s="65" t="str">
        <f t="shared" ca="1" si="3"/>
        <v>620</v>
      </c>
      <c r="T17" s="134">
        <f t="shared" ca="1" si="3"/>
        <v>0</v>
      </c>
      <c r="U17" s="214">
        <f ca="1">IF((R17=""),"",SUM(T17,T18))</f>
        <v>0</v>
      </c>
      <c r="V17" s="214">
        <f ca="1">IF((R17=""),"",(U17-E17))</f>
        <v>-5</v>
      </c>
      <c r="W17" s="391">
        <f ca="1">IF(($R17=""),"",IF(ISBLANK(INDIRECT(ADDRESS($R17,W$1,1,,"Score"))),"",1))</f>
        <v>1</v>
      </c>
      <c r="X17" s="391" t="str">
        <f ca="1">IF(($R17=""),"",IF(ISBLANK(INDIRECT(ADDRESS($R17,X$1,1,,"Score"))),"",1))</f>
        <v/>
      </c>
      <c r="Y17" s="380" t="str">
        <f ca="1">IF((X17=1),V17,"")</f>
        <v/>
      </c>
      <c r="Z17" s="391" t="str">
        <f t="shared" ca="1" si="4"/>
        <v/>
      </c>
      <c r="AA17" s="391" t="str">
        <f t="shared" ca="1" si="4"/>
        <v/>
      </c>
      <c r="AB17" s="391">
        <f t="shared" ca="1" si="4"/>
        <v>1</v>
      </c>
      <c r="AC17" s="134">
        <f t="shared" ca="1" si="5"/>
        <v>0</v>
      </c>
      <c r="AD17" s="214">
        <f ca="1">N17</f>
        <v>0</v>
      </c>
      <c r="AE17" s="214" t="str">
        <f ca="1">IF(OR((AD17=""),(AD17=0)),"",((60*U17)/AD17))</f>
        <v/>
      </c>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row>
    <row r="18" spans="1:238">
      <c r="A18" s="214"/>
      <c r="B18" s="134" t="str">
        <f ca="1">IF(($B17=""),"",IF((INDIRECT(ADDRESS(($B17+2),(C$1-1),1,,"Score"))="SP"),($B17+2),""))</f>
        <v/>
      </c>
      <c r="C18" s="65" t="str">
        <f t="shared" ca="1" si="0"/>
        <v/>
      </c>
      <c r="D18" s="134" t="str">
        <f t="shared" ca="1" si="0"/>
        <v/>
      </c>
      <c r="E18" s="214"/>
      <c r="F18" s="214"/>
      <c r="G18" s="391"/>
      <c r="H18" s="402"/>
      <c r="I18" s="380"/>
      <c r="J18" s="391" t="str">
        <f t="shared" ca="1" si="1"/>
        <v/>
      </c>
      <c r="K18" s="391" t="str">
        <f t="shared" ca="1" si="1"/>
        <v/>
      </c>
      <c r="L18" s="391" t="str">
        <f t="shared" ca="1" si="1"/>
        <v/>
      </c>
      <c r="M18" s="134" t="str">
        <f t="shared" ca="1" si="2"/>
        <v/>
      </c>
      <c r="N18" s="214"/>
      <c r="O18" s="214"/>
      <c r="P18" s="48"/>
      <c r="Q18" s="214"/>
      <c r="R18" s="134" t="str">
        <f ca="1">IF(($R17=""),"",IF((INDIRECT(ADDRESS(($R17+2),(S$1-1),1,,"Score"))="SP"),($R17+2),""))</f>
        <v/>
      </c>
      <c r="S18" s="65" t="str">
        <f t="shared" ca="1" si="3"/>
        <v/>
      </c>
      <c r="T18" s="134" t="str">
        <f t="shared" ca="1" si="3"/>
        <v/>
      </c>
      <c r="U18" s="214"/>
      <c r="V18" s="214"/>
      <c r="W18" s="391"/>
      <c r="X18" s="402"/>
      <c r="Y18" s="380"/>
      <c r="Z18" s="391" t="str">
        <f t="shared" ca="1" si="4"/>
        <v/>
      </c>
      <c r="AA18" s="391" t="str">
        <f t="shared" ca="1" si="4"/>
        <v/>
      </c>
      <c r="AB18" s="391" t="str">
        <f t="shared" ca="1" si="4"/>
        <v/>
      </c>
      <c r="AC18" s="134" t="str">
        <f t="shared" ca="1" si="5"/>
        <v/>
      </c>
      <c r="AD18" s="214"/>
      <c r="AE18" s="214"/>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row>
    <row r="19" spans="1:238">
      <c r="A19" s="440">
        <f>A17+1</f>
        <v>9</v>
      </c>
      <c r="B19" s="242">
        <f ca="1">IF(ISNA(MATCH($A19,Score!A$4:A$79,0)),"",(MATCH($A19,Score!A$4:A$79,0)+ROW(Score!A$3)))</f>
        <v>20</v>
      </c>
      <c r="C19" s="246" t="str">
        <f t="shared" ca="1" si="0"/>
        <v>76</v>
      </c>
      <c r="D19" s="242">
        <f t="shared" ca="1" si="0"/>
        <v>11</v>
      </c>
      <c r="E19" s="440">
        <f ca="1">IF((B19=""),"",SUM(D19,D20))</f>
        <v>11</v>
      </c>
      <c r="F19" s="440">
        <f ca="1">IF((B19=""),"",(E19-U19))</f>
        <v>11</v>
      </c>
      <c r="G19" s="47" t="str">
        <f ca="1">IF(($B19=""),"",IF(ISBLANK(INDIRECT(ADDRESS($B19,G$1,1,,"Score"))),"",1))</f>
        <v/>
      </c>
      <c r="H19" s="47">
        <f ca="1">IF(($B19=""),"",IF(ISBLANK(INDIRECT(ADDRESS($B19,H$1,1,,"Score"))),"",1))</f>
        <v>1</v>
      </c>
      <c r="I19" s="380">
        <f ca="1">IF((H19=1),F19,"")</f>
        <v>11</v>
      </c>
      <c r="J19" s="47">
        <f t="shared" ca="1" si="1"/>
        <v>1</v>
      </c>
      <c r="K19" s="47" t="str">
        <f t="shared" ca="1" si="1"/>
        <v/>
      </c>
      <c r="L19" s="47" t="str">
        <f t="shared" ca="1" si="1"/>
        <v/>
      </c>
      <c r="M19" s="242">
        <f t="shared" ca="1" si="2"/>
        <v>3</v>
      </c>
      <c r="N19" s="440">
        <f ca="1">IF(ISNA(MATCH($A19,'Bout Clock'!A$11:A$40,0)),"",INDIRECT(ADDRESS((MATCH($A19,'Bout Clock'!A$11:A$40,0)+ROW('Bout Clock'!A$10)),N$1,1,,"Bout Clock")))</f>
        <v>0</v>
      </c>
      <c r="O19" s="440" t="str">
        <f ca="1">IF(OR((N19=""),(N19=0)),"",((60*E19)/N19))</f>
        <v/>
      </c>
      <c r="P19" s="48"/>
      <c r="Q19" s="440">
        <f>Q17+1</f>
        <v>9</v>
      </c>
      <c r="R19" s="242">
        <f ca="1">IF(ISNA(MATCH($Q19,Score!T$4:T$79,0)),"",(MATCH($Q19,Score!T$4:T$79,0)++ROW(Score!T$3)))</f>
        <v>20</v>
      </c>
      <c r="S19" s="246" t="str">
        <f t="shared" ca="1" si="3"/>
        <v>620</v>
      </c>
      <c r="T19" s="242">
        <f t="shared" ca="1" si="3"/>
        <v>0</v>
      </c>
      <c r="U19" s="440">
        <f ca="1">IF((R19=""),"",SUM(T19,T20))</f>
        <v>0</v>
      </c>
      <c r="V19" s="440">
        <f ca="1">IF((R19=""),"",(U19-E19))</f>
        <v>-11</v>
      </c>
      <c r="W19" s="47" t="str">
        <f ca="1">IF(($R19=""),"",IF(ISBLANK(INDIRECT(ADDRESS($R19,W$1,1,,"Score"))),"",1))</f>
        <v/>
      </c>
      <c r="X19" s="47" t="str">
        <f ca="1">IF(($R19=""),"",IF(ISBLANK(INDIRECT(ADDRESS($R19,X$1,1,,"Score"))),"",1))</f>
        <v/>
      </c>
      <c r="Y19" s="380" t="str">
        <f ca="1">IF((X19=1),V19,"")</f>
        <v/>
      </c>
      <c r="Z19" s="47" t="str">
        <f t="shared" ca="1" si="4"/>
        <v/>
      </c>
      <c r="AA19" s="47" t="str">
        <f t="shared" ca="1" si="4"/>
        <v/>
      </c>
      <c r="AB19" s="47" t="str">
        <f t="shared" ca="1" si="4"/>
        <v/>
      </c>
      <c r="AC19" s="242">
        <f t="shared" ca="1" si="5"/>
        <v>1</v>
      </c>
      <c r="AD19" s="440">
        <f ca="1">N19</f>
        <v>0</v>
      </c>
      <c r="AE19" s="440" t="str">
        <f ca="1">IF(OR((AD19=""),(AD19=0)),"",((60*U19)/AD19))</f>
        <v/>
      </c>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row>
    <row r="20" spans="1:238">
      <c r="A20" s="440"/>
      <c r="B20" s="242" t="str">
        <f ca="1">IF(($B19=""),"",IF((INDIRECT(ADDRESS(($B19+2),(C$1-1),1,,"Score"))="SP"),($B19+2),""))</f>
        <v/>
      </c>
      <c r="C20" s="246" t="str">
        <f t="shared" ca="1" si="0"/>
        <v/>
      </c>
      <c r="D20" s="242" t="str">
        <f t="shared" ca="1" si="0"/>
        <v/>
      </c>
      <c r="E20" s="440"/>
      <c r="F20" s="440"/>
      <c r="G20" s="47"/>
      <c r="H20" s="47"/>
      <c r="I20" s="380"/>
      <c r="J20" s="47" t="str">
        <f t="shared" ca="1" si="1"/>
        <v/>
      </c>
      <c r="K20" s="47" t="str">
        <f t="shared" ca="1" si="1"/>
        <v/>
      </c>
      <c r="L20" s="47" t="str">
        <f t="shared" ca="1" si="1"/>
        <v/>
      </c>
      <c r="M20" s="242" t="str">
        <f t="shared" ca="1" si="2"/>
        <v/>
      </c>
      <c r="N20" s="440"/>
      <c r="O20" s="440"/>
      <c r="P20" s="48"/>
      <c r="Q20" s="440"/>
      <c r="R20" s="242" t="str">
        <f ca="1">IF(($R19=""),"",IF((INDIRECT(ADDRESS(($R19+2),(S$1-1),1,,"Score"))="SP"),($R19+2),""))</f>
        <v/>
      </c>
      <c r="S20" s="246" t="str">
        <f t="shared" ca="1" si="3"/>
        <v/>
      </c>
      <c r="T20" s="242" t="str">
        <f t="shared" ca="1" si="3"/>
        <v/>
      </c>
      <c r="U20" s="440"/>
      <c r="V20" s="440"/>
      <c r="W20" s="47"/>
      <c r="X20" s="47"/>
      <c r="Y20" s="380"/>
      <c r="Z20" s="47" t="str">
        <f t="shared" ca="1" si="4"/>
        <v/>
      </c>
      <c r="AA20" s="47" t="str">
        <f t="shared" ca="1" si="4"/>
        <v/>
      </c>
      <c r="AB20" s="47" t="str">
        <f t="shared" ca="1" si="4"/>
        <v/>
      </c>
      <c r="AC20" s="242" t="str">
        <f t="shared" ca="1" si="5"/>
        <v/>
      </c>
      <c r="AD20" s="440"/>
      <c r="AE20" s="440"/>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row>
    <row r="21" spans="1:238">
      <c r="A21" s="214">
        <f>A19+1</f>
        <v>10</v>
      </c>
      <c r="B21" s="134">
        <f ca="1">IF(ISNA(MATCH($A21,Score!A$4:A$79,0)),"",(MATCH($A21,Score!A$4:A$79,0)+ROW(Score!A$3)))</f>
        <v>22</v>
      </c>
      <c r="C21" s="65" t="str">
        <f t="shared" ca="1" si="0"/>
        <v>614</v>
      </c>
      <c r="D21" s="134">
        <f t="shared" ca="1" si="0"/>
        <v>5</v>
      </c>
      <c r="E21" s="214">
        <f ca="1">IF((B21=""),"",SUM(D21,D22))</f>
        <v>5</v>
      </c>
      <c r="F21" s="214">
        <f ca="1">IF((B21=""),"",(E21-U21))</f>
        <v>5</v>
      </c>
      <c r="G21" s="391" t="str">
        <f ca="1">IF(($B21=""),"",IF(ISBLANK(INDIRECT(ADDRESS($B21,G$1,1,,"Score"))),"",1))</f>
        <v/>
      </c>
      <c r="H21" s="391">
        <f ca="1">IF(($B21=""),"",IF(ISBLANK(INDIRECT(ADDRESS($B21,H$1,1,,"Score"))),"",1))</f>
        <v>1</v>
      </c>
      <c r="I21" s="380">
        <f ca="1">IF((H21=1),F21,"")</f>
        <v>5</v>
      </c>
      <c r="J21" s="391">
        <f t="shared" ca="1" si="1"/>
        <v>1</v>
      </c>
      <c r="K21" s="391" t="str">
        <f t="shared" ca="1" si="1"/>
        <v/>
      </c>
      <c r="L21" s="391" t="str">
        <f t="shared" ca="1" si="1"/>
        <v/>
      </c>
      <c r="M21" s="134">
        <f t="shared" ca="1" si="2"/>
        <v>1</v>
      </c>
      <c r="N21" s="214">
        <f ca="1">IF(ISNA(MATCH($A21,'Bout Clock'!A$11:A$40,0)),"",INDIRECT(ADDRESS((MATCH($A21,'Bout Clock'!A$11:A$40,0)+ROW('Bout Clock'!A$10)),N$1,1,,"Bout Clock")))</f>
        <v>0</v>
      </c>
      <c r="O21" s="214" t="str">
        <f ca="1">IF(OR((N21=""),(N21=0)),"",((60*E21)/N21))</f>
        <v/>
      </c>
      <c r="P21" s="48"/>
      <c r="Q21" s="214">
        <f>Q19+1</f>
        <v>10</v>
      </c>
      <c r="R21" s="134">
        <f ca="1">IF(ISNA(MATCH($Q21,Score!T$4:T$79,0)),"",(MATCH($Q21,Score!T$4:T$79,0)++ROW(Score!T$3)))</f>
        <v>22</v>
      </c>
      <c r="S21" s="65" t="str">
        <f t="shared" ca="1" si="3"/>
        <v>666</v>
      </c>
      <c r="T21" s="134">
        <f t="shared" ca="1" si="3"/>
        <v>0</v>
      </c>
      <c r="U21" s="214">
        <f ca="1">IF((R21=""),"",SUM(T21,T22))</f>
        <v>0</v>
      </c>
      <c r="V21" s="214">
        <f ca="1">IF((R21=""),"",(U21-E21))</f>
        <v>-5</v>
      </c>
      <c r="W21" s="391" t="str">
        <f ca="1">IF(($R21=""),"",IF(ISBLANK(INDIRECT(ADDRESS($R21,W$1,1,,"Score"))),"",1))</f>
        <v/>
      </c>
      <c r="X21" s="391" t="str">
        <f ca="1">IF(($R21=""),"",IF(ISBLANK(INDIRECT(ADDRESS($R21,X$1,1,,"Score"))),"",1))</f>
        <v/>
      </c>
      <c r="Y21" s="380" t="str">
        <f ca="1">IF((X21=1),V21,"")</f>
        <v/>
      </c>
      <c r="Z21" s="391" t="str">
        <f t="shared" ca="1" si="4"/>
        <v/>
      </c>
      <c r="AA21" s="391" t="str">
        <f t="shared" ca="1" si="4"/>
        <v/>
      </c>
      <c r="AB21" s="391" t="str">
        <f t="shared" ca="1" si="4"/>
        <v/>
      </c>
      <c r="AC21" s="134">
        <f t="shared" ca="1" si="5"/>
        <v>1</v>
      </c>
      <c r="AD21" s="214">
        <f ca="1">N21</f>
        <v>0</v>
      </c>
      <c r="AE21" s="214" t="str">
        <f ca="1">IF(OR((AD21=""),(AD21=0)),"",((60*U21)/AD21))</f>
        <v/>
      </c>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row>
    <row r="22" spans="1:238">
      <c r="A22" s="214"/>
      <c r="B22" s="134" t="str">
        <f ca="1">IF(($B21=""),"",IF((INDIRECT(ADDRESS(($B21+2),(C$1-1),1,,"Score"))="SP"),($B21+2),""))</f>
        <v/>
      </c>
      <c r="C22" s="65" t="str">
        <f t="shared" ca="1" si="0"/>
        <v/>
      </c>
      <c r="D22" s="134" t="str">
        <f t="shared" ca="1" si="0"/>
        <v/>
      </c>
      <c r="E22" s="214"/>
      <c r="F22" s="214"/>
      <c r="G22" s="391"/>
      <c r="H22" s="402"/>
      <c r="I22" s="380"/>
      <c r="J22" s="391" t="str">
        <f t="shared" ca="1" si="1"/>
        <v/>
      </c>
      <c r="K22" s="391" t="str">
        <f t="shared" ca="1" si="1"/>
        <v/>
      </c>
      <c r="L22" s="391" t="str">
        <f t="shared" ca="1" si="1"/>
        <v/>
      </c>
      <c r="M22" s="134" t="str">
        <f t="shared" ca="1" si="2"/>
        <v/>
      </c>
      <c r="N22" s="214"/>
      <c r="O22" s="214"/>
      <c r="P22" s="48"/>
      <c r="Q22" s="214"/>
      <c r="R22" s="134" t="str">
        <f ca="1">IF(($R21=""),"",IF((INDIRECT(ADDRESS(($R21+2),(S$1-1),1,,"Score"))="SP"),($R21+2),""))</f>
        <v/>
      </c>
      <c r="S22" s="65" t="str">
        <f t="shared" ca="1" si="3"/>
        <v/>
      </c>
      <c r="T22" s="134" t="str">
        <f t="shared" ca="1" si="3"/>
        <v/>
      </c>
      <c r="U22" s="214"/>
      <c r="V22" s="214"/>
      <c r="W22" s="391"/>
      <c r="X22" s="402"/>
      <c r="Y22" s="380"/>
      <c r="Z22" s="391" t="str">
        <f t="shared" ca="1" si="4"/>
        <v/>
      </c>
      <c r="AA22" s="391" t="str">
        <f t="shared" ca="1" si="4"/>
        <v/>
      </c>
      <c r="AB22" s="391" t="str">
        <f t="shared" ca="1" si="4"/>
        <v/>
      </c>
      <c r="AC22" s="134" t="str">
        <f t="shared" ca="1" si="5"/>
        <v/>
      </c>
      <c r="AD22" s="214"/>
      <c r="AE22" s="214"/>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row>
    <row r="23" spans="1:238">
      <c r="A23" s="440">
        <f>A21+1</f>
        <v>11</v>
      </c>
      <c r="B23" s="242">
        <f ca="1">IF(ISNA(MATCH($A23,Score!A$4:A$79,0)),"",(MATCH($A23,Score!A$4:A$79,0)+ROW(Score!A$3)))</f>
        <v>24</v>
      </c>
      <c r="C23" s="246" t="str">
        <f t="shared" ref="C23:D42" ca="1" si="6">IF(($B23=""),"",INDIRECT(ADDRESS($B23,C$1,1,,"Score")))</f>
        <v>105</v>
      </c>
      <c r="D23" s="242">
        <f t="shared" ca="1" si="6"/>
        <v>0</v>
      </c>
      <c r="E23" s="440">
        <f ca="1">IF((B23=""),"",SUM(D23,D24))</f>
        <v>0</v>
      </c>
      <c r="F23" s="440">
        <f ca="1">IF((B23=""),"",(E23-U23))</f>
        <v>-4</v>
      </c>
      <c r="G23" s="47" t="str">
        <f ca="1">IF(($B23=""),"",IF(ISBLANK(INDIRECT(ADDRESS($B23,G$1,1,,"Score"))),"",1))</f>
        <v/>
      </c>
      <c r="H23" s="47" t="str">
        <f ca="1">IF(($B23=""),"",IF(ISBLANK(INDIRECT(ADDRESS($B23,H$1,1,,"Score"))),"",1))</f>
        <v/>
      </c>
      <c r="I23" s="380" t="str">
        <f ca="1">IF((H23=1),F23,"")</f>
        <v/>
      </c>
      <c r="J23" s="47" t="str">
        <f t="shared" ref="J23:L42" ca="1" si="7">IF(($B23=""),"",IF(ISBLANK(INDIRECT(ADDRESS($B23,J$1,1,,"Score"))),"",1))</f>
        <v/>
      </c>
      <c r="K23" s="47" t="str">
        <f t="shared" ca="1" si="7"/>
        <v/>
      </c>
      <c r="L23" s="47" t="str">
        <f t="shared" ca="1" si="7"/>
        <v/>
      </c>
      <c r="M23" s="242">
        <f t="shared" ca="1" si="2"/>
        <v>1</v>
      </c>
      <c r="N23" s="440">
        <f ca="1">IF(ISNA(MATCH($A23,'Bout Clock'!A$11:A$40,0)),"",INDIRECT(ADDRESS((MATCH($A23,'Bout Clock'!A$11:A$40,0)+ROW('Bout Clock'!A$10)),N$1,1,,"Bout Clock")))</f>
        <v>0</v>
      </c>
      <c r="O23" s="440" t="str">
        <f ca="1">IF(OR((N23=""),(N23=0)),"",((60*E23)/N23))</f>
        <v/>
      </c>
      <c r="P23" s="48"/>
      <c r="Q23" s="440">
        <f>Q21+1</f>
        <v>11</v>
      </c>
      <c r="R23" s="242">
        <f ca="1">IF(ISNA(MATCH($Q23,Score!T$4:T$79,0)),"",(MATCH($Q23,Score!T$4:T$79,0)++ROW(Score!T$3)))</f>
        <v>24</v>
      </c>
      <c r="S23" s="246" t="str">
        <f t="shared" ref="S23:T42" ca="1" si="8">IF(($R23=""),"",INDIRECT(ADDRESS($R23,S$1,1,,"Score")))</f>
        <v>462</v>
      </c>
      <c r="T23" s="242">
        <f t="shared" ca="1" si="8"/>
        <v>4</v>
      </c>
      <c r="U23" s="440">
        <f ca="1">IF((R23=""),"",SUM(T23,T24))</f>
        <v>4</v>
      </c>
      <c r="V23" s="440">
        <f ca="1">IF((R23=""),"",(U23-E23))</f>
        <v>4</v>
      </c>
      <c r="W23" s="47" t="str">
        <f ca="1">IF(($R23=""),"",IF(ISBLANK(INDIRECT(ADDRESS($R23,W$1,1,,"Score"))),"",1))</f>
        <v/>
      </c>
      <c r="X23" s="47">
        <f ca="1">IF(($R23=""),"",IF(ISBLANK(INDIRECT(ADDRESS($R23,X$1,1,,"Score"))),"",1))</f>
        <v>1</v>
      </c>
      <c r="Y23" s="380">
        <f ca="1">IF((X23=1),V23,"")</f>
        <v>4</v>
      </c>
      <c r="Z23" s="47">
        <f t="shared" ref="Z23:AB42" ca="1" si="9">IF(($R23=""),"",IF(ISBLANK(INDIRECT(ADDRESS($R23,Z$1,1,,"Score"))),"",1))</f>
        <v>1</v>
      </c>
      <c r="AA23" s="47" t="str">
        <f t="shared" ca="1" si="9"/>
        <v/>
      </c>
      <c r="AB23" s="47" t="str">
        <f t="shared" ca="1" si="9"/>
        <v/>
      </c>
      <c r="AC23" s="242">
        <f t="shared" ca="1" si="5"/>
        <v>1</v>
      </c>
      <c r="AD23" s="440">
        <f ca="1">N23</f>
        <v>0</v>
      </c>
      <c r="AE23" s="440" t="str">
        <f ca="1">IF(OR((AD23=""),(AD23=0)),"",((60*U23)/AD23))</f>
        <v/>
      </c>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row>
    <row r="24" spans="1:238">
      <c r="A24" s="440"/>
      <c r="B24" s="242" t="str">
        <f ca="1">IF(($B23=""),"",IF((INDIRECT(ADDRESS(($B23+2),(C$1-1),1,,"Score"))="SP"),($B23+2),""))</f>
        <v/>
      </c>
      <c r="C24" s="246" t="str">
        <f t="shared" ca="1" si="6"/>
        <v/>
      </c>
      <c r="D24" s="242" t="str">
        <f t="shared" ca="1" si="6"/>
        <v/>
      </c>
      <c r="E24" s="440"/>
      <c r="F24" s="440"/>
      <c r="G24" s="47"/>
      <c r="H24" s="47"/>
      <c r="I24" s="380"/>
      <c r="J24" s="47" t="str">
        <f t="shared" ca="1" si="7"/>
        <v/>
      </c>
      <c r="K24" s="47" t="str">
        <f t="shared" ca="1" si="7"/>
        <v/>
      </c>
      <c r="L24" s="47" t="str">
        <f t="shared" ca="1" si="7"/>
        <v/>
      </c>
      <c r="M24" s="242" t="str">
        <f t="shared" ca="1" si="2"/>
        <v/>
      </c>
      <c r="N24" s="440"/>
      <c r="O24" s="440"/>
      <c r="P24" s="48"/>
      <c r="Q24" s="440"/>
      <c r="R24" s="242" t="str">
        <f ca="1">IF(($R23=""),"",IF((INDIRECT(ADDRESS(($R23+2),(S$1-1),1,,"Score"))="SP"),($R23+2),""))</f>
        <v/>
      </c>
      <c r="S24" s="246" t="str">
        <f t="shared" ca="1" si="8"/>
        <v/>
      </c>
      <c r="T24" s="242" t="str">
        <f t="shared" ca="1" si="8"/>
        <v/>
      </c>
      <c r="U24" s="440"/>
      <c r="V24" s="440"/>
      <c r="W24" s="47"/>
      <c r="X24" s="47"/>
      <c r="Y24" s="380"/>
      <c r="Z24" s="47" t="str">
        <f t="shared" ca="1" si="9"/>
        <v/>
      </c>
      <c r="AA24" s="47" t="str">
        <f t="shared" ca="1" si="9"/>
        <v/>
      </c>
      <c r="AB24" s="47" t="str">
        <f t="shared" ca="1" si="9"/>
        <v/>
      </c>
      <c r="AC24" s="242" t="str">
        <f t="shared" ca="1" si="5"/>
        <v/>
      </c>
      <c r="AD24" s="440"/>
      <c r="AE24" s="440"/>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row>
    <row r="25" spans="1:238">
      <c r="A25" s="214">
        <f>A23+1</f>
        <v>12</v>
      </c>
      <c r="B25" s="134">
        <f ca="1">IF(ISNA(MATCH($A25,Score!A$4:A$79,0)),"",(MATCH($A25,Score!A$4:A$79,0)+ROW(Score!A$3)))</f>
        <v>26</v>
      </c>
      <c r="C25" s="65" t="str">
        <f t="shared" ca="1" si="6"/>
        <v>69</v>
      </c>
      <c r="D25" s="134">
        <f t="shared" ca="1" si="6"/>
        <v>2</v>
      </c>
      <c r="E25" s="214">
        <f ca="1">IF((B25=""),"",SUM(D25,D26))</f>
        <v>2</v>
      </c>
      <c r="F25" s="214">
        <f ca="1">IF((B25=""),"",(E25-U25))</f>
        <v>2</v>
      </c>
      <c r="G25" s="391" t="str">
        <f ca="1">IF(($B25=""),"",IF(ISBLANK(INDIRECT(ADDRESS($B25,G$1,1,,"Score"))),"",1))</f>
        <v/>
      </c>
      <c r="H25" s="391">
        <f ca="1">IF(($B25=""),"",IF(ISBLANK(INDIRECT(ADDRESS($B25,H$1,1,,"Score"))),"",1))</f>
        <v>1</v>
      </c>
      <c r="I25" s="380">
        <f ca="1">IF((H25=1),F25,"")</f>
        <v>2</v>
      </c>
      <c r="J25" s="391">
        <f t="shared" ca="1" si="7"/>
        <v>1</v>
      </c>
      <c r="K25" s="391" t="str">
        <f t="shared" ca="1" si="7"/>
        <v/>
      </c>
      <c r="L25" s="391" t="str">
        <f t="shared" ca="1" si="7"/>
        <v/>
      </c>
      <c r="M25" s="134">
        <f t="shared" ca="1" si="2"/>
        <v>1</v>
      </c>
      <c r="N25" s="214">
        <f ca="1">IF(ISNA(MATCH($A25,'Bout Clock'!A$11:A$40,0)),"",INDIRECT(ADDRESS((MATCH($A25,'Bout Clock'!A$11:A$40,0)+ROW('Bout Clock'!A$10)),N$1,1,,"Bout Clock")))</f>
        <v>0</v>
      </c>
      <c r="O25" s="214" t="str">
        <f ca="1">IF(OR((N25=""),(N25=0)),"",((60*E25)/N25))</f>
        <v/>
      </c>
      <c r="P25" s="48"/>
      <c r="Q25" s="214">
        <f>Q23+1</f>
        <v>12</v>
      </c>
      <c r="R25" s="134">
        <f ca="1">IF(ISNA(MATCH($Q25,Score!T$4:T$79,0)),"",(MATCH($Q25,Score!T$4:T$79,0)++ROW(Score!T$3)))</f>
        <v>26</v>
      </c>
      <c r="S25" s="65" t="str">
        <f t="shared" ca="1" si="8"/>
        <v>3</v>
      </c>
      <c r="T25" s="134">
        <f t="shared" ca="1" si="8"/>
        <v>0</v>
      </c>
      <c r="U25" s="214">
        <f ca="1">IF((R25=""),"",SUM(T25,T26))</f>
        <v>0</v>
      </c>
      <c r="V25" s="214">
        <f ca="1">IF((R25=""),"",(U25-E25))</f>
        <v>-2</v>
      </c>
      <c r="W25" s="391" t="str">
        <f ca="1">IF(($R25=""),"",IF(ISBLANK(INDIRECT(ADDRESS($R25,W$1,1,,"Score"))),"",1))</f>
        <v/>
      </c>
      <c r="X25" s="391" t="str">
        <f ca="1">IF(($R25=""),"",IF(ISBLANK(INDIRECT(ADDRESS($R25,X$1,1,,"Score"))),"",1))</f>
        <v/>
      </c>
      <c r="Y25" s="380" t="str">
        <f ca="1">IF((X25=1),V25,"")</f>
        <v/>
      </c>
      <c r="Z25" s="391" t="str">
        <f t="shared" ca="1" si="9"/>
        <v/>
      </c>
      <c r="AA25" s="391" t="str">
        <f t="shared" ca="1" si="9"/>
        <v/>
      </c>
      <c r="AB25" s="391" t="str">
        <f t="shared" ca="1" si="9"/>
        <v/>
      </c>
      <c r="AC25" s="134">
        <f t="shared" ca="1" si="5"/>
        <v>1</v>
      </c>
      <c r="AD25" s="214">
        <f ca="1">N25</f>
        <v>0</v>
      </c>
      <c r="AE25" s="214" t="str">
        <f ca="1">IF(OR((AD25=""),(AD25=0)),"",((60*U25)/AD25))</f>
        <v/>
      </c>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row>
    <row r="26" spans="1:238">
      <c r="A26" s="214"/>
      <c r="B26" s="134" t="str">
        <f ca="1">IF(($B25=""),"",IF((INDIRECT(ADDRESS(($B25+2),(C$1-1),1,,"Score"))="SP"),($B25+2),""))</f>
        <v/>
      </c>
      <c r="C26" s="65" t="str">
        <f t="shared" ca="1" si="6"/>
        <v/>
      </c>
      <c r="D26" s="134" t="str">
        <f t="shared" ca="1" si="6"/>
        <v/>
      </c>
      <c r="E26" s="214"/>
      <c r="F26" s="214"/>
      <c r="G26" s="391"/>
      <c r="H26" s="402"/>
      <c r="I26" s="380"/>
      <c r="J26" s="391" t="str">
        <f t="shared" ca="1" si="7"/>
        <v/>
      </c>
      <c r="K26" s="391" t="str">
        <f t="shared" ca="1" si="7"/>
        <v/>
      </c>
      <c r="L26" s="391" t="str">
        <f t="shared" ca="1" si="7"/>
        <v/>
      </c>
      <c r="M26" s="134" t="str">
        <f t="shared" ca="1" si="2"/>
        <v/>
      </c>
      <c r="N26" s="214"/>
      <c r="O26" s="214"/>
      <c r="P26" s="48"/>
      <c r="Q26" s="214"/>
      <c r="R26" s="134" t="str">
        <f ca="1">IF(($R25=""),"",IF((INDIRECT(ADDRESS(($R25+2),(S$1-1),1,,"Score"))="SP"),($R25+2),""))</f>
        <v/>
      </c>
      <c r="S26" s="65" t="str">
        <f t="shared" ca="1" si="8"/>
        <v/>
      </c>
      <c r="T26" s="134" t="str">
        <f t="shared" ca="1" si="8"/>
        <v/>
      </c>
      <c r="U26" s="214"/>
      <c r="V26" s="214"/>
      <c r="W26" s="391"/>
      <c r="X26" s="402"/>
      <c r="Y26" s="380"/>
      <c r="Z26" s="391" t="str">
        <f t="shared" ca="1" si="9"/>
        <v/>
      </c>
      <c r="AA26" s="391" t="str">
        <f t="shared" ca="1" si="9"/>
        <v/>
      </c>
      <c r="AB26" s="391" t="str">
        <f t="shared" ca="1" si="9"/>
        <v/>
      </c>
      <c r="AC26" s="134" t="str">
        <f t="shared" ca="1" si="5"/>
        <v/>
      </c>
      <c r="AD26" s="214"/>
      <c r="AE26" s="214"/>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row>
    <row r="27" spans="1:238">
      <c r="A27" s="440">
        <f>A25+1</f>
        <v>13</v>
      </c>
      <c r="B27" s="242">
        <f ca="1">IF(ISNA(MATCH($A27,Score!A$4:A$79,0)),"",(MATCH($A27,Score!A$4:A$79,0)+ROW(Score!A$3)))</f>
        <v>28</v>
      </c>
      <c r="C27" s="246" t="str">
        <f t="shared" ca="1" si="6"/>
        <v>101</v>
      </c>
      <c r="D27" s="242">
        <f t="shared" ca="1" si="6"/>
        <v>0</v>
      </c>
      <c r="E27" s="440">
        <f ca="1">IF((B27=""),"",SUM(D27,D28))</f>
        <v>0</v>
      </c>
      <c r="F27" s="440">
        <f ca="1">IF((B27=""),"",(E27-U27))</f>
        <v>-2</v>
      </c>
      <c r="G27" s="47" t="str">
        <f ca="1">IF(($B27=""),"",IF(ISBLANK(INDIRECT(ADDRESS($B27,G$1,1,,"Score"))),"",1))</f>
        <v/>
      </c>
      <c r="H27" s="47" t="str">
        <f ca="1">IF(($B27=""),"",IF(ISBLANK(INDIRECT(ADDRESS($B27,H$1,1,,"Score"))),"",1))</f>
        <v/>
      </c>
      <c r="I27" s="380" t="str">
        <f ca="1">IF((H27=1),F27,"")</f>
        <v/>
      </c>
      <c r="J27" s="47" t="str">
        <f t="shared" ca="1" si="7"/>
        <v/>
      </c>
      <c r="K27" s="47" t="str">
        <f t="shared" ca="1" si="7"/>
        <v/>
      </c>
      <c r="L27" s="47" t="str">
        <f t="shared" ca="1" si="7"/>
        <v/>
      </c>
      <c r="M27" s="242">
        <f t="shared" ca="1" si="2"/>
        <v>1</v>
      </c>
      <c r="N27" s="440">
        <f ca="1">IF(ISNA(MATCH($A27,'Bout Clock'!A$11:A$40,0)),"",INDIRECT(ADDRESS((MATCH($A27,'Bout Clock'!A$11:A$40,0)+ROW('Bout Clock'!A$10)),N$1,1,,"Bout Clock")))</f>
        <v>0</v>
      </c>
      <c r="O27" s="440" t="str">
        <f ca="1">IF(OR((N27=""),(N27=0)),"",((60*E27)/N27))</f>
        <v/>
      </c>
      <c r="P27" s="48"/>
      <c r="Q27" s="440">
        <f>Q25+1</f>
        <v>13</v>
      </c>
      <c r="R27" s="242">
        <f ca="1">IF(ISNA(MATCH($Q27,Score!T$4:T$79,0)),"",(MATCH($Q27,Score!T$4:T$79,0)++ROW(Score!T$3)))</f>
        <v>28</v>
      </c>
      <c r="S27" s="246" t="str">
        <f t="shared" ca="1" si="8"/>
        <v>28</v>
      </c>
      <c r="T27" s="242">
        <f t="shared" ca="1" si="8"/>
        <v>2</v>
      </c>
      <c r="U27" s="440">
        <f ca="1">IF((R27=""),"",SUM(T27,T28))</f>
        <v>2</v>
      </c>
      <c r="V27" s="440">
        <f ca="1">IF((R27=""),"",(U27-E27))</f>
        <v>2</v>
      </c>
      <c r="W27" s="47" t="str">
        <f ca="1">IF(($R27=""),"",IF(ISBLANK(INDIRECT(ADDRESS($R27,W$1,1,,"Score"))),"",1))</f>
        <v/>
      </c>
      <c r="X27" s="47">
        <f ca="1">IF(($R27=""),"",IF(ISBLANK(INDIRECT(ADDRESS($R27,X$1,1,,"Score"))),"",1))</f>
        <v>1</v>
      </c>
      <c r="Y27" s="380">
        <f ca="1">IF((X27=1),V27,"")</f>
        <v>2</v>
      </c>
      <c r="Z27" s="47">
        <f t="shared" ca="1" si="9"/>
        <v>1</v>
      </c>
      <c r="AA27" s="47" t="str">
        <f t="shared" ca="1" si="9"/>
        <v/>
      </c>
      <c r="AB27" s="47" t="str">
        <f t="shared" ca="1" si="9"/>
        <v/>
      </c>
      <c r="AC27" s="242">
        <f t="shared" ca="1" si="5"/>
        <v>1</v>
      </c>
      <c r="AD27" s="440">
        <f ca="1">N27</f>
        <v>0</v>
      </c>
      <c r="AE27" s="440" t="str">
        <f ca="1">IF(OR((AD27=""),(AD27=0)),"",((60*U27)/AD27))</f>
        <v/>
      </c>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row>
    <row r="28" spans="1:238">
      <c r="A28" s="440"/>
      <c r="B28" s="242" t="str">
        <f ca="1">IF(($B27=""),"",IF((INDIRECT(ADDRESS(($B27+2),(C$1-1),1,,"Score"))="SP"),($B27+2),""))</f>
        <v/>
      </c>
      <c r="C28" s="246" t="str">
        <f t="shared" ca="1" si="6"/>
        <v/>
      </c>
      <c r="D28" s="242" t="str">
        <f t="shared" ca="1" si="6"/>
        <v/>
      </c>
      <c r="E28" s="440"/>
      <c r="F28" s="440"/>
      <c r="G28" s="47"/>
      <c r="H28" s="47"/>
      <c r="I28" s="380"/>
      <c r="J28" s="47" t="str">
        <f t="shared" ca="1" si="7"/>
        <v/>
      </c>
      <c r="K28" s="47" t="str">
        <f t="shared" ca="1" si="7"/>
        <v/>
      </c>
      <c r="L28" s="47" t="str">
        <f t="shared" ca="1" si="7"/>
        <v/>
      </c>
      <c r="M28" s="242" t="str">
        <f t="shared" ca="1" si="2"/>
        <v/>
      </c>
      <c r="N28" s="440"/>
      <c r="O28" s="440"/>
      <c r="P28" s="48"/>
      <c r="Q28" s="440"/>
      <c r="R28" s="242" t="str">
        <f ca="1">IF(($R27=""),"",IF((INDIRECT(ADDRESS(($R27+2),(S$1-1),1,,"Score"))="SP"),($R27+2),""))</f>
        <v/>
      </c>
      <c r="S28" s="246" t="str">
        <f t="shared" ca="1" si="8"/>
        <v/>
      </c>
      <c r="T28" s="242" t="str">
        <f t="shared" ca="1" si="8"/>
        <v/>
      </c>
      <c r="U28" s="440"/>
      <c r="V28" s="440"/>
      <c r="W28" s="47"/>
      <c r="X28" s="47"/>
      <c r="Y28" s="380"/>
      <c r="Z28" s="47" t="str">
        <f t="shared" ca="1" si="9"/>
        <v/>
      </c>
      <c r="AA28" s="47" t="str">
        <f t="shared" ca="1" si="9"/>
        <v/>
      </c>
      <c r="AB28" s="47" t="str">
        <f t="shared" ca="1" si="9"/>
        <v/>
      </c>
      <c r="AC28" s="242" t="str">
        <f t="shared" ca="1" si="5"/>
        <v/>
      </c>
      <c r="AD28" s="440"/>
      <c r="AE28" s="440"/>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row>
    <row r="29" spans="1:238">
      <c r="A29" s="214">
        <f>A27+1</f>
        <v>14</v>
      </c>
      <c r="B29" s="134">
        <f ca="1">IF(ISNA(MATCH($A29,Score!A$4:A$79,0)),"",(MATCH($A29,Score!A$4:A$79,0)+ROW(Score!A$3)))</f>
        <v>30</v>
      </c>
      <c r="C29" s="65" t="str">
        <f t="shared" ca="1" si="6"/>
        <v>76</v>
      </c>
      <c r="D29" s="134">
        <f t="shared" ca="1" si="6"/>
        <v>0</v>
      </c>
      <c r="E29" s="214">
        <f ca="1">IF((B29=""),"",SUM(D29,D30))</f>
        <v>0</v>
      </c>
      <c r="F29" s="214">
        <f ca="1">IF((B29=""),"",(E29-U29))</f>
        <v>-15</v>
      </c>
      <c r="G29" s="391" t="str">
        <f ca="1">IF(($B29=""),"",IF(ISBLANK(INDIRECT(ADDRESS($B29,G$1,1,,"Score"))),"",1))</f>
        <v/>
      </c>
      <c r="H29" s="391" t="str">
        <f ca="1">IF(($B29=""),"",IF(ISBLANK(INDIRECT(ADDRESS($B29,H$1,1,,"Score"))),"",1))</f>
        <v/>
      </c>
      <c r="I29" s="380" t="str">
        <f ca="1">IF((H29=1),F29,"")</f>
        <v/>
      </c>
      <c r="J29" s="391" t="str">
        <f t="shared" ca="1" si="7"/>
        <v/>
      </c>
      <c r="K29" s="391" t="str">
        <f t="shared" ca="1" si="7"/>
        <v/>
      </c>
      <c r="L29" s="391" t="str">
        <f t="shared" ca="1" si="7"/>
        <v/>
      </c>
      <c r="M29" s="134">
        <f t="shared" ca="1" si="2"/>
        <v>1</v>
      </c>
      <c r="N29" s="214">
        <f ca="1">IF(ISNA(MATCH($A29,'Bout Clock'!A$11:A$40,0)),"",INDIRECT(ADDRESS((MATCH($A29,'Bout Clock'!A$11:A$40,0)+ROW('Bout Clock'!A$10)),N$1,1,,"Bout Clock")))</f>
        <v>0</v>
      </c>
      <c r="O29" s="214" t="str">
        <f ca="1">IF(OR((N29=""),(N29=0)),"",((60*E29)/N29))</f>
        <v/>
      </c>
      <c r="P29" s="48"/>
      <c r="Q29" s="214">
        <f>Q27+1</f>
        <v>14</v>
      </c>
      <c r="R29" s="134">
        <f ca="1">IF(ISNA(MATCH($Q29,Score!T$4:T$79,0)),"",(MATCH($Q29,Score!T$4:T$79,0)++ROW(Score!T$3)))</f>
        <v>30</v>
      </c>
      <c r="S29" s="65" t="str">
        <f t="shared" ca="1" si="8"/>
        <v>462</v>
      </c>
      <c r="T29" s="134">
        <f t="shared" ca="1" si="8"/>
        <v>15</v>
      </c>
      <c r="U29" s="214">
        <f ca="1">IF((R29=""),"",SUM(T29,T30))</f>
        <v>15</v>
      </c>
      <c r="V29" s="214">
        <f ca="1">IF((R29=""),"",(U29-E29))</f>
        <v>15</v>
      </c>
      <c r="W29" s="391" t="str">
        <f ca="1">IF(($R29=""),"",IF(ISBLANK(INDIRECT(ADDRESS($R29,W$1,1,,"Score"))),"",1))</f>
        <v/>
      </c>
      <c r="X29" s="391">
        <f ca="1">IF(($R29=""),"",IF(ISBLANK(INDIRECT(ADDRESS($R29,X$1,1,,"Score"))),"",1))</f>
        <v>1</v>
      </c>
      <c r="Y29" s="380">
        <f ca="1">IF((X29=1),V29,"")</f>
        <v>15</v>
      </c>
      <c r="Z29" s="391" t="str">
        <f t="shared" ca="1" si="9"/>
        <v/>
      </c>
      <c r="AA29" s="391" t="str">
        <f t="shared" ca="1" si="9"/>
        <v/>
      </c>
      <c r="AB29" s="391" t="str">
        <f t="shared" ca="1" si="9"/>
        <v/>
      </c>
      <c r="AC29" s="134">
        <f t="shared" ca="1" si="5"/>
        <v>3</v>
      </c>
      <c r="AD29" s="214">
        <f ca="1">N29</f>
        <v>0</v>
      </c>
      <c r="AE29" s="214" t="str">
        <f ca="1">IF(OR((AD29=""),(AD29=0)),"",((60*U29)/AD29))</f>
        <v/>
      </c>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row>
    <row r="30" spans="1:238">
      <c r="A30" s="214"/>
      <c r="B30" s="134" t="str">
        <f ca="1">IF(($B29=""),"",IF((INDIRECT(ADDRESS(($B29+2),(C$1-1),1,,"Score"))="SP"),($B29+2),""))</f>
        <v/>
      </c>
      <c r="C30" s="65" t="str">
        <f t="shared" ca="1" si="6"/>
        <v/>
      </c>
      <c r="D30" s="134" t="str">
        <f t="shared" ca="1" si="6"/>
        <v/>
      </c>
      <c r="E30" s="214"/>
      <c r="F30" s="214"/>
      <c r="G30" s="391"/>
      <c r="H30" s="402"/>
      <c r="I30" s="380"/>
      <c r="J30" s="391" t="str">
        <f t="shared" ca="1" si="7"/>
        <v/>
      </c>
      <c r="K30" s="391" t="str">
        <f t="shared" ca="1" si="7"/>
        <v/>
      </c>
      <c r="L30" s="391" t="str">
        <f t="shared" ca="1" si="7"/>
        <v/>
      </c>
      <c r="M30" s="134" t="str">
        <f t="shared" ca="1" si="2"/>
        <v/>
      </c>
      <c r="N30" s="214"/>
      <c r="O30" s="214"/>
      <c r="P30" s="48"/>
      <c r="Q30" s="214"/>
      <c r="R30" s="134" t="str">
        <f ca="1">IF(($R29=""),"",IF((INDIRECT(ADDRESS(($R29+2),(S$1-1),1,,"Score"))="SP"),($R29+2),""))</f>
        <v/>
      </c>
      <c r="S30" s="65" t="str">
        <f t="shared" ca="1" si="8"/>
        <v/>
      </c>
      <c r="T30" s="134" t="str">
        <f t="shared" ca="1" si="8"/>
        <v/>
      </c>
      <c r="U30" s="214"/>
      <c r="V30" s="214"/>
      <c r="W30" s="391"/>
      <c r="X30" s="402"/>
      <c r="Y30" s="380"/>
      <c r="Z30" s="391" t="str">
        <f t="shared" ca="1" si="9"/>
        <v/>
      </c>
      <c r="AA30" s="391" t="str">
        <f t="shared" ca="1" si="9"/>
        <v/>
      </c>
      <c r="AB30" s="391" t="str">
        <f t="shared" ca="1" si="9"/>
        <v/>
      </c>
      <c r="AC30" s="134" t="str">
        <f t="shared" ca="1" si="5"/>
        <v/>
      </c>
      <c r="AD30" s="214"/>
      <c r="AE30" s="214"/>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row>
    <row r="31" spans="1:238">
      <c r="A31" s="440">
        <f>A29+1</f>
        <v>15</v>
      </c>
      <c r="B31" s="242">
        <f ca="1">IF(ISNA(MATCH($A31,Score!A$4:A$79,0)),"",(MATCH($A31,Score!A$4:A$79,0)+ROW(Score!A$3)))</f>
        <v>32</v>
      </c>
      <c r="C31" s="246" t="str">
        <f t="shared" ca="1" si="6"/>
        <v>614</v>
      </c>
      <c r="D31" s="242">
        <f t="shared" ca="1" si="6"/>
        <v>2</v>
      </c>
      <c r="E31" s="440">
        <f ca="1">IF((B31=""),"",SUM(D31,D32))</f>
        <v>2</v>
      </c>
      <c r="F31" s="440">
        <f ca="1">IF((B31=""),"",(E31-U31))</f>
        <v>1</v>
      </c>
      <c r="G31" s="47" t="str">
        <f ca="1">IF(($B31=""),"",IF(ISBLANK(INDIRECT(ADDRESS($B31,G$1,1,,"Score"))),"",1))</f>
        <v/>
      </c>
      <c r="H31" s="47" t="str">
        <f ca="1">IF(($B31=""),"",IF(ISBLANK(INDIRECT(ADDRESS($B31,H$1,1,,"Score"))),"",1))</f>
        <v/>
      </c>
      <c r="I31" s="380" t="str">
        <f ca="1">IF((H31=1),F31,"")</f>
        <v/>
      </c>
      <c r="J31" s="47" t="str">
        <f t="shared" ca="1" si="7"/>
        <v/>
      </c>
      <c r="K31" s="47" t="str">
        <f t="shared" ca="1" si="7"/>
        <v/>
      </c>
      <c r="L31" s="47" t="str">
        <f t="shared" ca="1" si="7"/>
        <v/>
      </c>
      <c r="M31" s="242">
        <f t="shared" ca="1" si="2"/>
        <v>1</v>
      </c>
      <c r="N31" s="440">
        <f ca="1">IF(ISNA(MATCH($A31,'Bout Clock'!A$11:A$40,0)),"",INDIRECT(ADDRESS((MATCH($A31,'Bout Clock'!A$11:A$40,0)+ROW('Bout Clock'!A$10)),N$1,1,,"Bout Clock")))</f>
        <v>0</v>
      </c>
      <c r="O31" s="440" t="str">
        <f ca="1">IF(OR((N31=""),(N31=0)),"",((60*E31)/N31))</f>
        <v/>
      </c>
      <c r="P31" s="48"/>
      <c r="Q31" s="440">
        <f>Q29+1</f>
        <v>15</v>
      </c>
      <c r="R31" s="242">
        <f ca="1">IF(ISNA(MATCH($Q31,Score!T$4:T$79,0)),"",(MATCH($Q31,Score!T$4:T$79,0)++ROW(Score!T$3)))</f>
        <v>32</v>
      </c>
      <c r="S31" s="246" t="str">
        <f t="shared" ca="1" si="8"/>
        <v>28</v>
      </c>
      <c r="T31" s="242">
        <f t="shared" ca="1" si="8"/>
        <v>1</v>
      </c>
      <c r="U31" s="440">
        <f ca="1">IF((R31=""),"",SUM(T31,T32))</f>
        <v>1</v>
      </c>
      <c r="V31" s="440">
        <f ca="1">IF((R31=""),"",(U31-E31))</f>
        <v>-1</v>
      </c>
      <c r="W31" s="47" t="str">
        <f ca="1">IF(($R31=""),"",IF(ISBLANK(INDIRECT(ADDRESS($R31,W$1,1,,"Score"))),"",1))</f>
        <v/>
      </c>
      <c r="X31" s="47">
        <f ca="1">IF(($R31=""),"",IF(ISBLANK(INDIRECT(ADDRESS($R31,X$1,1,,"Score"))),"",1))</f>
        <v>1</v>
      </c>
      <c r="Y31" s="380">
        <f ca="1">IF((X31=1),V31,"")</f>
        <v>-1</v>
      </c>
      <c r="Z31" s="47">
        <f t="shared" ca="1" si="9"/>
        <v>1</v>
      </c>
      <c r="AA31" s="47" t="str">
        <f t="shared" ca="1" si="9"/>
        <v/>
      </c>
      <c r="AB31" s="47" t="str">
        <f t="shared" ca="1" si="9"/>
        <v/>
      </c>
      <c r="AC31" s="242">
        <f t="shared" ca="1" si="5"/>
        <v>1</v>
      </c>
      <c r="AD31" s="440">
        <f ca="1">N31</f>
        <v>0</v>
      </c>
      <c r="AE31" s="440" t="str">
        <f ca="1">IF(OR((AD31=""),(AD31=0)),"",((60*U31)/AD31))</f>
        <v/>
      </c>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row>
    <row r="32" spans="1:238">
      <c r="A32" s="440"/>
      <c r="B32" s="242" t="str">
        <f ca="1">IF(($B31=""),"",IF((INDIRECT(ADDRESS(($B31+2),(C$1-1),1,,"Score"))="SP"),($B31+2),""))</f>
        <v/>
      </c>
      <c r="C32" s="246" t="str">
        <f t="shared" ca="1" si="6"/>
        <v/>
      </c>
      <c r="D32" s="242" t="str">
        <f t="shared" ca="1" si="6"/>
        <v/>
      </c>
      <c r="E32" s="440"/>
      <c r="F32" s="440"/>
      <c r="G32" s="47"/>
      <c r="H32" s="47"/>
      <c r="I32" s="380"/>
      <c r="J32" s="47" t="str">
        <f t="shared" ca="1" si="7"/>
        <v/>
      </c>
      <c r="K32" s="47" t="str">
        <f t="shared" ca="1" si="7"/>
        <v/>
      </c>
      <c r="L32" s="47" t="str">
        <f t="shared" ca="1" si="7"/>
        <v/>
      </c>
      <c r="M32" s="242" t="str">
        <f t="shared" ca="1" si="2"/>
        <v/>
      </c>
      <c r="N32" s="440"/>
      <c r="O32" s="440"/>
      <c r="P32" s="48"/>
      <c r="Q32" s="440"/>
      <c r="R32" s="242" t="str">
        <f ca="1">IF(($R31=""),"",IF((INDIRECT(ADDRESS(($R31+2),(S$1-1),1,,"Score"))="SP"),($R31+2),""))</f>
        <v/>
      </c>
      <c r="S32" s="246" t="str">
        <f t="shared" ca="1" si="8"/>
        <v/>
      </c>
      <c r="T32" s="242" t="str">
        <f t="shared" ca="1" si="8"/>
        <v/>
      </c>
      <c r="U32" s="440"/>
      <c r="V32" s="440"/>
      <c r="W32" s="47"/>
      <c r="X32" s="47"/>
      <c r="Y32" s="380"/>
      <c r="Z32" s="47" t="str">
        <f t="shared" ca="1" si="9"/>
        <v/>
      </c>
      <c r="AA32" s="47" t="str">
        <f t="shared" ca="1" si="9"/>
        <v/>
      </c>
      <c r="AB32" s="47" t="str">
        <f t="shared" ca="1" si="9"/>
        <v/>
      </c>
      <c r="AC32" s="242" t="str">
        <f t="shared" ca="1" si="5"/>
        <v/>
      </c>
      <c r="AD32" s="440"/>
      <c r="AE32" s="440"/>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row>
    <row r="33" spans="1:238">
      <c r="A33" s="214">
        <f>A31+1</f>
        <v>16</v>
      </c>
      <c r="B33" s="134">
        <f ca="1">IF(ISNA(MATCH($A33,Score!A$4:A$79,0)),"",(MATCH($A33,Score!A$4:A$79,0)+ROW(Score!A$3)))</f>
        <v>34</v>
      </c>
      <c r="C33" s="65" t="str">
        <f t="shared" ca="1" si="6"/>
        <v>614</v>
      </c>
      <c r="D33" s="134">
        <f t="shared" ca="1" si="6"/>
        <v>3</v>
      </c>
      <c r="E33" s="214">
        <f ca="1">IF((B33=""),"",SUM(D33,D34))</f>
        <v>3</v>
      </c>
      <c r="F33" s="214">
        <f ca="1">IF((B33=""),"",(E33-U33))</f>
        <v>3</v>
      </c>
      <c r="G33" s="391" t="str">
        <f ca="1">IF(($B33=""),"",IF(ISBLANK(INDIRECT(ADDRESS($B33,G$1,1,,"Score"))),"",1))</f>
        <v/>
      </c>
      <c r="H33" s="391">
        <f ca="1">IF(($B33=""),"",IF(ISBLANK(INDIRECT(ADDRESS($B33,H$1,1,,"Score"))),"",1))</f>
        <v>1</v>
      </c>
      <c r="I33" s="380">
        <f ca="1">IF((H33=1),F33,"")</f>
        <v>3</v>
      </c>
      <c r="J33" s="391">
        <f t="shared" ca="1" si="7"/>
        <v>1</v>
      </c>
      <c r="K33" s="391" t="str">
        <f t="shared" ca="1" si="7"/>
        <v/>
      </c>
      <c r="L33" s="391" t="str">
        <f t="shared" ca="1" si="7"/>
        <v/>
      </c>
      <c r="M33" s="134">
        <f t="shared" ca="1" si="2"/>
        <v>1</v>
      </c>
      <c r="N33" s="214">
        <f ca="1">IF(ISNA(MATCH($A33,'Bout Clock'!A$11:A$40,0)),"",INDIRECT(ADDRESS((MATCH($A33,'Bout Clock'!A$11:A$40,0)+ROW('Bout Clock'!A$10)),N$1,1,,"Bout Clock")))</f>
        <v>0</v>
      </c>
      <c r="O33" s="214" t="str">
        <f ca="1">IF(OR((N33=""),(N33=0)),"",((60*E33)/N33))</f>
        <v/>
      </c>
      <c r="P33" s="48"/>
      <c r="Q33" s="214">
        <f>Q31+1</f>
        <v>16</v>
      </c>
      <c r="R33" s="134">
        <f ca="1">IF(ISNA(MATCH($Q33,Score!T$4:T$79,0)),"",(MATCH($Q33,Score!T$4:T$79,0)++ROW(Score!T$3)))</f>
        <v>34</v>
      </c>
      <c r="S33" s="65" t="str">
        <f t="shared" ca="1" si="8"/>
        <v>666</v>
      </c>
      <c r="T33" s="134">
        <f t="shared" ca="1" si="8"/>
        <v>0</v>
      </c>
      <c r="U33" s="214">
        <f ca="1">IF((R33=""),"",SUM(T33,T34))</f>
        <v>0</v>
      </c>
      <c r="V33" s="214">
        <f ca="1">IF((R33=""),"",(U33-E33))</f>
        <v>-3</v>
      </c>
      <c r="W33" s="391">
        <f ca="1">IF(($R33=""),"",IF(ISBLANK(INDIRECT(ADDRESS($R33,W$1,1,,"Score"))),"",1))</f>
        <v>1</v>
      </c>
      <c r="X33" s="391" t="str">
        <f ca="1">IF(($R33=""),"",IF(ISBLANK(INDIRECT(ADDRESS($R33,X$1,1,,"Score"))),"",1))</f>
        <v/>
      </c>
      <c r="Y33" s="380" t="str">
        <f ca="1">IF((X33=1),V33,"")</f>
        <v/>
      </c>
      <c r="Z33" s="391" t="str">
        <f t="shared" ca="1" si="9"/>
        <v/>
      </c>
      <c r="AA33" s="391" t="str">
        <f t="shared" ca="1" si="9"/>
        <v/>
      </c>
      <c r="AB33" s="391" t="str">
        <f t="shared" ca="1" si="9"/>
        <v/>
      </c>
      <c r="AC33" s="134">
        <f t="shared" ca="1" si="5"/>
        <v>1</v>
      </c>
      <c r="AD33" s="214">
        <f ca="1">N33</f>
        <v>0</v>
      </c>
      <c r="AE33" s="214" t="str">
        <f ca="1">IF(OR((AD33=""),(AD33=0)),"",((60*U33)/AD33))</f>
        <v/>
      </c>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row>
    <row r="34" spans="1:238">
      <c r="A34" s="214"/>
      <c r="B34" s="134" t="str">
        <f ca="1">IF(($B33=""),"",IF((INDIRECT(ADDRESS(($B33+2),(C$1-1),1,,"Score"))="SP"),($B33+2),""))</f>
        <v/>
      </c>
      <c r="C34" s="65" t="str">
        <f t="shared" ca="1" si="6"/>
        <v/>
      </c>
      <c r="D34" s="134" t="str">
        <f t="shared" ca="1" si="6"/>
        <v/>
      </c>
      <c r="E34" s="214"/>
      <c r="F34" s="214"/>
      <c r="G34" s="391"/>
      <c r="H34" s="402"/>
      <c r="I34" s="380"/>
      <c r="J34" s="391" t="str">
        <f t="shared" ca="1" si="7"/>
        <v/>
      </c>
      <c r="K34" s="391" t="str">
        <f t="shared" ca="1" si="7"/>
        <v/>
      </c>
      <c r="L34" s="391" t="str">
        <f t="shared" ca="1" si="7"/>
        <v/>
      </c>
      <c r="M34" s="134" t="str">
        <f t="shared" ca="1" si="2"/>
        <v/>
      </c>
      <c r="N34" s="214"/>
      <c r="O34" s="214"/>
      <c r="P34" s="48"/>
      <c r="Q34" s="214"/>
      <c r="R34" s="134" t="str">
        <f ca="1">IF(($R33=""),"",IF((INDIRECT(ADDRESS(($R33+2),(S$1-1),1,,"Score"))="SP"),($R33+2),""))</f>
        <v/>
      </c>
      <c r="S34" s="65" t="str">
        <f t="shared" ca="1" si="8"/>
        <v/>
      </c>
      <c r="T34" s="134" t="str">
        <f t="shared" ca="1" si="8"/>
        <v/>
      </c>
      <c r="U34" s="214"/>
      <c r="V34" s="214"/>
      <c r="W34" s="391"/>
      <c r="X34" s="402"/>
      <c r="Y34" s="380"/>
      <c r="Z34" s="391" t="str">
        <f t="shared" ca="1" si="9"/>
        <v/>
      </c>
      <c r="AA34" s="391" t="str">
        <f t="shared" ca="1" si="9"/>
        <v/>
      </c>
      <c r="AB34" s="391" t="str">
        <f t="shared" ca="1" si="9"/>
        <v/>
      </c>
      <c r="AC34" s="134" t="str">
        <f t="shared" ca="1" si="5"/>
        <v/>
      </c>
      <c r="AD34" s="214"/>
      <c r="AE34" s="214"/>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row>
    <row r="35" spans="1:238">
      <c r="A35" s="440">
        <f>A33+1</f>
        <v>17</v>
      </c>
      <c r="B35" s="242">
        <f ca="1">IF(ISNA(MATCH($A35,Score!A$4:A$79,0)),"",(MATCH($A35,Score!A$4:A$79,0)+ROW(Score!A$3)))</f>
        <v>36</v>
      </c>
      <c r="C35" s="246" t="str">
        <f t="shared" ca="1" si="6"/>
        <v>76</v>
      </c>
      <c r="D35" s="242">
        <f t="shared" ca="1" si="6"/>
        <v>0</v>
      </c>
      <c r="E35" s="440">
        <f ca="1">IF((B35=""),"",SUM(D35,D36))</f>
        <v>0</v>
      </c>
      <c r="F35" s="440">
        <f ca="1">IF((B35=""),"",(E35-U35))</f>
        <v>-4</v>
      </c>
      <c r="G35" s="47" t="str">
        <f ca="1">IF(($B35=""),"",IF(ISBLANK(INDIRECT(ADDRESS($B35,G$1,1,,"Score"))),"",1))</f>
        <v/>
      </c>
      <c r="H35" s="47" t="str">
        <f ca="1">IF(($B35=""),"",IF(ISBLANK(INDIRECT(ADDRESS($B35,H$1,1,,"Score"))),"",1))</f>
        <v/>
      </c>
      <c r="I35" s="380" t="str">
        <f ca="1">IF((H35=1),F35,"")</f>
        <v/>
      </c>
      <c r="J35" s="47" t="str">
        <f t="shared" ca="1" si="7"/>
        <v/>
      </c>
      <c r="K35" s="47" t="str">
        <f t="shared" ca="1" si="7"/>
        <v/>
      </c>
      <c r="L35" s="47" t="str">
        <f t="shared" ca="1" si="7"/>
        <v/>
      </c>
      <c r="M35" s="242">
        <f t="shared" ref="M35:M66" ca="1" si="10">IF(($B35=""),"",INDIRECT(ADDRESS($B35,M$1,1,,"Score")))</f>
        <v>1</v>
      </c>
      <c r="N35" s="440">
        <f ca="1">IF(ISNA(MATCH($A35,'Bout Clock'!A$11:A$40,0)),"",INDIRECT(ADDRESS((MATCH($A35,'Bout Clock'!A$11:A$40,0)+ROW('Bout Clock'!A$10)),N$1,1,,"Bout Clock")))</f>
        <v>0</v>
      </c>
      <c r="O35" s="440" t="str">
        <f ca="1">IF(OR((N35=""),(N35=0)),"",((60*E35)/N35))</f>
        <v/>
      </c>
      <c r="P35" s="48"/>
      <c r="Q35" s="440">
        <f>Q33+1</f>
        <v>17</v>
      </c>
      <c r="R35" s="242">
        <f ca="1">IF(ISNA(MATCH($Q35,Score!T$4:T$79,0)),"",(MATCH($Q35,Score!T$4:T$79,0)++ROW(Score!T$3)))</f>
        <v>36</v>
      </c>
      <c r="S35" s="246" t="str">
        <f t="shared" ca="1" si="8"/>
        <v>462</v>
      </c>
      <c r="T35" s="242">
        <f t="shared" ca="1" si="8"/>
        <v>4</v>
      </c>
      <c r="U35" s="440">
        <f ca="1">IF((R35=""),"",SUM(T35,T36))</f>
        <v>4</v>
      </c>
      <c r="V35" s="440">
        <f ca="1">IF((R35=""),"",(U35-E35))</f>
        <v>4</v>
      </c>
      <c r="W35" s="47" t="str">
        <f ca="1">IF(($R35=""),"",IF(ISBLANK(INDIRECT(ADDRESS($R35,W$1,1,,"Score"))),"",1))</f>
        <v/>
      </c>
      <c r="X35" s="47">
        <f ca="1">IF(($R35=""),"",IF(ISBLANK(INDIRECT(ADDRESS($R35,X$1,1,,"Score"))),"",1))</f>
        <v>1</v>
      </c>
      <c r="Y35" s="380">
        <f ca="1">IF((X35=1),V35,"")</f>
        <v>4</v>
      </c>
      <c r="Z35" s="47">
        <f t="shared" ca="1" si="9"/>
        <v>1</v>
      </c>
      <c r="AA35" s="47" t="str">
        <f t="shared" ca="1" si="9"/>
        <v/>
      </c>
      <c r="AB35" s="47" t="str">
        <f t="shared" ca="1" si="9"/>
        <v/>
      </c>
      <c r="AC35" s="242">
        <f t="shared" ref="AC35:AC66" ca="1" si="11">IF(($R35=""),"",INDIRECT(ADDRESS($R35,AC$1,1,,"Score")))</f>
        <v>1</v>
      </c>
      <c r="AD35" s="440">
        <f ca="1">N35</f>
        <v>0</v>
      </c>
      <c r="AE35" s="440" t="str">
        <f ca="1">IF(OR((AD35=""),(AD35=0)),"",((60*U35)/AD35))</f>
        <v/>
      </c>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row>
    <row r="36" spans="1:238">
      <c r="A36" s="440"/>
      <c r="B36" s="242" t="str">
        <f ca="1">IF(($B35=""),"",IF((INDIRECT(ADDRESS(($B35+2),(C$1-1),1,,"Score"))="SP"),($B35+2),""))</f>
        <v/>
      </c>
      <c r="C36" s="246" t="str">
        <f t="shared" ca="1" si="6"/>
        <v/>
      </c>
      <c r="D36" s="242" t="str">
        <f t="shared" ca="1" si="6"/>
        <v/>
      </c>
      <c r="E36" s="440"/>
      <c r="F36" s="440"/>
      <c r="G36" s="47"/>
      <c r="H36" s="47"/>
      <c r="I36" s="380"/>
      <c r="J36" s="47" t="str">
        <f t="shared" ca="1" si="7"/>
        <v/>
      </c>
      <c r="K36" s="47" t="str">
        <f t="shared" ca="1" si="7"/>
        <v/>
      </c>
      <c r="L36" s="47" t="str">
        <f t="shared" ca="1" si="7"/>
        <v/>
      </c>
      <c r="M36" s="242" t="str">
        <f t="shared" ca="1" si="10"/>
        <v/>
      </c>
      <c r="N36" s="440"/>
      <c r="O36" s="440"/>
      <c r="P36" s="48"/>
      <c r="Q36" s="440"/>
      <c r="R36" s="242" t="str">
        <f ca="1">IF(($R35=""),"",IF((INDIRECT(ADDRESS(($R35+2),(S$1-1),1,,"Score"))="SP"),($R35+2),""))</f>
        <v/>
      </c>
      <c r="S36" s="246" t="str">
        <f t="shared" ca="1" si="8"/>
        <v/>
      </c>
      <c r="T36" s="242" t="str">
        <f t="shared" ca="1" si="8"/>
        <v/>
      </c>
      <c r="U36" s="440"/>
      <c r="V36" s="440"/>
      <c r="W36" s="47"/>
      <c r="X36" s="47"/>
      <c r="Y36" s="380"/>
      <c r="Z36" s="47" t="str">
        <f t="shared" ca="1" si="9"/>
        <v/>
      </c>
      <c r="AA36" s="47" t="str">
        <f t="shared" ca="1" si="9"/>
        <v/>
      </c>
      <c r="AB36" s="47" t="str">
        <f t="shared" ca="1" si="9"/>
        <v/>
      </c>
      <c r="AC36" s="242" t="str">
        <f t="shared" ca="1" si="11"/>
        <v/>
      </c>
      <c r="AD36" s="440"/>
      <c r="AE36" s="440"/>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row>
    <row r="37" spans="1:238">
      <c r="A37" s="214">
        <f>A35+1</f>
        <v>18</v>
      </c>
      <c r="B37" s="134">
        <f ca="1">IF(ISNA(MATCH($A37,Score!A$4:A$79,0)),"",(MATCH($A37,Score!A$4:A$79,0)+ROW(Score!A$3)))</f>
        <v>38</v>
      </c>
      <c r="C37" s="65" t="str">
        <f t="shared" ca="1" si="6"/>
        <v>69</v>
      </c>
      <c r="D37" s="134">
        <f t="shared" ca="1" si="6"/>
        <v>1</v>
      </c>
      <c r="E37" s="214">
        <f ca="1">IF((B37=""),"",SUM(D37,D38))</f>
        <v>1</v>
      </c>
      <c r="F37" s="214">
        <f ca="1">IF((B37=""),"",(E37-U37))</f>
        <v>0</v>
      </c>
      <c r="G37" s="391" t="str">
        <f ca="1">IF(($B37=""),"",IF(ISBLANK(INDIRECT(ADDRESS($B37,G$1,1,,"Score"))),"",1))</f>
        <v/>
      </c>
      <c r="H37" s="391">
        <f ca="1">IF(($B37=""),"",IF(ISBLANK(INDIRECT(ADDRESS($B37,H$1,1,,"Score"))),"",1))</f>
        <v>1</v>
      </c>
      <c r="I37" s="380">
        <f ca="1">IF((H37=1),F37,"")</f>
        <v>0</v>
      </c>
      <c r="J37" s="391">
        <f t="shared" ca="1" si="7"/>
        <v>1</v>
      </c>
      <c r="K37" s="391" t="str">
        <f t="shared" ca="1" si="7"/>
        <v/>
      </c>
      <c r="L37" s="391" t="str">
        <f t="shared" ca="1" si="7"/>
        <v/>
      </c>
      <c r="M37" s="134">
        <f t="shared" ca="1" si="10"/>
        <v>1</v>
      </c>
      <c r="N37" s="214">
        <f ca="1">IF(ISNA(MATCH($A37,'Bout Clock'!A$11:A$40,0)),"",INDIRECT(ADDRESS((MATCH($A37,'Bout Clock'!A$11:A$40,0)+ROW('Bout Clock'!A$10)),N$1,1,,"Bout Clock")))</f>
        <v>0</v>
      </c>
      <c r="O37" s="214" t="str">
        <f ca="1">IF(OR((N37=""),(N37=0)),"",((60*E37)/N37))</f>
        <v/>
      </c>
      <c r="P37" s="48"/>
      <c r="Q37" s="214">
        <f>Q35+1</f>
        <v>18</v>
      </c>
      <c r="R37" s="134">
        <f ca="1">IF(ISNA(MATCH($Q37,Score!T$4:T$79,0)),"",(MATCH($Q37,Score!T$4:T$79,0)++ROW(Score!T$3)))</f>
        <v>38</v>
      </c>
      <c r="S37" s="65" t="str">
        <f t="shared" ca="1" si="8"/>
        <v>3</v>
      </c>
      <c r="T37" s="134">
        <f t="shared" ca="1" si="8"/>
        <v>1</v>
      </c>
      <c r="U37" s="214">
        <f ca="1">IF((R37=""),"",SUM(T37,T38))</f>
        <v>1</v>
      </c>
      <c r="V37" s="214">
        <f ca="1">IF((R37=""),"",(U37-E37))</f>
        <v>0</v>
      </c>
      <c r="W37" s="391" t="str">
        <f ca="1">IF(($R37=""),"",IF(ISBLANK(INDIRECT(ADDRESS($R37,W$1,1,,"Score"))),"",1))</f>
        <v/>
      </c>
      <c r="X37" s="391" t="str">
        <f ca="1">IF(($R37=""),"",IF(ISBLANK(INDIRECT(ADDRESS($R37,X$1,1,,"Score"))),"",1))</f>
        <v/>
      </c>
      <c r="Y37" s="380" t="str">
        <f ca="1">IF((X37=1),V37,"")</f>
        <v/>
      </c>
      <c r="Z37" s="391" t="str">
        <f t="shared" ca="1" si="9"/>
        <v/>
      </c>
      <c r="AA37" s="391" t="str">
        <f t="shared" ca="1" si="9"/>
        <v/>
      </c>
      <c r="AB37" s="391" t="str">
        <f t="shared" ca="1" si="9"/>
        <v/>
      </c>
      <c r="AC37" s="134">
        <f t="shared" ca="1" si="11"/>
        <v>1</v>
      </c>
      <c r="AD37" s="214">
        <f ca="1">N37</f>
        <v>0</v>
      </c>
      <c r="AE37" s="214" t="str">
        <f ca="1">IF(OR((AD37=""),(AD37=0)),"",((60*U37)/AD37))</f>
        <v/>
      </c>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row>
    <row r="38" spans="1:238">
      <c r="A38" s="214"/>
      <c r="B38" s="134" t="str">
        <f ca="1">IF(($B37=""),"",IF((INDIRECT(ADDRESS(($B37+2),(C$1-1),1,,"Score"))="SP"),($B37+2),""))</f>
        <v/>
      </c>
      <c r="C38" s="65" t="str">
        <f t="shared" ca="1" si="6"/>
        <v/>
      </c>
      <c r="D38" s="134" t="str">
        <f t="shared" ca="1" si="6"/>
        <v/>
      </c>
      <c r="E38" s="214"/>
      <c r="F38" s="214"/>
      <c r="G38" s="391"/>
      <c r="H38" s="402"/>
      <c r="I38" s="380"/>
      <c r="J38" s="391" t="str">
        <f t="shared" ca="1" si="7"/>
        <v/>
      </c>
      <c r="K38" s="391" t="str">
        <f t="shared" ca="1" si="7"/>
        <v/>
      </c>
      <c r="L38" s="391" t="str">
        <f t="shared" ca="1" si="7"/>
        <v/>
      </c>
      <c r="M38" s="134" t="str">
        <f t="shared" ca="1" si="10"/>
        <v/>
      </c>
      <c r="N38" s="214"/>
      <c r="O38" s="214"/>
      <c r="P38" s="48"/>
      <c r="Q38" s="214"/>
      <c r="R38" s="134" t="str">
        <f ca="1">IF(($R37=""),"",IF((INDIRECT(ADDRESS(($R37+2),(S$1-1),1,,"Score"))="SP"),($R37+2),""))</f>
        <v/>
      </c>
      <c r="S38" s="65" t="str">
        <f t="shared" ca="1" si="8"/>
        <v/>
      </c>
      <c r="T38" s="134" t="str">
        <f t="shared" ca="1" si="8"/>
        <v/>
      </c>
      <c r="U38" s="214"/>
      <c r="V38" s="214"/>
      <c r="W38" s="391"/>
      <c r="X38" s="402"/>
      <c r="Y38" s="380"/>
      <c r="Z38" s="391" t="str">
        <f t="shared" ca="1" si="9"/>
        <v/>
      </c>
      <c r="AA38" s="391" t="str">
        <f t="shared" ca="1" si="9"/>
        <v/>
      </c>
      <c r="AB38" s="391" t="str">
        <f t="shared" ca="1" si="9"/>
        <v/>
      </c>
      <c r="AC38" s="134" t="str">
        <f t="shared" ca="1" si="11"/>
        <v/>
      </c>
      <c r="AD38" s="214"/>
      <c r="AE38" s="214"/>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row>
    <row r="39" spans="1:238">
      <c r="A39" s="440">
        <f>A37+1</f>
        <v>19</v>
      </c>
      <c r="B39" s="242">
        <f ca="1">IF(ISNA(MATCH($A39,Score!A$4:A$79,0)),"",(MATCH($A39,Score!A$4:A$79,0)+ROW(Score!A$3)))</f>
        <v>40</v>
      </c>
      <c r="C39" s="246" t="str">
        <f t="shared" ca="1" si="6"/>
        <v>101</v>
      </c>
      <c r="D39" s="242">
        <f t="shared" ca="1" si="6"/>
        <v>2</v>
      </c>
      <c r="E39" s="440">
        <f ca="1">IF((B39=""),"",SUM(D39,D40))</f>
        <v>2</v>
      </c>
      <c r="F39" s="440">
        <f ca="1">IF((B39=""),"",(E39-U39))</f>
        <v>-3</v>
      </c>
      <c r="G39" s="47" t="str">
        <f ca="1">IF(($B39=""),"",IF(ISBLANK(INDIRECT(ADDRESS($B39,G$1,1,,"Score"))),"",1))</f>
        <v/>
      </c>
      <c r="H39" s="47" t="str">
        <f ca="1">IF(($B39=""),"",IF(ISBLANK(INDIRECT(ADDRESS($B39,H$1,1,,"Score"))),"",1))</f>
        <v/>
      </c>
      <c r="I39" s="380" t="str">
        <f ca="1">IF((H39=1),F39,"")</f>
        <v/>
      </c>
      <c r="J39" s="47" t="str">
        <f t="shared" ca="1" si="7"/>
        <v/>
      </c>
      <c r="K39" s="47" t="str">
        <f t="shared" ca="1" si="7"/>
        <v/>
      </c>
      <c r="L39" s="47" t="str">
        <f t="shared" ca="1" si="7"/>
        <v/>
      </c>
      <c r="M39" s="242">
        <f t="shared" ca="1" si="10"/>
        <v>1</v>
      </c>
      <c r="N39" s="440">
        <f ca="1">IF(ISNA(MATCH($A39,'Bout Clock'!A$11:A$40,0)),"",INDIRECT(ADDRESS((MATCH($A39,'Bout Clock'!A$11:A$40,0)+ROW('Bout Clock'!A$10)),N$1,1,,"Bout Clock")))</f>
        <v>0</v>
      </c>
      <c r="O39" s="440" t="str">
        <f ca="1">IF(OR((N39=""),(N39=0)),"",((60*E39)/N39))</f>
        <v/>
      </c>
      <c r="P39" s="48"/>
      <c r="Q39" s="440">
        <f>Q37+1</f>
        <v>19</v>
      </c>
      <c r="R39" s="242">
        <f ca="1">IF(ISNA(MATCH($Q39,Score!T$4:T$79,0)),"",(MATCH($Q39,Score!T$4:T$79,0)++ROW(Score!T$3)))</f>
        <v>40</v>
      </c>
      <c r="S39" s="246" t="str">
        <f t="shared" ca="1" si="8"/>
        <v>28</v>
      </c>
      <c r="T39" s="242">
        <f t="shared" ca="1" si="8"/>
        <v>5</v>
      </c>
      <c r="U39" s="440">
        <f ca="1">IF((R39=""),"",SUM(T39,T40))</f>
        <v>5</v>
      </c>
      <c r="V39" s="440">
        <f ca="1">IF((R39=""),"",(U39-E39))</f>
        <v>3</v>
      </c>
      <c r="W39" s="47">
        <f ca="1">IF(($R39=""),"",IF(ISBLANK(INDIRECT(ADDRESS($R39,W$1,1,,"Score"))),"",1))</f>
        <v>1</v>
      </c>
      <c r="X39" s="47">
        <f ca="1">IF(($R39=""),"",IF(ISBLANK(INDIRECT(ADDRESS($R39,X$1,1,,"Score"))),"",1))</f>
        <v>1</v>
      </c>
      <c r="Y39" s="380">
        <f ca="1">IF((X39=1),V39,"")</f>
        <v>3</v>
      </c>
      <c r="Z39" s="47" t="str">
        <f t="shared" ca="1" si="9"/>
        <v/>
      </c>
      <c r="AA39" s="47" t="str">
        <f t="shared" ca="1" si="9"/>
        <v/>
      </c>
      <c r="AB39" s="47" t="str">
        <f t="shared" ca="1" si="9"/>
        <v/>
      </c>
      <c r="AC39" s="242">
        <f t="shared" ca="1" si="11"/>
        <v>1</v>
      </c>
      <c r="AD39" s="440">
        <f ca="1">N39</f>
        <v>0</v>
      </c>
      <c r="AE39" s="440" t="str">
        <f ca="1">IF(OR((AD39=""),(AD39=0)),"",((60*U39)/AD39))</f>
        <v/>
      </c>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row>
    <row r="40" spans="1:238">
      <c r="A40" s="440"/>
      <c r="B40" s="242" t="str">
        <f ca="1">IF(($B39=""),"",IF((INDIRECT(ADDRESS(($B39+2),(C$1-1),1,,"Score"))="SP"),($B39+2),""))</f>
        <v/>
      </c>
      <c r="C40" s="246" t="str">
        <f t="shared" ca="1" si="6"/>
        <v/>
      </c>
      <c r="D40" s="242" t="str">
        <f t="shared" ca="1" si="6"/>
        <v/>
      </c>
      <c r="E40" s="440"/>
      <c r="F40" s="440"/>
      <c r="G40" s="47"/>
      <c r="H40" s="47"/>
      <c r="I40" s="380"/>
      <c r="J40" s="47" t="str">
        <f t="shared" ca="1" si="7"/>
        <v/>
      </c>
      <c r="K40" s="47" t="str">
        <f t="shared" ca="1" si="7"/>
        <v/>
      </c>
      <c r="L40" s="47" t="str">
        <f t="shared" ca="1" si="7"/>
        <v/>
      </c>
      <c r="M40" s="242" t="str">
        <f t="shared" ca="1" si="10"/>
        <v/>
      </c>
      <c r="N40" s="440"/>
      <c r="O40" s="440"/>
      <c r="P40" s="48"/>
      <c r="Q40" s="440"/>
      <c r="R40" s="242" t="str">
        <f ca="1">IF(($R39=""),"",IF((INDIRECT(ADDRESS(($R39+2),(S$1-1),1,,"Score"))="SP"),($R39+2),""))</f>
        <v/>
      </c>
      <c r="S40" s="246" t="str">
        <f t="shared" ca="1" si="8"/>
        <v/>
      </c>
      <c r="T40" s="242" t="str">
        <f t="shared" ca="1" si="8"/>
        <v/>
      </c>
      <c r="U40" s="440"/>
      <c r="V40" s="440"/>
      <c r="W40" s="47"/>
      <c r="X40" s="47"/>
      <c r="Y40" s="380"/>
      <c r="Z40" s="47" t="str">
        <f t="shared" ca="1" si="9"/>
        <v/>
      </c>
      <c r="AA40" s="47" t="str">
        <f t="shared" ca="1" si="9"/>
        <v/>
      </c>
      <c r="AB40" s="47" t="str">
        <f t="shared" ca="1" si="9"/>
        <v/>
      </c>
      <c r="AC40" s="242" t="str">
        <f t="shared" ca="1" si="11"/>
        <v/>
      </c>
      <c r="AD40" s="440"/>
      <c r="AE40" s="440"/>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row>
    <row r="41" spans="1:238">
      <c r="A41" s="214">
        <f>A39+1</f>
        <v>20</v>
      </c>
      <c r="B41" s="134">
        <f ca="1">IF(ISNA(MATCH($A41,Score!A$4:A$79,0)),"",(MATCH($A41,Score!A$4:A$79,0)+ROW(Score!A$3)))</f>
        <v>42</v>
      </c>
      <c r="C41" s="65" t="str">
        <f t="shared" ca="1" si="6"/>
        <v>76</v>
      </c>
      <c r="D41" s="134">
        <f t="shared" ca="1" si="6"/>
        <v>14</v>
      </c>
      <c r="E41" s="214">
        <f ca="1">IF((B41=""),"",SUM(D41,D42))</f>
        <v>14</v>
      </c>
      <c r="F41" s="214">
        <f ca="1">IF((B41=""),"",(E41-U41))</f>
        <v>14</v>
      </c>
      <c r="G41" s="391" t="str">
        <f ca="1">IF(($B41=""),"",IF(ISBLANK(INDIRECT(ADDRESS($B41,G$1,1,,"Score"))),"",1))</f>
        <v/>
      </c>
      <c r="H41" s="391">
        <f ca="1">IF(($B41=""),"",IF(ISBLANK(INDIRECT(ADDRESS($B41,H$1,1,,"Score"))),"",1))</f>
        <v>1</v>
      </c>
      <c r="I41" s="380">
        <f ca="1">IF((H41=1),F41,"")</f>
        <v>14</v>
      </c>
      <c r="J41" s="391">
        <f t="shared" ca="1" si="7"/>
        <v>1</v>
      </c>
      <c r="K41" s="391" t="str">
        <f t="shared" ca="1" si="7"/>
        <v/>
      </c>
      <c r="L41" s="391" t="str">
        <f t="shared" ca="1" si="7"/>
        <v/>
      </c>
      <c r="M41" s="134">
        <f t="shared" ca="1" si="10"/>
        <v>3</v>
      </c>
      <c r="N41" s="214">
        <f ca="1">IF(ISNA(MATCH($A41,'Bout Clock'!A$11:A$40,0)),"",INDIRECT(ADDRESS((MATCH($A41,'Bout Clock'!A$11:A$40,0)+ROW('Bout Clock'!A$10)),N$1,1,,"Bout Clock")))</f>
        <v>0</v>
      </c>
      <c r="O41" s="214" t="str">
        <f ca="1">IF(OR((N41=""),(N41=0)),"",((60*E41)/N41))</f>
        <v/>
      </c>
      <c r="P41" s="48"/>
      <c r="Q41" s="214">
        <f>Q39+1</f>
        <v>20</v>
      </c>
      <c r="R41" s="134">
        <f ca="1">IF(ISNA(MATCH($Q41,Score!T$4:T$79,0)),"",(MATCH($Q41,Score!T$4:T$79,0)++ROW(Score!T$3)))</f>
        <v>42</v>
      </c>
      <c r="S41" s="65" t="str">
        <f t="shared" ca="1" si="8"/>
        <v>28</v>
      </c>
      <c r="T41" s="134">
        <f t="shared" ca="1" si="8"/>
        <v>0</v>
      </c>
      <c r="U41" s="214">
        <f ca="1">IF((R41=""),"",SUM(T41,T42))</f>
        <v>0</v>
      </c>
      <c r="V41" s="214">
        <f ca="1">IF((R41=""),"",(U41-E41))</f>
        <v>-14</v>
      </c>
      <c r="W41" s="391" t="str">
        <f ca="1">IF(($R41=""),"",IF(ISBLANK(INDIRECT(ADDRESS($R41,W$1,1,,"Score"))),"",1))</f>
        <v/>
      </c>
      <c r="X41" s="391" t="str">
        <f ca="1">IF(($R41=""),"",IF(ISBLANK(INDIRECT(ADDRESS($R41,X$1,1,,"Score"))),"",1))</f>
        <v/>
      </c>
      <c r="Y41" s="380" t="str">
        <f ca="1">IF((X41=1),V41,"")</f>
        <v/>
      </c>
      <c r="Z41" s="391" t="str">
        <f t="shared" ca="1" si="9"/>
        <v/>
      </c>
      <c r="AA41" s="391" t="str">
        <f t="shared" ca="1" si="9"/>
        <v/>
      </c>
      <c r="AB41" s="391" t="str">
        <f t="shared" ca="1" si="9"/>
        <v/>
      </c>
      <c r="AC41" s="134">
        <f t="shared" ca="1" si="11"/>
        <v>1</v>
      </c>
      <c r="AD41" s="214">
        <f ca="1">N41</f>
        <v>0</v>
      </c>
      <c r="AE41" s="214" t="str">
        <f ca="1">IF(OR((AD41=""),(AD41=0)),"",((60*U41)/AD41))</f>
        <v/>
      </c>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row>
    <row r="42" spans="1:238">
      <c r="A42" s="214"/>
      <c r="B42" s="134" t="str">
        <f ca="1">IF(($B41=""),"",IF((INDIRECT(ADDRESS(($B41+2),(C$1-1),1,,"Score"))="SP"),($B41+2),""))</f>
        <v/>
      </c>
      <c r="C42" s="65" t="str">
        <f t="shared" ca="1" si="6"/>
        <v/>
      </c>
      <c r="D42" s="134" t="str">
        <f t="shared" ca="1" si="6"/>
        <v/>
      </c>
      <c r="E42" s="214"/>
      <c r="F42" s="214"/>
      <c r="G42" s="391"/>
      <c r="H42" s="402"/>
      <c r="I42" s="380"/>
      <c r="J42" s="391" t="str">
        <f t="shared" ca="1" si="7"/>
        <v/>
      </c>
      <c r="K42" s="391" t="str">
        <f t="shared" ca="1" si="7"/>
        <v/>
      </c>
      <c r="L42" s="391" t="str">
        <f t="shared" ca="1" si="7"/>
        <v/>
      </c>
      <c r="M42" s="134" t="str">
        <f t="shared" ca="1" si="10"/>
        <v/>
      </c>
      <c r="N42" s="214"/>
      <c r="O42" s="214"/>
      <c r="P42" s="48"/>
      <c r="Q42" s="214"/>
      <c r="R42" s="134" t="str">
        <f ca="1">IF(($R41=""),"",IF((INDIRECT(ADDRESS(($R41+2),(S$1-1),1,,"Score"))="SP"),($R41+2),""))</f>
        <v/>
      </c>
      <c r="S42" s="65" t="str">
        <f t="shared" ca="1" si="8"/>
        <v/>
      </c>
      <c r="T42" s="134" t="str">
        <f t="shared" ca="1" si="8"/>
        <v/>
      </c>
      <c r="U42" s="214"/>
      <c r="V42" s="214"/>
      <c r="W42" s="391"/>
      <c r="X42" s="402"/>
      <c r="Y42" s="380"/>
      <c r="Z42" s="391" t="str">
        <f t="shared" ca="1" si="9"/>
        <v/>
      </c>
      <c r="AA42" s="391" t="str">
        <f t="shared" ca="1" si="9"/>
        <v/>
      </c>
      <c r="AB42" s="391" t="str">
        <f t="shared" ca="1" si="9"/>
        <v/>
      </c>
      <c r="AC42" s="134" t="str">
        <f t="shared" ca="1" si="11"/>
        <v/>
      </c>
      <c r="AD42" s="214"/>
      <c r="AE42" s="214"/>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row>
    <row r="43" spans="1:238">
      <c r="A43" s="440">
        <f>A41+1</f>
        <v>21</v>
      </c>
      <c r="B43" s="242" t="str">
        <f ca="1">IF(ISNA(MATCH($A43,Score!A$4:A$79,0)),"",(MATCH($A43,Score!A$4:A$79,0)+ROW(Score!A$3)))</f>
        <v/>
      </c>
      <c r="C43" s="246" t="str">
        <f t="shared" ref="C43:D62" ca="1" si="12">IF(($B43=""),"",INDIRECT(ADDRESS($B43,C$1,1,,"Score")))</f>
        <v/>
      </c>
      <c r="D43" s="242" t="str">
        <f t="shared" ca="1" si="12"/>
        <v/>
      </c>
      <c r="E43" s="440" t="str">
        <f ca="1">IF((B43=""),"",SUM(D43,D44))</f>
        <v/>
      </c>
      <c r="F43" s="440" t="str">
        <f ca="1">IF((B43=""),"",(E43-U43))</f>
        <v/>
      </c>
      <c r="G43" s="47" t="str">
        <f ca="1">IF(($B43=""),"",IF(ISBLANK(INDIRECT(ADDRESS($B43,G$1,1,,"Score"))),"",1))</f>
        <v/>
      </c>
      <c r="H43" s="47" t="str">
        <f ca="1">IF(($B43=""),"",IF(ISBLANK(INDIRECT(ADDRESS($B43,H$1,1,,"Score"))),"",1))</f>
        <v/>
      </c>
      <c r="I43" s="380" t="str">
        <f ca="1">IF((H43=1),F43,"")</f>
        <v/>
      </c>
      <c r="J43" s="47" t="str">
        <f t="shared" ref="J43:L62" ca="1" si="13">IF(($B43=""),"",IF(ISBLANK(INDIRECT(ADDRESS($B43,J$1,1,,"Score"))),"",1))</f>
        <v/>
      </c>
      <c r="K43" s="47" t="str">
        <f t="shared" ca="1" si="13"/>
        <v/>
      </c>
      <c r="L43" s="47" t="str">
        <f t="shared" ca="1" si="13"/>
        <v/>
      </c>
      <c r="M43" s="242" t="str">
        <f t="shared" ca="1" si="10"/>
        <v/>
      </c>
      <c r="N43" s="440" t="str">
        <f ca="1">IF(ISNA(MATCH($A43,'Bout Clock'!A$11:A$40,0)),"",INDIRECT(ADDRESS((MATCH($A43,'Bout Clock'!A$11:A$40,0)+ROW('Bout Clock'!A$10)),N$1,1,,"Bout Clock")))</f>
        <v/>
      </c>
      <c r="O43" s="440" t="str">
        <f ca="1">IF(OR((N43=""),(N43=0)),"",((60*E43)/N43))</f>
        <v/>
      </c>
      <c r="P43" s="48"/>
      <c r="Q43" s="440">
        <f>Q41+1</f>
        <v>21</v>
      </c>
      <c r="R43" s="242" t="str">
        <f ca="1">IF(ISNA(MATCH($Q43,Score!T$4:T$79,0)),"",(MATCH($Q43,Score!T$4:T$79,0)++ROW(Score!T$3)))</f>
        <v/>
      </c>
      <c r="S43" s="246" t="str">
        <f t="shared" ref="S43:T62" ca="1" si="14">IF(($R43=""),"",INDIRECT(ADDRESS($R43,S$1,1,,"Score")))</f>
        <v/>
      </c>
      <c r="T43" s="242" t="str">
        <f t="shared" ca="1" si="14"/>
        <v/>
      </c>
      <c r="U43" s="440" t="str">
        <f ca="1">IF((R43=""),"",SUM(T43,T44))</f>
        <v/>
      </c>
      <c r="V43" s="440" t="str">
        <f ca="1">IF((R43=""),"",(U43-E43))</f>
        <v/>
      </c>
      <c r="W43" s="47" t="str">
        <f ca="1">IF(($R43=""),"",IF(ISBLANK(INDIRECT(ADDRESS($R43,W$1,1,,"Score"))),"",1))</f>
        <v/>
      </c>
      <c r="X43" s="47" t="str">
        <f ca="1">IF(($R43=""),"",IF(ISBLANK(INDIRECT(ADDRESS($R43,X$1,1,,"Score"))),"",1))</f>
        <v/>
      </c>
      <c r="Y43" s="380" t="str">
        <f ca="1">IF((X43=1),V43,"")</f>
        <v/>
      </c>
      <c r="Z43" s="47" t="str">
        <f t="shared" ref="Z43:AB62" ca="1" si="15">IF(($R43=""),"",IF(ISBLANK(INDIRECT(ADDRESS($R43,Z$1,1,,"Score"))),"",1))</f>
        <v/>
      </c>
      <c r="AA43" s="47" t="str">
        <f t="shared" ca="1" si="15"/>
        <v/>
      </c>
      <c r="AB43" s="47" t="str">
        <f t="shared" ca="1" si="15"/>
        <v/>
      </c>
      <c r="AC43" s="242" t="str">
        <f t="shared" ca="1" si="11"/>
        <v/>
      </c>
      <c r="AD43" s="440" t="str">
        <f ca="1">N43</f>
        <v/>
      </c>
      <c r="AE43" s="440" t="str">
        <f ca="1">IF(OR((AD43=""),(AD43=0)),"",((60*U43)/AD43))</f>
        <v/>
      </c>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row>
    <row r="44" spans="1:238">
      <c r="A44" s="440"/>
      <c r="B44" s="242" t="str">
        <f ca="1">IF(($B43=""),"",IF((INDIRECT(ADDRESS(($B43+2),(C$1-1),1,,"Score"))="SP"),($B43+2),""))</f>
        <v/>
      </c>
      <c r="C44" s="246" t="str">
        <f t="shared" ca="1" si="12"/>
        <v/>
      </c>
      <c r="D44" s="242" t="str">
        <f t="shared" ca="1" si="12"/>
        <v/>
      </c>
      <c r="E44" s="440"/>
      <c r="F44" s="440"/>
      <c r="G44" s="47"/>
      <c r="H44" s="47"/>
      <c r="I44" s="380"/>
      <c r="J44" s="47" t="str">
        <f t="shared" ca="1" si="13"/>
        <v/>
      </c>
      <c r="K44" s="47" t="str">
        <f t="shared" ca="1" si="13"/>
        <v/>
      </c>
      <c r="L44" s="47" t="str">
        <f t="shared" ca="1" si="13"/>
        <v/>
      </c>
      <c r="M44" s="242" t="str">
        <f t="shared" ca="1" si="10"/>
        <v/>
      </c>
      <c r="N44" s="440"/>
      <c r="O44" s="440"/>
      <c r="P44" s="48"/>
      <c r="Q44" s="440"/>
      <c r="R44" s="242" t="str">
        <f ca="1">IF(($R43=""),"",IF((INDIRECT(ADDRESS(($R43+2),(S$1-1),1,,"Score"))="SP"),($R43+2),""))</f>
        <v/>
      </c>
      <c r="S44" s="246" t="str">
        <f t="shared" ca="1" si="14"/>
        <v/>
      </c>
      <c r="T44" s="242" t="str">
        <f t="shared" ca="1" si="14"/>
        <v/>
      </c>
      <c r="U44" s="440"/>
      <c r="V44" s="440"/>
      <c r="W44" s="47"/>
      <c r="X44" s="47"/>
      <c r="Y44" s="380"/>
      <c r="Z44" s="47" t="str">
        <f t="shared" ca="1" si="15"/>
        <v/>
      </c>
      <c r="AA44" s="47" t="str">
        <f t="shared" ca="1" si="15"/>
        <v/>
      </c>
      <c r="AB44" s="47" t="str">
        <f t="shared" ca="1" si="15"/>
        <v/>
      </c>
      <c r="AC44" s="242" t="str">
        <f t="shared" ca="1" si="11"/>
        <v/>
      </c>
      <c r="AD44" s="440"/>
      <c r="AE44" s="440"/>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row>
    <row r="45" spans="1:238">
      <c r="A45" s="214">
        <f>A43+1</f>
        <v>22</v>
      </c>
      <c r="B45" s="134" t="str">
        <f ca="1">IF(ISNA(MATCH($A45,Score!A$4:A$79,0)),"",(MATCH($A45,Score!A$4:A$79,0)+ROW(Score!A$3)))</f>
        <v/>
      </c>
      <c r="C45" s="65" t="str">
        <f t="shared" ca="1" si="12"/>
        <v/>
      </c>
      <c r="D45" s="134" t="str">
        <f t="shared" ca="1" si="12"/>
        <v/>
      </c>
      <c r="E45" s="214" t="str">
        <f ca="1">IF((B45=""),"",SUM(D45,D46))</f>
        <v/>
      </c>
      <c r="F45" s="214" t="str">
        <f ca="1">IF((B45=""),"",(E45-U45))</f>
        <v/>
      </c>
      <c r="G45" s="391" t="str">
        <f ca="1">IF(($B45=""),"",IF(ISBLANK(INDIRECT(ADDRESS($B45,G$1,1,,"Score"))),"",1))</f>
        <v/>
      </c>
      <c r="H45" s="391" t="str">
        <f ca="1">IF(($B45=""),"",IF(ISBLANK(INDIRECT(ADDRESS($B45,H$1,1,,"Score"))),"",1))</f>
        <v/>
      </c>
      <c r="I45" s="380" t="str">
        <f ca="1">IF((H45=1),F45,"")</f>
        <v/>
      </c>
      <c r="J45" s="391" t="str">
        <f t="shared" ca="1" si="13"/>
        <v/>
      </c>
      <c r="K45" s="391" t="str">
        <f t="shared" ca="1" si="13"/>
        <v/>
      </c>
      <c r="L45" s="391" t="str">
        <f t="shared" ca="1" si="13"/>
        <v/>
      </c>
      <c r="M45" s="134" t="str">
        <f t="shared" ca="1" si="10"/>
        <v/>
      </c>
      <c r="N45" s="214" t="str">
        <f ca="1">IF(ISNA(MATCH($A45,'Bout Clock'!A$11:A$40,0)),"",INDIRECT(ADDRESS((MATCH($A45,'Bout Clock'!A$11:A$40,0)+ROW('Bout Clock'!A$10)),N$1,1,,"Bout Clock")))</f>
        <v/>
      </c>
      <c r="O45" s="214" t="str">
        <f ca="1">IF(OR((N45=""),(N45=0)),"",((60*E45)/N45))</f>
        <v/>
      </c>
      <c r="P45" s="48"/>
      <c r="Q45" s="214">
        <f>Q43+1</f>
        <v>22</v>
      </c>
      <c r="R45" s="134" t="str">
        <f ca="1">IF(ISNA(MATCH($Q45,Score!T$4:T$79,0)),"",(MATCH($Q45,Score!T$4:T$79,0)++ROW(Score!T$3)))</f>
        <v/>
      </c>
      <c r="S45" s="65" t="str">
        <f t="shared" ca="1" si="14"/>
        <v/>
      </c>
      <c r="T45" s="134" t="str">
        <f t="shared" ca="1" si="14"/>
        <v/>
      </c>
      <c r="U45" s="214" t="str">
        <f ca="1">IF((R45=""),"",SUM(T45,T46))</f>
        <v/>
      </c>
      <c r="V45" s="214" t="str">
        <f ca="1">IF((R45=""),"",(U45-E45))</f>
        <v/>
      </c>
      <c r="W45" s="391" t="str">
        <f ca="1">IF(($R45=""),"",IF(ISBLANK(INDIRECT(ADDRESS($R45,W$1,1,,"Score"))),"",1))</f>
        <v/>
      </c>
      <c r="X45" s="391" t="str">
        <f ca="1">IF(($R45=""),"",IF(ISBLANK(INDIRECT(ADDRESS($R45,X$1,1,,"Score"))),"",1))</f>
        <v/>
      </c>
      <c r="Y45" s="380" t="str">
        <f ca="1">IF((X45=1),V45,"")</f>
        <v/>
      </c>
      <c r="Z45" s="391" t="str">
        <f t="shared" ca="1" si="15"/>
        <v/>
      </c>
      <c r="AA45" s="391" t="str">
        <f t="shared" ca="1" si="15"/>
        <v/>
      </c>
      <c r="AB45" s="391" t="str">
        <f t="shared" ca="1" si="15"/>
        <v/>
      </c>
      <c r="AC45" s="134" t="str">
        <f t="shared" ca="1" si="11"/>
        <v/>
      </c>
      <c r="AD45" s="214" t="str">
        <f ca="1">N45</f>
        <v/>
      </c>
      <c r="AE45" s="214" t="str">
        <f ca="1">IF(OR((AD45=""),(AD45=0)),"",((60*U45)/AD45))</f>
        <v/>
      </c>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row>
    <row r="46" spans="1:238">
      <c r="A46" s="214"/>
      <c r="B46" s="134" t="str">
        <f ca="1">IF(($B45=""),"",IF((INDIRECT(ADDRESS(($B45+2),(C$1-1),1,,"Score"))="SP"),($B45+2),""))</f>
        <v/>
      </c>
      <c r="C46" s="65" t="str">
        <f t="shared" ca="1" si="12"/>
        <v/>
      </c>
      <c r="D46" s="134" t="str">
        <f t="shared" ca="1" si="12"/>
        <v/>
      </c>
      <c r="E46" s="214"/>
      <c r="F46" s="214"/>
      <c r="G46" s="391"/>
      <c r="H46" s="402"/>
      <c r="I46" s="380"/>
      <c r="J46" s="391" t="str">
        <f t="shared" ca="1" si="13"/>
        <v/>
      </c>
      <c r="K46" s="391" t="str">
        <f t="shared" ca="1" si="13"/>
        <v/>
      </c>
      <c r="L46" s="391" t="str">
        <f t="shared" ca="1" si="13"/>
        <v/>
      </c>
      <c r="M46" s="134" t="str">
        <f t="shared" ca="1" si="10"/>
        <v/>
      </c>
      <c r="N46" s="214"/>
      <c r="O46" s="214"/>
      <c r="P46" s="48"/>
      <c r="Q46" s="214"/>
      <c r="R46" s="134" t="str">
        <f ca="1">IF(($R45=""),"",IF((INDIRECT(ADDRESS(($R45+2),(S$1-1),1,,"Score"))="SP"),($R45+2),""))</f>
        <v/>
      </c>
      <c r="S46" s="65" t="str">
        <f t="shared" ca="1" si="14"/>
        <v/>
      </c>
      <c r="T46" s="134" t="str">
        <f t="shared" ca="1" si="14"/>
        <v/>
      </c>
      <c r="U46" s="214"/>
      <c r="V46" s="214"/>
      <c r="W46" s="391"/>
      <c r="X46" s="402"/>
      <c r="Y46" s="380"/>
      <c r="Z46" s="391" t="str">
        <f t="shared" ca="1" si="15"/>
        <v/>
      </c>
      <c r="AA46" s="391" t="str">
        <f t="shared" ca="1" si="15"/>
        <v/>
      </c>
      <c r="AB46" s="391" t="str">
        <f t="shared" ca="1" si="15"/>
        <v/>
      </c>
      <c r="AC46" s="134" t="str">
        <f t="shared" ca="1" si="11"/>
        <v/>
      </c>
      <c r="AD46" s="214"/>
      <c r="AE46" s="214"/>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row>
    <row r="47" spans="1:238">
      <c r="A47" s="440">
        <f>A45+1</f>
        <v>23</v>
      </c>
      <c r="B47" s="242" t="str">
        <f ca="1">IF(ISNA(MATCH($A47,Score!A$4:A$79,0)),"",(MATCH($A47,Score!A$4:A$79,0)+ROW(Score!A$3)))</f>
        <v/>
      </c>
      <c r="C47" s="246" t="str">
        <f t="shared" ca="1" si="12"/>
        <v/>
      </c>
      <c r="D47" s="242" t="str">
        <f t="shared" ca="1" si="12"/>
        <v/>
      </c>
      <c r="E47" s="440" t="str">
        <f ca="1">IF((B47=""),"",SUM(D47,D48))</f>
        <v/>
      </c>
      <c r="F47" s="440" t="str">
        <f ca="1">IF((B47=""),"",(E47-U47))</f>
        <v/>
      </c>
      <c r="G47" s="47" t="str">
        <f ca="1">IF(($B47=""),"",IF(ISBLANK(INDIRECT(ADDRESS($B47,G$1,1,,"Score"))),"",1))</f>
        <v/>
      </c>
      <c r="H47" s="47" t="str">
        <f ca="1">IF(($B47=""),"",IF(ISBLANK(INDIRECT(ADDRESS($B47,H$1,1,,"Score"))),"",1))</f>
        <v/>
      </c>
      <c r="I47" s="380" t="str">
        <f ca="1">IF((H47=1),F47,"")</f>
        <v/>
      </c>
      <c r="J47" s="47" t="str">
        <f t="shared" ca="1" si="13"/>
        <v/>
      </c>
      <c r="K47" s="47" t="str">
        <f t="shared" ca="1" si="13"/>
        <v/>
      </c>
      <c r="L47" s="47" t="str">
        <f t="shared" ca="1" si="13"/>
        <v/>
      </c>
      <c r="M47" s="242" t="str">
        <f t="shared" ca="1" si="10"/>
        <v/>
      </c>
      <c r="N47" s="440" t="str">
        <f ca="1">IF(ISNA(MATCH($A47,'Bout Clock'!A$11:A$40,0)),"",INDIRECT(ADDRESS((MATCH($A47,'Bout Clock'!A$11:A$40,0)+ROW('Bout Clock'!A$10)),N$1,1,,"Bout Clock")))</f>
        <v/>
      </c>
      <c r="O47" s="440" t="str">
        <f ca="1">IF(OR((N47=""),(N47=0)),"",((60*E47)/N47))</f>
        <v/>
      </c>
      <c r="P47" s="48"/>
      <c r="Q47" s="440">
        <f>Q45+1</f>
        <v>23</v>
      </c>
      <c r="R47" s="242" t="str">
        <f ca="1">IF(ISNA(MATCH($Q47,Score!T$4:T$79,0)),"",(MATCH($Q47,Score!T$4:T$79,0)++ROW(Score!T$3)))</f>
        <v/>
      </c>
      <c r="S47" s="246" t="str">
        <f t="shared" ca="1" si="14"/>
        <v/>
      </c>
      <c r="T47" s="242" t="str">
        <f t="shared" ca="1" si="14"/>
        <v/>
      </c>
      <c r="U47" s="440" t="str">
        <f ca="1">IF((R47=""),"",SUM(T47,T48))</f>
        <v/>
      </c>
      <c r="V47" s="440" t="str">
        <f ca="1">IF((R47=""),"",(U47-E47))</f>
        <v/>
      </c>
      <c r="W47" s="47" t="str">
        <f ca="1">IF(($R47=""),"",IF(ISBLANK(INDIRECT(ADDRESS($R47,W$1,1,,"Score"))),"",1))</f>
        <v/>
      </c>
      <c r="X47" s="47" t="str">
        <f ca="1">IF(($R47=""),"",IF(ISBLANK(INDIRECT(ADDRESS($R47,X$1,1,,"Score"))),"",1))</f>
        <v/>
      </c>
      <c r="Y47" s="380" t="str">
        <f ca="1">IF((X47=1),V47,"")</f>
        <v/>
      </c>
      <c r="Z47" s="47" t="str">
        <f t="shared" ca="1" si="15"/>
        <v/>
      </c>
      <c r="AA47" s="47" t="str">
        <f t="shared" ca="1" si="15"/>
        <v/>
      </c>
      <c r="AB47" s="47" t="str">
        <f t="shared" ca="1" si="15"/>
        <v/>
      </c>
      <c r="AC47" s="242" t="str">
        <f t="shared" ca="1" si="11"/>
        <v/>
      </c>
      <c r="AD47" s="440" t="str">
        <f ca="1">N47</f>
        <v/>
      </c>
      <c r="AE47" s="440" t="str">
        <f ca="1">IF(OR((AD47=""),(AD47=0)),"",((60*U47)/AD47))</f>
        <v/>
      </c>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row>
    <row r="48" spans="1:238">
      <c r="A48" s="440"/>
      <c r="B48" s="242" t="str">
        <f ca="1">IF(($B47=""),"",IF((INDIRECT(ADDRESS(($B47+2),(C$1-1),1,,"Score"))="SP"),($B47+2),""))</f>
        <v/>
      </c>
      <c r="C48" s="246" t="str">
        <f t="shared" ca="1" si="12"/>
        <v/>
      </c>
      <c r="D48" s="242" t="str">
        <f t="shared" ca="1" si="12"/>
        <v/>
      </c>
      <c r="E48" s="440"/>
      <c r="F48" s="440"/>
      <c r="G48" s="47"/>
      <c r="H48" s="47"/>
      <c r="I48" s="380"/>
      <c r="J48" s="47" t="str">
        <f t="shared" ca="1" si="13"/>
        <v/>
      </c>
      <c r="K48" s="47" t="str">
        <f t="shared" ca="1" si="13"/>
        <v/>
      </c>
      <c r="L48" s="47" t="str">
        <f t="shared" ca="1" si="13"/>
        <v/>
      </c>
      <c r="M48" s="242" t="str">
        <f t="shared" ca="1" si="10"/>
        <v/>
      </c>
      <c r="N48" s="440"/>
      <c r="O48" s="440"/>
      <c r="P48" s="48"/>
      <c r="Q48" s="440"/>
      <c r="R48" s="242" t="str">
        <f ca="1">IF(($R47=""),"",IF((INDIRECT(ADDRESS(($R47+2),(S$1-1),1,,"Score"))="SP"),($R47+2),""))</f>
        <v/>
      </c>
      <c r="S48" s="246" t="str">
        <f t="shared" ca="1" si="14"/>
        <v/>
      </c>
      <c r="T48" s="242" t="str">
        <f t="shared" ca="1" si="14"/>
        <v/>
      </c>
      <c r="U48" s="440"/>
      <c r="V48" s="440"/>
      <c r="W48" s="47"/>
      <c r="X48" s="47"/>
      <c r="Y48" s="380"/>
      <c r="Z48" s="47" t="str">
        <f t="shared" ca="1" si="15"/>
        <v/>
      </c>
      <c r="AA48" s="47" t="str">
        <f t="shared" ca="1" si="15"/>
        <v/>
      </c>
      <c r="AB48" s="47" t="str">
        <f t="shared" ca="1" si="15"/>
        <v/>
      </c>
      <c r="AC48" s="242" t="str">
        <f t="shared" ca="1" si="11"/>
        <v/>
      </c>
      <c r="AD48" s="440"/>
      <c r="AE48" s="440"/>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row>
    <row r="49" spans="1:238">
      <c r="A49" s="214">
        <f>A47+1</f>
        <v>24</v>
      </c>
      <c r="B49" s="134" t="str">
        <f ca="1">IF(ISNA(MATCH($A49,Score!A$4:A$79,0)),"",(MATCH($A49,Score!A$4:A$79,0)+ROW(Score!A$3)))</f>
        <v/>
      </c>
      <c r="C49" s="65" t="str">
        <f t="shared" ca="1" si="12"/>
        <v/>
      </c>
      <c r="D49" s="134" t="str">
        <f t="shared" ca="1" si="12"/>
        <v/>
      </c>
      <c r="E49" s="214" t="str">
        <f ca="1">IF((B49=""),"",SUM(D49,D50))</f>
        <v/>
      </c>
      <c r="F49" s="214" t="str">
        <f ca="1">IF((B49=""),"",(E49-U49))</f>
        <v/>
      </c>
      <c r="G49" s="391" t="str">
        <f ca="1">IF(($B49=""),"",IF(ISBLANK(INDIRECT(ADDRESS($B49,G$1,1,,"Score"))),"",1))</f>
        <v/>
      </c>
      <c r="H49" s="391" t="str">
        <f ca="1">IF(($B49=""),"",IF(ISBLANK(INDIRECT(ADDRESS($B49,H$1,1,,"Score"))),"",1))</f>
        <v/>
      </c>
      <c r="I49" s="380" t="str">
        <f ca="1">IF((H49=1),F49,"")</f>
        <v/>
      </c>
      <c r="J49" s="391" t="str">
        <f t="shared" ca="1" si="13"/>
        <v/>
      </c>
      <c r="K49" s="391" t="str">
        <f t="shared" ca="1" si="13"/>
        <v/>
      </c>
      <c r="L49" s="391" t="str">
        <f t="shared" ca="1" si="13"/>
        <v/>
      </c>
      <c r="M49" s="134" t="str">
        <f t="shared" ca="1" si="10"/>
        <v/>
      </c>
      <c r="N49" s="214" t="str">
        <f ca="1">IF(ISNA(MATCH($A49,'Bout Clock'!A$11:A$40,0)),"",INDIRECT(ADDRESS((MATCH($A49,'Bout Clock'!A$11:A$40,0)+ROW('Bout Clock'!A$10)),N$1,1,,"Bout Clock")))</f>
        <v/>
      </c>
      <c r="O49" s="214" t="str">
        <f ca="1">IF(OR((N49=""),(N49=0)),"",((60*E49)/N49))</f>
        <v/>
      </c>
      <c r="P49" s="48"/>
      <c r="Q49" s="214">
        <f>Q47+1</f>
        <v>24</v>
      </c>
      <c r="R49" s="134" t="str">
        <f ca="1">IF(ISNA(MATCH($Q49,Score!T$4:T$79,0)),"",(MATCH($Q49,Score!T$4:T$79,0)++ROW(Score!T$3)))</f>
        <v/>
      </c>
      <c r="S49" s="65" t="str">
        <f t="shared" ca="1" si="14"/>
        <v/>
      </c>
      <c r="T49" s="134" t="str">
        <f t="shared" ca="1" si="14"/>
        <v/>
      </c>
      <c r="U49" s="214" t="str">
        <f ca="1">IF((R49=""),"",SUM(T49,T50))</f>
        <v/>
      </c>
      <c r="V49" s="214" t="str">
        <f ca="1">IF((R49=""),"",(U49-E49))</f>
        <v/>
      </c>
      <c r="W49" s="391" t="str">
        <f ca="1">IF(($R49=""),"",IF(ISBLANK(INDIRECT(ADDRESS($R49,W$1,1,,"Score"))),"",1))</f>
        <v/>
      </c>
      <c r="X49" s="391" t="str">
        <f ca="1">IF(($R49=""),"",IF(ISBLANK(INDIRECT(ADDRESS($R49,X$1,1,,"Score"))),"",1))</f>
        <v/>
      </c>
      <c r="Y49" s="380" t="str">
        <f ca="1">IF((X49=1),V49,"")</f>
        <v/>
      </c>
      <c r="Z49" s="391" t="str">
        <f t="shared" ca="1" si="15"/>
        <v/>
      </c>
      <c r="AA49" s="391" t="str">
        <f t="shared" ca="1" si="15"/>
        <v/>
      </c>
      <c r="AB49" s="391" t="str">
        <f t="shared" ca="1" si="15"/>
        <v/>
      </c>
      <c r="AC49" s="134" t="str">
        <f t="shared" ca="1" si="11"/>
        <v/>
      </c>
      <c r="AD49" s="214" t="str">
        <f ca="1">N49</f>
        <v/>
      </c>
      <c r="AE49" s="214" t="str">
        <f ca="1">IF(OR((AD49=""),(AD49=0)),"",((60*U49)/AD49))</f>
        <v/>
      </c>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row>
    <row r="50" spans="1:238">
      <c r="A50" s="214"/>
      <c r="B50" s="134" t="str">
        <f ca="1">IF(($B49=""),"",IF((INDIRECT(ADDRESS(($B49+2),(C$1-1),1,,"Score"))="SP"),($B49+2),""))</f>
        <v/>
      </c>
      <c r="C50" s="65" t="str">
        <f t="shared" ca="1" si="12"/>
        <v/>
      </c>
      <c r="D50" s="134" t="str">
        <f t="shared" ca="1" si="12"/>
        <v/>
      </c>
      <c r="E50" s="214"/>
      <c r="F50" s="214"/>
      <c r="G50" s="391"/>
      <c r="H50" s="402"/>
      <c r="I50" s="380"/>
      <c r="J50" s="391" t="str">
        <f t="shared" ca="1" si="13"/>
        <v/>
      </c>
      <c r="K50" s="391" t="str">
        <f t="shared" ca="1" si="13"/>
        <v/>
      </c>
      <c r="L50" s="391" t="str">
        <f t="shared" ca="1" si="13"/>
        <v/>
      </c>
      <c r="M50" s="134" t="str">
        <f t="shared" ca="1" si="10"/>
        <v/>
      </c>
      <c r="N50" s="214"/>
      <c r="O50" s="214"/>
      <c r="P50" s="48"/>
      <c r="Q50" s="214"/>
      <c r="R50" s="134" t="str">
        <f ca="1">IF(($R49=""),"",IF((INDIRECT(ADDRESS(($R49+2),(S$1-1),1,,"Score"))="SP"),($R49+2),""))</f>
        <v/>
      </c>
      <c r="S50" s="65" t="str">
        <f t="shared" ca="1" si="14"/>
        <v/>
      </c>
      <c r="T50" s="134" t="str">
        <f t="shared" ca="1" si="14"/>
        <v/>
      </c>
      <c r="U50" s="214"/>
      <c r="V50" s="214"/>
      <c r="W50" s="391"/>
      <c r="X50" s="402"/>
      <c r="Y50" s="380"/>
      <c r="Z50" s="391" t="str">
        <f t="shared" ca="1" si="15"/>
        <v/>
      </c>
      <c r="AA50" s="391" t="str">
        <f t="shared" ca="1" si="15"/>
        <v/>
      </c>
      <c r="AB50" s="391" t="str">
        <f t="shared" ca="1" si="15"/>
        <v/>
      </c>
      <c r="AC50" s="134" t="str">
        <f t="shared" ca="1" si="11"/>
        <v/>
      </c>
      <c r="AD50" s="214"/>
      <c r="AE50" s="214"/>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row>
    <row r="51" spans="1:238">
      <c r="A51" s="440">
        <f>A49+1</f>
        <v>25</v>
      </c>
      <c r="B51" s="242" t="str">
        <f ca="1">IF(ISNA(MATCH($A51,Score!A$4:A$79,0)),"",(MATCH($A51,Score!A$4:A$79,0)+ROW(Score!A$3)))</f>
        <v/>
      </c>
      <c r="C51" s="246" t="str">
        <f t="shared" ca="1" si="12"/>
        <v/>
      </c>
      <c r="D51" s="242" t="str">
        <f t="shared" ca="1" si="12"/>
        <v/>
      </c>
      <c r="E51" s="440" t="str">
        <f ca="1">IF((B51=""),"",SUM(D51,D52))</f>
        <v/>
      </c>
      <c r="F51" s="440" t="str">
        <f ca="1">IF((B51=""),"",(E51-U51))</f>
        <v/>
      </c>
      <c r="G51" s="47" t="str">
        <f ca="1">IF(($B51=""),"",IF(ISBLANK(INDIRECT(ADDRESS($B51,G$1,1,,"Score"))),"",1))</f>
        <v/>
      </c>
      <c r="H51" s="47" t="str">
        <f ca="1">IF(($B51=""),"",IF(ISBLANK(INDIRECT(ADDRESS($B51,H$1,1,,"Score"))),"",1))</f>
        <v/>
      </c>
      <c r="I51" s="380" t="str">
        <f ca="1">IF((H51=1),F51,"")</f>
        <v/>
      </c>
      <c r="J51" s="47" t="str">
        <f t="shared" ca="1" si="13"/>
        <v/>
      </c>
      <c r="K51" s="47" t="str">
        <f t="shared" ca="1" si="13"/>
        <v/>
      </c>
      <c r="L51" s="47" t="str">
        <f t="shared" ca="1" si="13"/>
        <v/>
      </c>
      <c r="M51" s="242" t="str">
        <f t="shared" ca="1" si="10"/>
        <v/>
      </c>
      <c r="N51" s="440" t="str">
        <f ca="1">IF(ISNA(MATCH($A51,'Bout Clock'!A$11:A$40,0)),"",INDIRECT(ADDRESS((MATCH($A51,'Bout Clock'!A$11:A$40,0)+ROW('Bout Clock'!A$10)),N$1,1,,"Bout Clock")))</f>
        <v/>
      </c>
      <c r="O51" s="440" t="str">
        <f ca="1">IF(OR((N51=""),(N51=0)),"",((60*E51)/N51))</f>
        <v/>
      </c>
      <c r="P51" s="48"/>
      <c r="Q51" s="440">
        <f>Q49+1</f>
        <v>25</v>
      </c>
      <c r="R51" s="242" t="str">
        <f ca="1">IF(ISNA(MATCH($Q51,Score!T$4:T$79,0)),"",(MATCH($Q51,Score!T$4:T$79,0)++ROW(Score!T$3)))</f>
        <v/>
      </c>
      <c r="S51" s="246" t="str">
        <f t="shared" ca="1" si="14"/>
        <v/>
      </c>
      <c r="T51" s="242" t="str">
        <f t="shared" ca="1" si="14"/>
        <v/>
      </c>
      <c r="U51" s="440" t="str">
        <f ca="1">IF((R51=""),"",SUM(T51,T52))</f>
        <v/>
      </c>
      <c r="V51" s="440" t="str">
        <f ca="1">IF((R51=""),"",(U51-E51))</f>
        <v/>
      </c>
      <c r="W51" s="47" t="str">
        <f ca="1">IF(($R51=""),"",IF(ISBLANK(INDIRECT(ADDRESS($R51,W$1,1,,"Score"))),"",1))</f>
        <v/>
      </c>
      <c r="X51" s="47" t="str">
        <f ca="1">IF(($R51=""),"",IF(ISBLANK(INDIRECT(ADDRESS($R51,X$1,1,,"Score"))),"",1))</f>
        <v/>
      </c>
      <c r="Y51" s="380" t="str">
        <f ca="1">IF((X51=1),V51,"")</f>
        <v/>
      </c>
      <c r="Z51" s="47" t="str">
        <f t="shared" ca="1" si="15"/>
        <v/>
      </c>
      <c r="AA51" s="47" t="str">
        <f t="shared" ca="1" si="15"/>
        <v/>
      </c>
      <c r="AB51" s="47" t="str">
        <f t="shared" ca="1" si="15"/>
        <v/>
      </c>
      <c r="AC51" s="242" t="str">
        <f t="shared" ca="1" si="11"/>
        <v/>
      </c>
      <c r="AD51" s="440" t="str">
        <f ca="1">N51</f>
        <v/>
      </c>
      <c r="AE51" s="440" t="str">
        <f ca="1">IF(OR((AD51=""),(AD51=0)),"",((60*U51)/AD51))</f>
        <v/>
      </c>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row>
    <row r="52" spans="1:238">
      <c r="A52" s="440"/>
      <c r="B52" s="242" t="str">
        <f ca="1">IF(($B51=""),"",IF((INDIRECT(ADDRESS(($B51+2),(C$1-1),1,,"Score"))="SP"),($B51+2),""))</f>
        <v/>
      </c>
      <c r="C52" s="246" t="str">
        <f t="shared" ca="1" si="12"/>
        <v/>
      </c>
      <c r="D52" s="242" t="str">
        <f t="shared" ca="1" si="12"/>
        <v/>
      </c>
      <c r="E52" s="440"/>
      <c r="F52" s="440"/>
      <c r="G52" s="47"/>
      <c r="H52" s="47"/>
      <c r="I52" s="380"/>
      <c r="J52" s="47" t="str">
        <f t="shared" ca="1" si="13"/>
        <v/>
      </c>
      <c r="K52" s="47" t="str">
        <f t="shared" ca="1" si="13"/>
        <v/>
      </c>
      <c r="L52" s="47" t="str">
        <f t="shared" ca="1" si="13"/>
        <v/>
      </c>
      <c r="M52" s="242" t="str">
        <f t="shared" ca="1" si="10"/>
        <v/>
      </c>
      <c r="N52" s="440"/>
      <c r="O52" s="440"/>
      <c r="P52" s="48"/>
      <c r="Q52" s="440"/>
      <c r="R52" s="242" t="str">
        <f ca="1">IF(($R51=""),"",IF((INDIRECT(ADDRESS(($R51+2),(S$1-1),1,,"Score"))="SP"),($R51+2),""))</f>
        <v/>
      </c>
      <c r="S52" s="246" t="str">
        <f t="shared" ca="1" si="14"/>
        <v/>
      </c>
      <c r="T52" s="242" t="str">
        <f t="shared" ca="1" si="14"/>
        <v/>
      </c>
      <c r="U52" s="440"/>
      <c r="V52" s="440"/>
      <c r="W52" s="47"/>
      <c r="X52" s="47"/>
      <c r="Y52" s="380"/>
      <c r="Z52" s="47" t="str">
        <f t="shared" ca="1" si="15"/>
        <v/>
      </c>
      <c r="AA52" s="47" t="str">
        <f t="shared" ca="1" si="15"/>
        <v/>
      </c>
      <c r="AB52" s="47" t="str">
        <f t="shared" ca="1" si="15"/>
        <v/>
      </c>
      <c r="AC52" s="242" t="str">
        <f t="shared" ca="1" si="11"/>
        <v/>
      </c>
      <c r="AD52" s="440"/>
      <c r="AE52" s="440"/>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row>
    <row r="53" spans="1:238">
      <c r="A53" s="214">
        <f>A51+1</f>
        <v>26</v>
      </c>
      <c r="B53" s="134" t="str">
        <f ca="1">IF(ISNA(MATCH($A53,Score!A$4:A$79,0)),"",(MATCH($A53,Score!A$4:A$79,0)+ROW(Score!A$3)))</f>
        <v/>
      </c>
      <c r="C53" s="65" t="str">
        <f t="shared" ca="1" si="12"/>
        <v/>
      </c>
      <c r="D53" s="134" t="str">
        <f t="shared" ca="1" si="12"/>
        <v/>
      </c>
      <c r="E53" s="214" t="str">
        <f ca="1">IF((B53=""),"",SUM(D53,D54))</f>
        <v/>
      </c>
      <c r="F53" s="214" t="str">
        <f ca="1">IF((B53=""),"",(E53-U53))</f>
        <v/>
      </c>
      <c r="G53" s="391" t="str">
        <f ca="1">IF(($B53=""),"",IF(ISBLANK(INDIRECT(ADDRESS($B53,G$1,1,,"Score"))),"",1))</f>
        <v/>
      </c>
      <c r="H53" s="391" t="str">
        <f ca="1">IF(($B53=""),"",IF(ISBLANK(INDIRECT(ADDRESS($B53,H$1,1,,"Score"))),"",1))</f>
        <v/>
      </c>
      <c r="I53" s="380" t="str">
        <f ca="1">IF((H53=1),F53,"")</f>
        <v/>
      </c>
      <c r="J53" s="391" t="str">
        <f t="shared" ca="1" si="13"/>
        <v/>
      </c>
      <c r="K53" s="391" t="str">
        <f t="shared" ca="1" si="13"/>
        <v/>
      </c>
      <c r="L53" s="391" t="str">
        <f t="shared" ca="1" si="13"/>
        <v/>
      </c>
      <c r="M53" s="134" t="str">
        <f t="shared" ca="1" si="10"/>
        <v/>
      </c>
      <c r="N53" s="214" t="str">
        <f ca="1">IF(ISNA(MATCH($A53,'Bout Clock'!A$11:A$40,0)),"",INDIRECT(ADDRESS((MATCH($A53,'Bout Clock'!A$11:A$40,0)+ROW('Bout Clock'!A$10)),N$1,1,,"Bout Clock")))</f>
        <v/>
      </c>
      <c r="O53" s="214" t="str">
        <f ca="1">IF(OR((N53=""),(N53=0)),"",((60*E53)/N53))</f>
        <v/>
      </c>
      <c r="P53" s="48"/>
      <c r="Q53" s="214">
        <f>Q51+1</f>
        <v>26</v>
      </c>
      <c r="R53" s="134" t="str">
        <f ca="1">IF(ISNA(MATCH($Q53,Score!T$4:T$79,0)),"",(MATCH($Q53,Score!T$4:T$79,0)++ROW(Score!T$3)))</f>
        <v/>
      </c>
      <c r="S53" s="65" t="str">
        <f t="shared" ca="1" si="14"/>
        <v/>
      </c>
      <c r="T53" s="134" t="str">
        <f t="shared" ca="1" si="14"/>
        <v/>
      </c>
      <c r="U53" s="214" t="str">
        <f ca="1">IF((R53=""),"",SUM(T53,T54))</f>
        <v/>
      </c>
      <c r="V53" s="214" t="str">
        <f ca="1">IF((R53=""),"",(U53-E53))</f>
        <v/>
      </c>
      <c r="W53" s="391" t="str">
        <f ca="1">IF(($R53=""),"",IF(ISBLANK(INDIRECT(ADDRESS($R53,W$1,1,,"Score"))),"",1))</f>
        <v/>
      </c>
      <c r="X53" s="391" t="str">
        <f ca="1">IF(($R53=""),"",IF(ISBLANK(INDIRECT(ADDRESS($R53,X$1,1,,"Score"))),"",1))</f>
        <v/>
      </c>
      <c r="Y53" s="380" t="str">
        <f ca="1">IF((X53=1),V53,"")</f>
        <v/>
      </c>
      <c r="Z53" s="391" t="str">
        <f t="shared" ca="1" si="15"/>
        <v/>
      </c>
      <c r="AA53" s="391" t="str">
        <f t="shared" ca="1" si="15"/>
        <v/>
      </c>
      <c r="AB53" s="391" t="str">
        <f t="shared" ca="1" si="15"/>
        <v/>
      </c>
      <c r="AC53" s="134" t="str">
        <f t="shared" ca="1" si="11"/>
        <v/>
      </c>
      <c r="AD53" s="214" t="str">
        <f ca="1">N53</f>
        <v/>
      </c>
      <c r="AE53" s="214" t="str">
        <f ca="1">IF(OR((AD53=""),(AD53=0)),"",((60*U53)/AD53))</f>
        <v/>
      </c>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row>
    <row r="54" spans="1:238">
      <c r="A54" s="214"/>
      <c r="B54" s="134" t="str">
        <f ca="1">IF(($B53=""),"",IF((INDIRECT(ADDRESS(($B53+2),(C$1-1),1,,"Score"))="SP"),($B53+2),""))</f>
        <v/>
      </c>
      <c r="C54" s="65" t="str">
        <f t="shared" ca="1" si="12"/>
        <v/>
      </c>
      <c r="D54" s="134" t="str">
        <f t="shared" ca="1" si="12"/>
        <v/>
      </c>
      <c r="E54" s="214"/>
      <c r="F54" s="214"/>
      <c r="G54" s="391"/>
      <c r="H54" s="402"/>
      <c r="I54" s="380"/>
      <c r="J54" s="391" t="str">
        <f t="shared" ca="1" si="13"/>
        <v/>
      </c>
      <c r="K54" s="391" t="str">
        <f t="shared" ca="1" si="13"/>
        <v/>
      </c>
      <c r="L54" s="391" t="str">
        <f t="shared" ca="1" si="13"/>
        <v/>
      </c>
      <c r="M54" s="134" t="str">
        <f t="shared" ca="1" si="10"/>
        <v/>
      </c>
      <c r="N54" s="214"/>
      <c r="O54" s="214"/>
      <c r="P54" s="48"/>
      <c r="Q54" s="214"/>
      <c r="R54" s="134" t="str">
        <f ca="1">IF(($R53=""),"",IF((INDIRECT(ADDRESS(($R53+2),(S$1-1),1,,"Score"))="SP"),($R53+2),""))</f>
        <v/>
      </c>
      <c r="S54" s="65" t="str">
        <f t="shared" ca="1" si="14"/>
        <v/>
      </c>
      <c r="T54" s="134" t="str">
        <f t="shared" ca="1" si="14"/>
        <v/>
      </c>
      <c r="U54" s="214"/>
      <c r="V54" s="214"/>
      <c r="W54" s="391"/>
      <c r="X54" s="402"/>
      <c r="Y54" s="380"/>
      <c r="Z54" s="391" t="str">
        <f t="shared" ca="1" si="15"/>
        <v/>
      </c>
      <c r="AA54" s="391" t="str">
        <f t="shared" ca="1" si="15"/>
        <v/>
      </c>
      <c r="AB54" s="391" t="str">
        <f t="shared" ca="1" si="15"/>
        <v/>
      </c>
      <c r="AC54" s="134" t="str">
        <f t="shared" ca="1" si="11"/>
        <v/>
      </c>
      <c r="AD54" s="214"/>
      <c r="AE54" s="214"/>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row>
    <row r="55" spans="1:238">
      <c r="A55" s="440">
        <f>A53+1</f>
        <v>27</v>
      </c>
      <c r="B55" s="242" t="str">
        <f ca="1">IF(ISNA(MATCH($A55,Score!A$4:A$79,0)),"",(MATCH($A55,Score!A$4:A$79,0)+ROW(Score!A$3)))</f>
        <v/>
      </c>
      <c r="C55" s="246" t="str">
        <f t="shared" ca="1" si="12"/>
        <v/>
      </c>
      <c r="D55" s="242" t="str">
        <f t="shared" ca="1" si="12"/>
        <v/>
      </c>
      <c r="E55" s="440" t="str">
        <f ca="1">IF((B55=""),"",SUM(D55,D56))</f>
        <v/>
      </c>
      <c r="F55" s="440" t="str">
        <f ca="1">IF((B55=""),"",(E55-U55))</f>
        <v/>
      </c>
      <c r="G55" s="47" t="str">
        <f ca="1">IF(($B55=""),"",IF(ISBLANK(INDIRECT(ADDRESS($B55,G$1,1,,"Score"))),"",1))</f>
        <v/>
      </c>
      <c r="H55" s="47" t="str">
        <f ca="1">IF(($B55=""),"",IF(ISBLANK(INDIRECT(ADDRESS($B55,H$1,1,,"Score"))),"",1))</f>
        <v/>
      </c>
      <c r="I55" s="380" t="str">
        <f ca="1">IF((H55=1),F55,"")</f>
        <v/>
      </c>
      <c r="J55" s="47" t="str">
        <f t="shared" ca="1" si="13"/>
        <v/>
      </c>
      <c r="K55" s="47" t="str">
        <f t="shared" ca="1" si="13"/>
        <v/>
      </c>
      <c r="L55" s="47" t="str">
        <f t="shared" ca="1" si="13"/>
        <v/>
      </c>
      <c r="M55" s="242" t="str">
        <f t="shared" ca="1" si="10"/>
        <v/>
      </c>
      <c r="N55" s="440" t="str">
        <f ca="1">IF(ISNA(MATCH($A55,'Bout Clock'!A$11:A$40,0)),"",INDIRECT(ADDRESS((MATCH($A55,'Bout Clock'!A$11:A$40,0)+ROW('Bout Clock'!A$10)),N$1,1,,"Bout Clock")))</f>
        <v/>
      </c>
      <c r="O55" s="440" t="str">
        <f ca="1">IF(OR((N55=""),(N55=0)),"",((60*E55)/N55))</f>
        <v/>
      </c>
      <c r="P55" s="48"/>
      <c r="Q55" s="440">
        <f>Q53+1</f>
        <v>27</v>
      </c>
      <c r="R55" s="242" t="str">
        <f ca="1">IF(ISNA(MATCH($Q55,Score!T$4:T$79,0)),"",(MATCH($Q55,Score!T$4:T$79,0)++ROW(Score!T$3)))</f>
        <v/>
      </c>
      <c r="S55" s="246" t="str">
        <f t="shared" ca="1" si="14"/>
        <v/>
      </c>
      <c r="T55" s="242" t="str">
        <f t="shared" ca="1" si="14"/>
        <v/>
      </c>
      <c r="U55" s="440" t="str">
        <f ca="1">IF((R55=""),"",SUM(T55,T56))</f>
        <v/>
      </c>
      <c r="V55" s="440" t="str">
        <f ca="1">IF((R55=""),"",(U55-E55))</f>
        <v/>
      </c>
      <c r="W55" s="47" t="str">
        <f ca="1">IF(($R55=""),"",IF(ISBLANK(INDIRECT(ADDRESS($R55,W$1,1,,"Score"))),"",1))</f>
        <v/>
      </c>
      <c r="X55" s="47" t="str">
        <f ca="1">IF(($R55=""),"",IF(ISBLANK(INDIRECT(ADDRESS($R55,X$1,1,,"Score"))),"",1))</f>
        <v/>
      </c>
      <c r="Y55" s="380" t="str">
        <f ca="1">IF((X55=1),V55,"")</f>
        <v/>
      </c>
      <c r="Z55" s="47" t="str">
        <f t="shared" ca="1" si="15"/>
        <v/>
      </c>
      <c r="AA55" s="47" t="str">
        <f t="shared" ca="1" si="15"/>
        <v/>
      </c>
      <c r="AB55" s="47" t="str">
        <f t="shared" ca="1" si="15"/>
        <v/>
      </c>
      <c r="AC55" s="242" t="str">
        <f t="shared" ca="1" si="11"/>
        <v/>
      </c>
      <c r="AD55" s="440" t="str">
        <f ca="1">N55</f>
        <v/>
      </c>
      <c r="AE55" s="440" t="str">
        <f ca="1">IF(OR((AD55=""),(AD55=0)),"",((60*U55)/AD55))</f>
        <v/>
      </c>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row>
    <row r="56" spans="1:238">
      <c r="A56" s="440"/>
      <c r="B56" s="242" t="str">
        <f ca="1">IF(($B55=""),"",IF((INDIRECT(ADDRESS(($B55+2),(C$1-1),1,,"Score"))="SP"),($B55+2),""))</f>
        <v/>
      </c>
      <c r="C56" s="246" t="str">
        <f t="shared" ca="1" si="12"/>
        <v/>
      </c>
      <c r="D56" s="242" t="str">
        <f t="shared" ca="1" si="12"/>
        <v/>
      </c>
      <c r="E56" s="440"/>
      <c r="F56" s="440"/>
      <c r="G56" s="47"/>
      <c r="H56" s="47"/>
      <c r="I56" s="380"/>
      <c r="J56" s="47" t="str">
        <f t="shared" ca="1" si="13"/>
        <v/>
      </c>
      <c r="K56" s="47" t="str">
        <f t="shared" ca="1" si="13"/>
        <v/>
      </c>
      <c r="L56" s="47" t="str">
        <f t="shared" ca="1" si="13"/>
        <v/>
      </c>
      <c r="M56" s="242" t="str">
        <f t="shared" ca="1" si="10"/>
        <v/>
      </c>
      <c r="N56" s="440"/>
      <c r="O56" s="440"/>
      <c r="P56" s="48"/>
      <c r="Q56" s="440"/>
      <c r="R56" s="242" t="str">
        <f ca="1">IF(($R55=""),"",IF((INDIRECT(ADDRESS(($R55+2),(S$1-1),1,,"Score"))="SP"),($R55+2),""))</f>
        <v/>
      </c>
      <c r="S56" s="246" t="str">
        <f t="shared" ca="1" si="14"/>
        <v/>
      </c>
      <c r="T56" s="242" t="str">
        <f t="shared" ca="1" si="14"/>
        <v/>
      </c>
      <c r="U56" s="440"/>
      <c r="V56" s="440"/>
      <c r="W56" s="47"/>
      <c r="X56" s="47"/>
      <c r="Y56" s="380"/>
      <c r="Z56" s="47" t="str">
        <f t="shared" ca="1" si="15"/>
        <v/>
      </c>
      <c r="AA56" s="47" t="str">
        <f t="shared" ca="1" si="15"/>
        <v/>
      </c>
      <c r="AB56" s="47" t="str">
        <f t="shared" ca="1" si="15"/>
        <v/>
      </c>
      <c r="AC56" s="242" t="str">
        <f t="shared" ca="1" si="11"/>
        <v/>
      </c>
      <c r="AD56" s="440"/>
      <c r="AE56" s="440"/>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row>
    <row r="57" spans="1:238">
      <c r="A57" s="214">
        <f>A55+1</f>
        <v>28</v>
      </c>
      <c r="B57" s="134" t="str">
        <f ca="1">IF(ISNA(MATCH($A57,Score!A$4:A$79,0)),"",(MATCH($A57,Score!A$4:A$79,0)+ROW(Score!A$3)))</f>
        <v/>
      </c>
      <c r="C57" s="65" t="str">
        <f t="shared" ca="1" si="12"/>
        <v/>
      </c>
      <c r="D57" s="134" t="str">
        <f t="shared" ca="1" si="12"/>
        <v/>
      </c>
      <c r="E57" s="214" t="str">
        <f ca="1">IF((B57=""),"",SUM(D57,D58))</f>
        <v/>
      </c>
      <c r="F57" s="214" t="str">
        <f ca="1">IF((B57=""),"",(E57-U57))</f>
        <v/>
      </c>
      <c r="G57" s="391" t="str">
        <f ca="1">IF(($B57=""),"",IF(ISBLANK(INDIRECT(ADDRESS($B57,G$1,1,,"Score"))),"",1))</f>
        <v/>
      </c>
      <c r="H57" s="391" t="str">
        <f ca="1">IF(($B57=""),"",IF(ISBLANK(INDIRECT(ADDRESS($B57,H$1,1,,"Score"))),"",1))</f>
        <v/>
      </c>
      <c r="I57" s="380" t="str">
        <f ca="1">IF((H57=1),F57,"")</f>
        <v/>
      </c>
      <c r="J57" s="391" t="str">
        <f t="shared" ca="1" si="13"/>
        <v/>
      </c>
      <c r="K57" s="391" t="str">
        <f t="shared" ca="1" si="13"/>
        <v/>
      </c>
      <c r="L57" s="391" t="str">
        <f t="shared" ca="1" si="13"/>
        <v/>
      </c>
      <c r="M57" s="134" t="str">
        <f t="shared" ca="1" si="10"/>
        <v/>
      </c>
      <c r="N57" s="214" t="str">
        <f ca="1">IF(ISNA(MATCH($A57,'Bout Clock'!A$11:A$40,0)),"",INDIRECT(ADDRESS((MATCH($A57,'Bout Clock'!A$11:A$40,0)+ROW('Bout Clock'!A$10)),N$1,1,,"Bout Clock")))</f>
        <v/>
      </c>
      <c r="O57" s="214" t="str">
        <f ca="1">IF(OR((N57=""),(N57=0)),"",((60*E57)/N57))</f>
        <v/>
      </c>
      <c r="P57" s="48"/>
      <c r="Q57" s="214">
        <f>Q55+1</f>
        <v>28</v>
      </c>
      <c r="R57" s="134" t="str">
        <f ca="1">IF(ISNA(MATCH($Q57,Score!T$4:T$79,0)),"",(MATCH($Q57,Score!T$4:T$79,0)++ROW(Score!T$3)))</f>
        <v/>
      </c>
      <c r="S57" s="65" t="str">
        <f t="shared" ca="1" si="14"/>
        <v/>
      </c>
      <c r="T57" s="134" t="str">
        <f t="shared" ca="1" si="14"/>
        <v/>
      </c>
      <c r="U57" s="214" t="str">
        <f ca="1">IF((R57=""),"",SUM(T57,T58))</f>
        <v/>
      </c>
      <c r="V57" s="214" t="str">
        <f ca="1">IF((R57=""),"",(U57-E57))</f>
        <v/>
      </c>
      <c r="W57" s="391" t="str">
        <f ca="1">IF(($R57=""),"",IF(ISBLANK(INDIRECT(ADDRESS($R57,W$1,1,,"Score"))),"",1))</f>
        <v/>
      </c>
      <c r="X57" s="391" t="str">
        <f ca="1">IF(($R57=""),"",IF(ISBLANK(INDIRECT(ADDRESS($R57,X$1,1,,"Score"))),"",1))</f>
        <v/>
      </c>
      <c r="Y57" s="380" t="str">
        <f ca="1">IF((X57=1),V57,"")</f>
        <v/>
      </c>
      <c r="Z57" s="391" t="str">
        <f t="shared" ca="1" si="15"/>
        <v/>
      </c>
      <c r="AA57" s="391" t="str">
        <f t="shared" ca="1" si="15"/>
        <v/>
      </c>
      <c r="AB57" s="391" t="str">
        <f t="shared" ca="1" si="15"/>
        <v/>
      </c>
      <c r="AC57" s="134" t="str">
        <f t="shared" ca="1" si="11"/>
        <v/>
      </c>
      <c r="AD57" s="214" t="str">
        <f ca="1">N57</f>
        <v/>
      </c>
      <c r="AE57" s="214" t="str">
        <f ca="1">IF(OR((AD57=""),(AD57=0)),"",((60*U57)/AD57))</f>
        <v/>
      </c>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row>
    <row r="58" spans="1:238">
      <c r="A58" s="214"/>
      <c r="B58" s="134" t="str">
        <f ca="1">IF(($B57=""),"",IF((INDIRECT(ADDRESS(($B57+2),(C$1-1),1,,"Score"))="SP"),($B57+2),""))</f>
        <v/>
      </c>
      <c r="C58" s="65" t="str">
        <f t="shared" ca="1" si="12"/>
        <v/>
      </c>
      <c r="D58" s="134" t="str">
        <f t="shared" ca="1" si="12"/>
        <v/>
      </c>
      <c r="E58" s="214"/>
      <c r="F58" s="214"/>
      <c r="G58" s="391"/>
      <c r="H58" s="402"/>
      <c r="I58" s="380"/>
      <c r="J58" s="391" t="str">
        <f t="shared" ca="1" si="13"/>
        <v/>
      </c>
      <c r="K58" s="391" t="str">
        <f t="shared" ca="1" si="13"/>
        <v/>
      </c>
      <c r="L58" s="391" t="str">
        <f t="shared" ca="1" si="13"/>
        <v/>
      </c>
      <c r="M58" s="134" t="str">
        <f t="shared" ca="1" si="10"/>
        <v/>
      </c>
      <c r="N58" s="214"/>
      <c r="O58" s="214"/>
      <c r="P58" s="48"/>
      <c r="Q58" s="214"/>
      <c r="R58" s="134" t="str">
        <f ca="1">IF(($R57=""),"",IF((INDIRECT(ADDRESS(($R57+2),(S$1-1),1,,"Score"))="SP"),($R57+2),""))</f>
        <v/>
      </c>
      <c r="S58" s="65" t="str">
        <f t="shared" ca="1" si="14"/>
        <v/>
      </c>
      <c r="T58" s="134" t="str">
        <f t="shared" ca="1" si="14"/>
        <v/>
      </c>
      <c r="U58" s="214"/>
      <c r="V58" s="214"/>
      <c r="W58" s="391"/>
      <c r="X58" s="402"/>
      <c r="Y58" s="380"/>
      <c r="Z58" s="391" t="str">
        <f t="shared" ca="1" si="15"/>
        <v/>
      </c>
      <c r="AA58" s="391" t="str">
        <f t="shared" ca="1" si="15"/>
        <v/>
      </c>
      <c r="AB58" s="391" t="str">
        <f t="shared" ca="1" si="15"/>
        <v/>
      </c>
      <c r="AC58" s="134" t="str">
        <f t="shared" ca="1" si="11"/>
        <v/>
      </c>
      <c r="AD58" s="214"/>
      <c r="AE58" s="214"/>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row>
    <row r="59" spans="1:238">
      <c r="A59" s="440">
        <f>A57+1</f>
        <v>29</v>
      </c>
      <c r="B59" s="242" t="str">
        <f ca="1">IF(ISNA(MATCH($A59,Score!A$4:A$79,0)),"",(MATCH($A59,Score!A$4:A$79,0)+ROW(Score!A$3)))</f>
        <v/>
      </c>
      <c r="C59" s="246" t="str">
        <f t="shared" ca="1" si="12"/>
        <v/>
      </c>
      <c r="D59" s="242" t="str">
        <f t="shared" ca="1" si="12"/>
        <v/>
      </c>
      <c r="E59" s="440" t="str">
        <f ca="1">IF((B59=""),"",SUM(D59,D60))</f>
        <v/>
      </c>
      <c r="F59" s="440" t="str">
        <f ca="1">IF((B59=""),"",(E59-U59))</f>
        <v/>
      </c>
      <c r="G59" s="47" t="str">
        <f ca="1">IF(($B59=""),"",IF(ISBLANK(INDIRECT(ADDRESS($B59,G$1,1,,"Score"))),"",1))</f>
        <v/>
      </c>
      <c r="H59" s="47" t="str">
        <f ca="1">IF(($B59=""),"",IF(ISBLANK(INDIRECT(ADDRESS($B59,H$1,1,,"Score"))),"",1))</f>
        <v/>
      </c>
      <c r="I59" s="380" t="str">
        <f ca="1">IF((H59=1),F59,"")</f>
        <v/>
      </c>
      <c r="J59" s="47" t="str">
        <f t="shared" ca="1" si="13"/>
        <v/>
      </c>
      <c r="K59" s="47" t="str">
        <f t="shared" ca="1" si="13"/>
        <v/>
      </c>
      <c r="L59" s="47" t="str">
        <f t="shared" ca="1" si="13"/>
        <v/>
      </c>
      <c r="M59" s="242" t="str">
        <f t="shared" ca="1" si="10"/>
        <v/>
      </c>
      <c r="N59" s="440" t="str">
        <f ca="1">IF(ISNA(MATCH($A59,'Bout Clock'!A$11:A$40,0)),"",INDIRECT(ADDRESS((MATCH($A59,'Bout Clock'!A$11:A$40,0)+ROW('Bout Clock'!A$10)),N$1,1,,"Bout Clock")))</f>
        <v/>
      </c>
      <c r="O59" s="440" t="str">
        <f ca="1">IF(OR((N59=""),(N59=0)),"",((60*E59)/N59))</f>
        <v/>
      </c>
      <c r="P59" s="48"/>
      <c r="Q59" s="440">
        <f>Q57+1</f>
        <v>29</v>
      </c>
      <c r="R59" s="242" t="str">
        <f ca="1">IF(ISNA(MATCH($Q59,Score!T$4:T$79,0)),"",(MATCH($Q59,Score!T$4:T$79,0)++ROW(Score!T$3)))</f>
        <v/>
      </c>
      <c r="S59" s="246" t="str">
        <f t="shared" ca="1" si="14"/>
        <v/>
      </c>
      <c r="T59" s="242" t="str">
        <f t="shared" ca="1" si="14"/>
        <v/>
      </c>
      <c r="U59" s="440" t="str">
        <f ca="1">IF((R59=""),"",SUM(T59,T60))</f>
        <v/>
      </c>
      <c r="V59" s="440" t="str">
        <f ca="1">IF((R59=""),"",(U59-E59))</f>
        <v/>
      </c>
      <c r="W59" s="47" t="str">
        <f ca="1">IF(($R59=""),"",IF(ISBLANK(INDIRECT(ADDRESS($R59,W$1,1,,"Score"))),"",1))</f>
        <v/>
      </c>
      <c r="X59" s="47" t="str">
        <f ca="1">IF(($R59=""),"",IF(ISBLANK(INDIRECT(ADDRESS($R59,X$1,1,,"Score"))),"",1))</f>
        <v/>
      </c>
      <c r="Y59" s="380" t="str">
        <f ca="1">IF((X59=1),V59,"")</f>
        <v/>
      </c>
      <c r="Z59" s="47" t="str">
        <f t="shared" ca="1" si="15"/>
        <v/>
      </c>
      <c r="AA59" s="47" t="str">
        <f t="shared" ca="1" si="15"/>
        <v/>
      </c>
      <c r="AB59" s="47" t="str">
        <f t="shared" ca="1" si="15"/>
        <v/>
      </c>
      <c r="AC59" s="242" t="str">
        <f t="shared" ca="1" si="11"/>
        <v/>
      </c>
      <c r="AD59" s="440" t="str">
        <f ca="1">N59</f>
        <v/>
      </c>
      <c r="AE59" s="440" t="str">
        <f ca="1">IF(OR((AD59=""),(AD59=0)),"",((60*U59)/AD59))</f>
        <v/>
      </c>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row>
    <row r="60" spans="1:238">
      <c r="A60" s="440"/>
      <c r="B60" s="242" t="str">
        <f ca="1">IF(($B59=""),"",IF((INDIRECT(ADDRESS(($B59+2),(C$1-1),1,,"Score"))="SP"),($B59+2),""))</f>
        <v/>
      </c>
      <c r="C60" s="246" t="str">
        <f t="shared" ca="1" si="12"/>
        <v/>
      </c>
      <c r="D60" s="242" t="str">
        <f t="shared" ca="1" si="12"/>
        <v/>
      </c>
      <c r="E60" s="440"/>
      <c r="F60" s="440"/>
      <c r="G60" s="47"/>
      <c r="H60" s="47"/>
      <c r="I60" s="380"/>
      <c r="J60" s="47" t="str">
        <f t="shared" ca="1" si="13"/>
        <v/>
      </c>
      <c r="K60" s="47" t="str">
        <f t="shared" ca="1" si="13"/>
        <v/>
      </c>
      <c r="L60" s="47" t="str">
        <f t="shared" ca="1" si="13"/>
        <v/>
      </c>
      <c r="M60" s="242" t="str">
        <f t="shared" ca="1" si="10"/>
        <v/>
      </c>
      <c r="N60" s="440"/>
      <c r="O60" s="440"/>
      <c r="P60" s="48"/>
      <c r="Q60" s="440"/>
      <c r="R60" s="242" t="str">
        <f ca="1">IF(($R59=""),"",IF((INDIRECT(ADDRESS(($R59+2),(S$1-1),1,,"Score"))="SP"),($R59+2),""))</f>
        <v/>
      </c>
      <c r="S60" s="246" t="str">
        <f t="shared" ca="1" si="14"/>
        <v/>
      </c>
      <c r="T60" s="242" t="str">
        <f t="shared" ca="1" si="14"/>
        <v/>
      </c>
      <c r="U60" s="440"/>
      <c r="V60" s="440"/>
      <c r="W60" s="47"/>
      <c r="X60" s="47"/>
      <c r="Y60" s="380"/>
      <c r="Z60" s="47" t="str">
        <f t="shared" ca="1" si="15"/>
        <v/>
      </c>
      <c r="AA60" s="47" t="str">
        <f t="shared" ca="1" si="15"/>
        <v/>
      </c>
      <c r="AB60" s="47" t="str">
        <f t="shared" ca="1" si="15"/>
        <v/>
      </c>
      <c r="AC60" s="242" t="str">
        <f t="shared" ca="1" si="11"/>
        <v/>
      </c>
      <c r="AD60" s="440"/>
      <c r="AE60" s="440"/>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row>
    <row r="61" spans="1:238">
      <c r="A61" s="214">
        <f>A59+1</f>
        <v>30</v>
      </c>
      <c r="B61" s="134" t="str">
        <f ca="1">IF(ISNA(MATCH($A61,Score!A$4:A$79,0)),"",(MATCH($A61,Score!A$4:A$79,0)+ROW(Score!A$3)))</f>
        <v/>
      </c>
      <c r="C61" s="65" t="str">
        <f t="shared" ca="1" si="12"/>
        <v/>
      </c>
      <c r="D61" s="134" t="str">
        <f t="shared" ca="1" si="12"/>
        <v/>
      </c>
      <c r="E61" s="214" t="str">
        <f ca="1">IF((B61=""),"",SUM(D61,D62))</f>
        <v/>
      </c>
      <c r="F61" s="214" t="str">
        <f ca="1">IF((B61=""),"",(E61-U61))</f>
        <v/>
      </c>
      <c r="G61" s="391" t="str">
        <f ca="1">IF(($B61=""),"",IF(ISBLANK(INDIRECT(ADDRESS($B61,G$1,1,,"Score"))),"",1))</f>
        <v/>
      </c>
      <c r="H61" s="391" t="str">
        <f ca="1">IF(($B61=""),"",IF(ISBLANK(INDIRECT(ADDRESS($B61,H$1,1,,"Score"))),"",1))</f>
        <v/>
      </c>
      <c r="I61" s="380" t="str">
        <f ca="1">IF((H61=1),F61,"")</f>
        <v/>
      </c>
      <c r="J61" s="391" t="str">
        <f t="shared" ca="1" si="13"/>
        <v/>
      </c>
      <c r="K61" s="391" t="str">
        <f t="shared" ca="1" si="13"/>
        <v/>
      </c>
      <c r="L61" s="391" t="str">
        <f t="shared" ca="1" si="13"/>
        <v/>
      </c>
      <c r="M61" s="134" t="str">
        <f t="shared" ca="1" si="10"/>
        <v/>
      </c>
      <c r="N61" s="214" t="str">
        <f ca="1">IF(ISNA(MATCH($A61,'Bout Clock'!A$11:A$40,0)),"",INDIRECT(ADDRESS((MATCH($A61,'Bout Clock'!A$11:A$40,0)+ROW('Bout Clock'!A$10)),N$1,1,,"Bout Clock")))</f>
        <v/>
      </c>
      <c r="O61" s="214" t="str">
        <f ca="1">IF(OR((N61=""),(N61=0)),"",((60*E61)/N61))</f>
        <v/>
      </c>
      <c r="P61" s="48"/>
      <c r="Q61" s="214">
        <f>Q59+1</f>
        <v>30</v>
      </c>
      <c r="R61" s="134" t="str">
        <f ca="1">IF(ISNA(MATCH($Q61,Score!T$4:T$79,0)),"",(MATCH($Q61,Score!T$4:T$79,0)++ROW(Score!T$3)))</f>
        <v/>
      </c>
      <c r="S61" s="65" t="str">
        <f t="shared" ca="1" si="14"/>
        <v/>
      </c>
      <c r="T61" s="134" t="str">
        <f t="shared" ca="1" si="14"/>
        <v/>
      </c>
      <c r="U61" s="214" t="str">
        <f ca="1">IF((R61=""),"",SUM(T61,T62))</f>
        <v/>
      </c>
      <c r="V61" s="214" t="str">
        <f ca="1">IF((R61=""),"",(U61-E61))</f>
        <v/>
      </c>
      <c r="W61" s="391" t="str">
        <f ca="1">IF(($R61=""),"",IF(ISBLANK(INDIRECT(ADDRESS($R61,W$1,1,,"Score"))),"",1))</f>
        <v/>
      </c>
      <c r="X61" s="391" t="str">
        <f ca="1">IF(($R61=""),"",IF(ISBLANK(INDIRECT(ADDRESS($R61,X$1,1,,"Score"))),"",1))</f>
        <v/>
      </c>
      <c r="Y61" s="380" t="str">
        <f ca="1">IF((X61=1),V61,"")</f>
        <v/>
      </c>
      <c r="Z61" s="391" t="str">
        <f t="shared" ca="1" si="15"/>
        <v/>
      </c>
      <c r="AA61" s="391" t="str">
        <f t="shared" ca="1" si="15"/>
        <v/>
      </c>
      <c r="AB61" s="391" t="str">
        <f t="shared" ca="1" si="15"/>
        <v/>
      </c>
      <c r="AC61" s="134" t="str">
        <f t="shared" ca="1" si="11"/>
        <v/>
      </c>
      <c r="AD61" s="214" t="str">
        <f ca="1">N61</f>
        <v/>
      </c>
      <c r="AE61" s="214" t="str">
        <f ca="1">IF(OR((AD61=""),(AD61=0)),"",((60*U61)/AD61))</f>
        <v/>
      </c>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row>
    <row r="62" spans="1:238">
      <c r="A62" s="214"/>
      <c r="B62" s="134" t="str">
        <f ca="1">IF(($B61=""),"",IF((INDIRECT(ADDRESS(($B61+2),(C$1-1),1,,"Score"))="SP"),($B61+2),""))</f>
        <v/>
      </c>
      <c r="C62" s="65" t="str">
        <f t="shared" ca="1" si="12"/>
        <v/>
      </c>
      <c r="D62" s="134" t="str">
        <f t="shared" ca="1" si="12"/>
        <v/>
      </c>
      <c r="E62" s="214"/>
      <c r="F62" s="214"/>
      <c r="G62" s="391"/>
      <c r="H62" s="402"/>
      <c r="I62" s="380"/>
      <c r="J62" s="391" t="str">
        <f t="shared" ca="1" si="13"/>
        <v/>
      </c>
      <c r="K62" s="391" t="str">
        <f t="shared" ca="1" si="13"/>
        <v/>
      </c>
      <c r="L62" s="391" t="str">
        <f t="shared" ca="1" si="13"/>
        <v/>
      </c>
      <c r="M62" s="134" t="str">
        <f t="shared" ca="1" si="10"/>
        <v/>
      </c>
      <c r="N62" s="214"/>
      <c r="O62" s="214"/>
      <c r="P62" s="48"/>
      <c r="Q62" s="214"/>
      <c r="R62" s="134" t="str">
        <f ca="1">IF(($R61=""),"",IF((INDIRECT(ADDRESS(($R61+2),(S$1-1),1,,"Score"))="SP"),($R61+2),""))</f>
        <v/>
      </c>
      <c r="S62" s="65" t="str">
        <f t="shared" ca="1" si="14"/>
        <v/>
      </c>
      <c r="T62" s="134" t="str">
        <f t="shared" ca="1" si="14"/>
        <v/>
      </c>
      <c r="U62" s="214"/>
      <c r="V62" s="214"/>
      <c r="W62" s="391"/>
      <c r="X62" s="402"/>
      <c r="Y62" s="380"/>
      <c r="Z62" s="391" t="str">
        <f t="shared" ca="1" si="15"/>
        <v/>
      </c>
      <c r="AA62" s="391" t="str">
        <f t="shared" ca="1" si="15"/>
        <v/>
      </c>
      <c r="AB62" s="391" t="str">
        <f t="shared" ca="1" si="15"/>
        <v/>
      </c>
      <c r="AC62" s="134" t="str">
        <f t="shared" ca="1" si="11"/>
        <v/>
      </c>
      <c r="AD62" s="214"/>
      <c r="AE62" s="214"/>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row>
    <row r="63" spans="1:238">
      <c r="A63" s="440">
        <f>A61+1</f>
        <v>31</v>
      </c>
      <c r="B63" s="242" t="str">
        <f ca="1">IF(ISNA(MATCH($A63,Score!A$4:A$79,0)),"",(MATCH($A63,Score!A$4:A$79,0)+ROW(Score!A$3)))</f>
        <v/>
      </c>
      <c r="C63" s="246" t="str">
        <f t="shared" ref="C63:D78" ca="1" si="16">IF(($B63=""),"",INDIRECT(ADDRESS($B63,C$1,1,,"Score")))</f>
        <v/>
      </c>
      <c r="D63" s="242" t="str">
        <f t="shared" ca="1" si="16"/>
        <v/>
      </c>
      <c r="E63" s="440" t="str">
        <f ca="1">IF((B63=""),"",SUM(D63,D64))</f>
        <v/>
      </c>
      <c r="F63" s="440" t="str">
        <f ca="1">IF((B63=""),"",(E63-U63))</f>
        <v/>
      </c>
      <c r="G63" s="47" t="str">
        <f ca="1">IF(($B63=""),"",IF(ISBLANK(INDIRECT(ADDRESS($B63,G$1,1,,"Score"))),"",1))</f>
        <v/>
      </c>
      <c r="H63" s="47" t="str">
        <f ca="1">IF(($B63=""),"",IF(ISBLANK(INDIRECT(ADDRESS($B63,H$1,1,,"Score"))),"",1))</f>
        <v/>
      </c>
      <c r="I63" s="380" t="str">
        <f ca="1">IF((H63=1),F63,"")</f>
        <v/>
      </c>
      <c r="J63" s="47" t="str">
        <f t="shared" ref="J63:L78" ca="1" si="17">IF(($B63=""),"",IF(ISBLANK(INDIRECT(ADDRESS($B63,J$1,1,,"Score"))),"",1))</f>
        <v/>
      </c>
      <c r="K63" s="47" t="str">
        <f t="shared" ca="1" si="17"/>
        <v/>
      </c>
      <c r="L63" s="47" t="str">
        <f t="shared" ca="1" si="17"/>
        <v/>
      </c>
      <c r="M63" s="242" t="str">
        <f t="shared" ca="1" si="10"/>
        <v/>
      </c>
      <c r="N63" s="440" t="str">
        <f ca="1">IF(ISNA(MATCH($A63,'Bout Clock'!A$11:A$40,0)),"",INDIRECT(ADDRESS((MATCH($A63,'Bout Clock'!A$11:A$40,0)+ROW('Bout Clock'!A$10)),N$1,1,,"Bout Clock")))</f>
        <v/>
      </c>
      <c r="O63" s="440" t="str">
        <f ca="1">IF(OR((N63=""),(N63=0)),"",((60*E63)/N63))</f>
        <v/>
      </c>
      <c r="P63" s="48"/>
      <c r="Q63" s="440">
        <f>Q61+1</f>
        <v>31</v>
      </c>
      <c r="R63" s="242" t="str">
        <f ca="1">IF(ISNA(MATCH($Q63,Score!T$4:T$79,0)),"",(MATCH($Q63,Score!T$4:T$79,0)++ROW(Score!T$3)))</f>
        <v/>
      </c>
      <c r="S63" s="246" t="str">
        <f t="shared" ref="S63:T78" ca="1" si="18">IF(($R63=""),"",INDIRECT(ADDRESS($R63,S$1,1,,"Score")))</f>
        <v/>
      </c>
      <c r="T63" s="242" t="str">
        <f t="shared" ca="1" si="18"/>
        <v/>
      </c>
      <c r="U63" s="440" t="str">
        <f ca="1">IF((R63=""),"",SUM(T63,T64))</f>
        <v/>
      </c>
      <c r="V63" s="440" t="str">
        <f ca="1">IF((R63=""),"",(U63-E63))</f>
        <v/>
      </c>
      <c r="W63" s="47" t="str">
        <f ca="1">IF(($R63=""),"",IF(ISBLANK(INDIRECT(ADDRESS($R63,W$1,1,,"Score"))),"",1))</f>
        <v/>
      </c>
      <c r="X63" s="47" t="str">
        <f ca="1">IF(($R63=""),"",IF(ISBLANK(INDIRECT(ADDRESS($R63,X$1,1,,"Score"))),"",1))</f>
        <v/>
      </c>
      <c r="Y63" s="380" t="str">
        <f ca="1">IF((X63=1),V63,"")</f>
        <v/>
      </c>
      <c r="Z63" s="47" t="str">
        <f t="shared" ref="Z63:AB78" ca="1" si="19">IF(($R63=""),"",IF(ISBLANK(INDIRECT(ADDRESS($R63,Z$1,1,,"Score"))),"",1))</f>
        <v/>
      </c>
      <c r="AA63" s="47" t="str">
        <f t="shared" ca="1" si="19"/>
        <v/>
      </c>
      <c r="AB63" s="47" t="str">
        <f t="shared" ca="1" si="19"/>
        <v/>
      </c>
      <c r="AC63" s="242" t="str">
        <f t="shared" ca="1" si="11"/>
        <v/>
      </c>
      <c r="AD63" s="440" t="str">
        <f ca="1">N63</f>
        <v/>
      </c>
      <c r="AE63" s="440" t="str">
        <f ca="1">IF(OR((AD63=""),(AD63=0)),"",((60*U63)/AD63))</f>
        <v/>
      </c>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row>
    <row r="64" spans="1:238">
      <c r="A64" s="440"/>
      <c r="B64" s="242" t="str">
        <f ca="1">IF(($B63=""),"",IF((INDIRECT(ADDRESS(($B63+2),(C$1-1),1,,"Score"))="SP"),($B63+2),""))</f>
        <v/>
      </c>
      <c r="C64" s="246" t="str">
        <f t="shared" ca="1" si="16"/>
        <v/>
      </c>
      <c r="D64" s="242" t="str">
        <f t="shared" ca="1" si="16"/>
        <v/>
      </c>
      <c r="E64" s="440"/>
      <c r="F64" s="440"/>
      <c r="G64" s="47"/>
      <c r="H64" s="47"/>
      <c r="I64" s="380"/>
      <c r="J64" s="47" t="str">
        <f t="shared" ca="1" si="17"/>
        <v/>
      </c>
      <c r="K64" s="47" t="str">
        <f t="shared" ca="1" si="17"/>
        <v/>
      </c>
      <c r="L64" s="47" t="str">
        <f t="shared" ca="1" si="17"/>
        <v/>
      </c>
      <c r="M64" s="242" t="str">
        <f t="shared" ca="1" si="10"/>
        <v/>
      </c>
      <c r="N64" s="440"/>
      <c r="O64" s="440"/>
      <c r="P64" s="48"/>
      <c r="Q64" s="440"/>
      <c r="R64" s="242" t="str">
        <f ca="1">IF(($R63=""),"",IF((INDIRECT(ADDRESS(($R63+2),(S$1-1),1,,"Score"))="SP"),($R63+2),""))</f>
        <v/>
      </c>
      <c r="S64" s="246" t="str">
        <f t="shared" ca="1" si="18"/>
        <v/>
      </c>
      <c r="T64" s="242" t="str">
        <f t="shared" ca="1" si="18"/>
        <v/>
      </c>
      <c r="U64" s="440"/>
      <c r="V64" s="440"/>
      <c r="W64" s="47"/>
      <c r="X64" s="47"/>
      <c r="Y64" s="380"/>
      <c r="Z64" s="47" t="str">
        <f t="shared" ca="1" si="19"/>
        <v/>
      </c>
      <c r="AA64" s="47" t="str">
        <f t="shared" ca="1" si="19"/>
        <v/>
      </c>
      <c r="AB64" s="47" t="str">
        <f t="shared" ca="1" si="19"/>
        <v/>
      </c>
      <c r="AC64" s="242" t="str">
        <f t="shared" ca="1" si="11"/>
        <v/>
      </c>
      <c r="AD64" s="440"/>
      <c r="AE64" s="440"/>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row>
    <row r="65" spans="1:238">
      <c r="A65" s="214">
        <f>A63+1</f>
        <v>32</v>
      </c>
      <c r="B65" s="134" t="str">
        <f ca="1">IF(ISNA(MATCH($A65,Score!A$4:A$79,0)),"",(MATCH($A65,Score!A$4:A$79,0)+ROW(Score!A$3)))</f>
        <v/>
      </c>
      <c r="C65" s="65" t="str">
        <f t="shared" ca="1" si="16"/>
        <v/>
      </c>
      <c r="D65" s="134" t="str">
        <f t="shared" ca="1" si="16"/>
        <v/>
      </c>
      <c r="E65" s="214" t="str">
        <f ca="1">IF((B65=""),"",SUM(D65,D66))</f>
        <v/>
      </c>
      <c r="F65" s="214" t="str">
        <f ca="1">IF((B65=""),"",(E65-U65))</f>
        <v/>
      </c>
      <c r="G65" s="391" t="str">
        <f ca="1">IF(($B65=""),"",IF(ISBLANK(INDIRECT(ADDRESS($B65,G$1,1,,"Score"))),"",1))</f>
        <v/>
      </c>
      <c r="H65" s="391" t="str">
        <f ca="1">IF(($B65=""),"",IF(ISBLANK(INDIRECT(ADDRESS($B65,H$1,1,,"Score"))),"",1))</f>
        <v/>
      </c>
      <c r="I65" s="380" t="str">
        <f ca="1">IF((H65=1),F65,"")</f>
        <v/>
      </c>
      <c r="J65" s="391" t="str">
        <f t="shared" ca="1" si="17"/>
        <v/>
      </c>
      <c r="K65" s="391" t="str">
        <f t="shared" ca="1" si="17"/>
        <v/>
      </c>
      <c r="L65" s="391" t="str">
        <f t="shared" ca="1" si="17"/>
        <v/>
      </c>
      <c r="M65" s="134" t="str">
        <f t="shared" ca="1" si="10"/>
        <v/>
      </c>
      <c r="N65" s="214" t="str">
        <f ca="1">IF(ISNA(MATCH($A65,'Bout Clock'!A$11:A$40,0)),"",INDIRECT(ADDRESS((MATCH($A65,'Bout Clock'!A$11:A$40,0)+ROW('Bout Clock'!A$10)),N$1,1,,"Bout Clock")))</f>
        <v/>
      </c>
      <c r="O65" s="214" t="str">
        <f ca="1">IF(OR((N65=""),(N65=0)),"",((60*E65)/N65))</f>
        <v/>
      </c>
      <c r="P65" s="48"/>
      <c r="Q65" s="214">
        <f>Q63+1</f>
        <v>32</v>
      </c>
      <c r="R65" s="134" t="str">
        <f ca="1">IF(ISNA(MATCH($Q65,Score!T$4:T$79,0)),"",(MATCH($Q65,Score!T$4:T$79,0)++ROW(Score!T$3)))</f>
        <v/>
      </c>
      <c r="S65" s="65" t="str">
        <f t="shared" ca="1" si="18"/>
        <v/>
      </c>
      <c r="T65" s="134" t="str">
        <f t="shared" ca="1" si="18"/>
        <v/>
      </c>
      <c r="U65" s="214" t="str">
        <f ca="1">IF((R65=""),"",SUM(T65,T66))</f>
        <v/>
      </c>
      <c r="V65" s="214" t="str">
        <f ca="1">IF((R65=""),"",(U65-E65))</f>
        <v/>
      </c>
      <c r="W65" s="391" t="str">
        <f ca="1">IF(($R65=""),"",IF(ISBLANK(INDIRECT(ADDRESS($R65,W$1,1,,"Score"))),"",1))</f>
        <v/>
      </c>
      <c r="X65" s="391" t="str">
        <f ca="1">IF(($R65=""),"",IF(ISBLANK(INDIRECT(ADDRESS($R65,X$1,1,,"Score"))),"",1))</f>
        <v/>
      </c>
      <c r="Y65" s="380" t="str">
        <f ca="1">IF((X65=1),V65,"")</f>
        <v/>
      </c>
      <c r="Z65" s="391" t="str">
        <f t="shared" ca="1" si="19"/>
        <v/>
      </c>
      <c r="AA65" s="391" t="str">
        <f t="shared" ca="1" si="19"/>
        <v/>
      </c>
      <c r="AB65" s="391" t="str">
        <f t="shared" ca="1" si="19"/>
        <v/>
      </c>
      <c r="AC65" s="134" t="str">
        <f t="shared" ca="1" si="11"/>
        <v/>
      </c>
      <c r="AD65" s="214" t="str">
        <f ca="1">N65</f>
        <v/>
      </c>
      <c r="AE65" s="214" t="str">
        <f ca="1">IF(OR((AD65=""),(AD65=0)),"",((60*U65)/AD65))</f>
        <v/>
      </c>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row>
    <row r="66" spans="1:238">
      <c r="A66" s="214"/>
      <c r="B66" s="134" t="str">
        <f ca="1">IF(($B65=""),"",IF((INDIRECT(ADDRESS(($B65+2),(C$1-1),1,,"Score"))="SP"),($B65+2),""))</f>
        <v/>
      </c>
      <c r="C66" s="65" t="str">
        <f t="shared" ca="1" si="16"/>
        <v/>
      </c>
      <c r="D66" s="134" t="str">
        <f t="shared" ca="1" si="16"/>
        <v/>
      </c>
      <c r="E66" s="214"/>
      <c r="F66" s="214"/>
      <c r="G66" s="391"/>
      <c r="H66" s="402"/>
      <c r="I66" s="380"/>
      <c r="J66" s="391" t="str">
        <f t="shared" ca="1" si="17"/>
        <v/>
      </c>
      <c r="K66" s="391" t="str">
        <f t="shared" ca="1" si="17"/>
        <v/>
      </c>
      <c r="L66" s="391" t="str">
        <f t="shared" ca="1" si="17"/>
        <v/>
      </c>
      <c r="M66" s="134" t="str">
        <f t="shared" ca="1" si="10"/>
        <v/>
      </c>
      <c r="N66" s="214"/>
      <c r="O66" s="214"/>
      <c r="P66" s="48"/>
      <c r="Q66" s="214"/>
      <c r="R66" s="134" t="str">
        <f ca="1">IF(($R65=""),"",IF((INDIRECT(ADDRESS(($R65+2),(S$1-1),1,,"Score"))="SP"),($R65+2),""))</f>
        <v/>
      </c>
      <c r="S66" s="65" t="str">
        <f t="shared" ca="1" si="18"/>
        <v/>
      </c>
      <c r="T66" s="134" t="str">
        <f t="shared" ca="1" si="18"/>
        <v/>
      </c>
      <c r="U66" s="214"/>
      <c r="V66" s="214"/>
      <c r="W66" s="391"/>
      <c r="X66" s="402"/>
      <c r="Y66" s="380"/>
      <c r="Z66" s="391" t="str">
        <f t="shared" ca="1" si="19"/>
        <v/>
      </c>
      <c r="AA66" s="391" t="str">
        <f t="shared" ca="1" si="19"/>
        <v/>
      </c>
      <c r="AB66" s="391" t="str">
        <f t="shared" ca="1" si="19"/>
        <v/>
      </c>
      <c r="AC66" s="134" t="str">
        <f t="shared" ca="1" si="11"/>
        <v/>
      </c>
      <c r="AD66" s="214"/>
      <c r="AE66" s="214"/>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row>
    <row r="67" spans="1:238">
      <c r="A67" s="440">
        <f>A65+1</f>
        <v>33</v>
      </c>
      <c r="B67" s="242" t="str">
        <f ca="1">IF(ISNA(MATCH($A67,Score!A$4:A$79,0)),"",(MATCH($A67,Score!A$4:A$79,0)+ROW(Score!A$3)))</f>
        <v/>
      </c>
      <c r="C67" s="246" t="str">
        <f t="shared" ca="1" si="16"/>
        <v/>
      </c>
      <c r="D67" s="242" t="str">
        <f t="shared" ca="1" si="16"/>
        <v/>
      </c>
      <c r="E67" s="440" t="str">
        <f ca="1">IF((B67=""),"",SUM(D67,D68))</f>
        <v/>
      </c>
      <c r="F67" s="440" t="str">
        <f ca="1">IF((B67=""),"",(E67-U67))</f>
        <v/>
      </c>
      <c r="G67" s="47" t="str">
        <f ca="1">IF(($B67=""),"",IF(ISBLANK(INDIRECT(ADDRESS($B67,G$1,1,,"Score"))),"",1))</f>
        <v/>
      </c>
      <c r="H67" s="47" t="str">
        <f ca="1">IF(($B67=""),"",IF(ISBLANK(INDIRECT(ADDRESS($B67,H$1,1,,"Score"))),"",1))</f>
        <v/>
      </c>
      <c r="I67" s="380" t="str">
        <f ca="1">IF((H67=1),F67,"")</f>
        <v/>
      </c>
      <c r="J67" s="47" t="str">
        <f t="shared" ca="1" si="17"/>
        <v/>
      </c>
      <c r="K67" s="47" t="str">
        <f t="shared" ca="1" si="17"/>
        <v/>
      </c>
      <c r="L67" s="47" t="str">
        <f t="shared" ca="1" si="17"/>
        <v/>
      </c>
      <c r="M67" s="242" t="str">
        <f t="shared" ref="M67:M78" ca="1" si="20">IF(($B67=""),"",INDIRECT(ADDRESS($B67,M$1,1,,"Score")))</f>
        <v/>
      </c>
      <c r="N67" s="440" t="str">
        <f ca="1">IF(ISNA(MATCH($A67,'Bout Clock'!A$11:A$40,0)),"",INDIRECT(ADDRESS((MATCH($A67,'Bout Clock'!A$11:A$40,0)+ROW('Bout Clock'!A$10)),N$1,1,,"Bout Clock")))</f>
        <v/>
      </c>
      <c r="O67" s="440" t="str">
        <f ca="1">IF(OR((N67=""),(N67=0)),"",((60*E67)/N67))</f>
        <v/>
      </c>
      <c r="P67" s="48"/>
      <c r="Q67" s="440">
        <f>Q65+1</f>
        <v>33</v>
      </c>
      <c r="R67" s="242" t="str">
        <f ca="1">IF(ISNA(MATCH($Q67,Score!T$4:T$79,0)),"",(MATCH($Q67,Score!T$4:T$79,0)++ROW(Score!T$3)))</f>
        <v/>
      </c>
      <c r="S67" s="246" t="str">
        <f t="shared" ca="1" si="18"/>
        <v/>
      </c>
      <c r="T67" s="242" t="str">
        <f t="shared" ca="1" si="18"/>
        <v/>
      </c>
      <c r="U67" s="440" t="str">
        <f ca="1">IF((R67=""),"",SUM(T67,T68))</f>
        <v/>
      </c>
      <c r="V67" s="440" t="str">
        <f ca="1">IF((R67=""),"",(U67-E67))</f>
        <v/>
      </c>
      <c r="W67" s="47" t="str">
        <f ca="1">IF(($R67=""),"",IF(ISBLANK(INDIRECT(ADDRESS($R67,W$1,1,,"Score"))),"",1))</f>
        <v/>
      </c>
      <c r="X67" s="47" t="str">
        <f ca="1">IF(($R67=""),"",IF(ISBLANK(INDIRECT(ADDRESS($R67,X$1,1,,"Score"))),"",1))</f>
        <v/>
      </c>
      <c r="Y67" s="380" t="str">
        <f ca="1">IF((X67=1),V67,"")</f>
        <v/>
      </c>
      <c r="Z67" s="47" t="str">
        <f t="shared" ca="1" si="19"/>
        <v/>
      </c>
      <c r="AA67" s="47" t="str">
        <f t="shared" ca="1" si="19"/>
        <v/>
      </c>
      <c r="AB67" s="47" t="str">
        <f t="shared" ca="1" si="19"/>
        <v/>
      </c>
      <c r="AC67" s="242" t="str">
        <f t="shared" ref="AC67:AC78" ca="1" si="21">IF(($R67=""),"",INDIRECT(ADDRESS($R67,AC$1,1,,"Score")))</f>
        <v/>
      </c>
      <c r="AD67" s="440" t="str">
        <f ca="1">N67</f>
        <v/>
      </c>
      <c r="AE67" s="440" t="str">
        <f ca="1">IF(OR((AD67=""),(AD67=0)),"",((60*U67)/AD67))</f>
        <v/>
      </c>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row>
    <row r="68" spans="1:238">
      <c r="A68" s="440"/>
      <c r="B68" s="242" t="str">
        <f ca="1">IF(($B67=""),"",IF((INDIRECT(ADDRESS(($B67+2),(C$1-1),1,,"Score"))="SP"),($B67+2),""))</f>
        <v/>
      </c>
      <c r="C68" s="246" t="str">
        <f t="shared" ca="1" si="16"/>
        <v/>
      </c>
      <c r="D68" s="242" t="str">
        <f t="shared" ca="1" si="16"/>
        <v/>
      </c>
      <c r="E68" s="440"/>
      <c r="F68" s="440"/>
      <c r="G68" s="47"/>
      <c r="H68" s="47"/>
      <c r="I68" s="380"/>
      <c r="J68" s="47" t="str">
        <f t="shared" ca="1" si="17"/>
        <v/>
      </c>
      <c r="K68" s="47" t="str">
        <f t="shared" ca="1" si="17"/>
        <v/>
      </c>
      <c r="L68" s="47" t="str">
        <f t="shared" ca="1" si="17"/>
        <v/>
      </c>
      <c r="M68" s="242" t="str">
        <f t="shared" ca="1" si="20"/>
        <v/>
      </c>
      <c r="N68" s="440"/>
      <c r="O68" s="440"/>
      <c r="P68" s="48"/>
      <c r="Q68" s="440"/>
      <c r="R68" s="242" t="str">
        <f ca="1">IF(($R67=""),"",IF((INDIRECT(ADDRESS(($R67+2),(S$1-1),1,,"Score"))="SP"),($R67+2),""))</f>
        <v/>
      </c>
      <c r="S68" s="246" t="str">
        <f t="shared" ca="1" si="18"/>
        <v/>
      </c>
      <c r="T68" s="242" t="str">
        <f t="shared" ca="1" si="18"/>
        <v/>
      </c>
      <c r="U68" s="440"/>
      <c r="V68" s="440"/>
      <c r="W68" s="47"/>
      <c r="X68" s="47"/>
      <c r="Y68" s="380"/>
      <c r="Z68" s="47" t="str">
        <f t="shared" ca="1" si="19"/>
        <v/>
      </c>
      <c r="AA68" s="47" t="str">
        <f t="shared" ca="1" si="19"/>
        <v/>
      </c>
      <c r="AB68" s="47" t="str">
        <f t="shared" ca="1" si="19"/>
        <v/>
      </c>
      <c r="AC68" s="242" t="str">
        <f t="shared" ca="1" si="21"/>
        <v/>
      </c>
      <c r="AD68" s="440"/>
      <c r="AE68" s="440"/>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row>
    <row r="69" spans="1:238">
      <c r="A69" s="214">
        <f>A67+1</f>
        <v>34</v>
      </c>
      <c r="B69" s="134" t="str">
        <f ca="1">IF(ISNA(MATCH($A69,Score!A$4:A$79,0)),"",(MATCH($A69,Score!A$4:A$79,0)+ROW(Score!A$3)))</f>
        <v/>
      </c>
      <c r="C69" s="65" t="str">
        <f t="shared" ca="1" si="16"/>
        <v/>
      </c>
      <c r="D69" s="134" t="str">
        <f t="shared" ca="1" si="16"/>
        <v/>
      </c>
      <c r="E69" s="214" t="str">
        <f ca="1">IF((B69=""),"",SUM(D69,D70))</f>
        <v/>
      </c>
      <c r="F69" s="214" t="str">
        <f ca="1">IF((B69=""),"",(E69-U69))</f>
        <v/>
      </c>
      <c r="G69" s="391" t="str">
        <f ca="1">IF(($B69=""),"",IF(ISBLANK(INDIRECT(ADDRESS($B69,G$1,1,,"Score"))),"",1))</f>
        <v/>
      </c>
      <c r="H69" s="391" t="str">
        <f ca="1">IF(($B69=""),"",IF(ISBLANK(INDIRECT(ADDRESS($B69,H$1,1,,"Score"))),"",1))</f>
        <v/>
      </c>
      <c r="I69" s="380" t="str">
        <f ca="1">IF((H69=1),F69,"")</f>
        <v/>
      </c>
      <c r="J69" s="391" t="str">
        <f t="shared" ca="1" si="17"/>
        <v/>
      </c>
      <c r="K69" s="391" t="str">
        <f t="shared" ca="1" si="17"/>
        <v/>
      </c>
      <c r="L69" s="391" t="str">
        <f t="shared" ca="1" si="17"/>
        <v/>
      </c>
      <c r="M69" s="134" t="str">
        <f t="shared" ca="1" si="20"/>
        <v/>
      </c>
      <c r="N69" s="214" t="str">
        <f ca="1">IF(ISNA(MATCH($A69,'Bout Clock'!A$11:A$40,0)),"",INDIRECT(ADDRESS((MATCH($A69,'Bout Clock'!A$11:A$40,0)+ROW('Bout Clock'!A$10)),N$1,1,,"Bout Clock")))</f>
        <v/>
      </c>
      <c r="O69" s="214" t="str">
        <f ca="1">IF(OR((N69=""),(N69=0)),"",((60*E69)/N69))</f>
        <v/>
      </c>
      <c r="P69" s="48"/>
      <c r="Q69" s="214">
        <f>Q67+1</f>
        <v>34</v>
      </c>
      <c r="R69" s="134" t="str">
        <f ca="1">IF(ISNA(MATCH($Q69,Score!T$4:T$79,0)),"",(MATCH($Q69,Score!T$4:T$79,0)++ROW(Score!T$3)))</f>
        <v/>
      </c>
      <c r="S69" s="65" t="str">
        <f t="shared" ca="1" si="18"/>
        <v/>
      </c>
      <c r="T69" s="134" t="str">
        <f t="shared" ca="1" si="18"/>
        <v/>
      </c>
      <c r="U69" s="214" t="str">
        <f ca="1">IF((R69=""),"",SUM(T69,T70))</f>
        <v/>
      </c>
      <c r="V69" s="214" t="str">
        <f ca="1">IF((R69=""),"",(U69-E69))</f>
        <v/>
      </c>
      <c r="W69" s="391" t="str">
        <f ca="1">IF(($R69=""),"",IF(ISBLANK(INDIRECT(ADDRESS($R69,W$1,1,,"Score"))),"",1))</f>
        <v/>
      </c>
      <c r="X69" s="391" t="str">
        <f ca="1">IF(($R69=""),"",IF(ISBLANK(INDIRECT(ADDRESS($R69,X$1,1,,"Score"))),"",1))</f>
        <v/>
      </c>
      <c r="Y69" s="380" t="str">
        <f ca="1">IF((X69=1),V69,"")</f>
        <v/>
      </c>
      <c r="Z69" s="391" t="str">
        <f t="shared" ca="1" si="19"/>
        <v/>
      </c>
      <c r="AA69" s="391" t="str">
        <f t="shared" ca="1" si="19"/>
        <v/>
      </c>
      <c r="AB69" s="391" t="str">
        <f t="shared" ca="1" si="19"/>
        <v/>
      </c>
      <c r="AC69" s="134" t="str">
        <f t="shared" ca="1" si="21"/>
        <v/>
      </c>
      <c r="AD69" s="214" t="str">
        <f ca="1">N69</f>
        <v/>
      </c>
      <c r="AE69" s="214" t="str">
        <f ca="1">IF(OR((AD69=""),(AD69=0)),"",((60*U69)/AD69))</f>
        <v/>
      </c>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row>
    <row r="70" spans="1:238">
      <c r="A70" s="214"/>
      <c r="B70" s="134" t="str">
        <f ca="1">IF(($B69=""),"",IF((INDIRECT(ADDRESS(($B69+2),(C$1-1),1,,"Score"))="SP"),($B69+2),""))</f>
        <v/>
      </c>
      <c r="C70" s="65" t="str">
        <f t="shared" ca="1" si="16"/>
        <v/>
      </c>
      <c r="D70" s="134" t="str">
        <f t="shared" ca="1" si="16"/>
        <v/>
      </c>
      <c r="E70" s="214"/>
      <c r="F70" s="214"/>
      <c r="G70" s="391"/>
      <c r="H70" s="402"/>
      <c r="I70" s="380"/>
      <c r="J70" s="391" t="str">
        <f t="shared" ca="1" si="17"/>
        <v/>
      </c>
      <c r="K70" s="391" t="str">
        <f t="shared" ca="1" si="17"/>
        <v/>
      </c>
      <c r="L70" s="391" t="str">
        <f t="shared" ca="1" si="17"/>
        <v/>
      </c>
      <c r="M70" s="134" t="str">
        <f t="shared" ca="1" si="20"/>
        <v/>
      </c>
      <c r="N70" s="214"/>
      <c r="O70" s="214"/>
      <c r="P70" s="48"/>
      <c r="Q70" s="214"/>
      <c r="R70" s="134" t="str">
        <f ca="1">IF(($R69=""),"",IF((INDIRECT(ADDRESS(($R69+2),(S$1-1),1,,"Score"))="SP"),($R69+2),""))</f>
        <v/>
      </c>
      <c r="S70" s="65" t="str">
        <f t="shared" ca="1" si="18"/>
        <v/>
      </c>
      <c r="T70" s="134" t="str">
        <f t="shared" ca="1" si="18"/>
        <v/>
      </c>
      <c r="U70" s="214"/>
      <c r="V70" s="214"/>
      <c r="W70" s="391"/>
      <c r="X70" s="402"/>
      <c r="Y70" s="380"/>
      <c r="Z70" s="391" t="str">
        <f t="shared" ca="1" si="19"/>
        <v/>
      </c>
      <c r="AA70" s="391" t="str">
        <f t="shared" ca="1" si="19"/>
        <v/>
      </c>
      <c r="AB70" s="391" t="str">
        <f t="shared" ca="1" si="19"/>
        <v/>
      </c>
      <c r="AC70" s="134" t="str">
        <f t="shared" ca="1" si="21"/>
        <v/>
      </c>
      <c r="AD70" s="214"/>
      <c r="AE70" s="214"/>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row>
    <row r="71" spans="1:238">
      <c r="A71" s="440">
        <f>A69+1</f>
        <v>35</v>
      </c>
      <c r="B71" s="242" t="str">
        <f ca="1">IF(ISNA(MATCH($A71,Score!A$4:A$79,0)),"",(MATCH($A71,Score!A$4:A$79,0)+ROW(Score!A$3)))</f>
        <v/>
      </c>
      <c r="C71" s="246" t="str">
        <f t="shared" ca="1" si="16"/>
        <v/>
      </c>
      <c r="D71" s="242" t="str">
        <f t="shared" ca="1" si="16"/>
        <v/>
      </c>
      <c r="E71" s="440" t="str">
        <f ca="1">IF((B71=""),"",SUM(D71,D72))</f>
        <v/>
      </c>
      <c r="F71" s="440" t="str">
        <f ca="1">IF((B71=""),"",(E71-U71))</f>
        <v/>
      </c>
      <c r="G71" s="47" t="str">
        <f ca="1">IF(($B71=""),"",IF(ISBLANK(INDIRECT(ADDRESS($B71,G$1,1,,"Score"))),"",1))</f>
        <v/>
      </c>
      <c r="H71" s="47" t="str">
        <f ca="1">IF(($B71=""),"",IF(ISBLANK(INDIRECT(ADDRESS($B71,H$1,1,,"Score"))),"",1))</f>
        <v/>
      </c>
      <c r="I71" s="380" t="str">
        <f ca="1">IF((H71=1),F71,"")</f>
        <v/>
      </c>
      <c r="J71" s="47" t="str">
        <f t="shared" ca="1" si="17"/>
        <v/>
      </c>
      <c r="K71" s="47" t="str">
        <f t="shared" ca="1" si="17"/>
        <v/>
      </c>
      <c r="L71" s="47" t="str">
        <f t="shared" ca="1" si="17"/>
        <v/>
      </c>
      <c r="M71" s="242" t="str">
        <f t="shared" ca="1" si="20"/>
        <v/>
      </c>
      <c r="N71" s="440" t="str">
        <f ca="1">IF(ISNA(MATCH($A71,'Bout Clock'!A$11:A$40,0)),"",INDIRECT(ADDRESS((MATCH($A71,'Bout Clock'!A$11:A$40,0)+ROW('Bout Clock'!A$10)),N$1,1,,"Bout Clock")))</f>
        <v/>
      </c>
      <c r="O71" s="440" t="str">
        <f ca="1">IF(OR((N71=""),(N71=0)),"",((60*E71)/N71))</f>
        <v/>
      </c>
      <c r="P71" s="48"/>
      <c r="Q71" s="440">
        <f>Q69+1</f>
        <v>35</v>
      </c>
      <c r="R71" s="242" t="str">
        <f ca="1">IF(ISNA(MATCH($Q71,Score!T$4:T$79,0)),"",(MATCH($Q71,Score!T$4:T$79,0)++ROW(Score!T$3)))</f>
        <v/>
      </c>
      <c r="S71" s="246" t="str">
        <f t="shared" ca="1" si="18"/>
        <v/>
      </c>
      <c r="T71" s="242" t="str">
        <f t="shared" ca="1" si="18"/>
        <v/>
      </c>
      <c r="U71" s="440" t="str">
        <f ca="1">IF((R71=""),"",SUM(T71,T72))</f>
        <v/>
      </c>
      <c r="V71" s="440" t="str">
        <f ca="1">IF((R71=""),"",(U71-E71))</f>
        <v/>
      </c>
      <c r="W71" s="47" t="str">
        <f ca="1">IF(($R71=""),"",IF(ISBLANK(INDIRECT(ADDRESS($R71,W$1,1,,"Score"))),"",1))</f>
        <v/>
      </c>
      <c r="X71" s="47" t="str">
        <f ca="1">IF(($R71=""),"",IF(ISBLANK(INDIRECT(ADDRESS($R71,X$1,1,,"Score"))),"",1))</f>
        <v/>
      </c>
      <c r="Y71" s="380" t="str">
        <f ca="1">IF((X71=1),V71,"")</f>
        <v/>
      </c>
      <c r="Z71" s="47" t="str">
        <f t="shared" ca="1" si="19"/>
        <v/>
      </c>
      <c r="AA71" s="47" t="str">
        <f t="shared" ca="1" si="19"/>
        <v/>
      </c>
      <c r="AB71" s="47" t="str">
        <f t="shared" ca="1" si="19"/>
        <v/>
      </c>
      <c r="AC71" s="242" t="str">
        <f t="shared" ca="1" si="21"/>
        <v/>
      </c>
      <c r="AD71" s="440" t="str">
        <f ca="1">N71</f>
        <v/>
      </c>
      <c r="AE71" s="440" t="str">
        <f ca="1">IF(OR((AD71=""),(AD71=0)),"",((60*U71)/AD71))</f>
        <v/>
      </c>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row>
    <row r="72" spans="1:238">
      <c r="A72" s="440"/>
      <c r="B72" s="242" t="str">
        <f ca="1">IF(($B71=""),"",IF((INDIRECT(ADDRESS(($B71+2),(C$1-1),1,,"Score"))="SP"),($B71+2),""))</f>
        <v/>
      </c>
      <c r="C72" s="246" t="str">
        <f t="shared" ca="1" si="16"/>
        <v/>
      </c>
      <c r="D72" s="242" t="str">
        <f t="shared" ca="1" si="16"/>
        <v/>
      </c>
      <c r="E72" s="440"/>
      <c r="F72" s="440"/>
      <c r="G72" s="47"/>
      <c r="H72" s="47"/>
      <c r="I72" s="380"/>
      <c r="J72" s="47" t="str">
        <f t="shared" ca="1" si="17"/>
        <v/>
      </c>
      <c r="K72" s="47" t="str">
        <f t="shared" ca="1" si="17"/>
        <v/>
      </c>
      <c r="L72" s="47" t="str">
        <f t="shared" ca="1" si="17"/>
        <v/>
      </c>
      <c r="M72" s="242" t="str">
        <f t="shared" ca="1" si="20"/>
        <v/>
      </c>
      <c r="N72" s="440"/>
      <c r="O72" s="440"/>
      <c r="P72" s="48"/>
      <c r="Q72" s="440"/>
      <c r="R72" s="242" t="str">
        <f ca="1">IF(($R71=""),"",IF((INDIRECT(ADDRESS(($R71+2),(S$1-1),1,,"Score"))="SP"),($R71+2),""))</f>
        <v/>
      </c>
      <c r="S72" s="246" t="str">
        <f t="shared" ca="1" si="18"/>
        <v/>
      </c>
      <c r="T72" s="242" t="str">
        <f t="shared" ca="1" si="18"/>
        <v/>
      </c>
      <c r="U72" s="440"/>
      <c r="V72" s="440"/>
      <c r="W72" s="47"/>
      <c r="X72" s="47"/>
      <c r="Y72" s="380"/>
      <c r="Z72" s="47" t="str">
        <f t="shared" ca="1" si="19"/>
        <v/>
      </c>
      <c r="AA72" s="47" t="str">
        <f t="shared" ca="1" si="19"/>
        <v/>
      </c>
      <c r="AB72" s="47" t="str">
        <f t="shared" ca="1" si="19"/>
        <v/>
      </c>
      <c r="AC72" s="242" t="str">
        <f t="shared" ca="1" si="21"/>
        <v/>
      </c>
      <c r="AD72" s="440"/>
      <c r="AE72" s="440"/>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row>
    <row r="73" spans="1:238">
      <c r="A73" s="214">
        <f>A71+1</f>
        <v>36</v>
      </c>
      <c r="B73" s="134" t="str">
        <f ca="1">IF(ISNA(MATCH($A73,Score!A$4:A$79,0)),"",(MATCH($A73,Score!A$4:A$79,0)+ROW(Score!A$3)))</f>
        <v/>
      </c>
      <c r="C73" s="65" t="str">
        <f t="shared" ca="1" si="16"/>
        <v/>
      </c>
      <c r="D73" s="134" t="str">
        <f t="shared" ca="1" si="16"/>
        <v/>
      </c>
      <c r="E73" s="214" t="str">
        <f ca="1">IF((B73=""),"",SUM(D73,D74))</f>
        <v/>
      </c>
      <c r="F73" s="214" t="str">
        <f ca="1">IF((B73=""),"",(E73-U73))</f>
        <v/>
      </c>
      <c r="G73" s="391" t="str">
        <f ca="1">IF(($B73=""),"",IF(ISBLANK(INDIRECT(ADDRESS($B73,G$1,1,,"Score"))),"",1))</f>
        <v/>
      </c>
      <c r="H73" s="391" t="str">
        <f ca="1">IF(($B73=""),"",IF(ISBLANK(INDIRECT(ADDRESS($B73,H$1,1,,"Score"))),"",1))</f>
        <v/>
      </c>
      <c r="I73" s="380" t="str">
        <f ca="1">IF((H73=1),F73,"")</f>
        <v/>
      </c>
      <c r="J73" s="391" t="str">
        <f t="shared" ca="1" si="17"/>
        <v/>
      </c>
      <c r="K73" s="391" t="str">
        <f t="shared" ca="1" si="17"/>
        <v/>
      </c>
      <c r="L73" s="391" t="str">
        <f t="shared" ca="1" si="17"/>
        <v/>
      </c>
      <c r="M73" s="134" t="str">
        <f t="shared" ca="1" si="20"/>
        <v/>
      </c>
      <c r="N73" s="214" t="str">
        <f ca="1">IF(ISNA(MATCH($A73,'Bout Clock'!A$11:A$40,0)),"",INDIRECT(ADDRESS((MATCH($A73,'Bout Clock'!A$11:A$40,0)+ROW('Bout Clock'!A$10)),N$1,1,,"Bout Clock")))</f>
        <v/>
      </c>
      <c r="O73" s="214" t="str">
        <f ca="1">IF(OR((N73=""),(N73=0)),"",((60*E73)/N73))</f>
        <v/>
      </c>
      <c r="P73" s="48"/>
      <c r="Q73" s="214">
        <f>Q71+1</f>
        <v>36</v>
      </c>
      <c r="R73" s="134" t="str">
        <f ca="1">IF(ISNA(MATCH($Q73,Score!T$4:T$79,0)),"",(MATCH($Q73,Score!T$4:T$79,0)++ROW(Score!T$3)))</f>
        <v/>
      </c>
      <c r="S73" s="65" t="str">
        <f t="shared" ca="1" si="18"/>
        <v/>
      </c>
      <c r="T73" s="134" t="str">
        <f t="shared" ca="1" si="18"/>
        <v/>
      </c>
      <c r="U73" s="214" t="str">
        <f ca="1">IF((R73=""),"",SUM(T73,T74))</f>
        <v/>
      </c>
      <c r="V73" s="214" t="str">
        <f ca="1">IF((R73=""),"",(U73-E73))</f>
        <v/>
      </c>
      <c r="W73" s="391" t="str">
        <f ca="1">IF(($R73=""),"",IF(ISBLANK(INDIRECT(ADDRESS($R73,W$1,1,,"Score"))),"",1))</f>
        <v/>
      </c>
      <c r="X73" s="391" t="str">
        <f ca="1">IF(($R73=""),"",IF(ISBLANK(INDIRECT(ADDRESS($R73,X$1,1,,"Score"))),"",1))</f>
        <v/>
      </c>
      <c r="Y73" s="380" t="str">
        <f ca="1">IF((X73=1),V73,"")</f>
        <v/>
      </c>
      <c r="Z73" s="391" t="str">
        <f t="shared" ca="1" si="19"/>
        <v/>
      </c>
      <c r="AA73" s="391" t="str">
        <f t="shared" ca="1" si="19"/>
        <v/>
      </c>
      <c r="AB73" s="391" t="str">
        <f t="shared" ca="1" si="19"/>
        <v/>
      </c>
      <c r="AC73" s="134" t="str">
        <f t="shared" ca="1" si="21"/>
        <v/>
      </c>
      <c r="AD73" s="214" t="str">
        <f ca="1">N73</f>
        <v/>
      </c>
      <c r="AE73" s="214" t="str">
        <f ca="1">IF(OR((AD73=""),(AD73=0)),"",((60*U73)/AD73))</f>
        <v/>
      </c>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row>
    <row r="74" spans="1:238">
      <c r="A74" s="214"/>
      <c r="B74" s="134" t="str">
        <f ca="1">IF(($B73=""),"",IF((INDIRECT(ADDRESS(($B73+2),(C$1-1),1,,"Score"))="SP"),($B73+2),""))</f>
        <v/>
      </c>
      <c r="C74" s="65" t="str">
        <f t="shared" ca="1" si="16"/>
        <v/>
      </c>
      <c r="D74" s="134" t="str">
        <f t="shared" ca="1" si="16"/>
        <v/>
      </c>
      <c r="E74" s="214"/>
      <c r="F74" s="214"/>
      <c r="G74" s="391"/>
      <c r="H74" s="402"/>
      <c r="I74" s="380"/>
      <c r="J74" s="391" t="str">
        <f t="shared" ca="1" si="17"/>
        <v/>
      </c>
      <c r="K74" s="391" t="str">
        <f t="shared" ca="1" si="17"/>
        <v/>
      </c>
      <c r="L74" s="391" t="str">
        <f t="shared" ca="1" si="17"/>
        <v/>
      </c>
      <c r="M74" s="134" t="str">
        <f t="shared" ca="1" si="20"/>
        <v/>
      </c>
      <c r="N74" s="214"/>
      <c r="O74" s="214"/>
      <c r="P74" s="48"/>
      <c r="Q74" s="214"/>
      <c r="R74" s="134" t="str">
        <f ca="1">IF(($R73=""),"",IF((INDIRECT(ADDRESS(($R73+2),(S$1-1),1,,"Score"))="SP"),($R73+2),""))</f>
        <v/>
      </c>
      <c r="S74" s="65" t="str">
        <f t="shared" ca="1" si="18"/>
        <v/>
      </c>
      <c r="T74" s="134" t="str">
        <f t="shared" ca="1" si="18"/>
        <v/>
      </c>
      <c r="U74" s="214"/>
      <c r="V74" s="214"/>
      <c r="W74" s="391"/>
      <c r="X74" s="402"/>
      <c r="Y74" s="380"/>
      <c r="Z74" s="391" t="str">
        <f t="shared" ca="1" si="19"/>
        <v/>
      </c>
      <c r="AA74" s="391" t="str">
        <f t="shared" ca="1" si="19"/>
        <v/>
      </c>
      <c r="AB74" s="391" t="str">
        <f t="shared" ca="1" si="19"/>
        <v/>
      </c>
      <c r="AC74" s="134" t="str">
        <f t="shared" ca="1" si="21"/>
        <v/>
      </c>
      <c r="AD74" s="214"/>
      <c r="AE74" s="214"/>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row>
    <row r="75" spans="1:238">
      <c r="A75" s="440">
        <f>A73+1</f>
        <v>37</v>
      </c>
      <c r="B75" s="242" t="str">
        <f ca="1">IF(ISNA(MATCH($A75,Score!A$4:A$79,0)),"",(MATCH($A75,Score!A$4:A$79,0)+ROW(Score!A$3)))</f>
        <v/>
      </c>
      <c r="C75" s="246" t="str">
        <f t="shared" ca="1" si="16"/>
        <v/>
      </c>
      <c r="D75" s="242" t="str">
        <f t="shared" ca="1" si="16"/>
        <v/>
      </c>
      <c r="E75" s="440" t="str">
        <f ca="1">IF((B75=""),"",SUM(D75,D76))</f>
        <v/>
      </c>
      <c r="F75" s="440" t="str">
        <f ca="1">IF((B75=""),"",(E75-U75))</f>
        <v/>
      </c>
      <c r="G75" s="47" t="str">
        <f ca="1">IF(($B75=""),"",IF(ISBLANK(INDIRECT(ADDRESS($B75,G$1,1,,"Score"))),"",1))</f>
        <v/>
      </c>
      <c r="H75" s="47" t="str">
        <f ca="1">IF(($B75=""),"",IF(ISBLANK(INDIRECT(ADDRESS($B75,H$1,1,,"Score"))),"",1))</f>
        <v/>
      </c>
      <c r="I75" s="380" t="str">
        <f ca="1">IF((H75=1),F75,"")</f>
        <v/>
      </c>
      <c r="J75" s="47" t="str">
        <f t="shared" ca="1" si="17"/>
        <v/>
      </c>
      <c r="K75" s="47" t="str">
        <f t="shared" ca="1" si="17"/>
        <v/>
      </c>
      <c r="L75" s="47" t="str">
        <f t="shared" ca="1" si="17"/>
        <v/>
      </c>
      <c r="M75" s="242" t="str">
        <f t="shared" ca="1" si="20"/>
        <v/>
      </c>
      <c r="N75" s="440" t="str">
        <f ca="1">IF(ISNA(MATCH($A75,'Bout Clock'!A$11:A$40,0)),"",INDIRECT(ADDRESS((MATCH($A75,'Bout Clock'!A$11:A$40,0)+ROW('Bout Clock'!A$10)),N$1,1,,"Bout Clock")))</f>
        <v/>
      </c>
      <c r="O75" s="440" t="str">
        <f ca="1">IF(OR((N75=""),(N75=0)),"",((60*E75)/N75))</f>
        <v/>
      </c>
      <c r="P75" s="48"/>
      <c r="Q75" s="440">
        <f>Q73+1</f>
        <v>37</v>
      </c>
      <c r="R75" s="242" t="str">
        <f ca="1">IF(ISNA(MATCH($Q75,Score!T$4:T$79,0)),"",(MATCH($Q75,Score!T$4:T$79,0)++ROW(Score!T$3)))</f>
        <v/>
      </c>
      <c r="S75" s="246" t="str">
        <f t="shared" ca="1" si="18"/>
        <v/>
      </c>
      <c r="T75" s="242" t="str">
        <f t="shared" ca="1" si="18"/>
        <v/>
      </c>
      <c r="U75" s="440" t="str">
        <f ca="1">IF((R75=""),"",SUM(T75,T76))</f>
        <v/>
      </c>
      <c r="V75" s="440" t="str">
        <f ca="1">IF((R75=""),"",(U75-E75))</f>
        <v/>
      </c>
      <c r="W75" s="47" t="str">
        <f ca="1">IF(($R75=""),"",IF(ISBLANK(INDIRECT(ADDRESS($R75,W$1,1,,"Score"))),"",1))</f>
        <v/>
      </c>
      <c r="X75" s="47" t="str">
        <f ca="1">IF(($R75=""),"",IF(ISBLANK(INDIRECT(ADDRESS($R75,X$1,1,,"Score"))),"",1))</f>
        <v/>
      </c>
      <c r="Y75" s="380" t="str">
        <f ca="1">IF((X75=1),V75,"")</f>
        <v/>
      </c>
      <c r="Z75" s="47" t="str">
        <f t="shared" ca="1" si="19"/>
        <v/>
      </c>
      <c r="AA75" s="47" t="str">
        <f t="shared" ca="1" si="19"/>
        <v/>
      </c>
      <c r="AB75" s="47" t="str">
        <f t="shared" ca="1" si="19"/>
        <v/>
      </c>
      <c r="AC75" s="242" t="str">
        <f t="shared" ca="1" si="21"/>
        <v/>
      </c>
      <c r="AD75" s="440" t="str">
        <f ca="1">N75</f>
        <v/>
      </c>
      <c r="AE75" s="440" t="str">
        <f ca="1">IF(OR((AD75=""),(AD75=0)),"",((60*U75)/AD75))</f>
        <v/>
      </c>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row>
    <row r="76" spans="1:238">
      <c r="A76" s="440"/>
      <c r="B76" s="242" t="str">
        <f ca="1">IF(($B75=""),"",IF((INDIRECT(ADDRESS(($B75+2),(C$1-1),1,,"Score"))="SP"),($B75+2),""))</f>
        <v/>
      </c>
      <c r="C76" s="246" t="str">
        <f t="shared" ca="1" si="16"/>
        <v/>
      </c>
      <c r="D76" s="242" t="str">
        <f t="shared" ca="1" si="16"/>
        <v/>
      </c>
      <c r="E76" s="440"/>
      <c r="F76" s="440"/>
      <c r="G76" s="47"/>
      <c r="H76" s="47"/>
      <c r="I76" s="380"/>
      <c r="J76" s="47" t="str">
        <f t="shared" ca="1" si="17"/>
        <v/>
      </c>
      <c r="K76" s="47" t="str">
        <f t="shared" ca="1" si="17"/>
        <v/>
      </c>
      <c r="L76" s="47" t="str">
        <f t="shared" ca="1" si="17"/>
        <v/>
      </c>
      <c r="M76" s="242" t="str">
        <f t="shared" ca="1" si="20"/>
        <v/>
      </c>
      <c r="N76" s="440"/>
      <c r="O76" s="440"/>
      <c r="P76" s="48"/>
      <c r="Q76" s="440"/>
      <c r="R76" s="242" t="str">
        <f ca="1">IF(($R75=""),"",IF((INDIRECT(ADDRESS(($R75+2),(S$1-1),1,,"Score"))="SP"),($R75+2),""))</f>
        <v/>
      </c>
      <c r="S76" s="246" t="str">
        <f t="shared" ca="1" si="18"/>
        <v/>
      </c>
      <c r="T76" s="242" t="str">
        <f t="shared" ca="1" si="18"/>
        <v/>
      </c>
      <c r="U76" s="440"/>
      <c r="V76" s="440"/>
      <c r="W76" s="47"/>
      <c r="X76" s="47"/>
      <c r="Y76" s="380"/>
      <c r="Z76" s="47" t="str">
        <f t="shared" ca="1" si="19"/>
        <v/>
      </c>
      <c r="AA76" s="47" t="str">
        <f t="shared" ca="1" si="19"/>
        <v/>
      </c>
      <c r="AB76" s="47" t="str">
        <f t="shared" ca="1" si="19"/>
        <v/>
      </c>
      <c r="AC76" s="242" t="str">
        <f t="shared" ca="1" si="21"/>
        <v/>
      </c>
      <c r="AD76" s="440"/>
      <c r="AE76" s="440"/>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row>
    <row r="77" spans="1:238">
      <c r="A77" s="214">
        <f>A75+1</f>
        <v>38</v>
      </c>
      <c r="B77" s="134" t="str">
        <f ca="1">IF(ISNA(MATCH($A77,Score!A$4:A$79,0)),"",(MATCH($A77,Score!A$4:A$79,0)+ROW(Score!A$3)))</f>
        <v/>
      </c>
      <c r="C77" s="65" t="str">
        <f t="shared" ca="1" si="16"/>
        <v/>
      </c>
      <c r="D77" s="134" t="str">
        <f t="shared" ca="1" si="16"/>
        <v/>
      </c>
      <c r="E77" s="214" t="str">
        <f ca="1">IF((B77=""),"",SUM(D77,D78))</f>
        <v/>
      </c>
      <c r="F77" s="214" t="str">
        <f ca="1">IF((B77=""),"",(E77-U77))</f>
        <v/>
      </c>
      <c r="G77" s="391" t="str">
        <f ca="1">IF(($B77=""),"",IF(ISBLANK(INDIRECT(ADDRESS($B77,G$1,1,,"Score"))),"",1))</f>
        <v/>
      </c>
      <c r="H77" s="391" t="str">
        <f ca="1">IF(($B77=""),"",IF(ISBLANK(INDIRECT(ADDRESS($B77,H$1,1,,"Score"))),"",1))</f>
        <v/>
      </c>
      <c r="I77" s="380" t="str">
        <f ca="1">IF((H77=1),F77,"")</f>
        <v/>
      </c>
      <c r="J77" s="391" t="str">
        <f t="shared" ca="1" si="17"/>
        <v/>
      </c>
      <c r="K77" s="391" t="str">
        <f t="shared" ca="1" si="17"/>
        <v/>
      </c>
      <c r="L77" s="391" t="str">
        <f t="shared" ca="1" si="17"/>
        <v/>
      </c>
      <c r="M77" s="134" t="str">
        <f t="shared" ca="1" si="20"/>
        <v/>
      </c>
      <c r="N77" s="214" t="str">
        <f ca="1">IF(ISNA(MATCH($A77,'Bout Clock'!A$11:A$40,0)),"",INDIRECT(ADDRESS((MATCH($A77,'Bout Clock'!A$11:A$40,0)+ROW('Bout Clock'!A$10)),N$1,1,,"Bout Clock")))</f>
        <v/>
      </c>
      <c r="O77" s="214" t="str">
        <f ca="1">IF(OR((N77=""),(N77=0)),"",((60*E77)/N77))</f>
        <v/>
      </c>
      <c r="P77" s="48"/>
      <c r="Q77" s="214">
        <f>Q75+1</f>
        <v>38</v>
      </c>
      <c r="R77" s="134" t="str">
        <f ca="1">IF(ISNA(MATCH($Q77,Score!T$4:T$79,0)),"",(MATCH($Q77,Score!T$4:T$79,0)++ROW(Score!T$3)))</f>
        <v/>
      </c>
      <c r="S77" s="65" t="str">
        <f t="shared" ca="1" si="18"/>
        <v/>
      </c>
      <c r="T77" s="134" t="str">
        <f t="shared" ca="1" si="18"/>
        <v/>
      </c>
      <c r="U77" s="214" t="str">
        <f ca="1">IF((R77=""),"",SUM(T77,T78))</f>
        <v/>
      </c>
      <c r="V77" s="214" t="str">
        <f ca="1">IF((R77=""),"",(U77-E77))</f>
        <v/>
      </c>
      <c r="W77" s="391" t="str">
        <f ca="1">IF(($R77=""),"",IF(ISBLANK(INDIRECT(ADDRESS($R77,W$1,1,,"Score"))),"",1))</f>
        <v/>
      </c>
      <c r="X77" s="391" t="str">
        <f ca="1">IF(($R77=""),"",IF(ISBLANK(INDIRECT(ADDRESS($R77,X$1,1,,"Score"))),"",1))</f>
        <v/>
      </c>
      <c r="Y77" s="380" t="str">
        <f ca="1">IF((X77=1),V77,"")</f>
        <v/>
      </c>
      <c r="Z77" s="391" t="str">
        <f t="shared" ca="1" si="19"/>
        <v/>
      </c>
      <c r="AA77" s="391" t="str">
        <f t="shared" ca="1" si="19"/>
        <v/>
      </c>
      <c r="AB77" s="391" t="str">
        <f t="shared" ca="1" si="19"/>
        <v/>
      </c>
      <c r="AC77" s="134" t="str">
        <f t="shared" ca="1" si="21"/>
        <v/>
      </c>
      <c r="AD77" s="214" t="str">
        <f ca="1">N77</f>
        <v/>
      </c>
      <c r="AE77" s="214" t="str">
        <f ca="1">IF(OR((AD77=""),(AD77=0)),"",((60*U77)/AD77))</f>
        <v/>
      </c>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row>
    <row r="78" spans="1:238">
      <c r="A78" s="214"/>
      <c r="B78" s="134" t="str">
        <f ca="1">IF(($B77=""),"",IF((INDIRECT(ADDRESS(($B77+2),(C$1-1),1,,"Score"))="SP"),($B77+2),""))</f>
        <v/>
      </c>
      <c r="C78" s="65" t="str">
        <f t="shared" ca="1" si="16"/>
        <v/>
      </c>
      <c r="D78" s="134" t="str">
        <f t="shared" ca="1" si="16"/>
        <v/>
      </c>
      <c r="E78" s="214"/>
      <c r="F78" s="214"/>
      <c r="G78" s="391"/>
      <c r="H78" s="402"/>
      <c r="I78" s="380"/>
      <c r="J78" s="391" t="str">
        <f t="shared" ca="1" si="17"/>
        <v/>
      </c>
      <c r="K78" s="391" t="str">
        <f t="shared" ca="1" si="17"/>
        <v/>
      </c>
      <c r="L78" s="391" t="str">
        <f t="shared" ca="1" si="17"/>
        <v/>
      </c>
      <c r="M78" s="134" t="str">
        <f t="shared" ca="1" si="20"/>
        <v/>
      </c>
      <c r="N78" s="214"/>
      <c r="O78" s="214"/>
      <c r="P78" s="48"/>
      <c r="Q78" s="214"/>
      <c r="R78" s="134" t="str">
        <f ca="1">IF(($R77=""),"",IF((INDIRECT(ADDRESS(($R77+2),(S$1-1),1,,"Score"))="SP"),($R77+2),""))</f>
        <v/>
      </c>
      <c r="S78" s="65" t="str">
        <f t="shared" ca="1" si="18"/>
        <v/>
      </c>
      <c r="T78" s="134" t="str">
        <f t="shared" ca="1" si="18"/>
        <v/>
      </c>
      <c r="U78" s="214"/>
      <c r="V78" s="214"/>
      <c r="W78" s="391"/>
      <c r="X78" s="402"/>
      <c r="Y78" s="380"/>
      <c r="Z78" s="391" t="str">
        <f t="shared" ca="1" si="19"/>
        <v/>
      </c>
      <c r="AA78" s="391" t="str">
        <f t="shared" ca="1" si="19"/>
        <v/>
      </c>
      <c r="AB78" s="391" t="str">
        <f t="shared" ca="1" si="19"/>
        <v/>
      </c>
      <c r="AC78" s="134" t="str">
        <f t="shared" ca="1" si="21"/>
        <v/>
      </c>
      <c r="AD78" s="214"/>
      <c r="AE78" s="214"/>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row>
    <row r="79" spans="1:238">
      <c r="A79" s="1084" t="s">
        <v>125</v>
      </c>
      <c r="B79" s="80"/>
      <c r="C79" s="80"/>
      <c r="D79" s="80"/>
      <c r="E79" s="301">
        <f ca="1">SUM(E3:E78)</f>
        <v>73</v>
      </c>
      <c r="F79" s="444"/>
      <c r="G79" s="309">
        <f ca="1">SUM(G3:G78)</f>
        <v>1</v>
      </c>
      <c r="H79" s="309">
        <f ca="1">SUM(H3:H78)</f>
        <v>10</v>
      </c>
      <c r="I79" s="388"/>
      <c r="J79" s="1083">
        <f ca="1">SUM(J3:J78)</f>
        <v>9</v>
      </c>
      <c r="K79" s="1083">
        <f ca="1">SUM(K3:K78)</f>
        <v>0</v>
      </c>
      <c r="L79" s="309" t="e">
        <f>#VALUE!</f>
        <v>#VALUE!</v>
      </c>
      <c r="M79" s="80"/>
      <c r="N79" s="444" t="s">
        <v>126</v>
      </c>
      <c r="O79" s="301" t="str">
        <f ca="1">IF(COUNT(O3:O78),AVERAGE(O3:O78),"")</f>
        <v/>
      </c>
      <c r="P79" s="48"/>
      <c r="Q79" s="1084" t="s">
        <v>125</v>
      </c>
      <c r="R79" s="80"/>
      <c r="S79" s="80"/>
      <c r="T79" s="80"/>
      <c r="U79" s="301">
        <f ca="1">SUM(U3:U78)</f>
        <v>46</v>
      </c>
      <c r="V79" s="444"/>
      <c r="W79" s="309">
        <f ca="1">SUM(W3:W78)</f>
        <v>4</v>
      </c>
      <c r="X79" s="309">
        <f ca="1">SUM(X3:X78)</f>
        <v>10</v>
      </c>
      <c r="Y79" s="388"/>
      <c r="Z79" s="1083">
        <f ca="1">SUM(Z3:Z78)</f>
        <v>7</v>
      </c>
      <c r="AA79" s="1083">
        <f ca="1">SUM(AA3:AA78)</f>
        <v>0</v>
      </c>
      <c r="AB79" s="309" t="e">
        <f>#VALUE!</f>
        <v>#VALUE!</v>
      </c>
      <c r="AC79" s="80"/>
      <c r="AD79" s="444" t="s">
        <v>126</v>
      </c>
      <c r="AE79" s="301" t="str">
        <f ca="1">IF(COUNT(AE3:AE78),AVERAGE(AE3:AE78),"")</f>
        <v/>
      </c>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row>
    <row r="80" spans="1:238">
      <c r="A80" s="1084"/>
      <c r="B80" s="80"/>
      <c r="C80" s="80"/>
      <c r="D80" s="80"/>
      <c r="E80" s="301"/>
      <c r="F80" s="444"/>
      <c r="G80" s="309"/>
      <c r="H80" s="474"/>
      <c r="I80" s="388"/>
      <c r="J80" s="1083"/>
      <c r="K80" s="1083"/>
      <c r="L80" s="309" t="e">
        <f>#VALUE!</f>
        <v>#VALUE!</v>
      </c>
      <c r="M80" s="80"/>
      <c r="N80" s="444"/>
      <c r="O80" s="301"/>
      <c r="P80" s="48"/>
      <c r="Q80" s="1084"/>
      <c r="R80" s="80"/>
      <c r="S80" s="80"/>
      <c r="T80" s="80"/>
      <c r="U80" s="301"/>
      <c r="V80" s="444"/>
      <c r="W80" s="309"/>
      <c r="X80" s="474"/>
      <c r="Y80" s="388"/>
      <c r="Z80" s="1083"/>
      <c r="AA80" s="1083"/>
      <c r="AB80" s="309" t="e">
        <f>#VALUE!</f>
        <v>#VALUE!</v>
      </c>
      <c r="AC80" s="80"/>
      <c r="AD80" s="444"/>
      <c r="AE80" s="301"/>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row>
    <row r="81" spans="1:238">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row>
    <row r="82" spans="1:238">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row>
    <row r="83" spans="1:238">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row>
    <row r="84" spans="1:238">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row>
    <row r="85" spans="1:238">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row>
    <row r="86" spans="1:238">
      <c r="A86" s="235" t="s">
        <v>127</v>
      </c>
      <c r="B86" s="235" t="s">
        <v>236</v>
      </c>
      <c r="C86" s="457"/>
      <c r="D86" s="457"/>
      <c r="E86" s="105"/>
      <c r="F86" s="105"/>
      <c r="G86" s="309"/>
      <c r="H86" s="309"/>
      <c r="I86" s="388"/>
      <c r="J86" s="309"/>
      <c r="K86" s="309"/>
      <c r="L86" s="309"/>
      <c r="M86" s="457"/>
      <c r="N86" s="457"/>
      <c r="O86" s="105"/>
      <c r="Q86" s="235" t="s">
        <v>127</v>
      </c>
      <c r="R86" s="235" t="s">
        <v>237</v>
      </c>
      <c r="S86" s="457"/>
      <c r="T86" s="457"/>
      <c r="U86" s="105"/>
      <c r="V86" s="105"/>
      <c r="W86" s="309"/>
      <c r="X86" s="309"/>
      <c r="Y86" s="388"/>
      <c r="Z86" s="309"/>
      <c r="AA86" s="309"/>
      <c r="AB86" s="309"/>
      <c r="AC86" s="457"/>
      <c r="AD86" s="457"/>
      <c r="AE86" s="105"/>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row>
    <row r="87" spans="1:238">
      <c r="A87" s="105" t="s">
        <v>176</v>
      </c>
      <c r="B87" s="105" t="s">
        <v>238</v>
      </c>
      <c r="C87" s="105" t="s">
        <v>447</v>
      </c>
      <c r="D87" s="105" t="s">
        <v>474</v>
      </c>
      <c r="E87" s="105" t="s">
        <v>116</v>
      </c>
      <c r="F87" s="105" t="s">
        <v>117</v>
      </c>
      <c r="G87" s="309" t="s">
        <v>118</v>
      </c>
      <c r="H87" s="309" t="s">
        <v>119</v>
      </c>
      <c r="I87" s="388" t="s">
        <v>120</v>
      </c>
      <c r="J87" s="309" t="s">
        <v>121</v>
      </c>
      <c r="K87" s="309" t="s">
        <v>122</v>
      </c>
      <c r="L87" s="309" t="s">
        <v>509</v>
      </c>
      <c r="M87" s="105" t="s">
        <v>521</v>
      </c>
      <c r="N87" s="105" t="s">
        <v>123</v>
      </c>
      <c r="O87" s="105" t="s">
        <v>124</v>
      </c>
      <c r="Q87" s="105" t="s">
        <v>176</v>
      </c>
      <c r="R87" s="105" t="s">
        <v>238</v>
      </c>
      <c r="S87" s="105" t="s">
        <v>447</v>
      </c>
      <c r="T87" s="105" t="s">
        <v>474</v>
      </c>
      <c r="U87" s="105" t="s">
        <v>116</v>
      </c>
      <c r="V87" s="105" t="s">
        <v>117</v>
      </c>
      <c r="W87" s="309" t="s">
        <v>118</v>
      </c>
      <c r="X87" s="309" t="s">
        <v>119</v>
      </c>
      <c r="Y87" s="388" t="s">
        <v>120</v>
      </c>
      <c r="Z87" s="309" t="s">
        <v>121</v>
      </c>
      <c r="AA87" s="309" t="s">
        <v>122</v>
      </c>
      <c r="AB87" s="309" t="s">
        <v>509</v>
      </c>
      <c r="AC87" s="105" t="s">
        <v>521</v>
      </c>
      <c r="AD87" s="105" t="s">
        <v>123</v>
      </c>
      <c r="AE87" s="105" t="s">
        <v>124</v>
      </c>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row>
    <row r="88" spans="1:238">
      <c r="A88" s="440">
        <v>1</v>
      </c>
      <c r="B88" s="242">
        <f ca="1">IF(ISNA(MATCH($A88,Score!A$90:A$165,0)),"",(MATCH($A88,Score!A$90:A$165,0)+ROW(Score!A$89)))</f>
        <v>90</v>
      </c>
      <c r="C88" s="246" t="str">
        <f t="shared" ref="C88:D107" ca="1" si="22">IF(($B88=""),"",INDIRECT(ADDRESS($B88,C$1,1,,"Score")))</f>
        <v>614</v>
      </c>
      <c r="D88" s="242">
        <f t="shared" ca="1" si="22"/>
        <v>1</v>
      </c>
      <c r="E88" s="440">
        <f ca="1">IF((B88=""),"",SUM(D88,D89))</f>
        <v>1</v>
      </c>
      <c r="F88" s="440">
        <f ca="1">IF((B88=""),"",(E88-U88))</f>
        <v>-1</v>
      </c>
      <c r="G88" s="47" t="str">
        <f ca="1">IF(($B88=""),"",IF(ISBLANK(INDIRECT(ADDRESS($B88,G$1,1,,"Score"))),"",1))</f>
        <v/>
      </c>
      <c r="H88" s="47" t="str">
        <f ca="1">IF(($B88=""),"",IF(ISBLANK(INDIRECT(ADDRESS($B88,H$1,1,,"Score"))),"",1))</f>
        <v/>
      </c>
      <c r="I88" s="380" t="str">
        <f ca="1">IF((H88=1),F88,"")</f>
        <v/>
      </c>
      <c r="J88" s="47" t="str">
        <f t="shared" ref="J88:L107" ca="1" si="23">IF(($B88=""),"",IF(ISBLANK(INDIRECT(ADDRESS($B88,J$1,1,,"Score"))),"",1))</f>
        <v/>
      </c>
      <c r="K88" s="47" t="str">
        <f t="shared" ca="1" si="23"/>
        <v/>
      </c>
      <c r="L88" s="47" t="str">
        <f t="shared" ca="1" si="23"/>
        <v/>
      </c>
      <c r="M88" s="242">
        <f t="shared" ref="M88:M119" ca="1" si="24">IF(($B88=""),"",INDIRECT(ADDRESS($B88,M$1,1,,"Score")))</f>
        <v>1</v>
      </c>
      <c r="N88" s="440">
        <f ca="1">IF(ISNA(MATCH($A88,'Bout Clock'!A$62:A$91,0)),"",INDIRECT(ADDRESS((MATCH($A88,'Bout Clock'!A$62:A$91,0)+ROW('Bout Clock'!A$61)),N$1,1,,"Bout Clock")))</f>
        <v>0</v>
      </c>
      <c r="O88" s="440" t="str">
        <f ca="1">IF(OR((N88=""),(N88=0)),"",((60*E88)/N88))</f>
        <v/>
      </c>
      <c r="Q88" s="440">
        <v>1</v>
      </c>
      <c r="R88" s="242">
        <f ca="1">IF(ISNA(MATCH($Q88,Score!T$90:T$165,0)),"",(MATCH($Q88,Score!T$90:T$165,0)+ROW(Score!T$89)) )</f>
        <v>90</v>
      </c>
      <c r="S88" s="246" t="str">
        <f t="shared" ref="S88:T107" ca="1" si="25">IF(($R88=""),"",INDIRECT(ADDRESS($R88,S$1,1,,"Score")))</f>
        <v>462</v>
      </c>
      <c r="T88" s="242">
        <f t="shared" ca="1" si="25"/>
        <v>2</v>
      </c>
      <c r="U88" s="440">
        <f ca="1">IF((R88=""),"",SUM(T88,T89))</f>
        <v>2</v>
      </c>
      <c r="V88" s="440">
        <f ca="1">IF((R88=""),"",(U88-E88))</f>
        <v>1</v>
      </c>
      <c r="W88" s="47" t="str">
        <f ca="1">IF(($R88=""),"",IF(ISBLANK(INDIRECT(ADDRESS($R88,W$1,1,,"Score"))),"",1))</f>
        <v/>
      </c>
      <c r="X88" s="47">
        <f ca="1">IF(($R88=""),"",IF(ISBLANK(INDIRECT(ADDRESS($R88,X$1,1,,"Score"))),"",1))</f>
        <v>1</v>
      </c>
      <c r="Y88" s="380">
        <f ca="1">IF((X88=1),V88,"")</f>
        <v>1</v>
      </c>
      <c r="Z88" s="47">
        <f t="shared" ref="Z88:AB107" ca="1" si="26">IF(($R88=""),"",IF(ISBLANK(INDIRECT(ADDRESS($R88,Z$1,1,,"Score"))),"",1))</f>
        <v>1</v>
      </c>
      <c r="AA88" s="47" t="str">
        <f t="shared" ca="1" si="26"/>
        <v/>
      </c>
      <c r="AB88" s="47" t="str">
        <f t="shared" ca="1" si="26"/>
        <v/>
      </c>
      <c r="AC88" s="242">
        <f t="shared" ref="AC88:AC119" ca="1" si="27">IF(($R88=""),"",INDIRECT(ADDRESS($R88,AC$1,1,,"Score")))</f>
        <v>1</v>
      </c>
      <c r="AD88" s="440">
        <f ca="1">N88</f>
        <v>0</v>
      </c>
      <c r="AE88" s="440" t="str">
        <f ca="1">IF(OR((AD88=""),(AD88=0)),"",((60*U88)/AD88))</f>
        <v/>
      </c>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row>
    <row r="89" spans="1:238">
      <c r="A89" s="440"/>
      <c r="B89" s="242" t="str">
        <f ca="1">IF(($B88=""),"",IF((INDIRECT(ADDRESS(($B88+2),(C$1-1),1,,"Score"))="SP"),($B88+2),""))</f>
        <v/>
      </c>
      <c r="C89" s="246" t="str">
        <f t="shared" ca="1" si="22"/>
        <v/>
      </c>
      <c r="D89" s="242" t="str">
        <f t="shared" ca="1" si="22"/>
        <v/>
      </c>
      <c r="E89" s="440"/>
      <c r="F89" s="440"/>
      <c r="G89" s="47"/>
      <c r="H89" s="47"/>
      <c r="I89" s="380"/>
      <c r="J89" s="47" t="str">
        <f t="shared" ca="1" si="23"/>
        <v/>
      </c>
      <c r="K89" s="47" t="str">
        <f t="shared" ca="1" si="23"/>
        <v/>
      </c>
      <c r="L89" s="47" t="str">
        <f t="shared" ca="1" si="23"/>
        <v/>
      </c>
      <c r="M89" s="242" t="str">
        <f t="shared" ca="1" si="24"/>
        <v/>
      </c>
      <c r="N89" s="440"/>
      <c r="O89" s="440"/>
      <c r="Q89" s="440"/>
      <c r="R89" s="242" t="str">
        <f ca="1">IF(($R88=""),"",IF((INDIRECT(ADDRESS(($R88+2),(S$1-1),1,,"Score"))="SP"),($R88+2),""))</f>
        <v/>
      </c>
      <c r="S89" s="246" t="str">
        <f t="shared" ca="1" si="25"/>
        <v/>
      </c>
      <c r="T89" s="242" t="str">
        <f t="shared" ca="1" si="25"/>
        <v/>
      </c>
      <c r="U89" s="440"/>
      <c r="V89" s="440"/>
      <c r="W89" s="47"/>
      <c r="X89" s="47"/>
      <c r="Y89" s="380"/>
      <c r="Z89" s="47" t="str">
        <f t="shared" ca="1" si="26"/>
        <v/>
      </c>
      <c r="AA89" s="47" t="str">
        <f t="shared" ca="1" si="26"/>
        <v/>
      </c>
      <c r="AB89" s="47" t="str">
        <f t="shared" ca="1" si="26"/>
        <v/>
      </c>
      <c r="AC89" s="242" t="str">
        <f t="shared" ca="1" si="27"/>
        <v/>
      </c>
      <c r="AD89" s="440"/>
      <c r="AE89" s="440"/>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row>
    <row r="90" spans="1:238">
      <c r="A90" s="214">
        <f>A88+1</f>
        <v>2</v>
      </c>
      <c r="B90" s="134">
        <f ca="1">IF(ISNA(MATCH($A90,Score!A$90:A$165,0)),"",(MATCH($A90,Score!A$90:A$165,0)+ROW(Score!A$89)))</f>
        <v>92</v>
      </c>
      <c r="C90" s="65" t="str">
        <f t="shared" ca="1" si="22"/>
        <v>76</v>
      </c>
      <c r="D90" s="134">
        <f t="shared" ca="1" si="22"/>
        <v>0</v>
      </c>
      <c r="E90" s="214">
        <f ca="1">IF((B90=""),"",SUM(D90,D91))</f>
        <v>0</v>
      </c>
      <c r="F90" s="214">
        <f ca="1">IF((B90=""),"",(E90-U90))</f>
        <v>-4</v>
      </c>
      <c r="G90" s="391">
        <f ca="1">IF(($B90=""),"",IF(ISBLANK(INDIRECT(ADDRESS($B90,G$1,1,,"Score"))),"",1))</f>
        <v>1</v>
      </c>
      <c r="H90" s="391" t="str">
        <f ca="1">IF(($B90=""),"",IF(ISBLANK(INDIRECT(ADDRESS($B90,H$1,1,,"Score"))),"",1))</f>
        <v/>
      </c>
      <c r="I90" s="380" t="str">
        <f ca="1">IF((H90=1),F90,"")</f>
        <v/>
      </c>
      <c r="J90" s="391" t="str">
        <f t="shared" ca="1" si="23"/>
        <v/>
      </c>
      <c r="K90" s="391" t="str">
        <f t="shared" ca="1" si="23"/>
        <v/>
      </c>
      <c r="L90" s="391" t="str">
        <f t="shared" ca="1" si="23"/>
        <v/>
      </c>
      <c r="M90" s="134">
        <f t="shared" ca="1" si="24"/>
        <v>1</v>
      </c>
      <c r="N90" s="214">
        <f ca="1">IF(ISNA(MATCH($A90,'Bout Clock'!A$62:A$91,0)),"",INDIRECT(ADDRESS((MATCH($A90,'Bout Clock'!A$62:A$91,0)+ROW('Bout Clock'!A$61)),N$1,1,,"Bout Clock")))</f>
        <v>0</v>
      </c>
      <c r="O90" s="214" t="str">
        <f ca="1">IF(OR((N90=""),(N90=0)),"",((60*E90)/N90))</f>
        <v/>
      </c>
      <c r="Q90" s="214">
        <f>Q88+1</f>
        <v>2</v>
      </c>
      <c r="R90" s="134">
        <f ca="1">IF(ISNA(MATCH($Q90,Score!T$90:T$165,0)),"",(MATCH($Q90,Score!T$90:T$165,0)+ROW(Score!T$89)) )</f>
        <v>92</v>
      </c>
      <c r="S90" s="65" t="str">
        <f t="shared" ca="1" si="25"/>
        <v>666</v>
      </c>
      <c r="T90" s="134">
        <f t="shared" ca="1" si="25"/>
        <v>4</v>
      </c>
      <c r="U90" s="214">
        <f ca="1">IF((R90=""),"",SUM(T90,T91))</f>
        <v>4</v>
      </c>
      <c r="V90" s="214">
        <f ca="1">IF((R90=""),"",(U90-E90))</f>
        <v>4</v>
      </c>
      <c r="W90" s="391" t="str">
        <f ca="1">IF(($R90=""),"",IF(ISBLANK(INDIRECT(ADDRESS($R90,W$1,1,,"Score"))),"",1))</f>
        <v/>
      </c>
      <c r="X90" s="391">
        <f ca="1">IF(($R90=""),"",IF(ISBLANK(INDIRECT(ADDRESS($R90,X$1,1,,"Score"))),"",1))</f>
        <v>1</v>
      </c>
      <c r="Y90" s="380">
        <f ca="1">IF((X90=1),V90,"")</f>
        <v>4</v>
      </c>
      <c r="Z90" s="391">
        <f t="shared" ca="1" si="26"/>
        <v>1</v>
      </c>
      <c r="AA90" s="391" t="str">
        <f t="shared" ca="1" si="26"/>
        <v/>
      </c>
      <c r="AB90" s="391" t="str">
        <f t="shared" ca="1" si="26"/>
        <v/>
      </c>
      <c r="AC90" s="134">
        <f t="shared" ca="1" si="27"/>
        <v>1</v>
      </c>
      <c r="AD90" s="214">
        <f ca="1">N90</f>
        <v>0</v>
      </c>
      <c r="AE90" s="214" t="str">
        <f ca="1">IF(OR((AD90=""),(AD90=0)),"",((60*U90)/AD90))</f>
        <v/>
      </c>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row>
    <row r="91" spans="1:238">
      <c r="A91" s="214"/>
      <c r="B91" s="134" t="str">
        <f ca="1">IF(($B90=""),"",IF((INDIRECT(ADDRESS(($B90+2),(C$1-1),1,,"Score"))="SP"),($B90+2),""))</f>
        <v/>
      </c>
      <c r="C91" s="65" t="str">
        <f t="shared" ca="1" si="22"/>
        <v/>
      </c>
      <c r="D91" s="134" t="str">
        <f t="shared" ca="1" si="22"/>
        <v/>
      </c>
      <c r="E91" s="214"/>
      <c r="F91" s="214"/>
      <c r="G91" s="391"/>
      <c r="H91" s="402"/>
      <c r="I91" s="380"/>
      <c r="J91" s="391" t="str">
        <f t="shared" ca="1" si="23"/>
        <v/>
      </c>
      <c r="K91" s="391" t="str">
        <f t="shared" ca="1" si="23"/>
        <v/>
      </c>
      <c r="L91" s="391" t="str">
        <f t="shared" ca="1" si="23"/>
        <v/>
      </c>
      <c r="M91" s="134" t="str">
        <f t="shared" ca="1" si="24"/>
        <v/>
      </c>
      <c r="N91" s="214"/>
      <c r="O91" s="214"/>
      <c r="Q91" s="214"/>
      <c r="R91" s="134" t="str">
        <f ca="1">IF(($R90=""),"",IF((INDIRECT(ADDRESS(($R90+2),(S$1-1),1,,"Score"))="SP"),($R90+2),""))</f>
        <v/>
      </c>
      <c r="S91" s="65" t="str">
        <f t="shared" ca="1" si="25"/>
        <v/>
      </c>
      <c r="T91" s="134" t="str">
        <f t="shared" ca="1" si="25"/>
        <v/>
      </c>
      <c r="U91" s="214"/>
      <c r="V91" s="214"/>
      <c r="W91" s="391"/>
      <c r="X91" s="402"/>
      <c r="Y91" s="380"/>
      <c r="Z91" s="391" t="str">
        <f t="shared" ca="1" si="26"/>
        <v/>
      </c>
      <c r="AA91" s="391" t="str">
        <f t="shared" ca="1" si="26"/>
        <v/>
      </c>
      <c r="AB91" s="391" t="str">
        <f t="shared" ca="1" si="26"/>
        <v/>
      </c>
      <c r="AC91" s="134" t="str">
        <f t="shared" ca="1" si="27"/>
        <v/>
      </c>
      <c r="AD91" s="214"/>
      <c r="AE91" s="214"/>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row>
    <row r="92" spans="1:238">
      <c r="A92" s="440">
        <f>A90+1</f>
        <v>3</v>
      </c>
      <c r="B92" s="242">
        <f ca="1">IF(ISNA(MATCH($A92,Score!A$90:A$165,0)),"",(MATCH($A92,Score!A$90:A$165,0)+ROW(Score!A$89)))</f>
        <v>94</v>
      </c>
      <c r="C92" s="246" t="str">
        <f t="shared" ca="1" si="22"/>
        <v>69</v>
      </c>
      <c r="D92" s="242">
        <f t="shared" ca="1" si="22"/>
        <v>4</v>
      </c>
      <c r="E92" s="440">
        <f ca="1">IF((B92=""),"",SUM(D92,D93))</f>
        <v>4</v>
      </c>
      <c r="F92" s="440">
        <f ca="1">IF((B92=""),"",(E92-U92))</f>
        <v>4</v>
      </c>
      <c r="G92" s="47" t="str">
        <f ca="1">IF(($B92=""),"",IF(ISBLANK(INDIRECT(ADDRESS($B92,G$1,1,,"Score"))),"",1))</f>
        <v/>
      </c>
      <c r="H92" s="47">
        <f ca="1">IF(($B92=""),"",IF(ISBLANK(INDIRECT(ADDRESS($B92,H$1,1,,"Score"))),"",1))</f>
        <v>1</v>
      </c>
      <c r="I92" s="380">
        <f ca="1">IF((H92=1),F92,"")</f>
        <v>4</v>
      </c>
      <c r="J92" s="47">
        <f t="shared" ca="1" si="23"/>
        <v>1</v>
      </c>
      <c r="K92" s="47" t="str">
        <f t="shared" ca="1" si="23"/>
        <v/>
      </c>
      <c r="L92" s="47" t="str">
        <f t="shared" ca="1" si="23"/>
        <v/>
      </c>
      <c r="M92" s="242">
        <f t="shared" ca="1" si="24"/>
        <v>1</v>
      </c>
      <c r="N92" s="440">
        <f ca="1">IF(ISNA(MATCH($A92,'Bout Clock'!A$62:A$91,0)),"",INDIRECT(ADDRESS((MATCH($A92,'Bout Clock'!A$62:A$91,0)+ROW('Bout Clock'!A$61)),N$1,1,,"Bout Clock")))</f>
        <v>0</v>
      </c>
      <c r="O92" s="440" t="str">
        <f ca="1">IF(OR((N92=""),(N92=0)),"",((60*E92)/N92))</f>
        <v/>
      </c>
      <c r="Q92" s="440">
        <f>Q90+1</f>
        <v>3</v>
      </c>
      <c r="R92" s="242">
        <f ca="1">IF(ISNA(MATCH($Q92,Score!T$90:T$165,0)),"",(MATCH($Q92,Score!T$90:T$165,0)+ROW(Score!T$89)) )</f>
        <v>94</v>
      </c>
      <c r="S92" s="246" t="str">
        <f t="shared" ca="1" si="25"/>
        <v>28</v>
      </c>
      <c r="T92" s="242">
        <f t="shared" ca="1" si="25"/>
        <v>0</v>
      </c>
      <c r="U92" s="440">
        <f ca="1">IF((R92=""),"",SUM(T92,T93))</f>
        <v>0</v>
      </c>
      <c r="V92" s="440">
        <f ca="1">IF((R92=""),"",(U92-E92))</f>
        <v>-4</v>
      </c>
      <c r="W92" s="47" t="str">
        <f ca="1">IF(($R92=""),"",IF(ISBLANK(INDIRECT(ADDRESS($R92,W$1,1,,"Score"))),"",1))</f>
        <v/>
      </c>
      <c r="X92" s="47" t="str">
        <f ca="1">IF(($R92=""),"",IF(ISBLANK(INDIRECT(ADDRESS($R92,X$1,1,,"Score"))),"",1))</f>
        <v/>
      </c>
      <c r="Y92" s="380" t="str">
        <f ca="1">IF((X92=1),V92,"")</f>
        <v/>
      </c>
      <c r="Z92" s="47" t="str">
        <f t="shared" ca="1" si="26"/>
        <v/>
      </c>
      <c r="AA92" s="47" t="str">
        <f t="shared" ca="1" si="26"/>
        <v/>
      </c>
      <c r="AB92" s="47" t="str">
        <f t="shared" ca="1" si="26"/>
        <v/>
      </c>
      <c r="AC92" s="242">
        <f t="shared" ca="1" si="27"/>
        <v>1</v>
      </c>
      <c r="AD92" s="440">
        <f ca="1">N92</f>
        <v>0</v>
      </c>
      <c r="AE92" s="440" t="str">
        <f ca="1">IF(OR((AD92=""),(AD92=0)),"",((60*U92)/AD92))</f>
        <v/>
      </c>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row>
    <row r="93" spans="1:238">
      <c r="A93" s="440"/>
      <c r="B93" s="242" t="str">
        <f ca="1">IF(($B92=""),"",IF((INDIRECT(ADDRESS(($B92+2),(C$1-1),1,,"Score"))="SP"),($B92+2),""))</f>
        <v/>
      </c>
      <c r="C93" s="246" t="str">
        <f t="shared" ca="1" si="22"/>
        <v/>
      </c>
      <c r="D93" s="242" t="str">
        <f t="shared" ca="1" si="22"/>
        <v/>
      </c>
      <c r="E93" s="440"/>
      <c r="F93" s="440"/>
      <c r="G93" s="47"/>
      <c r="H93" s="47"/>
      <c r="I93" s="380"/>
      <c r="J93" s="47" t="str">
        <f t="shared" ca="1" si="23"/>
        <v/>
      </c>
      <c r="K93" s="47" t="str">
        <f t="shared" ca="1" si="23"/>
        <v/>
      </c>
      <c r="L93" s="47" t="str">
        <f t="shared" ca="1" si="23"/>
        <v/>
      </c>
      <c r="M93" s="242" t="str">
        <f t="shared" ca="1" si="24"/>
        <v/>
      </c>
      <c r="N93" s="440"/>
      <c r="O93" s="440"/>
      <c r="Q93" s="440"/>
      <c r="R93" s="242" t="str">
        <f ca="1">IF(($R92=""),"",IF((INDIRECT(ADDRESS(($R92+2),(S$1-1),1,,"Score"))="SP"),($R92+2),""))</f>
        <v/>
      </c>
      <c r="S93" s="246" t="str">
        <f t="shared" ca="1" si="25"/>
        <v/>
      </c>
      <c r="T93" s="242" t="str">
        <f t="shared" ca="1" si="25"/>
        <v/>
      </c>
      <c r="U93" s="440"/>
      <c r="V93" s="440"/>
      <c r="W93" s="47"/>
      <c r="X93" s="47"/>
      <c r="Y93" s="380"/>
      <c r="Z93" s="47" t="str">
        <f t="shared" ca="1" si="26"/>
        <v/>
      </c>
      <c r="AA93" s="47" t="str">
        <f t="shared" ca="1" si="26"/>
        <v/>
      </c>
      <c r="AB93" s="47" t="str">
        <f t="shared" ca="1" si="26"/>
        <v/>
      </c>
      <c r="AC93" s="242" t="str">
        <f t="shared" ca="1" si="27"/>
        <v/>
      </c>
      <c r="AD93" s="440"/>
      <c r="AE93" s="440"/>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row>
    <row r="94" spans="1:238">
      <c r="A94" s="214">
        <f>A92+1</f>
        <v>4</v>
      </c>
      <c r="B94" s="134">
        <f ca="1">IF(ISNA(MATCH($A94,Score!A$90:A$165,0)),"",(MATCH($A94,Score!A$90:A$165,0)+ROW(Score!A$89)))</f>
        <v>96</v>
      </c>
      <c r="C94" s="65" t="str">
        <f t="shared" ca="1" si="22"/>
        <v>614</v>
      </c>
      <c r="D94" s="134">
        <f t="shared" ca="1" si="22"/>
        <v>0</v>
      </c>
      <c r="E94" s="214">
        <f ca="1">IF((B94=""),"",SUM(D94,D95))</f>
        <v>0</v>
      </c>
      <c r="F94" s="214">
        <f ca="1">IF((B94=""),"",(E94-U94))</f>
        <v>0</v>
      </c>
      <c r="G94" s="391" t="str">
        <f ca="1">IF(($B94=""),"",IF(ISBLANK(INDIRECT(ADDRESS($B94,G$1,1,,"Score"))),"",1))</f>
        <v/>
      </c>
      <c r="H94" s="391" t="str">
        <f ca="1">IF(($B94=""),"",IF(ISBLANK(INDIRECT(ADDRESS($B94,H$1,1,,"Score"))),"",1))</f>
        <v/>
      </c>
      <c r="I94" s="380" t="str">
        <f ca="1">IF((H94=1),F94,"")</f>
        <v/>
      </c>
      <c r="J94" s="391" t="str">
        <f t="shared" ca="1" si="23"/>
        <v/>
      </c>
      <c r="K94" s="391" t="str">
        <f t="shared" ca="1" si="23"/>
        <v/>
      </c>
      <c r="L94" s="391" t="str">
        <f t="shared" ca="1" si="23"/>
        <v/>
      </c>
      <c r="M94" s="134">
        <f t="shared" ca="1" si="24"/>
        <v>1</v>
      </c>
      <c r="N94" s="214">
        <f ca="1">IF(ISNA(MATCH($A94,'Bout Clock'!A$62:A$91,0)),"",INDIRECT(ADDRESS((MATCH($A94,'Bout Clock'!A$62:A$91,0)+ROW('Bout Clock'!A$61)),N$1,1,,"Bout Clock")))</f>
        <v>0</v>
      </c>
      <c r="O94" s="214" t="str">
        <f ca="1">IF(OR((N94=""),(N94=0)),"",((60*E94)/N94))</f>
        <v/>
      </c>
      <c r="Q94" s="214">
        <f>Q92+1</f>
        <v>4</v>
      </c>
      <c r="R94" s="134">
        <f ca="1">IF(ISNA(MATCH($Q94,Score!T$90:T$165,0)),"",(MATCH($Q94,Score!T$90:T$165,0)+ROW(Score!T$89)) )</f>
        <v>96</v>
      </c>
      <c r="S94" s="65" t="str">
        <f t="shared" ca="1" si="25"/>
        <v>620</v>
      </c>
      <c r="T94" s="134">
        <f t="shared" ca="1" si="25"/>
        <v>0</v>
      </c>
      <c r="U94" s="214">
        <f ca="1">IF((R94=""),"",SUM(T94,T95))</f>
        <v>0</v>
      </c>
      <c r="V94" s="214">
        <f ca="1">IF((R94=""),"",(U94-E94))</f>
        <v>0</v>
      </c>
      <c r="W94" s="391" t="str">
        <f ca="1">IF(($R94=""),"",IF(ISBLANK(INDIRECT(ADDRESS($R94,W$1,1,,"Score"))),"",1))</f>
        <v/>
      </c>
      <c r="X94" s="391">
        <f ca="1">IF(($R94=""),"",IF(ISBLANK(INDIRECT(ADDRESS($R94,X$1,1,,"Score"))),"",1))</f>
        <v>1</v>
      </c>
      <c r="Y94" s="380">
        <f ca="1">IF((X94=1),V94,"")</f>
        <v>0</v>
      </c>
      <c r="Z94" s="391">
        <f t="shared" ca="1" si="26"/>
        <v>1</v>
      </c>
      <c r="AA94" s="391" t="str">
        <f t="shared" ca="1" si="26"/>
        <v/>
      </c>
      <c r="AB94" s="391" t="str">
        <f t="shared" ca="1" si="26"/>
        <v/>
      </c>
      <c r="AC94" s="134">
        <f t="shared" ca="1" si="27"/>
        <v>1</v>
      </c>
      <c r="AD94" s="214">
        <f ca="1">N94</f>
        <v>0</v>
      </c>
      <c r="AE94" s="214" t="str">
        <f ca="1">IF(OR((AD94=""),(AD94=0)),"",((60*U94)/AD94))</f>
        <v/>
      </c>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row>
    <row r="95" spans="1:238">
      <c r="A95" s="214"/>
      <c r="B95" s="134" t="str">
        <f ca="1">IF(($B94=""),"",IF((INDIRECT(ADDRESS(($B94+2),(C$1-1),1,,"Score"))="SP"),($B94+2),""))</f>
        <v/>
      </c>
      <c r="C95" s="65" t="str">
        <f t="shared" ca="1" si="22"/>
        <v/>
      </c>
      <c r="D95" s="134" t="str">
        <f t="shared" ca="1" si="22"/>
        <v/>
      </c>
      <c r="E95" s="214"/>
      <c r="F95" s="214"/>
      <c r="G95" s="391"/>
      <c r="H95" s="402"/>
      <c r="I95" s="380"/>
      <c r="J95" s="391" t="str">
        <f t="shared" ca="1" si="23"/>
        <v/>
      </c>
      <c r="K95" s="391" t="str">
        <f t="shared" ca="1" si="23"/>
        <v/>
      </c>
      <c r="L95" s="391" t="str">
        <f t="shared" ca="1" si="23"/>
        <v/>
      </c>
      <c r="M95" s="134" t="str">
        <f t="shared" ca="1" si="24"/>
        <v/>
      </c>
      <c r="N95" s="214"/>
      <c r="O95" s="214"/>
      <c r="Q95" s="214"/>
      <c r="R95" s="134" t="str">
        <f ca="1">IF(($R94=""),"",IF((INDIRECT(ADDRESS(($R94+2),(S$1-1),1,,"Score"))="SP"),($R94+2),""))</f>
        <v/>
      </c>
      <c r="S95" s="65" t="str">
        <f t="shared" ca="1" si="25"/>
        <v/>
      </c>
      <c r="T95" s="134" t="str">
        <f t="shared" ca="1" si="25"/>
        <v/>
      </c>
      <c r="U95" s="214"/>
      <c r="V95" s="214"/>
      <c r="W95" s="391"/>
      <c r="X95" s="402"/>
      <c r="Y95" s="380"/>
      <c r="Z95" s="391" t="str">
        <f t="shared" ca="1" si="26"/>
        <v/>
      </c>
      <c r="AA95" s="391" t="str">
        <f t="shared" ca="1" si="26"/>
        <v/>
      </c>
      <c r="AB95" s="391" t="str">
        <f t="shared" ca="1" si="26"/>
        <v/>
      </c>
      <c r="AC95" s="134" t="str">
        <f t="shared" ca="1" si="27"/>
        <v/>
      </c>
      <c r="AD95" s="214"/>
      <c r="AE95" s="214"/>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row>
    <row r="96" spans="1:238">
      <c r="A96" s="440">
        <f>A94+1</f>
        <v>5</v>
      </c>
      <c r="B96" s="242">
        <f ca="1">IF(ISNA(MATCH($A96,Score!A$90:A$165,0)),"",(MATCH($A96,Score!A$90:A$165,0)+ROW(Score!A$89)))</f>
        <v>98</v>
      </c>
      <c r="C96" s="246" t="str">
        <f t="shared" ca="1" si="22"/>
        <v>76</v>
      </c>
      <c r="D96" s="242">
        <f t="shared" ca="1" si="22"/>
        <v>8</v>
      </c>
      <c r="E96" s="440">
        <f ca="1">IF((B96=""),"",SUM(D96,D97))</f>
        <v>8</v>
      </c>
      <c r="F96" s="440">
        <f ca="1">IF((B96=""),"",(E96-U96))</f>
        <v>8</v>
      </c>
      <c r="G96" s="47" t="str">
        <f ca="1">IF(($B96=""),"",IF(ISBLANK(INDIRECT(ADDRESS($B96,G$1,1,,"Score"))),"",1))</f>
        <v/>
      </c>
      <c r="H96" s="47">
        <f ca="1">IF(($B96=""),"",IF(ISBLANK(INDIRECT(ADDRESS($B96,H$1,1,,"Score"))),"",1))</f>
        <v>1</v>
      </c>
      <c r="I96" s="380">
        <f ca="1">IF((H96=1),F96,"")</f>
        <v>8</v>
      </c>
      <c r="J96" s="47" t="str">
        <f t="shared" ca="1" si="23"/>
        <v/>
      </c>
      <c r="K96" s="47" t="str">
        <f t="shared" ca="1" si="23"/>
        <v/>
      </c>
      <c r="L96" s="47" t="str">
        <f t="shared" ca="1" si="23"/>
        <v/>
      </c>
      <c r="M96" s="242">
        <f t="shared" ca="1" si="24"/>
        <v>2</v>
      </c>
      <c r="N96" s="440">
        <f ca="1">IF(ISNA(MATCH($A96,'Bout Clock'!A$62:A$91,0)),"",INDIRECT(ADDRESS((MATCH($A96,'Bout Clock'!A$62:A$91,0)+ROW('Bout Clock'!A$61)),N$1,1,,"Bout Clock")))</f>
        <v>0</v>
      </c>
      <c r="O96" s="440" t="str">
        <f ca="1">IF(OR((N96=""),(N96=0)),"",((60*E96)/N96))</f>
        <v/>
      </c>
      <c r="Q96" s="440">
        <f>Q94+1</f>
        <v>5</v>
      </c>
      <c r="R96" s="242">
        <f ca="1">IF(ISNA(MATCH($Q96,Score!T$90:T$165,0)),"",(MATCH($Q96,Score!T$90:T$165,0)+ROW(Score!T$89)) )</f>
        <v>98</v>
      </c>
      <c r="S96" s="246" t="str">
        <f t="shared" ca="1" si="25"/>
        <v>462</v>
      </c>
      <c r="T96" s="242">
        <f t="shared" ca="1" si="25"/>
        <v>0</v>
      </c>
      <c r="U96" s="440">
        <f ca="1">IF((R96=""),"",SUM(T96,T97))</f>
        <v>0</v>
      </c>
      <c r="V96" s="440">
        <f ca="1">IF((R96=""),"",(U96-E96))</f>
        <v>-8</v>
      </c>
      <c r="W96" s="47" t="str">
        <f ca="1">IF(($R96=""),"",IF(ISBLANK(INDIRECT(ADDRESS($R96,W$1,1,,"Score"))),"",1))</f>
        <v/>
      </c>
      <c r="X96" s="47" t="str">
        <f ca="1">IF(($R96=""),"",IF(ISBLANK(INDIRECT(ADDRESS($R96,X$1,1,,"Score"))),"",1))</f>
        <v/>
      </c>
      <c r="Y96" s="380" t="str">
        <f ca="1">IF((X96=1),V96,"")</f>
        <v/>
      </c>
      <c r="Z96" s="47" t="str">
        <f t="shared" ca="1" si="26"/>
        <v/>
      </c>
      <c r="AA96" s="47" t="str">
        <f t="shared" ca="1" si="26"/>
        <v/>
      </c>
      <c r="AB96" s="47">
        <f t="shared" ca="1" si="26"/>
        <v>1</v>
      </c>
      <c r="AC96" s="242">
        <f t="shared" ca="1" si="27"/>
        <v>0</v>
      </c>
      <c r="AD96" s="440">
        <f ca="1">N96</f>
        <v>0</v>
      </c>
      <c r="AE96" s="440" t="str">
        <f ca="1">IF(OR((AD96=""),(AD96=0)),"",((60*U96)/AD96))</f>
        <v/>
      </c>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row>
    <row r="97" spans="1:238">
      <c r="A97" s="440"/>
      <c r="B97" s="242" t="str">
        <f ca="1">IF(($B96=""),"",IF((INDIRECT(ADDRESS(($B96+2),(C$1-1),1,,"Score"))="SP"),($B96+2),""))</f>
        <v/>
      </c>
      <c r="C97" s="246" t="str">
        <f t="shared" ca="1" si="22"/>
        <v/>
      </c>
      <c r="D97" s="242" t="str">
        <f t="shared" ca="1" si="22"/>
        <v/>
      </c>
      <c r="E97" s="440"/>
      <c r="F97" s="440"/>
      <c r="G97" s="47"/>
      <c r="H97" s="47"/>
      <c r="I97" s="380"/>
      <c r="J97" s="47" t="str">
        <f t="shared" ca="1" si="23"/>
        <v/>
      </c>
      <c r="K97" s="47" t="str">
        <f t="shared" ca="1" si="23"/>
        <v/>
      </c>
      <c r="L97" s="47" t="str">
        <f t="shared" ca="1" si="23"/>
        <v/>
      </c>
      <c r="M97" s="242" t="str">
        <f t="shared" ca="1" si="24"/>
        <v/>
      </c>
      <c r="N97" s="440"/>
      <c r="O97" s="440"/>
      <c r="Q97" s="440"/>
      <c r="R97" s="242" t="str">
        <f ca="1">IF(($R96=""),"",IF((INDIRECT(ADDRESS(($R96+2),(S$1-1),1,,"Score"))="SP"),($R96+2),""))</f>
        <v/>
      </c>
      <c r="S97" s="246" t="str">
        <f t="shared" ca="1" si="25"/>
        <v/>
      </c>
      <c r="T97" s="242" t="str">
        <f t="shared" ca="1" si="25"/>
        <v/>
      </c>
      <c r="U97" s="440"/>
      <c r="V97" s="440"/>
      <c r="W97" s="47"/>
      <c r="X97" s="47"/>
      <c r="Y97" s="380"/>
      <c r="Z97" s="47" t="str">
        <f t="shared" ca="1" si="26"/>
        <v/>
      </c>
      <c r="AA97" s="47" t="str">
        <f t="shared" ca="1" si="26"/>
        <v/>
      </c>
      <c r="AB97" s="47" t="str">
        <f t="shared" ca="1" si="26"/>
        <v/>
      </c>
      <c r="AC97" s="242" t="str">
        <f t="shared" ca="1" si="27"/>
        <v/>
      </c>
      <c r="AD97" s="440"/>
      <c r="AE97" s="440"/>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row>
    <row r="98" spans="1:238">
      <c r="A98" s="214">
        <f>A96+1</f>
        <v>6</v>
      </c>
      <c r="B98" s="134">
        <f ca="1">IF(ISNA(MATCH($A98,Score!A$90:A$165,0)),"",(MATCH($A98,Score!A$90:A$165,0)+ROW(Score!A$89)))</f>
        <v>100</v>
      </c>
      <c r="C98" s="65" t="str">
        <f t="shared" ca="1" si="22"/>
        <v>101</v>
      </c>
      <c r="D98" s="134">
        <f t="shared" ca="1" si="22"/>
        <v>0</v>
      </c>
      <c r="E98" s="214">
        <f ca="1">IF((B98=""),"",SUM(D98,D99))</f>
        <v>0</v>
      </c>
      <c r="F98" s="214">
        <f ca="1">IF((B98=""),"",(E98-U98))</f>
        <v>-13</v>
      </c>
      <c r="G98" s="391" t="str">
        <f ca="1">IF(($B98=""),"",IF(ISBLANK(INDIRECT(ADDRESS($B98,G$1,1,,"Score"))),"",1))</f>
        <v/>
      </c>
      <c r="H98" s="391" t="str">
        <f ca="1">IF(($B98=""),"",IF(ISBLANK(INDIRECT(ADDRESS($B98,H$1,1,,"Score"))),"",1))</f>
        <v/>
      </c>
      <c r="I98" s="380" t="str">
        <f ca="1">IF((H98=1),F98,"")</f>
        <v/>
      </c>
      <c r="J98" s="391" t="str">
        <f t="shared" ca="1" si="23"/>
        <v/>
      </c>
      <c r="K98" s="391" t="str">
        <f t="shared" ca="1" si="23"/>
        <v/>
      </c>
      <c r="L98" s="391" t="str">
        <f t="shared" ca="1" si="23"/>
        <v/>
      </c>
      <c r="M98" s="134">
        <f t="shared" ca="1" si="24"/>
        <v>1</v>
      </c>
      <c r="N98" s="214">
        <f ca="1">IF(ISNA(MATCH($A98,'Bout Clock'!A$62:A$91,0)),"",INDIRECT(ADDRESS((MATCH($A98,'Bout Clock'!A$62:A$91,0)+ROW('Bout Clock'!A$61)),N$1,1,,"Bout Clock")))</f>
        <v>0</v>
      </c>
      <c r="O98" s="214" t="str">
        <f ca="1">IF(OR((N98=""),(N98=0)),"",((60*E98)/N98))</f>
        <v/>
      </c>
      <c r="Q98" s="214">
        <f>Q96+1</f>
        <v>6</v>
      </c>
      <c r="R98" s="134">
        <f ca="1">IF(ISNA(MATCH($Q98,Score!T$90:T$165,0)),"",(MATCH($Q98,Score!T$90:T$165,0)+ROW(Score!T$89)) )</f>
        <v>100</v>
      </c>
      <c r="S98" s="65" t="str">
        <f t="shared" ca="1" si="25"/>
        <v>3</v>
      </c>
      <c r="T98" s="134">
        <f t="shared" ca="1" si="25"/>
        <v>13</v>
      </c>
      <c r="U98" s="214">
        <f ca="1">IF((R98=""),"",SUM(T98,T99))</f>
        <v>13</v>
      </c>
      <c r="V98" s="214">
        <f ca="1">IF((R98=""),"",(U98-E98))</f>
        <v>13</v>
      </c>
      <c r="W98" s="391" t="str">
        <f ca="1">IF(($R98=""),"",IF(ISBLANK(INDIRECT(ADDRESS($R98,W$1,1,,"Score"))),"",1))</f>
        <v/>
      </c>
      <c r="X98" s="391" t="str">
        <f ca="1">IF(($R98=""),"",IF(ISBLANK(INDIRECT(ADDRESS($R98,X$1,1,,"Score"))),"",1))</f>
        <v/>
      </c>
      <c r="Y98" s="380" t="str">
        <f ca="1">IF((X98=1),V98,"")</f>
        <v/>
      </c>
      <c r="Z98" s="391" t="str">
        <f t="shared" ca="1" si="26"/>
        <v/>
      </c>
      <c r="AA98" s="391" t="str">
        <f t="shared" ca="1" si="26"/>
        <v/>
      </c>
      <c r="AB98" s="391" t="str">
        <f t="shared" ca="1" si="26"/>
        <v/>
      </c>
      <c r="AC98" s="134">
        <f t="shared" ca="1" si="27"/>
        <v>3</v>
      </c>
      <c r="AD98" s="214">
        <f ca="1">N98</f>
        <v>0</v>
      </c>
      <c r="AE98" s="214" t="str">
        <f ca="1">IF(OR((AD98=""),(AD98=0)),"",((60*U98)/AD98))</f>
        <v/>
      </c>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row>
    <row r="99" spans="1:238">
      <c r="A99" s="214"/>
      <c r="B99" s="134" t="str">
        <f ca="1">IF(($B98=""),"",IF((INDIRECT(ADDRESS(($B98+2),(C$1-1),1,,"Score"))="SP"),($B98+2),""))</f>
        <v/>
      </c>
      <c r="C99" s="65" t="str">
        <f t="shared" ca="1" si="22"/>
        <v/>
      </c>
      <c r="D99" s="134" t="str">
        <f t="shared" ca="1" si="22"/>
        <v/>
      </c>
      <c r="E99" s="214"/>
      <c r="F99" s="214"/>
      <c r="G99" s="391"/>
      <c r="H99" s="402"/>
      <c r="I99" s="380"/>
      <c r="J99" s="391" t="str">
        <f t="shared" ca="1" si="23"/>
        <v/>
      </c>
      <c r="K99" s="391" t="str">
        <f t="shared" ca="1" si="23"/>
        <v/>
      </c>
      <c r="L99" s="391" t="str">
        <f t="shared" ca="1" si="23"/>
        <v/>
      </c>
      <c r="M99" s="134" t="str">
        <f t="shared" ca="1" si="24"/>
        <v/>
      </c>
      <c r="N99" s="214"/>
      <c r="O99" s="214"/>
      <c r="Q99" s="214"/>
      <c r="R99" s="134" t="str">
        <f ca="1">IF(($R98=""),"",IF((INDIRECT(ADDRESS(($R98+2),(S$1-1),1,,"Score"))="SP"),($R98+2),""))</f>
        <v/>
      </c>
      <c r="S99" s="65" t="str">
        <f t="shared" ca="1" si="25"/>
        <v/>
      </c>
      <c r="T99" s="134" t="str">
        <f t="shared" ca="1" si="25"/>
        <v/>
      </c>
      <c r="U99" s="214"/>
      <c r="V99" s="214"/>
      <c r="W99" s="391"/>
      <c r="X99" s="402"/>
      <c r="Y99" s="380"/>
      <c r="Z99" s="391" t="str">
        <f t="shared" ca="1" si="26"/>
        <v/>
      </c>
      <c r="AA99" s="391" t="str">
        <f t="shared" ca="1" si="26"/>
        <v/>
      </c>
      <c r="AB99" s="391" t="str">
        <f t="shared" ca="1" si="26"/>
        <v/>
      </c>
      <c r="AC99" s="134" t="str">
        <f t="shared" ca="1" si="27"/>
        <v/>
      </c>
      <c r="AD99" s="214"/>
      <c r="AE99" s="214"/>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row>
    <row r="100" spans="1:238">
      <c r="A100" s="440">
        <f>A98+1</f>
        <v>7</v>
      </c>
      <c r="B100" s="242">
        <f ca="1">IF(ISNA(MATCH($A100,Score!A$90:A$165,0)),"",(MATCH($A100,Score!A$90:A$165,0)+ROW(Score!A$89)))</f>
        <v>102</v>
      </c>
      <c r="C100" s="246" t="str">
        <f t="shared" ca="1" si="22"/>
        <v>614</v>
      </c>
      <c r="D100" s="242">
        <f t="shared" ca="1" si="22"/>
        <v>3</v>
      </c>
      <c r="E100" s="440">
        <f ca="1">IF((B100=""),"",SUM(D100,D101))</f>
        <v>3</v>
      </c>
      <c r="F100" s="440">
        <f ca="1">IF((B100=""),"",(E100-U100))</f>
        <v>0</v>
      </c>
      <c r="G100" s="47" t="str">
        <f ca="1">IF(($B100=""),"",IF(ISBLANK(INDIRECT(ADDRESS($B100,G$1,1,,"Score"))),"",1))</f>
        <v/>
      </c>
      <c r="H100" s="47">
        <f ca="1">IF(($B100=""),"",IF(ISBLANK(INDIRECT(ADDRESS($B100,H$1,1,,"Score"))),"",1))</f>
        <v>1</v>
      </c>
      <c r="I100" s="380">
        <f ca="1">IF((H100=1),F100,"")</f>
        <v>0</v>
      </c>
      <c r="J100" s="47">
        <f t="shared" ca="1" si="23"/>
        <v>1</v>
      </c>
      <c r="K100" s="47" t="str">
        <f t="shared" ca="1" si="23"/>
        <v/>
      </c>
      <c r="L100" s="47" t="str">
        <f t="shared" ca="1" si="23"/>
        <v/>
      </c>
      <c r="M100" s="242">
        <f t="shared" ca="1" si="24"/>
        <v>1</v>
      </c>
      <c r="N100" s="440">
        <f ca="1">IF(ISNA(MATCH($A100,'Bout Clock'!A$62:A$91,0)),"",INDIRECT(ADDRESS((MATCH($A100,'Bout Clock'!A$62:A$91,0)+ROW('Bout Clock'!A$61)),N$1,1,,"Bout Clock")))</f>
        <v>0</v>
      </c>
      <c r="O100" s="440" t="str">
        <f ca="1">IF(OR((N100=""),(N100=0)),"",((60*E100)/N100))</f>
        <v/>
      </c>
      <c r="Q100" s="440">
        <f>Q98+1</f>
        <v>7</v>
      </c>
      <c r="R100" s="242">
        <f ca="1">IF(ISNA(MATCH($Q100,Score!T$90:T$165,0)),"",(MATCH($Q100,Score!T$90:T$165,0)+ROW(Score!T$89)) )</f>
        <v>102</v>
      </c>
      <c r="S100" s="246" t="str">
        <f t="shared" ca="1" si="25"/>
        <v>620</v>
      </c>
      <c r="T100" s="242">
        <f t="shared" ca="1" si="25"/>
        <v>3</v>
      </c>
      <c r="U100" s="440">
        <f ca="1">IF((R100=""),"",SUM(T100,T101))</f>
        <v>3</v>
      </c>
      <c r="V100" s="440">
        <f ca="1">IF((R100=""),"",(U100-E100))</f>
        <v>0</v>
      </c>
      <c r="W100" s="47" t="str">
        <f ca="1">IF(($R100=""),"",IF(ISBLANK(INDIRECT(ADDRESS($R100,W$1,1,,"Score"))),"",1))</f>
        <v/>
      </c>
      <c r="X100" s="47" t="str">
        <f ca="1">IF(($R100=""),"",IF(ISBLANK(INDIRECT(ADDRESS($R100,X$1,1,,"Score"))),"",1))</f>
        <v/>
      </c>
      <c r="Y100" s="380" t="str">
        <f ca="1">IF((X100=1),V100,"")</f>
        <v/>
      </c>
      <c r="Z100" s="47" t="str">
        <f t="shared" ca="1" si="26"/>
        <v/>
      </c>
      <c r="AA100" s="47" t="str">
        <f t="shared" ca="1" si="26"/>
        <v/>
      </c>
      <c r="AB100" s="47" t="str">
        <f t="shared" ca="1" si="26"/>
        <v/>
      </c>
      <c r="AC100" s="242">
        <f t="shared" ca="1" si="27"/>
        <v>1</v>
      </c>
      <c r="AD100" s="440">
        <f ca="1">N100</f>
        <v>0</v>
      </c>
      <c r="AE100" s="440" t="str">
        <f ca="1">IF(OR((AD100=""),(AD100=0)),"",((60*U100)/AD100))</f>
        <v/>
      </c>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row>
    <row r="101" spans="1:238">
      <c r="A101" s="440"/>
      <c r="B101" s="242" t="str">
        <f ca="1">IF(($B100=""),"",IF((INDIRECT(ADDRESS(($B100+2),(C$1-1),1,,"Score"))="SP"),($B100+2),""))</f>
        <v/>
      </c>
      <c r="C101" s="246" t="str">
        <f t="shared" ca="1" si="22"/>
        <v/>
      </c>
      <c r="D101" s="242" t="str">
        <f t="shared" ca="1" si="22"/>
        <v/>
      </c>
      <c r="E101" s="440"/>
      <c r="F101" s="440"/>
      <c r="G101" s="47"/>
      <c r="H101" s="47"/>
      <c r="I101" s="380"/>
      <c r="J101" s="47" t="str">
        <f t="shared" ca="1" si="23"/>
        <v/>
      </c>
      <c r="K101" s="47" t="str">
        <f t="shared" ca="1" si="23"/>
        <v/>
      </c>
      <c r="L101" s="47" t="str">
        <f t="shared" ca="1" si="23"/>
        <v/>
      </c>
      <c r="M101" s="242" t="str">
        <f t="shared" ca="1" si="24"/>
        <v/>
      </c>
      <c r="N101" s="440"/>
      <c r="O101" s="440"/>
      <c r="Q101" s="440"/>
      <c r="R101" s="242" t="str">
        <f ca="1">IF(($R100=""),"",IF((INDIRECT(ADDRESS(($R100+2),(S$1-1),1,,"Score"))="SP"),($R100+2),""))</f>
        <v/>
      </c>
      <c r="S101" s="246" t="str">
        <f t="shared" ca="1" si="25"/>
        <v/>
      </c>
      <c r="T101" s="242" t="str">
        <f t="shared" ca="1" si="25"/>
        <v/>
      </c>
      <c r="U101" s="440"/>
      <c r="V101" s="440"/>
      <c r="W101" s="47"/>
      <c r="X101" s="47"/>
      <c r="Y101" s="380"/>
      <c r="Z101" s="47" t="str">
        <f t="shared" ca="1" si="26"/>
        <v/>
      </c>
      <c r="AA101" s="47" t="str">
        <f t="shared" ca="1" si="26"/>
        <v/>
      </c>
      <c r="AB101" s="47" t="str">
        <f t="shared" ca="1" si="26"/>
        <v/>
      </c>
      <c r="AC101" s="242" t="str">
        <f t="shared" ca="1" si="27"/>
        <v/>
      </c>
      <c r="AD101" s="440"/>
      <c r="AE101" s="440"/>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row>
    <row r="102" spans="1:238">
      <c r="A102" s="214">
        <f>A100+1</f>
        <v>8</v>
      </c>
      <c r="B102" s="134">
        <f ca="1">IF(ISNA(MATCH($A102,Score!A$90:A$165,0)),"",(MATCH($A102,Score!A$90:A$165,0)+ROW(Score!A$89)))</f>
        <v>104</v>
      </c>
      <c r="C102" s="65" t="str">
        <f t="shared" ca="1" si="22"/>
        <v>76</v>
      </c>
      <c r="D102" s="134">
        <f t="shared" ca="1" si="22"/>
        <v>4</v>
      </c>
      <c r="E102" s="214">
        <f ca="1">IF((B102=""),"",SUM(D102,D103))</f>
        <v>4</v>
      </c>
      <c r="F102" s="214">
        <f ca="1">IF((B102=""),"",(E102-U102))</f>
        <v>4</v>
      </c>
      <c r="G102" s="391" t="str">
        <f ca="1">IF(($B102=""),"",IF(ISBLANK(INDIRECT(ADDRESS($B102,G$1,1,,"Score"))),"",1))</f>
        <v/>
      </c>
      <c r="H102" s="391">
        <f ca="1">IF(($B102=""),"",IF(ISBLANK(INDIRECT(ADDRESS($B102,H$1,1,,"Score"))),"",1))</f>
        <v>1</v>
      </c>
      <c r="I102" s="380">
        <f ca="1">IF((H102=1),F102,"")</f>
        <v>4</v>
      </c>
      <c r="J102" s="391">
        <f t="shared" ca="1" si="23"/>
        <v>1</v>
      </c>
      <c r="K102" s="391" t="str">
        <f t="shared" ca="1" si="23"/>
        <v/>
      </c>
      <c r="L102" s="391" t="str">
        <f t="shared" ca="1" si="23"/>
        <v/>
      </c>
      <c r="M102" s="134">
        <f t="shared" ca="1" si="24"/>
        <v>1</v>
      </c>
      <c r="N102" s="214">
        <f ca="1">IF(ISNA(MATCH($A102,'Bout Clock'!A$62:A$91,0)),"",INDIRECT(ADDRESS((MATCH($A102,'Bout Clock'!A$62:A$91,0)+ROW('Bout Clock'!A$61)),N$1,1,,"Bout Clock")))</f>
        <v>0</v>
      </c>
      <c r="O102" s="214" t="str">
        <f ca="1">IF(OR((N102=""),(N102=0)),"",((60*E102)/N102))</f>
        <v/>
      </c>
      <c r="Q102" s="214">
        <f>Q100+1</f>
        <v>8</v>
      </c>
      <c r="R102" s="134">
        <f ca="1">IF(ISNA(MATCH($Q102,Score!T$90:T$165,0)),"",(MATCH($Q102,Score!T$90:T$165,0)+ROW(Score!T$89)) )</f>
        <v>104</v>
      </c>
      <c r="S102" s="65" t="str">
        <f t="shared" ca="1" si="25"/>
        <v>666</v>
      </c>
      <c r="T102" s="134">
        <f t="shared" ca="1" si="25"/>
        <v>0</v>
      </c>
      <c r="U102" s="214">
        <f ca="1">IF((R102=""),"",SUM(T102,T103))</f>
        <v>0</v>
      </c>
      <c r="V102" s="214">
        <f ca="1">IF((R102=""),"",(U102-E102))</f>
        <v>-4</v>
      </c>
      <c r="W102" s="391" t="str">
        <f ca="1">IF(($R102=""),"",IF(ISBLANK(INDIRECT(ADDRESS($R102,W$1,1,,"Score"))),"",1))</f>
        <v/>
      </c>
      <c r="X102" s="391" t="str">
        <f ca="1">IF(($R102=""),"",IF(ISBLANK(INDIRECT(ADDRESS($R102,X$1,1,,"Score"))),"",1))</f>
        <v/>
      </c>
      <c r="Y102" s="380" t="str">
        <f ca="1">IF((X102=1),V102,"")</f>
        <v/>
      </c>
      <c r="Z102" s="391" t="str">
        <f t="shared" ca="1" si="26"/>
        <v/>
      </c>
      <c r="AA102" s="391" t="str">
        <f t="shared" ca="1" si="26"/>
        <v/>
      </c>
      <c r="AB102" s="391" t="str">
        <f t="shared" ca="1" si="26"/>
        <v/>
      </c>
      <c r="AC102" s="134">
        <f t="shared" ca="1" si="27"/>
        <v>1</v>
      </c>
      <c r="AD102" s="214">
        <f ca="1">N102</f>
        <v>0</v>
      </c>
      <c r="AE102" s="214" t="str">
        <f ca="1">IF(OR((AD102=""),(AD102=0)),"",((60*U102)/AD102))</f>
        <v/>
      </c>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row>
    <row r="103" spans="1:238">
      <c r="A103" s="214"/>
      <c r="B103" s="134" t="str">
        <f ca="1">IF(($B102=""),"",IF((INDIRECT(ADDRESS(($B102+2),(C$1-1),1,,"Score"))="SP"),($B102+2),""))</f>
        <v/>
      </c>
      <c r="C103" s="65" t="str">
        <f t="shared" ca="1" si="22"/>
        <v/>
      </c>
      <c r="D103" s="134" t="str">
        <f t="shared" ca="1" si="22"/>
        <v/>
      </c>
      <c r="E103" s="214"/>
      <c r="F103" s="214"/>
      <c r="G103" s="391"/>
      <c r="H103" s="402"/>
      <c r="I103" s="380"/>
      <c r="J103" s="391" t="str">
        <f t="shared" ca="1" si="23"/>
        <v/>
      </c>
      <c r="K103" s="391" t="str">
        <f t="shared" ca="1" si="23"/>
        <v/>
      </c>
      <c r="L103" s="391" t="str">
        <f t="shared" ca="1" si="23"/>
        <v/>
      </c>
      <c r="M103" s="134" t="str">
        <f t="shared" ca="1" si="24"/>
        <v/>
      </c>
      <c r="N103" s="214"/>
      <c r="O103" s="214"/>
      <c r="Q103" s="214"/>
      <c r="R103" s="134" t="str">
        <f ca="1">IF(($R102=""),"",IF((INDIRECT(ADDRESS(($R102+2),(S$1-1),1,,"Score"))="SP"),($R102+2),""))</f>
        <v/>
      </c>
      <c r="S103" s="65" t="str">
        <f t="shared" ca="1" si="25"/>
        <v/>
      </c>
      <c r="T103" s="134" t="str">
        <f t="shared" ca="1" si="25"/>
        <v/>
      </c>
      <c r="U103" s="214"/>
      <c r="V103" s="214"/>
      <c r="W103" s="391"/>
      <c r="X103" s="402"/>
      <c r="Y103" s="380"/>
      <c r="Z103" s="391" t="str">
        <f t="shared" ca="1" si="26"/>
        <v/>
      </c>
      <c r="AA103" s="391" t="str">
        <f t="shared" ca="1" si="26"/>
        <v/>
      </c>
      <c r="AB103" s="391" t="str">
        <f t="shared" ca="1" si="26"/>
        <v/>
      </c>
      <c r="AC103" s="134" t="str">
        <f t="shared" ca="1" si="27"/>
        <v/>
      </c>
      <c r="AD103" s="214"/>
      <c r="AE103" s="214"/>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row>
    <row r="104" spans="1:238">
      <c r="A104" s="440">
        <f>A102+1</f>
        <v>9</v>
      </c>
      <c r="B104" s="242">
        <f ca="1">IF(ISNA(MATCH($A104,Score!A$90:A$165,0)),"",(MATCH($A104,Score!A$90:A$165,0)+ROW(Score!A$89)))</f>
        <v>106</v>
      </c>
      <c r="C104" s="246" t="str">
        <f t="shared" ca="1" si="22"/>
        <v>69</v>
      </c>
      <c r="D104" s="242">
        <f t="shared" ca="1" si="22"/>
        <v>0</v>
      </c>
      <c r="E104" s="440">
        <f ca="1">IF((B104=""),"",SUM(D104,D105))</f>
        <v>0</v>
      </c>
      <c r="F104" s="440">
        <f ca="1">IF((B104=""),"",(E104-U104))</f>
        <v>0</v>
      </c>
      <c r="G104" s="47" t="str">
        <f ca="1">IF(($B104=""),"",IF(ISBLANK(INDIRECT(ADDRESS($B104,G$1,1,,"Score"))),"",1))</f>
        <v/>
      </c>
      <c r="H104" s="47" t="str">
        <f ca="1">IF(($B104=""),"",IF(ISBLANK(INDIRECT(ADDRESS($B104,H$1,1,,"Score"))),"",1))</f>
        <v/>
      </c>
      <c r="I104" s="380" t="str">
        <f ca="1">IF((H104=1),F104,"")</f>
        <v/>
      </c>
      <c r="J104" s="47" t="str">
        <f t="shared" ca="1" si="23"/>
        <v/>
      </c>
      <c r="K104" s="47" t="str">
        <f t="shared" ca="1" si="23"/>
        <v/>
      </c>
      <c r="L104" s="47" t="str">
        <f t="shared" ca="1" si="23"/>
        <v/>
      </c>
      <c r="M104" s="242">
        <f t="shared" ca="1" si="24"/>
        <v>1</v>
      </c>
      <c r="N104" s="440">
        <f ca="1">IF(ISNA(MATCH($A104,'Bout Clock'!A$62:A$91,0)),"",INDIRECT(ADDRESS((MATCH($A104,'Bout Clock'!A$62:A$91,0)+ROW('Bout Clock'!A$61)),N$1,1,,"Bout Clock")))</f>
        <v>0</v>
      </c>
      <c r="O104" s="440" t="str">
        <f ca="1">IF(OR((N104=""),(N104=0)),"",((60*E104)/N104))</f>
        <v/>
      </c>
      <c r="Q104" s="440">
        <f>Q102+1</f>
        <v>9</v>
      </c>
      <c r="R104" s="242">
        <f ca="1">IF(ISNA(MATCH($Q104,Score!T$90:T$165,0)),"",(MATCH($Q104,Score!T$90:T$165,0)+ROW(Score!T$89)) )</f>
        <v>106</v>
      </c>
      <c r="S104" s="246" t="str">
        <f t="shared" ca="1" si="25"/>
        <v>28</v>
      </c>
      <c r="T104" s="242">
        <f t="shared" ca="1" si="25"/>
        <v>0</v>
      </c>
      <c r="U104" s="440">
        <f ca="1">IF((R104=""),"",SUM(T104,T105))</f>
        <v>0</v>
      </c>
      <c r="V104" s="440">
        <f ca="1">IF((R104=""),"",(U104-E104))</f>
        <v>0</v>
      </c>
      <c r="W104" s="47" t="str">
        <f ca="1">IF(($R104=""),"",IF(ISBLANK(INDIRECT(ADDRESS($R104,W$1,1,,"Score"))),"",1))</f>
        <v/>
      </c>
      <c r="X104" s="47">
        <f ca="1">IF(($R104=""),"",IF(ISBLANK(INDIRECT(ADDRESS($R104,X$1,1,,"Score"))),"",1))</f>
        <v>1</v>
      </c>
      <c r="Y104" s="380">
        <f ca="1">IF((X104=1),V104,"")</f>
        <v>0</v>
      </c>
      <c r="Z104" s="47">
        <f t="shared" ca="1" si="26"/>
        <v>1</v>
      </c>
      <c r="AA104" s="47" t="str">
        <f t="shared" ca="1" si="26"/>
        <v/>
      </c>
      <c r="AB104" s="47" t="str">
        <f t="shared" ca="1" si="26"/>
        <v/>
      </c>
      <c r="AC104" s="242">
        <f t="shared" ca="1" si="27"/>
        <v>1</v>
      </c>
      <c r="AD104" s="440">
        <f ca="1">N104</f>
        <v>0</v>
      </c>
      <c r="AE104" s="440" t="str">
        <f ca="1">IF(OR((AD104=""),(AD104=0)),"",((60*U104)/AD104))</f>
        <v/>
      </c>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row>
    <row r="105" spans="1:238">
      <c r="A105" s="440"/>
      <c r="B105" s="242" t="str">
        <f ca="1">IF(($B104=""),"",IF((INDIRECT(ADDRESS(($B104+2),(C$1-1),1,,"Score"))="SP"),($B104+2),""))</f>
        <v/>
      </c>
      <c r="C105" s="246" t="str">
        <f t="shared" ca="1" si="22"/>
        <v/>
      </c>
      <c r="D105" s="242" t="str">
        <f t="shared" ca="1" si="22"/>
        <v/>
      </c>
      <c r="E105" s="440"/>
      <c r="F105" s="440"/>
      <c r="G105" s="47"/>
      <c r="H105" s="47"/>
      <c r="I105" s="380"/>
      <c r="J105" s="47" t="str">
        <f t="shared" ca="1" si="23"/>
        <v/>
      </c>
      <c r="K105" s="47" t="str">
        <f t="shared" ca="1" si="23"/>
        <v/>
      </c>
      <c r="L105" s="47" t="str">
        <f t="shared" ca="1" si="23"/>
        <v/>
      </c>
      <c r="M105" s="242" t="str">
        <f t="shared" ca="1" si="24"/>
        <v/>
      </c>
      <c r="N105" s="440"/>
      <c r="O105" s="440"/>
      <c r="Q105" s="440"/>
      <c r="R105" s="242" t="str">
        <f ca="1">IF(($R104=""),"",IF((INDIRECT(ADDRESS(($R104+2),(S$1-1),1,,"Score"))="SP"),($R104+2),""))</f>
        <v/>
      </c>
      <c r="S105" s="246" t="str">
        <f t="shared" ca="1" si="25"/>
        <v/>
      </c>
      <c r="T105" s="242" t="str">
        <f t="shared" ca="1" si="25"/>
        <v/>
      </c>
      <c r="U105" s="440"/>
      <c r="V105" s="440"/>
      <c r="W105" s="47"/>
      <c r="X105" s="47"/>
      <c r="Y105" s="380"/>
      <c r="Z105" s="47" t="str">
        <f t="shared" ca="1" si="26"/>
        <v/>
      </c>
      <c r="AA105" s="47" t="str">
        <f t="shared" ca="1" si="26"/>
        <v/>
      </c>
      <c r="AB105" s="47" t="str">
        <f t="shared" ca="1" si="26"/>
        <v/>
      </c>
      <c r="AC105" s="242" t="str">
        <f t="shared" ca="1" si="27"/>
        <v/>
      </c>
      <c r="AD105" s="440"/>
      <c r="AE105" s="440"/>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row>
    <row r="106" spans="1:238">
      <c r="A106" s="214">
        <f>A104+1</f>
        <v>10</v>
      </c>
      <c r="B106" s="134">
        <f ca="1">IF(ISNA(MATCH($A106,Score!A$90:A$165,0)),"",(MATCH($A106,Score!A$90:A$165,0)+ROW(Score!A$89)))</f>
        <v>108</v>
      </c>
      <c r="C106" s="65" t="str">
        <f t="shared" ca="1" si="22"/>
        <v>614</v>
      </c>
      <c r="D106" s="134">
        <f t="shared" ca="1" si="22"/>
        <v>0</v>
      </c>
      <c r="E106" s="214">
        <f ca="1">IF((B106=""),"",SUM(D106,D107))</f>
        <v>0</v>
      </c>
      <c r="F106" s="214">
        <f ca="1">IF((B106=""),"",(E106-U106))</f>
        <v>0</v>
      </c>
      <c r="G106" s="391" t="str">
        <f ca="1">IF(($B106=""),"",IF(ISBLANK(INDIRECT(ADDRESS($B106,G$1,1,,"Score"))),"",1))</f>
        <v/>
      </c>
      <c r="H106" s="391" t="str">
        <f ca="1">IF(($B106=""),"",IF(ISBLANK(INDIRECT(ADDRESS($B106,H$1,1,,"Score"))),"",1))</f>
        <v/>
      </c>
      <c r="I106" s="380" t="str">
        <f ca="1">IF((H106=1),F106,"")</f>
        <v/>
      </c>
      <c r="J106" s="391" t="str">
        <f t="shared" ca="1" si="23"/>
        <v/>
      </c>
      <c r="K106" s="391" t="str">
        <f t="shared" ca="1" si="23"/>
        <v/>
      </c>
      <c r="L106" s="391" t="str">
        <f t="shared" ca="1" si="23"/>
        <v/>
      </c>
      <c r="M106" s="134">
        <f t="shared" ca="1" si="24"/>
        <v>1</v>
      </c>
      <c r="N106" s="214">
        <f ca="1">IF(ISNA(MATCH($A106,'Bout Clock'!A$62:A$91,0)),"",INDIRECT(ADDRESS((MATCH($A106,'Bout Clock'!A$62:A$91,0)+ROW('Bout Clock'!A$61)),N$1,1,,"Bout Clock")))</f>
        <v>0</v>
      </c>
      <c r="O106" s="214" t="str">
        <f ca="1">IF(OR((N106=""),(N106=0)),"",((60*E106)/N106))</f>
        <v/>
      </c>
      <c r="Q106" s="214">
        <f>Q104+1</f>
        <v>10</v>
      </c>
      <c r="R106" s="134">
        <f ca="1">IF(ISNA(MATCH($Q106,Score!T$90:T$165,0)),"",(MATCH($Q106,Score!T$90:T$165,0)+ROW(Score!T$89)) )</f>
        <v>108</v>
      </c>
      <c r="S106" s="65" t="str">
        <f t="shared" ca="1" si="25"/>
        <v>462</v>
      </c>
      <c r="T106" s="134">
        <f t="shared" ca="1" si="25"/>
        <v>0</v>
      </c>
      <c r="U106" s="214">
        <f ca="1">IF((R106=""),"",SUM(T106,T107))</f>
        <v>0</v>
      </c>
      <c r="V106" s="214">
        <f ca="1">IF((R106=""),"",(U106-E106))</f>
        <v>0</v>
      </c>
      <c r="W106" s="391" t="str">
        <f ca="1">IF(($R106=""),"",IF(ISBLANK(INDIRECT(ADDRESS($R106,W$1,1,,"Score"))),"",1))</f>
        <v/>
      </c>
      <c r="X106" s="391">
        <f ca="1">IF(($R106=""),"",IF(ISBLANK(INDIRECT(ADDRESS($R106,X$1,1,,"Score"))),"",1))</f>
        <v>1</v>
      </c>
      <c r="Y106" s="380">
        <f ca="1">IF((X106=1),V106,"")</f>
        <v>0</v>
      </c>
      <c r="Z106" s="391">
        <f t="shared" ca="1" si="26"/>
        <v>1</v>
      </c>
      <c r="AA106" s="391" t="str">
        <f t="shared" ca="1" si="26"/>
        <v/>
      </c>
      <c r="AB106" s="391" t="str">
        <f t="shared" ca="1" si="26"/>
        <v/>
      </c>
      <c r="AC106" s="134">
        <f t="shared" ca="1" si="27"/>
        <v>1</v>
      </c>
      <c r="AD106" s="214">
        <f ca="1">N106</f>
        <v>0</v>
      </c>
      <c r="AE106" s="214" t="str">
        <f ca="1">IF(OR((AD106=""),(AD106=0)),"",((60*U106)/AD106))</f>
        <v/>
      </c>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row>
    <row r="107" spans="1:238">
      <c r="A107" s="214"/>
      <c r="B107" s="134" t="str">
        <f ca="1">IF(($B106=""),"",IF((INDIRECT(ADDRESS(($B106+2),(C$1-1),1,,"Score"))="SP"),($B106+2),""))</f>
        <v/>
      </c>
      <c r="C107" s="65" t="str">
        <f t="shared" ca="1" si="22"/>
        <v/>
      </c>
      <c r="D107" s="134" t="str">
        <f t="shared" ca="1" si="22"/>
        <v/>
      </c>
      <c r="E107" s="214"/>
      <c r="F107" s="214"/>
      <c r="G107" s="391"/>
      <c r="H107" s="402"/>
      <c r="I107" s="380"/>
      <c r="J107" s="391" t="str">
        <f t="shared" ca="1" si="23"/>
        <v/>
      </c>
      <c r="K107" s="391" t="str">
        <f t="shared" ca="1" si="23"/>
        <v/>
      </c>
      <c r="L107" s="391" t="str">
        <f t="shared" ca="1" si="23"/>
        <v/>
      </c>
      <c r="M107" s="134" t="str">
        <f t="shared" ca="1" si="24"/>
        <v/>
      </c>
      <c r="N107" s="214"/>
      <c r="O107" s="214"/>
      <c r="Q107" s="214"/>
      <c r="R107" s="134" t="str">
        <f ca="1">IF(($R106=""),"",IF((INDIRECT(ADDRESS(($R106+2),(S$1-1),1,,"Score"))="SP"),($R106+2),""))</f>
        <v/>
      </c>
      <c r="S107" s="65" t="str">
        <f t="shared" ca="1" si="25"/>
        <v/>
      </c>
      <c r="T107" s="134" t="str">
        <f t="shared" ca="1" si="25"/>
        <v/>
      </c>
      <c r="U107" s="214"/>
      <c r="V107" s="214"/>
      <c r="W107" s="391"/>
      <c r="X107" s="402"/>
      <c r="Y107" s="380"/>
      <c r="Z107" s="391" t="str">
        <f t="shared" ca="1" si="26"/>
        <v/>
      </c>
      <c r="AA107" s="391" t="str">
        <f t="shared" ca="1" si="26"/>
        <v/>
      </c>
      <c r="AB107" s="391" t="str">
        <f t="shared" ca="1" si="26"/>
        <v/>
      </c>
      <c r="AC107" s="134" t="str">
        <f t="shared" ca="1" si="27"/>
        <v/>
      </c>
      <c r="AD107" s="214"/>
      <c r="AE107" s="214"/>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row>
    <row r="108" spans="1:238">
      <c r="A108" s="440">
        <f>A106+1</f>
        <v>11</v>
      </c>
      <c r="B108" s="242">
        <f ca="1">IF(ISNA(MATCH($A108,Score!A$90:A$165,0)),"",(MATCH($A108,Score!A$90:A$165,0)+ROW(Score!A$89)))</f>
        <v>110</v>
      </c>
      <c r="C108" s="246" t="str">
        <f t="shared" ref="C108:D127" ca="1" si="28">IF(($B108=""),"",INDIRECT(ADDRESS($B108,C$1,1,,"Score")))</f>
        <v>101</v>
      </c>
      <c r="D108" s="242">
        <f t="shared" ca="1" si="28"/>
        <v>0</v>
      </c>
      <c r="E108" s="440">
        <f ca="1">IF((B108=""),"",SUM(D108,D109))</f>
        <v>0</v>
      </c>
      <c r="F108" s="440">
        <f ca="1">IF((B108=""),"",(E108-U108))</f>
        <v>-2</v>
      </c>
      <c r="G108" s="47" t="str">
        <f ca="1">IF(($B108=""),"",IF(ISBLANK(INDIRECT(ADDRESS($B108,G$1,1,,"Score"))),"",1))</f>
        <v/>
      </c>
      <c r="H108" s="47" t="str">
        <f ca="1">IF(($B108=""),"",IF(ISBLANK(INDIRECT(ADDRESS($B108,H$1,1,,"Score"))),"",1))</f>
        <v/>
      </c>
      <c r="I108" s="380" t="str">
        <f ca="1">IF((H108=1),F108,"")</f>
        <v/>
      </c>
      <c r="J108" s="47" t="str">
        <f t="shared" ref="J108:L127" ca="1" si="29">IF(($B108=""),"",IF(ISBLANK(INDIRECT(ADDRESS($B108,J$1,1,,"Score"))),"",1))</f>
        <v/>
      </c>
      <c r="K108" s="47" t="str">
        <f t="shared" ca="1" si="29"/>
        <v/>
      </c>
      <c r="L108" s="47" t="str">
        <f t="shared" ca="1" si="29"/>
        <v/>
      </c>
      <c r="M108" s="242">
        <f t="shared" ca="1" si="24"/>
        <v>1</v>
      </c>
      <c r="N108" s="440">
        <f ca="1">IF(ISNA(MATCH($A108,'Bout Clock'!A$62:A$91,0)),"",INDIRECT(ADDRESS((MATCH($A108,'Bout Clock'!A$62:A$91,0)+ROW('Bout Clock'!A$61)),N$1,1,,"Bout Clock")))</f>
        <v>0</v>
      </c>
      <c r="O108" s="440" t="str">
        <f ca="1">IF(OR((N108=""),(N108=0)),"",((60*E108)/N108))</f>
        <v/>
      </c>
      <c r="Q108" s="440">
        <f>Q106+1</f>
        <v>11</v>
      </c>
      <c r="R108" s="242">
        <f ca="1">IF(ISNA(MATCH($Q108,Score!T$90:T$165,0)),"",(MATCH($Q108,Score!T$90:T$165,0)+ROW(Score!T$89)) )</f>
        <v>110</v>
      </c>
      <c r="S108" s="246" t="str">
        <f t="shared" ref="S108:T127" ca="1" si="30">IF(($R108=""),"",INDIRECT(ADDRESS($R108,S$1,1,,"Score")))</f>
        <v>666</v>
      </c>
      <c r="T108" s="242">
        <f t="shared" ca="1" si="30"/>
        <v>2</v>
      </c>
      <c r="U108" s="440">
        <f ca="1">IF((R108=""),"",SUM(T108,T109))</f>
        <v>2</v>
      </c>
      <c r="V108" s="440">
        <f ca="1">IF((R108=""),"",(U108-E108))</f>
        <v>2</v>
      </c>
      <c r="W108" s="47" t="str">
        <f ca="1">IF(($R108=""),"",IF(ISBLANK(INDIRECT(ADDRESS($R108,W$1,1,,"Score"))),"",1))</f>
        <v/>
      </c>
      <c r="X108" s="47">
        <f ca="1">IF(($R108=""),"",IF(ISBLANK(INDIRECT(ADDRESS($R108,X$1,1,,"Score"))),"",1))</f>
        <v>1</v>
      </c>
      <c r="Y108" s="380">
        <f ca="1">IF((X108=1),V108,"")</f>
        <v>2</v>
      </c>
      <c r="Z108" s="47" t="str">
        <f t="shared" ref="Z108:AB127" ca="1" si="31">IF(($R108=""),"",IF(ISBLANK(INDIRECT(ADDRESS($R108,Z$1,1,,"Score"))),"",1))</f>
        <v/>
      </c>
      <c r="AA108" s="47" t="str">
        <f t="shared" ca="1" si="31"/>
        <v/>
      </c>
      <c r="AB108" s="47" t="str">
        <f t="shared" ca="1" si="31"/>
        <v/>
      </c>
      <c r="AC108" s="242">
        <f t="shared" ca="1" si="27"/>
        <v>1</v>
      </c>
      <c r="AD108" s="440">
        <f ca="1">N108</f>
        <v>0</v>
      </c>
      <c r="AE108" s="440" t="str">
        <f ca="1">IF(OR((AD108=""),(AD108=0)),"",((60*U108)/AD108))</f>
        <v/>
      </c>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row>
    <row r="109" spans="1:238">
      <c r="A109" s="440"/>
      <c r="B109" s="242" t="str">
        <f ca="1">IF(($B108=""),"",IF((INDIRECT(ADDRESS(($B108+2),(C$1-1),1,,"Score"))="SP"),($B108+2),""))</f>
        <v/>
      </c>
      <c r="C109" s="246" t="str">
        <f t="shared" ca="1" si="28"/>
        <v/>
      </c>
      <c r="D109" s="242" t="str">
        <f t="shared" ca="1" si="28"/>
        <v/>
      </c>
      <c r="E109" s="440"/>
      <c r="F109" s="440"/>
      <c r="G109" s="47"/>
      <c r="H109" s="47"/>
      <c r="I109" s="380"/>
      <c r="J109" s="47" t="str">
        <f t="shared" ca="1" si="29"/>
        <v/>
      </c>
      <c r="K109" s="47" t="str">
        <f t="shared" ca="1" si="29"/>
        <v/>
      </c>
      <c r="L109" s="47" t="str">
        <f t="shared" ca="1" si="29"/>
        <v/>
      </c>
      <c r="M109" s="242" t="str">
        <f t="shared" ca="1" si="24"/>
        <v/>
      </c>
      <c r="N109" s="440"/>
      <c r="O109" s="440"/>
      <c r="Q109" s="440"/>
      <c r="R109" s="242" t="str">
        <f ca="1">IF(($R108=""),"",IF((INDIRECT(ADDRESS(($R108+2),(S$1-1),1,,"Score"))="SP"),($R108+2),""))</f>
        <v/>
      </c>
      <c r="S109" s="246" t="str">
        <f t="shared" ca="1" si="30"/>
        <v/>
      </c>
      <c r="T109" s="242" t="str">
        <f t="shared" ca="1" si="30"/>
        <v/>
      </c>
      <c r="U109" s="440"/>
      <c r="V109" s="440"/>
      <c r="W109" s="47"/>
      <c r="X109" s="47"/>
      <c r="Y109" s="380"/>
      <c r="Z109" s="47" t="str">
        <f t="shared" ca="1" si="31"/>
        <v/>
      </c>
      <c r="AA109" s="47" t="str">
        <f t="shared" ca="1" si="31"/>
        <v/>
      </c>
      <c r="AB109" s="47" t="str">
        <f t="shared" ca="1" si="31"/>
        <v/>
      </c>
      <c r="AC109" s="242" t="str">
        <f t="shared" ca="1" si="27"/>
        <v/>
      </c>
      <c r="AD109" s="440"/>
      <c r="AE109" s="440"/>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row>
    <row r="110" spans="1:238">
      <c r="A110" s="214">
        <f>A108+1</f>
        <v>12</v>
      </c>
      <c r="B110" s="134">
        <f ca="1">IF(ISNA(MATCH($A110,Score!A$90:A$165,0)),"",(MATCH($A110,Score!A$90:A$165,0)+ROW(Score!A$89)))</f>
        <v>112</v>
      </c>
      <c r="C110" s="65" t="str">
        <f t="shared" ca="1" si="28"/>
        <v>69</v>
      </c>
      <c r="D110" s="134">
        <f t="shared" ca="1" si="28"/>
        <v>5</v>
      </c>
      <c r="E110" s="214">
        <f ca="1">IF((B110=""),"",SUM(D110,D111))</f>
        <v>5</v>
      </c>
      <c r="F110" s="214">
        <f ca="1">IF((B110=""),"",(E110-U110))</f>
        <v>-10</v>
      </c>
      <c r="G110" s="391">
        <f ca="1">IF(($B110=""),"",IF(ISBLANK(INDIRECT(ADDRESS($B110,G$1,1,,"Score"))),"",1))</f>
        <v>1</v>
      </c>
      <c r="H110" s="391" t="str">
        <f ca="1">IF(($B110=""),"",IF(ISBLANK(INDIRECT(ADDRESS($B110,H$1,1,,"Score"))),"",1))</f>
        <v/>
      </c>
      <c r="I110" s="380" t="str">
        <f ca="1">IF((H110=1),F110,"")</f>
        <v/>
      </c>
      <c r="J110" s="391" t="str">
        <f t="shared" ca="1" si="29"/>
        <v/>
      </c>
      <c r="K110" s="391" t="str">
        <f t="shared" ca="1" si="29"/>
        <v/>
      </c>
      <c r="L110" s="391" t="str">
        <f t="shared" ca="1" si="29"/>
        <v/>
      </c>
      <c r="M110" s="134">
        <f t="shared" ca="1" si="24"/>
        <v>1</v>
      </c>
      <c r="N110" s="214">
        <f ca="1">IF(ISNA(MATCH($A110,'Bout Clock'!A$62:A$91,0)),"",INDIRECT(ADDRESS((MATCH($A110,'Bout Clock'!A$62:A$91,0)+ROW('Bout Clock'!A$61)),N$1,1,,"Bout Clock")))</f>
        <v>0</v>
      </c>
      <c r="O110" s="214" t="str">
        <f ca="1">IF(OR((N110=""),(N110=0)),"",((60*E110)/N110))</f>
        <v/>
      </c>
      <c r="Q110" s="214">
        <f>Q108+1</f>
        <v>12</v>
      </c>
      <c r="R110" s="134">
        <f ca="1">IF(ISNA(MATCH($Q110,Score!T$90:T$165,0)),"",(MATCH($Q110,Score!T$90:T$165,0)+ROW(Score!T$89)) )</f>
        <v>112</v>
      </c>
      <c r="S110" s="65" t="str">
        <f t="shared" ca="1" si="30"/>
        <v>3</v>
      </c>
      <c r="T110" s="134">
        <f t="shared" ca="1" si="30"/>
        <v>15</v>
      </c>
      <c r="U110" s="214">
        <f ca="1">IF((R110=""),"",SUM(T110,T111))</f>
        <v>15</v>
      </c>
      <c r="V110" s="214">
        <f ca="1">IF((R110=""),"",(U110-E110))</f>
        <v>10</v>
      </c>
      <c r="W110" s="391">
        <f ca="1">IF(($R110=""),"",IF(ISBLANK(INDIRECT(ADDRESS($R110,W$1,1,,"Score"))),"",1))</f>
        <v>1</v>
      </c>
      <c r="X110" s="391">
        <f ca="1">IF(($R110=""),"",IF(ISBLANK(INDIRECT(ADDRESS($R110,X$1,1,,"Score"))),"",1))</f>
        <v>1</v>
      </c>
      <c r="Y110" s="380">
        <f ca="1">IF((X110=1),V110,"")</f>
        <v>10</v>
      </c>
      <c r="Z110" s="391" t="str">
        <f t="shared" ca="1" si="31"/>
        <v/>
      </c>
      <c r="AA110" s="391" t="str">
        <f t="shared" ca="1" si="31"/>
        <v/>
      </c>
      <c r="AB110" s="391" t="str">
        <f t="shared" ca="1" si="31"/>
        <v/>
      </c>
      <c r="AC110" s="134">
        <f t="shared" ca="1" si="27"/>
        <v>3</v>
      </c>
      <c r="AD110" s="214">
        <f ca="1">N110</f>
        <v>0</v>
      </c>
      <c r="AE110" s="214" t="str">
        <f ca="1">IF(OR((AD110=""),(AD110=0)),"",((60*U110)/AD110))</f>
        <v/>
      </c>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row>
    <row r="111" spans="1:238">
      <c r="A111" s="214"/>
      <c r="B111" s="134" t="str">
        <f ca="1">IF(($B110=""),"",IF((INDIRECT(ADDRESS(($B110+2),(C$1-1),1,,"Score"))="SP"),($B110+2),""))</f>
        <v/>
      </c>
      <c r="C111" s="65" t="str">
        <f t="shared" ca="1" si="28"/>
        <v/>
      </c>
      <c r="D111" s="134" t="str">
        <f t="shared" ca="1" si="28"/>
        <v/>
      </c>
      <c r="E111" s="214"/>
      <c r="F111" s="214"/>
      <c r="G111" s="391"/>
      <c r="H111" s="402"/>
      <c r="I111" s="380"/>
      <c r="J111" s="391" t="str">
        <f t="shared" ca="1" si="29"/>
        <v/>
      </c>
      <c r="K111" s="391" t="str">
        <f t="shared" ca="1" si="29"/>
        <v/>
      </c>
      <c r="L111" s="391" t="str">
        <f t="shared" ca="1" si="29"/>
        <v/>
      </c>
      <c r="M111" s="134" t="str">
        <f t="shared" ca="1" si="24"/>
        <v/>
      </c>
      <c r="N111" s="214"/>
      <c r="O111" s="214"/>
      <c r="Q111" s="214"/>
      <c r="R111" s="134" t="str">
        <f ca="1">IF(($R110=""),"",IF((INDIRECT(ADDRESS(($R110+2),(S$1-1),1,,"Score"))="SP"),($R110+2),""))</f>
        <v/>
      </c>
      <c r="S111" s="65" t="str">
        <f t="shared" ca="1" si="30"/>
        <v/>
      </c>
      <c r="T111" s="134" t="str">
        <f t="shared" ca="1" si="30"/>
        <v/>
      </c>
      <c r="U111" s="214"/>
      <c r="V111" s="214"/>
      <c r="W111" s="391"/>
      <c r="X111" s="402"/>
      <c r="Y111" s="380"/>
      <c r="Z111" s="391" t="str">
        <f t="shared" ca="1" si="31"/>
        <v/>
      </c>
      <c r="AA111" s="391" t="str">
        <f t="shared" ca="1" si="31"/>
        <v/>
      </c>
      <c r="AB111" s="391" t="str">
        <f t="shared" ca="1" si="31"/>
        <v/>
      </c>
      <c r="AC111" s="134" t="str">
        <f t="shared" ca="1" si="27"/>
        <v/>
      </c>
      <c r="AD111" s="214"/>
      <c r="AE111" s="214"/>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row>
    <row r="112" spans="1:238">
      <c r="A112" s="440">
        <f>A110+1</f>
        <v>13</v>
      </c>
      <c r="B112" s="242">
        <f ca="1">IF(ISNA(MATCH($A112,Score!A$90:A$165,0)),"",(MATCH($A112,Score!A$90:A$165,0)+ROW(Score!A$89)))</f>
        <v>114</v>
      </c>
      <c r="C112" s="246" t="str">
        <f t="shared" ca="1" si="28"/>
        <v>76</v>
      </c>
      <c r="D112" s="242">
        <f t="shared" ca="1" si="28"/>
        <v>10</v>
      </c>
      <c r="E112" s="440">
        <f ca="1">IF((B112=""),"",SUM(D112,D113))</f>
        <v>10</v>
      </c>
      <c r="F112" s="440">
        <f ca="1">IF((B112=""),"",(E112-U112))</f>
        <v>10</v>
      </c>
      <c r="G112" s="47" t="str">
        <f ca="1">IF(($B112=""),"",IF(ISBLANK(INDIRECT(ADDRESS($B112,G$1,1,,"Score"))),"",1))</f>
        <v/>
      </c>
      <c r="H112" s="47">
        <f ca="1">IF(($B112=""),"",IF(ISBLANK(INDIRECT(ADDRESS($B112,H$1,1,,"Score"))),"",1))</f>
        <v>1</v>
      </c>
      <c r="I112" s="380">
        <f ca="1">IF((H112=1),F112,"")</f>
        <v>10</v>
      </c>
      <c r="J112" s="47">
        <f t="shared" ca="1" si="29"/>
        <v>1</v>
      </c>
      <c r="K112" s="47" t="str">
        <f t="shared" ca="1" si="29"/>
        <v/>
      </c>
      <c r="L112" s="47" t="str">
        <f t="shared" ca="1" si="29"/>
        <v/>
      </c>
      <c r="M112" s="242">
        <f t="shared" ca="1" si="24"/>
        <v>2</v>
      </c>
      <c r="N112" s="440">
        <f ca="1">IF(ISNA(MATCH($A112,'Bout Clock'!A$62:A$91,0)),"",INDIRECT(ADDRESS((MATCH($A112,'Bout Clock'!A$62:A$91,0)+ROW('Bout Clock'!A$61)),N$1,1,,"Bout Clock")))</f>
        <v>0</v>
      </c>
      <c r="O112" s="440" t="str">
        <f ca="1">IF(OR((N112=""),(N112=0)),"",((60*E112)/N112))</f>
        <v/>
      </c>
      <c r="Q112" s="440">
        <f>Q110+1</f>
        <v>13</v>
      </c>
      <c r="R112" s="242">
        <f ca="1">IF(ISNA(MATCH($Q112,Score!T$90:T$165,0)),"",(MATCH($Q112,Score!T$90:T$165,0)+ROW(Score!T$89)) )</f>
        <v>114</v>
      </c>
      <c r="S112" s="246" t="str">
        <f t="shared" ca="1" si="30"/>
        <v>3</v>
      </c>
      <c r="T112" s="242">
        <f t="shared" ca="1" si="30"/>
        <v>0</v>
      </c>
      <c r="U112" s="440">
        <f ca="1">IF((R112=""),"",SUM(T112,T113))</f>
        <v>0</v>
      </c>
      <c r="V112" s="440">
        <f ca="1">IF((R112=""),"",(U112-E112))</f>
        <v>-10</v>
      </c>
      <c r="W112" s="47" t="str">
        <f ca="1">IF(($R112=""),"",IF(ISBLANK(INDIRECT(ADDRESS($R112,W$1,1,,"Score"))),"",1))</f>
        <v/>
      </c>
      <c r="X112" s="47" t="str">
        <f ca="1">IF(($R112=""),"",IF(ISBLANK(INDIRECT(ADDRESS($R112,X$1,1,,"Score"))),"",1))</f>
        <v/>
      </c>
      <c r="Y112" s="380" t="str">
        <f ca="1">IF((X112=1),V112,"")</f>
        <v/>
      </c>
      <c r="Z112" s="47" t="str">
        <f t="shared" ca="1" si="31"/>
        <v/>
      </c>
      <c r="AA112" s="47" t="str">
        <f t="shared" ca="1" si="31"/>
        <v/>
      </c>
      <c r="AB112" s="47">
        <f t="shared" ca="1" si="31"/>
        <v>1</v>
      </c>
      <c r="AC112" s="242">
        <f t="shared" ca="1" si="27"/>
        <v>0</v>
      </c>
      <c r="AD112" s="440">
        <f ca="1">N112</f>
        <v>0</v>
      </c>
      <c r="AE112" s="440" t="str">
        <f ca="1">IF(OR((AD112=""),(AD112=0)),"",((60*U112)/AD112))</f>
        <v/>
      </c>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row>
    <row r="113" spans="1:238">
      <c r="A113" s="440"/>
      <c r="B113" s="242" t="str">
        <f ca="1">IF(($B112=""),"",IF((INDIRECT(ADDRESS(($B112+2),(C$1-1),1,,"Score"))="SP"),($B112+2),""))</f>
        <v/>
      </c>
      <c r="C113" s="246" t="str">
        <f t="shared" ca="1" si="28"/>
        <v/>
      </c>
      <c r="D113" s="242" t="str">
        <f t="shared" ca="1" si="28"/>
        <v/>
      </c>
      <c r="E113" s="440"/>
      <c r="F113" s="440"/>
      <c r="G113" s="47"/>
      <c r="H113" s="47"/>
      <c r="I113" s="380"/>
      <c r="J113" s="47" t="str">
        <f t="shared" ca="1" si="29"/>
        <v/>
      </c>
      <c r="K113" s="47" t="str">
        <f t="shared" ca="1" si="29"/>
        <v/>
      </c>
      <c r="L113" s="47" t="str">
        <f t="shared" ca="1" si="29"/>
        <v/>
      </c>
      <c r="M113" s="242" t="str">
        <f t="shared" ca="1" si="24"/>
        <v/>
      </c>
      <c r="N113" s="440"/>
      <c r="O113" s="440"/>
      <c r="Q113" s="440"/>
      <c r="R113" s="242" t="str">
        <f ca="1">IF(($R112=""),"",IF((INDIRECT(ADDRESS(($R112+2),(S$1-1),1,,"Score"))="SP"),($R112+2),""))</f>
        <v/>
      </c>
      <c r="S113" s="246" t="str">
        <f t="shared" ca="1" si="30"/>
        <v/>
      </c>
      <c r="T113" s="242" t="str">
        <f t="shared" ca="1" si="30"/>
        <v/>
      </c>
      <c r="U113" s="440"/>
      <c r="V113" s="440"/>
      <c r="W113" s="47"/>
      <c r="X113" s="47"/>
      <c r="Y113" s="380"/>
      <c r="Z113" s="47" t="str">
        <f t="shared" ca="1" si="31"/>
        <v/>
      </c>
      <c r="AA113" s="47" t="str">
        <f t="shared" ca="1" si="31"/>
        <v/>
      </c>
      <c r="AB113" s="47" t="str">
        <f t="shared" ca="1" si="31"/>
        <v/>
      </c>
      <c r="AC113" s="242" t="str">
        <f t="shared" ca="1" si="27"/>
        <v/>
      </c>
      <c r="AD113" s="440"/>
      <c r="AE113" s="440"/>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row>
    <row r="114" spans="1:238">
      <c r="A114" s="214">
        <f>A112+1</f>
        <v>14</v>
      </c>
      <c r="B114" s="134">
        <f ca="1">IF(ISNA(MATCH($A114,Score!A$90:A$165,0)),"",(MATCH($A114,Score!A$90:A$165,0)+ROW(Score!A$89)))</f>
        <v>116</v>
      </c>
      <c r="C114" s="65" t="str">
        <f t="shared" ca="1" si="28"/>
        <v>614</v>
      </c>
      <c r="D114" s="134">
        <f t="shared" ca="1" si="28"/>
        <v>1</v>
      </c>
      <c r="E114" s="214">
        <f ca="1">IF((B114=""),"",SUM(D114,D115))</f>
        <v>1</v>
      </c>
      <c r="F114" s="214">
        <f ca="1">IF((B114=""),"",(E114-U114))</f>
        <v>1</v>
      </c>
      <c r="G114" s="391" t="str">
        <f ca="1">IF(($B114=""),"",IF(ISBLANK(INDIRECT(ADDRESS($B114,G$1,1,,"Score"))),"",1))</f>
        <v/>
      </c>
      <c r="H114" s="391">
        <f ca="1">IF(($B114=""),"",IF(ISBLANK(INDIRECT(ADDRESS($B114,H$1,1,,"Score"))),"",1))</f>
        <v>1</v>
      </c>
      <c r="I114" s="380">
        <f ca="1">IF((H114=1),F114,"")</f>
        <v>1</v>
      </c>
      <c r="J114" s="391">
        <f t="shared" ca="1" si="29"/>
        <v>1</v>
      </c>
      <c r="K114" s="391" t="str">
        <f t="shared" ca="1" si="29"/>
        <v/>
      </c>
      <c r="L114" s="391" t="str">
        <f t="shared" ca="1" si="29"/>
        <v/>
      </c>
      <c r="M114" s="134">
        <f t="shared" ca="1" si="24"/>
        <v>1</v>
      </c>
      <c r="N114" s="214">
        <f ca="1">IF(ISNA(MATCH($A114,'Bout Clock'!A$62:A$91,0)),"",INDIRECT(ADDRESS((MATCH($A114,'Bout Clock'!A$62:A$91,0)+ROW('Bout Clock'!A$61)),N$1,1,,"Bout Clock")))</f>
        <v>0</v>
      </c>
      <c r="O114" s="214" t="str">
        <f ca="1">IF(OR((N114=""),(N114=0)),"",((60*E114)/N114))</f>
        <v/>
      </c>
      <c r="Q114" s="214">
        <f>Q112+1</f>
        <v>14</v>
      </c>
      <c r="R114" s="134">
        <f ca="1">IF(ISNA(MATCH($Q114,Score!T$90:T$165,0)),"",(MATCH($Q114,Score!T$90:T$165,0)+ROW(Score!T$89)) )</f>
        <v>116</v>
      </c>
      <c r="S114" s="65" t="str">
        <f t="shared" ca="1" si="30"/>
        <v>3</v>
      </c>
      <c r="T114" s="134">
        <f t="shared" ca="1" si="30"/>
        <v>0</v>
      </c>
      <c r="U114" s="214">
        <f ca="1">IF((R114=""),"",SUM(T114,T115))</f>
        <v>0</v>
      </c>
      <c r="V114" s="214">
        <f ca="1">IF((R114=""),"",(U114-E114))</f>
        <v>-1</v>
      </c>
      <c r="W114" s="391" t="str">
        <f ca="1">IF(($R114=""),"",IF(ISBLANK(INDIRECT(ADDRESS($R114,W$1,1,,"Score"))),"",1))</f>
        <v/>
      </c>
      <c r="X114" s="391" t="str">
        <f ca="1">IF(($R114=""),"",IF(ISBLANK(INDIRECT(ADDRESS($R114,X$1,1,,"Score"))),"",1))</f>
        <v/>
      </c>
      <c r="Y114" s="380" t="str">
        <f ca="1">IF((X114=1),V114,"")</f>
        <v/>
      </c>
      <c r="Z114" s="391" t="str">
        <f t="shared" ca="1" si="31"/>
        <v/>
      </c>
      <c r="AA114" s="391" t="str">
        <f t="shared" ca="1" si="31"/>
        <v/>
      </c>
      <c r="AB114" s="391" t="str">
        <f t="shared" ca="1" si="31"/>
        <v/>
      </c>
      <c r="AC114" s="134">
        <f t="shared" ca="1" si="27"/>
        <v>1</v>
      </c>
      <c r="AD114" s="214">
        <f ca="1">N114</f>
        <v>0</v>
      </c>
      <c r="AE114" s="214" t="str">
        <f ca="1">IF(OR((AD114=""),(AD114=0)),"",((60*U114)/AD114))</f>
        <v/>
      </c>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row>
    <row r="115" spans="1:238">
      <c r="A115" s="214"/>
      <c r="B115" s="134" t="str">
        <f ca="1">IF(($B114=""),"",IF((INDIRECT(ADDRESS(($B114+2),(C$1-1),1,,"Score"))="SP"),($B114+2),""))</f>
        <v/>
      </c>
      <c r="C115" s="65" t="str">
        <f t="shared" ca="1" si="28"/>
        <v/>
      </c>
      <c r="D115" s="134" t="str">
        <f t="shared" ca="1" si="28"/>
        <v/>
      </c>
      <c r="E115" s="214"/>
      <c r="F115" s="214"/>
      <c r="G115" s="391"/>
      <c r="H115" s="402"/>
      <c r="I115" s="380"/>
      <c r="J115" s="391" t="str">
        <f t="shared" ca="1" si="29"/>
        <v/>
      </c>
      <c r="K115" s="391" t="str">
        <f t="shared" ca="1" si="29"/>
        <v/>
      </c>
      <c r="L115" s="391" t="str">
        <f t="shared" ca="1" si="29"/>
        <v/>
      </c>
      <c r="M115" s="134" t="str">
        <f t="shared" ca="1" si="24"/>
        <v/>
      </c>
      <c r="N115" s="214"/>
      <c r="O115" s="214"/>
      <c r="Q115" s="214"/>
      <c r="R115" s="134" t="str">
        <f ca="1">IF(($R114=""),"",IF((INDIRECT(ADDRESS(($R114+2),(S$1-1),1,,"Score"))="SP"),($R114+2),""))</f>
        <v/>
      </c>
      <c r="S115" s="65" t="str">
        <f t="shared" ca="1" si="30"/>
        <v/>
      </c>
      <c r="T115" s="134" t="str">
        <f t="shared" ca="1" si="30"/>
        <v/>
      </c>
      <c r="U115" s="214"/>
      <c r="V115" s="214"/>
      <c r="W115" s="391"/>
      <c r="X115" s="402"/>
      <c r="Y115" s="380"/>
      <c r="Z115" s="391" t="str">
        <f t="shared" ca="1" si="31"/>
        <v/>
      </c>
      <c r="AA115" s="391" t="str">
        <f t="shared" ca="1" si="31"/>
        <v/>
      </c>
      <c r="AB115" s="391" t="str">
        <f t="shared" ca="1" si="31"/>
        <v/>
      </c>
      <c r="AC115" s="134" t="str">
        <f t="shared" ca="1" si="27"/>
        <v/>
      </c>
      <c r="AD115" s="214"/>
      <c r="AE115" s="214"/>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row>
    <row r="116" spans="1:238">
      <c r="A116" s="440">
        <f>A114+1</f>
        <v>15</v>
      </c>
      <c r="B116" s="242">
        <f ca="1">IF(ISNA(MATCH($A116,Score!A$90:A$165,0)),"",(MATCH($A116,Score!A$90:A$165,0)+ROW(Score!A$89)))</f>
        <v>118</v>
      </c>
      <c r="C116" s="246" t="str">
        <f t="shared" ca="1" si="28"/>
        <v>105</v>
      </c>
      <c r="D116" s="242">
        <f t="shared" ca="1" si="28"/>
        <v>0</v>
      </c>
      <c r="E116" s="440">
        <f ca="1">IF((B116=""),"",SUM(D116,D117))</f>
        <v>0</v>
      </c>
      <c r="F116" s="440">
        <f ca="1">IF((B116=""),"",(E116-U116))</f>
        <v>-3</v>
      </c>
      <c r="G116" s="47" t="str">
        <f ca="1">IF(($B116=""),"",IF(ISBLANK(INDIRECT(ADDRESS($B116,G$1,1,,"Score"))),"",1))</f>
        <v/>
      </c>
      <c r="H116" s="47" t="str">
        <f ca="1">IF(($B116=""),"",IF(ISBLANK(INDIRECT(ADDRESS($B116,H$1,1,,"Score"))),"",1))</f>
        <v/>
      </c>
      <c r="I116" s="380" t="str">
        <f ca="1">IF((H116=1),F116,"")</f>
        <v/>
      </c>
      <c r="J116" s="47" t="str">
        <f t="shared" ca="1" si="29"/>
        <v/>
      </c>
      <c r="K116" s="47" t="str">
        <f t="shared" ca="1" si="29"/>
        <v/>
      </c>
      <c r="L116" s="47" t="str">
        <f t="shared" ca="1" si="29"/>
        <v/>
      </c>
      <c r="M116" s="242">
        <f t="shared" ca="1" si="24"/>
        <v>1</v>
      </c>
      <c r="N116" s="440">
        <f ca="1">IF(ISNA(MATCH($A116,'Bout Clock'!A$62:A$91,0)),"",INDIRECT(ADDRESS((MATCH($A116,'Bout Clock'!A$62:A$91,0)+ROW('Bout Clock'!A$61)),N$1,1,,"Bout Clock")))</f>
        <v>0</v>
      </c>
      <c r="O116" s="440" t="str">
        <f ca="1">IF(OR((N116=""),(N116=0)),"",((60*E116)/N116))</f>
        <v/>
      </c>
      <c r="Q116" s="440">
        <f>Q114+1</f>
        <v>15</v>
      </c>
      <c r="R116" s="242">
        <f ca="1">IF(ISNA(MATCH($Q116,Score!T$90:T$165,0)),"",(MATCH($Q116,Score!T$90:T$165,0)+ROW(Score!T$89)) )</f>
        <v>118</v>
      </c>
      <c r="S116" s="246" t="str">
        <f t="shared" ca="1" si="30"/>
        <v>620</v>
      </c>
      <c r="T116" s="242">
        <f t="shared" ca="1" si="30"/>
        <v>3</v>
      </c>
      <c r="U116" s="440">
        <f ca="1">IF((R116=""),"",SUM(T116,T117))</f>
        <v>3</v>
      </c>
      <c r="V116" s="440">
        <f ca="1">IF((R116=""),"",(U116-E116))</f>
        <v>3</v>
      </c>
      <c r="W116" s="47" t="str">
        <f ca="1">IF(($R116=""),"",IF(ISBLANK(INDIRECT(ADDRESS($R116,W$1,1,,"Score"))),"",1))</f>
        <v/>
      </c>
      <c r="X116" s="47">
        <f ca="1">IF(($R116=""),"",IF(ISBLANK(INDIRECT(ADDRESS($R116,X$1,1,,"Score"))),"",1))</f>
        <v>1</v>
      </c>
      <c r="Y116" s="380">
        <f ca="1">IF((X116=1),V116,"")</f>
        <v>3</v>
      </c>
      <c r="Z116" s="47">
        <f t="shared" ca="1" si="31"/>
        <v>1</v>
      </c>
      <c r="AA116" s="47" t="str">
        <f t="shared" ca="1" si="31"/>
        <v/>
      </c>
      <c r="AB116" s="47" t="str">
        <f t="shared" ca="1" si="31"/>
        <v/>
      </c>
      <c r="AC116" s="242">
        <f t="shared" ca="1" si="27"/>
        <v>1</v>
      </c>
      <c r="AD116" s="440">
        <f ca="1">N116</f>
        <v>0</v>
      </c>
      <c r="AE116" s="440" t="str">
        <f ca="1">IF(OR((AD116=""),(AD116=0)),"",((60*U116)/AD116))</f>
        <v/>
      </c>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row>
    <row r="117" spans="1:238">
      <c r="A117" s="440"/>
      <c r="B117" s="242" t="str">
        <f ca="1">IF(($B116=""),"",IF((INDIRECT(ADDRESS(($B116+2),(C$1-1),1,,"Score"))="SP"),($B116+2),""))</f>
        <v/>
      </c>
      <c r="C117" s="246" t="str">
        <f t="shared" ca="1" si="28"/>
        <v/>
      </c>
      <c r="D117" s="242" t="str">
        <f t="shared" ca="1" si="28"/>
        <v/>
      </c>
      <c r="E117" s="440"/>
      <c r="F117" s="440"/>
      <c r="G117" s="47"/>
      <c r="H117" s="47"/>
      <c r="I117" s="380"/>
      <c r="J117" s="47" t="str">
        <f t="shared" ca="1" si="29"/>
        <v/>
      </c>
      <c r="K117" s="47" t="str">
        <f t="shared" ca="1" si="29"/>
        <v/>
      </c>
      <c r="L117" s="47" t="str">
        <f t="shared" ca="1" si="29"/>
        <v/>
      </c>
      <c r="M117" s="242" t="str">
        <f t="shared" ca="1" si="24"/>
        <v/>
      </c>
      <c r="N117" s="440"/>
      <c r="O117" s="440"/>
      <c r="Q117" s="440"/>
      <c r="R117" s="242" t="str">
        <f ca="1">IF(($R116=""),"",IF((INDIRECT(ADDRESS(($R116+2),(S$1-1),1,,"Score"))="SP"),($R116+2),""))</f>
        <v/>
      </c>
      <c r="S117" s="246" t="str">
        <f t="shared" ca="1" si="30"/>
        <v/>
      </c>
      <c r="T117" s="242" t="str">
        <f t="shared" ca="1" si="30"/>
        <v/>
      </c>
      <c r="U117" s="440"/>
      <c r="V117" s="440"/>
      <c r="W117" s="47"/>
      <c r="X117" s="47"/>
      <c r="Y117" s="380"/>
      <c r="Z117" s="47" t="str">
        <f t="shared" ca="1" si="31"/>
        <v/>
      </c>
      <c r="AA117" s="47" t="str">
        <f t="shared" ca="1" si="31"/>
        <v/>
      </c>
      <c r="AB117" s="47" t="str">
        <f t="shared" ca="1" si="31"/>
        <v/>
      </c>
      <c r="AC117" s="242" t="str">
        <f t="shared" ca="1" si="27"/>
        <v/>
      </c>
      <c r="AD117" s="440"/>
      <c r="AE117" s="440"/>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row>
    <row r="118" spans="1:238">
      <c r="A118" s="214">
        <f>A116+1</f>
        <v>16</v>
      </c>
      <c r="B118" s="134">
        <f ca="1">IF(ISNA(MATCH($A118,Score!A$90:A$165,0)),"",(MATCH($A118,Score!A$90:A$165,0)+ROW(Score!A$89)))</f>
        <v>120</v>
      </c>
      <c r="C118" s="65" t="str">
        <f t="shared" ca="1" si="28"/>
        <v>76</v>
      </c>
      <c r="D118" s="134">
        <f t="shared" ca="1" si="28"/>
        <v>0</v>
      </c>
      <c r="E118" s="214">
        <f ca="1">IF((B118=""),"",SUM(D118,D119))</f>
        <v>0</v>
      </c>
      <c r="F118" s="214">
        <f ca="1">IF((B118=""),"",(E118-U118))</f>
        <v>-4</v>
      </c>
      <c r="G118" s="391" t="str">
        <f ca="1">IF(($B118=""),"",IF(ISBLANK(INDIRECT(ADDRESS($B118,G$1,1,,"Score"))),"",1))</f>
        <v/>
      </c>
      <c r="H118" s="391" t="str">
        <f ca="1">IF(($B118=""),"",IF(ISBLANK(INDIRECT(ADDRESS($B118,H$1,1,,"Score"))),"",1))</f>
        <v/>
      </c>
      <c r="I118" s="380" t="str">
        <f ca="1">IF((H118=1),F118,"")</f>
        <v/>
      </c>
      <c r="J118" s="391" t="str">
        <f t="shared" ca="1" si="29"/>
        <v/>
      </c>
      <c r="K118" s="391" t="str">
        <f t="shared" ca="1" si="29"/>
        <v/>
      </c>
      <c r="L118" s="391" t="str">
        <f t="shared" ca="1" si="29"/>
        <v/>
      </c>
      <c r="M118" s="134">
        <f t="shared" ca="1" si="24"/>
        <v>1</v>
      </c>
      <c r="N118" s="214">
        <f ca="1">IF(ISNA(MATCH($A118,'Bout Clock'!A$62:A$91,0)),"",INDIRECT(ADDRESS((MATCH($A118,'Bout Clock'!A$62:A$91,0)+ROW('Bout Clock'!A$61)),N$1,1,,"Bout Clock")))</f>
        <v>0</v>
      </c>
      <c r="O118" s="214" t="str">
        <f ca="1">IF(OR((N118=""),(N118=0)),"",((60*E118)/N118))</f>
        <v/>
      </c>
      <c r="Q118" s="214">
        <f>Q116+1</f>
        <v>16</v>
      </c>
      <c r="R118" s="134">
        <f ca="1">IF(ISNA(MATCH($Q118,Score!T$90:T$165,0)),"",(MATCH($Q118,Score!T$90:T$165,0)+ROW(Score!T$89)) )</f>
        <v>120</v>
      </c>
      <c r="S118" s="65" t="str">
        <f t="shared" ca="1" si="30"/>
        <v>666</v>
      </c>
      <c r="T118" s="134">
        <f t="shared" ca="1" si="30"/>
        <v>4</v>
      </c>
      <c r="U118" s="214">
        <f ca="1">IF((R118=""),"",SUM(T118,T119))</f>
        <v>4</v>
      </c>
      <c r="V118" s="214">
        <f ca="1">IF((R118=""),"",(U118-E118))</f>
        <v>4</v>
      </c>
      <c r="W118" s="391" t="str">
        <f ca="1">IF(($R118=""),"",IF(ISBLANK(INDIRECT(ADDRESS($R118,W$1,1,,"Score"))),"",1))</f>
        <v/>
      </c>
      <c r="X118" s="391">
        <f ca="1">IF(($R118=""),"",IF(ISBLANK(INDIRECT(ADDRESS($R118,X$1,1,,"Score"))),"",1))</f>
        <v>1</v>
      </c>
      <c r="Y118" s="380">
        <f ca="1">IF((X118=1),V118,"")</f>
        <v>4</v>
      </c>
      <c r="Z118" s="391">
        <f t="shared" ca="1" si="31"/>
        <v>1</v>
      </c>
      <c r="AA118" s="391" t="str">
        <f t="shared" ca="1" si="31"/>
        <v/>
      </c>
      <c r="AB118" s="391" t="str">
        <f t="shared" ca="1" si="31"/>
        <v/>
      </c>
      <c r="AC118" s="134">
        <f t="shared" ca="1" si="27"/>
        <v>1</v>
      </c>
      <c r="AD118" s="214">
        <f ca="1">N118</f>
        <v>0</v>
      </c>
      <c r="AE118" s="214" t="str">
        <f ca="1">IF(OR((AD118=""),(AD118=0)),"",((60*U118)/AD118))</f>
        <v/>
      </c>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row>
    <row r="119" spans="1:238">
      <c r="A119" s="214"/>
      <c r="B119" s="134" t="str">
        <f ca="1">IF(($B118=""),"",IF((INDIRECT(ADDRESS(($B118+2),(C$1-1),1,,"Score"))="SP"),($B118+2),""))</f>
        <v/>
      </c>
      <c r="C119" s="65" t="str">
        <f t="shared" ca="1" si="28"/>
        <v/>
      </c>
      <c r="D119" s="134" t="str">
        <f t="shared" ca="1" si="28"/>
        <v/>
      </c>
      <c r="E119" s="214"/>
      <c r="F119" s="214"/>
      <c r="G119" s="391"/>
      <c r="H119" s="402"/>
      <c r="I119" s="380"/>
      <c r="J119" s="391" t="str">
        <f t="shared" ca="1" si="29"/>
        <v/>
      </c>
      <c r="K119" s="391" t="str">
        <f t="shared" ca="1" si="29"/>
        <v/>
      </c>
      <c r="L119" s="391" t="str">
        <f t="shared" ca="1" si="29"/>
        <v/>
      </c>
      <c r="M119" s="134" t="str">
        <f t="shared" ca="1" si="24"/>
        <v/>
      </c>
      <c r="N119" s="214"/>
      <c r="O119" s="214"/>
      <c r="Q119" s="214"/>
      <c r="R119" s="134" t="str">
        <f ca="1">IF(($R118=""),"",IF((INDIRECT(ADDRESS(($R118+2),(S$1-1),1,,"Score"))="SP"),($R118+2),""))</f>
        <v/>
      </c>
      <c r="S119" s="65" t="str">
        <f t="shared" ca="1" si="30"/>
        <v/>
      </c>
      <c r="T119" s="134" t="str">
        <f t="shared" ca="1" si="30"/>
        <v/>
      </c>
      <c r="U119" s="214"/>
      <c r="V119" s="214"/>
      <c r="W119" s="391"/>
      <c r="X119" s="402"/>
      <c r="Y119" s="380"/>
      <c r="Z119" s="391" t="str">
        <f t="shared" ca="1" si="31"/>
        <v/>
      </c>
      <c r="AA119" s="391" t="str">
        <f t="shared" ca="1" si="31"/>
        <v/>
      </c>
      <c r="AB119" s="391" t="str">
        <f t="shared" ca="1" si="31"/>
        <v/>
      </c>
      <c r="AC119" s="134" t="str">
        <f t="shared" ca="1" si="27"/>
        <v/>
      </c>
      <c r="AD119" s="214"/>
      <c r="AE119" s="214"/>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row>
    <row r="120" spans="1:238">
      <c r="A120" s="440">
        <f>A118+1</f>
        <v>17</v>
      </c>
      <c r="B120" s="242">
        <f ca="1">IF(ISNA(MATCH($A120,Score!A$90:A$165,0)),"",(MATCH($A120,Score!A$90:A$165,0)+ROW(Score!A$89)))</f>
        <v>122</v>
      </c>
      <c r="C120" s="246" t="str">
        <f t="shared" ca="1" si="28"/>
        <v>614</v>
      </c>
      <c r="D120" s="242">
        <f t="shared" ca="1" si="28"/>
        <v>4</v>
      </c>
      <c r="E120" s="440">
        <f ca="1">IF((B120=""),"",SUM(D120,D121))</f>
        <v>4</v>
      </c>
      <c r="F120" s="440">
        <f ca="1">IF((B120=""),"",(E120-U120))</f>
        <v>-4</v>
      </c>
      <c r="G120" s="47" t="str">
        <f ca="1">IF(($B120=""),"",IF(ISBLANK(INDIRECT(ADDRESS($B120,G$1,1,,"Score"))),"",1))</f>
        <v/>
      </c>
      <c r="H120" s="47" t="str">
        <f ca="1">IF(($B120=""),"",IF(ISBLANK(INDIRECT(ADDRESS($B120,H$1,1,,"Score"))),"",1))</f>
        <v/>
      </c>
      <c r="I120" s="380" t="str">
        <f ca="1">IF((H120=1),F120,"")</f>
        <v/>
      </c>
      <c r="J120" s="47" t="str">
        <f t="shared" ca="1" si="29"/>
        <v/>
      </c>
      <c r="K120" s="47" t="str">
        <f t="shared" ca="1" si="29"/>
        <v/>
      </c>
      <c r="L120" s="47" t="str">
        <f t="shared" ca="1" si="29"/>
        <v/>
      </c>
      <c r="M120" s="242">
        <f t="shared" ref="M120:M151" ca="1" si="32">IF(($B120=""),"",INDIRECT(ADDRESS($B120,M$1,1,,"Score")))</f>
        <v>1</v>
      </c>
      <c r="N120" s="440">
        <f ca="1">IF(ISNA(MATCH($A120,'Bout Clock'!A$62:A$91,0)),"",INDIRECT(ADDRESS((MATCH($A120,'Bout Clock'!A$62:A$91,0)+ROW('Bout Clock'!A$61)),N$1,1,,"Bout Clock")))</f>
        <v>0</v>
      </c>
      <c r="O120" s="440" t="str">
        <f ca="1">IF(OR((N120=""),(N120=0)),"",((60*E120)/N120))</f>
        <v/>
      </c>
      <c r="Q120" s="440">
        <f>Q118+1</f>
        <v>17</v>
      </c>
      <c r="R120" s="242">
        <f ca="1">IF(ISNA(MATCH($Q120,Score!T$90:T$165,0)),"",(MATCH($Q120,Score!T$90:T$165,0)+ROW(Score!T$89)) )</f>
        <v>122</v>
      </c>
      <c r="S120" s="246" t="str">
        <f t="shared" ca="1" si="30"/>
        <v>462</v>
      </c>
      <c r="T120" s="242">
        <f t="shared" ca="1" si="30"/>
        <v>8</v>
      </c>
      <c r="U120" s="440">
        <f ca="1">IF((R120=""),"",SUM(T120,T121))</f>
        <v>8</v>
      </c>
      <c r="V120" s="440">
        <f ca="1">IF((R120=""),"",(U120-E120))</f>
        <v>4</v>
      </c>
      <c r="W120" s="47" t="str">
        <f ca="1">IF(($R120=""),"",IF(ISBLANK(INDIRECT(ADDRESS($R120,W$1,1,,"Score"))),"",1))</f>
        <v/>
      </c>
      <c r="X120" s="47">
        <f ca="1">IF(($R120=""),"",IF(ISBLANK(INDIRECT(ADDRESS($R120,X$1,1,,"Score"))),"",1))</f>
        <v>1</v>
      </c>
      <c r="Y120" s="380">
        <f ca="1">IF((X120=1),V120,"")</f>
        <v>4</v>
      </c>
      <c r="Z120" s="47" t="str">
        <f t="shared" ca="1" si="31"/>
        <v/>
      </c>
      <c r="AA120" s="47" t="str">
        <f t="shared" ca="1" si="31"/>
        <v/>
      </c>
      <c r="AB120" s="47" t="str">
        <f t="shared" ca="1" si="31"/>
        <v/>
      </c>
      <c r="AC120" s="242">
        <f t="shared" ref="AC120:AC151" ca="1" si="33">IF(($R120=""),"",INDIRECT(ADDRESS($R120,AC$1,1,,"Score")))</f>
        <v>2</v>
      </c>
      <c r="AD120" s="440">
        <f ca="1">N120</f>
        <v>0</v>
      </c>
      <c r="AE120" s="440" t="str">
        <f ca="1">IF(OR((AD120=""),(AD120=0)),"",((60*U120)/AD120))</f>
        <v/>
      </c>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row>
    <row r="121" spans="1:238">
      <c r="A121" s="440"/>
      <c r="B121" s="242" t="str">
        <f ca="1">IF(($B120=""),"",IF((INDIRECT(ADDRESS(($B120+2),(C$1-1),1,,"Score"))="SP"),($B120+2),""))</f>
        <v/>
      </c>
      <c r="C121" s="246" t="str">
        <f t="shared" ca="1" si="28"/>
        <v/>
      </c>
      <c r="D121" s="242" t="str">
        <f t="shared" ca="1" si="28"/>
        <v/>
      </c>
      <c r="E121" s="440"/>
      <c r="F121" s="440"/>
      <c r="G121" s="47"/>
      <c r="H121" s="47"/>
      <c r="I121" s="380"/>
      <c r="J121" s="47" t="str">
        <f t="shared" ca="1" si="29"/>
        <v/>
      </c>
      <c r="K121" s="47" t="str">
        <f t="shared" ca="1" si="29"/>
        <v/>
      </c>
      <c r="L121" s="47" t="str">
        <f t="shared" ca="1" si="29"/>
        <v/>
      </c>
      <c r="M121" s="242" t="str">
        <f t="shared" ca="1" si="32"/>
        <v/>
      </c>
      <c r="N121" s="440"/>
      <c r="O121" s="440"/>
      <c r="Q121" s="440"/>
      <c r="R121" s="242" t="str">
        <f ca="1">IF(($R120=""),"",IF((INDIRECT(ADDRESS(($R120+2),(S$1-1),1,,"Score"))="SP"),($R120+2),""))</f>
        <v/>
      </c>
      <c r="S121" s="246" t="str">
        <f t="shared" ca="1" si="30"/>
        <v/>
      </c>
      <c r="T121" s="242" t="str">
        <f t="shared" ca="1" si="30"/>
        <v/>
      </c>
      <c r="U121" s="440"/>
      <c r="V121" s="440"/>
      <c r="W121" s="47"/>
      <c r="X121" s="47"/>
      <c r="Y121" s="380"/>
      <c r="Z121" s="47" t="str">
        <f t="shared" ca="1" si="31"/>
        <v/>
      </c>
      <c r="AA121" s="47" t="str">
        <f t="shared" ca="1" si="31"/>
        <v/>
      </c>
      <c r="AB121" s="47" t="str">
        <f t="shared" ca="1" si="31"/>
        <v/>
      </c>
      <c r="AC121" s="242" t="str">
        <f t="shared" ca="1" si="33"/>
        <v/>
      </c>
      <c r="AD121" s="440"/>
      <c r="AE121" s="440"/>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row>
    <row r="122" spans="1:238">
      <c r="A122" s="214">
        <f>A120+1</f>
        <v>18</v>
      </c>
      <c r="B122" s="134">
        <f ca="1">IF(ISNA(MATCH($A122,Score!A$90:A$165,0)),"",(MATCH($A122,Score!A$90:A$165,0)+ROW(Score!A$89)))</f>
        <v>124</v>
      </c>
      <c r="C122" s="65" t="str">
        <f t="shared" ca="1" si="28"/>
        <v>76</v>
      </c>
      <c r="D122" s="134">
        <f t="shared" ca="1" si="28"/>
        <v>4</v>
      </c>
      <c r="E122" s="214">
        <f ca="1">IF((B122=""),"",SUM(D122,D123))</f>
        <v>4</v>
      </c>
      <c r="F122" s="214">
        <f ca="1">IF((B122=""),"",(E122-U122))</f>
        <v>4</v>
      </c>
      <c r="G122" s="391" t="str">
        <f ca="1">IF(($B122=""),"",IF(ISBLANK(INDIRECT(ADDRESS($B122,G$1,1,,"Score"))),"",1))</f>
        <v/>
      </c>
      <c r="H122" s="391">
        <f ca="1">IF(($B122=""),"",IF(ISBLANK(INDIRECT(ADDRESS($B122,H$1,1,,"Score"))),"",1))</f>
        <v>1</v>
      </c>
      <c r="I122" s="380">
        <f ca="1">IF((H122=1),F122,"")</f>
        <v>4</v>
      </c>
      <c r="J122" s="391" t="str">
        <f t="shared" ca="1" si="29"/>
        <v/>
      </c>
      <c r="K122" s="391" t="str">
        <f t="shared" ca="1" si="29"/>
        <v/>
      </c>
      <c r="L122" s="391" t="str">
        <f t="shared" ca="1" si="29"/>
        <v/>
      </c>
      <c r="M122" s="134">
        <f t="shared" ca="1" si="32"/>
        <v>1</v>
      </c>
      <c r="N122" s="214">
        <f ca="1">IF(ISNA(MATCH($A122,'Bout Clock'!A$62:A$91,0)),"",INDIRECT(ADDRESS((MATCH($A122,'Bout Clock'!A$62:A$91,0)+ROW('Bout Clock'!A$61)),N$1,1,,"Bout Clock")))</f>
        <v>0</v>
      </c>
      <c r="O122" s="214" t="str">
        <f ca="1">IF(OR((N122=""),(N122=0)),"",((60*E122)/N122))</f>
        <v/>
      </c>
      <c r="Q122" s="214">
        <f>Q120+1</f>
        <v>18</v>
      </c>
      <c r="R122" s="134">
        <f ca="1">IF(ISNA(MATCH($Q122,Score!T$90:T$165,0)),"",(MATCH($Q122,Score!T$90:T$165,0)+ROW(Score!T$89)) )</f>
        <v>124</v>
      </c>
      <c r="S122" s="65" t="str">
        <f t="shared" ca="1" si="30"/>
        <v>3</v>
      </c>
      <c r="T122" s="134">
        <f t="shared" ca="1" si="30"/>
        <v>0</v>
      </c>
      <c r="U122" s="214">
        <f ca="1">IF((R122=""),"",SUM(T122,T123))</f>
        <v>0</v>
      </c>
      <c r="V122" s="214">
        <f ca="1">IF((R122=""),"",(U122-E122))</f>
        <v>-4</v>
      </c>
      <c r="W122" s="391" t="str">
        <f ca="1">IF(($R122=""),"",IF(ISBLANK(INDIRECT(ADDRESS($R122,W$1,1,,"Score"))),"",1))</f>
        <v/>
      </c>
      <c r="X122" s="391" t="str">
        <f ca="1">IF(($R122=""),"",IF(ISBLANK(INDIRECT(ADDRESS($R122,X$1,1,,"Score"))),"",1))</f>
        <v/>
      </c>
      <c r="Y122" s="380" t="str">
        <f ca="1">IF((X122=1),V122,"")</f>
        <v/>
      </c>
      <c r="Z122" s="391" t="str">
        <f t="shared" ca="1" si="31"/>
        <v/>
      </c>
      <c r="AA122" s="391" t="str">
        <f t="shared" ca="1" si="31"/>
        <v/>
      </c>
      <c r="AB122" s="391" t="str">
        <f t="shared" ca="1" si="31"/>
        <v/>
      </c>
      <c r="AC122" s="134">
        <f t="shared" ca="1" si="33"/>
        <v>1</v>
      </c>
      <c r="AD122" s="214">
        <f ca="1">N122</f>
        <v>0</v>
      </c>
      <c r="AE122" s="214" t="str">
        <f ca="1">IF(OR((AD122=""),(AD122=0)),"",((60*U122)/AD122))</f>
        <v/>
      </c>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row>
    <row r="123" spans="1:238">
      <c r="A123" s="214"/>
      <c r="B123" s="134" t="str">
        <f ca="1">IF(($B122=""),"",IF((INDIRECT(ADDRESS(($B122+2),(C$1-1),1,,"Score"))="SP"),($B122+2),""))</f>
        <v/>
      </c>
      <c r="C123" s="65" t="str">
        <f t="shared" ca="1" si="28"/>
        <v/>
      </c>
      <c r="D123" s="134" t="str">
        <f t="shared" ca="1" si="28"/>
        <v/>
      </c>
      <c r="E123" s="214"/>
      <c r="F123" s="214"/>
      <c r="G123" s="391"/>
      <c r="H123" s="402"/>
      <c r="I123" s="380"/>
      <c r="J123" s="391" t="str">
        <f t="shared" ca="1" si="29"/>
        <v/>
      </c>
      <c r="K123" s="391" t="str">
        <f t="shared" ca="1" si="29"/>
        <v/>
      </c>
      <c r="L123" s="391" t="str">
        <f t="shared" ca="1" si="29"/>
        <v/>
      </c>
      <c r="M123" s="134" t="str">
        <f t="shared" ca="1" si="32"/>
        <v/>
      </c>
      <c r="N123" s="214"/>
      <c r="O123" s="214"/>
      <c r="Q123" s="214"/>
      <c r="R123" s="134" t="str">
        <f ca="1">IF(($R122=""),"",IF((INDIRECT(ADDRESS(($R122+2),(S$1-1),1,,"Score"))="SP"),($R122+2),""))</f>
        <v/>
      </c>
      <c r="S123" s="65" t="str">
        <f t="shared" ca="1" si="30"/>
        <v/>
      </c>
      <c r="T123" s="134" t="str">
        <f t="shared" ca="1" si="30"/>
        <v/>
      </c>
      <c r="U123" s="214"/>
      <c r="V123" s="214"/>
      <c r="W123" s="391"/>
      <c r="X123" s="402"/>
      <c r="Y123" s="380"/>
      <c r="Z123" s="391" t="str">
        <f t="shared" ca="1" si="31"/>
        <v/>
      </c>
      <c r="AA123" s="391" t="str">
        <f t="shared" ca="1" si="31"/>
        <v/>
      </c>
      <c r="AB123" s="391" t="str">
        <f t="shared" ca="1" si="31"/>
        <v/>
      </c>
      <c r="AC123" s="134" t="str">
        <f t="shared" ca="1" si="33"/>
        <v/>
      </c>
      <c r="AD123" s="214"/>
      <c r="AE123" s="214"/>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row>
    <row r="124" spans="1:238">
      <c r="A124" s="440">
        <f>A122+1</f>
        <v>19</v>
      </c>
      <c r="B124" s="242">
        <f ca="1">IF(ISNA(MATCH($A124,Score!A$90:A$165,0)),"",(MATCH($A124,Score!A$90:A$165,0)+ROW(Score!A$89)))</f>
        <v>126</v>
      </c>
      <c r="C124" s="246" t="str">
        <f t="shared" ca="1" si="28"/>
        <v>105</v>
      </c>
      <c r="D124" s="242">
        <f t="shared" ca="1" si="28"/>
        <v>4</v>
      </c>
      <c r="E124" s="440">
        <f ca="1">IF((B124=""),"",SUM(D124,D125))</f>
        <v>4</v>
      </c>
      <c r="F124" s="440">
        <f ca="1">IF((B124=""),"",(E124-U124))</f>
        <v>0</v>
      </c>
      <c r="G124" s="47" t="str">
        <f ca="1">IF(($B124=""),"",IF(ISBLANK(INDIRECT(ADDRESS($B124,G$1,1,,"Score"))),"",1))</f>
        <v/>
      </c>
      <c r="H124" s="47" t="str">
        <f ca="1">IF(($B124=""),"",IF(ISBLANK(INDIRECT(ADDRESS($B124,H$1,1,,"Score"))),"",1))</f>
        <v/>
      </c>
      <c r="I124" s="380" t="str">
        <f ca="1">IF((H124=1),F124,"")</f>
        <v/>
      </c>
      <c r="J124" s="47" t="str">
        <f t="shared" ca="1" si="29"/>
        <v/>
      </c>
      <c r="K124" s="47" t="str">
        <f t="shared" ca="1" si="29"/>
        <v/>
      </c>
      <c r="L124" s="47" t="str">
        <f t="shared" ca="1" si="29"/>
        <v/>
      </c>
      <c r="M124" s="242">
        <f t="shared" ca="1" si="32"/>
        <v>1</v>
      </c>
      <c r="N124" s="440">
        <f ca="1">IF(ISNA(MATCH($A124,'Bout Clock'!A$62:A$91,0)),"",INDIRECT(ADDRESS((MATCH($A124,'Bout Clock'!A$62:A$91,0)+ROW('Bout Clock'!A$61)),N$1,1,,"Bout Clock")))</f>
        <v>0</v>
      </c>
      <c r="O124" s="440" t="str">
        <f ca="1">IF(OR((N124=""),(N124=0)),"",((60*E124)/N124))</f>
        <v/>
      </c>
      <c r="Q124" s="440">
        <f>Q122+1</f>
        <v>19</v>
      </c>
      <c r="R124" s="242">
        <f ca="1">IF(ISNA(MATCH($Q124,Score!T$90:T$165,0)),"",(MATCH($Q124,Score!T$90:T$165,0)+ROW(Score!T$89)) )</f>
        <v>126</v>
      </c>
      <c r="S124" s="246" t="str">
        <f t="shared" ca="1" si="30"/>
        <v>666</v>
      </c>
      <c r="T124" s="242">
        <f t="shared" ca="1" si="30"/>
        <v>4</v>
      </c>
      <c r="U124" s="440">
        <f ca="1">IF((R124=""),"",SUM(T124,T125))</f>
        <v>4</v>
      </c>
      <c r="V124" s="440">
        <f ca="1">IF((R124=""),"",(U124-E124))</f>
        <v>0</v>
      </c>
      <c r="W124" s="47" t="str">
        <f ca="1">IF(($R124=""),"",IF(ISBLANK(INDIRECT(ADDRESS($R124,W$1,1,,"Score"))),"",1))</f>
        <v/>
      </c>
      <c r="X124" s="47">
        <f ca="1">IF(($R124=""),"",IF(ISBLANK(INDIRECT(ADDRESS($R124,X$1,1,,"Score"))),"",1))</f>
        <v>1</v>
      </c>
      <c r="Y124" s="380">
        <f ca="1">IF((X124=1),V124,"")</f>
        <v>0</v>
      </c>
      <c r="Z124" s="47">
        <f t="shared" ca="1" si="31"/>
        <v>1</v>
      </c>
      <c r="AA124" s="47" t="str">
        <f t="shared" ca="1" si="31"/>
        <v/>
      </c>
      <c r="AB124" s="47" t="str">
        <f t="shared" ca="1" si="31"/>
        <v/>
      </c>
      <c r="AC124" s="242">
        <f t="shared" ca="1" si="33"/>
        <v>1</v>
      </c>
      <c r="AD124" s="440">
        <f ca="1">N124</f>
        <v>0</v>
      </c>
      <c r="AE124" s="440" t="str">
        <f ca="1">IF(OR((AD124=""),(AD124=0)),"",((60*U124)/AD124))</f>
        <v/>
      </c>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row>
    <row r="125" spans="1:238">
      <c r="A125" s="440"/>
      <c r="B125" s="242" t="str">
        <f ca="1">IF(($B124=""),"",IF((INDIRECT(ADDRESS(($B124+2),(C$1-1),1,,"Score"))="SP"),($B124+2),""))</f>
        <v/>
      </c>
      <c r="C125" s="246" t="str">
        <f t="shared" ca="1" si="28"/>
        <v/>
      </c>
      <c r="D125" s="242" t="str">
        <f t="shared" ca="1" si="28"/>
        <v/>
      </c>
      <c r="E125" s="440"/>
      <c r="F125" s="440"/>
      <c r="G125" s="47"/>
      <c r="H125" s="47"/>
      <c r="I125" s="380"/>
      <c r="J125" s="47" t="str">
        <f t="shared" ca="1" si="29"/>
        <v/>
      </c>
      <c r="K125" s="47" t="str">
        <f t="shared" ca="1" si="29"/>
        <v/>
      </c>
      <c r="L125" s="47" t="str">
        <f t="shared" ca="1" si="29"/>
        <v/>
      </c>
      <c r="M125" s="242" t="str">
        <f t="shared" ca="1" si="32"/>
        <v/>
      </c>
      <c r="N125" s="440"/>
      <c r="O125" s="440"/>
      <c r="Q125" s="440"/>
      <c r="R125" s="242" t="str">
        <f ca="1">IF(($R124=""),"",IF((INDIRECT(ADDRESS(($R124+2),(S$1-1),1,,"Score"))="SP"),($R124+2),""))</f>
        <v/>
      </c>
      <c r="S125" s="246" t="str">
        <f t="shared" ca="1" si="30"/>
        <v/>
      </c>
      <c r="T125" s="242" t="str">
        <f t="shared" ca="1" si="30"/>
        <v/>
      </c>
      <c r="U125" s="440"/>
      <c r="V125" s="440"/>
      <c r="W125" s="47"/>
      <c r="X125" s="47"/>
      <c r="Y125" s="380"/>
      <c r="Z125" s="47" t="str">
        <f t="shared" ca="1" si="31"/>
        <v/>
      </c>
      <c r="AA125" s="47" t="str">
        <f t="shared" ca="1" si="31"/>
        <v/>
      </c>
      <c r="AB125" s="47" t="str">
        <f t="shared" ca="1" si="31"/>
        <v/>
      </c>
      <c r="AC125" s="242" t="str">
        <f t="shared" ca="1" si="33"/>
        <v/>
      </c>
      <c r="AD125" s="440"/>
      <c r="AE125" s="440"/>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row>
    <row r="126" spans="1:238">
      <c r="A126" s="214">
        <f>A124+1</f>
        <v>20</v>
      </c>
      <c r="B126" s="134">
        <f ca="1">IF(ISNA(MATCH($A126,Score!A$90:A$165,0)),"",(MATCH($A126,Score!A$90:A$165,0)+ROW(Score!A$89)))</f>
        <v>128</v>
      </c>
      <c r="C126" s="65" t="str">
        <f t="shared" ca="1" si="28"/>
        <v>76</v>
      </c>
      <c r="D126" s="134">
        <f t="shared" ca="1" si="28"/>
        <v>19</v>
      </c>
      <c r="E126" s="214">
        <f ca="1">IF((B126=""),"",SUM(D126,D127))</f>
        <v>19</v>
      </c>
      <c r="F126" s="214">
        <f ca="1">IF((B126=""),"",(E126-U126))</f>
        <v>19</v>
      </c>
      <c r="G126" s="391" t="str">
        <f ca="1">IF(($B126=""),"",IF(ISBLANK(INDIRECT(ADDRESS($B126,G$1,1,,"Score"))),"",1))</f>
        <v/>
      </c>
      <c r="H126" s="391">
        <f ca="1">IF(($B126=""),"",IF(ISBLANK(INDIRECT(ADDRESS($B126,H$1,1,,"Score"))),"",1))</f>
        <v>1</v>
      </c>
      <c r="I126" s="380">
        <f ca="1">IF((H126=1),F126,"")</f>
        <v>19</v>
      </c>
      <c r="J126" s="391" t="str">
        <f t="shared" ca="1" si="29"/>
        <v/>
      </c>
      <c r="K126" s="391" t="str">
        <f t="shared" ca="1" si="29"/>
        <v/>
      </c>
      <c r="L126" s="391" t="str">
        <f t="shared" ca="1" si="29"/>
        <v/>
      </c>
      <c r="M126" s="134">
        <f t="shared" ca="1" si="32"/>
        <v>4</v>
      </c>
      <c r="N126" s="214">
        <f ca="1">IF(ISNA(MATCH($A126,'Bout Clock'!A$62:A$91,0)),"",INDIRECT(ADDRESS((MATCH($A126,'Bout Clock'!A$62:A$91,0)+ROW('Bout Clock'!A$61)),N$1,1,,"Bout Clock")))</f>
        <v>0</v>
      </c>
      <c r="O126" s="214" t="str">
        <f ca="1">IF(OR((N126=""),(N126=0)),"",((60*E126)/N126))</f>
        <v/>
      </c>
      <c r="Q126" s="214">
        <f>Q124+1</f>
        <v>20</v>
      </c>
      <c r="R126" s="134">
        <f ca="1">IF(ISNA(MATCH($Q126,Score!T$90:T$165,0)),"",(MATCH($Q126,Score!T$90:T$165,0)+ROW(Score!T$89)) )</f>
        <v>128</v>
      </c>
      <c r="S126" s="65" t="str">
        <f t="shared" ca="1" si="30"/>
        <v>462</v>
      </c>
      <c r="T126" s="134">
        <f t="shared" ca="1" si="30"/>
        <v>0</v>
      </c>
      <c r="U126" s="214">
        <f ca="1">IF((R126=""),"",SUM(T126,T127))</f>
        <v>0</v>
      </c>
      <c r="V126" s="214">
        <f ca="1">IF((R126=""),"",(U126-E126))</f>
        <v>-19</v>
      </c>
      <c r="W126" s="391" t="str">
        <f ca="1">IF(($R126=""),"",IF(ISBLANK(INDIRECT(ADDRESS($R126,W$1,1,,"Score"))),"",1))</f>
        <v/>
      </c>
      <c r="X126" s="391" t="str">
        <f ca="1">IF(($R126=""),"",IF(ISBLANK(INDIRECT(ADDRESS($R126,X$1,1,,"Score"))),"",1))</f>
        <v/>
      </c>
      <c r="Y126" s="380" t="str">
        <f ca="1">IF((X126=1),V126,"")</f>
        <v/>
      </c>
      <c r="Z126" s="391" t="str">
        <f t="shared" ca="1" si="31"/>
        <v/>
      </c>
      <c r="AA126" s="391" t="str">
        <f t="shared" ca="1" si="31"/>
        <v/>
      </c>
      <c r="AB126" s="391" t="str">
        <f t="shared" ca="1" si="31"/>
        <v/>
      </c>
      <c r="AC126" s="134">
        <f t="shared" ca="1" si="33"/>
        <v>1</v>
      </c>
      <c r="AD126" s="214">
        <f ca="1">N126</f>
        <v>0</v>
      </c>
      <c r="AE126" s="214" t="str">
        <f ca="1">IF(OR((AD126=""),(AD126=0)),"",((60*U126)/AD126))</f>
        <v/>
      </c>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row>
    <row r="127" spans="1:238">
      <c r="A127" s="214"/>
      <c r="B127" s="134" t="str">
        <f ca="1">IF(($B126=""),"",IF((INDIRECT(ADDRESS(($B126+2),(C$1-1),1,,"Score"))="SP"),($B126+2),""))</f>
        <v/>
      </c>
      <c r="C127" s="65" t="str">
        <f t="shared" ca="1" si="28"/>
        <v/>
      </c>
      <c r="D127" s="134" t="str">
        <f t="shared" ca="1" si="28"/>
        <v/>
      </c>
      <c r="E127" s="214"/>
      <c r="F127" s="214"/>
      <c r="G127" s="391"/>
      <c r="H127" s="402"/>
      <c r="I127" s="380"/>
      <c r="J127" s="391" t="str">
        <f t="shared" ca="1" si="29"/>
        <v/>
      </c>
      <c r="K127" s="391" t="str">
        <f t="shared" ca="1" si="29"/>
        <v/>
      </c>
      <c r="L127" s="391" t="str">
        <f t="shared" ca="1" si="29"/>
        <v/>
      </c>
      <c r="M127" s="134" t="str">
        <f t="shared" ca="1" si="32"/>
        <v/>
      </c>
      <c r="N127" s="214"/>
      <c r="O127" s="214"/>
      <c r="Q127" s="214"/>
      <c r="R127" s="134" t="str">
        <f ca="1">IF(($R126=""),"",IF((INDIRECT(ADDRESS(($R126+2),(S$1-1),1,,"Score"))="SP"),($R126+2),""))</f>
        <v/>
      </c>
      <c r="S127" s="65" t="str">
        <f t="shared" ca="1" si="30"/>
        <v/>
      </c>
      <c r="T127" s="134" t="str">
        <f t="shared" ca="1" si="30"/>
        <v/>
      </c>
      <c r="U127" s="214"/>
      <c r="V127" s="214"/>
      <c r="W127" s="391"/>
      <c r="X127" s="402"/>
      <c r="Y127" s="380"/>
      <c r="Z127" s="391" t="str">
        <f t="shared" ca="1" si="31"/>
        <v/>
      </c>
      <c r="AA127" s="391" t="str">
        <f t="shared" ca="1" si="31"/>
        <v/>
      </c>
      <c r="AB127" s="391" t="str">
        <f t="shared" ca="1" si="31"/>
        <v/>
      </c>
      <c r="AC127" s="134" t="str">
        <f t="shared" ca="1" si="33"/>
        <v/>
      </c>
      <c r="AD127" s="214"/>
      <c r="AE127" s="214"/>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row>
    <row r="128" spans="1:238">
      <c r="A128" s="440">
        <f>A126+1</f>
        <v>21</v>
      </c>
      <c r="B128" s="242">
        <f ca="1">IF(ISNA(MATCH($A128,Score!A$90:A$165,0)),"",(MATCH($A128,Score!A$90:A$165,0)+ROW(Score!A$89)))</f>
        <v>130</v>
      </c>
      <c r="C128" s="246" t="str">
        <f t="shared" ref="C128:D147" ca="1" si="34">IF(($B128=""),"",INDIRECT(ADDRESS($B128,C$1,1,,"Score")))</f>
        <v>614</v>
      </c>
      <c r="D128" s="242">
        <f t="shared" ca="1" si="34"/>
        <v>0</v>
      </c>
      <c r="E128" s="440">
        <f ca="1">IF((B128=""),"",SUM(D128,D129))</f>
        <v>0</v>
      </c>
      <c r="F128" s="440">
        <f ca="1">IF((B128=""),"",(E128-U128))</f>
        <v>0</v>
      </c>
      <c r="G128" s="47" t="str">
        <f ca="1">IF(($B128=""),"",IF(ISBLANK(INDIRECT(ADDRESS($B128,G$1,1,,"Score"))),"",1))</f>
        <v/>
      </c>
      <c r="H128" s="47">
        <f ca="1">IF(($B128=""),"",IF(ISBLANK(INDIRECT(ADDRESS($B128,H$1,1,,"Score"))),"",1))</f>
        <v>1</v>
      </c>
      <c r="I128" s="380">
        <f ca="1">IF((H128=1),F128,"")</f>
        <v>0</v>
      </c>
      <c r="J128" s="47">
        <f t="shared" ref="J128:L147" ca="1" si="35">IF(($B128=""),"",IF(ISBLANK(INDIRECT(ADDRESS($B128,J$1,1,,"Score"))),"",1))</f>
        <v>1</v>
      </c>
      <c r="K128" s="47" t="str">
        <f t="shared" ca="1" si="35"/>
        <v/>
      </c>
      <c r="L128" s="47" t="str">
        <f t="shared" ca="1" si="35"/>
        <v/>
      </c>
      <c r="M128" s="242">
        <f t="shared" ca="1" si="32"/>
        <v>1</v>
      </c>
      <c r="N128" s="440">
        <f ca="1">IF(ISNA(MATCH($A128,'Bout Clock'!A$62:A$91,0)),"",INDIRECT(ADDRESS((MATCH($A128,'Bout Clock'!A$62:A$91,0)+ROW('Bout Clock'!A$61)),N$1,1,,"Bout Clock")))</f>
        <v>0</v>
      </c>
      <c r="O128" s="440" t="str">
        <f ca="1">IF(OR((N128=""),(N128=0)),"",((60*E128)/N128))</f>
        <v/>
      </c>
      <c r="Q128" s="440">
        <f>Q126+1</f>
        <v>21</v>
      </c>
      <c r="R128" s="242">
        <f ca="1">IF(ISNA(MATCH($Q128,Score!T$90:T$165,0)),"",(MATCH($Q128,Score!T$90:T$165,0)+ROW(Score!T$89)) )</f>
        <v>130</v>
      </c>
      <c r="S128" s="246" t="str">
        <f t="shared" ref="S128:T147" ca="1" si="36">IF(($R128=""),"",INDIRECT(ADDRESS($R128,S$1,1,,"Score")))</f>
        <v>462</v>
      </c>
      <c r="T128" s="242">
        <f t="shared" ca="1" si="36"/>
        <v>0</v>
      </c>
      <c r="U128" s="440">
        <f ca="1">IF((R128=""),"",SUM(T128,T129))</f>
        <v>0</v>
      </c>
      <c r="V128" s="440">
        <f ca="1">IF((R128=""),"",(U128-E128))</f>
        <v>0</v>
      </c>
      <c r="W128" s="47" t="str">
        <f ca="1">IF(($R128=""),"",IF(ISBLANK(INDIRECT(ADDRESS($R128,W$1,1,,"Score"))),"",1))</f>
        <v/>
      </c>
      <c r="X128" s="47" t="str">
        <f ca="1">IF(($R128=""),"",IF(ISBLANK(INDIRECT(ADDRESS($R128,X$1,1,,"Score"))),"",1))</f>
        <v/>
      </c>
      <c r="Y128" s="380" t="str">
        <f ca="1">IF((X128=1),V128,"")</f>
        <v/>
      </c>
      <c r="Z128" s="47" t="str">
        <f t="shared" ref="Z128:AB147" ca="1" si="37">IF(($R128=""),"",IF(ISBLANK(INDIRECT(ADDRESS($R128,Z$1,1,,"Score"))),"",1))</f>
        <v/>
      </c>
      <c r="AA128" s="47" t="str">
        <f t="shared" ca="1" si="37"/>
        <v/>
      </c>
      <c r="AB128" s="47">
        <f t="shared" ca="1" si="37"/>
        <v>1</v>
      </c>
      <c r="AC128" s="242">
        <f t="shared" ca="1" si="33"/>
        <v>0</v>
      </c>
      <c r="AD128" s="440">
        <f ca="1">N128</f>
        <v>0</v>
      </c>
      <c r="AE128" s="440" t="str">
        <f ca="1">IF(OR((AD128=""),(AD128=0)),"",((60*U128)/AD128))</f>
        <v/>
      </c>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row>
    <row r="129" spans="1:238">
      <c r="A129" s="440"/>
      <c r="B129" s="242" t="str">
        <f ca="1">IF(($B128=""),"",IF((INDIRECT(ADDRESS(($B128+2),(C$1-1),1,,"Score"))="SP"),($B128+2),""))</f>
        <v/>
      </c>
      <c r="C129" s="246" t="str">
        <f t="shared" ca="1" si="34"/>
        <v/>
      </c>
      <c r="D129" s="242" t="str">
        <f t="shared" ca="1" si="34"/>
        <v/>
      </c>
      <c r="E129" s="440"/>
      <c r="F129" s="440"/>
      <c r="G129" s="47"/>
      <c r="H129" s="47"/>
      <c r="I129" s="380"/>
      <c r="J129" s="47" t="str">
        <f t="shared" ca="1" si="35"/>
        <v/>
      </c>
      <c r="K129" s="47" t="str">
        <f t="shared" ca="1" si="35"/>
        <v/>
      </c>
      <c r="L129" s="47" t="str">
        <f t="shared" ca="1" si="35"/>
        <v/>
      </c>
      <c r="M129" s="242" t="str">
        <f t="shared" ca="1" si="32"/>
        <v/>
      </c>
      <c r="N129" s="440"/>
      <c r="O129" s="440"/>
      <c r="Q129" s="440"/>
      <c r="R129" s="242" t="str">
        <f ca="1">IF(($R128=""),"",IF((INDIRECT(ADDRESS(($R128+2),(S$1-1),1,,"Score"))="SP"),($R128+2),""))</f>
        <v/>
      </c>
      <c r="S129" s="246" t="str">
        <f t="shared" ca="1" si="36"/>
        <v/>
      </c>
      <c r="T129" s="242" t="str">
        <f t="shared" ca="1" si="36"/>
        <v/>
      </c>
      <c r="U129" s="440"/>
      <c r="V129" s="440"/>
      <c r="W129" s="47"/>
      <c r="X129" s="47"/>
      <c r="Y129" s="380"/>
      <c r="Z129" s="47" t="str">
        <f t="shared" ca="1" si="37"/>
        <v/>
      </c>
      <c r="AA129" s="47" t="str">
        <f t="shared" ca="1" si="37"/>
        <v/>
      </c>
      <c r="AB129" s="47" t="str">
        <f t="shared" ca="1" si="37"/>
        <v/>
      </c>
      <c r="AC129" s="242" t="str">
        <f t="shared" ca="1" si="33"/>
        <v/>
      </c>
      <c r="AD129" s="440"/>
      <c r="AE129" s="440"/>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row>
    <row r="130" spans="1:238">
      <c r="A130" s="214">
        <f>A128+1</f>
        <v>22</v>
      </c>
      <c r="B130" s="134" t="str">
        <f ca="1">IF(ISNA(MATCH($A130,Score!A$90:A$165,0)),"",(MATCH($A130,Score!A$90:A$165,0)+ROW(Score!A$89)))</f>
        <v/>
      </c>
      <c r="C130" s="65" t="str">
        <f t="shared" ca="1" si="34"/>
        <v/>
      </c>
      <c r="D130" s="134" t="str">
        <f t="shared" ca="1" si="34"/>
        <v/>
      </c>
      <c r="E130" s="214" t="str">
        <f>IF((B130=""),"",SUM(D130,D131))</f>
        <v/>
      </c>
      <c r="F130" s="214" t="str">
        <f>IF((B130=""),"",(E130-U130))</f>
        <v/>
      </c>
      <c r="G130" s="391" t="str">
        <f ca="1">IF(($B130=""),"",IF(ISBLANK(INDIRECT(ADDRESS($B130,G$1,1,,"Score"))),"",1))</f>
        <v/>
      </c>
      <c r="H130" s="391" t="str">
        <f ca="1">IF(($B130=""),"",IF(ISBLANK(INDIRECT(ADDRESS($B130,H$1,1,,"Score"))),"",1))</f>
        <v/>
      </c>
      <c r="I130" s="380" t="str">
        <f ca="1">IF((H130=1),F130,"")</f>
        <v/>
      </c>
      <c r="J130" s="391" t="str">
        <f t="shared" ca="1" si="35"/>
        <v/>
      </c>
      <c r="K130" s="391" t="str">
        <f t="shared" ca="1" si="35"/>
        <v/>
      </c>
      <c r="L130" s="391" t="str">
        <f t="shared" ca="1" si="35"/>
        <v/>
      </c>
      <c r="M130" s="134" t="str">
        <f t="shared" ca="1" si="32"/>
        <v/>
      </c>
      <c r="N130" s="214" t="str">
        <f ca="1">IF(ISNA(MATCH($A130,'Bout Clock'!A$62:A$91,0)),"",INDIRECT(ADDRESS((MATCH($A130,'Bout Clock'!A$62:A$91,0)+ROW('Bout Clock'!A$61)),N$1,1,,"Bout Clock")))</f>
        <v/>
      </c>
      <c r="O130" s="214" t="str">
        <f ca="1">IF(OR((N130=""),(N130=0)),"",((60*E130)/N130))</f>
        <v/>
      </c>
      <c r="Q130" s="214">
        <f>Q128+1</f>
        <v>22</v>
      </c>
      <c r="R130" s="134" t="str">
        <f ca="1">IF(ISNA(MATCH($Q130,Score!T$90:T$165,0)),"",(MATCH($Q130,Score!T$90:T$165,0)+ROW(Score!T$89)) )</f>
        <v/>
      </c>
      <c r="S130" s="65" t="str">
        <f t="shared" ca="1" si="36"/>
        <v/>
      </c>
      <c r="T130" s="134" t="str">
        <f t="shared" ca="1" si="36"/>
        <v/>
      </c>
      <c r="U130" s="214" t="str">
        <f>IF((R130=""),"",SUM(T130,T131))</f>
        <v/>
      </c>
      <c r="V130" s="214" t="str">
        <f>IF((R130=""),"",(U130-E130))</f>
        <v/>
      </c>
      <c r="W130" s="391" t="str">
        <f ca="1">IF(($R130=""),"",IF(ISBLANK(INDIRECT(ADDRESS($R130,W$1,1,,"Score"))),"",1))</f>
        <v/>
      </c>
      <c r="X130" s="391" t="str">
        <f ca="1">IF(($R130=""),"",IF(ISBLANK(INDIRECT(ADDRESS($R130,X$1,1,,"Score"))),"",1))</f>
        <v/>
      </c>
      <c r="Y130" s="380" t="str">
        <f ca="1">IF((X130=1),V130,"")</f>
        <v/>
      </c>
      <c r="Z130" s="391" t="str">
        <f t="shared" ca="1" si="37"/>
        <v/>
      </c>
      <c r="AA130" s="391" t="str">
        <f t="shared" ca="1" si="37"/>
        <v/>
      </c>
      <c r="AB130" s="391" t="str">
        <f t="shared" ca="1" si="37"/>
        <v/>
      </c>
      <c r="AC130" s="134" t="str">
        <f t="shared" ca="1" si="33"/>
        <v/>
      </c>
      <c r="AD130" s="214" t="str">
        <f ca="1">N130</f>
        <v/>
      </c>
      <c r="AE130" s="214" t="str">
        <f ca="1">IF(OR((AD130=""),(AD130=0)),"",((60*U130)/AD130))</f>
        <v/>
      </c>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row>
    <row r="131" spans="1:238">
      <c r="A131" s="214"/>
      <c r="B131" s="134" t="str">
        <f ca="1">IF(($B130=""),"",IF((INDIRECT(ADDRESS(($B130+2),(C$1-1),1,,"Score"))="SP"),($B130+2),""))</f>
        <v/>
      </c>
      <c r="C131" s="65" t="str">
        <f t="shared" ca="1" si="34"/>
        <v/>
      </c>
      <c r="D131" s="134" t="str">
        <f t="shared" ca="1" si="34"/>
        <v/>
      </c>
      <c r="E131" s="214"/>
      <c r="F131" s="214"/>
      <c r="G131" s="391"/>
      <c r="H131" s="402"/>
      <c r="I131" s="380"/>
      <c r="J131" s="391" t="str">
        <f t="shared" ca="1" si="35"/>
        <v/>
      </c>
      <c r="K131" s="391" t="str">
        <f t="shared" ca="1" si="35"/>
        <v/>
      </c>
      <c r="L131" s="391" t="str">
        <f t="shared" ca="1" si="35"/>
        <v/>
      </c>
      <c r="M131" s="134" t="str">
        <f t="shared" ca="1" si="32"/>
        <v/>
      </c>
      <c r="N131" s="214"/>
      <c r="O131" s="214"/>
      <c r="Q131" s="214"/>
      <c r="R131" s="134" t="str">
        <f ca="1">IF(($R130=""),"",IF((INDIRECT(ADDRESS(($R130+2),(S$1-1),1,,"Score"))="SP"),($R130+2),""))</f>
        <v/>
      </c>
      <c r="S131" s="65" t="str">
        <f t="shared" ca="1" si="36"/>
        <v/>
      </c>
      <c r="T131" s="134" t="str">
        <f t="shared" ca="1" si="36"/>
        <v/>
      </c>
      <c r="U131" s="214"/>
      <c r="V131" s="214"/>
      <c r="W131" s="391"/>
      <c r="X131" s="402"/>
      <c r="Y131" s="380"/>
      <c r="Z131" s="391" t="str">
        <f t="shared" ca="1" si="37"/>
        <v/>
      </c>
      <c r="AA131" s="391" t="str">
        <f t="shared" ca="1" si="37"/>
        <v/>
      </c>
      <c r="AB131" s="391" t="str">
        <f t="shared" ca="1" si="37"/>
        <v/>
      </c>
      <c r="AC131" s="134" t="str">
        <f t="shared" ca="1" si="33"/>
        <v/>
      </c>
      <c r="AD131" s="214"/>
      <c r="AE131" s="214"/>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row>
    <row r="132" spans="1:238">
      <c r="A132" s="440">
        <f>A130+1</f>
        <v>23</v>
      </c>
      <c r="B132" s="242" t="str">
        <f ca="1">IF(ISNA(MATCH($A132,Score!A$90:A$165,0)),"",(MATCH($A132,Score!A$90:A$165,0)+ROW(Score!A$89)))</f>
        <v/>
      </c>
      <c r="C132" s="246" t="str">
        <f t="shared" ca="1" si="34"/>
        <v/>
      </c>
      <c r="D132" s="242" t="str">
        <f t="shared" ca="1" si="34"/>
        <v/>
      </c>
      <c r="E132" s="440" t="str">
        <f>IF((B132=""),"",SUM(D132,D133))</f>
        <v/>
      </c>
      <c r="F132" s="440" t="str">
        <f>IF((B132=""),"",(E132-U132))</f>
        <v/>
      </c>
      <c r="G132" s="47" t="str">
        <f ca="1">IF(($B132=""),"",IF(ISBLANK(INDIRECT(ADDRESS($B132,G$1,1,,"Score"))),"",1))</f>
        <v/>
      </c>
      <c r="H132" s="47" t="str">
        <f ca="1">IF(($B132=""),"",IF(ISBLANK(INDIRECT(ADDRESS($B132,H$1,1,,"Score"))),"",1))</f>
        <v/>
      </c>
      <c r="I132" s="380" t="str">
        <f ca="1">IF((H132=1),F132,"")</f>
        <v/>
      </c>
      <c r="J132" s="47" t="str">
        <f t="shared" ca="1" si="35"/>
        <v/>
      </c>
      <c r="K132" s="47" t="str">
        <f t="shared" ca="1" si="35"/>
        <v/>
      </c>
      <c r="L132" s="47" t="str">
        <f t="shared" ca="1" si="35"/>
        <v/>
      </c>
      <c r="M132" s="242" t="str">
        <f t="shared" ca="1" si="32"/>
        <v/>
      </c>
      <c r="N132" s="440" t="str">
        <f ca="1">IF(ISNA(MATCH($A132,'Bout Clock'!A$62:A$91,0)),"",INDIRECT(ADDRESS((MATCH($A132,'Bout Clock'!A$62:A$91,0)+ROW('Bout Clock'!A$61)),N$1,1,,"Bout Clock")))</f>
        <v/>
      </c>
      <c r="O132" s="440" t="str">
        <f ca="1">IF(OR((N132=""),(N132=0)),"",((60*E132)/N132))</f>
        <v/>
      </c>
      <c r="Q132" s="440">
        <f>Q130+1</f>
        <v>23</v>
      </c>
      <c r="R132" s="242" t="str">
        <f ca="1">IF(ISNA(MATCH($Q132,Score!T$90:T$165,0)),"",(MATCH($Q132,Score!T$90:T$165,0)+ROW(Score!T$89)) )</f>
        <v/>
      </c>
      <c r="S132" s="246" t="str">
        <f t="shared" ca="1" si="36"/>
        <v/>
      </c>
      <c r="T132" s="242" t="str">
        <f t="shared" ca="1" si="36"/>
        <v/>
      </c>
      <c r="U132" s="440" t="str">
        <f>IF((R132=""),"",SUM(T132,T133))</f>
        <v/>
      </c>
      <c r="V132" s="440" t="str">
        <f>IF((R132=""),"",(U132-E132))</f>
        <v/>
      </c>
      <c r="W132" s="47" t="str">
        <f ca="1">IF(($R132=""),"",IF(ISBLANK(INDIRECT(ADDRESS($R132,W$1,1,,"Score"))),"",1))</f>
        <v/>
      </c>
      <c r="X132" s="47" t="str">
        <f ca="1">IF(($R132=""),"",IF(ISBLANK(INDIRECT(ADDRESS($R132,X$1,1,,"Score"))),"",1))</f>
        <v/>
      </c>
      <c r="Y132" s="380" t="str">
        <f ca="1">IF((X132=1),V132,"")</f>
        <v/>
      </c>
      <c r="Z132" s="47" t="str">
        <f t="shared" ca="1" si="37"/>
        <v/>
      </c>
      <c r="AA132" s="47" t="str">
        <f t="shared" ca="1" si="37"/>
        <v/>
      </c>
      <c r="AB132" s="47" t="str">
        <f t="shared" ca="1" si="37"/>
        <v/>
      </c>
      <c r="AC132" s="242" t="str">
        <f t="shared" ca="1" si="33"/>
        <v/>
      </c>
      <c r="AD132" s="440" t="str">
        <f ca="1">N132</f>
        <v/>
      </c>
      <c r="AE132" s="440" t="str">
        <f ca="1">IF(OR((AD132=""),(AD132=0)),"",((60*U132)/AD132))</f>
        <v/>
      </c>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row>
    <row r="133" spans="1:238">
      <c r="A133" s="440"/>
      <c r="B133" s="242" t="str">
        <f ca="1">IF(($B132=""),"",IF((INDIRECT(ADDRESS(($B132+2),(C$1-1),1,,"Score"))="SP"),($B132+2),""))</f>
        <v/>
      </c>
      <c r="C133" s="246" t="str">
        <f t="shared" ca="1" si="34"/>
        <v/>
      </c>
      <c r="D133" s="242" t="str">
        <f t="shared" ca="1" si="34"/>
        <v/>
      </c>
      <c r="E133" s="440"/>
      <c r="F133" s="440"/>
      <c r="G133" s="47"/>
      <c r="H133" s="47"/>
      <c r="I133" s="380"/>
      <c r="J133" s="47" t="str">
        <f t="shared" ca="1" si="35"/>
        <v/>
      </c>
      <c r="K133" s="47" t="str">
        <f t="shared" ca="1" si="35"/>
        <v/>
      </c>
      <c r="L133" s="47" t="str">
        <f t="shared" ca="1" si="35"/>
        <v/>
      </c>
      <c r="M133" s="242" t="str">
        <f t="shared" ca="1" si="32"/>
        <v/>
      </c>
      <c r="N133" s="440"/>
      <c r="O133" s="440"/>
      <c r="Q133" s="440"/>
      <c r="R133" s="242" t="str">
        <f ca="1">IF(($R132=""),"",IF((INDIRECT(ADDRESS(($R132+2),(S$1-1),1,,"Score"))="SP"),($R132+2),""))</f>
        <v/>
      </c>
      <c r="S133" s="246" t="str">
        <f t="shared" ca="1" si="36"/>
        <v/>
      </c>
      <c r="T133" s="242" t="str">
        <f t="shared" ca="1" si="36"/>
        <v/>
      </c>
      <c r="U133" s="440"/>
      <c r="V133" s="440"/>
      <c r="W133" s="47"/>
      <c r="X133" s="47"/>
      <c r="Y133" s="380"/>
      <c r="Z133" s="47" t="str">
        <f t="shared" ca="1" si="37"/>
        <v/>
      </c>
      <c r="AA133" s="47" t="str">
        <f t="shared" ca="1" si="37"/>
        <v/>
      </c>
      <c r="AB133" s="47" t="str">
        <f t="shared" ca="1" si="37"/>
        <v/>
      </c>
      <c r="AC133" s="242" t="str">
        <f t="shared" ca="1" si="33"/>
        <v/>
      </c>
      <c r="AD133" s="440"/>
      <c r="AE133" s="440"/>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row>
    <row r="134" spans="1:238">
      <c r="A134" s="214">
        <f>A132+1</f>
        <v>24</v>
      </c>
      <c r="B134" s="134" t="str">
        <f ca="1">IF(ISNA(MATCH($A134,Score!A$90:A$165,0)),"",(MATCH($A134,Score!A$90:A$165,0)+ROW(Score!A$89)))</f>
        <v/>
      </c>
      <c r="C134" s="65" t="str">
        <f t="shared" ca="1" si="34"/>
        <v/>
      </c>
      <c r="D134" s="134" t="str">
        <f t="shared" ca="1" si="34"/>
        <v/>
      </c>
      <c r="E134" s="214" t="str">
        <f>IF((B134=""),"",SUM(D134,D135))</f>
        <v/>
      </c>
      <c r="F134" s="214" t="str">
        <f>IF((B134=""),"",(E134-U134))</f>
        <v/>
      </c>
      <c r="G134" s="391" t="str">
        <f ca="1">IF(($B134=""),"",IF(ISBLANK(INDIRECT(ADDRESS($B134,G$1,1,,"Score"))),"",1))</f>
        <v/>
      </c>
      <c r="H134" s="391" t="str">
        <f ca="1">IF(($B134=""),"",IF(ISBLANK(INDIRECT(ADDRESS($B134,H$1,1,,"Score"))),"",1))</f>
        <v/>
      </c>
      <c r="I134" s="380" t="str">
        <f ca="1">IF((H134=1),F134,"")</f>
        <v/>
      </c>
      <c r="J134" s="391" t="str">
        <f t="shared" ca="1" si="35"/>
        <v/>
      </c>
      <c r="K134" s="391" t="str">
        <f t="shared" ca="1" si="35"/>
        <v/>
      </c>
      <c r="L134" s="391" t="str">
        <f t="shared" ca="1" si="35"/>
        <v/>
      </c>
      <c r="M134" s="134" t="str">
        <f t="shared" ca="1" si="32"/>
        <v/>
      </c>
      <c r="N134" s="214" t="str">
        <f ca="1">IF(ISNA(MATCH($A134,'Bout Clock'!A$62:A$91,0)),"",INDIRECT(ADDRESS((MATCH($A134,'Bout Clock'!A$62:A$91,0)+ROW('Bout Clock'!A$61)),N$1,1,,"Bout Clock")))</f>
        <v/>
      </c>
      <c r="O134" s="214" t="str">
        <f ca="1">IF(OR((N134=""),(N134=0)),"",((60*E134)/N134))</f>
        <v/>
      </c>
      <c r="Q134" s="214">
        <f>Q132+1</f>
        <v>24</v>
      </c>
      <c r="R134" s="134" t="str">
        <f ca="1">IF(ISNA(MATCH($Q134,Score!T$90:T$165,0)),"",(MATCH($Q134,Score!T$90:T$165,0)+ROW(Score!T$89)) )</f>
        <v/>
      </c>
      <c r="S134" s="65" t="str">
        <f t="shared" ca="1" si="36"/>
        <v/>
      </c>
      <c r="T134" s="134" t="str">
        <f t="shared" ca="1" si="36"/>
        <v/>
      </c>
      <c r="U134" s="214" t="str">
        <f>IF((R134=""),"",SUM(T134,T135))</f>
        <v/>
      </c>
      <c r="V134" s="214" t="str">
        <f>IF((R134=""),"",(U134-E134))</f>
        <v/>
      </c>
      <c r="W134" s="391" t="str">
        <f ca="1">IF(($R134=""),"",IF(ISBLANK(INDIRECT(ADDRESS($R134,W$1,1,,"Score"))),"",1))</f>
        <v/>
      </c>
      <c r="X134" s="391" t="str">
        <f ca="1">IF(($R134=""),"",IF(ISBLANK(INDIRECT(ADDRESS($R134,X$1,1,,"Score"))),"",1))</f>
        <v/>
      </c>
      <c r="Y134" s="380" t="str">
        <f ca="1">IF((X134=1),V134,"")</f>
        <v/>
      </c>
      <c r="Z134" s="391" t="str">
        <f t="shared" ca="1" si="37"/>
        <v/>
      </c>
      <c r="AA134" s="391" t="str">
        <f t="shared" ca="1" si="37"/>
        <v/>
      </c>
      <c r="AB134" s="391" t="str">
        <f t="shared" ca="1" si="37"/>
        <v/>
      </c>
      <c r="AC134" s="134" t="str">
        <f t="shared" ca="1" si="33"/>
        <v/>
      </c>
      <c r="AD134" s="214" t="str">
        <f ca="1">N134</f>
        <v/>
      </c>
      <c r="AE134" s="214" t="str">
        <f ca="1">IF(OR((AD134=""),(AD134=0)),"",((60*U134)/AD134))</f>
        <v/>
      </c>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row>
    <row r="135" spans="1:238">
      <c r="A135" s="214"/>
      <c r="B135" s="134" t="str">
        <f ca="1">IF(($B134=""),"",IF((INDIRECT(ADDRESS(($B134+2),(C$1-1),1,,"Score"))="SP"),($B134+2),""))</f>
        <v/>
      </c>
      <c r="C135" s="65" t="str">
        <f t="shared" ca="1" si="34"/>
        <v/>
      </c>
      <c r="D135" s="134" t="str">
        <f t="shared" ca="1" si="34"/>
        <v/>
      </c>
      <c r="E135" s="214"/>
      <c r="F135" s="214"/>
      <c r="G135" s="391"/>
      <c r="H135" s="402"/>
      <c r="I135" s="380"/>
      <c r="J135" s="391" t="str">
        <f t="shared" ca="1" si="35"/>
        <v/>
      </c>
      <c r="K135" s="391" t="str">
        <f t="shared" ca="1" si="35"/>
        <v/>
      </c>
      <c r="L135" s="391" t="str">
        <f t="shared" ca="1" si="35"/>
        <v/>
      </c>
      <c r="M135" s="134" t="str">
        <f t="shared" ca="1" si="32"/>
        <v/>
      </c>
      <c r="N135" s="214"/>
      <c r="O135" s="214"/>
      <c r="Q135" s="214"/>
      <c r="R135" s="134" t="str">
        <f ca="1">IF(($R134=""),"",IF((INDIRECT(ADDRESS(($R134+2),(S$1-1),1,,"Score"))="SP"),($R134+2),""))</f>
        <v/>
      </c>
      <c r="S135" s="65" t="str">
        <f t="shared" ca="1" si="36"/>
        <v/>
      </c>
      <c r="T135" s="134" t="str">
        <f t="shared" ca="1" si="36"/>
        <v/>
      </c>
      <c r="U135" s="214"/>
      <c r="V135" s="214"/>
      <c r="W135" s="391"/>
      <c r="X135" s="402"/>
      <c r="Y135" s="380"/>
      <c r="Z135" s="391" t="str">
        <f t="shared" ca="1" si="37"/>
        <v/>
      </c>
      <c r="AA135" s="391" t="str">
        <f t="shared" ca="1" si="37"/>
        <v/>
      </c>
      <c r="AB135" s="391" t="str">
        <f t="shared" ca="1" si="37"/>
        <v/>
      </c>
      <c r="AC135" s="134" t="str">
        <f t="shared" ca="1" si="33"/>
        <v/>
      </c>
      <c r="AD135" s="214"/>
      <c r="AE135" s="214"/>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row>
    <row r="136" spans="1:238">
      <c r="A136" s="440">
        <f>A134+1</f>
        <v>25</v>
      </c>
      <c r="B136" s="242" t="str">
        <f ca="1">IF(ISNA(MATCH($A136,Score!A$90:A$165,0)),"",(MATCH($A136,Score!A$90:A$165,0)+ROW(Score!A$89)))</f>
        <v/>
      </c>
      <c r="C136" s="246" t="str">
        <f t="shared" ca="1" si="34"/>
        <v/>
      </c>
      <c r="D136" s="242" t="str">
        <f t="shared" ca="1" si="34"/>
        <v/>
      </c>
      <c r="E136" s="440" t="str">
        <f>IF((B136=""),"",SUM(D136,D137))</f>
        <v/>
      </c>
      <c r="F136" s="440" t="str">
        <f>IF((B136=""),"",(E136-U136))</f>
        <v/>
      </c>
      <c r="G136" s="47" t="str">
        <f ca="1">IF(($B136=""),"",IF(ISBLANK(INDIRECT(ADDRESS($B136,G$1,1,,"Score"))),"",1))</f>
        <v/>
      </c>
      <c r="H136" s="47" t="str">
        <f ca="1">IF(($B136=""),"",IF(ISBLANK(INDIRECT(ADDRESS($B136,H$1,1,,"Score"))),"",1))</f>
        <v/>
      </c>
      <c r="I136" s="380" t="str">
        <f ca="1">IF((H136=1),F136,"")</f>
        <v/>
      </c>
      <c r="J136" s="47" t="str">
        <f t="shared" ca="1" si="35"/>
        <v/>
      </c>
      <c r="K136" s="47" t="str">
        <f t="shared" ca="1" si="35"/>
        <v/>
      </c>
      <c r="L136" s="47" t="str">
        <f t="shared" ca="1" si="35"/>
        <v/>
      </c>
      <c r="M136" s="242" t="str">
        <f t="shared" ca="1" si="32"/>
        <v/>
      </c>
      <c r="N136" s="440" t="str">
        <f ca="1">IF(ISNA(MATCH($A136,'Bout Clock'!A$62:A$91,0)),"",INDIRECT(ADDRESS((MATCH($A136,'Bout Clock'!A$62:A$91,0)+ROW('Bout Clock'!A$61)),N$1,1,,"Bout Clock")))</f>
        <v/>
      </c>
      <c r="O136" s="440" t="str">
        <f ca="1">IF(OR((N136=""),(N136=0)),"",((60*E136)/N136))</f>
        <v/>
      </c>
      <c r="Q136" s="440">
        <f>Q134+1</f>
        <v>25</v>
      </c>
      <c r="R136" s="242" t="str">
        <f ca="1">IF(ISNA(MATCH($Q136,Score!T$90:T$165,0)),"",(MATCH($Q136,Score!T$90:T$165,0)+ROW(Score!T$89)) )</f>
        <v/>
      </c>
      <c r="S136" s="246" t="str">
        <f t="shared" ca="1" si="36"/>
        <v/>
      </c>
      <c r="T136" s="242" t="str">
        <f t="shared" ca="1" si="36"/>
        <v/>
      </c>
      <c r="U136" s="440" t="str">
        <f>IF((R136=""),"",SUM(T136,T137))</f>
        <v/>
      </c>
      <c r="V136" s="440" t="str">
        <f>IF((R136=""),"",(U136-E136))</f>
        <v/>
      </c>
      <c r="W136" s="47" t="str">
        <f ca="1">IF(($R136=""),"",IF(ISBLANK(INDIRECT(ADDRESS($R136,W$1,1,,"Score"))),"",1))</f>
        <v/>
      </c>
      <c r="X136" s="47" t="str">
        <f ca="1">IF(($R136=""),"",IF(ISBLANK(INDIRECT(ADDRESS($R136,X$1,1,,"Score"))),"",1))</f>
        <v/>
      </c>
      <c r="Y136" s="380" t="str">
        <f ca="1">IF((X136=1),V136,"")</f>
        <v/>
      </c>
      <c r="Z136" s="47" t="str">
        <f t="shared" ca="1" si="37"/>
        <v/>
      </c>
      <c r="AA136" s="47" t="str">
        <f t="shared" ca="1" si="37"/>
        <v/>
      </c>
      <c r="AB136" s="47" t="str">
        <f t="shared" ca="1" si="37"/>
        <v/>
      </c>
      <c r="AC136" s="242" t="str">
        <f t="shared" ca="1" si="33"/>
        <v/>
      </c>
      <c r="AD136" s="440" t="str">
        <f ca="1">N136</f>
        <v/>
      </c>
      <c r="AE136" s="440" t="str">
        <f ca="1">IF(OR((AD136=""),(AD136=0)),"",((60*U136)/AD136))</f>
        <v/>
      </c>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row>
    <row r="137" spans="1:238">
      <c r="A137" s="440"/>
      <c r="B137" s="242" t="str">
        <f ca="1">IF(($B136=""),"",IF((INDIRECT(ADDRESS(($B136+2),(C$1-1),1,,"Score"))="SP"),($B136+2),""))</f>
        <v/>
      </c>
      <c r="C137" s="246" t="str">
        <f t="shared" ca="1" si="34"/>
        <v/>
      </c>
      <c r="D137" s="242" t="str">
        <f t="shared" ca="1" si="34"/>
        <v/>
      </c>
      <c r="E137" s="440"/>
      <c r="F137" s="440"/>
      <c r="G137" s="47"/>
      <c r="H137" s="47"/>
      <c r="I137" s="380"/>
      <c r="J137" s="47" t="str">
        <f t="shared" ca="1" si="35"/>
        <v/>
      </c>
      <c r="K137" s="47" t="str">
        <f t="shared" ca="1" si="35"/>
        <v/>
      </c>
      <c r="L137" s="47" t="str">
        <f t="shared" ca="1" si="35"/>
        <v/>
      </c>
      <c r="M137" s="242" t="str">
        <f t="shared" ca="1" si="32"/>
        <v/>
      </c>
      <c r="N137" s="440"/>
      <c r="O137" s="440"/>
      <c r="Q137" s="440"/>
      <c r="R137" s="242" t="str">
        <f ca="1">IF(($R136=""),"",IF((INDIRECT(ADDRESS(($R136+2),(S$1-1),1,,"Score"))="SP"),($R136+2),""))</f>
        <v/>
      </c>
      <c r="S137" s="246" t="str">
        <f t="shared" ca="1" si="36"/>
        <v/>
      </c>
      <c r="T137" s="242" t="str">
        <f t="shared" ca="1" si="36"/>
        <v/>
      </c>
      <c r="U137" s="440"/>
      <c r="V137" s="440"/>
      <c r="W137" s="47"/>
      <c r="X137" s="47"/>
      <c r="Y137" s="380"/>
      <c r="Z137" s="47" t="str">
        <f t="shared" ca="1" si="37"/>
        <v/>
      </c>
      <c r="AA137" s="47" t="str">
        <f t="shared" ca="1" si="37"/>
        <v/>
      </c>
      <c r="AB137" s="47" t="str">
        <f t="shared" ca="1" si="37"/>
        <v/>
      </c>
      <c r="AC137" s="242" t="str">
        <f t="shared" ca="1" si="33"/>
        <v/>
      </c>
      <c r="AD137" s="440"/>
      <c r="AE137" s="440"/>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row>
    <row r="138" spans="1:238">
      <c r="A138" s="214">
        <f>A136+1</f>
        <v>26</v>
      </c>
      <c r="B138" s="134" t="str">
        <f ca="1">IF(ISNA(MATCH($A138,Score!A$90:A$165,0)),"",(MATCH($A138,Score!A$90:A$165,0)+ROW(Score!A$89)))</f>
        <v/>
      </c>
      <c r="C138" s="65" t="str">
        <f t="shared" ca="1" si="34"/>
        <v/>
      </c>
      <c r="D138" s="134" t="str">
        <f t="shared" ca="1" si="34"/>
        <v/>
      </c>
      <c r="E138" s="214" t="str">
        <f>IF((B138=""),"",SUM(D138,D139))</f>
        <v/>
      </c>
      <c r="F138" s="214" t="str">
        <f>IF((B138=""),"",(E138-U138))</f>
        <v/>
      </c>
      <c r="G138" s="391" t="str">
        <f ca="1">IF(($B138=""),"",IF(ISBLANK(INDIRECT(ADDRESS($B138,G$1,1,,"Score"))),"",1))</f>
        <v/>
      </c>
      <c r="H138" s="391" t="str">
        <f ca="1">IF(($B138=""),"",IF(ISBLANK(INDIRECT(ADDRESS($B138,H$1,1,,"Score"))),"",1))</f>
        <v/>
      </c>
      <c r="I138" s="380" t="str">
        <f ca="1">IF((H138=1),F138,"")</f>
        <v/>
      </c>
      <c r="J138" s="391" t="str">
        <f t="shared" ca="1" si="35"/>
        <v/>
      </c>
      <c r="K138" s="391" t="str">
        <f t="shared" ca="1" si="35"/>
        <v/>
      </c>
      <c r="L138" s="391" t="str">
        <f t="shared" ca="1" si="35"/>
        <v/>
      </c>
      <c r="M138" s="134" t="str">
        <f t="shared" ca="1" si="32"/>
        <v/>
      </c>
      <c r="N138" s="214" t="str">
        <f ca="1">IF(ISNA(MATCH($A138,'Bout Clock'!A$62:A$91,0)),"",INDIRECT(ADDRESS((MATCH($A138,'Bout Clock'!A$62:A$91,0)+ROW('Bout Clock'!A$61)),N$1,1,,"Bout Clock")))</f>
        <v/>
      </c>
      <c r="O138" s="214" t="str">
        <f ca="1">IF(OR((N138=""),(N138=0)),"",((60*E138)/N138))</f>
        <v/>
      </c>
      <c r="Q138" s="214">
        <f>Q136+1</f>
        <v>26</v>
      </c>
      <c r="R138" s="134" t="str">
        <f ca="1">IF(ISNA(MATCH($Q138,Score!T$90:T$165,0)),"",(MATCH($Q138,Score!T$90:T$165,0)+ROW(Score!T$89)) )</f>
        <v/>
      </c>
      <c r="S138" s="65" t="str">
        <f t="shared" ca="1" si="36"/>
        <v/>
      </c>
      <c r="T138" s="134" t="str">
        <f t="shared" ca="1" si="36"/>
        <v/>
      </c>
      <c r="U138" s="214" t="str">
        <f>IF((R138=""),"",SUM(T138,T139))</f>
        <v/>
      </c>
      <c r="V138" s="214" t="str">
        <f>IF((R138=""),"",(U138-E138))</f>
        <v/>
      </c>
      <c r="W138" s="391" t="str">
        <f ca="1">IF(($R138=""),"",IF(ISBLANK(INDIRECT(ADDRESS($R138,W$1,1,,"Score"))),"",1))</f>
        <v/>
      </c>
      <c r="X138" s="391" t="str">
        <f ca="1">IF(($R138=""),"",IF(ISBLANK(INDIRECT(ADDRESS($R138,X$1,1,,"Score"))),"",1))</f>
        <v/>
      </c>
      <c r="Y138" s="380" t="str">
        <f ca="1">IF((X138=1),V138,"")</f>
        <v/>
      </c>
      <c r="Z138" s="391" t="str">
        <f t="shared" ca="1" si="37"/>
        <v/>
      </c>
      <c r="AA138" s="391" t="str">
        <f t="shared" ca="1" si="37"/>
        <v/>
      </c>
      <c r="AB138" s="391" t="str">
        <f t="shared" ca="1" si="37"/>
        <v/>
      </c>
      <c r="AC138" s="134" t="str">
        <f t="shared" ca="1" si="33"/>
        <v/>
      </c>
      <c r="AD138" s="214" t="str">
        <f ca="1">N138</f>
        <v/>
      </c>
      <c r="AE138" s="214" t="str">
        <f ca="1">IF(OR((AD138=""),(AD138=0)),"",((60*U138)/AD138))</f>
        <v/>
      </c>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row>
    <row r="139" spans="1:238">
      <c r="A139" s="214"/>
      <c r="B139" s="134" t="str">
        <f ca="1">IF(($B138=""),"",IF((INDIRECT(ADDRESS(($B138+2),(C$1-1),1,,"Score"))="SP"),($B138+2),""))</f>
        <v/>
      </c>
      <c r="C139" s="65" t="str">
        <f t="shared" ca="1" si="34"/>
        <v/>
      </c>
      <c r="D139" s="134" t="str">
        <f t="shared" ca="1" si="34"/>
        <v/>
      </c>
      <c r="E139" s="214"/>
      <c r="F139" s="214"/>
      <c r="G139" s="391"/>
      <c r="H139" s="402"/>
      <c r="I139" s="380"/>
      <c r="J139" s="391" t="str">
        <f t="shared" ca="1" si="35"/>
        <v/>
      </c>
      <c r="K139" s="391" t="str">
        <f t="shared" ca="1" si="35"/>
        <v/>
      </c>
      <c r="L139" s="391" t="str">
        <f t="shared" ca="1" si="35"/>
        <v/>
      </c>
      <c r="M139" s="134" t="str">
        <f t="shared" ca="1" si="32"/>
        <v/>
      </c>
      <c r="N139" s="214"/>
      <c r="O139" s="214"/>
      <c r="Q139" s="214"/>
      <c r="R139" s="134" t="str">
        <f ca="1">IF(($R138=""),"",IF((INDIRECT(ADDRESS(($R138+2),(S$1-1),1,,"Score"))="SP"),($R138+2),""))</f>
        <v/>
      </c>
      <c r="S139" s="65" t="str">
        <f t="shared" ca="1" si="36"/>
        <v/>
      </c>
      <c r="T139" s="134" t="str">
        <f t="shared" ca="1" si="36"/>
        <v/>
      </c>
      <c r="U139" s="214"/>
      <c r="V139" s="214"/>
      <c r="W139" s="391"/>
      <c r="X139" s="402"/>
      <c r="Y139" s="380"/>
      <c r="Z139" s="391" t="str">
        <f t="shared" ca="1" si="37"/>
        <v/>
      </c>
      <c r="AA139" s="391" t="str">
        <f t="shared" ca="1" si="37"/>
        <v/>
      </c>
      <c r="AB139" s="391" t="str">
        <f t="shared" ca="1" si="37"/>
        <v/>
      </c>
      <c r="AC139" s="134" t="str">
        <f t="shared" ca="1" si="33"/>
        <v/>
      </c>
      <c r="AD139" s="214"/>
      <c r="AE139" s="214"/>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row>
    <row r="140" spans="1:238">
      <c r="A140" s="440">
        <f>A138+1</f>
        <v>27</v>
      </c>
      <c r="B140" s="242" t="str">
        <f ca="1">IF(ISNA(MATCH($A140,Score!A$90:A$165,0)),"",(MATCH($A140,Score!A$90:A$165,0)+ROW(Score!A$89)))</f>
        <v/>
      </c>
      <c r="C140" s="246" t="str">
        <f t="shared" ca="1" si="34"/>
        <v/>
      </c>
      <c r="D140" s="242" t="str">
        <f t="shared" ca="1" si="34"/>
        <v/>
      </c>
      <c r="E140" s="440" t="str">
        <f>IF((B140=""),"",SUM(D140,D141))</f>
        <v/>
      </c>
      <c r="F140" s="440" t="str">
        <f>IF((B140=""),"",(E140-U140))</f>
        <v/>
      </c>
      <c r="G140" s="47" t="str">
        <f ca="1">IF(($B140=""),"",IF(ISBLANK(INDIRECT(ADDRESS($B140,G$1,1,,"Score"))),"",1))</f>
        <v/>
      </c>
      <c r="H140" s="47" t="str">
        <f ca="1">IF(($B140=""),"",IF(ISBLANK(INDIRECT(ADDRESS($B140,H$1,1,,"Score"))),"",1))</f>
        <v/>
      </c>
      <c r="I140" s="380" t="str">
        <f ca="1">IF((H140=1),F140,"")</f>
        <v/>
      </c>
      <c r="J140" s="47" t="str">
        <f t="shared" ca="1" si="35"/>
        <v/>
      </c>
      <c r="K140" s="47" t="str">
        <f t="shared" ca="1" si="35"/>
        <v/>
      </c>
      <c r="L140" s="47" t="str">
        <f t="shared" ca="1" si="35"/>
        <v/>
      </c>
      <c r="M140" s="242" t="str">
        <f t="shared" ca="1" si="32"/>
        <v/>
      </c>
      <c r="N140" s="440" t="str">
        <f ca="1">IF(ISNA(MATCH($A140,'Bout Clock'!A$62:A$91,0)),"",INDIRECT(ADDRESS((MATCH($A140,'Bout Clock'!A$62:A$91,0)+ROW('Bout Clock'!A$61)),N$1,1,,"Bout Clock")))</f>
        <v/>
      </c>
      <c r="O140" s="440" t="str">
        <f ca="1">IF(OR((N140=""),(N140=0)),"",((60*E140)/N140))</f>
        <v/>
      </c>
      <c r="Q140" s="440">
        <f>Q138+1</f>
        <v>27</v>
      </c>
      <c r="R140" s="242" t="str">
        <f ca="1">IF(ISNA(MATCH($Q140,Score!T$90:T$165,0)),"",(MATCH($Q140,Score!T$90:T$165,0)+ROW(Score!T$89)) )</f>
        <v/>
      </c>
      <c r="S140" s="246" t="str">
        <f t="shared" ca="1" si="36"/>
        <v/>
      </c>
      <c r="T140" s="242" t="str">
        <f t="shared" ca="1" si="36"/>
        <v/>
      </c>
      <c r="U140" s="440" t="str">
        <f>IF((R140=""),"",SUM(T140,T141))</f>
        <v/>
      </c>
      <c r="V140" s="440" t="str">
        <f>IF((R140=""),"",(U140-E140))</f>
        <v/>
      </c>
      <c r="W140" s="47" t="str">
        <f ca="1">IF(($R140=""),"",IF(ISBLANK(INDIRECT(ADDRESS($R140,W$1,1,,"Score"))),"",1))</f>
        <v/>
      </c>
      <c r="X140" s="47" t="str">
        <f ca="1">IF(($R140=""),"",IF(ISBLANK(INDIRECT(ADDRESS($R140,X$1,1,,"Score"))),"",1))</f>
        <v/>
      </c>
      <c r="Y140" s="380" t="str">
        <f ca="1">IF((X140=1),V140,"")</f>
        <v/>
      </c>
      <c r="Z140" s="47" t="str">
        <f t="shared" ca="1" si="37"/>
        <v/>
      </c>
      <c r="AA140" s="47" t="str">
        <f t="shared" ca="1" si="37"/>
        <v/>
      </c>
      <c r="AB140" s="47" t="str">
        <f t="shared" ca="1" si="37"/>
        <v/>
      </c>
      <c r="AC140" s="242" t="str">
        <f t="shared" ca="1" si="33"/>
        <v/>
      </c>
      <c r="AD140" s="440" t="str">
        <f ca="1">N140</f>
        <v/>
      </c>
      <c r="AE140" s="440" t="str">
        <f ca="1">IF(OR((AD140=""),(AD140=0)),"",((60*U140)/AD140))</f>
        <v/>
      </c>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row>
    <row r="141" spans="1:238">
      <c r="A141" s="440"/>
      <c r="B141" s="242" t="str">
        <f ca="1">IF(($B140=""),"",IF((INDIRECT(ADDRESS(($B140+2),(C$1-1),1,,"Score"))="SP"),($B140+2),""))</f>
        <v/>
      </c>
      <c r="C141" s="246" t="str">
        <f t="shared" ca="1" si="34"/>
        <v/>
      </c>
      <c r="D141" s="242" t="str">
        <f t="shared" ca="1" si="34"/>
        <v/>
      </c>
      <c r="E141" s="440"/>
      <c r="F141" s="440"/>
      <c r="G141" s="47"/>
      <c r="H141" s="47"/>
      <c r="I141" s="380"/>
      <c r="J141" s="47" t="str">
        <f t="shared" ca="1" si="35"/>
        <v/>
      </c>
      <c r="K141" s="47" t="str">
        <f t="shared" ca="1" si="35"/>
        <v/>
      </c>
      <c r="L141" s="47" t="str">
        <f t="shared" ca="1" si="35"/>
        <v/>
      </c>
      <c r="M141" s="242" t="str">
        <f t="shared" ca="1" si="32"/>
        <v/>
      </c>
      <c r="N141" s="440"/>
      <c r="O141" s="440"/>
      <c r="Q141" s="440"/>
      <c r="R141" s="242" t="str">
        <f ca="1">IF(($R140=""),"",IF((INDIRECT(ADDRESS(($R140+2),(S$1-1),1,,"Score"))="SP"),($R140+2),""))</f>
        <v/>
      </c>
      <c r="S141" s="246" t="str">
        <f t="shared" ca="1" si="36"/>
        <v/>
      </c>
      <c r="T141" s="242" t="str">
        <f t="shared" ca="1" si="36"/>
        <v/>
      </c>
      <c r="U141" s="440"/>
      <c r="V141" s="440"/>
      <c r="W141" s="47"/>
      <c r="X141" s="47"/>
      <c r="Y141" s="380"/>
      <c r="Z141" s="47" t="str">
        <f t="shared" ca="1" si="37"/>
        <v/>
      </c>
      <c r="AA141" s="47" t="str">
        <f t="shared" ca="1" si="37"/>
        <v/>
      </c>
      <c r="AB141" s="47" t="str">
        <f t="shared" ca="1" si="37"/>
        <v/>
      </c>
      <c r="AC141" s="242" t="str">
        <f t="shared" ca="1" si="33"/>
        <v/>
      </c>
      <c r="AD141" s="440"/>
      <c r="AE141" s="440"/>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row>
    <row r="142" spans="1:238">
      <c r="A142" s="214">
        <f>A140+1</f>
        <v>28</v>
      </c>
      <c r="B142" s="134" t="str">
        <f ca="1">IF(ISNA(MATCH($A142,Score!A$90:A$165,0)),"",(MATCH($A142,Score!A$90:A$165,0)+ROW(Score!A$89)))</f>
        <v/>
      </c>
      <c r="C142" s="65" t="str">
        <f t="shared" ca="1" si="34"/>
        <v/>
      </c>
      <c r="D142" s="134" t="str">
        <f t="shared" ca="1" si="34"/>
        <v/>
      </c>
      <c r="E142" s="214" t="str">
        <f>IF((B142=""),"",SUM(D142,D143))</f>
        <v/>
      </c>
      <c r="F142" s="214" t="str">
        <f>IF((B142=""),"",(E142-U142))</f>
        <v/>
      </c>
      <c r="G142" s="391" t="str">
        <f ca="1">IF(($B142=""),"",IF(ISBLANK(INDIRECT(ADDRESS($B142,G$1,1,,"Score"))),"",1))</f>
        <v/>
      </c>
      <c r="H142" s="391" t="str">
        <f ca="1">IF(($B142=""),"",IF(ISBLANK(INDIRECT(ADDRESS($B142,H$1,1,,"Score"))),"",1))</f>
        <v/>
      </c>
      <c r="I142" s="380" t="str">
        <f ca="1">IF((H142=1),F142,"")</f>
        <v/>
      </c>
      <c r="J142" s="391" t="str">
        <f t="shared" ca="1" si="35"/>
        <v/>
      </c>
      <c r="K142" s="391" t="str">
        <f t="shared" ca="1" si="35"/>
        <v/>
      </c>
      <c r="L142" s="391" t="str">
        <f t="shared" ca="1" si="35"/>
        <v/>
      </c>
      <c r="M142" s="134" t="str">
        <f t="shared" ca="1" si="32"/>
        <v/>
      </c>
      <c r="N142" s="214" t="str">
        <f ca="1">IF(ISNA(MATCH($A142,'Bout Clock'!A$62:A$91,0)),"",INDIRECT(ADDRESS((MATCH($A142,'Bout Clock'!A$62:A$91,0)+ROW('Bout Clock'!A$61)),N$1,1,,"Bout Clock")))</f>
        <v/>
      </c>
      <c r="O142" s="214" t="str">
        <f ca="1">IF(OR((N142=""),(N142=0)),"",((60*E142)/N142))</f>
        <v/>
      </c>
      <c r="Q142" s="214">
        <f>Q140+1</f>
        <v>28</v>
      </c>
      <c r="R142" s="134" t="str">
        <f ca="1">IF(ISNA(MATCH($Q142,Score!T$90:T$165,0)),"",(MATCH($Q142,Score!T$90:T$165,0)+ROW(Score!T$89)) )</f>
        <v/>
      </c>
      <c r="S142" s="65" t="str">
        <f t="shared" ca="1" si="36"/>
        <v/>
      </c>
      <c r="T142" s="134" t="str">
        <f t="shared" ca="1" si="36"/>
        <v/>
      </c>
      <c r="U142" s="214" t="str">
        <f>IF((R142=""),"",SUM(T142,T143))</f>
        <v/>
      </c>
      <c r="V142" s="214" t="str">
        <f>IF((R142=""),"",(U142-E142))</f>
        <v/>
      </c>
      <c r="W142" s="391" t="str">
        <f ca="1">IF(($R142=""),"",IF(ISBLANK(INDIRECT(ADDRESS($R142,W$1,1,,"Score"))),"",1))</f>
        <v/>
      </c>
      <c r="X142" s="391" t="str">
        <f ca="1">IF(($R142=""),"",IF(ISBLANK(INDIRECT(ADDRESS($R142,X$1,1,,"Score"))),"",1))</f>
        <v/>
      </c>
      <c r="Y142" s="380" t="str">
        <f ca="1">IF((X142=1),V142,"")</f>
        <v/>
      </c>
      <c r="Z142" s="391" t="str">
        <f t="shared" ca="1" si="37"/>
        <v/>
      </c>
      <c r="AA142" s="391" t="str">
        <f t="shared" ca="1" si="37"/>
        <v/>
      </c>
      <c r="AB142" s="391" t="str">
        <f t="shared" ca="1" si="37"/>
        <v/>
      </c>
      <c r="AC142" s="134" t="str">
        <f t="shared" ca="1" si="33"/>
        <v/>
      </c>
      <c r="AD142" s="214" t="str">
        <f ca="1">N142</f>
        <v/>
      </c>
      <c r="AE142" s="214" t="str">
        <f ca="1">IF(OR((AD142=""),(AD142=0)),"",((60*U142)/AD142))</f>
        <v/>
      </c>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row>
    <row r="143" spans="1:238">
      <c r="A143" s="214"/>
      <c r="B143" s="134" t="str">
        <f ca="1">IF(($B142=""),"",IF((INDIRECT(ADDRESS(($B142+2),(C$1-1),1,,"Score"))="SP"),($B142+2),""))</f>
        <v/>
      </c>
      <c r="C143" s="65" t="str">
        <f t="shared" ca="1" si="34"/>
        <v/>
      </c>
      <c r="D143" s="134" t="str">
        <f t="shared" ca="1" si="34"/>
        <v/>
      </c>
      <c r="E143" s="214"/>
      <c r="F143" s="214"/>
      <c r="G143" s="391"/>
      <c r="H143" s="402"/>
      <c r="I143" s="380"/>
      <c r="J143" s="391" t="str">
        <f t="shared" ca="1" si="35"/>
        <v/>
      </c>
      <c r="K143" s="391" t="str">
        <f t="shared" ca="1" si="35"/>
        <v/>
      </c>
      <c r="L143" s="391" t="str">
        <f t="shared" ca="1" si="35"/>
        <v/>
      </c>
      <c r="M143" s="134" t="str">
        <f t="shared" ca="1" si="32"/>
        <v/>
      </c>
      <c r="N143" s="214"/>
      <c r="O143" s="214"/>
      <c r="Q143" s="214"/>
      <c r="R143" s="134" t="str">
        <f ca="1">IF(($R142=""),"",IF((INDIRECT(ADDRESS(($R142+2),(S$1-1),1,,"Score"))="SP"),($R142+2),""))</f>
        <v/>
      </c>
      <c r="S143" s="65" t="str">
        <f t="shared" ca="1" si="36"/>
        <v/>
      </c>
      <c r="T143" s="134" t="str">
        <f t="shared" ca="1" si="36"/>
        <v/>
      </c>
      <c r="U143" s="214"/>
      <c r="V143" s="214"/>
      <c r="W143" s="391"/>
      <c r="X143" s="402"/>
      <c r="Y143" s="380"/>
      <c r="Z143" s="391" t="str">
        <f t="shared" ca="1" si="37"/>
        <v/>
      </c>
      <c r="AA143" s="391" t="str">
        <f t="shared" ca="1" si="37"/>
        <v/>
      </c>
      <c r="AB143" s="391" t="str">
        <f t="shared" ca="1" si="37"/>
        <v/>
      </c>
      <c r="AC143" s="134" t="str">
        <f t="shared" ca="1" si="33"/>
        <v/>
      </c>
      <c r="AD143" s="214"/>
      <c r="AE143" s="214"/>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row>
    <row r="144" spans="1:238">
      <c r="A144" s="440">
        <f>A142+1</f>
        <v>29</v>
      </c>
      <c r="B144" s="242" t="str">
        <f ca="1">IF(ISNA(MATCH($A144,Score!A$90:A$165,0)),"",(MATCH($A144,Score!A$90:A$165,0)+ROW(Score!A$89)))</f>
        <v/>
      </c>
      <c r="C144" s="246" t="str">
        <f t="shared" ca="1" si="34"/>
        <v/>
      </c>
      <c r="D144" s="242" t="str">
        <f t="shared" ca="1" si="34"/>
        <v/>
      </c>
      <c r="E144" s="440" t="str">
        <f>IF((B144=""),"",SUM(D144,D145))</f>
        <v/>
      </c>
      <c r="F144" s="440" t="str">
        <f>IF((B144=""),"",(E144-U144))</f>
        <v/>
      </c>
      <c r="G144" s="47" t="str">
        <f ca="1">IF(($B144=""),"",IF(ISBLANK(INDIRECT(ADDRESS($B144,G$1,1,,"Score"))),"",1))</f>
        <v/>
      </c>
      <c r="H144" s="47" t="str">
        <f ca="1">IF(($B144=""),"",IF(ISBLANK(INDIRECT(ADDRESS($B144,H$1,1,,"Score"))),"",1))</f>
        <v/>
      </c>
      <c r="I144" s="380" t="str">
        <f ca="1">IF((H144=1),F144,"")</f>
        <v/>
      </c>
      <c r="J144" s="47" t="str">
        <f t="shared" ca="1" si="35"/>
        <v/>
      </c>
      <c r="K144" s="47" t="str">
        <f t="shared" ca="1" si="35"/>
        <v/>
      </c>
      <c r="L144" s="47" t="str">
        <f t="shared" ca="1" si="35"/>
        <v/>
      </c>
      <c r="M144" s="242" t="str">
        <f t="shared" ca="1" si="32"/>
        <v/>
      </c>
      <c r="N144" s="440" t="str">
        <f ca="1">IF(ISNA(MATCH($A144,'Bout Clock'!A$62:A$91,0)),"",INDIRECT(ADDRESS((MATCH($A144,'Bout Clock'!A$62:A$91,0)+ROW('Bout Clock'!A$61)),N$1,1,,"Bout Clock")))</f>
        <v/>
      </c>
      <c r="O144" s="440" t="str">
        <f ca="1">IF(OR((N144=""),(N144=0)),"",((60*E144)/N144))</f>
        <v/>
      </c>
      <c r="Q144" s="440">
        <f>Q142+1</f>
        <v>29</v>
      </c>
      <c r="R144" s="242" t="str">
        <f ca="1">IF(ISNA(MATCH($Q144,Score!T$90:T$165,0)),"",(MATCH($Q144,Score!T$90:T$165,0)+ROW(Score!T$89)) )</f>
        <v/>
      </c>
      <c r="S144" s="246" t="str">
        <f t="shared" ca="1" si="36"/>
        <v/>
      </c>
      <c r="T144" s="242" t="str">
        <f t="shared" ca="1" si="36"/>
        <v/>
      </c>
      <c r="U144" s="440" t="str">
        <f>IF((R144=""),"",SUM(T144,T145))</f>
        <v/>
      </c>
      <c r="V144" s="440" t="str">
        <f>IF((R144=""),"",(U144-E144))</f>
        <v/>
      </c>
      <c r="W144" s="47" t="str">
        <f ca="1">IF(($R144=""),"",IF(ISBLANK(INDIRECT(ADDRESS($R144,W$1,1,,"Score"))),"",1))</f>
        <v/>
      </c>
      <c r="X144" s="47" t="str">
        <f ca="1">IF(($R144=""),"",IF(ISBLANK(INDIRECT(ADDRESS($R144,X$1,1,,"Score"))),"",1))</f>
        <v/>
      </c>
      <c r="Y144" s="380" t="str">
        <f ca="1">IF((X144=1),V144,"")</f>
        <v/>
      </c>
      <c r="Z144" s="47" t="str">
        <f t="shared" ca="1" si="37"/>
        <v/>
      </c>
      <c r="AA144" s="47" t="str">
        <f t="shared" ca="1" si="37"/>
        <v/>
      </c>
      <c r="AB144" s="47" t="str">
        <f t="shared" ca="1" si="37"/>
        <v/>
      </c>
      <c r="AC144" s="242" t="str">
        <f t="shared" ca="1" si="33"/>
        <v/>
      </c>
      <c r="AD144" s="440" t="str">
        <f ca="1">N144</f>
        <v/>
      </c>
      <c r="AE144" s="440" t="str">
        <f ca="1">IF(OR((AD144=""),(AD144=0)),"",((60*U144)/AD144))</f>
        <v/>
      </c>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row>
    <row r="145" spans="1:238">
      <c r="A145" s="440"/>
      <c r="B145" s="242" t="str">
        <f ca="1">IF(($B144=""),"",IF((INDIRECT(ADDRESS(($B144+2),(C$1-1),1,,"Score"))="SP"),($B144+2),""))</f>
        <v/>
      </c>
      <c r="C145" s="246" t="str">
        <f t="shared" ca="1" si="34"/>
        <v/>
      </c>
      <c r="D145" s="242" t="str">
        <f t="shared" ca="1" si="34"/>
        <v/>
      </c>
      <c r="E145" s="440"/>
      <c r="F145" s="440"/>
      <c r="G145" s="47"/>
      <c r="H145" s="47"/>
      <c r="I145" s="380"/>
      <c r="J145" s="47" t="str">
        <f t="shared" ca="1" si="35"/>
        <v/>
      </c>
      <c r="K145" s="47" t="str">
        <f t="shared" ca="1" si="35"/>
        <v/>
      </c>
      <c r="L145" s="47" t="str">
        <f t="shared" ca="1" si="35"/>
        <v/>
      </c>
      <c r="M145" s="242" t="str">
        <f t="shared" ca="1" si="32"/>
        <v/>
      </c>
      <c r="N145" s="440"/>
      <c r="O145" s="440"/>
      <c r="Q145" s="440"/>
      <c r="R145" s="242" t="str">
        <f ca="1">IF(($R144=""),"",IF((INDIRECT(ADDRESS(($R144+2),(S$1-1),1,,"Score"))="SP"),($R144+2),""))</f>
        <v/>
      </c>
      <c r="S145" s="246" t="str">
        <f t="shared" ca="1" si="36"/>
        <v/>
      </c>
      <c r="T145" s="242" t="str">
        <f t="shared" ca="1" si="36"/>
        <v/>
      </c>
      <c r="U145" s="440"/>
      <c r="V145" s="440"/>
      <c r="W145" s="47"/>
      <c r="X145" s="47"/>
      <c r="Y145" s="380"/>
      <c r="Z145" s="47" t="str">
        <f t="shared" ca="1" si="37"/>
        <v/>
      </c>
      <c r="AA145" s="47" t="str">
        <f t="shared" ca="1" si="37"/>
        <v/>
      </c>
      <c r="AB145" s="47" t="str">
        <f t="shared" ca="1" si="37"/>
        <v/>
      </c>
      <c r="AC145" s="242" t="str">
        <f t="shared" ca="1" si="33"/>
        <v/>
      </c>
      <c r="AD145" s="440"/>
      <c r="AE145" s="440"/>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row>
    <row r="146" spans="1:238">
      <c r="A146" s="214">
        <f>A144+1</f>
        <v>30</v>
      </c>
      <c r="B146" s="134" t="str">
        <f ca="1">IF(ISNA(MATCH($A146,Score!A$90:A$165,0)),"",(MATCH($A146,Score!A$90:A$165,0)+ROW(Score!A$89)))</f>
        <v/>
      </c>
      <c r="C146" s="65" t="str">
        <f t="shared" ca="1" si="34"/>
        <v/>
      </c>
      <c r="D146" s="134" t="str">
        <f t="shared" ca="1" si="34"/>
        <v/>
      </c>
      <c r="E146" s="214" t="str">
        <f>IF((B146=""),"",SUM(D146,D147))</f>
        <v/>
      </c>
      <c r="F146" s="214" t="str">
        <f>IF((B146=""),"",(E146-U146))</f>
        <v/>
      </c>
      <c r="G146" s="391" t="str">
        <f ca="1">IF(($B146=""),"",IF(ISBLANK(INDIRECT(ADDRESS($B146,G$1,1,,"Score"))),"",1))</f>
        <v/>
      </c>
      <c r="H146" s="391" t="str">
        <f ca="1">IF(($B146=""),"",IF(ISBLANK(INDIRECT(ADDRESS($B146,H$1,1,,"Score"))),"",1))</f>
        <v/>
      </c>
      <c r="I146" s="380" t="str">
        <f ca="1">IF((H146=1),F146,"")</f>
        <v/>
      </c>
      <c r="J146" s="391" t="str">
        <f t="shared" ca="1" si="35"/>
        <v/>
      </c>
      <c r="K146" s="391" t="str">
        <f t="shared" ca="1" si="35"/>
        <v/>
      </c>
      <c r="L146" s="391" t="str">
        <f t="shared" ca="1" si="35"/>
        <v/>
      </c>
      <c r="M146" s="134" t="str">
        <f t="shared" ca="1" si="32"/>
        <v/>
      </c>
      <c r="N146" s="214" t="str">
        <f ca="1">IF(ISNA(MATCH($A146,'Bout Clock'!A$62:A$91,0)),"",INDIRECT(ADDRESS((MATCH($A146,'Bout Clock'!A$62:A$91,0)+ROW('Bout Clock'!A$61)),N$1,1,,"Bout Clock")))</f>
        <v/>
      </c>
      <c r="O146" s="214" t="str">
        <f ca="1">IF(OR((N146=""),(N146=0)),"",((60*E146)/N146))</f>
        <v/>
      </c>
      <c r="Q146" s="214">
        <f>Q144+1</f>
        <v>30</v>
      </c>
      <c r="R146" s="134" t="str">
        <f ca="1">IF(ISNA(MATCH($Q146,Score!T$90:T$165,0)),"",(MATCH($Q146,Score!T$90:T$165,0)+ROW(Score!T$89)) )</f>
        <v/>
      </c>
      <c r="S146" s="65" t="str">
        <f t="shared" ca="1" si="36"/>
        <v/>
      </c>
      <c r="T146" s="134" t="str">
        <f t="shared" ca="1" si="36"/>
        <v/>
      </c>
      <c r="U146" s="214" t="str">
        <f>IF((R146=""),"",SUM(T146,T147))</f>
        <v/>
      </c>
      <c r="V146" s="214" t="str">
        <f>IF((R146=""),"",(U146-E146))</f>
        <v/>
      </c>
      <c r="W146" s="391" t="str">
        <f ca="1">IF(($R146=""),"",IF(ISBLANK(INDIRECT(ADDRESS($R146,W$1,1,,"Score"))),"",1))</f>
        <v/>
      </c>
      <c r="X146" s="391" t="str">
        <f ca="1">IF(($R146=""),"",IF(ISBLANK(INDIRECT(ADDRESS($R146,X$1,1,,"Score"))),"",1))</f>
        <v/>
      </c>
      <c r="Y146" s="380" t="str">
        <f ca="1">IF((X146=1),V146,"")</f>
        <v/>
      </c>
      <c r="Z146" s="391" t="str">
        <f t="shared" ca="1" si="37"/>
        <v/>
      </c>
      <c r="AA146" s="391" t="str">
        <f t="shared" ca="1" si="37"/>
        <v/>
      </c>
      <c r="AB146" s="391" t="str">
        <f t="shared" ca="1" si="37"/>
        <v/>
      </c>
      <c r="AC146" s="134" t="str">
        <f t="shared" ca="1" si="33"/>
        <v/>
      </c>
      <c r="AD146" s="214" t="str">
        <f ca="1">N146</f>
        <v/>
      </c>
      <c r="AE146" s="214" t="str">
        <f ca="1">IF(OR((AD146=""),(AD146=0)),"",((60*U146)/AD146))</f>
        <v/>
      </c>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row>
    <row r="147" spans="1:238">
      <c r="A147" s="214"/>
      <c r="B147" s="134" t="str">
        <f ca="1">IF(($B146=""),"",IF((INDIRECT(ADDRESS(($B146+2),(C$1-1),1,,"Score"))="SP"),($B146+2),""))</f>
        <v/>
      </c>
      <c r="C147" s="65" t="str">
        <f t="shared" ca="1" si="34"/>
        <v/>
      </c>
      <c r="D147" s="134" t="str">
        <f t="shared" ca="1" si="34"/>
        <v/>
      </c>
      <c r="E147" s="214"/>
      <c r="F147" s="214"/>
      <c r="G147" s="391"/>
      <c r="H147" s="402"/>
      <c r="I147" s="380"/>
      <c r="J147" s="391" t="str">
        <f t="shared" ca="1" si="35"/>
        <v/>
      </c>
      <c r="K147" s="391" t="str">
        <f t="shared" ca="1" si="35"/>
        <v/>
      </c>
      <c r="L147" s="391" t="str">
        <f t="shared" ca="1" si="35"/>
        <v/>
      </c>
      <c r="M147" s="134" t="str">
        <f t="shared" ca="1" si="32"/>
        <v/>
      </c>
      <c r="N147" s="214"/>
      <c r="O147" s="214"/>
      <c r="Q147" s="214"/>
      <c r="R147" s="134" t="str">
        <f ca="1">IF(($R146=""),"",IF((INDIRECT(ADDRESS(($R146+2),(S$1-1),1,,"Score"))="SP"),($R146+2),""))</f>
        <v/>
      </c>
      <c r="S147" s="65" t="str">
        <f t="shared" ca="1" si="36"/>
        <v/>
      </c>
      <c r="T147" s="134" t="str">
        <f t="shared" ca="1" si="36"/>
        <v/>
      </c>
      <c r="U147" s="214"/>
      <c r="V147" s="214"/>
      <c r="W147" s="391"/>
      <c r="X147" s="402"/>
      <c r="Y147" s="380"/>
      <c r="Z147" s="391" t="str">
        <f t="shared" ca="1" si="37"/>
        <v/>
      </c>
      <c r="AA147" s="391" t="str">
        <f t="shared" ca="1" si="37"/>
        <v/>
      </c>
      <c r="AB147" s="391" t="str">
        <f t="shared" ca="1" si="37"/>
        <v/>
      </c>
      <c r="AC147" s="134" t="str">
        <f t="shared" ca="1" si="33"/>
        <v/>
      </c>
      <c r="AD147" s="214"/>
      <c r="AE147" s="214"/>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row>
    <row r="148" spans="1:238">
      <c r="A148" s="440">
        <f>A146+1</f>
        <v>31</v>
      </c>
      <c r="B148" s="242" t="str">
        <f ca="1">IF(ISNA(MATCH($A148,Score!A$90:A$165,0)),"",(MATCH($A148,Score!A$90:A$165,0)+ROW(Score!A$89)))</f>
        <v/>
      </c>
      <c r="C148" s="246" t="str">
        <f t="shared" ref="C148:D163" ca="1" si="38">IF(($B148=""),"",INDIRECT(ADDRESS($B148,C$1,1,,"Score")))</f>
        <v/>
      </c>
      <c r="D148" s="242" t="str">
        <f t="shared" ca="1" si="38"/>
        <v/>
      </c>
      <c r="E148" s="440" t="str">
        <f>IF((B148=""),"",SUM(D148,D149))</f>
        <v/>
      </c>
      <c r="F148" s="440" t="str">
        <f>IF((B148=""),"",(E148-U148))</f>
        <v/>
      </c>
      <c r="G148" s="47" t="str">
        <f ca="1">IF(($B148=""),"",IF(ISBLANK(INDIRECT(ADDRESS($B148,G$1,1,,"Score"))),"",1))</f>
        <v/>
      </c>
      <c r="H148" s="47" t="str">
        <f ca="1">IF(($B148=""),"",IF(ISBLANK(INDIRECT(ADDRESS($B148,H$1,1,,"Score"))),"",1))</f>
        <v/>
      </c>
      <c r="I148" s="380" t="str">
        <f ca="1">IF((H148=1),F148,"")</f>
        <v/>
      </c>
      <c r="J148" s="47" t="str">
        <f t="shared" ref="J148:L163" ca="1" si="39">IF(($B148=""),"",IF(ISBLANK(INDIRECT(ADDRESS($B148,J$1,1,,"Score"))),"",1))</f>
        <v/>
      </c>
      <c r="K148" s="47" t="str">
        <f t="shared" ca="1" si="39"/>
        <v/>
      </c>
      <c r="L148" s="47" t="str">
        <f t="shared" ca="1" si="39"/>
        <v/>
      </c>
      <c r="M148" s="242" t="str">
        <f t="shared" ca="1" si="32"/>
        <v/>
      </c>
      <c r="N148" s="440" t="str">
        <f ca="1">IF(ISNA(MATCH($A148,'Bout Clock'!A$62:A$91,0)),"",INDIRECT(ADDRESS((MATCH($A148,'Bout Clock'!A$62:A$91,0)+ROW('Bout Clock'!A$61)),N$1,1,,"Bout Clock")))</f>
        <v/>
      </c>
      <c r="O148" s="440" t="str">
        <f ca="1">IF(OR((N148=""),(N148=0)),"",((60*E148)/N148))</f>
        <v/>
      </c>
      <c r="Q148" s="440">
        <f>Q146+1</f>
        <v>31</v>
      </c>
      <c r="R148" s="242" t="str">
        <f ca="1">IF(ISNA(MATCH($Q148,Score!T$90:T$165,0)),"",(MATCH($Q148,Score!T$90:T$165,0)+ROW(Score!T$89)) )</f>
        <v/>
      </c>
      <c r="S148" s="246" t="str">
        <f t="shared" ref="S148:T163" ca="1" si="40">IF(($R148=""),"",INDIRECT(ADDRESS($R148,S$1,1,,"Score")))</f>
        <v/>
      </c>
      <c r="T148" s="242" t="str">
        <f t="shared" ca="1" si="40"/>
        <v/>
      </c>
      <c r="U148" s="440" t="str">
        <f>IF((R148=""),"",SUM(T148,T149))</f>
        <v/>
      </c>
      <c r="V148" s="440" t="str">
        <f>IF((R148=""),"",(U148-E148))</f>
        <v/>
      </c>
      <c r="W148" s="47" t="str">
        <f ca="1">IF(($R148=""),"",IF(ISBLANK(INDIRECT(ADDRESS($R148,W$1,1,,"Score"))),"",1))</f>
        <v/>
      </c>
      <c r="X148" s="47" t="str">
        <f ca="1">IF(($R148=""),"",IF(ISBLANK(INDIRECT(ADDRESS($R148,X$1,1,,"Score"))),"",1))</f>
        <v/>
      </c>
      <c r="Y148" s="380" t="str">
        <f ca="1">IF((X148=1),V148,"")</f>
        <v/>
      </c>
      <c r="Z148" s="47" t="str">
        <f t="shared" ref="Z148:AB163" ca="1" si="41">IF(($R148=""),"",IF(ISBLANK(INDIRECT(ADDRESS($R148,Z$1,1,,"Score"))),"",1))</f>
        <v/>
      </c>
      <c r="AA148" s="47" t="str">
        <f t="shared" ca="1" si="41"/>
        <v/>
      </c>
      <c r="AB148" s="47" t="str">
        <f t="shared" ca="1" si="41"/>
        <v/>
      </c>
      <c r="AC148" s="242" t="str">
        <f t="shared" ca="1" si="33"/>
        <v/>
      </c>
      <c r="AD148" s="440" t="str">
        <f ca="1">N148</f>
        <v/>
      </c>
      <c r="AE148" s="440" t="str">
        <f ca="1">IF(OR((AD148=""),(AD148=0)),"",((60*U148)/AD148))</f>
        <v/>
      </c>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row>
    <row r="149" spans="1:238">
      <c r="A149" s="440"/>
      <c r="B149" s="242" t="str">
        <f ca="1">IF(($B148=""),"",IF((INDIRECT(ADDRESS(($B148+2),(C$1-1),1,,"Score"))="SP"),($B148+2),""))</f>
        <v/>
      </c>
      <c r="C149" s="246" t="str">
        <f t="shared" ca="1" si="38"/>
        <v/>
      </c>
      <c r="D149" s="242" t="str">
        <f t="shared" ca="1" si="38"/>
        <v/>
      </c>
      <c r="E149" s="440"/>
      <c r="F149" s="440"/>
      <c r="G149" s="47"/>
      <c r="H149" s="47"/>
      <c r="I149" s="380"/>
      <c r="J149" s="47" t="str">
        <f t="shared" ca="1" si="39"/>
        <v/>
      </c>
      <c r="K149" s="47" t="str">
        <f t="shared" ca="1" si="39"/>
        <v/>
      </c>
      <c r="L149" s="47" t="str">
        <f t="shared" ca="1" si="39"/>
        <v/>
      </c>
      <c r="M149" s="242" t="str">
        <f t="shared" ca="1" si="32"/>
        <v/>
      </c>
      <c r="N149" s="440"/>
      <c r="O149" s="440"/>
      <c r="Q149" s="440"/>
      <c r="R149" s="242" t="str">
        <f ca="1">IF(($R148=""),"",IF((INDIRECT(ADDRESS(($R148+2),(S$1-1),1,,"Score"))="SP"),($R148+2),""))</f>
        <v/>
      </c>
      <c r="S149" s="246" t="str">
        <f t="shared" ca="1" si="40"/>
        <v/>
      </c>
      <c r="T149" s="242" t="str">
        <f t="shared" ca="1" si="40"/>
        <v/>
      </c>
      <c r="U149" s="440"/>
      <c r="V149" s="440"/>
      <c r="W149" s="47"/>
      <c r="X149" s="47"/>
      <c r="Y149" s="380"/>
      <c r="Z149" s="47" t="str">
        <f t="shared" ca="1" si="41"/>
        <v/>
      </c>
      <c r="AA149" s="47" t="str">
        <f t="shared" ca="1" si="41"/>
        <v/>
      </c>
      <c r="AB149" s="47" t="str">
        <f t="shared" ca="1" si="41"/>
        <v/>
      </c>
      <c r="AC149" s="242" t="str">
        <f t="shared" ca="1" si="33"/>
        <v/>
      </c>
      <c r="AD149" s="440"/>
      <c r="AE149" s="440"/>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row>
    <row r="150" spans="1:238">
      <c r="A150" s="214">
        <f>A148+1</f>
        <v>32</v>
      </c>
      <c r="B150" s="134" t="str">
        <f ca="1">IF(ISNA(MATCH($A150,Score!A$90:A$165,0)),"",(MATCH($A150,Score!A$90:A$165,0)+ROW(Score!A$89)))</f>
        <v/>
      </c>
      <c r="C150" s="65" t="str">
        <f t="shared" ca="1" si="38"/>
        <v/>
      </c>
      <c r="D150" s="134" t="str">
        <f t="shared" ca="1" si="38"/>
        <v/>
      </c>
      <c r="E150" s="214" t="str">
        <f>IF((B150=""),"",SUM(D150,D151))</f>
        <v/>
      </c>
      <c r="F150" s="214" t="str">
        <f>IF((B150=""),"",(E150-U150))</f>
        <v/>
      </c>
      <c r="G150" s="391" t="str">
        <f ca="1">IF(($B150=""),"",IF(ISBLANK(INDIRECT(ADDRESS($B150,G$1,1,,"Score"))),"",1))</f>
        <v/>
      </c>
      <c r="H150" s="391" t="str">
        <f ca="1">IF(($B150=""),"",IF(ISBLANK(INDIRECT(ADDRESS($B150,H$1,1,,"Score"))),"",1))</f>
        <v/>
      </c>
      <c r="I150" s="380" t="str">
        <f ca="1">IF((H150=1),F150,"")</f>
        <v/>
      </c>
      <c r="J150" s="391" t="str">
        <f t="shared" ca="1" si="39"/>
        <v/>
      </c>
      <c r="K150" s="391" t="str">
        <f t="shared" ca="1" si="39"/>
        <v/>
      </c>
      <c r="L150" s="391" t="str">
        <f t="shared" ca="1" si="39"/>
        <v/>
      </c>
      <c r="M150" s="134" t="str">
        <f t="shared" ca="1" si="32"/>
        <v/>
      </c>
      <c r="N150" s="214" t="str">
        <f ca="1">IF(ISNA(MATCH($A150,'Bout Clock'!A$62:A$91,0)),"",INDIRECT(ADDRESS((MATCH($A150,'Bout Clock'!A$62:A$91,0)+ROW('Bout Clock'!A$61)),N$1,1,,"Bout Clock")))</f>
        <v/>
      </c>
      <c r="O150" s="214" t="str">
        <f ca="1">IF(OR((N150=""),(N150=0)),"",((60*E150)/N150))</f>
        <v/>
      </c>
      <c r="Q150" s="214">
        <f>Q148+1</f>
        <v>32</v>
      </c>
      <c r="R150" s="134" t="str">
        <f ca="1">IF(ISNA(MATCH($Q150,Score!T$90:T$165,0)),"",(MATCH($Q150,Score!T$90:T$165,0)+ROW(Score!T$89)) )</f>
        <v/>
      </c>
      <c r="S150" s="65" t="str">
        <f t="shared" ca="1" si="40"/>
        <v/>
      </c>
      <c r="T150" s="134" t="str">
        <f t="shared" ca="1" si="40"/>
        <v/>
      </c>
      <c r="U150" s="214" t="str">
        <f>IF((R150=""),"",SUM(T150,T151))</f>
        <v/>
      </c>
      <c r="V150" s="214" t="str">
        <f>IF((R150=""),"",(U150-E150))</f>
        <v/>
      </c>
      <c r="W150" s="391" t="str">
        <f ca="1">IF(($R150=""),"",IF(ISBLANK(INDIRECT(ADDRESS($R150,W$1,1,,"Score"))),"",1))</f>
        <v/>
      </c>
      <c r="X150" s="391" t="str">
        <f ca="1">IF(($R150=""),"",IF(ISBLANK(INDIRECT(ADDRESS($R150,X$1,1,,"Score"))),"",1))</f>
        <v/>
      </c>
      <c r="Y150" s="380" t="str">
        <f ca="1">IF((X150=1),V150,"")</f>
        <v/>
      </c>
      <c r="Z150" s="391" t="str">
        <f t="shared" ca="1" si="41"/>
        <v/>
      </c>
      <c r="AA150" s="391" t="str">
        <f t="shared" ca="1" si="41"/>
        <v/>
      </c>
      <c r="AB150" s="391" t="str">
        <f t="shared" ca="1" si="41"/>
        <v/>
      </c>
      <c r="AC150" s="134" t="str">
        <f t="shared" ca="1" si="33"/>
        <v/>
      </c>
      <c r="AD150" s="214" t="str">
        <f ca="1">N150</f>
        <v/>
      </c>
      <c r="AE150" s="214" t="str">
        <f ca="1">IF(OR((AD150=""),(AD150=0)),"",((60*U150)/AD150))</f>
        <v/>
      </c>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row>
    <row r="151" spans="1:238">
      <c r="A151" s="214"/>
      <c r="B151" s="134" t="str">
        <f ca="1">IF(($B150=""),"",IF((INDIRECT(ADDRESS(($B150+2),(C$1-1),1,,"Score"))="SP"),($B150+2),""))</f>
        <v/>
      </c>
      <c r="C151" s="65" t="str">
        <f t="shared" ca="1" si="38"/>
        <v/>
      </c>
      <c r="D151" s="134" t="str">
        <f t="shared" ca="1" si="38"/>
        <v/>
      </c>
      <c r="E151" s="214"/>
      <c r="F151" s="214"/>
      <c r="G151" s="391"/>
      <c r="H151" s="402"/>
      <c r="I151" s="380"/>
      <c r="J151" s="391" t="str">
        <f t="shared" ca="1" si="39"/>
        <v/>
      </c>
      <c r="K151" s="391" t="str">
        <f t="shared" ca="1" si="39"/>
        <v/>
      </c>
      <c r="L151" s="391" t="str">
        <f t="shared" ca="1" si="39"/>
        <v/>
      </c>
      <c r="M151" s="134" t="str">
        <f t="shared" ca="1" si="32"/>
        <v/>
      </c>
      <c r="N151" s="214"/>
      <c r="O151" s="214"/>
      <c r="Q151" s="214"/>
      <c r="R151" s="134" t="str">
        <f ca="1">IF(($R150=""),"",IF((INDIRECT(ADDRESS(($R150+2),(S$1-1),1,,"Score"))="SP"),($R150+2),""))</f>
        <v/>
      </c>
      <c r="S151" s="65" t="str">
        <f t="shared" ca="1" si="40"/>
        <v/>
      </c>
      <c r="T151" s="134" t="str">
        <f t="shared" ca="1" si="40"/>
        <v/>
      </c>
      <c r="U151" s="214"/>
      <c r="V151" s="214"/>
      <c r="W151" s="391"/>
      <c r="X151" s="402"/>
      <c r="Y151" s="380"/>
      <c r="Z151" s="391" t="str">
        <f t="shared" ca="1" si="41"/>
        <v/>
      </c>
      <c r="AA151" s="391" t="str">
        <f t="shared" ca="1" si="41"/>
        <v/>
      </c>
      <c r="AB151" s="391" t="str">
        <f t="shared" ca="1" si="41"/>
        <v/>
      </c>
      <c r="AC151" s="134" t="str">
        <f t="shared" ca="1" si="33"/>
        <v/>
      </c>
      <c r="AD151" s="214"/>
      <c r="AE151" s="214"/>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row>
    <row r="152" spans="1:238">
      <c r="A152" s="440">
        <f>A150+1</f>
        <v>33</v>
      </c>
      <c r="B152" s="242" t="str">
        <f ca="1">IF(ISNA(MATCH($A152,Score!A$90:A$165,0)),"",(MATCH($A152,Score!A$90:A$165,0)+ROW(Score!A$89)))</f>
        <v/>
      </c>
      <c r="C152" s="246" t="str">
        <f t="shared" ca="1" si="38"/>
        <v/>
      </c>
      <c r="D152" s="242" t="str">
        <f t="shared" ca="1" si="38"/>
        <v/>
      </c>
      <c r="E152" s="440" t="str">
        <f>IF((B152=""),"",SUM(D152,D153))</f>
        <v/>
      </c>
      <c r="F152" s="440" t="str">
        <f>IF((B152=""),"",(E152-U152))</f>
        <v/>
      </c>
      <c r="G152" s="47" t="str">
        <f ca="1">IF(($B152=""),"",IF(ISBLANK(INDIRECT(ADDRESS($B152,G$1,1,,"Score"))),"",1))</f>
        <v/>
      </c>
      <c r="H152" s="47" t="str">
        <f ca="1">IF(($B152=""),"",IF(ISBLANK(INDIRECT(ADDRESS($B152,H$1,1,,"Score"))),"",1))</f>
        <v/>
      </c>
      <c r="I152" s="380" t="str">
        <f ca="1">IF((H152=1),F152,"")</f>
        <v/>
      </c>
      <c r="J152" s="47" t="str">
        <f t="shared" ca="1" si="39"/>
        <v/>
      </c>
      <c r="K152" s="47" t="str">
        <f t="shared" ca="1" si="39"/>
        <v/>
      </c>
      <c r="L152" s="47" t="str">
        <f t="shared" ca="1" si="39"/>
        <v/>
      </c>
      <c r="M152" s="242" t="str">
        <f t="shared" ref="M152:M163" ca="1" si="42">IF(($B152=""),"",INDIRECT(ADDRESS($B152,M$1,1,,"Score")))</f>
        <v/>
      </c>
      <c r="N152" s="440" t="str">
        <f ca="1">IF(ISNA(MATCH($A152,'Bout Clock'!A$62:A$91,0)),"",INDIRECT(ADDRESS((MATCH($A152,'Bout Clock'!A$62:A$91,0)+ROW('Bout Clock'!A$61)),N$1,1,,"Bout Clock")))</f>
        <v/>
      </c>
      <c r="O152" s="440" t="str">
        <f ca="1">IF(OR((N152=""),(N152=0)),"",((60*E152)/N152))</f>
        <v/>
      </c>
      <c r="Q152" s="440">
        <f>Q150+1</f>
        <v>33</v>
      </c>
      <c r="R152" s="242" t="str">
        <f ca="1">IF(ISNA(MATCH($Q152,Score!T$90:T$165,0)),"",(MATCH($Q152,Score!T$90:T$165,0)+ROW(Score!T$89)) )</f>
        <v/>
      </c>
      <c r="S152" s="246" t="str">
        <f t="shared" ca="1" si="40"/>
        <v/>
      </c>
      <c r="T152" s="242" t="str">
        <f t="shared" ca="1" si="40"/>
        <v/>
      </c>
      <c r="U152" s="440" t="str">
        <f>IF((R152=""),"",SUM(T152,T153))</f>
        <v/>
      </c>
      <c r="V152" s="440" t="str">
        <f>IF((R152=""),"",(U152-E152))</f>
        <v/>
      </c>
      <c r="W152" s="47" t="str">
        <f ca="1">IF(($R152=""),"",IF(ISBLANK(INDIRECT(ADDRESS($R152,W$1,1,,"Score"))),"",1))</f>
        <v/>
      </c>
      <c r="X152" s="47" t="str">
        <f ca="1">IF(($R152=""),"",IF(ISBLANK(INDIRECT(ADDRESS($R152,X$1,1,,"Score"))),"",1))</f>
        <v/>
      </c>
      <c r="Y152" s="380" t="str">
        <f ca="1">IF((X152=1),V152,"")</f>
        <v/>
      </c>
      <c r="Z152" s="47" t="str">
        <f t="shared" ca="1" si="41"/>
        <v/>
      </c>
      <c r="AA152" s="47" t="str">
        <f t="shared" ca="1" si="41"/>
        <v/>
      </c>
      <c r="AB152" s="47" t="str">
        <f t="shared" ca="1" si="41"/>
        <v/>
      </c>
      <c r="AC152" s="242" t="str">
        <f t="shared" ref="AC152:AC163" ca="1" si="43">IF(($R152=""),"",INDIRECT(ADDRESS($R152,AC$1,1,,"Score")))</f>
        <v/>
      </c>
      <c r="AD152" s="440" t="str">
        <f ca="1">N152</f>
        <v/>
      </c>
      <c r="AE152" s="440" t="str">
        <f ca="1">IF(OR((AD152=""),(AD152=0)),"",((60*U152)/AD152))</f>
        <v/>
      </c>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row>
    <row r="153" spans="1:238">
      <c r="A153" s="440"/>
      <c r="B153" s="242" t="str">
        <f ca="1">IF(($B152=""),"",IF((INDIRECT(ADDRESS(($B152+2),(C$1-1),1,,"Score"))="SP"),($B152+2),""))</f>
        <v/>
      </c>
      <c r="C153" s="246" t="str">
        <f t="shared" ca="1" si="38"/>
        <v/>
      </c>
      <c r="D153" s="242" t="str">
        <f t="shared" ca="1" si="38"/>
        <v/>
      </c>
      <c r="E153" s="440"/>
      <c r="F153" s="440"/>
      <c r="G153" s="47"/>
      <c r="H153" s="47"/>
      <c r="I153" s="380"/>
      <c r="J153" s="47" t="str">
        <f t="shared" ca="1" si="39"/>
        <v/>
      </c>
      <c r="K153" s="47" t="str">
        <f t="shared" ca="1" si="39"/>
        <v/>
      </c>
      <c r="L153" s="47" t="str">
        <f t="shared" ca="1" si="39"/>
        <v/>
      </c>
      <c r="M153" s="242" t="str">
        <f t="shared" ca="1" si="42"/>
        <v/>
      </c>
      <c r="N153" s="440"/>
      <c r="O153" s="440"/>
      <c r="Q153" s="440"/>
      <c r="R153" s="242" t="str">
        <f ca="1">IF(($R152=""),"",IF((INDIRECT(ADDRESS(($R152+2),(S$1-1),1,,"Score"))="SP"),($R152+2),""))</f>
        <v/>
      </c>
      <c r="S153" s="246" t="str">
        <f t="shared" ca="1" si="40"/>
        <v/>
      </c>
      <c r="T153" s="242" t="str">
        <f t="shared" ca="1" si="40"/>
        <v/>
      </c>
      <c r="U153" s="440"/>
      <c r="V153" s="440"/>
      <c r="W153" s="47"/>
      <c r="X153" s="47"/>
      <c r="Y153" s="380"/>
      <c r="Z153" s="47" t="str">
        <f t="shared" ca="1" si="41"/>
        <v/>
      </c>
      <c r="AA153" s="47" t="str">
        <f t="shared" ca="1" si="41"/>
        <v/>
      </c>
      <c r="AB153" s="47" t="str">
        <f t="shared" ca="1" si="41"/>
        <v/>
      </c>
      <c r="AC153" s="242" t="str">
        <f t="shared" ca="1" si="43"/>
        <v/>
      </c>
      <c r="AD153" s="440"/>
      <c r="AE153" s="440"/>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row>
    <row r="154" spans="1:238">
      <c r="A154" s="214">
        <f>A152+1</f>
        <v>34</v>
      </c>
      <c r="B154" s="134" t="str">
        <f ca="1">IF(ISNA(MATCH($A154,Score!A$90:A$165,0)),"",(MATCH($A154,Score!A$90:A$165,0)+ROW(Score!A$89)))</f>
        <v/>
      </c>
      <c r="C154" s="65" t="str">
        <f t="shared" ca="1" si="38"/>
        <v/>
      </c>
      <c r="D154" s="134" t="str">
        <f t="shared" ca="1" si="38"/>
        <v/>
      </c>
      <c r="E154" s="214" t="str">
        <f>IF((B154=""),"",SUM(D154,D155))</f>
        <v/>
      </c>
      <c r="F154" s="214" t="str">
        <f>IF((B154=""),"",(E154-U154))</f>
        <v/>
      </c>
      <c r="G154" s="391" t="str">
        <f ca="1">IF(($B154=""),"",IF(ISBLANK(INDIRECT(ADDRESS($B154,G$1,1,,"Score"))),"",1))</f>
        <v/>
      </c>
      <c r="H154" s="391" t="str">
        <f ca="1">IF(($B154=""),"",IF(ISBLANK(INDIRECT(ADDRESS($B154,H$1,1,,"Score"))),"",1))</f>
        <v/>
      </c>
      <c r="I154" s="380" t="str">
        <f ca="1">IF((H154=1),F154,"")</f>
        <v/>
      </c>
      <c r="J154" s="391" t="str">
        <f t="shared" ca="1" si="39"/>
        <v/>
      </c>
      <c r="K154" s="391" t="str">
        <f t="shared" ca="1" si="39"/>
        <v/>
      </c>
      <c r="L154" s="391" t="str">
        <f t="shared" ca="1" si="39"/>
        <v/>
      </c>
      <c r="M154" s="134" t="str">
        <f t="shared" ca="1" si="42"/>
        <v/>
      </c>
      <c r="N154" s="214" t="str">
        <f ca="1">IF(ISNA(MATCH($A154,'Bout Clock'!A$62:A$91,0)),"",INDIRECT(ADDRESS((MATCH($A154,'Bout Clock'!A$62:A$91,0)+ROW('Bout Clock'!A$61)),N$1,1,,"Bout Clock")))</f>
        <v/>
      </c>
      <c r="O154" s="214" t="str">
        <f ca="1">IF(OR((N154=""),(N154=0)),"",((60*E154)/N154))</f>
        <v/>
      </c>
      <c r="Q154" s="214">
        <f>Q152+1</f>
        <v>34</v>
      </c>
      <c r="R154" s="134" t="str">
        <f ca="1">IF(ISNA(MATCH($Q154,Score!T$90:T$165,0)),"",(MATCH($Q154,Score!T$90:T$165,0)+ROW(Score!T$89)) )</f>
        <v/>
      </c>
      <c r="S154" s="65" t="str">
        <f t="shared" ca="1" si="40"/>
        <v/>
      </c>
      <c r="T154" s="134" t="str">
        <f t="shared" ca="1" si="40"/>
        <v/>
      </c>
      <c r="U154" s="214" t="str">
        <f>IF((R154=""),"",SUM(T154,T155))</f>
        <v/>
      </c>
      <c r="V154" s="214" t="str">
        <f>IF((R154=""),"",(U154-E154))</f>
        <v/>
      </c>
      <c r="W154" s="391" t="str">
        <f ca="1">IF(($R154=""),"",IF(ISBLANK(INDIRECT(ADDRESS($R154,W$1,1,,"Score"))),"",1))</f>
        <v/>
      </c>
      <c r="X154" s="391" t="str">
        <f ca="1">IF(($R154=""),"",IF(ISBLANK(INDIRECT(ADDRESS($R154,X$1,1,,"Score"))),"",1))</f>
        <v/>
      </c>
      <c r="Y154" s="380" t="str">
        <f ca="1">IF((X154=1),V154,"")</f>
        <v/>
      </c>
      <c r="Z154" s="391" t="str">
        <f t="shared" ca="1" si="41"/>
        <v/>
      </c>
      <c r="AA154" s="391" t="str">
        <f t="shared" ca="1" si="41"/>
        <v/>
      </c>
      <c r="AB154" s="391" t="str">
        <f t="shared" ca="1" si="41"/>
        <v/>
      </c>
      <c r="AC154" s="134" t="str">
        <f t="shared" ca="1" si="43"/>
        <v/>
      </c>
      <c r="AD154" s="214" t="str">
        <f ca="1">N154</f>
        <v/>
      </c>
      <c r="AE154" s="214" t="str">
        <f ca="1">IF(OR((AD154=""),(AD154=0)),"",((60*U154)/AD154))</f>
        <v/>
      </c>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row>
    <row r="155" spans="1:238">
      <c r="A155" s="214"/>
      <c r="B155" s="134" t="str">
        <f ca="1">IF(($B154=""),"",IF((INDIRECT(ADDRESS(($B154+2),(C$1-1),1,,"Score"))="SP"),($B154+2),""))</f>
        <v/>
      </c>
      <c r="C155" s="65" t="str">
        <f t="shared" ca="1" si="38"/>
        <v/>
      </c>
      <c r="D155" s="134" t="str">
        <f t="shared" ca="1" si="38"/>
        <v/>
      </c>
      <c r="E155" s="214"/>
      <c r="F155" s="214"/>
      <c r="G155" s="391"/>
      <c r="H155" s="402"/>
      <c r="I155" s="380"/>
      <c r="J155" s="391" t="str">
        <f t="shared" ca="1" si="39"/>
        <v/>
      </c>
      <c r="K155" s="391" t="str">
        <f t="shared" ca="1" si="39"/>
        <v/>
      </c>
      <c r="L155" s="391" t="str">
        <f t="shared" ca="1" si="39"/>
        <v/>
      </c>
      <c r="M155" s="134" t="str">
        <f t="shared" ca="1" si="42"/>
        <v/>
      </c>
      <c r="N155" s="214"/>
      <c r="O155" s="214"/>
      <c r="Q155" s="214"/>
      <c r="R155" s="134" t="str">
        <f ca="1">IF(($R154=""),"",IF((INDIRECT(ADDRESS(($R154+2),(S$1-1),1,,"Score"))="SP"),($R154+2),""))</f>
        <v/>
      </c>
      <c r="S155" s="65" t="str">
        <f t="shared" ca="1" si="40"/>
        <v/>
      </c>
      <c r="T155" s="134" t="str">
        <f t="shared" ca="1" si="40"/>
        <v/>
      </c>
      <c r="U155" s="214"/>
      <c r="V155" s="214"/>
      <c r="W155" s="391"/>
      <c r="X155" s="402"/>
      <c r="Y155" s="380"/>
      <c r="Z155" s="391" t="str">
        <f t="shared" ca="1" si="41"/>
        <v/>
      </c>
      <c r="AA155" s="391" t="str">
        <f t="shared" ca="1" si="41"/>
        <v/>
      </c>
      <c r="AB155" s="391" t="str">
        <f t="shared" ca="1" si="41"/>
        <v/>
      </c>
      <c r="AC155" s="134" t="str">
        <f t="shared" ca="1" si="43"/>
        <v/>
      </c>
      <c r="AD155" s="214"/>
      <c r="AE155" s="214"/>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row>
    <row r="156" spans="1:238">
      <c r="A156" s="440">
        <f>A154+1</f>
        <v>35</v>
      </c>
      <c r="B156" s="242" t="str">
        <f ca="1">IF(ISNA(MATCH($A156,Score!A$90:A$165,0)),"",(MATCH($A156,Score!A$90:A$165,0)+ROW(Score!A$89)))</f>
        <v/>
      </c>
      <c r="C156" s="246" t="str">
        <f t="shared" ca="1" si="38"/>
        <v/>
      </c>
      <c r="D156" s="242" t="str">
        <f t="shared" ca="1" si="38"/>
        <v/>
      </c>
      <c r="E156" s="440" t="str">
        <f>IF((B156=""),"",SUM(D156,D157))</f>
        <v/>
      </c>
      <c r="F156" s="440" t="str">
        <f>IF((B156=""),"",(E156-U156))</f>
        <v/>
      </c>
      <c r="G156" s="47" t="str">
        <f ca="1">IF(($B156=""),"",IF(ISBLANK(INDIRECT(ADDRESS($B156,G$1,1,,"Score"))),"",1))</f>
        <v/>
      </c>
      <c r="H156" s="47" t="str">
        <f ca="1">IF(($B156=""),"",IF(ISBLANK(INDIRECT(ADDRESS($B156,H$1,1,,"Score"))),"",1))</f>
        <v/>
      </c>
      <c r="I156" s="380" t="str">
        <f ca="1">IF((H156=1),F156,"")</f>
        <v/>
      </c>
      <c r="J156" s="47" t="str">
        <f t="shared" ca="1" si="39"/>
        <v/>
      </c>
      <c r="K156" s="47" t="str">
        <f t="shared" ca="1" si="39"/>
        <v/>
      </c>
      <c r="L156" s="47" t="str">
        <f t="shared" ca="1" si="39"/>
        <v/>
      </c>
      <c r="M156" s="242" t="str">
        <f t="shared" ca="1" si="42"/>
        <v/>
      </c>
      <c r="N156" s="440" t="str">
        <f ca="1">IF(ISNA(MATCH($A156,'Bout Clock'!A$62:A$91,0)),"",INDIRECT(ADDRESS((MATCH($A156,'Bout Clock'!A$62:A$91,0)+ROW('Bout Clock'!A$61)),N$1,1,,"Bout Clock")))</f>
        <v/>
      </c>
      <c r="O156" s="440" t="str">
        <f ca="1">IF(OR((N156=""),(N156=0)),"",((60*E156)/N156))</f>
        <v/>
      </c>
      <c r="Q156" s="440">
        <f>Q154+1</f>
        <v>35</v>
      </c>
      <c r="R156" s="242" t="str">
        <f ca="1">IF(ISNA(MATCH($Q156,Score!T$90:T$165,0)),"",(MATCH($Q156,Score!T$90:T$165,0)+ROW(Score!T$89)) )</f>
        <v/>
      </c>
      <c r="S156" s="246" t="str">
        <f t="shared" ca="1" si="40"/>
        <v/>
      </c>
      <c r="T156" s="242" t="str">
        <f t="shared" ca="1" si="40"/>
        <v/>
      </c>
      <c r="U156" s="440" t="str">
        <f>IF((R156=""),"",SUM(T156,T157))</f>
        <v/>
      </c>
      <c r="V156" s="440" t="str">
        <f>IF((R156=""),"",(U156-E156))</f>
        <v/>
      </c>
      <c r="W156" s="47" t="str">
        <f ca="1">IF(($R156=""),"",IF(ISBLANK(INDIRECT(ADDRESS($R156,W$1,1,,"Score"))),"",1))</f>
        <v/>
      </c>
      <c r="X156" s="47" t="str">
        <f ca="1">IF(($R156=""),"",IF(ISBLANK(INDIRECT(ADDRESS($R156,X$1,1,,"Score"))),"",1))</f>
        <v/>
      </c>
      <c r="Y156" s="380" t="str">
        <f ca="1">IF((X156=1),V156,"")</f>
        <v/>
      </c>
      <c r="Z156" s="47" t="str">
        <f t="shared" ca="1" si="41"/>
        <v/>
      </c>
      <c r="AA156" s="47" t="str">
        <f t="shared" ca="1" si="41"/>
        <v/>
      </c>
      <c r="AB156" s="47" t="str">
        <f t="shared" ca="1" si="41"/>
        <v/>
      </c>
      <c r="AC156" s="242" t="str">
        <f t="shared" ca="1" si="43"/>
        <v/>
      </c>
      <c r="AD156" s="440" t="str">
        <f ca="1">N156</f>
        <v/>
      </c>
      <c r="AE156" s="440" t="str">
        <f ca="1">IF(OR((AD156=""),(AD156=0)),"",((60*U156)/AD156))</f>
        <v/>
      </c>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row>
    <row r="157" spans="1:238">
      <c r="A157" s="440"/>
      <c r="B157" s="242" t="str">
        <f ca="1">IF(($B156=""),"",IF((INDIRECT(ADDRESS(($B156+2),(C$1-1),1,,"Score"))="SP"),($B156+2),""))</f>
        <v/>
      </c>
      <c r="C157" s="246" t="str">
        <f t="shared" ca="1" si="38"/>
        <v/>
      </c>
      <c r="D157" s="242" t="str">
        <f t="shared" ca="1" si="38"/>
        <v/>
      </c>
      <c r="E157" s="440"/>
      <c r="F157" s="440"/>
      <c r="G157" s="47"/>
      <c r="H157" s="47"/>
      <c r="I157" s="380"/>
      <c r="J157" s="47" t="str">
        <f t="shared" ca="1" si="39"/>
        <v/>
      </c>
      <c r="K157" s="47" t="str">
        <f t="shared" ca="1" si="39"/>
        <v/>
      </c>
      <c r="L157" s="47" t="str">
        <f t="shared" ca="1" si="39"/>
        <v/>
      </c>
      <c r="M157" s="242" t="str">
        <f t="shared" ca="1" si="42"/>
        <v/>
      </c>
      <c r="N157" s="440"/>
      <c r="O157" s="440"/>
      <c r="Q157" s="440"/>
      <c r="R157" s="242" t="str">
        <f ca="1">IF(($R156=""),"",IF((INDIRECT(ADDRESS(($R156+2),(S$1-1),1,,"Score"))="SP"),($R156+2),""))</f>
        <v/>
      </c>
      <c r="S157" s="246" t="str">
        <f t="shared" ca="1" si="40"/>
        <v/>
      </c>
      <c r="T157" s="242" t="str">
        <f t="shared" ca="1" si="40"/>
        <v/>
      </c>
      <c r="U157" s="440"/>
      <c r="V157" s="440"/>
      <c r="W157" s="47"/>
      <c r="X157" s="47"/>
      <c r="Y157" s="380"/>
      <c r="Z157" s="47" t="str">
        <f t="shared" ca="1" si="41"/>
        <v/>
      </c>
      <c r="AA157" s="47" t="str">
        <f t="shared" ca="1" si="41"/>
        <v/>
      </c>
      <c r="AB157" s="47" t="str">
        <f t="shared" ca="1" si="41"/>
        <v/>
      </c>
      <c r="AC157" s="242" t="str">
        <f t="shared" ca="1" si="43"/>
        <v/>
      </c>
      <c r="AD157" s="440"/>
      <c r="AE157" s="440"/>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row>
    <row r="158" spans="1:238">
      <c r="A158" s="214">
        <f>A156+1</f>
        <v>36</v>
      </c>
      <c r="B158" s="134" t="str">
        <f ca="1">IF(ISNA(MATCH($A158,Score!A$90:A$165,0)),"",(MATCH($A158,Score!A$90:A$165,0)+ROW(Score!A$89)))</f>
        <v/>
      </c>
      <c r="C158" s="65" t="str">
        <f t="shared" ca="1" si="38"/>
        <v/>
      </c>
      <c r="D158" s="134" t="str">
        <f t="shared" ca="1" si="38"/>
        <v/>
      </c>
      <c r="E158" s="214" t="str">
        <f>IF((B158=""),"",SUM(D158,D159))</f>
        <v/>
      </c>
      <c r="F158" s="214" t="str">
        <f>IF((B158=""),"",(E158-U158))</f>
        <v/>
      </c>
      <c r="G158" s="391" t="str">
        <f ca="1">IF(($B158=""),"",IF(ISBLANK(INDIRECT(ADDRESS($B158,G$1,1,,"Score"))),"",1))</f>
        <v/>
      </c>
      <c r="H158" s="391" t="str">
        <f ca="1">IF(($B158=""),"",IF(ISBLANK(INDIRECT(ADDRESS($B158,H$1,1,,"Score"))),"",1))</f>
        <v/>
      </c>
      <c r="I158" s="380" t="str">
        <f ca="1">IF((H158=1),F158,"")</f>
        <v/>
      </c>
      <c r="J158" s="391" t="str">
        <f t="shared" ca="1" si="39"/>
        <v/>
      </c>
      <c r="K158" s="391" t="str">
        <f t="shared" ca="1" si="39"/>
        <v/>
      </c>
      <c r="L158" s="391" t="str">
        <f t="shared" ca="1" si="39"/>
        <v/>
      </c>
      <c r="M158" s="134" t="str">
        <f t="shared" ca="1" si="42"/>
        <v/>
      </c>
      <c r="N158" s="214" t="str">
        <f ca="1">IF(ISNA(MATCH($A158,'Bout Clock'!A$62:A$91,0)),"",INDIRECT(ADDRESS((MATCH($A158,'Bout Clock'!A$62:A$91,0)+ROW('Bout Clock'!A$61)),N$1,1,,"Bout Clock")))</f>
        <v/>
      </c>
      <c r="O158" s="214" t="str">
        <f ca="1">IF(OR((N158=""),(N158=0)),"",((60*E158)/N158))</f>
        <v/>
      </c>
      <c r="Q158" s="214">
        <f>Q156+1</f>
        <v>36</v>
      </c>
      <c r="R158" s="134" t="str">
        <f ca="1">IF(ISNA(MATCH($Q158,Score!T$90:T$165,0)),"",(MATCH($Q158,Score!T$90:T$165,0)+ROW(Score!T$89)) )</f>
        <v/>
      </c>
      <c r="S158" s="65" t="str">
        <f t="shared" ca="1" si="40"/>
        <v/>
      </c>
      <c r="T158" s="134" t="str">
        <f t="shared" ca="1" si="40"/>
        <v/>
      </c>
      <c r="U158" s="214" t="str">
        <f>IF((R158=""),"",SUM(T158,T159))</f>
        <v/>
      </c>
      <c r="V158" s="214" t="str">
        <f>IF((R158=""),"",(U158-E158))</f>
        <v/>
      </c>
      <c r="W158" s="391" t="str">
        <f ca="1">IF(($R158=""),"",IF(ISBLANK(INDIRECT(ADDRESS($R158,W$1,1,,"Score"))),"",1))</f>
        <v/>
      </c>
      <c r="X158" s="391" t="str">
        <f ca="1">IF(($R158=""),"",IF(ISBLANK(INDIRECT(ADDRESS($R158,X$1,1,,"Score"))),"",1))</f>
        <v/>
      </c>
      <c r="Y158" s="380" t="str">
        <f ca="1">IF((X158=1),V158,"")</f>
        <v/>
      </c>
      <c r="Z158" s="391" t="str">
        <f t="shared" ca="1" si="41"/>
        <v/>
      </c>
      <c r="AA158" s="391" t="str">
        <f t="shared" ca="1" si="41"/>
        <v/>
      </c>
      <c r="AB158" s="391" t="str">
        <f t="shared" ca="1" si="41"/>
        <v/>
      </c>
      <c r="AC158" s="134" t="str">
        <f t="shared" ca="1" si="43"/>
        <v/>
      </c>
      <c r="AD158" s="214" t="str">
        <f ca="1">N158</f>
        <v/>
      </c>
      <c r="AE158" s="214" t="str">
        <f ca="1">IF(OR((AD158=""),(AD158=0)),"",((60*U158)/AD158))</f>
        <v/>
      </c>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row>
    <row r="159" spans="1:238">
      <c r="A159" s="214"/>
      <c r="B159" s="134" t="str">
        <f ca="1">IF(($B158=""),"",IF((INDIRECT(ADDRESS(($B158+2),(C$1-1),1,,"Score"))="SP"),($B158+2),""))</f>
        <v/>
      </c>
      <c r="C159" s="65" t="str">
        <f t="shared" ca="1" si="38"/>
        <v/>
      </c>
      <c r="D159" s="134" t="str">
        <f t="shared" ca="1" si="38"/>
        <v/>
      </c>
      <c r="E159" s="214"/>
      <c r="F159" s="214"/>
      <c r="G159" s="391"/>
      <c r="H159" s="402"/>
      <c r="I159" s="380"/>
      <c r="J159" s="391" t="str">
        <f t="shared" ca="1" si="39"/>
        <v/>
      </c>
      <c r="K159" s="391" t="str">
        <f t="shared" ca="1" si="39"/>
        <v/>
      </c>
      <c r="L159" s="391" t="str">
        <f t="shared" ca="1" si="39"/>
        <v/>
      </c>
      <c r="M159" s="134" t="str">
        <f t="shared" ca="1" si="42"/>
        <v/>
      </c>
      <c r="N159" s="214"/>
      <c r="O159" s="214"/>
      <c r="Q159" s="214"/>
      <c r="R159" s="134" t="str">
        <f ca="1">IF(($R158=""),"",IF((INDIRECT(ADDRESS(($R158+2),(S$1-1),1,,"Score"))="SP"),($R158+2),""))</f>
        <v/>
      </c>
      <c r="S159" s="65" t="str">
        <f t="shared" ca="1" si="40"/>
        <v/>
      </c>
      <c r="T159" s="134" t="str">
        <f t="shared" ca="1" si="40"/>
        <v/>
      </c>
      <c r="U159" s="214"/>
      <c r="V159" s="214"/>
      <c r="W159" s="391"/>
      <c r="X159" s="402"/>
      <c r="Y159" s="380"/>
      <c r="Z159" s="391" t="str">
        <f t="shared" ca="1" si="41"/>
        <v/>
      </c>
      <c r="AA159" s="391" t="str">
        <f t="shared" ca="1" si="41"/>
        <v/>
      </c>
      <c r="AB159" s="391" t="str">
        <f t="shared" ca="1" si="41"/>
        <v/>
      </c>
      <c r="AC159" s="134" t="str">
        <f t="shared" ca="1" si="43"/>
        <v/>
      </c>
      <c r="AD159" s="214"/>
      <c r="AE159" s="214"/>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row>
    <row r="160" spans="1:238">
      <c r="A160" s="440">
        <f>A158+1</f>
        <v>37</v>
      </c>
      <c r="B160" s="242" t="str">
        <f ca="1">IF(ISNA(MATCH($A160,Score!A$90:A$165,0)),"",(MATCH($A160,Score!A$90:A$165,0)+ROW(Score!A$89)))</f>
        <v/>
      </c>
      <c r="C160" s="246" t="str">
        <f t="shared" ca="1" si="38"/>
        <v/>
      </c>
      <c r="D160" s="242" t="str">
        <f t="shared" ca="1" si="38"/>
        <v/>
      </c>
      <c r="E160" s="440" t="str">
        <f>IF((B160=""),"",SUM(D160,D161))</f>
        <v/>
      </c>
      <c r="F160" s="440" t="str">
        <f>IF((B160=""),"",(E160-U160))</f>
        <v/>
      </c>
      <c r="G160" s="47" t="str">
        <f ca="1">IF(($B160=""),"",IF(ISBLANK(INDIRECT(ADDRESS($B160,G$1,1,,"Score"))),"",1))</f>
        <v/>
      </c>
      <c r="H160" s="47" t="str">
        <f ca="1">IF(($B160=""),"",IF(ISBLANK(INDIRECT(ADDRESS($B160,H$1,1,,"Score"))),"",1))</f>
        <v/>
      </c>
      <c r="I160" s="380" t="str">
        <f ca="1">IF((H160=1),F160,"")</f>
        <v/>
      </c>
      <c r="J160" s="47" t="str">
        <f t="shared" ca="1" si="39"/>
        <v/>
      </c>
      <c r="K160" s="47" t="str">
        <f t="shared" ca="1" si="39"/>
        <v/>
      </c>
      <c r="L160" s="47" t="str">
        <f t="shared" ca="1" si="39"/>
        <v/>
      </c>
      <c r="M160" s="242" t="str">
        <f t="shared" ca="1" si="42"/>
        <v/>
      </c>
      <c r="N160" s="440" t="str">
        <f ca="1">IF(ISNA(MATCH($A160,'Bout Clock'!A$62:A$91,0)),"",INDIRECT(ADDRESS((MATCH($A160,'Bout Clock'!A$62:A$91,0)+ROW('Bout Clock'!A$61)),N$1,1,,"Bout Clock")))</f>
        <v/>
      </c>
      <c r="O160" s="440" t="str">
        <f ca="1">IF(OR((N160=""),(N160=0)),"",((60*E160)/N160))</f>
        <v/>
      </c>
      <c r="Q160" s="440">
        <f>Q158+1</f>
        <v>37</v>
      </c>
      <c r="R160" s="242" t="str">
        <f ca="1">IF(ISNA(MATCH($Q160,Score!T$90:T$165,0)),"",(MATCH($Q160,Score!T$90:T$165,0)+ROW(Score!T$89)) )</f>
        <v/>
      </c>
      <c r="S160" s="246" t="str">
        <f t="shared" ca="1" si="40"/>
        <v/>
      </c>
      <c r="T160" s="242" t="str">
        <f t="shared" ca="1" si="40"/>
        <v/>
      </c>
      <c r="U160" s="440" t="str">
        <f>IF((R160=""),"",SUM(T160,T161))</f>
        <v/>
      </c>
      <c r="V160" s="440" t="str">
        <f>IF((R160=""),"",(U160-E160))</f>
        <v/>
      </c>
      <c r="W160" s="47" t="str">
        <f ca="1">IF(($R160=""),"",IF(ISBLANK(INDIRECT(ADDRESS($R160,W$1,1,,"Score"))),"",1))</f>
        <v/>
      </c>
      <c r="X160" s="47" t="str">
        <f ca="1">IF(($R160=""),"",IF(ISBLANK(INDIRECT(ADDRESS($R160,X$1,1,,"Score"))),"",1))</f>
        <v/>
      </c>
      <c r="Y160" s="380" t="str">
        <f ca="1">IF((X160=1),V160,"")</f>
        <v/>
      </c>
      <c r="Z160" s="47" t="str">
        <f t="shared" ca="1" si="41"/>
        <v/>
      </c>
      <c r="AA160" s="47" t="str">
        <f t="shared" ca="1" si="41"/>
        <v/>
      </c>
      <c r="AB160" s="47" t="str">
        <f t="shared" ca="1" si="41"/>
        <v/>
      </c>
      <c r="AC160" s="242" t="str">
        <f t="shared" ca="1" si="43"/>
        <v/>
      </c>
      <c r="AD160" s="440" t="str">
        <f ca="1">N160</f>
        <v/>
      </c>
      <c r="AE160" s="440" t="str">
        <f ca="1">IF(OR((AD160=""),(AD160=0)),"",((60*U160)/AD160))</f>
        <v/>
      </c>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row>
    <row r="161" spans="1:238">
      <c r="A161" s="440"/>
      <c r="B161" s="242" t="str">
        <f ca="1">IF(($B160=""),"",IF((INDIRECT(ADDRESS(($B160+2),(C$1-1),1,,"Score"))="SP"),($B160+2),""))</f>
        <v/>
      </c>
      <c r="C161" s="246" t="str">
        <f t="shared" ca="1" si="38"/>
        <v/>
      </c>
      <c r="D161" s="242" t="str">
        <f t="shared" ca="1" si="38"/>
        <v/>
      </c>
      <c r="E161" s="440"/>
      <c r="F161" s="440"/>
      <c r="G161" s="47"/>
      <c r="H161" s="47"/>
      <c r="I161" s="380"/>
      <c r="J161" s="47" t="str">
        <f t="shared" ca="1" si="39"/>
        <v/>
      </c>
      <c r="K161" s="47" t="str">
        <f t="shared" ca="1" si="39"/>
        <v/>
      </c>
      <c r="L161" s="47" t="str">
        <f t="shared" ca="1" si="39"/>
        <v/>
      </c>
      <c r="M161" s="242" t="str">
        <f t="shared" ca="1" si="42"/>
        <v/>
      </c>
      <c r="N161" s="440"/>
      <c r="O161" s="440"/>
      <c r="Q161" s="440"/>
      <c r="R161" s="242" t="str">
        <f ca="1">IF(($R160=""),"",IF((INDIRECT(ADDRESS(($R160+2),(S$1-1),1,,"Score"))="SP"),($R160+2),""))</f>
        <v/>
      </c>
      <c r="S161" s="246" t="str">
        <f t="shared" ca="1" si="40"/>
        <v/>
      </c>
      <c r="T161" s="242" t="str">
        <f t="shared" ca="1" si="40"/>
        <v/>
      </c>
      <c r="U161" s="440"/>
      <c r="V161" s="440"/>
      <c r="W161" s="47"/>
      <c r="X161" s="47"/>
      <c r="Y161" s="380"/>
      <c r="Z161" s="47" t="str">
        <f t="shared" ca="1" si="41"/>
        <v/>
      </c>
      <c r="AA161" s="47" t="str">
        <f t="shared" ca="1" si="41"/>
        <v/>
      </c>
      <c r="AB161" s="47" t="str">
        <f t="shared" ca="1" si="41"/>
        <v/>
      </c>
      <c r="AC161" s="242" t="str">
        <f t="shared" ca="1" si="43"/>
        <v/>
      </c>
      <c r="AD161" s="440"/>
      <c r="AE161" s="440"/>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row>
    <row r="162" spans="1:238">
      <c r="A162" s="214">
        <f>A160+1</f>
        <v>38</v>
      </c>
      <c r="B162" s="134" t="str">
        <f ca="1">IF(ISNA(MATCH($A162,Score!A$90:A$165,0)),"",(MATCH($A162,Score!A$90:A$165,0)+ROW(Score!A$89)))</f>
        <v/>
      </c>
      <c r="C162" s="65" t="str">
        <f t="shared" ca="1" si="38"/>
        <v/>
      </c>
      <c r="D162" s="134" t="str">
        <f t="shared" ca="1" si="38"/>
        <v/>
      </c>
      <c r="E162" s="214" t="str">
        <f>IF((B162=""),"",SUM(D162,D163))</f>
        <v/>
      </c>
      <c r="F162" s="214" t="str">
        <f>IF((B162=""),"",(E162-U162))</f>
        <v/>
      </c>
      <c r="G162" s="391" t="str">
        <f ca="1">IF(($B162=""),"",IF(ISBLANK(INDIRECT(ADDRESS($B162,G$1,1,,"Score"))),"",1))</f>
        <v/>
      </c>
      <c r="H162" s="391" t="str">
        <f ca="1">IF(($B162=""),"",IF(ISBLANK(INDIRECT(ADDRESS($B162,H$1,1,,"Score"))),"",1))</f>
        <v/>
      </c>
      <c r="I162" s="380" t="str">
        <f ca="1">IF((H162=1),F162,"")</f>
        <v/>
      </c>
      <c r="J162" s="391" t="str">
        <f t="shared" ca="1" si="39"/>
        <v/>
      </c>
      <c r="K162" s="391" t="str">
        <f t="shared" ca="1" si="39"/>
        <v/>
      </c>
      <c r="L162" s="391" t="str">
        <f t="shared" ca="1" si="39"/>
        <v/>
      </c>
      <c r="M162" s="134" t="str">
        <f t="shared" ca="1" si="42"/>
        <v/>
      </c>
      <c r="N162" s="214" t="str">
        <f ca="1">IF(ISNA(MATCH($A162,'Bout Clock'!A$62:A$91,0)),"",INDIRECT(ADDRESS((MATCH($A162,'Bout Clock'!A$62:A$91,0)+ROW('Bout Clock'!A$61)),N$1,1,,"Bout Clock")))</f>
        <v/>
      </c>
      <c r="O162" s="214" t="str">
        <f ca="1">IF(OR((N162=""),(N162=0)),"",((60*E162)/N162))</f>
        <v/>
      </c>
      <c r="Q162" s="214">
        <f>Q160+1</f>
        <v>38</v>
      </c>
      <c r="R162" s="134" t="str">
        <f ca="1">IF(ISNA(MATCH($Q162,Score!T$90:T$165,0)),"",(MATCH($Q162,Score!T$90:T$165,0)+ROW(Score!T$89)) )</f>
        <v/>
      </c>
      <c r="S162" s="65" t="str">
        <f t="shared" ca="1" si="40"/>
        <v/>
      </c>
      <c r="T162" s="134" t="str">
        <f t="shared" ca="1" si="40"/>
        <v/>
      </c>
      <c r="U162" s="214" t="str">
        <f>IF((R162=""),"",SUM(T162,T163))</f>
        <v/>
      </c>
      <c r="V162" s="214" t="str">
        <f>IF((R162=""),"",(U162-E162))</f>
        <v/>
      </c>
      <c r="W162" s="391" t="str">
        <f ca="1">IF(($R162=""),"",IF(ISBLANK(INDIRECT(ADDRESS($R162,W$1,1,,"Score"))),"",1))</f>
        <v/>
      </c>
      <c r="X162" s="391" t="str">
        <f ca="1">IF(($R162=""),"",IF(ISBLANK(INDIRECT(ADDRESS($R162,X$1,1,,"Score"))),"",1))</f>
        <v/>
      </c>
      <c r="Y162" s="380" t="str">
        <f ca="1">IF((X162=1),V162,"")</f>
        <v/>
      </c>
      <c r="Z162" s="391" t="str">
        <f t="shared" ca="1" si="41"/>
        <v/>
      </c>
      <c r="AA162" s="391" t="str">
        <f t="shared" ca="1" si="41"/>
        <v/>
      </c>
      <c r="AB162" s="391" t="str">
        <f t="shared" ca="1" si="41"/>
        <v/>
      </c>
      <c r="AC162" s="134" t="str">
        <f t="shared" ca="1" si="43"/>
        <v/>
      </c>
      <c r="AD162" s="214" t="str">
        <f ca="1">N162</f>
        <v/>
      </c>
      <c r="AE162" s="214" t="str">
        <f ca="1">IF(OR((AD162=""),(AD162=0)),"",((60*U162)/AD162))</f>
        <v/>
      </c>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row>
    <row r="163" spans="1:238">
      <c r="A163" s="214"/>
      <c r="B163" s="134" t="str">
        <f ca="1">IF(($B162=""),"",IF((INDIRECT(ADDRESS(($B162+2),(C$1-1),1,,"Score"))="SP"),($B162+2),""))</f>
        <v/>
      </c>
      <c r="C163" s="65" t="str">
        <f t="shared" ca="1" si="38"/>
        <v/>
      </c>
      <c r="D163" s="134" t="str">
        <f t="shared" ca="1" si="38"/>
        <v/>
      </c>
      <c r="E163" s="214"/>
      <c r="F163" s="214"/>
      <c r="G163" s="391"/>
      <c r="H163" s="402"/>
      <c r="I163" s="380"/>
      <c r="J163" s="391" t="str">
        <f t="shared" ca="1" si="39"/>
        <v/>
      </c>
      <c r="K163" s="391" t="str">
        <f t="shared" ca="1" si="39"/>
        <v/>
      </c>
      <c r="L163" s="391" t="str">
        <f t="shared" ca="1" si="39"/>
        <v/>
      </c>
      <c r="M163" s="134" t="str">
        <f t="shared" ca="1" si="42"/>
        <v/>
      </c>
      <c r="N163" s="214"/>
      <c r="O163" s="214"/>
      <c r="Q163" s="214"/>
      <c r="R163" s="134" t="str">
        <f ca="1">IF(($R162=""),"",IF((INDIRECT(ADDRESS(($R162+2),(S$1-1),1,,"Score"))="SP"),($R162+2),""))</f>
        <v/>
      </c>
      <c r="S163" s="65" t="str">
        <f t="shared" ca="1" si="40"/>
        <v/>
      </c>
      <c r="T163" s="134" t="str">
        <f t="shared" ca="1" si="40"/>
        <v/>
      </c>
      <c r="U163" s="214"/>
      <c r="V163" s="214"/>
      <c r="W163" s="391"/>
      <c r="X163" s="402"/>
      <c r="Y163" s="380"/>
      <c r="Z163" s="391" t="str">
        <f t="shared" ca="1" si="41"/>
        <v/>
      </c>
      <c r="AA163" s="391" t="str">
        <f t="shared" ca="1" si="41"/>
        <v/>
      </c>
      <c r="AB163" s="391" t="str">
        <f t="shared" ca="1" si="41"/>
        <v/>
      </c>
      <c r="AC163" s="134" t="str">
        <f t="shared" ca="1" si="43"/>
        <v/>
      </c>
      <c r="AD163" s="214"/>
      <c r="AE163" s="214"/>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row>
    <row r="164" spans="1:238">
      <c r="A164" s="1084" t="s">
        <v>128</v>
      </c>
      <c r="B164" s="80"/>
      <c r="C164" s="80"/>
      <c r="D164" s="80"/>
      <c r="E164" s="301">
        <f ca="1">SUM(E88:E163)</f>
        <v>67</v>
      </c>
      <c r="F164" s="444"/>
      <c r="G164" s="309">
        <f ca="1">SUM(G88:G163)</f>
        <v>2</v>
      </c>
      <c r="H164" s="309">
        <f ca="1">SUM(H88:H163)</f>
        <v>9</v>
      </c>
      <c r="I164" s="388"/>
      <c r="J164" s="1083">
        <f ca="1">SUM(J88:J163)</f>
        <v>6</v>
      </c>
      <c r="K164" s="1083">
        <f ca="1">SUM(K88:K163)</f>
        <v>0</v>
      </c>
      <c r="L164" s="309" t="e">
        <f>#VALUE!</f>
        <v>#VALUE!</v>
      </c>
      <c r="M164" s="80"/>
      <c r="N164" s="444" t="s">
        <v>126</v>
      </c>
      <c r="O164" s="301" t="str">
        <f ca="1">IF(COUNT(O88:O163),AVERAGE(O88:O163),"")</f>
        <v/>
      </c>
      <c r="Q164" s="1084" t="s">
        <v>128</v>
      </c>
      <c r="R164" s="80"/>
      <c r="S164" s="80"/>
      <c r="T164" s="80"/>
      <c r="U164" s="301">
        <f ca="1">SUM(U88:U163)</f>
        <v>58</v>
      </c>
      <c r="V164" s="444"/>
      <c r="W164" s="309">
        <f ca="1">SUM(W88:W163)</f>
        <v>1</v>
      </c>
      <c r="X164" s="309">
        <f ca="1">SUM(X88:X163)</f>
        <v>11</v>
      </c>
      <c r="Y164" s="388"/>
      <c r="Z164" s="1083">
        <f ca="1">SUM(Z88:Z163)</f>
        <v>8</v>
      </c>
      <c r="AA164" s="1083">
        <f ca="1">SUM(AA88:AA163)</f>
        <v>0</v>
      </c>
      <c r="AB164" s="309" t="e">
        <f>#VALUE!</f>
        <v>#VALUE!</v>
      </c>
      <c r="AC164" s="80"/>
      <c r="AD164" s="444" t="s">
        <v>126</v>
      </c>
      <c r="AE164" s="301" t="str">
        <f ca="1">IF(COUNT(AE88:AE163),AVERAGE(AE88:AE163),"")</f>
        <v/>
      </c>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row>
    <row r="165" spans="1:238">
      <c r="A165" s="1084"/>
      <c r="B165" s="80"/>
      <c r="C165" s="80"/>
      <c r="D165" s="80"/>
      <c r="E165" s="301"/>
      <c r="F165" s="444"/>
      <c r="G165" s="309"/>
      <c r="H165" s="474"/>
      <c r="I165" s="388"/>
      <c r="J165" s="1083"/>
      <c r="K165" s="1083"/>
      <c r="L165" s="309" t="e">
        <f>#VALUE!</f>
        <v>#VALUE!</v>
      </c>
      <c r="M165" s="80"/>
      <c r="N165" s="444"/>
      <c r="O165" s="301"/>
      <c r="Q165" s="1084"/>
      <c r="R165" s="80"/>
      <c r="S165" s="80"/>
      <c r="T165" s="80"/>
      <c r="U165" s="301"/>
      <c r="V165" s="444"/>
      <c r="W165" s="309"/>
      <c r="X165" s="474"/>
      <c r="Y165" s="388"/>
      <c r="Z165" s="1083"/>
      <c r="AA165" s="1083"/>
      <c r="AB165" s="309" t="e">
        <f>#VALUE!</f>
        <v>#VALUE!</v>
      </c>
      <c r="AC165" s="80"/>
      <c r="AD165" s="444"/>
      <c r="AE165" s="301"/>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row>
    <row r="166" spans="1:238">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row>
    <row r="167" spans="1:238">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row>
    <row r="168" spans="1:238">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row>
    <row r="169" spans="1:238">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row>
    <row r="170" spans="1:238">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row>
    <row r="171" spans="1:238">
      <c r="A171" s="294" t="s">
        <v>236</v>
      </c>
      <c r="B171" s="294" t="s">
        <v>447</v>
      </c>
      <c r="C171" s="48"/>
      <c r="D171" s="294" t="s">
        <v>474</v>
      </c>
      <c r="E171" s="294" t="s">
        <v>129</v>
      </c>
      <c r="F171" s="294" t="s">
        <v>117</v>
      </c>
      <c r="G171" s="294" t="s">
        <v>118</v>
      </c>
      <c r="H171" s="294" t="s">
        <v>119</v>
      </c>
      <c r="I171" s="294" t="s">
        <v>120</v>
      </c>
      <c r="J171" s="294" t="s">
        <v>121</v>
      </c>
      <c r="K171" s="294" t="s">
        <v>122</v>
      </c>
      <c r="L171" s="294" t="s">
        <v>509</v>
      </c>
      <c r="M171" s="294" t="s">
        <v>521</v>
      </c>
      <c r="N171" s="294"/>
      <c r="O171" s="294"/>
      <c r="P171" s="48"/>
      <c r="Q171" s="294" t="s">
        <v>237</v>
      </c>
      <c r="R171" s="294" t="s">
        <v>447</v>
      </c>
      <c r="S171" s="48"/>
      <c r="T171" s="294" t="s">
        <v>474</v>
      </c>
      <c r="U171" s="294" t="s">
        <v>129</v>
      </c>
      <c r="V171" s="294" t="s">
        <v>117</v>
      </c>
      <c r="W171" s="294" t="s">
        <v>118</v>
      </c>
      <c r="X171" s="294" t="s">
        <v>119</v>
      </c>
      <c r="Y171" s="294" t="s">
        <v>120</v>
      </c>
      <c r="Z171" s="294" t="s">
        <v>121</v>
      </c>
      <c r="AA171" s="294" t="s">
        <v>122</v>
      </c>
      <c r="AB171" s="294" t="s">
        <v>509</v>
      </c>
      <c r="AC171" s="294" t="s">
        <v>521</v>
      </c>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row>
    <row r="172" spans="1:238">
      <c r="A172" s="440">
        <v>1</v>
      </c>
      <c r="B172" s="270" t="str">
        <f ca="1">IF((IBRF!B11=""),"",IBRF!B11)</f>
        <v>101</v>
      </c>
      <c r="C172" s="242" t="s">
        <v>235</v>
      </c>
      <c r="D172" s="242">
        <f ca="1">IF(OR($E172="",$E172=0),"",SUMPRODUCT(--($C$3:$C$78=$B172),D$3:D$78))</f>
        <v>7</v>
      </c>
      <c r="E172" s="242">
        <f ca="1">IF($B172="","",SUMPRODUCT(--(C$3:C$78=$B172)))</f>
        <v>3</v>
      </c>
      <c r="F172" s="242">
        <f ca="1">IF(OR(($E172=""),($E172=0)),"",SUMIF($C$3:$C$62,$B172,F$3:F$62))</f>
        <v>0</v>
      </c>
      <c r="G172" s="134">
        <f t="shared" ref="G172:M172" ca="1" si="44">IF(OR($E172="",$E172=0),"",SUMPRODUCT(--($C$3:$C$78=$B172),G$3:G$78))</f>
        <v>0</v>
      </c>
      <c r="H172" s="134">
        <f t="shared" ca="1" si="44"/>
        <v>1</v>
      </c>
      <c r="I172" s="380">
        <f t="shared" ca="1" si="44"/>
        <v>5</v>
      </c>
      <c r="J172" s="134">
        <f t="shared" ca="1" si="44"/>
        <v>1</v>
      </c>
      <c r="K172" s="134">
        <f t="shared" ca="1" si="44"/>
        <v>0</v>
      </c>
      <c r="L172" s="134">
        <f t="shared" ca="1" si="44"/>
        <v>0</v>
      </c>
      <c r="M172" s="242">
        <f t="shared" ca="1" si="44"/>
        <v>3</v>
      </c>
      <c r="N172" s="48"/>
      <c r="O172" s="48"/>
      <c r="P172" s="48"/>
      <c r="Q172" s="440">
        <v>1</v>
      </c>
      <c r="R172" s="440" t="str">
        <f ca="1">IF((IBRF!H11=""),"",IBRF!H11)</f>
        <v>223</v>
      </c>
      <c r="S172" s="242" t="s">
        <v>235</v>
      </c>
      <c r="T172" s="242" t="str">
        <f ca="1">IF(OR($U172="",$U172=0),"",SUMPRODUCT(--($S$3:$S$78=$R172),T$3:T$78))</f>
        <v/>
      </c>
      <c r="U172" s="242">
        <f ca="1">IF($R172="","",SUMPRODUCT(--(S$3:S$78=$R172)))</f>
        <v>0</v>
      </c>
      <c r="V172" s="242" t="str">
        <f t="shared" ref="V172:AC172" ca="1" si="45">IF(OR($U172="",$U172=0),"",SUMPRODUCT(--($S$3:$S$78=$R172),V$3:V$78))</f>
        <v/>
      </c>
      <c r="W172" s="134" t="str">
        <f t="shared" ca="1" si="45"/>
        <v/>
      </c>
      <c r="X172" s="134" t="str">
        <f t="shared" ca="1" si="45"/>
        <v/>
      </c>
      <c r="Y172" s="380" t="str">
        <f t="shared" ca="1" si="45"/>
        <v/>
      </c>
      <c r="Z172" s="134" t="str">
        <f t="shared" ca="1" si="45"/>
        <v/>
      </c>
      <c r="AA172" s="134" t="str">
        <f t="shared" ca="1" si="45"/>
        <v/>
      </c>
      <c r="AB172" s="134" t="str">
        <f t="shared" ca="1" si="45"/>
        <v/>
      </c>
      <c r="AC172" s="242" t="str">
        <f t="shared" ca="1" si="45"/>
        <v/>
      </c>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row>
    <row r="173" spans="1:238">
      <c r="A173" s="440"/>
      <c r="B173" s="270"/>
      <c r="C173" s="242" t="s">
        <v>127</v>
      </c>
      <c r="D173" s="242">
        <f ca="1">IF(OR($E173="",$E173=0),"",SUMPRODUCT(--($C$88:$C$163=$B172),D$88:D$163))</f>
        <v>0</v>
      </c>
      <c r="E173" s="242">
        <f ca="1">IF($B172="","",SUMPRODUCT(--(C$88:C$163=$B172)))</f>
        <v>2</v>
      </c>
      <c r="F173" s="242">
        <f ca="1">IF(OR(($E173=""),($E173=0)),"",SUMIF($C$88:$C$147,$B172,F$88:F$147))</f>
        <v>-15</v>
      </c>
      <c r="G173" s="134">
        <f t="shared" ref="G173:M173" ca="1" si="46">IF(OR($E173="",$E173=0),"",SUMPRODUCT(--($C$88:$C$163=$B172),G$88:G$163))</f>
        <v>0</v>
      </c>
      <c r="H173" s="134">
        <f t="shared" ca="1" si="46"/>
        <v>0</v>
      </c>
      <c r="I173" s="380">
        <f t="shared" ca="1" si="46"/>
        <v>0</v>
      </c>
      <c r="J173" s="134">
        <f t="shared" ca="1" si="46"/>
        <v>0</v>
      </c>
      <c r="K173" s="134">
        <f t="shared" ca="1" si="46"/>
        <v>0</v>
      </c>
      <c r="L173" s="134">
        <f t="shared" ca="1" si="46"/>
        <v>0</v>
      </c>
      <c r="M173" s="242">
        <f t="shared" ca="1" si="46"/>
        <v>2</v>
      </c>
      <c r="N173" s="48"/>
      <c r="O173" s="48"/>
      <c r="P173" s="48"/>
      <c r="Q173" s="440"/>
      <c r="R173" s="440"/>
      <c r="S173" s="242" t="s">
        <v>127</v>
      </c>
      <c r="T173" s="242" t="str">
        <f ca="1">IF(OR($U173="",$U173=0),"",SUMPRODUCT(--($S$88:$S$163=$R172),T$88:T$163))</f>
        <v/>
      </c>
      <c r="U173" s="242">
        <f ca="1">IF($R172="","",SUMPRODUCT(--(S$88:S$163=$R172)))</f>
        <v>0</v>
      </c>
      <c r="V173" s="242" t="str">
        <f t="shared" ref="V173:AC173" ca="1" si="47">IF(OR($U173="",$U173=0),"",SUMPRODUCT(--($S$88:$S$163=$R172),V$88:V$163))</f>
        <v/>
      </c>
      <c r="W173" s="134" t="str">
        <f t="shared" ca="1" si="47"/>
        <v/>
      </c>
      <c r="X173" s="134" t="str">
        <f t="shared" ca="1" si="47"/>
        <v/>
      </c>
      <c r="Y173" s="380" t="str">
        <f t="shared" ca="1" si="47"/>
        <v/>
      </c>
      <c r="Z173" s="134" t="str">
        <f t="shared" ca="1" si="47"/>
        <v/>
      </c>
      <c r="AA173" s="134" t="str">
        <f t="shared" ca="1" si="47"/>
        <v/>
      </c>
      <c r="AB173" s="134" t="str">
        <f t="shared" ca="1" si="47"/>
        <v/>
      </c>
      <c r="AC173" s="242" t="str">
        <f t="shared" ca="1" si="47"/>
        <v/>
      </c>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row>
    <row r="174" spans="1:238">
      <c r="A174" s="440"/>
      <c r="B174" s="270"/>
      <c r="C174" s="339" t="s">
        <v>130</v>
      </c>
      <c r="D174" s="339">
        <f ca="1">IF(($B172=""),"",SUM(D172:D173))</f>
        <v>7</v>
      </c>
      <c r="E174" s="339">
        <f ca="1">IF(($B172=""),"",SUM(E172:E173))</f>
        <v>5</v>
      </c>
      <c r="F174" s="339">
        <f ca="1">IF(($B172=""),"",SUM(F172:F173))</f>
        <v>-15</v>
      </c>
      <c r="G174" s="391">
        <f t="shared" ref="G174:L174" ca="1" si="48">IF(($B172=""),"",SUM(G172,G173))</f>
        <v>0</v>
      </c>
      <c r="H174" s="391">
        <f t="shared" ca="1" si="48"/>
        <v>1</v>
      </c>
      <c r="I174" s="380">
        <f t="shared" ca="1" si="48"/>
        <v>5</v>
      </c>
      <c r="J174" s="391">
        <f t="shared" ca="1" si="48"/>
        <v>1</v>
      </c>
      <c r="K174" s="391">
        <f t="shared" ca="1" si="48"/>
        <v>0</v>
      </c>
      <c r="L174" s="391">
        <f t="shared" ca="1" si="48"/>
        <v>0</v>
      </c>
      <c r="M174" s="339">
        <f ca="1">IF(($B172=""),"",SUM(M172:M173))</f>
        <v>5</v>
      </c>
      <c r="P174" s="48"/>
      <c r="Q174" s="440"/>
      <c r="R174" s="440"/>
      <c r="S174" s="339" t="s">
        <v>130</v>
      </c>
      <c r="T174" s="339">
        <f ca="1">IF(($R172=""),"",SUM(T172:T173))</f>
        <v>0</v>
      </c>
      <c r="U174" s="339">
        <f t="shared" ref="U174:AC174" ca="1" si="49">IF(($R172=""),"",SUM(U172,U173))</f>
        <v>0</v>
      </c>
      <c r="V174" s="339">
        <f t="shared" ca="1" si="49"/>
        <v>0</v>
      </c>
      <c r="W174" s="391">
        <f t="shared" ca="1" si="49"/>
        <v>0</v>
      </c>
      <c r="X174" s="391">
        <f t="shared" ca="1" si="49"/>
        <v>0</v>
      </c>
      <c r="Y174" s="380">
        <f t="shared" ca="1" si="49"/>
        <v>0</v>
      </c>
      <c r="Z174" s="391">
        <f t="shared" ca="1" si="49"/>
        <v>0</v>
      </c>
      <c r="AA174" s="391">
        <f t="shared" ca="1" si="49"/>
        <v>0</v>
      </c>
      <c r="AB174" s="391">
        <f t="shared" ca="1" si="49"/>
        <v>0</v>
      </c>
      <c r="AC174" s="339">
        <f t="shared" ca="1" si="49"/>
        <v>0</v>
      </c>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row>
    <row r="175" spans="1:238">
      <c r="A175" s="440">
        <f>A172+1</f>
        <v>2</v>
      </c>
      <c r="B175" s="270" t="str">
        <f ca="1">IF((IBRF!B12=""),"",IBRF!B12)</f>
        <v>105</v>
      </c>
      <c r="C175" s="242" t="s">
        <v>235</v>
      </c>
      <c r="D175" s="242">
        <f ca="1">IF(OR($E175="",$E175=0),"",SUMPRODUCT(--($C$3:$C$78=$B175),D$3:D$78))</f>
        <v>0</v>
      </c>
      <c r="E175" s="242">
        <f ca="1">IF($B175="","",SUMPRODUCT(--(C$3:C$78=$B175)))</f>
        <v>1</v>
      </c>
      <c r="F175" s="242">
        <f ca="1">IF(OR(($E175=""),($E175=0)),"",SUMIF($C$3:$C$62,$B175,F$3:F$62))</f>
        <v>-4</v>
      </c>
      <c r="G175" s="134">
        <f t="shared" ref="G175:M175" ca="1" si="50">IF(OR($E175="",$E175=0),"",SUMPRODUCT(--($C$3:$C$78=$B175),G$3:G$78))</f>
        <v>0</v>
      </c>
      <c r="H175" s="134">
        <f t="shared" ca="1" si="50"/>
        <v>0</v>
      </c>
      <c r="I175" s="380">
        <f t="shared" ca="1" si="50"/>
        <v>0</v>
      </c>
      <c r="J175" s="134">
        <f t="shared" ca="1" si="50"/>
        <v>0</v>
      </c>
      <c r="K175" s="134">
        <f t="shared" ca="1" si="50"/>
        <v>0</v>
      </c>
      <c r="L175" s="134">
        <f t="shared" ca="1" si="50"/>
        <v>0</v>
      </c>
      <c r="M175" s="242">
        <f t="shared" ca="1" si="50"/>
        <v>1</v>
      </c>
      <c r="N175" s="48"/>
      <c r="O175" s="48"/>
      <c r="P175" s="48"/>
      <c r="Q175" s="440">
        <f>Q172+1</f>
        <v>2</v>
      </c>
      <c r="R175" s="440" t="str">
        <f ca="1">IF((IBRF!H12=""),"",IBRF!H12)</f>
        <v>247</v>
      </c>
      <c r="S175" s="242" t="s">
        <v>235</v>
      </c>
      <c r="T175" s="242" t="str">
        <f ca="1">IF(OR($U175="",$U175=0),"",SUMPRODUCT(--($S$3:$S$78=$R175),T$3:T$78))</f>
        <v/>
      </c>
      <c r="U175" s="242">
        <f ca="1">IF($R175="","",SUMPRODUCT(--(S$3:S$78=$R175)))</f>
        <v>0</v>
      </c>
      <c r="V175" s="242" t="str">
        <f t="shared" ref="V175:AC175" ca="1" si="51">IF(OR($U175="",$U175=0),"",SUMPRODUCT(--($S$3:$S$78=$R175),V$3:V$78))</f>
        <v/>
      </c>
      <c r="W175" s="134" t="str">
        <f t="shared" ca="1" si="51"/>
        <v/>
      </c>
      <c r="X175" s="134" t="str">
        <f t="shared" ca="1" si="51"/>
        <v/>
      </c>
      <c r="Y175" s="380" t="str">
        <f t="shared" ca="1" si="51"/>
        <v/>
      </c>
      <c r="Z175" s="134" t="str">
        <f t="shared" ca="1" si="51"/>
        <v/>
      </c>
      <c r="AA175" s="134" t="str">
        <f t="shared" ca="1" si="51"/>
        <v/>
      </c>
      <c r="AB175" s="134" t="str">
        <f t="shared" ca="1" si="51"/>
        <v/>
      </c>
      <c r="AC175" s="242" t="str">
        <f t="shared" ca="1" si="51"/>
        <v/>
      </c>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row>
    <row r="176" spans="1:238">
      <c r="A176" s="440"/>
      <c r="B176" s="270"/>
      <c r="C176" s="242" t="s">
        <v>127</v>
      </c>
      <c r="D176" s="242">
        <f ca="1">IF(OR($E176="",$E176=0),"",SUMPRODUCT(--($C$88:$C$163=$B175),D$88:D$163))</f>
        <v>4</v>
      </c>
      <c r="E176" s="242">
        <f ca="1">IF($B175="","",SUMPRODUCT(--(C$88:C$163=$B175)))</f>
        <v>2</v>
      </c>
      <c r="F176" s="242">
        <f ca="1">IF(OR(($E176=""),($E176=0)),"",SUMIF($C$88:$C$147,$B175,F$88:F$147))</f>
        <v>-3</v>
      </c>
      <c r="G176" s="134">
        <f t="shared" ref="G176:M176" ca="1" si="52">IF(OR($E176="",$E176=0),"",SUMPRODUCT(--($C$88:$C$163=$B175),G$88:G$163))</f>
        <v>0</v>
      </c>
      <c r="H176" s="134">
        <f t="shared" ca="1" si="52"/>
        <v>0</v>
      </c>
      <c r="I176" s="380">
        <f t="shared" ca="1" si="52"/>
        <v>0</v>
      </c>
      <c r="J176" s="134">
        <f t="shared" ca="1" si="52"/>
        <v>0</v>
      </c>
      <c r="K176" s="134">
        <f t="shared" ca="1" si="52"/>
        <v>0</v>
      </c>
      <c r="L176" s="134">
        <f t="shared" ca="1" si="52"/>
        <v>0</v>
      </c>
      <c r="M176" s="242">
        <f t="shared" ca="1" si="52"/>
        <v>2</v>
      </c>
      <c r="N176" s="48"/>
      <c r="O176" s="48"/>
      <c r="P176" s="48"/>
      <c r="Q176" s="440"/>
      <c r="R176" s="440"/>
      <c r="S176" s="242" t="s">
        <v>127</v>
      </c>
      <c r="T176" s="242" t="str">
        <f ca="1">IF(OR($U176="",$U176=0),"",SUMPRODUCT(--($S$88:$S$163=$R175),T$88:T$163))</f>
        <v/>
      </c>
      <c r="U176" s="242">
        <f ca="1">IF($R175="","",SUMPRODUCT(--(S$88:S$163=$R175)))</f>
        <v>0</v>
      </c>
      <c r="V176" s="242" t="str">
        <f t="shared" ref="V176:AC176" ca="1" si="53">IF(OR($U176="",$U176=0),"",SUMPRODUCT(--($S$88:$S$163=$R175),V$88:V$163))</f>
        <v/>
      </c>
      <c r="W176" s="134" t="str">
        <f t="shared" ca="1" si="53"/>
        <v/>
      </c>
      <c r="X176" s="134" t="str">
        <f t="shared" ca="1" si="53"/>
        <v/>
      </c>
      <c r="Y176" s="380" t="str">
        <f t="shared" ca="1" si="53"/>
        <v/>
      </c>
      <c r="Z176" s="134" t="str">
        <f t="shared" ca="1" si="53"/>
        <v/>
      </c>
      <c r="AA176" s="134" t="str">
        <f t="shared" ca="1" si="53"/>
        <v/>
      </c>
      <c r="AB176" s="134" t="str">
        <f t="shared" ca="1" si="53"/>
        <v/>
      </c>
      <c r="AC176" s="242" t="str">
        <f t="shared" ca="1" si="53"/>
        <v/>
      </c>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row>
    <row r="177" spans="1:238">
      <c r="A177" s="440"/>
      <c r="B177" s="270"/>
      <c r="C177" s="339" t="s">
        <v>130</v>
      </c>
      <c r="D177" s="339">
        <f ca="1">IF(($B175=""),"",SUM(D175:D176))</f>
        <v>4</v>
      </c>
      <c r="E177" s="339">
        <f ca="1">IF(($B175=""),"",SUM(E175:E176))</f>
        <v>3</v>
      </c>
      <c r="F177" s="339">
        <f ca="1">IF(($B175=""),"",SUM(F175:F176))</f>
        <v>-7</v>
      </c>
      <c r="G177" s="391">
        <f t="shared" ref="G177:L177" ca="1" si="54">IF(($B175=""),"",SUM(G175,G176))</f>
        <v>0</v>
      </c>
      <c r="H177" s="391">
        <f t="shared" ca="1" si="54"/>
        <v>0</v>
      </c>
      <c r="I177" s="380">
        <f t="shared" ca="1" si="54"/>
        <v>0</v>
      </c>
      <c r="J177" s="391">
        <f t="shared" ca="1" si="54"/>
        <v>0</v>
      </c>
      <c r="K177" s="391">
        <f t="shared" ca="1" si="54"/>
        <v>0</v>
      </c>
      <c r="L177" s="391">
        <f t="shared" ca="1" si="54"/>
        <v>0</v>
      </c>
      <c r="M177" s="339">
        <f ca="1">IF(($B175=""),"",SUM(M175:M176))</f>
        <v>3</v>
      </c>
      <c r="N177" s="48"/>
      <c r="O177" s="48"/>
      <c r="P177" s="48"/>
      <c r="Q177" s="440"/>
      <c r="R177" s="440"/>
      <c r="S177" s="339" t="s">
        <v>130</v>
      </c>
      <c r="T177" s="339">
        <f ca="1">IF(($R175=""),"",SUM(T175:T176))</f>
        <v>0</v>
      </c>
      <c r="U177" s="339">
        <f t="shared" ref="U177:AC177" ca="1" si="55">IF(($R175=""),"",SUM(U175,U176))</f>
        <v>0</v>
      </c>
      <c r="V177" s="339">
        <f t="shared" ca="1" si="55"/>
        <v>0</v>
      </c>
      <c r="W177" s="391">
        <f t="shared" ca="1" si="55"/>
        <v>0</v>
      </c>
      <c r="X177" s="391">
        <f t="shared" ca="1" si="55"/>
        <v>0</v>
      </c>
      <c r="Y177" s="380">
        <f t="shared" ca="1" si="55"/>
        <v>0</v>
      </c>
      <c r="Z177" s="391">
        <f t="shared" ca="1" si="55"/>
        <v>0</v>
      </c>
      <c r="AA177" s="391">
        <f t="shared" ca="1" si="55"/>
        <v>0</v>
      </c>
      <c r="AB177" s="391">
        <f t="shared" ca="1" si="55"/>
        <v>0</v>
      </c>
      <c r="AC177" s="339">
        <f t="shared" ca="1" si="55"/>
        <v>0</v>
      </c>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row>
    <row r="178" spans="1:238">
      <c r="A178" s="440">
        <f>A175+1</f>
        <v>3</v>
      </c>
      <c r="B178" s="270" t="str">
        <f ca="1">IF((IBRF!B13=""),"",IBRF!B13)</f>
        <v>121</v>
      </c>
      <c r="C178" s="242" t="s">
        <v>235</v>
      </c>
      <c r="D178" s="242" t="str">
        <f ca="1">IF(OR($E178="",$E178=0),"",SUMPRODUCT(--($C$3:$C$78=$B178),D$3:D$78))</f>
        <v/>
      </c>
      <c r="E178" s="242">
        <f ca="1">IF($B178="","",SUMPRODUCT(--(C$3:C$78=$B178)))</f>
        <v>0</v>
      </c>
      <c r="F178" s="242" t="str">
        <f ca="1">IF(OR(($E178=""),($E178=0)),"",SUMIF($C$3:$C$62,$B178,F$3:F$62))</f>
        <v/>
      </c>
      <c r="G178" s="134" t="str">
        <f t="shared" ref="G178:M178" ca="1" si="56">IF(OR($E178="",$E178=0),"",SUMPRODUCT(--($C$3:$C$78=$B178),G$3:G$78))</f>
        <v/>
      </c>
      <c r="H178" s="134" t="str">
        <f t="shared" ca="1" si="56"/>
        <v/>
      </c>
      <c r="I178" s="380" t="str">
        <f t="shared" ca="1" si="56"/>
        <v/>
      </c>
      <c r="J178" s="134" t="str">
        <f t="shared" ca="1" si="56"/>
        <v/>
      </c>
      <c r="K178" s="134" t="str">
        <f t="shared" ca="1" si="56"/>
        <v/>
      </c>
      <c r="L178" s="134" t="str">
        <f t="shared" ca="1" si="56"/>
        <v/>
      </c>
      <c r="M178" s="242" t="str">
        <f t="shared" ca="1" si="56"/>
        <v/>
      </c>
      <c r="N178" s="48"/>
      <c r="O178" s="48"/>
      <c r="P178" s="48"/>
      <c r="Q178" s="440">
        <f>Q175+1</f>
        <v>3</v>
      </c>
      <c r="R178" s="440" t="str">
        <f ca="1">IF((IBRF!H13=""),"",IBRF!H13)</f>
        <v>28</v>
      </c>
      <c r="S178" s="242" t="s">
        <v>235</v>
      </c>
      <c r="T178" s="242">
        <f ca="1">IF(OR($U178="",$U178=0),"",SUMPRODUCT(--($S$3:$S$78=$R178),T$3:T$78))</f>
        <v>12</v>
      </c>
      <c r="U178" s="242">
        <f ca="1">IF($R178="","",SUMPRODUCT(--(S$3:S$78=$R178)))</f>
        <v>5</v>
      </c>
      <c r="V178" s="242">
        <f t="shared" ref="V178:AC178" ca="1" si="57">IF(OR($U178="",$U178=0),"",SUMPRODUCT(--($S$3:$S$78=$R178),V$3:V$78))</f>
        <v>-19</v>
      </c>
      <c r="W178" s="134">
        <f t="shared" ca="1" si="57"/>
        <v>2</v>
      </c>
      <c r="X178" s="134">
        <f t="shared" ca="1" si="57"/>
        <v>4</v>
      </c>
      <c r="Y178" s="380">
        <f t="shared" ca="1" si="57"/>
        <v>-5</v>
      </c>
      <c r="Z178" s="134">
        <f t="shared" ca="1" si="57"/>
        <v>2</v>
      </c>
      <c r="AA178" s="134">
        <f t="shared" ca="1" si="57"/>
        <v>0</v>
      </c>
      <c r="AB178" s="134">
        <f t="shared" ca="1" si="57"/>
        <v>0</v>
      </c>
      <c r="AC178" s="242">
        <f t="shared" ca="1" si="57"/>
        <v>5</v>
      </c>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row>
    <row r="179" spans="1:238">
      <c r="A179" s="440"/>
      <c r="B179" s="270"/>
      <c r="C179" s="242" t="s">
        <v>127</v>
      </c>
      <c r="D179" s="242" t="str">
        <f ca="1">IF(OR($E179="",$E179=0),"",SUMPRODUCT(--($C$88:$C$163=$B178),D$88:D$163))</f>
        <v/>
      </c>
      <c r="E179" s="242">
        <f ca="1">IF($B178="","",SUMPRODUCT(--(C$88:C$163=$B178)))</f>
        <v>0</v>
      </c>
      <c r="F179" s="242" t="str">
        <f ca="1">IF(OR(($E179=""),($E179=0)),"",SUMIF($C$88:$C$147,$B178,F$88:F$147))</f>
        <v/>
      </c>
      <c r="G179" s="134" t="str">
        <f t="shared" ref="G179:M179" ca="1" si="58">IF(OR($E179="",$E179=0),"",SUMPRODUCT(--($C$88:$C$163=$B178),G$88:G$163))</f>
        <v/>
      </c>
      <c r="H179" s="134" t="str">
        <f t="shared" ca="1" si="58"/>
        <v/>
      </c>
      <c r="I179" s="380" t="str">
        <f t="shared" ca="1" si="58"/>
        <v/>
      </c>
      <c r="J179" s="134" t="str">
        <f t="shared" ca="1" si="58"/>
        <v/>
      </c>
      <c r="K179" s="134" t="str">
        <f t="shared" ca="1" si="58"/>
        <v/>
      </c>
      <c r="L179" s="134" t="str">
        <f t="shared" ca="1" si="58"/>
        <v/>
      </c>
      <c r="M179" s="242" t="str">
        <f t="shared" ca="1" si="58"/>
        <v/>
      </c>
      <c r="N179" s="48"/>
      <c r="O179" s="48"/>
      <c r="P179" s="48"/>
      <c r="Q179" s="440"/>
      <c r="R179" s="440"/>
      <c r="S179" s="242" t="s">
        <v>127</v>
      </c>
      <c r="T179" s="242">
        <f ca="1">IF(OR($U179="",$U179=0),"",SUMPRODUCT(--($S$88:$S$163=$R178),T$88:T$163))</f>
        <v>0</v>
      </c>
      <c r="U179" s="242">
        <f ca="1">IF($R178="","",SUMPRODUCT(--(S$88:S$163=$R178)))</f>
        <v>2</v>
      </c>
      <c r="V179" s="242">
        <f t="shared" ref="V179:AC179" ca="1" si="59">IF(OR($U179="",$U179=0),"",SUMPRODUCT(--($S$88:$S$163=$R178),V$88:V$163))</f>
        <v>-4</v>
      </c>
      <c r="W179" s="134">
        <f t="shared" ca="1" si="59"/>
        <v>0</v>
      </c>
      <c r="X179" s="134">
        <f t="shared" ca="1" si="59"/>
        <v>1</v>
      </c>
      <c r="Y179" s="380">
        <f t="shared" ca="1" si="59"/>
        <v>0</v>
      </c>
      <c r="Z179" s="134">
        <f t="shared" ca="1" si="59"/>
        <v>1</v>
      </c>
      <c r="AA179" s="134">
        <f t="shared" ca="1" si="59"/>
        <v>0</v>
      </c>
      <c r="AB179" s="134">
        <f t="shared" ca="1" si="59"/>
        <v>0</v>
      </c>
      <c r="AC179" s="242">
        <f t="shared" ca="1" si="59"/>
        <v>2</v>
      </c>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row>
    <row r="180" spans="1:238">
      <c r="A180" s="440"/>
      <c r="B180" s="270"/>
      <c r="C180" s="339" t="s">
        <v>130</v>
      </c>
      <c r="D180" s="339">
        <f ca="1">IF(($B178=""),"",SUM(D178:D179))</f>
        <v>0</v>
      </c>
      <c r="E180" s="339">
        <f ca="1">IF(($B178=""),"",SUM(E178:E179))</f>
        <v>0</v>
      </c>
      <c r="F180" s="339">
        <f ca="1">IF(($B178=""),"",SUM(F178:F179))</f>
        <v>0</v>
      </c>
      <c r="G180" s="391">
        <f t="shared" ref="G180:L180" ca="1" si="60">IF(($B178=""),"",SUM(G178,G179))</f>
        <v>0</v>
      </c>
      <c r="H180" s="391">
        <f t="shared" ca="1" si="60"/>
        <v>0</v>
      </c>
      <c r="I180" s="380">
        <f t="shared" ca="1" si="60"/>
        <v>0</v>
      </c>
      <c r="J180" s="391">
        <f t="shared" ca="1" si="60"/>
        <v>0</v>
      </c>
      <c r="K180" s="391">
        <f t="shared" ca="1" si="60"/>
        <v>0</v>
      </c>
      <c r="L180" s="391">
        <f t="shared" ca="1" si="60"/>
        <v>0</v>
      </c>
      <c r="M180" s="339">
        <f ca="1">IF(($B178=""),"",SUM(M178:M179))</f>
        <v>0</v>
      </c>
      <c r="N180" s="48"/>
      <c r="O180" s="48"/>
      <c r="P180" s="48"/>
      <c r="Q180" s="440"/>
      <c r="R180" s="440"/>
      <c r="S180" s="339" t="s">
        <v>130</v>
      </c>
      <c r="T180" s="339">
        <f ca="1">IF(($R178=""),"",SUM(T178:T179))</f>
        <v>12</v>
      </c>
      <c r="U180" s="339">
        <f t="shared" ref="U180:AC180" ca="1" si="61">IF(($R178=""),"",SUM(U178,U179))</f>
        <v>7</v>
      </c>
      <c r="V180" s="339">
        <f t="shared" ca="1" si="61"/>
        <v>-23</v>
      </c>
      <c r="W180" s="391">
        <f t="shared" ca="1" si="61"/>
        <v>2</v>
      </c>
      <c r="X180" s="391">
        <f t="shared" ca="1" si="61"/>
        <v>5</v>
      </c>
      <c r="Y180" s="380">
        <f t="shared" ca="1" si="61"/>
        <v>-5</v>
      </c>
      <c r="Z180" s="391">
        <f t="shared" ca="1" si="61"/>
        <v>3</v>
      </c>
      <c r="AA180" s="391">
        <f t="shared" ca="1" si="61"/>
        <v>0</v>
      </c>
      <c r="AB180" s="391">
        <f t="shared" ca="1" si="61"/>
        <v>0</v>
      </c>
      <c r="AC180" s="339">
        <f t="shared" ca="1" si="61"/>
        <v>7</v>
      </c>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row>
    <row r="181" spans="1:238">
      <c r="A181" s="440">
        <f>A178+1</f>
        <v>4</v>
      </c>
      <c r="B181" s="270" t="str">
        <f ca="1">IF((IBRF!B14=""),"",IBRF!B14)</f>
        <v>17</v>
      </c>
      <c r="C181" s="242" t="s">
        <v>235</v>
      </c>
      <c r="D181" s="242" t="str">
        <f ca="1">IF(OR($E181="",$E181=0),"",SUMPRODUCT(--($C$3:$C$78=$B181),D$3:D$78))</f>
        <v/>
      </c>
      <c r="E181" s="242">
        <f ca="1">IF($B181="","",SUMPRODUCT(--(C$3:C$78=$B181)))</f>
        <v>0</v>
      </c>
      <c r="F181" s="242" t="str">
        <f ca="1">IF(OR(($E181=""),($E181=0)),"",SUMIF($C$3:$C$62,$B181,F$3:F$62))</f>
        <v/>
      </c>
      <c r="G181" s="134" t="str">
        <f t="shared" ref="G181:M181" ca="1" si="62">IF(OR($E181="",$E181=0),"",SUMPRODUCT(--($C$3:$C$78=$B181),G$3:G$78))</f>
        <v/>
      </c>
      <c r="H181" s="134" t="str">
        <f t="shared" ca="1" si="62"/>
        <v/>
      </c>
      <c r="I181" s="380" t="str">
        <f t="shared" ca="1" si="62"/>
        <v/>
      </c>
      <c r="J181" s="134" t="str">
        <f t="shared" ca="1" si="62"/>
        <v/>
      </c>
      <c r="K181" s="134" t="str">
        <f t="shared" ca="1" si="62"/>
        <v/>
      </c>
      <c r="L181" s="134" t="str">
        <f t="shared" ca="1" si="62"/>
        <v/>
      </c>
      <c r="M181" s="242" t="str">
        <f t="shared" ca="1" si="62"/>
        <v/>
      </c>
      <c r="N181" s="48"/>
      <c r="O181" s="48"/>
      <c r="P181" s="48"/>
      <c r="Q181" s="440">
        <f>Q178+1</f>
        <v>4</v>
      </c>
      <c r="R181" s="440" t="str">
        <f ca="1">IF((IBRF!H14=""),"",IBRF!H14)</f>
        <v>3</v>
      </c>
      <c r="S181" s="242" t="s">
        <v>235</v>
      </c>
      <c r="T181" s="242">
        <f ca="1">IF(OR($U181="",$U181=0),"",SUMPRODUCT(--($S$3:$S$78=$R181),T$3:T$78))</f>
        <v>5</v>
      </c>
      <c r="U181" s="242">
        <f ca="1">IF($R181="","",SUMPRODUCT(--(S$3:S$78=$R181)))</f>
        <v>3</v>
      </c>
      <c r="V181" s="242">
        <f t="shared" ref="V181:AC181" ca="1" si="63">IF(OR($U181="",$U181=0),"",SUMPRODUCT(--($S$3:$S$78=$R181),V$3:V$78))</f>
        <v>2</v>
      </c>
      <c r="W181" s="134">
        <f t="shared" ca="1" si="63"/>
        <v>0</v>
      </c>
      <c r="X181" s="134">
        <f t="shared" ca="1" si="63"/>
        <v>1</v>
      </c>
      <c r="Y181" s="380">
        <f t="shared" ca="1" si="63"/>
        <v>4</v>
      </c>
      <c r="Z181" s="134">
        <f t="shared" ca="1" si="63"/>
        <v>1</v>
      </c>
      <c r="AA181" s="134">
        <f t="shared" ca="1" si="63"/>
        <v>0</v>
      </c>
      <c r="AB181" s="134">
        <f t="shared" ca="1" si="63"/>
        <v>0</v>
      </c>
      <c r="AC181" s="242">
        <f t="shared" ca="1" si="63"/>
        <v>3</v>
      </c>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row>
    <row r="182" spans="1:238">
      <c r="A182" s="440"/>
      <c r="B182" s="270"/>
      <c r="C182" s="242" t="s">
        <v>127</v>
      </c>
      <c r="D182" s="242" t="str">
        <f ca="1">IF(OR($E182="",$E182=0),"",SUMPRODUCT(--($C$88:$C$163=$B181),D$88:D$163))</f>
        <v/>
      </c>
      <c r="E182" s="242">
        <f ca="1">IF($B181="","",SUMPRODUCT(--(C$88:C$163=$B181)))</f>
        <v>0</v>
      </c>
      <c r="F182" s="242" t="str">
        <f ca="1">IF(OR(($E182=""),($E182=0)),"",SUMIF($C$88:$C$147,$B181,F$88:F$147))</f>
        <v/>
      </c>
      <c r="G182" s="134" t="str">
        <f t="shared" ref="G182:M182" ca="1" si="64">IF(OR($E182="",$E182=0),"",SUMPRODUCT(--($C$88:$C$163=$B181),G$88:G$163))</f>
        <v/>
      </c>
      <c r="H182" s="134" t="str">
        <f t="shared" ca="1" si="64"/>
        <v/>
      </c>
      <c r="I182" s="380" t="str">
        <f t="shared" ca="1" si="64"/>
        <v/>
      </c>
      <c r="J182" s="134" t="str">
        <f t="shared" ca="1" si="64"/>
        <v/>
      </c>
      <c r="K182" s="134" t="str">
        <f t="shared" ca="1" si="64"/>
        <v/>
      </c>
      <c r="L182" s="134" t="str">
        <f t="shared" ca="1" si="64"/>
        <v/>
      </c>
      <c r="M182" s="242" t="str">
        <f t="shared" ca="1" si="64"/>
        <v/>
      </c>
      <c r="N182" s="48"/>
      <c r="O182" s="48"/>
      <c r="P182" s="48"/>
      <c r="Q182" s="440"/>
      <c r="R182" s="440"/>
      <c r="S182" s="242" t="s">
        <v>127</v>
      </c>
      <c r="T182" s="242">
        <f ca="1">IF(OR($U182="",$U182=0),"",SUMPRODUCT(--($S$88:$S$163=$R181),T$88:T$163))</f>
        <v>28</v>
      </c>
      <c r="U182" s="242">
        <f ca="1">IF($R181="","",SUMPRODUCT(--(S$88:S$163=$R181)))</f>
        <v>5</v>
      </c>
      <c r="V182" s="242">
        <f t="shared" ref="V182:AC182" ca="1" si="65">IF(OR($U182="",$U182=0),"",SUMPRODUCT(--($S$88:$S$163=$R181),V$88:V$163))</f>
        <v>8</v>
      </c>
      <c r="W182" s="134">
        <f t="shared" ca="1" si="65"/>
        <v>1</v>
      </c>
      <c r="X182" s="134">
        <f t="shared" ca="1" si="65"/>
        <v>1</v>
      </c>
      <c r="Y182" s="380">
        <f t="shared" ca="1" si="65"/>
        <v>10</v>
      </c>
      <c r="Z182" s="134">
        <f t="shared" ca="1" si="65"/>
        <v>0</v>
      </c>
      <c r="AA182" s="134">
        <f t="shared" ca="1" si="65"/>
        <v>0</v>
      </c>
      <c r="AB182" s="134">
        <f t="shared" ca="1" si="65"/>
        <v>1</v>
      </c>
      <c r="AC182" s="242">
        <f t="shared" ca="1" si="65"/>
        <v>8</v>
      </c>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row>
    <row r="183" spans="1:238">
      <c r="A183" s="440"/>
      <c r="B183" s="270"/>
      <c r="C183" s="339" t="s">
        <v>130</v>
      </c>
      <c r="D183" s="339">
        <f ca="1">IF(($B181=""),"",SUM(D181:D182))</f>
        <v>0</v>
      </c>
      <c r="E183" s="339">
        <f ca="1">IF(($B181=""),"",SUM(E181:E182))</f>
        <v>0</v>
      </c>
      <c r="F183" s="339">
        <f ca="1">IF(($B181=""),"",SUM(F181:F182))</f>
        <v>0</v>
      </c>
      <c r="G183" s="391">
        <f t="shared" ref="G183:L183" ca="1" si="66">IF(($B181=""),"",SUM(G181,G182))</f>
        <v>0</v>
      </c>
      <c r="H183" s="391">
        <f t="shared" ca="1" si="66"/>
        <v>0</v>
      </c>
      <c r="I183" s="380">
        <f t="shared" ca="1" si="66"/>
        <v>0</v>
      </c>
      <c r="J183" s="391">
        <f t="shared" ca="1" si="66"/>
        <v>0</v>
      </c>
      <c r="K183" s="391">
        <f t="shared" ca="1" si="66"/>
        <v>0</v>
      </c>
      <c r="L183" s="391">
        <f t="shared" ca="1" si="66"/>
        <v>0</v>
      </c>
      <c r="M183" s="339">
        <f ca="1">IF(($B181=""),"",SUM(M181:M182))</f>
        <v>0</v>
      </c>
      <c r="N183" s="48"/>
      <c r="O183" s="48"/>
      <c r="P183" s="48"/>
      <c r="Q183" s="440"/>
      <c r="R183" s="440"/>
      <c r="S183" s="339" t="s">
        <v>130</v>
      </c>
      <c r="T183" s="339">
        <f ca="1">IF(($R181=""),"",SUM(T181:T182))</f>
        <v>33</v>
      </c>
      <c r="U183" s="339">
        <f t="shared" ref="U183:AC183" ca="1" si="67">IF(($R181=""),"",SUM(U181,U182))</f>
        <v>8</v>
      </c>
      <c r="V183" s="339">
        <f t="shared" ca="1" si="67"/>
        <v>10</v>
      </c>
      <c r="W183" s="391">
        <f t="shared" ca="1" si="67"/>
        <v>1</v>
      </c>
      <c r="X183" s="391">
        <f t="shared" ca="1" si="67"/>
        <v>2</v>
      </c>
      <c r="Y183" s="380">
        <f t="shared" ca="1" si="67"/>
        <v>14</v>
      </c>
      <c r="Z183" s="391">
        <f t="shared" ca="1" si="67"/>
        <v>1</v>
      </c>
      <c r="AA183" s="391">
        <f t="shared" ca="1" si="67"/>
        <v>0</v>
      </c>
      <c r="AB183" s="391">
        <f t="shared" ca="1" si="67"/>
        <v>1</v>
      </c>
      <c r="AC183" s="339">
        <f t="shared" ca="1" si="67"/>
        <v>11</v>
      </c>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row>
    <row r="184" spans="1:238">
      <c r="A184" s="440">
        <f>A181+1</f>
        <v>5</v>
      </c>
      <c r="B184" s="270" t="str">
        <f ca="1">IF((IBRF!B15=""),"",IBRF!B15)</f>
        <v>1942</v>
      </c>
      <c r="C184" s="242" t="s">
        <v>235</v>
      </c>
      <c r="D184" s="242" t="str">
        <f ca="1">IF(OR($E184="",$E184=0),"",SUMPRODUCT(--($C$3:$C$78=$B184),D$3:D$78))</f>
        <v/>
      </c>
      <c r="E184" s="242">
        <f ca="1">IF($B184="","",SUMPRODUCT(--(C$3:C$78=$B184)))</f>
        <v>0</v>
      </c>
      <c r="F184" s="242" t="str">
        <f ca="1">IF(OR(($E184=""),($E184=0)),"",SUMIF($C$3:$C$62,$B184,F$3:F$62))</f>
        <v/>
      </c>
      <c r="G184" s="134" t="str">
        <f t="shared" ref="G184:M184" ca="1" si="68">IF(OR($E184="",$E184=0),"",SUMPRODUCT(--($C$3:$C$78=$B184),G$3:G$78))</f>
        <v/>
      </c>
      <c r="H184" s="134" t="str">
        <f t="shared" ca="1" si="68"/>
        <v/>
      </c>
      <c r="I184" s="380" t="str">
        <f t="shared" ca="1" si="68"/>
        <v/>
      </c>
      <c r="J184" s="134" t="str">
        <f t="shared" ca="1" si="68"/>
        <v/>
      </c>
      <c r="K184" s="134" t="str">
        <f t="shared" ca="1" si="68"/>
        <v/>
      </c>
      <c r="L184" s="134" t="str">
        <f t="shared" ca="1" si="68"/>
        <v/>
      </c>
      <c r="M184" s="242" t="str">
        <f t="shared" ca="1" si="68"/>
        <v/>
      </c>
      <c r="N184" s="48"/>
      <c r="O184" s="48"/>
      <c r="P184" s="48"/>
      <c r="Q184" s="440">
        <f>Q181+1</f>
        <v>5</v>
      </c>
      <c r="R184" s="440" t="str">
        <f ca="1">IF((IBRF!H15=""),"",IBRF!H15)</f>
        <v>303</v>
      </c>
      <c r="S184" s="242" t="s">
        <v>235</v>
      </c>
      <c r="T184" s="242" t="str">
        <f ca="1">IF(OR($U184="",$U184=0),"",SUMPRODUCT(--($S$3:$S$78=$R184),T$3:T$78))</f>
        <v/>
      </c>
      <c r="U184" s="242">
        <f ca="1">IF($R184="","",SUMPRODUCT(--(S$3:S$78=$R184)))</f>
        <v>0</v>
      </c>
      <c r="V184" s="242" t="str">
        <f t="shared" ref="V184:AC184" ca="1" si="69">IF(OR($U184="",$U184=0),"",SUMPRODUCT(--($S$3:$S$78=$R184),V$3:V$78))</f>
        <v/>
      </c>
      <c r="W184" s="134" t="str">
        <f t="shared" ca="1" si="69"/>
        <v/>
      </c>
      <c r="X184" s="134" t="str">
        <f t="shared" ca="1" si="69"/>
        <v/>
      </c>
      <c r="Y184" s="380" t="str">
        <f t="shared" ca="1" si="69"/>
        <v/>
      </c>
      <c r="Z184" s="134" t="str">
        <f t="shared" ca="1" si="69"/>
        <v/>
      </c>
      <c r="AA184" s="134" t="str">
        <f t="shared" ca="1" si="69"/>
        <v/>
      </c>
      <c r="AB184" s="134" t="str">
        <f t="shared" ca="1" si="69"/>
        <v/>
      </c>
      <c r="AC184" s="242" t="str">
        <f t="shared" ca="1" si="69"/>
        <v/>
      </c>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row>
    <row r="185" spans="1:238">
      <c r="A185" s="440"/>
      <c r="B185" s="270"/>
      <c r="C185" s="242" t="s">
        <v>127</v>
      </c>
      <c r="D185" s="242" t="str">
        <f ca="1">IF(OR($E185="",$E185=0),"",SUMPRODUCT(--($C$88:$C$163=$B184),D$88:D$163))</f>
        <v/>
      </c>
      <c r="E185" s="242">
        <f ca="1">IF($B184="","",SUMPRODUCT(--(C$88:C$163=$B184)))</f>
        <v>0</v>
      </c>
      <c r="F185" s="242" t="str">
        <f ca="1">IF(OR(($E185=""),($E185=0)),"",SUMIF($C$88:$C$147,$B184,F$88:F$147))</f>
        <v/>
      </c>
      <c r="G185" s="134" t="str">
        <f t="shared" ref="G185:M185" ca="1" si="70">IF(OR($E185="",$E185=0),"",SUMPRODUCT(--($C$88:$C$163=$B184),G$88:G$163))</f>
        <v/>
      </c>
      <c r="H185" s="134" t="str">
        <f t="shared" ca="1" si="70"/>
        <v/>
      </c>
      <c r="I185" s="380" t="str">
        <f t="shared" ca="1" si="70"/>
        <v/>
      </c>
      <c r="J185" s="134" t="str">
        <f t="shared" ca="1" si="70"/>
        <v/>
      </c>
      <c r="K185" s="134" t="str">
        <f t="shared" ca="1" si="70"/>
        <v/>
      </c>
      <c r="L185" s="134" t="str">
        <f t="shared" ca="1" si="70"/>
        <v/>
      </c>
      <c r="M185" s="242" t="str">
        <f t="shared" ca="1" si="70"/>
        <v/>
      </c>
      <c r="N185" s="48"/>
      <c r="O185" s="48"/>
      <c r="P185" s="48"/>
      <c r="Q185" s="440"/>
      <c r="R185" s="440"/>
      <c r="S185" s="242" t="s">
        <v>127</v>
      </c>
      <c r="T185" s="242" t="str">
        <f ca="1">IF(OR($U185="",$U185=0),"",SUMPRODUCT(--($S$88:$S$163=$R184),T$88:T$163))</f>
        <v/>
      </c>
      <c r="U185" s="242">
        <f ca="1">IF($R184="","",SUMPRODUCT(--(S$88:S$163=$R184)))</f>
        <v>0</v>
      </c>
      <c r="V185" s="242" t="str">
        <f t="shared" ref="V185:AC185" ca="1" si="71">IF(OR($U185="",$U185=0),"",SUMPRODUCT(--($S$88:$S$163=$R184),V$88:V$163))</f>
        <v/>
      </c>
      <c r="W185" s="134" t="str">
        <f t="shared" ca="1" si="71"/>
        <v/>
      </c>
      <c r="X185" s="134" t="str">
        <f t="shared" ca="1" si="71"/>
        <v/>
      </c>
      <c r="Y185" s="380" t="str">
        <f t="shared" ca="1" si="71"/>
        <v/>
      </c>
      <c r="Z185" s="134" t="str">
        <f t="shared" ca="1" si="71"/>
        <v/>
      </c>
      <c r="AA185" s="134" t="str">
        <f t="shared" ca="1" si="71"/>
        <v/>
      </c>
      <c r="AB185" s="134" t="str">
        <f t="shared" ca="1" si="71"/>
        <v/>
      </c>
      <c r="AC185" s="242" t="str">
        <f t="shared" ca="1" si="71"/>
        <v/>
      </c>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row>
    <row r="186" spans="1:238">
      <c r="A186" s="440"/>
      <c r="B186" s="270"/>
      <c r="C186" s="339" t="s">
        <v>130</v>
      </c>
      <c r="D186" s="339">
        <f ca="1">IF(($B184=""),"",SUM(D184:D185))</f>
        <v>0</v>
      </c>
      <c r="E186" s="339">
        <f ca="1">IF(($B184=""),"",SUM(E184:E185))</f>
        <v>0</v>
      </c>
      <c r="F186" s="339">
        <f ca="1">IF(($B184=""),"",SUM(F184:F185))</f>
        <v>0</v>
      </c>
      <c r="G186" s="391">
        <f t="shared" ref="G186:L186" ca="1" si="72">IF(($B184=""),"",SUM(G184,G185))</f>
        <v>0</v>
      </c>
      <c r="H186" s="391">
        <f t="shared" ca="1" si="72"/>
        <v>0</v>
      </c>
      <c r="I186" s="380">
        <f t="shared" ca="1" si="72"/>
        <v>0</v>
      </c>
      <c r="J186" s="391">
        <f t="shared" ca="1" si="72"/>
        <v>0</v>
      </c>
      <c r="K186" s="391">
        <f t="shared" ca="1" si="72"/>
        <v>0</v>
      </c>
      <c r="L186" s="391">
        <f t="shared" ca="1" si="72"/>
        <v>0</v>
      </c>
      <c r="M186" s="339">
        <f ca="1">IF(($B184=""),"",SUM(M184:M185))</f>
        <v>0</v>
      </c>
      <c r="N186" s="48"/>
      <c r="O186" s="48"/>
      <c r="P186" s="48"/>
      <c r="Q186" s="440"/>
      <c r="R186" s="440"/>
      <c r="S186" s="339" t="s">
        <v>130</v>
      </c>
      <c r="T186" s="339">
        <f ca="1">IF(($R184=""),"",SUM(T184:T185))</f>
        <v>0</v>
      </c>
      <c r="U186" s="339">
        <f t="shared" ref="U186:AC186" ca="1" si="73">IF(($R184=""),"",SUM(U184,U185))</f>
        <v>0</v>
      </c>
      <c r="V186" s="339">
        <f t="shared" ca="1" si="73"/>
        <v>0</v>
      </c>
      <c r="W186" s="391">
        <f t="shared" ca="1" si="73"/>
        <v>0</v>
      </c>
      <c r="X186" s="391">
        <f t="shared" ca="1" si="73"/>
        <v>0</v>
      </c>
      <c r="Y186" s="380">
        <f t="shared" ca="1" si="73"/>
        <v>0</v>
      </c>
      <c r="Z186" s="391">
        <f t="shared" ca="1" si="73"/>
        <v>0</v>
      </c>
      <c r="AA186" s="391">
        <f t="shared" ca="1" si="73"/>
        <v>0</v>
      </c>
      <c r="AB186" s="391">
        <f t="shared" ca="1" si="73"/>
        <v>0</v>
      </c>
      <c r="AC186" s="339">
        <f t="shared" ca="1" si="73"/>
        <v>0</v>
      </c>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row>
    <row r="187" spans="1:238">
      <c r="A187" s="440">
        <f>A184+1</f>
        <v>6</v>
      </c>
      <c r="B187" s="270" t="str">
        <f ca="1">IF((IBRF!B16=""),"",IBRF!B16)</f>
        <v>2</v>
      </c>
      <c r="C187" s="242" t="s">
        <v>235</v>
      </c>
      <c r="D187" s="242" t="str">
        <f ca="1">IF(OR($E187="",$E187=0),"",SUMPRODUCT(--($C$3:$C$78=$B187),D$3:D$78))</f>
        <v/>
      </c>
      <c r="E187" s="242">
        <f ca="1">IF($B187="","",SUMPRODUCT(--(C$3:C$78=$B187)))</f>
        <v>0</v>
      </c>
      <c r="F187" s="242" t="str">
        <f ca="1">IF(OR(($E187=""),($E187=0)),"",SUMIF($C$3:$C$62,$B187,F$3:F$62))</f>
        <v/>
      </c>
      <c r="G187" s="134" t="str">
        <f t="shared" ref="G187:M187" ca="1" si="74">IF(OR($E187="",$E187=0),"",SUMPRODUCT(--($C$3:$C$78=$B187),G$3:G$78))</f>
        <v/>
      </c>
      <c r="H187" s="134" t="str">
        <f t="shared" ca="1" si="74"/>
        <v/>
      </c>
      <c r="I187" s="380" t="str">
        <f t="shared" ca="1" si="74"/>
        <v/>
      </c>
      <c r="J187" s="134" t="str">
        <f t="shared" ca="1" si="74"/>
        <v/>
      </c>
      <c r="K187" s="134" t="str">
        <f t="shared" ca="1" si="74"/>
        <v/>
      </c>
      <c r="L187" s="134" t="str">
        <f t="shared" ca="1" si="74"/>
        <v/>
      </c>
      <c r="M187" s="242" t="str">
        <f t="shared" ca="1" si="74"/>
        <v/>
      </c>
      <c r="N187" s="48"/>
      <c r="O187" s="48"/>
      <c r="P187" s="48"/>
      <c r="Q187" s="440">
        <f>Q184+1</f>
        <v>6</v>
      </c>
      <c r="R187" s="440" t="str">
        <f ca="1">IF((IBRF!H16=""),"",IBRF!H16)</f>
        <v>45</v>
      </c>
      <c r="S187" s="242" t="s">
        <v>235</v>
      </c>
      <c r="T187" s="242" t="str">
        <f ca="1">IF(OR($U187="",$U187=0),"",SUMPRODUCT(--($S$3:$S$78=$R187),T$3:T$78))</f>
        <v/>
      </c>
      <c r="U187" s="242">
        <f ca="1">IF($R187="","",SUMPRODUCT(--(S$3:S$78=$R187)))</f>
        <v>0</v>
      </c>
      <c r="V187" s="242" t="str">
        <f t="shared" ref="V187:AC187" ca="1" si="75">IF(OR($U187="",$U187=0),"",SUMPRODUCT(--($S$3:$S$78=$R187),V$3:V$78))</f>
        <v/>
      </c>
      <c r="W187" s="134" t="str">
        <f t="shared" ca="1" si="75"/>
        <v/>
      </c>
      <c r="X187" s="134" t="str">
        <f t="shared" ca="1" si="75"/>
        <v/>
      </c>
      <c r="Y187" s="380" t="str">
        <f t="shared" ca="1" si="75"/>
        <v/>
      </c>
      <c r="Z187" s="134" t="str">
        <f t="shared" ca="1" si="75"/>
        <v/>
      </c>
      <c r="AA187" s="134" t="str">
        <f t="shared" ca="1" si="75"/>
        <v/>
      </c>
      <c r="AB187" s="134" t="str">
        <f t="shared" ca="1" si="75"/>
        <v/>
      </c>
      <c r="AC187" s="242" t="str">
        <f t="shared" ca="1" si="75"/>
        <v/>
      </c>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row>
    <row r="188" spans="1:238">
      <c r="A188" s="440"/>
      <c r="B188" s="270"/>
      <c r="C188" s="242" t="s">
        <v>127</v>
      </c>
      <c r="D188" s="242" t="str">
        <f ca="1">IF(OR($E188="",$E188=0),"",SUMPRODUCT(--($C$88:$C$163=$B187),D$88:D$163))</f>
        <v/>
      </c>
      <c r="E188" s="242">
        <f ca="1">IF($B187="","",SUMPRODUCT(--(C$88:C$163=$B187)))</f>
        <v>0</v>
      </c>
      <c r="F188" s="242" t="str">
        <f ca="1">IF(OR(($E188=""),($E188=0)),"",SUMIF($C$88:$C$147,$B187,F$88:F$147))</f>
        <v/>
      </c>
      <c r="G188" s="134" t="str">
        <f t="shared" ref="G188:M188" ca="1" si="76">IF(OR($E188="",$E188=0),"",SUMPRODUCT(--($C$88:$C$163=$B187),G$88:G$163))</f>
        <v/>
      </c>
      <c r="H188" s="134" t="str">
        <f t="shared" ca="1" si="76"/>
        <v/>
      </c>
      <c r="I188" s="380" t="str">
        <f t="shared" ca="1" si="76"/>
        <v/>
      </c>
      <c r="J188" s="134" t="str">
        <f t="shared" ca="1" si="76"/>
        <v/>
      </c>
      <c r="K188" s="134" t="str">
        <f t="shared" ca="1" si="76"/>
        <v/>
      </c>
      <c r="L188" s="134" t="str">
        <f t="shared" ca="1" si="76"/>
        <v/>
      </c>
      <c r="M188" s="242" t="str">
        <f t="shared" ca="1" si="76"/>
        <v/>
      </c>
      <c r="N188" s="48"/>
      <c r="O188" s="48"/>
      <c r="P188" s="48"/>
      <c r="Q188" s="440"/>
      <c r="R188" s="440"/>
      <c r="S188" s="242" t="s">
        <v>127</v>
      </c>
      <c r="T188" s="242" t="str">
        <f ca="1">IF(OR($U188="",$U188=0),"",SUMPRODUCT(--($S$88:$S$163=$R187),T$88:T$163))</f>
        <v/>
      </c>
      <c r="U188" s="242">
        <f ca="1">IF($R187="","",SUMPRODUCT(--(S$88:S$163=$R187)))</f>
        <v>0</v>
      </c>
      <c r="V188" s="242" t="str">
        <f t="shared" ref="V188:AC188" ca="1" si="77">IF(OR($U188="",$U188=0),"",SUMPRODUCT(--($S$88:$S$163=$R187),V$88:V$163))</f>
        <v/>
      </c>
      <c r="W188" s="134" t="str">
        <f t="shared" ca="1" si="77"/>
        <v/>
      </c>
      <c r="X188" s="134" t="str">
        <f t="shared" ca="1" si="77"/>
        <v/>
      </c>
      <c r="Y188" s="380" t="str">
        <f t="shared" ca="1" si="77"/>
        <v/>
      </c>
      <c r="Z188" s="134" t="str">
        <f t="shared" ca="1" si="77"/>
        <v/>
      </c>
      <c r="AA188" s="134" t="str">
        <f t="shared" ca="1" si="77"/>
        <v/>
      </c>
      <c r="AB188" s="134" t="str">
        <f t="shared" ca="1" si="77"/>
        <v/>
      </c>
      <c r="AC188" s="242" t="str">
        <f t="shared" ca="1" si="77"/>
        <v/>
      </c>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row>
    <row r="189" spans="1:238">
      <c r="A189" s="440"/>
      <c r="B189" s="270"/>
      <c r="C189" s="339" t="s">
        <v>130</v>
      </c>
      <c r="D189" s="339">
        <f ca="1">IF(($B187=""),"",SUM(D187:D188))</f>
        <v>0</v>
      </c>
      <c r="E189" s="339">
        <f ca="1">IF(($B187=""),"",SUM(E187:E188))</f>
        <v>0</v>
      </c>
      <c r="F189" s="339">
        <f ca="1">IF(($B187=""),"",SUM(F187:F188))</f>
        <v>0</v>
      </c>
      <c r="G189" s="391">
        <f t="shared" ref="G189:L189" ca="1" si="78">IF(($B187=""),"",SUM(G187,G188))</f>
        <v>0</v>
      </c>
      <c r="H189" s="391">
        <f t="shared" ca="1" si="78"/>
        <v>0</v>
      </c>
      <c r="I189" s="380">
        <f t="shared" ca="1" si="78"/>
        <v>0</v>
      </c>
      <c r="J189" s="391">
        <f t="shared" ca="1" si="78"/>
        <v>0</v>
      </c>
      <c r="K189" s="391">
        <f t="shared" ca="1" si="78"/>
        <v>0</v>
      </c>
      <c r="L189" s="391">
        <f t="shared" ca="1" si="78"/>
        <v>0</v>
      </c>
      <c r="M189" s="339">
        <f ca="1">IF(($B187=""),"",SUM(M187:M188))</f>
        <v>0</v>
      </c>
      <c r="N189" s="48"/>
      <c r="O189" s="48"/>
      <c r="P189" s="48"/>
      <c r="Q189" s="440"/>
      <c r="R189" s="440"/>
      <c r="S189" s="339" t="s">
        <v>130</v>
      </c>
      <c r="T189" s="339">
        <f ca="1">IF(($R187=""),"",SUM(T187:T188))</f>
        <v>0</v>
      </c>
      <c r="U189" s="339">
        <f t="shared" ref="U189:AC189" ca="1" si="79">IF(($R187=""),"",SUM(U187,U188))</f>
        <v>0</v>
      </c>
      <c r="V189" s="339">
        <f t="shared" ca="1" si="79"/>
        <v>0</v>
      </c>
      <c r="W189" s="391">
        <f t="shared" ca="1" si="79"/>
        <v>0</v>
      </c>
      <c r="X189" s="391">
        <f t="shared" ca="1" si="79"/>
        <v>0</v>
      </c>
      <c r="Y189" s="380">
        <f t="shared" ca="1" si="79"/>
        <v>0</v>
      </c>
      <c r="Z189" s="391">
        <f t="shared" ca="1" si="79"/>
        <v>0</v>
      </c>
      <c r="AA189" s="391">
        <f t="shared" ca="1" si="79"/>
        <v>0</v>
      </c>
      <c r="AB189" s="391">
        <f t="shared" ca="1" si="79"/>
        <v>0</v>
      </c>
      <c r="AC189" s="339">
        <f t="shared" ca="1" si="79"/>
        <v>0</v>
      </c>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row>
    <row r="190" spans="1:238">
      <c r="A190" s="440">
        <f>A187+1</f>
        <v>7</v>
      </c>
      <c r="B190" s="270" t="str">
        <f ca="1">IF((IBRF!B17=""),"",IBRF!B17)</f>
        <v>218</v>
      </c>
      <c r="C190" s="242" t="s">
        <v>235</v>
      </c>
      <c r="D190" s="242" t="str">
        <f ca="1">IF(OR($E190="",$E190=0),"",SUMPRODUCT(--($C$3:$C$78=$B190),D$3:D$78))</f>
        <v/>
      </c>
      <c r="E190" s="242">
        <f ca="1">IF($B190="","",SUMPRODUCT(--(C$3:C$78=$B190)))</f>
        <v>0</v>
      </c>
      <c r="F190" s="242" t="str">
        <f ca="1">IF(OR(($E190=""),($E190=0)),"",SUMIF($C$3:$C$62,$B190,F$3:F$62))</f>
        <v/>
      </c>
      <c r="G190" s="134" t="str">
        <f t="shared" ref="G190:M190" ca="1" si="80">IF(OR($E190="",$E190=0),"",SUMPRODUCT(--($C$3:$C$78=$B190),G$3:G$78))</f>
        <v/>
      </c>
      <c r="H190" s="134" t="str">
        <f t="shared" ca="1" si="80"/>
        <v/>
      </c>
      <c r="I190" s="380" t="str">
        <f t="shared" ca="1" si="80"/>
        <v/>
      </c>
      <c r="J190" s="134" t="str">
        <f t="shared" ca="1" si="80"/>
        <v/>
      </c>
      <c r="K190" s="134" t="str">
        <f t="shared" ca="1" si="80"/>
        <v/>
      </c>
      <c r="L190" s="134" t="str">
        <f t="shared" ca="1" si="80"/>
        <v/>
      </c>
      <c r="M190" s="242" t="str">
        <f t="shared" ca="1" si="80"/>
        <v/>
      </c>
      <c r="N190" s="48"/>
      <c r="O190" s="48"/>
      <c r="P190" s="48"/>
      <c r="Q190" s="440">
        <f>Q187+1</f>
        <v>7</v>
      </c>
      <c r="R190" s="440" t="str">
        <f ca="1">IF((IBRF!H17=""),"",IBRF!H17)</f>
        <v>46</v>
      </c>
      <c r="S190" s="242" t="s">
        <v>235</v>
      </c>
      <c r="T190" s="242" t="str">
        <f ca="1">IF(OR($U190="",$U190=0),"",SUMPRODUCT(--($S$3:$S$78=$R190),T$3:T$78))</f>
        <v/>
      </c>
      <c r="U190" s="242">
        <f ca="1">IF($R190="","",SUMPRODUCT(--(S$3:S$78=$R190)))</f>
        <v>0</v>
      </c>
      <c r="V190" s="242" t="str">
        <f t="shared" ref="V190:AC190" ca="1" si="81">IF(OR($U190="",$U190=0),"",SUMPRODUCT(--($S$3:$S$78=$R190),V$3:V$78))</f>
        <v/>
      </c>
      <c r="W190" s="134" t="str">
        <f t="shared" ca="1" si="81"/>
        <v/>
      </c>
      <c r="X190" s="134" t="str">
        <f t="shared" ca="1" si="81"/>
        <v/>
      </c>
      <c r="Y190" s="380" t="str">
        <f t="shared" ca="1" si="81"/>
        <v/>
      </c>
      <c r="Z190" s="134" t="str">
        <f t="shared" ca="1" si="81"/>
        <v/>
      </c>
      <c r="AA190" s="134" t="str">
        <f t="shared" ca="1" si="81"/>
        <v/>
      </c>
      <c r="AB190" s="134" t="str">
        <f t="shared" ca="1" si="81"/>
        <v/>
      </c>
      <c r="AC190" s="242" t="str">
        <f t="shared" ca="1" si="81"/>
        <v/>
      </c>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row>
    <row r="191" spans="1:238">
      <c r="A191" s="440"/>
      <c r="B191" s="270"/>
      <c r="C191" s="242" t="s">
        <v>127</v>
      </c>
      <c r="D191" s="242" t="str">
        <f ca="1">IF(OR($E191="",$E191=0),"",SUMPRODUCT(--($C$88:$C$163=$B190),D$88:D$163))</f>
        <v/>
      </c>
      <c r="E191" s="242">
        <f ca="1">IF($B190="","",SUMPRODUCT(--(C$88:C$163=$B190)))</f>
        <v>0</v>
      </c>
      <c r="F191" s="242" t="str">
        <f ca="1">IF(OR(($E191=""),($E191=0)),"",SUMIF($C$88:$C$147,$B190,F$88:F$147))</f>
        <v/>
      </c>
      <c r="G191" s="134" t="str">
        <f t="shared" ref="G191:M191" ca="1" si="82">IF(OR($E191="",$E191=0),"",SUMPRODUCT(--($C$88:$C$163=$B190),G$88:G$163))</f>
        <v/>
      </c>
      <c r="H191" s="134" t="str">
        <f t="shared" ca="1" si="82"/>
        <v/>
      </c>
      <c r="I191" s="380" t="str">
        <f t="shared" ca="1" si="82"/>
        <v/>
      </c>
      <c r="J191" s="134" t="str">
        <f t="shared" ca="1" si="82"/>
        <v/>
      </c>
      <c r="K191" s="134" t="str">
        <f t="shared" ca="1" si="82"/>
        <v/>
      </c>
      <c r="L191" s="134" t="str">
        <f t="shared" ca="1" si="82"/>
        <v/>
      </c>
      <c r="M191" s="242" t="str">
        <f t="shared" ca="1" si="82"/>
        <v/>
      </c>
      <c r="N191" s="48"/>
      <c r="O191" s="48"/>
      <c r="P191" s="48"/>
      <c r="Q191" s="440"/>
      <c r="R191" s="440"/>
      <c r="S191" s="242" t="s">
        <v>127</v>
      </c>
      <c r="T191" s="242" t="str">
        <f ca="1">IF(OR($U191="",$U191=0),"",SUMPRODUCT(--($S$88:$S$163=$R190),T$88:T$163))</f>
        <v/>
      </c>
      <c r="U191" s="242">
        <f ca="1">IF($R190="","",SUMPRODUCT(--(S$88:S$163=$R190)))</f>
        <v>0</v>
      </c>
      <c r="V191" s="242" t="str">
        <f t="shared" ref="V191:AC191" ca="1" si="83">IF(OR($U191="",$U191=0),"",SUMPRODUCT(--($S$88:$S$163=$R190),V$88:V$163))</f>
        <v/>
      </c>
      <c r="W191" s="134" t="str">
        <f t="shared" ca="1" si="83"/>
        <v/>
      </c>
      <c r="X191" s="134" t="str">
        <f t="shared" ca="1" si="83"/>
        <v/>
      </c>
      <c r="Y191" s="380" t="str">
        <f t="shared" ca="1" si="83"/>
        <v/>
      </c>
      <c r="Z191" s="134" t="str">
        <f t="shared" ca="1" si="83"/>
        <v/>
      </c>
      <c r="AA191" s="134" t="str">
        <f t="shared" ca="1" si="83"/>
        <v/>
      </c>
      <c r="AB191" s="134" t="str">
        <f t="shared" ca="1" si="83"/>
        <v/>
      </c>
      <c r="AC191" s="242" t="str">
        <f t="shared" ca="1" si="83"/>
        <v/>
      </c>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row>
    <row r="192" spans="1:238">
      <c r="A192" s="440"/>
      <c r="B192" s="270"/>
      <c r="C192" s="339" t="s">
        <v>130</v>
      </c>
      <c r="D192" s="339">
        <f ca="1">IF(($B190=""),"",SUM(D190:D191))</f>
        <v>0</v>
      </c>
      <c r="E192" s="339">
        <f ca="1">IF(($B190=""),"",SUM(E190:E191))</f>
        <v>0</v>
      </c>
      <c r="F192" s="339">
        <f ca="1">IF(($B190=""),"",SUM(F190:F191))</f>
        <v>0</v>
      </c>
      <c r="G192" s="391">
        <f t="shared" ref="G192:L192" ca="1" si="84">IF(($B190=""),"",SUM(G190,G191))</f>
        <v>0</v>
      </c>
      <c r="H192" s="391">
        <f t="shared" ca="1" si="84"/>
        <v>0</v>
      </c>
      <c r="I192" s="380">
        <f t="shared" ca="1" si="84"/>
        <v>0</v>
      </c>
      <c r="J192" s="391">
        <f t="shared" ca="1" si="84"/>
        <v>0</v>
      </c>
      <c r="K192" s="391">
        <f t="shared" ca="1" si="84"/>
        <v>0</v>
      </c>
      <c r="L192" s="391">
        <f t="shared" ca="1" si="84"/>
        <v>0</v>
      </c>
      <c r="M192" s="339">
        <f ca="1">IF(($B190=""),"",SUM(M190:M191))</f>
        <v>0</v>
      </c>
      <c r="N192" s="48"/>
      <c r="O192" s="48"/>
      <c r="P192" s="48"/>
      <c r="Q192" s="440"/>
      <c r="R192" s="440"/>
      <c r="S192" s="339" t="s">
        <v>130</v>
      </c>
      <c r="T192" s="339">
        <f ca="1">IF(($R190=""),"",SUM(T190:T191))</f>
        <v>0</v>
      </c>
      <c r="U192" s="339">
        <f t="shared" ref="U192:AC192" ca="1" si="85">IF(($R190=""),"",SUM(U190,U191))</f>
        <v>0</v>
      </c>
      <c r="V192" s="339">
        <f t="shared" ca="1" si="85"/>
        <v>0</v>
      </c>
      <c r="W192" s="391">
        <f t="shared" ca="1" si="85"/>
        <v>0</v>
      </c>
      <c r="X192" s="391">
        <f t="shared" ca="1" si="85"/>
        <v>0</v>
      </c>
      <c r="Y192" s="380">
        <f t="shared" ca="1" si="85"/>
        <v>0</v>
      </c>
      <c r="Z192" s="391">
        <f t="shared" ca="1" si="85"/>
        <v>0</v>
      </c>
      <c r="AA192" s="391">
        <f t="shared" ca="1" si="85"/>
        <v>0</v>
      </c>
      <c r="AB192" s="391">
        <f t="shared" ca="1" si="85"/>
        <v>0</v>
      </c>
      <c r="AC192" s="339">
        <f t="shared" ca="1" si="85"/>
        <v>0</v>
      </c>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row>
    <row r="193" spans="1:238">
      <c r="A193" s="440">
        <f>A190+1</f>
        <v>8</v>
      </c>
      <c r="B193" s="270" t="str">
        <f ca="1">IF((IBRF!B18=""),"",IBRF!B18)</f>
        <v>318</v>
      </c>
      <c r="C193" s="242" t="s">
        <v>235</v>
      </c>
      <c r="D193" s="242" t="str">
        <f ca="1">IF(OR($E193="",$E193=0),"",SUMPRODUCT(--($C$3:$C$78=$B193),D$3:D$78))</f>
        <v/>
      </c>
      <c r="E193" s="242">
        <f ca="1">IF($B193="","",SUMPRODUCT(--(C$3:C$78=$B193)))</f>
        <v>0</v>
      </c>
      <c r="F193" s="242" t="str">
        <f ca="1">IF(OR(($E193=""),($E193=0)),"",SUMIF($C$3:$C$62,$B193,F$3:F$62))</f>
        <v/>
      </c>
      <c r="G193" s="134" t="str">
        <f t="shared" ref="G193:M193" ca="1" si="86">IF(OR($E193="",$E193=0),"",SUMPRODUCT(--($C$3:$C$78=$B193),G$3:G$78))</f>
        <v/>
      </c>
      <c r="H193" s="134" t="str">
        <f t="shared" ca="1" si="86"/>
        <v/>
      </c>
      <c r="I193" s="380" t="str">
        <f t="shared" ca="1" si="86"/>
        <v/>
      </c>
      <c r="J193" s="134" t="str">
        <f t="shared" ca="1" si="86"/>
        <v/>
      </c>
      <c r="K193" s="134" t="str">
        <f t="shared" ca="1" si="86"/>
        <v/>
      </c>
      <c r="L193" s="134" t="str">
        <f t="shared" ca="1" si="86"/>
        <v/>
      </c>
      <c r="M193" s="242" t="str">
        <f t="shared" ca="1" si="86"/>
        <v/>
      </c>
      <c r="N193" s="48"/>
      <c r="O193" s="48"/>
      <c r="P193" s="48"/>
      <c r="Q193" s="440">
        <f>Q190+1</f>
        <v>8</v>
      </c>
      <c r="R193" s="440" t="str">
        <f ca="1">IF((IBRF!H18=""),"",IBRF!H18)</f>
        <v>462</v>
      </c>
      <c r="S193" s="242" t="s">
        <v>235</v>
      </c>
      <c r="T193" s="242">
        <f ca="1">IF(OR($U193="",$U193=0),"",SUMPRODUCT(--($S$3:$S$78=$R193),T$3:T$78))</f>
        <v>27</v>
      </c>
      <c r="U193" s="242">
        <f ca="1">IF($R193="","",SUMPRODUCT(--(S$3:S$78=$R193)))</f>
        <v>4</v>
      </c>
      <c r="V193" s="242">
        <f t="shared" ref="V193:AC193" ca="1" si="87">IF(OR($U193="",$U193=0),"",SUMPRODUCT(--($S$3:$S$78=$R193),V$3:V$78))</f>
        <v>27</v>
      </c>
      <c r="W193" s="134">
        <f t="shared" ca="1" si="87"/>
        <v>0</v>
      </c>
      <c r="X193" s="134">
        <f t="shared" ca="1" si="87"/>
        <v>4</v>
      </c>
      <c r="Y193" s="380">
        <f t="shared" ca="1" si="87"/>
        <v>27</v>
      </c>
      <c r="Z193" s="134">
        <f t="shared" ca="1" si="87"/>
        <v>3</v>
      </c>
      <c r="AA193" s="134">
        <f t="shared" ca="1" si="87"/>
        <v>0</v>
      </c>
      <c r="AB193" s="134">
        <f t="shared" ca="1" si="87"/>
        <v>0</v>
      </c>
      <c r="AC193" s="242">
        <f t="shared" ca="1" si="87"/>
        <v>6</v>
      </c>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row>
    <row r="194" spans="1:238">
      <c r="A194" s="440"/>
      <c r="B194" s="270"/>
      <c r="C194" s="242" t="s">
        <v>127</v>
      </c>
      <c r="D194" s="242" t="str">
        <f ca="1">IF(OR($E194="",$E194=0),"",SUMPRODUCT(--($C$88:$C$163=$B193),D$88:D$163))</f>
        <v/>
      </c>
      <c r="E194" s="242">
        <f ca="1">IF($B193="","",SUMPRODUCT(--(C$88:C$163=$B193)))</f>
        <v>0</v>
      </c>
      <c r="F194" s="242" t="str">
        <f ca="1">IF(OR(($E194=""),($E194=0)),"",SUMIF($C$88:$C$147,$B193,F$88:F$147))</f>
        <v/>
      </c>
      <c r="G194" s="134" t="str">
        <f t="shared" ref="G194:M194" ca="1" si="88">IF(OR($E194="",$E194=0),"",SUMPRODUCT(--($C$88:$C$163=$B193),G$88:G$163))</f>
        <v/>
      </c>
      <c r="H194" s="134" t="str">
        <f t="shared" ca="1" si="88"/>
        <v/>
      </c>
      <c r="I194" s="380" t="str">
        <f t="shared" ca="1" si="88"/>
        <v/>
      </c>
      <c r="J194" s="134" t="str">
        <f t="shared" ca="1" si="88"/>
        <v/>
      </c>
      <c r="K194" s="134" t="str">
        <f t="shared" ca="1" si="88"/>
        <v/>
      </c>
      <c r="L194" s="134" t="str">
        <f t="shared" ca="1" si="88"/>
        <v/>
      </c>
      <c r="M194" s="242" t="str">
        <f t="shared" ca="1" si="88"/>
        <v/>
      </c>
      <c r="N194" s="48"/>
      <c r="O194" s="48"/>
      <c r="P194" s="48"/>
      <c r="Q194" s="440"/>
      <c r="R194" s="440"/>
      <c r="S194" s="242" t="s">
        <v>127</v>
      </c>
      <c r="T194" s="242">
        <f ca="1">IF(OR($U194="",$U194=0),"",SUMPRODUCT(--($S$88:$S$163=$R193),T$88:T$163))</f>
        <v>10</v>
      </c>
      <c r="U194" s="242">
        <f ca="1">IF($R193="","",SUMPRODUCT(--(S$88:S$163=$R193)))</f>
        <v>6</v>
      </c>
      <c r="V194" s="242">
        <f t="shared" ref="V194:AC194" ca="1" si="89">IF(OR($U194="",$U194=0),"",SUMPRODUCT(--($S$88:$S$163=$R193),V$88:V$163))</f>
        <v>-22</v>
      </c>
      <c r="W194" s="134">
        <f t="shared" ca="1" si="89"/>
        <v>0</v>
      </c>
      <c r="X194" s="134">
        <f t="shared" ca="1" si="89"/>
        <v>3</v>
      </c>
      <c r="Y194" s="380">
        <f t="shared" ca="1" si="89"/>
        <v>5</v>
      </c>
      <c r="Z194" s="134">
        <f t="shared" ca="1" si="89"/>
        <v>2</v>
      </c>
      <c r="AA194" s="134">
        <f t="shared" ca="1" si="89"/>
        <v>0</v>
      </c>
      <c r="AB194" s="134">
        <f t="shared" ca="1" si="89"/>
        <v>2</v>
      </c>
      <c r="AC194" s="242">
        <f t="shared" ca="1" si="89"/>
        <v>5</v>
      </c>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row>
    <row r="195" spans="1:238">
      <c r="A195" s="440"/>
      <c r="B195" s="270"/>
      <c r="C195" s="339" t="s">
        <v>130</v>
      </c>
      <c r="D195" s="339">
        <f ca="1">IF(($B193=""),"",SUM(D193:D194))</f>
        <v>0</v>
      </c>
      <c r="E195" s="339">
        <f ca="1">IF(($B193=""),"",SUM(E193:E194))</f>
        <v>0</v>
      </c>
      <c r="F195" s="339">
        <f ca="1">IF(($B193=""),"",SUM(F193:F194))</f>
        <v>0</v>
      </c>
      <c r="G195" s="391">
        <f t="shared" ref="G195:L195" ca="1" si="90">IF(($B193=""),"",SUM(G193,G194))</f>
        <v>0</v>
      </c>
      <c r="H195" s="391">
        <f t="shared" ca="1" si="90"/>
        <v>0</v>
      </c>
      <c r="I195" s="380">
        <f t="shared" ca="1" si="90"/>
        <v>0</v>
      </c>
      <c r="J195" s="391">
        <f t="shared" ca="1" si="90"/>
        <v>0</v>
      </c>
      <c r="K195" s="391">
        <f t="shared" ca="1" si="90"/>
        <v>0</v>
      </c>
      <c r="L195" s="391">
        <f t="shared" ca="1" si="90"/>
        <v>0</v>
      </c>
      <c r="M195" s="339">
        <f ca="1">IF(($B193=""),"",SUM(M193:M194))</f>
        <v>0</v>
      </c>
      <c r="N195" s="48"/>
      <c r="O195" s="48"/>
      <c r="P195" s="48"/>
      <c r="Q195" s="440"/>
      <c r="R195" s="440"/>
      <c r="S195" s="339" t="s">
        <v>130</v>
      </c>
      <c r="T195" s="339">
        <f ca="1">IF(($R193=""),"",SUM(T193:T194))</f>
        <v>37</v>
      </c>
      <c r="U195" s="339">
        <f t="shared" ref="U195:AC195" ca="1" si="91">IF(($R193=""),"",SUM(U193,U194))</f>
        <v>10</v>
      </c>
      <c r="V195" s="339">
        <f t="shared" ca="1" si="91"/>
        <v>5</v>
      </c>
      <c r="W195" s="391">
        <f t="shared" ca="1" si="91"/>
        <v>0</v>
      </c>
      <c r="X195" s="391">
        <f t="shared" ca="1" si="91"/>
        <v>7</v>
      </c>
      <c r="Y195" s="380">
        <f t="shared" ca="1" si="91"/>
        <v>32</v>
      </c>
      <c r="Z195" s="391">
        <f t="shared" ca="1" si="91"/>
        <v>5</v>
      </c>
      <c r="AA195" s="391">
        <f t="shared" ca="1" si="91"/>
        <v>0</v>
      </c>
      <c r="AB195" s="391">
        <f t="shared" ca="1" si="91"/>
        <v>2</v>
      </c>
      <c r="AC195" s="339">
        <f t="shared" ca="1" si="91"/>
        <v>11</v>
      </c>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row>
    <row r="196" spans="1:238">
      <c r="A196" s="440">
        <f>A193+1</f>
        <v>9</v>
      </c>
      <c r="B196" s="270" t="str">
        <f ca="1">IF((IBRF!B19=""),"",IBRF!B19)</f>
        <v>4</v>
      </c>
      <c r="C196" s="242" t="s">
        <v>235</v>
      </c>
      <c r="D196" s="242" t="str">
        <f ca="1">IF(OR($E196="",$E196=0),"",SUMPRODUCT(--($C$3:$C$78=$B196),D$3:D$78))</f>
        <v/>
      </c>
      <c r="E196" s="242">
        <f ca="1">IF($B196="","",SUMPRODUCT(--(C$3:C$78=$B196)))</f>
        <v>0</v>
      </c>
      <c r="F196" s="242" t="str">
        <f ca="1">IF(OR(($E196=""),($E196=0)),"",SUMIF($C$3:$C$62,$B196,F$3:F$62))</f>
        <v/>
      </c>
      <c r="G196" s="134" t="str">
        <f t="shared" ref="G196:M196" ca="1" si="92">IF(OR($E196="",$E196=0),"",SUMPRODUCT(--($C$3:$C$78=$B196),G$3:G$78))</f>
        <v/>
      </c>
      <c r="H196" s="134" t="str">
        <f t="shared" ca="1" si="92"/>
        <v/>
      </c>
      <c r="I196" s="380" t="str">
        <f t="shared" ca="1" si="92"/>
        <v/>
      </c>
      <c r="J196" s="134" t="str">
        <f t="shared" ca="1" si="92"/>
        <v/>
      </c>
      <c r="K196" s="134" t="str">
        <f t="shared" ca="1" si="92"/>
        <v/>
      </c>
      <c r="L196" s="134" t="str">
        <f t="shared" ca="1" si="92"/>
        <v/>
      </c>
      <c r="M196" s="242" t="str">
        <f t="shared" ca="1" si="92"/>
        <v/>
      </c>
      <c r="N196" s="48"/>
      <c r="O196" s="48"/>
      <c r="P196" s="48"/>
      <c r="Q196" s="440">
        <f>Q193+1</f>
        <v>9</v>
      </c>
      <c r="R196" s="440" t="str">
        <f ca="1">IF((IBRF!H19=""),"",IBRF!H19)</f>
        <v>620</v>
      </c>
      <c r="S196" s="242" t="s">
        <v>235</v>
      </c>
      <c r="T196" s="242">
        <f ca="1">IF(OR($U196="",$U196=0),"",SUMPRODUCT(--($S$3:$S$78=$R196),T$3:T$78))</f>
        <v>0</v>
      </c>
      <c r="U196" s="242">
        <f ca="1">IF($R196="","",SUMPRODUCT(--(S$3:S$78=$R196)))</f>
        <v>3</v>
      </c>
      <c r="V196" s="242">
        <f t="shared" ref="V196:AC196" ca="1" si="93">IF(OR($U196="",$U196=0),"",SUMPRODUCT(--($S$3:$S$78=$R196),V$3:V$78))</f>
        <v>-26</v>
      </c>
      <c r="W196" s="134">
        <f t="shared" ca="1" si="93"/>
        <v>1</v>
      </c>
      <c r="X196" s="134">
        <f t="shared" ca="1" si="93"/>
        <v>0</v>
      </c>
      <c r="Y196" s="380">
        <f t="shared" ca="1" si="93"/>
        <v>0</v>
      </c>
      <c r="Z196" s="134">
        <f t="shared" ca="1" si="93"/>
        <v>0</v>
      </c>
      <c r="AA196" s="134">
        <f t="shared" ca="1" si="93"/>
        <v>0</v>
      </c>
      <c r="AB196" s="134">
        <f t="shared" ca="1" si="93"/>
        <v>1</v>
      </c>
      <c r="AC196" s="242">
        <f t="shared" ca="1" si="93"/>
        <v>2</v>
      </c>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row>
    <row r="197" spans="1:238">
      <c r="A197" s="440"/>
      <c r="B197" s="270"/>
      <c r="C197" s="242" t="s">
        <v>127</v>
      </c>
      <c r="D197" s="242" t="str">
        <f ca="1">IF(OR($E197="",$E197=0),"",SUMPRODUCT(--($C$88:$C$163=$B196),D$88:D$163))</f>
        <v/>
      </c>
      <c r="E197" s="242">
        <f ca="1">IF($B196="","",SUMPRODUCT(--(C$88:C$163=$B196)))</f>
        <v>0</v>
      </c>
      <c r="F197" s="242" t="str">
        <f ca="1">IF(OR(($E197=""),($E197=0)),"",SUMIF($C$88:$C$147,$B196,F$88:F$147))</f>
        <v/>
      </c>
      <c r="G197" s="134" t="str">
        <f t="shared" ref="G197:M197" ca="1" si="94">IF(OR($E197="",$E197=0),"",SUMPRODUCT(--($C$88:$C$163=$B196),G$88:G$163))</f>
        <v/>
      </c>
      <c r="H197" s="134" t="str">
        <f t="shared" ca="1" si="94"/>
        <v/>
      </c>
      <c r="I197" s="380" t="str">
        <f t="shared" ca="1" si="94"/>
        <v/>
      </c>
      <c r="J197" s="134" t="str">
        <f t="shared" ca="1" si="94"/>
        <v/>
      </c>
      <c r="K197" s="134" t="str">
        <f t="shared" ca="1" si="94"/>
        <v/>
      </c>
      <c r="L197" s="134" t="str">
        <f t="shared" ca="1" si="94"/>
        <v/>
      </c>
      <c r="M197" s="242" t="str">
        <f t="shared" ca="1" si="94"/>
        <v/>
      </c>
      <c r="N197" s="48"/>
      <c r="O197" s="48"/>
      <c r="P197" s="48"/>
      <c r="Q197" s="440"/>
      <c r="R197" s="440"/>
      <c r="S197" s="242" t="s">
        <v>127</v>
      </c>
      <c r="T197" s="242">
        <f ca="1">IF(OR($U197="",$U197=0),"",SUMPRODUCT(--($S$88:$S$163=$R196),T$88:T$163))</f>
        <v>6</v>
      </c>
      <c r="U197" s="242">
        <f ca="1">IF($R196="","",SUMPRODUCT(--(S$88:S$163=$R196)))</f>
        <v>3</v>
      </c>
      <c r="V197" s="242">
        <f t="shared" ref="V197:AC197" ca="1" si="95">IF(OR($U197="",$U197=0),"",SUMPRODUCT(--($S$88:$S$163=$R196),V$88:V$163))</f>
        <v>3</v>
      </c>
      <c r="W197" s="134">
        <f t="shared" ca="1" si="95"/>
        <v>0</v>
      </c>
      <c r="X197" s="134">
        <f t="shared" ca="1" si="95"/>
        <v>2</v>
      </c>
      <c r="Y197" s="380">
        <f t="shared" ca="1" si="95"/>
        <v>3</v>
      </c>
      <c r="Z197" s="134">
        <f t="shared" ca="1" si="95"/>
        <v>2</v>
      </c>
      <c r="AA197" s="134">
        <f t="shared" ca="1" si="95"/>
        <v>0</v>
      </c>
      <c r="AB197" s="134">
        <f t="shared" ca="1" si="95"/>
        <v>0</v>
      </c>
      <c r="AC197" s="242">
        <f t="shared" ca="1" si="95"/>
        <v>3</v>
      </c>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row>
    <row r="198" spans="1:238">
      <c r="A198" s="440"/>
      <c r="B198" s="270"/>
      <c r="C198" s="339" t="s">
        <v>130</v>
      </c>
      <c r="D198" s="339">
        <f ca="1">IF(($B196=""),"",SUM(D196:D197))</f>
        <v>0</v>
      </c>
      <c r="E198" s="339">
        <f ca="1">IF(($B196=""),"",SUM(E196:E197))</f>
        <v>0</v>
      </c>
      <c r="F198" s="339">
        <f ca="1">IF(($B196=""),"",SUM(F196:F197))</f>
        <v>0</v>
      </c>
      <c r="G198" s="391">
        <f t="shared" ref="G198:L198" ca="1" si="96">IF(($B196=""),"",SUM(G196,G197))</f>
        <v>0</v>
      </c>
      <c r="H198" s="391">
        <f t="shared" ca="1" si="96"/>
        <v>0</v>
      </c>
      <c r="I198" s="380">
        <f t="shared" ca="1" si="96"/>
        <v>0</v>
      </c>
      <c r="J198" s="391">
        <f t="shared" ca="1" si="96"/>
        <v>0</v>
      </c>
      <c r="K198" s="391">
        <f t="shared" ca="1" si="96"/>
        <v>0</v>
      </c>
      <c r="L198" s="391">
        <f t="shared" ca="1" si="96"/>
        <v>0</v>
      </c>
      <c r="M198" s="339">
        <f ca="1">IF(($B196=""),"",SUM(M196:M197))</f>
        <v>0</v>
      </c>
      <c r="N198" s="48"/>
      <c r="O198" s="48"/>
      <c r="P198" s="48"/>
      <c r="Q198" s="440"/>
      <c r="R198" s="440"/>
      <c r="S198" s="339" t="s">
        <v>130</v>
      </c>
      <c r="T198" s="339">
        <f ca="1">IF(($R196=""),"",SUM(T196:T197))</f>
        <v>6</v>
      </c>
      <c r="U198" s="339">
        <f t="shared" ref="U198:AC198" ca="1" si="97">IF(($R196=""),"",SUM(U196,U197))</f>
        <v>6</v>
      </c>
      <c r="V198" s="339">
        <f t="shared" ca="1" si="97"/>
        <v>-23</v>
      </c>
      <c r="W198" s="391">
        <f t="shared" ca="1" si="97"/>
        <v>1</v>
      </c>
      <c r="X198" s="391">
        <f t="shared" ca="1" si="97"/>
        <v>2</v>
      </c>
      <c r="Y198" s="380">
        <f t="shared" ca="1" si="97"/>
        <v>3</v>
      </c>
      <c r="Z198" s="391">
        <f t="shared" ca="1" si="97"/>
        <v>2</v>
      </c>
      <c r="AA198" s="391">
        <f t="shared" ca="1" si="97"/>
        <v>0</v>
      </c>
      <c r="AB198" s="391">
        <f t="shared" ca="1" si="97"/>
        <v>1</v>
      </c>
      <c r="AC198" s="339">
        <f t="shared" ca="1" si="97"/>
        <v>5</v>
      </c>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row>
    <row r="199" spans="1:238">
      <c r="A199" s="440">
        <f>A196+1</f>
        <v>10</v>
      </c>
      <c r="B199" s="270" t="str">
        <f ca="1">IF((IBRF!B20=""),"",IBRF!B20)</f>
        <v>614</v>
      </c>
      <c r="C199" s="242" t="s">
        <v>235</v>
      </c>
      <c r="D199" s="242">
        <f ca="1">IF(OR($E199="",$E199=0),"",SUMPRODUCT(--($C$3:$C$78=$B199),D$3:D$78))</f>
        <v>33</v>
      </c>
      <c r="E199" s="242">
        <f ca="1">IF($B199="","",SUMPRODUCT(--(C$3:C$78=$B199)))</f>
        <v>6</v>
      </c>
      <c r="F199" s="242">
        <f ca="1">IF(OR(($E199=""),($E199=0)),"",SUMIF($C$3:$C$62,$B199,F$3:F$62))</f>
        <v>24</v>
      </c>
      <c r="G199" s="134">
        <f t="shared" ref="G199:M199" ca="1" si="98">IF(OR($E199="",$E199=0),"",SUMPRODUCT(--($C$3:$C$78=$B199),G$3:G$78))</f>
        <v>1</v>
      </c>
      <c r="H199" s="134">
        <f t="shared" ca="1" si="98"/>
        <v>3</v>
      </c>
      <c r="I199" s="380">
        <f t="shared" ca="1" si="98"/>
        <v>18</v>
      </c>
      <c r="J199" s="134">
        <f t="shared" ca="1" si="98"/>
        <v>2</v>
      </c>
      <c r="K199" s="134">
        <f t="shared" ca="1" si="98"/>
        <v>0</v>
      </c>
      <c r="L199" s="134">
        <f t="shared" ca="1" si="98"/>
        <v>0</v>
      </c>
      <c r="M199" s="242">
        <f t="shared" ca="1" si="98"/>
        <v>9</v>
      </c>
      <c r="N199" s="48"/>
      <c r="O199" s="48"/>
      <c r="P199" s="48"/>
      <c r="Q199" s="440">
        <f>Q196+1</f>
        <v>10</v>
      </c>
      <c r="R199" s="440" t="str">
        <f ca="1">IF((IBRF!H20=""),"",IBRF!H20)</f>
        <v>666</v>
      </c>
      <c r="S199" s="242" t="s">
        <v>235</v>
      </c>
      <c r="T199" s="242">
        <f ca="1">IF(OR($U199="",$U199=0),"",SUMPRODUCT(--($S$3:$S$78=$R199),T$3:T$78))</f>
        <v>2</v>
      </c>
      <c r="U199" s="242">
        <f ca="1">IF($R199="","",SUMPRODUCT(--(S$3:S$78=$R199)))</f>
        <v>5</v>
      </c>
      <c r="V199" s="242">
        <f t="shared" ref="V199:AC199" ca="1" si="99">IF(OR($U199="",$U199=0),"",SUMPRODUCT(--($S$3:$S$78=$R199),V$3:V$78))</f>
        <v>-11</v>
      </c>
      <c r="W199" s="134">
        <f t="shared" ca="1" si="99"/>
        <v>1</v>
      </c>
      <c r="X199" s="134">
        <f t="shared" ca="1" si="99"/>
        <v>1</v>
      </c>
      <c r="Y199" s="380">
        <f t="shared" ca="1" si="99"/>
        <v>2</v>
      </c>
      <c r="Z199" s="134">
        <f t="shared" ca="1" si="99"/>
        <v>1</v>
      </c>
      <c r="AA199" s="134">
        <f t="shared" ca="1" si="99"/>
        <v>0</v>
      </c>
      <c r="AB199" s="134">
        <f t="shared" ca="1" si="99"/>
        <v>0</v>
      </c>
      <c r="AC199" s="242">
        <f t="shared" ca="1" si="99"/>
        <v>5</v>
      </c>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row>
    <row r="200" spans="1:238">
      <c r="A200" s="440"/>
      <c r="B200" s="270"/>
      <c r="C200" s="242" t="s">
        <v>127</v>
      </c>
      <c r="D200" s="242">
        <f ca="1">IF(OR($E200="",$E200=0),"",SUMPRODUCT(--($C$88:$C$163=$B199),D$88:D$163))</f>
        <v>9</v>
      </c>
      <c r="E200" s="242">
        <f ca="1">IF($B199="","",SUMPRODUCT(--(C$88:C$163=$B199)))</f>
        <v>7</v>
      </c>
      <c r="F200" s="242">
        <f ca="1">IF(OR(($E200=""),($E200=0)),"",SUMIF($C$88:$C$147,$B199,F$88:F$147))</f>
        <v>-4</v>
      </c>
      <c r="G200" s="134">
        <f t="shared" ref="G200:M200" ca="1" si="100">IF(OR($E200="",$E200=0),"",SUMPRODUCT(--($C$88:$C$163=$B199),G$88:G$163))</f>
        <v>0</v>
      </c>
      <c r="H200" s="134">
        <f t="shared" ca="1" si="100"/>
        <v>3</v>
      </c>
      <c r="I200" s="380">
        <f t="shared" ca="1" si="100"/>
        <v>1</v>
      </c>
      <c r="J200" s="134">
        <f t="shared" ca="1" si="100"/>
        <v>3</v>
      </c>
      <c r="K200" s="134">
        <f t="shared" ca="1" si="100"/>
        <v>0</v>
      </c>
      <c r="L200" s="134">
        <f t="shared" ca="1" si="100"/>
        <v>0</v>
      </c>
      <c r="M200" s="242">
        <f t="shared" ca="1" si="100"/>
        <v>7</v>
      </c>
      <c r="N200" s="48"/>
      <c r="O200" s="48"/>
      <c r="P200" s="48"/>
      <c r="Q200" s="440"/>
      <c r="R200" s="440"/>
      <c r="S200" s="242" t="s">
        <v>127</v>
      </c>
      <c r="T200" s="242">
        <f ca="1">IF(OR($U200="",$U200=0),"",SUMPRODUCT(--($S$88:$S$163=$R199),T$88:T$163))</f>
        <v>14</v>
      </c>
      <c r="U200" s="242">
        <f ca="1">IF($R199="","",SUMPRODUCT(--(S$88:S$163=$R199)))</f>
        <v>5</v>
      </c>
      <c r="V200" s="242">
        <f t="shared" ref="V200:AC200" ca="1" si="101">IF(OR($U200="",$U200=0),"",SUMPRODUCT(--($S$88:$S$163=$R199),V$88:V$163))</f>
        <v>6</v>
      </c>
      <c r="W200" s="134">
        <f t="shared" ca="1" si="101"/>
        <v>0</v>
      </c>
      <c r="X200" s="134">
        <f t="shared" ca="1" si="101"/>
        <v>4</v>
      </c>
      <c r="Y200" s="380">
        <f t="shared" ca="1" si="101"/>
        <v>10</v>
      </c>
      <c r="Z200" s="134">
        <f t="shared" ca="1" si="101"/>
        <v>3</v>
      </c>
      <c r="AA200" s="134">
        <f t="shared" ca="1" si="101"/>
        <v>0</v>
      </c>
      <c r="AB200" s="134">
        <f t="shared" ca="1" si="101"/>
        <v>0</v>
      </c>
      <c r="AC200" s="242">
        <f t="shared" ca="1" si="101"/>
        <v>5</v>
      </c>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row>
    <row r="201" spans="1:238">
      <c r="A201" s="440"/>
      <c r="B201" s="270"/>
      <c r="C201" s="339" t="s">
        <v>130</v>
      </c>
      <c r="D201" s="339">
        <f ca="1">IF(($B199=""),"",SUM(D199:D200))</f>
        <v>42</v>
      </c>
      <c r="E201" s="339">
        <f ca="1">IF(($B199=""),"",SUM(E199:E200))</f>
        <v>13</v>
      </c>
      <c r="F201" s="339">
        <f ca="1">IF(($B199=""),"",SUM(F199:F200))</f>
        <v>20</v>
      </c>
      <c r="G201" s="391">
        <f t="shared" ref="G201:L201" ca="1" si="102">IF(($B199=""),"",SUM(G199,G200))</f>
        <v>1</v>
      </c>
      <c r="H201" s="391">
        <f t="shared" ca="1" si="102"/>
        <v>6</v>
      </c>
      <c r="I201" s="380">
        <f t="shared" ca="1" si="102"/>
        <v>19</v>
      </c>
      <c r="J201" s="391">
        <f t="shared" ca="1" si="102"/>
        <v>5</v>
      </c>
      <c r="K201" s="391">
        <f t="shared" ca="1" si="102"/>
        <v>0</v>
      </c>
      <c r="L201" s="391">
        <f t="shared" ca="1" si="102"/>
        <v>0</v>
      </c>
      <c r="M201" s="339">
        <f ca="1">IF(($B199=""),"",SUM(M199:M200))</f>
        <v>16</v>
      </c>
      <c r="N201" s="48"/>
      <c r="O201" s="48"/>
      <c r="P201" s="48"/>
      <c r="Q201" s="440"/>
      <c r="R201" s="440"/>
      <c r="S201" s="339" t="s">
        <v>130</v>
      </c>
      <c r="T201" s="339">
        <f ca="1">IF(($R199=""),"",SUM(T199:T200))</f>
        <v>16</v>
      </c>
      <c r="U201" s="339">
        <f t="shared" ref="U201:AC201" ca="1" si="103">IF(($R199=""),"",SUM(U199,U200))</f>
        <v>10</v>
      </c>
      <c r="V201" s="339">
        <f t="shared" ca="1" si="103"/>
        <v>-5</v>
      </c>
      <c r="W201" s="391">
        <f t="shared" ca="1" si="103"/>
        <v>1</v>
      </c>
      <c r="X201" s="391">
        <f t="shared" ca="1" si="103"/>
        <v>5</v>
      </c>
      <c r="Y201" s="380">
        <f t="shared" ca="1" si="103"/>
        <v>12</v>
      </c>
      <c r="Z201" s="391">
        <f t="shared" ca="1" si="103"/>
        <v>4</v>
      </c>
      <c r="AA201" s="391">
        <f t="shared" ca="1" si="103"/>
        <v>0</v>
      </c>
      <c r="AB201" s="391">
        <f t="shared" ca="1" si="103"/>
        <v>0</v>
      </c>
      <c r="AC201" s="339">
        <f t="shared" ca="1" si="103"/>
        <v>10</v>
      </c>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row>
    <row r="202" spans="1:238">
      <c r="A202" s="440">
        <f>A199+1</f>
        <v>11</v>
      </c>
      <c r="B202" s="270" t="str">
        <f ca="1">IF((IBRF!B21=""),"",IBRF!B21)</f>
        <v>69</v>
      </c>
      <c r="C202" s="242" t="s">
        <v>235</v>
      </c>
      <c r="D202" s="242">
        <f ca="1">IF(OR($E202="",$E202=0),"",SUMPRODUCT(--($C$3:$C$78=$B202),D$3:D$78))</f>
        <v>3</v>
      </c>
      <c r="E202" s="242">
        <f ca="1">IF($B202="","",SUMPRODUCT(--(C$3:C$78=$B202)))</f>
        <v>3</v>
      </c>
      <c r="F202" s="242">
        <f ca="1">IF(OR(($E202=""),($E202=0)),"",SUMIF($C$3:$C$62,$B202,F$3:F$62))</f>
        <v>-2</v>
      </c>
      <c r="G202" s="134">
        <f t="shared" ref="G202:M202" ca="1" si="104">IF(OR($E202="",$E202=0),"",SUMPRODUCT(--($C$3:$C$78=$B202),G$3:G$78))</f>
        <v>0</v>
      </c>
      <c r="H202" s="134">
        <f t="shared" ca="1" si="104"/>
        <v>2</v>
      </c>
      <c r="I202" s="380">
        <f t="shared" ca="1" si="104"/>
        <v>2</v>
      </c>
      <c r="J202" s="134">
        <f t="shared" ca="1" si="104"/>
        <v>2</v>
      </c>
      <c r="K202" s="134">
        <f t="shared" ca="1" si="104"/>
        <v>0</v>
      </c>
      <c r="L202" s="134">
        <f t="shared" ca="1" si="104"/>
        <v>1</v>
      </c>
      <c r="M202" s="242">
        <f t="shared" ca="1" si="104"/>
        <v>2</v>
      </c>
      <c r="N202" s="48"/>
      <c r="O202" s="48"/>
      <c r="P202" s="48"/>
      <c r="Q202" s="440">
        <f>Q199+1</f>
        <v>11</v>
      </c>
      <c r="R202" s="440" t="str">
        <f ca="1">IF((IBRF!H21=""),"",IBRF!H21)</f>
        <v>B00M</v>
      </c>
      <c r="S202" s="242" t="s">
        <v>235</v>
      </c>
      <c r="T202" s="242" t="str">
        <f ca="1">IF(OR($U202="",$U202=0),"",SUMPRODUCT(--($S$3:$S$78=$R202),T$3:T$78))</f>
        <v/>
      </c>
      <c r="U202" s="242">
        <f ca="1">IF($R202="","",SUMPRODUCT(--(S$3:S$78=$R202)))</f>
        <v>0</v>
      </c>
      <c r="V202" s="242" t="str">
        <f t="shared" ref="V202:AC202" ca="1" si="105">IF(OR($U202="",$U202=0),"",SUMPRODUCT(--($S$3:$S$78=$R202),V$3:V$78))</f>
        <v/>
      </c>
      <c r="W202" s="134" t="str">
        <f t="shared" ca="1" si="105"/>
        <v/>
      </c>
      <c r="X202" s="134" t="str">
        <f t="shared" ca="1" si="105"/>
        <v/>
      </c>
      <c r="Y202" s="380" t="str">
        <f t="shared" ca="1" si="105"/>
        <v/>
      </c>
      <c r="Z202" s="134" t="str">
        <f t="shared" ca="1" si="105"/>
        <v/>
      </c>
      <c r="AA202" s="134" t="str">
        <f t="shared" ca="1" si="105"/>
        <v/>
      </c>
      <c r="AB202" s="134" t="str">
        <f t="shared" ca="1" si="105"/>
        <v/>
      </c>
      <c r="AC202" s="242" t="str">
        <f t="shared" ca="1" si="105"/>
        <v/>
      </c>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row>
    <row r="203" spans="1:238">
      <c r="A203" s="440"/>
      <c r="B203" s="270"/>
      <c r="C203" s="242" t="s">
        <v>127</v>
      </c>
      <c r="D203" s="242">
        <f ca="1">IF(OR($E203="",$E203=0),"",SUMPRODUCT(--($C$88:$C$163=$B202),D$88:D$163))</f>
        <v>9</v>
      </c>
      <c r="E203" s="242">
        <f ca="1">IF($B202="","",SUMPRODUCT(--(C$88:C$163=$B202)))</f>
        <v>3</v>
      </c>
      <c r="F203" s="242">
        <f ca="1">IF(OR(($E203=""),($E203=0)),"",SUMIF($C$88:$C$147,$B202,F$88:F$147))</f>
        <v>-6</v>
      </c>
      <c r="G203" s="134">
        <f t="shared" ref="G203:M203" ca="1" si="106">IF(OR($E203="",$E203=0),"",SUMPRODUCT(--($C$88:$C$163=$B202),G$88:G$163))</f>
        <v>1</v>
      </c>
      <c r="H203" s="134">
        <f t="shared" ca="1" si="106"/>
        <v>1</v>
      </c>
      <c r="I203" s="380">
        <f t="shared" ca="1" si="106"/>
        <v>4</v>
      </c>
      <c r="J203" s="134">
        <f t="shared" ca="1" si="106"/>
        <v>1</v>
      </c>
      <c r="K203" s="134">
        <f t="shared" ca="1" si="106"/>
        <v>0</v>
      </c>
      <c r="L203" s="134">
        <f t="shared" ca="1" si="106"/>
        <v>0</v>
      </c>
      <c r="M203" s="242">
        <f t="shared" ca="1" si="106"/>
        <v>3</v>
      </c>
      <c r="N203" s="48"/>
      <c r="O203" s="48"/>
      <c r="P203" s="48"/>
      <c r="Q203" s="440"/>
      <c r="R203" s="440"/>
      <c r="S203" s="242" t="s">
        <v>127</v>
      </c>
      <c r="T203" s="242" t="str">
        <f ca="1">IF(OR($U203="",$U203=0),"",SUMPRODUCT(--($S$88:$S$163=$R202),T$88:T$163))</f>
        <v/>
      </c>
      <c r="U203" s="242">
        <f ca="1">IF($R202="","",SUMPRODUCT(--(S$88:S$163=$R202)))</f>
        <v>0</v>
      </c>
      <c r="V203" s="242" t="str">
        <f t="shared" ref="V203:AC203" ca="1" si="107">IF(OR($U203="",$U203=0),"",SUMPRODUCT(--($S$88:$S$163=$R202),V$88:V$163))</f>
        <v/>
      </c>
      <c r="W203" s="134" t="str">
        <f t="shared" ca="1" si="107"/>
        <v/>
      </c>
      <c r="X203" s="134" t="str">
        <f t="shared" ca="1" si="107"/>
        <v/>
      </c>
      <c r="Y203" s="380" t="str">
        <f t="shared" ca="1" si="107"/>
        <v/>
      </c>
      <c r="Z203" s="134" t="str">
        <f t="shared" ca="1" si="107"/>
        <v/>
      </c>
      <c r="AA203" s="134" t="str">
        <f t="shared" ca="1" si="107"/>
        <v/>
      </c>
      <c r="AB203" s="134" t="str">
        <f t="shared" ca="1" si="107"/>
        <v/>
      </c>
      <c r="AC203" s="242" t="str">
        <f t="shared" ca="1" si="107"/>
        <v/>
      </c>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row>
    <row r="204" spans="1:238">
      <c r="A204" s="440"/>
      <c r="B204" s="270"/>
      <c r="C204" s="339" t="s">
        <v>130</v>
      </c>
      <c r="D204" s="339">
        <f ca="1">IF(($B202=""),"",SUM(D202:D203))</f>
        <v>12</v>
      </c>
      <c r="E204" s="339">
        <f ca="1">IF(($B202=""),"",SUM(E202:E203))</f>
        <v>6</v>
      </c>
      <c r="F204" s="339">
        <f ca="1">IF(($B202=""),"",SUM(F202:F203))</f>
        <v>-8</v>
      </c>
      <c r="G204" s="391">
        <f t="shared" ref="G204:L204" ca="1" si="108">IF(($B202=""),"",SUM(G202,G203))</f>
        <v>1</v>
      </c>
      <c r="H204" s="391">
        <f t="shared" ca="1" si="108"/>
        <v>3</v>
      </c>
      <c r="I204" s="380">
        <f t="shared" ca="1" si="108"/>
        <v>6</v>
      </c>
      <c r="J204" s="391">
        <f t="shared" ca="1" si="108"/>
        <v>3</v>
      </c>
      <c r="K204" s="391">
        <f t="shared" ca="1" si="108"/>
        <v>0</v>
      </c>
      <c r="L204" s="391">
        <f t="shared" ca="1" si="108"/>
        <v>1</v>
      </c>
      <c r="M204" s="339">
        <f ca="1">IF(($B202=""),"",SUM(M202:M203))</f>
        <v>5</v>
      </c>
      <c r="N204" s="48"/>
      <c r="O204" s="48"/>
      <c r="P204" s="48"/>
      <c r="Q204" s="440"/>
      <c r="R204" s="440"/>
      <c r="S204" s="339" t="s">
        <v>130</v>
      </c>
      <c r="T204" s="339">
        <f ca="1">IF(($R202=""),"",SUM(T202:T203))</f>
        <v>0</v>
      </c>
      <c r="U204" s="339">
        <f t="shared" ref="U204:AC204" ca="1" si="109">IF(($R202=""),"",SUM(U202,U203))</f>
        <v>0</v>
      </c>
      <c r="V204" s="339">
        <f t="shared" ca="1" si="109"/>
        <v>0</v>
      </c>
      <c r="W204" s="391">
        <f t="shared" ca="1" si="109"/>
        <v>0</v>
      </c>
      <c r="X204" s="391">
        <f t="shared" ca="1" si="109"/>
        <v>0</v>
      </c>
      <c r="Y204" s="380">
        <f t="shared" ca="1" si="109"/>
        <v>0</v>
      </c>
      <c r="Z204" s="391">
        <f t="shared" ca="1" si="109"/>
        <v>0</v>
      </c>
      <c r="AA204" s="391">
        <f t="shared" ca="1" si="109"/>
        <v>0</v>
      </c>
      <c r="AB204" s="391">
        <f t="shared" ca="1" si="109"/>
        <v>0</v>
      </c>
      <c r="AC204" s="339">
        <f t="shared" ca="1" si="109"/>
        <v>0</v>
      </c>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row>
    <row r="205" spans="1:238">
      <c r="A205" s="440">
        <f>A202+1</f>
        <v>12</v>
      </c>
      <c r="B205" s="270" t="str">
        <f ca="1">IF((IBRF!B22=""),"",IBRF!B22)</f>
        <v>7</v>
      </c>
      <c r="C205" s="242" t="s">
        <v>235</v>
      </c>
      <c r="D205" s="242" t="str">
        <f ca="1">IF(OR($E205="",$E205=0),"",SUMPRODUCT(--($C$3:$C$78=$B205),D$3:D$78))</f>
        <v/>
      </c>
      <c r="E205" s="242">
        <f ca="1">IF($B205="","",SUMPRODUCT(--(C$3:C$78=$B205)))</f>
        <v>0</v>
      </c>
      <c r="F205" s="242" t="str">
        <f ca="1">IF(OR(($E205=""),($E205=0)),"",SUMIF($C$3:$C$62,$B205,F$3:F$62))</f>
        <v/>
      </c>
      <c r="G205" s="134" t="str">
        <f t="shared" ref="G205:M205" ca="1" si="110">IF(OR($E205="",$E205=0),"",SUMPRODUCT(--($C$3:$C$78=$B205),G$3:G$78))</f>
        <v/>
      </c>
      <c r="H205" s="134" t="str">
        <f t="shared" ca="1" si="110"/>
        <v/>
      </c>
      <c r="I205" s="380" t="str">
        <f t="shared" ca="1" si="110"/>
        <v/>
      </c>
      <c r="J205" s="134" t="str">
        <f t="shared" ca="1" si="110"/>
        <v/>
      </c>
      <c r="K205" s="134" t="str">
        <f t="shared" ca="1" si="110"/>
        <v/>
      </c>
      <c r="L205" s="134" t="str">
        <f t="shared" ca="1" si="110"/>
        <v/>
      </c>
      <c r="M205" s="242" t="str">
        <f t="shared" ca="1" si="110"/>
        <v/>
      </c>
      <c r="N205" s="48"/>
      <c r="O205" s="48"/>
      <c r="P205" s="48"/>
      <c r="Q205" s="440">
        <f>Q202+1</f>
        <v>12</v>
      </c>
      <c r="R205" s="440" t="str">
        <f ca="1">IF((IBRF!H22=""),"",IBRF!H22)</f>
        <v>N20</v>
      </c>
      <c r="S205" s="242" t="s">
        <v>235</v>
      </c>
      <c r="T205" s="242" t="str">
        <f ca="1">IF(OR($U205="",$U205=0),"",SUMPRODUCT(--($S$3:$S$78=$R205),T$3:T$78))</f>
        <v/>
      </c>
      <c r="U205" s="242">
        <f ca="1">IF($R205="","",SUMPRODUCT(--(S$3:S$78=$R205)))</f>
        <v>0</v>
      </c>
      <c r="V205" s="242" t="str">
        <f t="shared" ref="V205:AC205" ca="1" si="111">IF(OR($U205="",$U205=0),"",SUMPRODUCT(--($S$3:$S$78=$R205),V$3:V$78))</f>
        <v/>
      </c>
      <c r="W205" s="134" t="str">
        <f t="shared" ca="1" si="111"/>
        <v/>
      </c>
      <c r="X205" s="134" t="str">
        <f t="shared" ca="1" si="111"/>
        <v/>
      </c>
      <c r="Y205" s="380" t="str">
        <f t="shared" ca="1" si="111"/>
        <v/>
      </c>
      <c r="Z205" s="134" t="str">
        <f t="shared" ca="1" si="111"/>
        <v/>
      </c>
      <c r="AA205" s="134" t="str">
        <f t="shared" ca="1" si="111"/>
        <v/>
      </c>
      <c r="AB205" s="134" t="str">
        <f t="shared" ca="1" si="111"/>
        <v/>
      </c>
      <c r="AC205" s="242" t="str">
        <f t="shared" ca="1" si="111"/>
        <v/>
      </c>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row>
    <row r="206" spans="1:238">
      <c r="A206" s="440"/>
      <c r="B206" s="270"/>
      <c r="C206" s="242" t="s">
        <v>127</v>
      </c>
      <c r="D206" s="242" t="str">
        <f ca="1">IF(OR($E206="",$E206=0),"",SUMPRODUCT(--($C$88:$C$163=$B205),D$88:D$163))</f>
        <v/>
      </c>
      <c r="E206" s="242">
        <f ca="1">IF($B205="","",SUMPRODUCT(--(C$88:C$163=$B205)))</f>
        <v>0</v>
      </c>
      <c r="F206" s="242" t="str">
        <f ca="1">IF(OR(($E206=""),($E206=0)),"",SUMIF($C$88:$C$147,$B205,F$88:F$147))</f>
        <v/>
      </c>
      <c r="G206" s="134" t="str">
        <f t="shared" ref="G206:M206" ca="1" si="112">IF(OR($E206="",$E206=0),"",SUMPRODUCT(--($C$88:$C$163=$B205),G$88:G$163))</f>
        <v/>
      </c>
      <c r="H206" s="134" t="str">
        <f t="shared" ca="1" si="112"/>
        <v/>
      </c>
      <c r="I206" s="380" t="str">
        <f t="shared" ca="1" si="112"/>
        <v/>
      </c>
      <c r="J206" s="134" t="str">
        <f t="shared" ca="1" si="112"/>
        <v/>
      </c>
      <c r="K206" s="134" t="str">
        <f t="shared" ca="1" si="112"/>
        <v/>
      </c>
      <c r="L206" s="134" t="str">
        <f t="shared" ca="1" si="112"/>
        <v/>
      </c>
      <c r="M206" s="242" t="str">
        <f t="shared" ca="1" si="112"/>
        <v/>
      </c>
      <c r="N206" s="48"/>
      <c r="O206" s="48"/>
      <c r="P206" s="48"/>
      <c r="Q206" s="440"/>
      <c r="R206" s="440"/>
      <c r="S206" s="242" t="s">
        <v>127</v>
      </c>
      <c r="T206" s="242" t="str">
        <f ca="1">IF(OR($U206="",$U206=0),"",SUMPRODUCT(--($S$88:$S$163=$R205),T$88:T$163))</f>
        <v/>
      </c>
      <c r="U206" s="242">
        <f ca="1">IF($R205="","",SUMPRODUCT(--(S$88:S$163=$R205)))</f>
        <v>0</v>
      </c>
      <c r="V206" s="242" t="str">
        <f t="shared" ref="V206:AC206" ca="1" si="113">IF(OR($U206="",$U206=0),"",SUMPRODUCT(--($S$88:$S$163=$R205),V$88:V$163))</f>
        <v/>
      </c>
      <c r="W206" s="134" t="str">
        <f t="shared" ca="1" si="113"/>
        <v/>
      </c>
      <c r="X206" s="134" t="str">
        <f t="shared" ca="1" si="113"/>
        <v/>
      </c>
      <c r="Y206" s="380" t="str">
        <f t="shared" ca="1" si="113"/>
        <v/>
      </c>
      <c r="Z206" s="134" t="str">
        <f t="shared" ca="1" si="113"/>
        <v/>
      </c>
      <c r="AA206" s="134" t="str">
        <f t="shared" ca="1" si="113"/>
        <v/>
      </c>
      <c r="AB206" s="134" t="str">
        <f t="shared" ca="1" si="113"/>
        <v/>
      </c>
      <c r="AC206" s="242" t="str">
        <f t="shared" ca="1" si="113"/>
        <v/>
      </c>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row>
    <row r="207" spans="1:238">
      <c r="A207" s="440"/>
      <c r="B207" s="270"/>
      <c r="C207" s="339" t="s">
        <v>130</v>
      </c>
      <c r="D207" s="339">
        <f ca="1">IF(($B205=""),"",SUM(D205:D206))</f>
        <v>0</v>
      </c>
      <c r="E207" s="339">
        <f ca="1">IF(($B205=""),"",SUM(E205:E206))</f>
        <v>0</v>
      </c>
      <c r="F207" s="339">
        <f ca="1">IF(($B205=""),"",SUM(F205:F206))</f>
        <v>0</v>
      </c>
      <c r="G207" s="391">
        <f t="shared" ref="G207:L207" ca="1" si="114">IF(($B205=""),"",SUM(G205,G206))</f>
        <v>0</v>
      </c>
      <c r="H207" s="391">
        <f t="shared" ca="1" si="114"/>
        <v>0</v>
      </c>
      <c r="I207" s="380">
        <f t="shared" ca="1" si="114"/>
        <v>0</v>
      </c>
      <c r="J207" s="391">
        <f t="shared" ca="1" si="114"/>
        <v>0</v>
      </c>
      <c r="K207" s="391">
        <f t="shared" ca="1" si="114"/>
        <v>0</v>
      </c>
      <c r="L207" s="391">
        <f t="shared" ca="1" si="114"/>
        <v>0</v>
      </c>
      <c r="M207" s="339">
        <f ca="1">IF(($B205=""),"",SUM(M205:M206))</f>
        <v>0</v>
      </c>
      <c r="N207" s="48"/>
      <c r="O207" s="48"/>
      <c r="P207" s="48"/>
      <c r="Q207" s="440"/>
      <c r="R207" s="440"/>
      <c r="S207" s="339" t="s">
        <v>130</v>
      </c>
      <c r="T207" s="339">
        <f ca="1">IF(($R205=""),"",SUM(T205:T206))</f>
        <v>0</v>
      </c>
      <c r="U207" s="339">
        <f t="shared" ref="U207:AC207" ca="1" si="115">IF(($R205=""),"",SUM(U205,U206))</f>
        <v>0</v>
      </c>
      <c r="V207" s="339">
        <f t="shared" ca="1" si="115"/>
        <v>0</v>
      </c>
      <c r="W207" s="391">
        <f t="shared" ca="1" si="115"/>
        <v>0</v>
      </c>
      <c r="X207" s="391">
        <f t="shared" ca="1" si="115"/>
        <v>0</v>
      </c>
      <c r="Y207" s="380">
        <f t="shared" ca="1" si="115"/>
        <v>0</v>
      </c>
      <c r="Z207" s="391">
        <f t="shared" ca="1" si="115"/>
        <v>0</v>
      </c>
      <c r="AA207" s="391">
        <f t="shared" ca="1" si="115"/>
        <v>0</v>
      </c>
      <c r="AB207" s="391">
        <f t="shared" ca="1" si="115"/>
        <v>0</v>
      </c>
      <c r="AC207" s="339">
        <f t="shared" ca="1" si="115"/>
        <v>0</v>
      </c>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row>
    <row r="208" spans="1:238">
      <c r="A208" s="440">
        <f>A205+1</f>
        <v>13</v>
      </c>
      <c r="B208" s="270" t="str">
        <f ca="1">IF((IBRF!B23=""),"",IBRF!B23)</f>
        <v>76</v>
      </c>
      <c r="C208" s="242" t="s">
        <v>235</v>
      </c>
      <c r="D208" s="242">
        <f ca="1">IF(OR($E208="",$E208=0),"",SUMPRODUCT(--($C$3:$C$78=$B208),D$3:D$78))</f>
        <v>30</v>
      </c>
      <c r="E208" s="242">
        <f ca="1">IF($B208="","",SUMPRODUCT(--(C$3:C$78=$B208)))</f>
        <v>7</v>
      </c>
      <c r="F208" s="242">
        <f ca="1">IF(OR(($E208=""),($E208=0)),"",SUMIF($C$3:$C$62,$B208,F$3:F$62))</f>
        <v>9</v>
      </c>
      <c r="G208" s="134">
        <f t="shared" ref="G208:M208" ca="1" si="116">IF(OR($E208="",$E208=0),"",SUMPRODUCT(--($C$3:$C$78=$B208),G$3:G$78))</f>
        <v>0</v>
      </c>
      <c r="H208" s="134">
        <f t="shared" ca="1" si="116"/>
        <v>4</v>
      </c>
      <c r="I208" s="380">
        <f t="shared" ca="1" si="116"/>
        <v>30</v>
      </c>
      <c r="J208" s="134">
        <f t="shared" ca="1" si="116"/>
        <v>4</v>
      </c>
      <c r="K208" s="134">
        <f t="shared" ca="1" si="116"/>
        <v>0</v>
      </c>
      <c r="L208" s="134">
        <f t="shared" ca="1" si="116"/>
        <v>0</v>
      </c>
      <c r="M208" s="242">
        <f t="shared" ca="1" si="116"/>
        <v>11</v>
      </c>
      <c r="N208" s="48"/>
      <c r="O208" s="48"/>
      <c r="P208" s="48"/>
      <c r="Q208" s="440">
        <f>Q205+1</f>
        <v>13</v>
      </c>
      <c r="R208" s="440" t="str">
        <f ca="1">IF((IBRF!H23=""),"",IBRF!H23)</f>
        <v>W00T</v>
      </c>
      <c r="S208" s="242" t="s">
        <v>235</v>
      </c>
      <c r="T208" s="242" t="str">
        <f ca="1">IF(OR($U208="",$U208=0),"",SUMPRODUCT(--($S$3:$S$78=$R208),T$3:T$78))</f>
        <v/>
      </c>
      <c r="U208" s="242">
        <f ca="1">IF($R208="","",SUMPRODUCT(--(S$3:S$78=$R208)))</f>
        <v>0</v>
      </c>
      <c r="V208" s="242" t="str">
        <f t="shared" ref="V208:AC208" ca="1" si="117">IF(OR($U208="",$U208=0),"",SUMPRODUCT(--($S$3:$S$78=$R208),V$3:V$78))</f>
        <v/>
      </c>
      <c r="W208" s="134" t="str">
        <f t="shared" ca="1" si="117"/>
        <v/>
      </c>
      <c r="X208" s="134" t="str">
        <f t="shared" ca="1" si="117"/>
        <v/>
      </c>
      <c r="Y208" s="380" t="str">
        <f t="shared" ca="1" si="117"/>
        <v/>
      </c>
      <c r="Z208" s="134" t="str">
        <f t="shared" ca="1" si="117"/>
        <v/>
      </c>
      <c r="AA208" s="134" t="str">
        <f t="shared" ca="1" si="117"/>
        <v/>
      </c>
      <c r="AB208" s="134" t="str">
        <f t="shared" ca="1" si="117"/>
        <v/>
      </c>
      <c r="AC208" s="242" t="str">
        <f t="shared" ca="1" si="117"/>
        <v/>
      </c>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row>
    <row r="209" spans="1:238">
      <c r="A209" s="440"/>
      <c r="B209" s="270"/>
      <c r="C209" s="242" t="s">
        <v>127</v>
      </c>
      <c r="D209" s="242">
        <f ca="1">IF(OR($E209="",$E209=0),"",SUMPRODUCT(--($C$88:$C$163=$B208),D$88:D$163))</f>
        <v>45</v>
      </c>
      <c r="E209" s="242">
        <f ca="1">IF($B208="","",SUMPRODUCT(--(C$88:C$163=$B208)))</f>
        <v>7</v>
      </c>
      <c r="F209" s="242">
        <f ca="1">IF(OR(($E209=""),($E209=0)),"",SUMIF($C$88:$C$147,$B208,F$88:F$147))</f>
        <v>37</v>
      </c>
      <c r="G209" s="134">
        <f t="shared" ref="G209:M209" ca="1" si="118">IF(OR($E209="",$E209=0),"",SUMPRODUCT(--($C$88:$C$163=$B208),G$88:G$163))</f>
        <v>1</v>
      </c>
      <c r="H209" s="134">
        <f t="shared" ca="1" si="118"/>
        <v>5</v>
      </c>
      <c r="I209" s="380">
        <f t="shared" ca="1" si="118"/>
        <v>45</v>
      </c>
      <c r="J209" s="134">
        <f t="shared" ca="1" si="118"/>
        <v>2</v>
      </c>
      <c r="K209" s="134">
        <f t="shared" ca="1" si="118"/>
        <v>0</v>
      </c>
      <c r="L209" s="134">
        <f t="shared" ca="1" si="118"/>
        <v>0</v>
      </c>
      <c r="M209" s="242">
        <f t="shared" ca="1" si="118"/>
        <v>12</v>
      </c>
      <c r="N209" s="48"/>
      <c r="O209" s="48"/>
      <c r="P209" s="48"/>
      <c r="Q209" s="440"/>
      <c r="R209" s="440"/>
      <c r="S209" s="242" t="s">
        <v>127</v>
      </c>
      <c r="T209" s="242" t="str">
        <f ca="1">IF(OR($U209="",$U209=0),"",SUMPRODUCT(--($S$88:$S$163=$R208),T$88:T$163))</f>
        <v/>
      </c>
      <c r="U209" s="242">
        <f ca="1">IF($R208="","",SUMPRODUCT(--(S$88:S$163=$R208)))</f>
        <v>0</v>
      </c>
      <c r="V209" s="242" t="str">
        <f t="shared" ref="V209:AC209" ca="1" si="119">IF(OR($U209="",$U209=0),"",SUMPRODUCT(--($S$88:$S$163=$R208),V$88:V$163))</f>
        <v/>
      </c>
      <c r="W209" s="134" t="str">
        <f t="shared" ca="1" si="119"/>
        <v/>
      </c>
      <c r="X209" s="134" t="str">
        <f t="shared" ca="1" si="119"/>
        <v/>
      </c>
      <c r="Y209" s="380" t="str">
        <f t="shared" ca="1" si="119"/>
        <v/>
      </c>
      <c r="Z209" s="134" t="str">
        <f t="shared" ca="1" si="119"/>
        <v/>
      </c>
      <c r="AA209" s="134" t="str">
        <f t="shared" ca="1" si="119"/>
        <v/>
      </c>
      <c r="AB209" s="134" t="str">
        <f t="shared" ca="1" si="119"/>
        <v/>
      </c>
      <c r="AC209" s="242" t="str">
        <f t="shared" ca="1" si="119"/>
        <v/>
      </c>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row>
    <row r="210" spans="1:238">
      <c r="A210" s="440"/>
      <c r="B210" s="270"/>
      <c r="C210" s="339" t="s">
        <v>130</v>
      </c>
      <c r="D210" s="339">
        <f ca="1">IF(($B208=""),"",SUM(D208:D209))</f>
        <v>75</v>
      </c>
      <c r="E210" s="339">
        <f ca="1">IF(($B208=""),"",SUM(E208:E209))</f>
        <v>14</v>
      </c>
      <c r="F210" s="339">
        <f ca="1">IF(($B208=""),"",SUM(F208:F209))</f>
        <v>46</v>
      </c>
      <c r="G210" s="391">
        <f t="shared" ref="G210:L210" ca="1" si="120">IF(($B208=""),"",SUM(G208,G209))</f>
        <v>1</v>
      </c>
      <c r="H210" s="391">
        <f t="shared" ca="1" si="120"/>
        <v>9</v>
      </c>
      <c r="I210" s="380">
        <f t="shared" ca="1" si="120"/>
        <v>75</v>
      </c>
      <c r="J210" s="391">
        <f t="shared" ca="1" si="120"/>
        <v>6</v>
      </c>
      <c r="K210" s="391">
        <f t="shared" ca="1" si="120"/>
        <v>0</v>
      </c>
      <c r="L210" s="391">
        <f t="shared" ca="1" si="120"/>
        <v>0</v>
      </c>
      <c r="M210" s="339">
        <f ca="1">IF(($B208=""),"",SUM(M208:M209))</f>
        <v>23</v>
      </c>
      <c r="N210" s="48"/>
      <c r="O210" s="48"/>
      <c r="P210" s="48"/>
      <c r="Q210" s="440"/>
      <c r="R210" s="440"/>
      <c r="S210" s="339" t="s">
        <v>130</v>
      </c>
      <c r="T210" s="339">
        <f ca="1">IF(($R208=""),"",SUM(T208:T209))</f>
        <v>0</v>
      </c>
      <c r="U210" s="339">
        <f t="shared" ref="U210:AC210" ca="1" si="121">IF(($R208=""),"",SUM(U208,U209))</f>
        <v>0</v>
      </c>
      <c r="V210" s="339">
        <f t="shared" ca="1" si="121"/>
        <v>0</v>
      </c>
      <c r="W210" s="391">
        <f t="shared" ca="1" si="121"/>
        <v>0</v>
      </c>
      <c r="X210" s="391">
        <f t="shared" ca="1" si="121"/>
        <v>0</v>
      </c>
      <c r="Y210" s="380">
        <f t="shared" ca="1" si="121"/>
        <v>0</v>
      </c>
      <c r="Z210" s="391">
        <f t="shared" ca="1" si="121"/>
        <v>0</v>
      </c>
      <c r="AA210" s="391">
        <f t="shared" ca="1" si="121"/>
        <v>0</v>
      </c>
      <c r="AB210" s="391">
        <f t="shared" ca="1" si="121"/>
        <v>0</v>
      </c>
      <c r="AC210" s="339">
        <f t="shared" ca="1" si="121"/>
        <v>0</v>
      </c>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row>
    <row r="211" spans="1:238">
      <c r="A211" s="440">
        <f>A208+1</f>
        <v>14</v>
      </c>
      <c r="B211" s="270" t="str">
        <f ca="1">IF((IBRF!B24=""),"",IBRF!B24)</f>
        <v>95</v>
      </c>
      <c r="C211" s="242" t="s">
        <v>235</v>
      </c>
      <c r="D211" s="242" t="str">
        <f ca="1">IF(OR($E211="",$E211=0),"",SUMPRODUCT(--($C$3:$C$78=$B211),D$3:D$78))</f>
        <v/>
      </c>
      <c r="E211" s="242">
        <f ca="1">IF($B211="","",SUMPRODUCT(--(C$3:C$78=$B211)))</f>
        <v>0</v>
      </c>
      <c r="F211" s="242" t="str">
        <f ca="1">IF(OR(($E211=""),($E211=0)),"",SUMIF($C$3:$C$62,$B211,F$3:F$62))</f>
        <v/>
      </c>
      <c r="G211" s="134" t="str">
        <f t="shared" ref="G211:M211" ca="1" si="122">IF(OR($E211="",$E211=0),"",SUMPRODUCT(--($C$3:$C$78=$B211),G$3:G$78))</f>
        <v/>
      </c>
      <c r="H211" s="134" t="str">
        <f t="shared" ca="1" si="122"/>
        <v/>
      </c>
      <c r="I211" s="380" t="str">
        <f t="shared" ca="1" si="122"/>
        <v/>
      </c>
      <c r="J211" s="134" t="str">
        <f t="shared" ca="1" si="122"/>
        <v/>
      </c>
      <c r="K211" s="134" t="str">
        <f t="shared" ca="1" si="122"/>
        <v/>
      </c>
      <c r="L211" s="134" t="str">
        <f t="shared" ca="1" si="122"/>
        <v/>
      </c>
      <c r="M211" s="242" t="str">
        <f t="shared" ca="1" si="122"/>
        <v/>
      </c>
      <c r="N211" s="48"/>
      <c r="O211" s="48"/>
      <c r="P211" s="48"/>
      <c r="Q211" s="440">
        <f>Q208+1</f>
        <v>14</v>
      </c>
      <c r="R211" s="440" t="str">
        <f ca="1">IF((IBRF!H24=""),"",IBRF!H24)</f>
        <v>8</v>
      </c>
      <c r="S211" s="242" t="s">
        <v>235</v>
      </c>
      <c r="T211" s="242" t="str">
        <f ca="1">IF(OR($U211="",$U211=0),"",SUMPRODUCT(--($S$3:$S$78=$R211),T$3:T$78))</f>
        <v/>
      </c>
      <c r="U211" s="242">
        <f ca="1">IF($R211="","",SUMPRODUCT(--(S$3:S$78=$R211)))</f>
        <v>0</v>
      </c>
      <c r="V211" s="242" t="str">
        <f t="shared" ref="V211:AC211" ca="1" si="123">IF(OR($U211="",$U211=0),"",SUMPRODUCT(--($S$3:$S$78=$R211),V$3:V$78))</f>
        <v/>
      </c>
      <c r="W211" s="134" t="str">
        <f t="shared" ca="1" si="123"/>
        <v/>
      </c>
      <c r="X211" s="134" t="str">
        <f t="shared" ca="1" si="123"/>
        <v/>
      </c>
      <c r="Y211" s="380" t="str">
        <f t="shared" ca="1" si="123"/>
        <v/>
      </c>
      <c r="Z211" s="134" t="str">
        <f t="shared" ca="1" si="123"/>
        <v/>
      </c>
      <c r="AA211" s="134" t="str">
        <f t="shared" ca="1" si="123"/>
        <v/>
      </c>
      <c r="AB211" s="134" t="str">
        <f t="shared" ca="1" si="123"/>
        <v/>
      </c>
      <c r="AC211" s="242" t="str">
        <f t="shared" ca="1" si="123"/>
        <v/>
      </c>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row>
    <row r="212" spans="1:238">
      <c r="A212" s="440"/>
      <c r="B212" s="270"/>
      <c r="C212" s="242" t="s">
        <v>127</v>
      </c>
      <c r="D212" s="242" t="str">
        <f ca="1">IF(OR($E212="",$E212=0),"",SUMPRODUCT(--($C$88:$C$163=$B211),D$88:D$163))</f>
        <v/>
      </c>
      <c r="E212" s="242">
        <f ca="1">IF($B211="","",SUMPRODUCT(--(C$88:C$163=$B211)))</f>
        <v>0</v>
      </c>
      <c r="F212" s="242" t="str">
        <f ca="1">IF(OR(($E212=""),($E212=0)),"",SUMIF($C$88:$C$147,$B211,F$88:F$147))</f>
        <v/>
      </c>
      <c r="G212" s="134" t="str">
        <f t="shared" ref="G212:M212" ca="1" si="124">IF(OR($E212="",$E212=0),"",SUMPRODUCT(--($C$88:$C$163=$B211),G$88:G$163))</f>
        <v/>
      </c>
      <c r="H212" s="134" t="str">
        <f t="shared" ca="1" si="124"/>
        <v/>
      </c>
      <c r="I212" s="380" t="str">
        <f t="shared" ca="1" si="124"/>
        <v/>
      </c>
      <c r="J212" s="134" t="str">
        <f t="shared" ca="1" si="124"/>
        <v/>
      </c>
      <c r="K212" s="134" t="str">
        <f t="shared" ca="1" si="124"/>
        <v/>
      </c>
      <c r="L212" s="134" t="str">
        <f t="shared" ca="1" si="124"/>
        <v/>
      </c>
      <c r="M212" s="242" t="str">
        <f t="shared" ca="1" si="124"/>
        <v/>
      </c>
      <c r="N212" s="48"/>
      <c r="O212" s="48"/>
      <c r="P212" s="48"/>
      <c r="Q212" s="440"/>
      <c r="R212" s="440"/>
      <c r="S212" s="242" t="s">
        <v>127</v>
      </c>
      <c r="T212" s="242" t="str">
        <f ca="1">IF(OR($U212="",$U212=0),"",SUMPRODUCT(--($S$88:$S$163=$R211),T$88:T$163))</f>
        <v/>
      </c>
      <c r="U212" s="242">
        <f ca="1">IF($R211="","",SUMPRODUCT(--(S$88:S$163=$R211)))</f>
        <v>0</v>
      </c>
      <c r="V212" s="242" t="str">
        <f t="shared" ref="V212:AC212" ca="1" si="125">IF(OR($U212="",$U212=0),"",SUMPRODUCT(--($S$88:$S$163=$R211),V$88:V$163))</f>
        <v/>
      </c>
      <c r="W212" s="134" t="str">
        <f t="shared" ca="1" si="125"/>
        <v/>
      </c>
      <c r="X212" s="134" t="str">
        <f t="shared" ca="1" si="125"/>
        <v/>
      </c>
      <c r="Y212" s="380" t="str">
        <f t="shared" ca="1" si="125"/>
        <v/>
      </c>
      <c r="Z212" s="134" t="str">
        <f t="shared" ca="1" si="125"/>
        <v/>
      </c>
      <c r="AA212" s="134" t="str">
        <f t="shared" ca="1" si="125"/>
        <v/>
      </c>
      <c r="AB212" s="134" t="str">
        <f t="shared" ca="1" si="125"/>
        <v/>
      </c>
      <c r="AC212" s="242" t="str">
        <f t="shared" ca="1" si="125"/>
        <v/>
      </c>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row>
    <row r="213" spans="1:238">
      <c r="A213" s="440"/>
      <c r="B213" s="270"/>
      <c r="C213" s="339" t="s">
        <v>130</v>
      </c>
      <c r="D213" s="339">
        <f ca="1">IF(($B211=""),"",SUM(D211:D212))</f>
        <v>0</v>
      </c>
      <c r="E213" s="339">
        <f ca="1">IF(($B211=""),"",SUM(E211:E212))</f>
        <v>0</v>
      </c>
      <c r="F213" s="339">
        <f ca="1">IF(($B211=""),"",SUM(F211:F212))</f>
        <v>0</v>
      </c>
      <c r="G213" s="391">
        <f t="shared" ref="G213:L213" ca="1" si="126">IF(($B211=""),"",SUM(G211,G212))</f>
        <v>0</v>
      </c>
      <c r="H213" s="391">
        <f t="shared" ca="1" si="126"/>
        <v>0</v>
      </c>
      <c r="I213" s="380">
        <f t="shared" ca="1" si="126"/>
        <v>0</v>
      </c>
      <c r="J213" s="391">
        <f t="shared" ca="1" si="126"/>
        <v>0</v>
      </c>
      <c r="K213" s="391">
        <f t="shared" ca="1" si="126"/>
        <v>0</v>
      </c>
      <c r="L213" s="391">
        <f t="shared" ca="1" si="126"/>
        <v>0</v>
      </c>
      <c r="M213" s="339">
        <f ca="1">IF(($B211=""),"",SUM(M211:M212))</f>
        <v>0</v>
      </c>
      <c r="N213" s="48"/>
      <c r="O213" s="48"/>
      <c r="P213" s="48"/>
      <c r="Q213" s="440"/>
      <c r="R213" s="440"/>
      <c r="S213" s="339" t="s">
        <v>130</v>
      </c>
      <c r="T213" s="339">
        <f ca="1">IF(($R211=""),"",SUM(T211:T212))</f>
        <v>0</v>
      </c>
      <c r="U213" s="339">
        <f t="shared" ref="U213:AC213" ca="1" si="127">IF(($R211=""),"",SUM(U211,U212))</f>
        <v>0</v>
      </c>
      <c r="V213" s="339">
        <f t="shared" ca="1" si="127"/>
        <v>0</v>
      </c>
      <c r="W213" s="391">
        <f t="shared" ca="1" si="127"/>
        <v>0</v>
      </c>
      <c r="X213" s="391">
        <f t="shared" ca="1" si="127"/>
        <v>0</v>
      </c>
      <c r="Y213" s="380">
        <f t="shared" ca="1" si="127"/>
        <v>0</v>
      </c>
      <c r="Z213" s="391">
        <f t="shared" ca="1" si="127"/>
        <v>0</v>
      </c>
      <c r="AA213" s="391">
        <f t="shared" ca="1" si="127"/>
        <v>0</v>
      </c>
      <c r="AB213" s="391">
        <f t="shared" ca="1" si="127"/>
        <v>0</v>
      </c>
      <c r="AC213" s="339">
        <f t="shared" ca="1" si="127"/>
        <v>0</v>
      </c>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row>
    <row r="214" spans="1:238">
      <c r="A214" s="440">
        <f>A211+1</f>
        <v>15</v>
      </c>
      <c r="B214" s="270" t="str">
        <f ca="1">IF((IBRF!B25=""),"",IBRF!B25)</f>
        <v>1980</v>
      </c>
      <c r="C214" s="242" t="s">
        <v>235</v>
      </c>
      <c r="D214" s="242" t="str">
        <f ca="1">IF(OR($E214="",$E214=0),"",SUMPRODUCT(--($C$3:$C$78=$B214),D$3:D$78))</f>
        <v/>
      </c>
      <c r="E214" s="242">
        <f ca="1">IF($B214="","",SUMPRODUCT(--(C$3:C$78=$B214)))</f>
        <v>0</v>
      </c>
      <c r="F214" s="242" t="str">
        <f ca="1">IF(OR(($E214=""),($E214=0)),"",SUMIF($C$3:$C$62,$B214,F$3:F$62))</f>
        <v/>
      </c>
      <c r="G214" s="134" t="str">
        <f t="shared" ref="G214:M214" ca="1" si="128">IF(OR($E214="",$E214=0),"",SUMPRODUCT(--($C$3:$C$78=$B214),G$3:G$78))</f>
        <v/>
      </c>
      <c r="H214" s="134" t="str">
        <f t="shared" ca="1" si="128"/>
        <v/>
      </c>
      <c r="I214" s="380" t="str">
        <f t="shared" ca="1" si="128"/>
        <v/>
      </c>
      <c r="J214" s="134" t="str">
        <f t="shared" ca="1" si="128"/>
        <v/>
      </c>
      <c r="K214" s="134" t="str">
        <f t="shared" ca="1" si="128"/>
        <v/>
      </c>
      <c r="L214" s="134" t="str">
        <f t="shared" ca="1" si="128"/>
        <v/>
      </c>
      <c r="M214" s="242" t="str">
        <f t="shared" ca="1" si="128"/>
        <v/>
      </c>
      <c r="N214" s="48"/>
      <c r="O214" s="48"/>
      <c r="P214" s="48"/>
      <c r="Q214" s="440">
        <f>Q211+1</f>
        <v>15</v>
      </c>
      <c r="R214" s="440" t="str">
        <f ca="1">IF((IBRF!H25=""),"",IBRF!H25)</f>
        <v>MGS4</v>
      </c>
      <c r="S214" s="242" t="s">
        <v>235</v>
      </c>
      <c r="T214" s="242" t="str">
        <f ca="1">IF(OR($U214="",$U214=0),"",SUMPRODUCT(--($S$3:$S$78=$R214),T$3:T$78))</f>
        <v/>
      </c>
      <c r="U214" s="242">
        <f ca="1">IF($R214="","",SUMPRODUCT(--(S$3:S$78=$R214)))</f>
        <v>0</v>
      </c>
      <c r="V214" s="242" t="str">
        <f t="shared" ref="V214:AC214" ca="1" si="129">IF(OR($U214="",$U214=0),"",SUMPRODUCT(--($S$3:$S$78=$R214),V$3:V$78))</f>
        <v/>
      </c>
      <c r="W214" s="134" t="str">
        <f t="shared" ca="1" si="129"/>
        <v/>
      </c>
      <c r="X214" s="134" t="str">
        <f t="shared" ca="1" si="129"/>
        <v/>
      </c>
      <c r="Y214" s="380" t="str">
        <f t="shared" ca="1" si="129"/>
        <v/>
      </c>
      <c r="Z214" s="134" t="str">
        <f t="shared" ca="1" si="129"/>
        <v/>
      </c>
      <c r="AA214" s="134" t="str">
        <f t="shared" ca="1" si="129"/>
        <v/>
      </c>
      <c r="AB214" s="134" t="str">
        <f t="shared" ca="1" si="129"/>
        <v/>
      </c>
      <c r="AC214" s="242" t="str">
        <f t="shared" ca="1" si="129"/>
        <v/>
      </c>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row>
    <row r="215" spans="1:238">
      <c r="A215" s="440"/>
      <c r="B215" s="270"/>
      <c r="C215" s="242" t="s">
        <v>127</v>
      </c>
      <c r="D215" s="242" t="str">
        <f ca="1">IF(OR($E215="",$E215=0),"",SUMPRODUCT(--($C$88:$C$163=$B214),D$88:D$163))</f>
        <v/>
      </c>
      <c r="E215" s="242">
        <f ca="1">IF($B214="","",SUMPRODUCT(--(C$88:C$163=$B214)))</f>
        <v>0</v>
      </c>
      <c r="F215" s="242" t="str">
        <f ca="1">IF(OR(($E215=""),($E215=0)),"",SUMIF($C$88:$C$147,$B214,F$88:F$147))</f>
        <v/>
      </c>
      <c r="G215" s="134" t="str">
        <f t="shared" ref="G215:M215" ca="1" si="130">IF(OR($E215="",$E215=0),"",SUMPRODUCT(--($C$88:$C$163=$B214),G$88:G$163))</f>
        <v/>
      </c>
      <c r="H215" s="134" t="str">
        <f t="shared" ca="1" si="130"/>
        <v/>
      </c>
      <c r="I215" s="380" t="str">
        <f t="shared" ca="1" si="130"/>
        <v/>
      </c>
      <c r="J215" s="134" t="str">
        <f t="shared" ca="1" si="130"/>
        <v/>
      </c>
      <c r="K215" s="134" t="str">
        <f t="shared" ca="1" si="130"/>
        <v/>
      </c>
      <c r="L215" s="134" t="str">
        <f t="shared" ca="1" si="130"/>
        <v/>
      </c>
      <c r="M215" s="242" t="str">
        <f t="shared" ca="1" si="130"/>
        <v/>
      </c>
      <c r="N215" s="48"/>
      <c r="O215" s="48"/>
      <c r="P215" s="48"/>
      <c r="Q215" s="440"/>
      <c r="R215" s="440"/>
      <c r="S215" s="242" t="s">
        <v>127</v>
      </c>
      <c r="T215" s="242" t="str">
        <f ca="1">IF(OR($U215="",$U215=0),"",SUMPRODUCT(--($S$88:$S$163=$R214),T$88:T$163))</f>
        <v/>
      </c>
      <c r="U215" s="242">
        <f ca="1">IF($R214="","",SUMPRODUCT(--(S$88:S$163=$R214)))</f>
        <v>0</v>
      </c>
      <c r="V215" s="242" t="str">
        <f t="shared" ref="V215:AC215" ca="1" si="131">IF(OR($U215="",$U215=0),"",SUMPRODUCT(--($S$88:$S$163=$R214),V$88:V$163))</f>
        <v/>
      </c>
      <c r="W215" s="134" t="str">
        <f t="shared" ca="1" si="131"/>
        <v/>
      </c>
      <c r="X215" s="134" t="str">
        <f t="shared" ca="1" si="131"/>
        <v/>
      </c>
      <c r="Y215" s="380" t="str">
        <f t="shared" ca="1" si="131"/>
        <v/>
      </c>
      <c r="Z215" s="134" t="str">
        <f t="shared" ca="1" si="131"/>
        <v/>
      </c>
      <c r="AA215" s="134" t="str">
        <f t="shared" ca="1" si="131"/>
        <v/>
      </c>
      <c r="AB215" s="134" t="str">
        <f t="shared" ca="1" si="131"/>
        <v/>
      </c>
      <c r="AC215" s="242" t="str">
        <f t="shared" ca="1" si="131"/>
        <v/>
      </c>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row>
    <row r="216" spans="1:238">
      <c r="A216" s="440"/>
      <c r="B216" s="270"/>
      <c r="C216" s="339" t="s">
        <v>130</v>
      </c>
      <c r="D216" s="339">
        <f ca="1">IF(($B214=""),"",SUM(D214:D215))</f>
        <v>0</v>
      </c>
      <c r="E216" s="339">
        <f ca="1">IF(($B214=""),"",SUM(E214:E215))</f>
        <v>0</v>
      </c>
      <c r="F216" s="339">
        <f ca="1">IF(($B214=""),"",SUM(F214:F215))</f>
        <v>0</v>
      </c>
      <c r="G216" s="391">
        <f t="shared" ref="G216:L216" ca="1" si="132">IF(($B214=""),"",SUM(G214,G215))</f>
        <v>0</v>
      </c>
      <c r="H216" s="391">
        <f t="shared" ca="1" si="132"/>
        <v>0</v>
      </c>
      <c r="I216" s="380">
        <f t="shared" ca="1" si="132"/>
        <v>0</v>
      </c>
      <c r="J216" s="391">
        <f t="shared" ca="1" si="132"/>
        <v>0</v>
      </c>
      <c r="K216" s="391">
        <f t="shared" ca="1" si="132"/>
        <v>0</v>
      </c>
      <c r="L216" s="391">
        <f t="shared" ca="1" si="132"/>
        <v>0</v>
      </c>
      <c r="M216" s="339">
        <f ca="1">IF(($B214=""),"",SUM(M214:M215))</f>
        <v>0</v>
      </c>
      <c r="N216" s="48"/>
      <c r="O216" s="48"/>
      <c r="P216" s="48"/>
      <c r="Q216" s="440"/>
      <c r="R216" s="440"/>
      <c r="S216" s="339" t="s">
        <v>130</v>
      </c>
      <c r="T216" s="339">
        <f ca="1">IF(($R214=""),"",SUM(T214:T215))</f>
        <v>0</v>
      </c>
      <c r="U216" s="339">
        <f t="shared" ref="U216:AC216" ca="1" si="133">IF(($R214=""),"",SUM(U214,U215))</f>
        <v>0</v>
      </c>
      <c r="V216" s="339">
        <f t="shared" ca="1" si="133"/>
        <v>0</v>
      </c>
      <c r="W216" s="391">
        <f t="shared" ca="1" si="133"/>
        <v>0</v>
      </c>
      <c r="X216" s="391">
        <f t="shared" ca="1" si="133"/>
        <v>0</v>
      </c>
      <c r="Y216" s="380">
        <f t="shared" ca="1" si="133"/>
        <v>0</v>
      </c>
      <c r="Z216" s="391">
        <f t="shared" ca="1" si="133"/>
        <v>0</v>
      </c>
      <c r="AA216" s="391">
        <f t="shared" ca="1" si="133"/>
        <v>0</v>
      </c>
      <c r="AB216" s="391">
        <f t="shared" ca="1" si="133"/>
        <v>0</v>
      </c>
      <c r="AC216" s="339">
        <f t="shared" ca="1" si="133"/>
        <v>0</v>
      </c>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row>
    <row r="217" spans="1:238">
      <c r="A217" s="440">
        <f>A214+1</f>
        <v>16</v>
      </c>
      <c r="B217" s="270" t="str">
        <f ca="1">IF((IBRF!B26=""),"",IBRF!B26)</f>
        <v>313</v>
      </c>
      <c r="C217" s="242" t="s">
        <v>235</v>
      </c>
      <c r="D217" s="242" t="str">
        <f ca="1">IF(OR($E217="",$E217=0),"",SUMPRODUCT(--($C$3:$C$78=$B217),D$3:D$78))</f>
        <v/>
      </c>
      <c r="E217" s="242">
        <f ca="1">IF($B217="","",SUMPRODUCT(--(C$3:C$78=$B217)))</f>
        <v>0</v>
      </c>
      <c r="F217" s="242" t="str">
        <f ca="1">IF(OR(($E217=""),($E217=0)),"",SUMIF($C$3:$C$62,$B217,F$3:F$62))</f>
        <v/>
      </c>
      <c r="G217" s="134" t="str">
        <f t="shared" ref="G217:M217" ca="1" si="134">IF(OR($E217="",$E217=0),"",SUMPRODUCT(--($C$3:$C$78=$B217),G$3:G$78))</f>
        <v/>
      </c>
      <c r="H217" s="134" t="str">
        <f t="shared" ca="1" si="134"/>
        <v/>
      </c>
      <c r="I217" s="380" t="str">
        <f t="shared" ca="1" si="134"/>
        <v/>
      </c>
      <c r="J217" s="134" t="str">
        <f t="shared" ca="1" si="134"/>
        <v/>
      </c>
      <c r="K217" s="134" t="str">
        <f t="shared" ca="1" si="134"/>
        <v/>
      </c>
      <c r="L217" s="134" t="str">
        <f t="shared" ca="1" si="134"/>
        <v/>
      </c>
      <c r="M217" s="242" t="str">
        <f t="shared" ca="1" si="134"/>
        <v/>
      </c>
      <c r="N217" s="48"/>
      <c r="O217" s="48"/>
      <c r="P217" s="48"/>
      <c r="Q217" s="440">
        <f>Q214+1</f>
        <v>16</v>
      </c>
      <c r="R217" s="440" t="str">
        <f ca="1">IF((IBRF!H26=""),"",IBRF!H26)</f>
        <v/>
      </c>
      <c r="S217" s="242" t="s">
        <v>235</v>
      </c>
      <c r="T217" s="242" t="str">
        <f>IF(OR($U217="",$U217=0),"",SUMPRODUCT(--($S$3:$S$78=$R217),T$3:T$78))</f>
        <v/>
      </c>
      <c r="U217" s="242" t="str">
        <f>IF($R217="","",SUMPRODUCT(--(S$3:S$78=$R217)))</f>
        <v/>
      </c>
      <c r="V217" s="242" t="str">
        <f t="shared" ref="V217:AC217" si="135">IF(OR($U217="",$U217=0),"",SUMPRODUCT(--($S$3:$S$78=$R217),V$3:V$78))</f>
        <v/>
      </c>
      <c r="W217" s="134" t="str">
        <f t="shared" si="135"/>
        <v/>
      </c>
      <c r="X217" s="134" t="str">
        <f t="shared" si="135"/>
        <v/>
      </c>
      <c r="Y217" s="380" t="str">
        <f t="shared" si="135"/>
        <v/>
      </c>
      <c r="Z217" s="134" t="str">
        <f t="shared" si="135"/>
        <v/>
      </c>
      <c r="AA217" s="134" t="str">
        <f t="shared" si="135"/>
        <v/>
      </c>
      <c r="AB217" s="134" t="str">
        <f t="shared" si="135"/>
        <v/>
      </c>
      <c r="AC217" s="242" t="str">
        <f t="shared" si="135"/>
        <v/>
      </c>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row>
    <row r="218" spans="1:238">
      <c r="A218" s="440"/>
      <c r="B218" s="270"/>
      <c r="C218" s="242" t="s">
        <v>127</v>
      </c>
      <c r="D218" s="242" t="str">
        <f ca="1">IF(OR($E218="",$E218=0),"",SUMPRODUCT(--($C$88:$C$163=$B217),D$88:D$163))</f>
        <v/>
      </c>
      <c r="E218" s="242">
        <f ca="1">IF($B217="","",SUMPRODUCT(--(C$88:C$163=$B217)))</f>
        <v>0</v>
      </c>
      <c r="F218" s="242" t="str">
        <f ca="1">IF(OR(($E218=""),($E218=0)),"",SUMIF($C$88:$C$147,$B217,F$88:F$147))</f>
        <v/>
      </c>
      <c r="G218" s="134" t="str">
        <f t="shared" ref="G218:M218" ca="1" si="136">IF(OR($E218="",$E218=0),"",SUMPRODUCT(--($C$88:$C$163=$B217),G$88:G$163))</f>
        <v/>
      </c>
      <c r="H218" s="134" t="str">
        <f t="shared" ca="1" si="136"/>
        <v/>
      </c>
      <c r="I218" s="380" t="str">
        <f t="shared" ca="1" si="136"/>
        <v/>
      </c>
      <c r="J218" s="134" t="str">
        <f t="shared" ca="1" si="136"/>
        <v/>
      </c>
      <c r="K218" s="134" t="str">
        <f t="shared" ca="1" si="136"/>
        <v/>
      </c>
      <c r="L218" s="134" t="str">
        <f t="shared" ca="1" si="136"/>
        <v/>
      </c>
      <c r="M218" s="242" t="str">
        <f t="shared" ca="1" si="136"/>
        <v/>
      </c>
      <c r="N218" s="48"/>
      <c r="O218" s="48"/>
      <c r="P218" s="48"/>
      <c r="Q218" s="440"/>
      <c r="R218" s="440"/>
      <c r="S218" s="242" t="s">
        <v>127</v>
      </c>
      <c r="T218" s="242" t="str">
        <f>IF(OR($U218="",$U218=0),"",SUMPRODUCT(--($S$88:$S$163=$R217),T$88:T$163))</f>
        <v/>
      </c>
      <c r="U218" s="242" t="str">
        <f>IF($R217="","",SUMPRODUCT(--(S$88:S$163=$R217)))</f>
        <v/>
      </c>
      <c r="V218" s="242" t="str">
        <f t="shared" ref="V218:AC218" si="137">IF(OR($U218="",$U218=0),"",SUMPRODUCT(--($S$88:$S$163=$R217),V$88:V$163))</f>
        <v/>
      </c>
      <c r="W218" s="134" t="str">
        <f t="shared" si="137"/>
        <v/>
      </c>
      <c r="X218" s="134" t="str">
        <f t="shared" si="137"/>
        <v/>
      </c>
      <c r="Y218" s="380" t="str">
        <f t="shared" si="137"/>
        <v/>
      </c>
      <c r="Z218" s="134" t="str">
        <f t="shared" si="137"/>
        <v/>
      </c>
      <c r="AA218" s="134" t="str">
        <f t="shared" si="137"/>
        <v/>
      </c>
      <c r="AB218" s="134" t="str">
        <f t="shared" si="137"/>
        <v/>
      </c>
      <c r="AC218" s="242" t="str">
        <f t="shared" si="137"/>
        <v/>
      </c>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row>
    <row r="219" spans="1:238">
      <c r="A219" s="440"/>
      <c r="B219" s="270"/>
      <c r="C219" s="339" t="s">
        <v>130</v>
      </c>
      <c r="D219" s="339">
        <f ca="1">IF(($B217=""),"",SUM(D217:D218))</f>
        <v>0</v>
      </c>
      <c r="E219" s="339">
        <f ca="1">IF(($B217=""),"",SUM(E217:E218))</f>
        <v>0</v>
      </c>
      <c r="F219" s="339">
        <f ca="1">IF(($B217=""),"",SUM(F217:F218))</f>
        <v>0</v>
      </c>
      <c r="G219" s="391">
        <f t="shared" ref="G219:L219" ca="1" si="138">IF(($B217=""),"",SUM(G217,G218))</f>
        <v>0</v>
      </c>
      <c r="H219" s="391">
        <f t="shared" ca="1" si="138"/>
        <v>0</v>
      </c>
      <c r="I219" s="380">
        <f t="shared" ca="1" si="138"/>
        <v>0</v>
      </c>
      <c r="J219" s="391">
        <f t="shared" ca="1" si="138"/>
        <v>0</v>
      </c>
      <c r="K219" s="391">
        <f t="shared" ca="1" si="138"/>
        <v>0</v>
      </c>
      <c r="L219" s="391">
        <f t="shared" ca="1" si="138"/>
        <v>0</v>
      </c>
      <c r="M219" s="339">
        <f ca="1">IF(($B217=""),"",SUM(M217:M218))</f>
        <v>0</v>
      </c>
      <c r="N219" s="48"/>
      <c r="O219" s="48"/>
      <c r="P219" s="48"/>
      <c r="Q219" s="440"/>
      <c r="R219" s="440"/>
      <c r="S219" s="339" t="s">
        <v>130</v>
      </c>
      <c r="T219" s="339" t="str">
        <f>IF(($R217=""),"",SUM(T217:T218))</f>
        <v/>
      </c>
      <c r="U219" s="339" t="str">
        <f t="shared" ref="U219:AC219" si="139">IF(($R217=""),"",SUM(U217,U218))</f>
        <v/>
      </c>
      <c r="V219" s="339" t="str">
        <f t="shared" si="139"/>
        <v/>
      </c>
      <c r="W219" s="391" t="str">
        <f t="shared" si="139"/>
        <v/>
      </c>
      <c r="X219" s="391" t="str">
        <f t="shared" si="139"/>
        <v/>
      </c>
      <c r="Y219" s="380" t="str">
        <f t="shared" si="139"/>
        <v/>
      </c>
      <c r="Z219" s="391" t="str">
        <f t="shared" si="139"/>
        <v/>
      </c>
      <c r="AA219" s="391" t="str">
        <f t="shared" si="139"/>
        <v/>
      </c>
      <c r="AB219" s="391" t="str">
        <f t="shared" si="139"/>
        <v/>
      </c>
      <c r="AC219" s="339" t="str">
        <f t="shared" si="139"/>
        <v/>
      </c>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row>
    <row r="220" spans="1:238">
      <c r="A220" s="440">
        <f>A217+1</f>
        <v>17</v>
      </c>
      <c r="B220" s="270" t="str">
        <f ca="1">IF((IBRF!B27=""),"",IBRF!B27)</f>
        <v/>
      </c>
      <c r="C220" s="242" t="s">
        <v>235</v>
      </c>
      <c r="D220" s="242" t="str">
        <f>IF(OR($E220="",$E220=0),"",SUMPRODUCT(--($C$3:$C$78=$B220),D$3:D$78))</f>
        <v/>
      </c>
      <c r="E220" s="242" t="str">
        <f>IF($B220="","",SUMPRODUCT(--(C$3:C$78=$B220)))</f>
        <v/>
      </c>
      <c r="F220" s="242" t="str">
        <f>IF(OR(($E220=""),($E220=0)),"",SUMIF($C$3:$C$62,$B220,F$3:F$62))</f>
        <v/>
      </c>
      <c r="G220" s="134" t="str">
        <f t="shared" ref="G220:M220" si="140">IF(OR($E220="",$E220=0),"",SUMPRODUCT(--($C$3:$C$78=$B220),G$3:G$78))</f>
        <v/>
      </c>
      <c r="H220" s="134" t="str">
        <f t="shared" si="140"/>
        <v/>
      </c>
      <c r="I220" s="380" t="str">
        <f t="shared" si="140"/>
        <v/>
      </c>
      <c r="J220" s="134" t="str">
        <f t="shared" si="140"/>
        <v/>
      </c>
      <c r="K220" s="134" t="str">
        <f t="shared" si="140"/>
        <v/>
      </c>
      <c r="L220" s="134" t="str">
        <f t="shared" si="140"/>
        <v/>
      </c>
      <c r="M220" s="242" t="str">
        <f t="shared" si="140"/>
        <v/>
      </c>
      <c r="N220" s="48"/>
      <c r="O220" s="48"/>
      <c r="P220" s="48"/>
      <c r="Q220" s="440">
        <f>Q217+1</f>
        <v>17</v>
      </c>
      <c r="R220" s="440" t="str">
        <f ca="1">IF((IBRF!H27=""),"",IBRF!H27)</f>
        <v/>
      </c>
      <c r="S220" s="242" t="s">
        <v>235</v>
      </c>
      <c r="T220" s="242" t="str">
        <f>IF(OR($U220="",$U220=0),"",SUMPRODUCT(--($S$3:$S$78=$R220),T$3:T$78))</f>
        <v/>
      </c>
      <c r="U220" s="242" t="str">
        <f>IF($R220="","",SUMPRODUCT(--(S$3:S$78=$R220)))</f>
        <v/>
      </c>
      <c r="V220" s="242" t="str">
        <f t="shared" ref="V220:AC220" si="141">IF(OR($U220="",$U220=0),"",SUMPRODUCT(--($S$3:$S$78=$R220),V$3:V$78))</f>
        <v/>
      </c>
      <c r="W220" s="134" t="str">
        <f t="shared" si="141"/>
        <v/>
      </c>
      <c r="X220" s="134" t="str">
        <f t="shared" si="141"/>
        <v/>
      </c>
      <c r="Y220" s="380" t="str">
        <f t="shared" si="141"/>
        <v/>
      </c>
      <c r="Z220" s="134" t="str">
        <f t="shared" si="141"/>
        <v/>
      </c>
      <c r="AA220" s="134" t="str">
        <f t="shared" si="141"/>
        <v/>
      </c>
      <c r="AB220" s="134" t="str">
        <f t="shared" si="141"/>
        <v/>
      </c>
      <c r="AC220" s="242" t="str">
        <f t="shared" si="141"/>
        <v/>
      </c>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row>
    <row r="221" spans="1:238">
      <c r="A221" s="440"/>
      <c r="B221" s="270"/>
      <c r="C221" s="242" t="s">
        <v>127</v>
      </c>
      <c r="D221" s="242" t="str">
        <f>IF(OR($E221="",$E221=0),"",SUMPRODUCT(--($C$88:$C$163=$B220),D$88:D$163))</f>
        <v/>
      </c>
      <c r="E221" s="242" t="str">
        <f>IF($B220="","",SUMPRODUCT(--(C$88:C$163=$B220)))</f>
        <v/>
      </c>
      <c r="F221" s="242" t="str">
        <f>IF(OR(($E221=""),($E221=0)),"",SUMIF($C$88:$C$147,$B220,F$88:F$147))</f>
        <v/>
      </c>
      <c r="G221" s="134" t="str">
        <f t="shared" ref="G221:M221" si="142">IF(OR($E221="",$E221=0),"",SUMPRODUCT(--($C$88:$C$163=$B220),G$88:G$163))</f>
        <v/>
      </c>
      <c r="H221" s="134" t="str">
        <f t="shared" si="142"/>
        <v/>
      </c>
      <c r="I221" s="380" t="str">
        <f t="shared" si="142"/>
        <v/>
      </c>
      <c r="J221" s="134" t="str">
        <f t="shared" si="142"/>
        <v/>
      </c>
      <c r="K221" s="134" t="str">
        <f t="shared" si="142"/>
        <v/>
      </c>
      <c r="L221" s="134" t="str">
        <f t="shared" si="142"/>
        <v/>
      </c>
      <c r="M221" s="242" t="str">
        <f t="shared" si="142"/>
        <v/>
      </c>
      <c r="N221" s="48"/>
      <c r="O221" s="48"/>
      <c r="P221" s="48"/>
      <c r="Q221" s="440"/>
      <c r="R221" s="440"/>
      <c r="S221" s="242" t="s">
        <v>127</v>
      </c>
      <c r="T221" s="242" t="str">
        <f>IF(OR($U221="",$U221=0),"",SUMPRODUCT(--($S$88:$S$163=$R220),T$88:T$163))</f>
        <v/>
      </c>
      <c r="U221" s="242" t="str">
        <f>IF($R220="","",SUMPRODUCT(--(S$88:S$163=$R220)))</f>
        <v/>
      </c>
      <c r="V221" s="242" t="str">
        <f t="shared" ref="V221:AC221" si="143">IF(OR($U221="",$U221=0),"",SUMPRODUCT(--($S$88:$S$163=$R220),V$88:V$163))</f>
        <v/>
      </c>
      <c r="W221" s="134" t="str">
        <f t="shared" si="143"/>
        <v/>
      </c>
      <c r="X221" s="134" t="str">
        <f t="shared" si="143"/>
        <v/>
      </c>
      <c r="Y221" s="380" t="str">
        <f t="shared" si="143"/>
        <v/>
      </c>
      <c r="Z221" s="134" t="str">
        <f t="shared" si="143"/>
        <v/>
      </c>
      <c r="AA221" s="134" t="str">
        <f t="shared" si="143"/>
        <v/>
      </c>
      <c r="AB221" s="134" t="str">
        <f t="shared" si="143"/>
        <v/>
      </c>
      <c r="AC221" s="242" t="str">
        <f t="shared" si="143"/>
        <v/>
      </c>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row>
    <row r="222" spans="1:238">
      <c r="A222" s="440"/>
      <c r="B222" s="270"/>
      <c r="C222" s="339" t="s">
        <v>130</v>
      </c>
      <c r="D222" s="339" t="str">
        <f>IF(($B220=""),"",SUM(D220:D221))</f>
        <v/>
      </c>
      <c r="E222" s="339" t="str">
        <f>IF(($B220=""),"",SUM(E220:E221))</f>
        <v/>
      </c>
      <c r="F222" s="339" t="str">
        <f>IF(($B220=""),"",SUM(F220:F221))</f>
        <v/>
      </c>
      <c r="G222" s="391" t="str">
        <f t="shared" ref="G222:L222" si="144">IF(($B220=""),"",SUM(G220,G221))</f>
        <v/>
      </c>
      <c r="H222" s="391" t="str">
        <f t="shared" si="144"/>
        <v/>
      </c>
      <c r="I222" s="380" t="str">
        <f t="shared" si="144"/>
        <v/>
      </c>
      <c r="J222" s="391" t="str">
        <f t="shared" si="144"/>
        <v/>
      </c>
      <c r="K222" s="391" t="str">
        <f t="shared" si="144"/>
        <v/>
      </c>
      <c r="L222" s="391" t="str">
        <f t="shared" si="144"/>
        <v/>
      </c>
      <c r="M222" s="339" t="str">
        <f>IF(($B220=""),"",SUM(M220:M221))</f>
        <v/>
      </c>
      <c r="N222" s="48"/>
      <c r="O222" s="48"/>
      <c r="P222" s="48"/>
      <c r="Q222" s="440"/>
      <c r="R222" s="440"/>
      <c r="S222" s="339" t="s">
        <v>130</v>
      </c>
      <c r="T222" s="339" t="str">
        <f>IF(($R220=""),"",SUM(T220:T221))</f>
        <v/>
      </c>
      <c r="U222" s="339" t="str">
        <f t="shared" ref="U222:AC222" si="145">IF(($R220=""),"",SUM(U220,U221))</f>
        <v/>
      </c>
      <c r="V222" s="339" t="str">
        <f t="shared" si="145"/>
        <v/>
      </c>
      <c r="W222" s="391" t="str">
        <f t="shared" si="145"/>
        <v/>
      </c>
      <c r="X222" s="391" t="str">
        <f t="shared" si="145"/>
        <v/>
      </c>
      <c r="Y222" s="380" t="str">
        <f t="shared" si="145"/>
        <v/>
      </c>
      <c r="Z222" s="391" t="str">
        <f t="shared" si="145"/>
        <v/>
      </c>
      <c r="AA222" s="391" t="str">
        <f t="shared" si="145"/>
        <v/>
      </c>
      <c r="AB222" s="391" t="str">
        <f t="shared" si="145"/>
        <v/>
      </c>
      <c r="AC222" s="339" t="str">
        <f t="shared" si="145"/>
        <v/>
      </c>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row>
    <row r="223" spans="1:238">
      <c r="A223" s="440">
        <f>A220+1</f>
        <v>18</v>
      </c>
      <c r="B223" s="270" t="str">
        <f ca="1">IF((IBRF!B28=""),"",IBRF!B28)</f>
        <v/>
      </c>
      <c r="C223" s="242" t="s">
        <v>235</v>
      </c>
      <c r="D223" s="242" t="str">
        <f>IF(OR($E223="",$E223=0),"",SUMPRODUCT(--($C$3:$C$78=$B223),D$3:D$78))</f>
        <v/>
      </c>
      <c r="E223" s="242" t="str">
        <f>IF($B223="","",SUMPRODUCT(--(C$3:C$78=$B223)))</f>
        <v/>
      </c>
      <c r="F223" s="242" t="str">
        <f>IF(OR(($E223=""),($E223=0)),"",SUMIF($C$3:$C$62,$B223,F$3:F$62))</f>
        <v/>
      </c>
      <c r="G223" s="134" t="str">
        <f t="shared" ref="G223:M223" si="146">IF(OR($E223="",$E223=0),"",SUMPRODUCT(--($C$3:$C$78=$B223),G$3:G$78))</f>
        <v/>
      </c>
      <c r="H223" s="134" t="str">
        <f t="shared" si="146"/>
        <v/>
      </c>
      <c r="I223" s="380" t="str">
        <f t="shared" si="146"/>
        <v/>
      </c>
      <c r="J223" s="134" t="str">
        <f t="shared" si="146"/>
        <v/>
      </c>
      <c r="K223" s="134" t="str">
        <f t="shared" si="146"/>
        <v/>
      </c>
      <c r="L223" s="134" t="str">
        <f t="shared" si="146"/>
        <v/>
      </c>
      <c r="M223" s="242" t="str">
        <f t="shared" si="146"/>
        <v/>
      </c>
      <c r="N223" s="48"/>
      <c r="O223" s="48"/>
      <c r="P223" s="48"/>
      <c r="Q223" s="440">
        <f>Q220+1</f>
        <v>18</v>
      </c>
      <c r="R223" s="440" t="str">
        <f ca="1">IF((IBRF!H28=""),"",IBRF!H28)</f>
        <v/>
      </c>
      <c r="S223" s="242" t="s">
        <v>235</v>
      </c>
      <c r="T223" s="242" t="str">
        <f>IF(OR($U223="",$U223=0),"",SUMPRODUCT(--($S$3:$S$78=$R223),T$3:T$78))</f>
        <v/>
      </c>
      <c r="U223" s="242" t="str">
        <f>IF($R223="","",SUMPRODUCT(--(S$3:S$78=$R223)))</f>
        <v/>
      </c>
      <c r="V223" s="242" t="str">
        <f t="shared" ref="V223:AC223" si="147">IF(OR($U223="",$U223=0),"",SUMPRODUCT(--($S$3:$S$78=$R223),V$3:V$78))</f>
        <v/>
      </c>
      <c r="W223" s="134" t="str">
        <f t="shared" si="147"/>
        <v/>
      </c>
      <c r="X223" s="134" t="str">
        <f t="shared" si="147"/>
        <v/>
      </c>
      <c r="Y223" s="380" t="str">
        <f t="shared" si="147"/>
        <v/>
      </c>
      <c r="Z223" s="134" t="str">
        <f t="shared" si="147"/>
        <v/>
      </c>
      <c r="AA223" s="134" t="str">
        <f t="shared" si="147"/>
        <v/>
      </c>
      <c r="AB223" s="134" t="str">
        <f t="shared" si="147"/>
        <v/>
      </c>
      <c r="AC223" s="242" t="str">
        <f t="shared" si="147"/>
        <v/>
      </c>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row>
    <row r="224" spans="1:238">
      <c r="A224" s="440"/>
      <c r="B224" s="270"/>
      <c r="C224" s="242" t="s">
        <v>127</v>
      </c>
      <c r="D224" s="242" t="str">
        <f>IF(OR($E224="",$E224=0),"",SUMPRODUCT(--($C$88:$C$163=$B223),D$88:D$163))</f>
        <v/>
      </c>
      <c r="E224" s="242" t="str">
        <f>IF($B223="","",SUMPRODUCT(--(C$88:C$163=$B223)))</f>
        <v/>
      </c>
      <c r="F224" s="242" t="str">
        <f>IF(OR(($E224=""),($E224=0)),"",SUMIF($C$88:$C$147,$B223,F$88:F$147))</f>
        <v/>
      </c>
      <c r="G224" s="134" t="str">
        <f t="shared" ref="G224:M224" si="148">IF(OR($E224="",$E224=0),"",SUMPRODUCT(--($C$88:$C$163=$B223),G$88:G$163))</f>
        <v/>
      </c>
      <c r="H224" s="134" t="str">
        <f t="shared" si="148"/>
        <v/>
      </c>
      <c r="I224" s="380" t="str">
        <f t="shared" si="148"/>
        <v/>
      </c>
      <c r="J224" s="134" t="str">
        <f t="shared" si="148"/>
        <v/>
      </c>
      <c r="K224" s="134" t="str">
        <f t="shared" si="148"/>
        <v/>
      </c>
      <c r="L224" s="134" t="str">
        <f t="shared" si="148"/>
        <v/>
      </c>
      <c r="M224" s="242" t="str">
        <f t="shared" si="148"/>
        <v/>
      </c>
      <c r="N224" s="48"/>
      <c r="O224" s="48"/>
      <c r="P224" s="48"/>
      <c r="Q224" s="440"/>
      <c r="R224" s="440"/>
      <c r="S224" s="242" t="s">
        <v>127</v>
      </c>
      <c r="T224" s="242" t="str">
        <f>IF(OR($U224="",$U224=0),"",SUMPRODUCT(--($S$88:$S$163=$R223),T$88:T$163))</f>
        <v/>
      </c>
      <c r="U224" s="242" t="str">
        <f>IF($R223="","",SUMPRODUCT(--(S$88:S$163=$R223)))</f>
        <v/>
      </c>
      <c r="V224" s="242" t="str">
        <f t="shared" ref="V224:AC224" si="149">IF(OR($U224="",$U224=0),"",SUMPRODUCT(--($S$88:$S$163=$R223),V$88:V$163))</f>
        <v/>
      </c>
      <c r="W224" s="134" t="str">
        <f t="shared" si="149"/>
        <v/>
      </c>
      <c r="X224" s="134" t="str">
        <f t="shared" si="149"/>
        <v/>
      </c>
      <c r="Y224" s="380" t="str">
        <f t="shared" si="149"/>
        <v/>
      </c>
      <c r="Z224" s="134" t="str">
        <f t="shared" si="149"/>
        <v/>
      </c>
      <c r="AA224" s="134" t="str">
        <f t="shared" si="149"/>
        <v/>
      </c>
      <c r="AB224" s="134" t="str">
        <f t="shared" si="149"/>
        <v/>
      </c>
      <c r="AC224" s="242" t="str">
        <f t="shared" si="149"/>
        <v/>
      </c>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row>
    <row r="225" spans="1:238">
      <c r="A225" s="440"/>
      <c r="B225" s="270"/>
      <c r="C225" s="339" t="s">
        <v>130</v>
      </c>
      <c r="D225" s="339" t="str">
        <f>IF(($B223=""),"",SUM(D223:D224))</f>
        <v/>
      </c>
      <c r="E225" s="339" t="str">
        <f>IF(($B223=""),"",SUM(E223:E224))</f>
        <v/>
      </c>
      <c r="F225" s="339" t="str">
        <f>IF(($B223=""),"",SUM(F223:F224))</f>
        <v/>
      </c>
      <c r="G225" s="391" t="str">
        <f t="shared" ref="G225:L225" si="150">IF(($B223=""),"",SUM(G223,G224))</f>
        <v/>
      </c>
      <c r="H225" s="391" t="str">
        <f t="shared" si="150"/>
        <v/>
      </c>
      <c r="I225" s="380" t="str">
        <f t="shared" si="150"/>
        <v/>
      </c>
      <c r="J225" s="391" t="str">
        <f t="shared" si="150"/>
        <v/>
      </c>
      <c r="K225" s="391" t="str">
        <f t="shared" si="150"/>
        <v/>
      </c>
      <c r="L225" s="391" t="str">
        <f t="shared" si="150"/>
        <v/>
      </c>
      <c r="M225" s="339" t="str">
        <f>IF(($B223=""),"",SUM(M223:M224))</f>
        <v/>
      </c>
      <c r="N225" s="48"/>
      <c r="O225" s="48"/>
      <c r="P225" s="48"/>
      <c r="Q225" s="440"/>
      <c r="R225" s="440"/>
      <c r="S225" s="339" t="s">
        <v>130</v>
      </c>
      <c r="T225" s="339" t="str">
        <f>IF(($R223=""),"",SUM(T223:T224))</f>
        <v/>
      </c>
      <c r="U225" s="339" t="str">
        <f t="shared" ref="U225:AC225" si="151">IF(($R223=""),"",SUM(U223,U224))</f>
        <v/>
      </c>
      <c r="V225" s="339" t="str">
        <f t="shared" si="151"/>
        <v/>
      </c>
      <c r="W225" s="391" t="str">
        <f t="shared" si="151"/>
        <v/>
      </c>
      <c r="X225" s="391" t="str">
        <f t="shared" si="151"/>
        <v/>
      </c>
      <c r="Y225" s="380" t="str">
        <f t="shared" si="151"/>
        <v/>
      </c>
      <c r="Z225" s="391" t="str">
        <f t="shared" si="151"/>
        <v/>
      </c>
      <c r="AA225" s="391" t="str">
        <f t="shared" si="151"/>
        <v/>
      </c>
      <c r="AB225" s="391" t="str">
        <f t="shared" si="151"/>
        <v/>
      </c>
      <c r="AC225" s="339" t="str">
        <f t="shared" si="151"/>
        <v/>
      </c>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row>
    <row r="226" spans="1:238">
      <c r="A226" s="440">
        <f>A223+1</f>
        <v>19</v>
      </c>
      <c r="B226" s="270" t="str">
        <f ca="1">IF((IBRF!B29=""),"",IBRF!B29)</f>
        <v/>
      </c>
      <c r="C226" s="242" t="s">
        <v>235</v>
      </c>
      <c r="D226" s="242" t="str">
        <f>IF(OR($E226="",$E226=0),"",SUMPRODUCT(--($C$3:$C$78=$B226),D$3:D$78))</f>
        <v/>
      </c>
      <c r="E226" s="242" t="str">
        <f>IF($B226="","",SUMPRODUCT(--(C$3:C$78=$B226)))</f>
        <v/>
      </c>
      <c r="F226" s="242" t="str">
        <f>IF(OR(($E226=""),($E226=0)),"",SUMIF($C$3:$C$62,$B226,F$3:F$62))</f>
        <v/>
      </c>
      <c r="G226" s="134" t="str">
        <f t="shared" ref="G226:M226" si="152">IF(OR($E226="",$E226=0),"",SUMPRODUCT(--($C$3:$C$78=$B226),G$3:G$78))</f>
        <v/>
      </c>
      <c r="H226" s="134" t="str">
        <f t="shared" si="152"/>
        <v/>
      </c>
      <c r="I226" s="380" t="str">
        <f t="shared" si="152"/>
        <v/>
      </c>
      <c r="J226" s="134" t="str">
        <f t="shared" si="152"/>
        <v/>
      </c>
      <c r="K226" s="134" t="str">
        <f t="shared" si="152"/>
        <v/>
      </c>
      <c r="L226" s="134" t="str">
        <f t="shared" si="152"/>
        <v/>
      </c>
      <c r="M226" s="242" t="str">
        <f t="shared" si="152"/>
        <v/>
      </c>
      <c r="N226" s="48"/>
      <c r="O226" s="48"/>
      <c r="P226" s="48"/>
      <c r="Q226" s="440">
        <f>Q223+1</f>
        <v>19</v>
      </c>
      <c r="R226" s="440" t="str">
        <f ca="1">IF((IBRF!H29=""),"",IBRF!H29)</f>
        <v/>
      </c>
      <c r="S226" s="242" t="s">
        <v>235</v>
      </c>
      <c r="T226" s="242" t="str">
        <f>IF(OR($U226="",$U226=0),"",SUMPRODUCT(--($S$3:$S$78=$R226),T$3:T$78))</f>
        <v/>
      </c>
      <c r="U226" s="242" t="str">
        <f>IF($R226="","",SUMPRODUCT(--(S$3:S$78=$R226)))</f>
        <v/>
      </c>
      <c r="V226" s="242" t="str">
        <f t="shared" ref="V226:AC226" si="153">IF(OR($U226="",$U226=0),"",SUMPRODUCT(--($S$3:$S$78=$R226),V$3:V$78))</f>
        <v/>
      </c>
      <c r="W226" s="134" t="str">
        <f t="shared" si="153"/>
        <v/>
      </c>
      <c r="X226" s="134" t="str">
        <f t="shared" si="153"/>
        <v/>
      </c>
      <c r="Y226" s="380" t="str">
        <f t="shared" si="153"/>
        <v/>
      </c>
      <c r="Z226" s="134" t="str">
        <f t="shared" si="153"/>
        <v/>
      </c>
      <c r="AA226" s="134" t="str">
        <f t="shared" si="153"/>
        <v/>
      </c>
      <c r="AB226" s="134" t="str">
        <f t="shared" si="153"/>
        <v/>
      </c>
      <c r="AC226" s="242" t="str">
        <f t="shared" si="153"/>
        <v/>
      </c>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row>
    <row r="227" spans="1:238">
      <c r="A227" s="440"/>
      <c r="B227" s="270"/>
      <c r="C227" s="242" t="s">
        <v>127</v>
      </c>
      <c r="D227" s="242" t="str">
        <f>IF(OR($E227="",$E227=0),"",SUMPRODUCT(--($C$88:$C$163=$B226),D$88:D$163))</f>
        <v/>
      </c>
      <c r="E227" s="242" t="str">
        <f>IF($B226="","",SUMPRODUCT(--(C$88:C$163=$B226)))</f>
        <v/>
      </c>
      <c r="F227" s="242" t="str">
        <f>IF(OR(($E227=""),($E227=0)),"",SUMIF($C$88:$C$147,$B226,F$88:F$147))</f>
        <v/>
      </c>
      <c r="G227" s="134" t="str">
        <f t="shared" ref="G227:M227" si="154">IF(OR($E227="",$E227=0),"",SUMPRODUCT(--($C$88:$C$163=$B226),G$88:G$163))</f>
        <v/>
      </c>
      <c r="H227" s="134" t="str">
        <f t="shared" si="154"/>
        <v/>
      </c>
      <c r="I227" s="380" t="str">
        <f t="shared" si="154"/>
        <v/>
      </c>
      <c r="J227" s="134" t="str">
        <f t="shared" si="154"/>
        <v/>
      </c>
      <c r="K227" s="134" t="str">
        <f t="shared" si="154"/>
        <v/>
      </c>
      <c r="L227" s="134" t="str">
        <f t="shared" si="154"/>
        <v/>
      </c>
      <c r="M227" s="242" t="str">
        <f t="shared" si="154"/>
        <v/>
      </c>
      <c r="N227" s="48"/>
      <c r="O227" s="48"/>
      <c r="P227" s="48"/>
      <c r="Q227" s="440"/>
      <c r="R227" s="440"/>
      <c r="S227" s="242" t="s">
        <v>127</v>
      </c>
      <c r="T227" s="242" t="str">
        <f>IF(OR($U227="",$U227=0),"",SUMPRODUCT(--($S$88:$S$163=$R226),T$88:T$163))</f>
        <v/>
      </c>
      <c r="U227" s="242" t="str">
        <f>IF($R226="","",SUMPRODUCT(--(S$88:S$163=$R226)))</f>
        <v/>
      </c>
      <c r="V227" s="242" t="str">
        <f t="shared" ref="V227:AC227" si="155">IF(OR($U227="",$U227=0),"",SUMPRODUCT(--($S$88:$S$163=$R226),V$88:V$163))</f>
        <v/>
      </c>
      <c r="W227" s="134" t="str">
        <f t="shared" si="155"/>
        <v/>
      </c>
      <c r="X227" s="134" t="str">
        <f t="shared" si="155"/>
        <v/>
      </c>
      <c r="Y227" s="380" t="str">
        <f t="shared" si="155"/>
        <v/>
      </c>
      <c r="Z227" s="134" t="str">
        <f t="shared" si="155"/>
        <v/>
      </c>
      <c r="AA227" s="134" t="str">
        <f t="shared" si="155"/>
        <v/>
      </c>
      <c r="AB227" s="134" t="str">
        <f t="shared" si="155"/>
        <v/>
      </c>
      <c r="AC227" s="242" t="str">
        <f t="shared" si="155"/>
        <v/>
      </c>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row>
    <row r="228" spans="1:238">
      <c r="A228" s="440"/>
      <c r="B228" s="270"/>
      <c r="C228" s="339" t="s">
        <v>130</v>
      </c>
      <c r="D228" s="339" t="str">
        <f>IF(($B226=""),"",SUM(D226:D227))</f>
        <v/>
      </c>
      <c r="E228" s="339" t="str">
        <f>IF(($B226=""),"",SUM(E226:E227))</f>
        <v/>
      </c>
      <c r="F228" s="339" t="str">
        <f>IF(($B226=""),"",SUM(F226:F227))</f>
        <v/>
      </c>
      <c r="G228" s="391" t="str">
        <f t="shared" ref="G228:L228" si="156">IF(($B226=""),"",SUM(G226,G227))</f>
        <v/>
      </c>
      <c r="H228" s="391" t="str">
        <f t="shared" si="156"/>
        <v/>
      </c>
      <c r="I228" s="380" t="str">
        <f t="shared" si="156"/>
        <v/>
      </c>
      <c r="J228" s="391" t="str">
        <f t="shared" si="156"/>
        <v/>
      </c>
      <c r="K228" s="391" t="str">
        <f t="shared" si="156"/>
        <v/>
      </c>
      <c r="L228" s="391" t="str">
        <f t="shared" si="156"/>
        <v/>
      </c>
      <c r="M228" s="339" t="str">
        <f>IF(($B226=""),"",SUM(M226:M227))</f>
        <v/>
      </c>
      <c r="N228" s="48"/>
      <c r="O228" s="48"/>
      <c r="P228" s="48"/>
      <c r="Q228" s="440"/>
      <c r="R228" s="440"/>
      <c r="S228" s="339" t="s">
        <v>130</v>
      </c>
      <c r="T228" s="339" t="str">
        <f>IF(($R226=""),"",SUM(T226:T227))</f>
        <v/>
      </c>
      <c r="U228" s="339" t="str">
        <f t="shared" ref="U228:AC228" si="157">IF(($R226=""),"",SUM(U226,U227))</f>
        <v/>
      </c>
      <c r="V228" s="339" t="str">
        <f t="shared" si="157"/>
        <v/>
      </c>
      <c r="W228" s="391" t="str">
        <f t="shared" si="157"/>
        <v/>
      </c>
      <c r="X228" s="391" t="str">
        <f t="shared" si="157"/>
        <v/>
      </c>
      <c r="Y228" s="380" t="str">
        <f t="shared" si="157"/>
        <v/>
      </c>
      <c r="Z228" s="391" t="str">
        <f t="shared" si="157"/>
        <v/>
      </c>
      <c r="AA228" s="391" t="str">
        <f t="shared" si="157"/>
        <v/>
      </c>
      <c r="AB228" s="391" t="str">
        <f t="shared" si="157"/>
        <v/>
      </c>
      <c r="AC228" s="339" t="str">
        <f t="shared" si="157"/>
        <v/>
      </c>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row>
    <row r="229" spans="1:238">
      <c r="A229" s="440">
        <v>20</v>
      </c>
      <c r="B229" s="270" t="str">
        <f ca="1">IF((IBRF!B30=""),"",IBRF!B30)</f>
        <v/>
      </c>
      <c r="C229" s="242" t="s">
        <v>235</v>
      </c>
      <c r="D229" s="242" t="str">
        <f>IF(OR($E229="",$E229=0),"",SUMPRODUCT(--($C$3:$C$78=$B229),D$3:D$78))</f>
        <v/>
      </c>
      <c r="E229" s="242" t="str">
        <f>IF($B229="","",SUMPRODUCT(--(C$3:C$78=$B229)))</f>
        <v/>
      </c>
      <c r="F229" s="242" t="str">
        <f>IF(OR(($E229=""),($E229=0)),"",SUMIF($C$3:$C$62,$B229,F$3:F$62))</f>
        <v/>
      </c>
      <c r="G229" s="134" t="str">
        <f t="shared" ref="G229:M229" si="158">IF(OR($E229="",$E229=0),"",SUMPRODUCT(--($C$3:$C$78=$B229),G$3:G$78))</f>
        <v/>
      </c>
      <c r="H229" s="134" t="str">
        <f t="shared" si="158"/>
        <v/>
      </c>
      <c r="I229" s="380" t="str">
        <f t="shared" si="158"/>
        <v/>
      </c>
      <c r="J229" s="134" t="str">
        <f t="shared" si="158"/>
        <v/>
      </c>
      <c r="K229" s="134" t="str">
        <f t="shared" si="158"/>
        <v/>
      </c>
      <c r="L229" s="134" t="str">
        <f t="shared" si="158"/>
        <v/>
      </c>
      <c r="M229" s="242" t="str">
        <f t="shared" si="158"/>
        <v/>
      </c>
      <c r="N229" s="48"/>
      <c r="O229" s="48"/>
      <c r="P229" s="48"/>
      <c r="Q229" s="440">
        <v>20</v>
      </c>
      <c r="R229" s="440" t="str">
        <f ca="1">IF((IBRF!H30=""),"",IBRF!H30)</f>
        <v/>
      </c>
      <c r="S229" s="242" t="s">
        <v>235</v>
      </c>
      <c r="T229" s="242" t="str">
        <f>IF(OR($U229="",$U229=0),"",SUMPRODUCT(--($S$3:$S$78=$R229),T$3:T$78))</f>
        <v/>
      </c>
      <c r="U229" s="242" t="str">
        <f>IF($R229="","",SUMPRODUCT(--(S$3:S$78=$R229)))</f>
        <v/>
      </c>
      <c r="V229" s="242" t="str">
        <f t="shared" ref="V229:AC229" si="159">IF(OR($U229="",$U229=0),"",SUMPRODUCT(--($S$3:$S$78=$R229),V$3:V$78))</f>
        <v/>
      </c>
      <c r="W229" s="134" t="str">
        <f t="shared" si="159"/>
        <v/>
      </c>
      <c r="X229" s="134" t="str">
        <f t="shared" si="159"/>
        <v/>
      </c>
      <c r="Y229" s="380" t="str">
        <f t="shared" si="159"/>
        <v/>
      </c>
      <c r="Z229" s="134" t="str">
        <f t="shared" si="159"/>
        <v/>
      </c>
      <c r="AA229" s="134" t="str">
        <f t="shared" si="159"/>
        <v/>
      </c>
      <c r="AB229" s="134" t="str">
        <f t="shared" si="159"/>
        <v/>
      </c>
      <c r="AC229" s="242" t="str">
        <f t="shared" si="159"/>
        <v/>
      </c>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row>
    <row r="230" spans="1:238">
      <c r="A230" s="440"/>
      <c r="B230" s="270"/>
      <c r="C230" s="242" t="s">
        <v>127</v>
      </c>
      <c r="D230" s="242" t="str">
        <f>IF(OR($E230="",$E230=0),"",SUMPRODUCT(--($C$88:$C$163=$B229),D$88:D$163))</f>
        <v/>
      </c>
      <c r="E230" s="242" t="str">
        <f>IF($B229="","",SUMPRODUCT(--(C$88:C$163=$B229)))</f>
        <v/>
      </c>
      <c r="F230" s="242" t="str">
        <f>IF(OR(($E230=""),($E230=0)),"",SUMIF($C$88:$C$147,$B229,F$88:F$147))</f>
        <v/>
      </c>
      <c r="G230" s="134" t="str">
        <f t="shared" ref="G230:M230" si="160">IF(OR($E230="",$E230=0),"",SUMPRODUCT(--($C$88:$C$163=$B229),G$88:G$163))</f>
        <v/>
      </c>
      <c r="H230" s="134" t="str">
        <f t="shared" si="160"/>
        <v/>
      </c>
      <c r="I230" s="380" t="str">
        <f t="shared" si="160"/>
        <v/>
      </c>
      <c r="J230" s="134" t="str">
        <f t="shared" si="160"/>
        <v/>
      </c>
      <c r="K230" s="134" t="str">
        <f t="shared" si="160"/>
        <v/>
      </c>
      <c r="L230" s="134" t="str">
        <f t="shared" si="160"/>
        <v/>
      </c>
      <c r="M230" s="242" t="str">
        <f t="shared" si="160"/>
        <v/>
      </c>
      <c r="N230" s="48"/>
      <c r="O230" s="48"/>
      <c r="P230" s="48"/>
      <c r="Q230" s="440"/>
      <c r="R230" s="440"/>
      <c r="S230" s="242" t="s">
        <v>127</v>
      </c>
      <c r="T230" s="242" t="str">
        <f>IF(OR($U230="",$U230=0),"",SUMPRODUCT(--($S$88:$S$163=$R229),T$88:T$163))</f>
        <v/>
      </c>
      <c r="U230" s="242" t="str">
        <f>IF($R229="","",SUMPRODUCT(--(S$88:S$163=$R229)))</f>
        <v/>
      </c>
      <c r="V230" s="242" t="str">
        <f t="shared" ref="V230:AC230" si="161">IF(OR($U230="",$U230=0),"",SUMPRODUCT(--($S$88:$S$163=$R229),V$88:V$163))</f>
        <v/>
      </c>
      <c r="W230" s="134" t="str">
        <f t="shared" si="161"/>
        <v/>
      </c>
      <c r="X230" s="134" t="str">
        <f t="shared" si="161"/>
        <v/>
      </c>
      <c r="Y230" s="380" t="str">
        <f t="shared" si="161"/>
        <v/>
      </c>
      <c r="Z230" s="134" t="str">
        <f t="shared" si="161"/>
        <v/>
      </c>
      <c r="AA230" s="134" t="str">
        <f t="shared" si="161"/>
        <v/>
      </c>
      <c r="AB230" s="134" t="str">
        <f t="shared" si="161"/>
        <v/>
      </c>
      <c r="AC230" s="242" t="str">
        <f t="shared" si="161"/>
        <v/>
      </c>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row>
    <row r="231" spans="1:238">
      <c r="A231" s="440"/>
      <c r="B231" s="440"/>
      <c r="C231" s="339" t="s">
        <v>130</v>
      </c>
      <c r="D231" s="339" t="str">
        <f>IF(($B229=""),"",SUM(D229:D230))</f>
        <v/>
      </c>
      <c r="E231" s="339" t="str">
        <f>IF(($B229=""),"",SUM(E229:E230))</f>
        <v/>
      </c>
      <c r="F231" s="339" t="str">
        <f>IF(($B229=""),"",SUM(F229:F230))</f>
        <v/>
      </c>
      <c r="G231" s="391" t="str">
        <f t="shared" ref="G231:L231" si="162">IF(($B229=""),"",SUM(G229,G230))</f>
        <v/>
      </c>
      <c r="H231" s="391" t="str">
        <f t="shared" si="162"/>
        <v/>
      </c>
      <c r="I231" s="380" t="str">
        <f t="shared" si="162"/>
        <v/>
      </c>
      <c r="J231" s="391" t="str">
        <f t="shared" si="162"/>
        <v/>
      </c>
      <c r="K231" s="391" t="str">
        <f t="shared" si="162"/>
        <v/>
      </c>
      <c r="L231" s="391" t="str">
        <f t="shared" si="162"/>
        <v/>
      </c>
      <c r="M231" s="339" t="str">
        <f>IF(($B229=""),"",SUM(M229:M230))</f>
        <v/>
      </c>
      <c r="N231" s="48"/>
      <c r="O231" s="48"/>
      <c r="P231" s="48"/>
      <c r="Q231" s="440"/>
      <c r="R231" s="440"/>
      <c r="S231" s="339" t="s">
        <v>130</v>
      </c>
      <c r="T231" s="339" t="str">
        <f>IF(($R229=""),"",SUM(T229:T230))</f>
        <v/>
      </c>
      <c r="U231" s="339" t="str">
        <f t="shared" ref="U231:AC231" si="163">IF(($R229=""),"",SUM(U229,U230))</f>
        <v/>
      </c>
      <c r="V231" s="339" t="str">
        <f t="shared" si="163"/>
        <v/>
      </c>
      <c r="W231" s="391" t="str">
        <f t="shared" si="163"/>
        <v/>
      </c>
      <c r="X231" s="391" t="str">
        <f t="shared" si="163"/>
        <v/>
      </c>
      <c r="Y231" s="380" t="str">
        <f t="shared" si="163"/>
        <v/>
      </c>
      <c r="Z231" s="391" t="str">
        <f t="shared" si="163"/>
        <v/>
      </c>
      <c r="AA231" s="391" t="str">
        <f t="shared" si="163"/>
        <v/>
      </c>
      <c r="AB231" s="391" t="str">
        <f t="shared" si="163"/>
        <v/>
      </c>
      <c r="AC231" s="339" t="str">
        <f t="shared" si="163"/>
        <v/>
      </c>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48"/>
      <c r="HG231" s="48"/>
      <c r="HH231" s="48"/>
      <c r="HI231" s="48"/>
      <c r="HJ231" s="48"/>
      <c r="HK231" s="48"/>
      <c r="HL231" s="48"/>
      <c r="HM231" s="48"/>
      <c r="HN231" s="48"/>
      <c r="HO231" s="48"/>
      <c r="HP231" s="48"/>
      <c r="HQ231" s="48"/>
      <c r="HR231" s="48"/>
      <c r="HS231" s="48"/>
      <c r="HT231" s="48"/>
      <c r="HU231" s="48"/>
      <c r="HV231" s="48"/>
      <c r="HW231" s="48"/>
      <c r="HX231" s="48"/>
      <c r="HY231" s="48"/>
      <c r="HZ231" s="48"/>
      <c r="IA231" s="48"/>
      <c r="IB231" s="48"/>
      <c r="IC231" s="48"/>
      <c r="ID231" s="48"/>
    </row>
  </sheetData>
  <sheetCalcPr fullCalcOnLoad="1"/>
  <mergeCells count="12">
    <mergeCell ref="Q79:Q80"/>
    <mergeCell ref="Z79:Z80"/>
    <mergeCell ref="AA79:AA80"/>
    <mergeCell ref="A164:A165"/>
    <mergeCell ref="J164:J165"/>
    <mergeCell ref="K164:K165"/>
    <mergeCell ref="Q164:Q165"/>
    <mergeCell ref="Z164:Z165"/>
    <mergeCell ref="AA164:AA165"/>
    <mergeCell ref="A79:A80"/>
    <mergeCell ref="J79:J80"/>
    <mergeCell ref="K79:K80"/>
  </mergeCells>
  <pageMargins left="0.75" right="0.75" top="1" bottom="1" header="0.5" footer="0.5"/>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CL94"/>
  <sheetViews>
    <sheetView workbookViewId="0"/>
  </sheetViews>
  <sheetFormatPr baseColWidth="10" defaultColWidth="8.83203125" defaultRowHeight="12.75" customHeight="1"/>
  <cols>
    <col min="1" max="1" width="5.6640625" style="137" customWidth="1"/>
    <col min="2" max="2" width="11.5" style="137" customWidth="1"/>
    <col min="3" max="3" width="20.6640625" style="137" customWidth="1"/>
    <col min="4" max="4" width="5.6640625" style="14" customWidth="1"/>
    <col min="5" max="20" width="3.6640625" style="14" customWidth="1"/>
    <col min="21" max="22" width="5.6640625" style="14" customWidth="1"/>
    <col min="23" max="35" width="3.6640625" style="14" customWidth="1"/>
    <col min="36" max="36" width="6.6640625" style="14" customWidth="1"/>
    <col min="37" max="37" width="11.5" style="14" customWidth="1"/>
    <col min="38" max="50" width="3.6640625" style="14" customWidth="1"/>
    <col min="51" max="51" width="3.5" style="137" customWidth="1"/>
    <col min="52" max="55" width="11.5" style="137" customWidth="1"/>
    <col min="56" max="67" width="3.6640625" style="137" customWidth="1"/>
    <col min="68" max="68" width="6.6640625" style="137" customWidth="1"/>
    <col min="69" max="84" width="3.6640625" style="137" customWidth="1"/>
    <col min="85" max="85" width="6.6640625" style="137" customWidth="1"/>
    <col min="86" max="86" width="11.5" style="137" customWidth="1"/>
    <col min="87" max="90" width="3.6640625" style="137" customWidth="1"/>
  </cols>
  <sheetData>
    <row r="1" spans="1:90" s="137" customFormat="1" ht="13">
      <c r="D1" s="100"/>
      <c r="E1" s="1090" t="s">
        <v>131</v>
      </c>
      <c r="F1" s="1091"/>
      <c r="G1" s="27"/>
      <c r="H1" s="27"/>
      <c r="I1" s="27"/>
      <c r="J1" s="27"/>
      <c r="K1" s="27"/>
      <c r="L1" s="27"/>
      <c r="M1" s="27"/>
      <c r="N1" s="27"/>
      <c r="O1" s="27"/>
      <c r="P1" s="27"/>
      <c r="Q1" s="27"/>
      <c r="R1" s="27"/>
      <c r="S1" s="27"/>
      <c r="T1" s="27"/>
      <c r="U1" s="54"/>
      <c r="V1" s="1092" t="s">
        <v>132</v>
      </c>
      <c r="W1" s="1093" t="s">
        <v>133</v>
      </c>
      <c r="X1" s="1094"/>
      <c r="Y1" s="1094"/>
      <c r="Z1" s="1094"/>
      <c r="AA1" s="1094"/>
      <c r="AB1" s="1094"/>
      <c r="AC1" s="1094"/>
      <c r="AD1" s="1094"/>
      <c r="AE1" s="1094"/>
      <c r="AF1" s="1094"/>
      <c r="AG1" s="1094"/>
      <c r="AH1" s="1094"/>
      <c r="AI1" s="1094"/>
      <c r="AJ1" s="1094"/>
      <c r="AK1" s="14"/>
      <c r="AL1" s="14"/>
      <c r="AM1" s="14"/>
      <c r="AN1" s="14"/>
      <c r="AO1" s="14"/>
      <c r="AP1" s="14"/>
      <c r="AQ1" s="14"/>
      <c r="AR1" s="14"/>
      <c r="AS1" s="14"/>
      <c r="AT1" s="14"/>
      <c r="AU1" s="14"/>
      <c r="AV1" s="14"/>
      <c r="AW1" s="14"/>
      <c r="AX1" s="14"/>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row>
    <row r="2" spans="1:90" s="14" customFormat="1" ht="13">
      <c r="A2" s="372" t="s">
        <v>236</v>
      </c>
      <c r="B2" s="372" t="s">
        <v>134</v>
      </c>
      <c r="C2" s="372" t="s">
        <v>135</v>
      </c>
      <c r="D2" s="372"/>
      <c r="E2" s="372" t="s">
        <v>399</v>
      </c>
      <c r="F2" s="372" t="s">
        <v>403</v>
      </c>
      <c r="G2" s="372" t="s">
        <v>405</v>
      </c>
      <c r="H2" s="372" t="s">
        <v>408</v>
      </c>
      <c r="I2" s="372" t="s">
        <v>401</v>
      </c>
      <c r="J2" s="372" t="s">
        <v>412</v>
      </c>
      <c r="K2" s="372" t="s">
        <v>400</v>
      </c>
      <c r="L2" s="372" t="s">
        <v>416</v>
      </c>
      <c r="M2" s="372" t="s">
        <v>411</v>
      </c>
      <c r="N2" s="372" t="s">
        <v>413</v>
      </c>
      <c r="O2" s="372" t="s">
        <v>522</v>
      </c>
      <c r="P2" s="372" t="s">
        <v>426</v>
      </c>
      <c r="Q2" s="372" t="s">
        <v>406</v>
      </c>
      <c r="R2" s="372" t="s">
        <v>431</v>
      </c>
      <c r="S2" s="372" t="s">
        <v>433</v>
      </c>
      <c r="T2" s="372" t="s">
        <v>398</v>
      </c>
      <c r="U2" s="482" t="s">
        <v>130</v>
      </c>
      <c r="V2" s="1092"/>
      <c r="W2" s="139" t="s">
        <v>209</v>
      </c>
      <c r="X2" s="62" t="s">
        <v>399</v>
      </c>
      <c r="Y2" s="62" t="s">
        <v>403</v>
      </c>
      <c r="Z2" s="62" t="s">
        <v>405</v>
      </c>
      <c r="AA2" s="62" t="s">
        <v>408</v>
      </c>
      <c r="AB2" s="62" t="s">
        <v>401</v>
      </c>
      <c r="AC2" s="62" t="s">
        <v>412</v>
      </c>
      <c r="AD2" s="62" t="s">
        <v>400</v>
      </c>
      <c r="AE2" s="62" t="s">
        <v>416</v>
      </c>
      <c r="AF2" s="62" t="s">
        <v>411</v>
      </c>
      <c r="AG2" s="62" t="s">
        <v>413</v>
      </c>
      <c r="AH2" s="62" t="s">
        <v>431</v>
      </c>
      <c r="AI2" s="62" t="s">
        <v>398</v>
      </c>
      <c r="AJ2" s="120"/>
      <c r="AK2" s="564"/>
      <c r="AL2" s="564"/>
      <c r="AM2" s="564"/>
      <c r="AN2" s="564"/>
      <c r="AO2" s="564"/>
      <c r="AP2" s="564"/>
      <c r="AQ2" s="564"/>
      <c r="AR2" s="564"/>
      <c r="AS2" s="564"/>
      <c r="AT2" s="564"/>
      <c r="AU2" s="564"/>
      <c r="AV2" s="564"/>
      <c r="AW2" s="564"/>
      <c r="AX2" s="564"/>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row>
    <row r="3" spans="1:90" s="137" customFormat="1" ht="13">
      <c r="A3" s="814">
        <v>1</v>
      </c>
      <c r="B3" s="1085" t="str">
        <f ca="1">IF((IBRF!B11=""),"",IBRF!B11)</f>
        <v>101</v>
      </c>
      <c r="C3" s="1086" t="str">
        <f ca="1">IF((IBRF!C11=""),"",IBRF!C11)</f>
        <v>TRAUMA-LINA</v>
      </c>
      <c r="D3" s="14" t="s">
        <v>235</v>
      </c>
      <c r="E3" s="14">
        <f ca="1">IF(($B3=""),"",COUNTIF(Penalties!$B4:$H4,E$2))</f>
        <v>0</v>
      </c>
      <c r="F3" s="14">
        <f ca="1">IF(($B3=""),"",COUNTIF(Penalties!$B4:$H4,F$2))</f>
        <v>0</v>
      </c>
      <c r="G3" s="14">
        <f ca="1">IF(($B3=""),"",COUNTIF(Penalties!$B4:$H4,G$2))</f>
        <v>0</v>
      </c>
      <c r="H3" s="14">
        <f ca="1">IF(($B3=""),"",COUNTIF(Penalties!$B4:$H4,H$2))</f>
        <v>0</v>
      </c>
      <c r="I3" s="14">
        <f ca="1">IF(($B3=""),"",COUNTIF(Penalties!$B4:$H4,I$2))</f>
        <v>0</v>
      </c>
      <c r="J3" s="14">
        <f ca="1">IF(($B3=""),"",COUNTIF(Penalties!$B4:$H4,J$2))</f>
        <v>0</v>
      </c>
      <c r="K3" s="14">
        <f ca="1">IF(($B3=""),"",COUNTIF(Penalties!$B4:$H4,K$2))</f>
        <v>0</v>
      </c>
      <c r="L3" s="14">
        <f ca="1">IF(($B3=""),"",COUNTIF(Penalties!$B4:$H4,L$2))</f>
        <v>0</v>
      </c>
      <c r="M3" s="14">
        <f ca="1">IF(($B3=""),"",COUNTIF(Penalties!$B4:$H4,M$2))</f>
        <v>0</v>
      </c>
      <c r="N3" s="14">
        <f ca="1">IF(($B3=""),"",COUNTIF(Penalties!$B4:$H4,N$2))</f>
        <v>0</v>
      </c>
      <c r="O3" s="14">
        <f ca="1">IF(($B3=""),"",COUNTIF(Penalties!$B4:$H4,O$2))</f>
        <v>0</v>
      </c>
      <c r="P3" s="14">
        <f ca="1">IF(($B3=""),"",COUNTIF(Penalties!$B4:$H4,P$2))</f>
        <v>0</v>
      </c>
      <c r="Q3" s="14">
        <f ca="1">IF(($B3=""),"",COUNTIF(Penalties!$B4:$H4,Q$2))</f>
        <v>0</v>
      </c>
      <c r="R3" s="14">
        <f ca="1">IF(($B3=""),"",COUNTIF(Penalties!$B4:$H4,R$2))</f>
        <v>0</v>
      </c>
      <c r="S3" s="14">
        <f ca="1">IF(($B3=""),"",COUNTIF(Penalties!$B4:$H4,S$2))</f>
        <v>0</v>
      </c>
      <c r="T3" s="14">
        <f ca="1">IF(($B3=""),"",COUNTIF(Penalties!$B4:$H4,T$2))</f>
        <v>1</v>
      </c>
      <c r="U3" s="415">
        <f ca="1">IF((B3=""),"",SUM(E3:T3))</f>
        <v>1</v>
      </c>
      <c r="V3" s="418">
        <f ca="1">IF((B3=""),"",SUM(E3:T3))</f>
        <v>1</v>
      </c>
      <c r="W3" s="551" t="str">
        <f ca="1">IF(($B3=""),"",IF((Penalties!$I4=W$2),1,""))</f>
        <v/>
      </c>
      <c r="X3" s="369" t="str">
        <f ca="1">IF(($B3=""),"",IF((Penalties!$I4=X$2),1,""))</f>
        <v/>
      </c>
      <c r="Y3" s="369" t="str">
        <f ca="1">IF(($B3=""),"",IF((Penalties!$I4=Y$2),1,""))</f>
        <v/>
      </c>
      <c r="Z3" s="369" t="str">
        <f ca="1">IF(($B3=""),"",IF((Penalties!$I4=Z$2),1,""))</f>
        <v/>
      </c>
      <c r="AA3" s="369" t="str">
        <f ca="1">IF(($B3=""),"",IF((Penalties!$I4=AA$2),1,""))</f>
        <v/>
      </c>
      <c r="AB3" s="369" t="str">
        <f ca="1">IF(($B3=""),"",IF((Penalties!$I4=AB$2),1,""))</f>
        <v/>
      </c>
      <c r="AC3" s="369" t="str">
        <f ca="1">IF(($B3=""),"",IF((Penalties!$I4=AC$2),1,""))</f>
        <v/>
      </c>
      <c r="AD3" s="369" t="str">
        <f ca="1">IF(($B3=""),"",IF((Penalties!$I4=AD$2),1,""))</f>
        <v/>
      </c>
      <c r="AE3" s="369" t="str">
        <f ca="1">IF(($B3=""),"",IF((Penalties!$I4=AE$2),1,""))</f>
        <v/>
      </c>
      <c r="AF3" s="369" t="str">
        <f ca="1">IF(($B3=""),"",IF((Penalties!$I4=AF$2),1,""))</f>
        <v/>
      </c>
      <c r="AG3" s="369" t="str">
        <f ca="1">IF(($B3=""),"",IF((Penalties!$I4=AG$2),1,""))</f>
        <v/>
      </c>
      <c r="AH3" s="369" t="str">
        <f ca="1">IF(($B3=""),"",IF((Penalties!$I4=AH$2),1,""))</f>
        <v/>
      </c>
      <c r="AI3" s="360" t="str">
        <f ca="1">IF(($B3=""),"",IF((Penalties!$I4=AI$2),1,""))</f>
        <v/>
      </c>
      <c r="AJ3" s="195"/>
      <c r="AK3" s="130"/>
      <c r="AL3" s="14"/>
      <c r="AM3" s="14"/>
      <c r="AN3" s="14"/>
      <c r="AO3" s="14"/>
      <c r="AP3" s="14"/>
      <c r="AQ3" s="14"/>
      <c r="AR3" s="14"/>
      <c r="AS3" s="14"/>
      <c r="AT3" s="14"/>
      <c r="AU3" s="14"/>
      <c r="AV3" s="14"/>
      <c r="AW3" s="14"/>
      <c r="AX3" s="14"/>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row>
    <row r="4" spans="1:90" s="137" customFormat="1" ht="13">
      <c r="A4" s="814"/>
      <c r="B4" s="1085"/>
      <c r="C4" s="1086"/>
      <c r="D4" s="14" t="s">
        <v>127</v>
      </c>
      <c r="E4" s="14">
        <f ca="1">IF(($B3=""),"",COUNTIF(Penalties!$Z4:$AF4,E$2))</f>
        <v>0</v>
      </c>
      <c r="F4" s="14">
        <f ca="1">IF(($B3=""),"",COUNTIF(Penalties!$Z4:$AF4,F$2))</f>
        <v>0</v>
      </c>
      <c r="G4" s="14">
        <f ca="1">IF(($B3=""),"",COUNTIF(Penalties!$Z4:$AF4,G$2))</f>
        <v>0</v>
      </c>
      <c r="H4" s="14">
        <f ca="1">IF(($B3=""),"",COUNTIF(Penalties!$Z4:$AF4,H$2))</f>
        <v>0</v>
      </c>
      <c r="I4" s="14">
        <f ca="1">IF(($B3=""),"",COUNTIF(Penalties!$Z4:$AF4,I$2))</f>
        <v>0</v>
      </c>
      <c r="J4" s="14">
        <f ca="1">IF(($B3=""),"",COUNTIF(Penalties!$Z4:$AF4,J$2))</f>
        <v>0</v>
      </c>
      <c r="K4" s="14">
        <f ca="1">IF(($B3=""),"",COUNTIF(Penalties!$Z4:$AF4,K$2))</f>
        <v>0</v>
      </c>
      <c r="L4" s="14">
        <f ca="1">IF(($B3=""),"",COUNTIF(Penalties!$Z4:$AF4,L$2))</f>
        <v>0</v>
      </c>
      <c r="M4" s="14">
        <f ca="1">IF(($B3=""),"",COUNTIF(Penalties!$Z4:$AF4,M$2))</f>
        <v>0</v>
      </c>
      <c r="N4" s="14">
        <f ca="1">IF(($B3=""),"",COUNTIF(Penalties!$Z4:$AF4,N$2))</f>
        <v>0</v>
      </c>
      <c r="O4" s="14">
        <f ca="1">IF(($B3=""),"",COUNTIF(Penalties!$Z4:$AF4,O$2))</f>
        <v>1</v>
      </c>
      <c r="P4" s="14">
        <f ca="1">IF(($B3=""),"",COUNTIF(Penalties!$Z4:$AF4,P$2))</f>
        <v>0</v>
      </c>
      <c r="Q4" s="14">
        <f ca="1">IF(($B3=""),"",COUNTIF(Penalties!$Z4:$AF4,Q$2))</f>
        <v>0</v>
      </c>
      <c r="R4" s="14">
        <f ca="1">IF(($B3=""),"",COUNTIF(Penalties!$Z4:$AF4,R$2))</f>
        <v>0</v>
      </c>
      <c r="S4" s="14">
        <f ca="1">IF(($B3=""),"",COUNTIF(Penalties!$Z4:$AF4,S$2))</f>
        <v>0</v>
      </c>
      <c r="T4" s="14">
        <f ca="1">IF(($B3=""),"",COUNTIF(Penalties!$Z4:$AF4,T$2))</f>
        <v>0</v>
      </c>
      <c r="U4" s="415">
        <f ca="1">IF((B3=""),"",SUM(E4:T4))</f>
        <v>1</v>
      </c>
      <c r="V4" s="418">
        <f ca="1">IF((B3=""),"",SUM(E4:T4))</f>
        <v>1</v>
      </c>
      <c r="W4" s="551" t="str">
        <f ca="1">IF(($B3=""),"",IF((Penalties!$AG4=W$2),1,""))</f>
        <v/>
      </c>
      <c r="X4" s="369" t="str">
        <f ca="1">IF(($B3=""),"",IF((Penalties!$AG4=X$2),1,""))</f>
        <v/>
      </c>
      <c r="Y4" s="369" t="str">
        <f ca="1">IF(($B3=""),"",IF((Penalties!$AG4=Y$2),1,""))</f>
        <v/>
      </c>
      <c r="Z4" s="369" t="str">
        <f ca="1">IF(($B3=""),"",IF((Penalties!$AG4=Z$2),1,""))</f>
        <v/>
      </c>
      <c r="AA4" s="369" t="str">
        <f ca="1">IF(($B3=""),"",IF((Penalties!$AG4=AA$2),1,""))</f>
        <v/>
      </c>
      <c r="AB4" s="369" t="str">
        <f ca="1">IF(($B3=""),"",IF((Penalties!$AG4=AB$2),1,""))</f>
        <v/>
      </c>
      <c r="AC4" s="369" t="str">
        <f ca="1">IF(($B3=""),"",IF((Penalties!$AG4=AC$2),1,""))</f>
        <v/>
      </c>
      <c r="AD4" s="369" t="str">
        <f ca="1">IF(($B3=""),"",IF((Penalties!$AG4=AD$2),1,""))</f>
        <v/>
      </c>
      <c r="AE4" s="369" t="str">
        <f ca="1">IF(($B3=""),"",IF((Penalties!$AG4=AE$2),1,""))</f>
        <v/>
      </c>
      <c r="AF4" s="369" t="str">
        <f ca="1">IF(($B3=""),"",IF((Penalties!$AG4=AF$2),1,""))</f>
        <v/>
      </c>
      <c r="AG4" s="369" t="str">
        <f ca="1">IF(($B3=""),"",IF((Penalties!$AG4=AG$2),1,""))</f>
        <v/>
      </c>
      <c r="AH4" s="369" t="str">
        <f ca="1">IF(($B3=""),"",IF((Penalties!$AG4=AH$2),1,""))</f>
        <v/>
      </c>
      <c r="AI4" s="360" t="str">
        <f ca="1">IF(($B3=""),"",IF((Penalties!$AG4=AI$2),1,""))</f>
        <v/>
      </c>
      <c r="AJ4" s="101" t="str">
        <f>IF((SUM(X3:AI4)=0), "", IF((SUM(X3:AI3)=1), LOOKUP(1, X3:AI3, $X$2:$AI$2), LOOKUP(1, X4:AI4, $X$2:$AI$2)))</f>
        <v/>
      </c>
      <c r="AK4" s="130"/>
      <c r="AL4" s="14"/>
      <c r="AM4" s="14"/>
      <c r="AN4" s="14"/>
      <c r="AO4" s="14"/>
      <c r="AP4" s="14"/>
      <c r="AQ4" s="14"/>
      <c r="AR4" s="14"/>
      <c r="AS4" s="14"/>
      <c r="AT4" s="14"/>
      <c r="AU4" s="14"/>
      <c r="AV4" s="14"/>
      <c r="AW4" s="14"/>
      <c r="AX4" s="14"/>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row>
    <row r="5" spans="1:90" s="137" customFormat="1" ht="13">
      <c r="A5" s="1087">
        <f>A3+1</f>
        <v>2</v>
      </c>
      <c r="B5" s="1088" t="str">
        <f ca="1">IF((IBRF!B12=""),"",IBRF!B12)</f>
        <v>105</v>
      </c>
      <c r="C5" s="1089" t="str">
        <f ca="1">IF((IBRF!C12=""),"",IBRF!C12)</f>
        <v>MAJESTIC</v>
      </c>
      <c r="D5" s="273" t="s">
        <v>235</v>
      </c>
      <c r="E5" s="273">
        <f ca="1">IF(($B5=""),"",COUNTIF(Penalties!$B6:$H6,E$2))</f>
        <v>0</v>
      </c>
      <c r="F5" s="273">
        <f ca="1">IF(($B5=""),"",COUNTIF(Penalties!$B6:$H6,F$2))</f>
        <v>0</v>
      </c>
      <c r="G5" s="273">
        <f ca="1">IF(($B5=""),"",COUNTIF(Penalties!$B6:$H6,G$2))</f>
        <v>0</v>
      </c>
      <c r="H5" s="273">
        <f ca="1">IF(($B5=""),"",COUNTIF(Penalties!$B6:$H6,H$2))</f>
        <v>0</v>
      </c>
      <c r="I5" s="273">
        <f ca="1">IF(($B5=""),"",COUNTIF(Penalties!$B6:$H6,I$2))</f>
        <v>0</v>
      </c>
      <c r="J5" s="273">
        <f ca="1">IF(($B5=""),"",COUNTIF(Penalties!$B6:$H6,J$2))</f>
        <v>0</v>
      </c>
      <c r="K5" s="273">
        <f ca="1">IF(($B5=""),"",COUNTIF(Penalties!$B6:$H6,K$2))</f>
        <v>0</v>
      </c>
      <c r="L5" s="273">
        <f ca="1">IF(($B5=""),"",COUNTIF(Penalties!$B6:$H6,L$2))</f>
        <v>0</v>
      </c>
      <c r="M5" s="273">
        <f ca="1">IF(($B5=""),"",COUNTIF(Penalties!$B6:$H6,M$2))</f>
        <v>0</v>
      </c>
      <c r="N5" s="273">
        <f ca="1">IF(($B5=""),"",COUNTIF(Penalties!$B6:$H6,N$2))</f>
        <v>0</v>
      </c>
      <c r="O5" s="273">
        <f ca="1">IF(($B5=""),"",COUNTIF(Penalties!$B6:$H6,O$2))</f>
        <v>0</v>
      </c>
      <c r="P5" s="273">
        <f ca="1">IF(($B5=""),"",COUNTIF(Penalties!$B6:$H6,P$2))</f>
        <v>0</v>
      </c>
      <c r="Q5" s="273">
        <f ca="1">IF(($B5=""),"",COUNTIF(Penalties!$B6:$H6,Q$2))</f>
        <v>0</v>
      </c>
      <c r="R5" s="273">
        <f ca="1">IF(($B5=""),"",COUNTIF(Penalties!$B6:$H6,R$2))</f>
        <v>0</v>
      </c>
      <c r="S5" s="273">
        <f ca="1">IF(($B5=""),"",COUNTIF(Penalties!$B6:$H6,S$2))</f>
        <v>0</v>
      </c>
      <c r="T5" s="273">
        <f ca="1">IF(($B5=""),"",COUNTIF(Penalties!$B6:$H6,T$2))</f>
        <v>0</v>
      </c>
      <c r="U5" s="340">
        <f ca="1">IF((B5=""),"",SUM(E5:T5))</f>
        <v>0</v>
      </c>
      <c r="V5" s="471">
        <f ca="1">IF((B5=""),"",SUM(E5:T5))</f>
        <v>0</v>
      </c>
      <c r="W5" s="551" t="str">
        <f ca="1">IF(($B5=""),"",IF((Penalties!$I6=W$2),1,""))</f>
        <v/>
      </c>
      <c r="X5" s="369" t="str">
        <f ca="1">IF(($B5=""),"",IF((Penalties!$I6=X$2),1,""))</f>
        <v/>
      </c>
      <c r="Y5" s="369" t="str">
        <f ca="1">IF(($B5=""),"",IF((Penalties!$I6=Y$2),1,""))</f>
        <v/>
      </c>
      <c r="Z5" s="369" t="str">
        <f ca="1">IF(($B5=""),"",IF((Penalties!$I6=Z$2),1,""))</f>
        <v/>
      </c>
      <c r="AA5" s="369" t="str">
        <f ca="1">IF(($B5=""),"",IF((Penalties!$I6=AA$2),1,""))</f>
        <v/>
      </c>
      <c r="AB5" s="369" t="str">
        <f ca="1">IF(($B5=""),"",IF((Penalties!$I6=AB$2),1,""))</f>
        <v/>
      </c>
      <c r="AC5" s="369" t="str">
        <f ca="1">IF(($B5=""),"",IF((Penalties!$I6=AC$2),1,""))</f>
        <v/>
      </c>
      <c r="AD5" s="369" t="str">
        <f ca="1">IF(($B5=""),"",IF((Penalties!$I6=AD$2),1,""))</f>
        <v/>
      </c>
      <c r="AE5" s="369" t="str">
        <f ca="1">IF(($B5=""),"",IF((Penalties!$I6=AE$2),1,""))</f>
        <v/>
      </c>
      <c r="AF5" s="369" t="str">
        <f ca="1">IF(($B5=""),"",IF((Penalties!$I6=AF$2),1,""))</f>
        <v/>
      </c>
      <c r="AG5" s="369" t="str">
        <f ca="1">IF(($B5=""),"",IF((Penalties!$I6=AG$2),1,""))</f>
        <v/>
      </c>
      <c r="AH5" s="369" t="str">
        <f ca="1">IF(($B5=""),"",IF((Penalties!$I6=AH$2),1,""))</f>
        <v/>
      </c>
      <c r="AI5" s="360" t="str">
        <f ca="1">IF(($B5=""),"",IF((Penalties!$I6=AI$2),1,""))</f>
        <v/>
      </c>
      <c r="AJ5" s="260"/>
      <c r="AK5" s="130"/>
      <c r="AL5" s="14"/>
      <c r="AM5" s="14"/>
      <c r="AN5" s="14"/>
      <c r="AO5" s="14"/>
      <c r="AP5" s="14"/>
      <c r="AQ5" s="14"/>
      <c r="AR5" s="14"/>
      <c r="AS5" s="14"/>
      <c r="AT5" s="14"/>
      <c r="AU5" s="14"/>
      <c r="AV5" s="14"/>
      <c r="AW5" s="14"/>
      <c r="AX5" s="14"/>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row>
    <row r="6" spans="1:90" s="137" customFormat="1" ht="13.5" customHeight="1">
      <c r="A6" s="1087"/>
      <c r="B6" s="1088"/>
      <c r="C6" s="1089"/>
      <c r="D6" s="273" t="s">
        <v>127</v>
      </c>
      <c r="E6" s="273">
        <f ca="1">IF(($B5=""),"",COUNTIF(Penalties!$Z6:$AF6,E$2))</f>
        <v>0</v>
      </c>
      <c r="F6" s="273">
        <f ca="1">IF(($B5=""),"",COUNTIF(Penalties!$Z6:$AF6,F$2))</f>
        <v>0</v>
      </c>
      <c r="G6" s="273">
        <f ca="1">IF(($B5=""),"",COUNTIF(Penalties!$Z6:$AF6,G$2))</f>
        <v>0</v>
      </c>
      <c r="H6" s="273">
        <f ca="1">IF(($B5=""),"",COUNTIF(Penalties!$Z6:$AF6,H$2))</f>
        <v>0</v>
      </c>
      <c r="I6" s="273">
        <f ca="1">IF(($B5=""),"",COUNTIF(Penalties!$Z6:$AF6,I$2))</f>
        <v>0</v>
      </c>
      <c r="J6" s="273">
        <f ca="1">IF(($B5=""),"",COUNTIF(Penalties!$Z6:$AF6,J$2))</f>
        <v>0</v>
      </c>
      <c r="K6" s="273">
        <f ca="1">IF(($B5=""),"",COUNTIF(Penalties!$Z6:$AF6,K$2))</f>
        <v>0</v>
      </c>
      <c r="L6" s="273">
        <f ca="1">IF(($B5=""),"",COUNTIF(Penalties!$Z6:$AF6,L$2))</f>
        <v>0</v>
      </c>
      <c r="M6" s="273">
        <f ca="1">IF(($B5=""),"",COUNTIF(Penalties!$Z6:$AF6,M$2))</f>
        <v>0</v>
      </c>
      <c r="N6" s="273">
        <f ca="1">IF(($B5=""),"",COUNTIF(Penalties!$Z6:$AF6,N$2))</f>
        <v>0</v>
      </c>
      <c r="O6" s="273">
        <f ca="1">IF(($B5=""),"",COUNTIF(Penalties!$Z6:$AF6,O$2))</f>
        <v>0</v>
      </c>
      <c r="P6" s="273">
        <f ca="1">IF(($B5=""),"",COUNTIF(Penalties!$Z6:$AF6,P$2))</f>
        <v>0</v>
      </c>
      <c r="Q6" s="273">
        <f ca="1">IF(($B5=""),"",COUNTIF(Penalties!$Z6:$AF6,Q$2))</f>
        <v>0</v>
      </c>
      <c r="R6" s="273">
        <f ca="1">IF(($B5=""),"",COUNTIF(Penalties!$Z6:$AF6,R$2))</f>
        <v>0</v>
      </c>
      <c r="S6" s="273">
        <f ca="1">IF(($B5=""),"",COUNTIF(Penalties!$Z6:$AF6,S$2))</f>
        <v>0</v>
      </c>
      <c r="T6" s="273">
        <f ca="1">IF(($B5=""),"",COUNTIF(Penalties!$Z6:$AF6,T$2))</f>
        <v>0</v>
      </c>
      <c r="U6" s="340">
        <f ca="1">IF((B5=""),"",SUM(E6:T6))</f>
        <v>0</v>
      </c>
      <c r="V6" s="471">
        <f ca="1">IF((B5=""),"",SUM(E6:T6))</f>
        <v>0</v>
      </c>
      <c r="W6" s="551" t="str">
        <f ca="1">IF(($B5=""),"",IF((Penalties!$AG6=W$2),1,""))</f>
        <v/>
      </c>
      <c r="X6" s="369" t="str">
        <f ca="1">IF(($B5=""),"",IF((Penalties!$AG6=X$2),1,""))</f>
        <v/>
      </c>
      <c r="Y6" s="369" t="str">
        <f ca="1">IF(($B5=""),"",IF((Penalties!$AG6=Y$2),1,""))</f>
        <v/>
      </c>
      <c r="Z6" s="369" t="str">
        <f ca="1">IF(($B5=""),"",IF((Penalties!$AG6=Z$2),1,""))</f>
        <v/>
      </c>
      <c r="AA6" s="369" t="str">
        <f ca="1">IF(($B5=""),"",IF((Penalties!$AG6=AA$2),1,""))</f>
        <v/>
      </c>
      <c r="AB6" s="369" t="str">
        <f ca="1">IF(($B5=""),"",IF((Penalties!$AG6=AB$2),1,""))</f>
        <v/>
      </c>
      <c r="AC6" s="369" t="str">
        <f ca="1">IF(($B5=""),"",IF((Penalties!$AG6=AC$2),1,""))</f>
        <v/>
      </c>
      <c r="AD6" s="369" t="str">
        <f ca="1">IF(($B5=""),"",IF((Penalties!$AG6=AD$2),1,""))</f>
        <v/>
      </c>
      <c r="AE6" s="369" t="str">
        <f ca="1">IF(($B5=""),"",IF((Penalties!$AG6=AE$2),1,""))</f>
        <v/>
      </c>
      <c r="AF6" s="369" t="str">
        <f ca="1">IF(($B5=""),"",IF((Penalties!$AG6=AF$2),1,""))</f>
        <v/>
      </c>
      <c r="AG6" s="369" t="str">
        <f ca="1">IF(($B5=""),"",IF((Penalties!$AG6=AG$2),1,""))</f>
        <v/>
      </c>
      <c r="AH6" s="369" t="str">
        <f ca="1">IF(($B5=""),"",IF((Penalties!$AG6=AH$2),1,""))</f>
        <v/>
      </c>
      <c r="AI6" s="360" t="str">
        <f ca="1">IF(($B5=""),"",IF((Penalties!$AG6=AI$2),1,""))</f>
        <v/>
      </c>
      <c r="AJ6" s="508" t="str">
        <f>IF((SUM(X5:AI6)=0), "", IF((SUM(X5:AI5)=1), LOOKUP(1, X5:AI5, $X$2:$AI$2), LOOKUP(1, X6:AI6, $X$2:$AI$2)))</f>
        <v/>
      </c>
      <c r="AK6" s="130"/>
      <c r="AL6" s="14"/>
      <c r="AM6" s="14"/>
      <c r="AN6" s="14"/>
      <c r="AO6" s="14"/>
      <c r="AP6" s="14"/>
      <c r="AQ6" s="14"/>
      <c r="AR6" s="14"/>
      <c r="AS6" s="14"/>
      <c r="AT6" s="14"/>
      <c r="AU6" s="14"/>
      <c r="AV6" s="14"/>
      <c r="AW6" s="14"/>
      <c r="AX6" s="14"/>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row>
    <row r="7" spans="1:90" s="137" customFormat="1" ht="13">
      <c r="A7" s="814">
        <f>A5+1</f>
        <v>3</v>
      </c>
      <c r="B7" s="1085" t="str">
        <f ca="1">IF((IBRF!B13=""),"",IBRF!B13)</f>
        <v>121</v>
      </c>
      <c r="C7" s="1086" t="str">
        <f ca="1">IF((IBRF!C13=""),"",IBRF!C13)</f>
        <v>RACHEL TENSION</v>
      </c>
      <c r="D7" s="14" t="s">
        <v>235</v>
      </c>
      <c r="E7" s="14">
        <f ca="1">IF(($B7=""),"",COUNTIF(Penalties!$B8:$H8,E$2))</f>
        <v>0</v>
      </c>
      <c r="F7" s="14">
        <f ca="1">IF(($B7=""),"",COUNTIF(Penalties!$B8:$H8,F$2))</f>
        <v>0</v>
      </c>
      <c r="G7" s="14">
        <f ca="1">IF(($B7=""),"",COUNTIF(Penalties!$B8:$H8,G$2))</f>
        <v>0</v>
      </c>
      <c r="H7" s="14">
        <f ca="1">IF(($B7=""),"",COUNTIF(Penalties!$B8:$H8,H$2))</f>
        <v>0</v>
      </c>
      <c r="I7" s="14">
        <f ca="1">IF(($B7=""),"",COUNTIF(Penalties!$B8:$H8,I$2))</f>
        <v>0</v>
      </c>
      <c r="J7" s="14">
        <f ca="1">IF(($B7=""),"",COUNTIF(Penalties!$B8:$H8,J$2))</f>
        <v>0</v>
      </c>
      <c r="K7" s="14">
        <f ca="1">IF(($B7=""),"",COUNTIF(Penalties!$B8:$H8,K$2))</f>
        <v>0</v>
      </c>
      <c r="L7" s="14">
        <f ca="1">IF(($B7=""),"",COUNTIF(Penalties!$B8:$H8,L$2))</f>
        <v>0</v>
      </c>
      <c r="M7" s="14">
        <f ca="1">IF(($B7=""),"",COUNTIF(Penalties!$B8:$H8,M$2))</f>
        <v>0</v>
      </c>
      <c r="N7" s="14">
        <f ca="1">IF(($B7=""),"",COUNTIF(Penalties!$B8:$H8,N$2))</f>
        <v>0</v>
      </c>
      <c r="O7" s="14">
        <f ca="1">IF(($B7=""),"",COUNTIF(Penalties!$B8:$H8,O$2))</f>
        <v>0</v>
      </c>
      <c r="P7" s="14">
        <f ca="1">IF(($B7=""),"",COUNTIF(Penalties!$B8:$H8,P$2))</f>
        <v>0</v>
      </c>
      <c r="Q7" s="14">
        <f ca="1">IF(($B7=""),"",COUNTIF(Penalties!$B8:$H8,Q$2))</f>
        <v>0</v>
      </c>
      <c r="R7" s="14">
        <f ca="1">IF(($B7=""),"",COUNTIF(Penalties!$B8:$H8,R$2))</f>
        <v>0</v>
      </c>
      <c r="S7" s="14">
        <f ca="1">IF(($B7=""),"",COUNTIF(Penalties!$B8:$H8,S$2))</f>
        <v>0</v>
      </c>
      <c r="T7" s="14">
        <f ca="1">IF(($B7=""),"",COUNTIF(Penalties!$B8:$H8,T$2))</f>
        <v>0</v>
      </c>
      <c r="U7" s="415">
        <f ca="1">IF((B7=""),"",SUM(E7:T7))</f>
        <v>0</v>
      </c>
      <c r="V7" s="418">
        <f ca="1">IF((B7=""),"",SUM(E7:T7))</f>
        <v>0</v>
      </c>
      <c r="W7" s="551" t="str">
        <f ca="1">IF(($B7=""),"",IF((Penalties!$I8=W$2),1,""))</f>
        <v/>
      </c>
      <c r="X7" s="369" t="str">
        <f ca="1">IF(($B7=""),"",IF((Penalties!$I8=X$2),1,""))</f>
        <v/>
      </c>
      <c r="Y7" s="369" t="str">
        <f ca="1">IF(($B7=""),"",IF((Penalties!$I8=Y$2),1,""))</f>
        <v/>
      </c>
      <c r="Z7" s="369" t="str">
        <f ca="1">IF(($B7=""),"",IF((Penalties!$I8=Z$2),1,""))</f>
        <v/>
      </c>
      <c r="AA7" s="369" t="str">
        <f ca="1">IF(($B7=""),"",IF((Penalties!$I8=AA$2),1,""))</f>
        <v/>
      </c>
      <c r="AB7" s="369" t="str">
        <f ca="1">IF(($B7=""),"",IF((Penalties!$I8=AB$2),1,""))</f>
        <v/>
      </c>
      <c r="AC7" s="369" t="str">
        <f ca="1">IF(($B7=""),"",IF((Penalties!$I8=AC$2),1,""))</f>
        <v/>
      </c>
      <c r="AD7" s="369" t="str">
        <f ca="1">IF(($B7=""),"",IF((Penalties!$I8=AD$2),1,""))</f>
        <v/>
      </c>
      <c r="AE7" s="369" t="str">
        <f ca="1">IF(($B7=""),"",IF((Penalties!$I8=AE$2),1,""))</f>
        <v/>
      </c>
      <c r="AF7" s="369" t="str">
        <f ca="1">IF(($B7=""),"",IF((Penalties!$I8=AF$2),1,""))</f>
        <v/>
      </c>
      <c r="AG7" s="369" t="str">
        <f ca="1">IF(($B7=""),"",IF((Penalties!$I8=AG$2),1,""))</f>
        <v/>
      </c>
      <c r="AH7" s="369" t="str">
        <f ca="1">IF(($B7=""),"",IF((Penalties!$I8=AH$2),1,""))</f>
        <v/>
      </c>
      <c r="AI7" s="360" t="str">
        <f ca="1">IF(($B7=""),"",IF((Penalties!$I8=AI$2),1,""))</f>
        <v/>
      </c>
      <c r="AJ7" s="195"/>
      <c r="AK7" s="130"/>
      <c r="AL7" s="14"/>
      <c r="AM7" s="14"/>
      <c r="AN7" s="14"/>
      <c r="AO7" s="14"/>
      <c r="AP7" s="14"/>
      <c r="AQ7" s="14"/>
      <c r="AR7" s="14"/>
      <c r="AS7" s="14"/>
      <c r="AT7" s="14"/>
      <c r="AU7" s="14"/>
      <c r="AV7" s="14"/>
      <c r="AW7" s="14"/>
      <c r="AX7" s="14"/>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row>
    <row r="8" spans="1:90" s="137" customFormat="1" ht="13">
      <c r="A8" s="814"/>
      <c r="B8" s="1085"/>
      <c r="C8" s="1086"/>
      <c r="D8" s="14" t="s">
        <v>127</v>
      </c>
      <c r="E8" s="14">
        <f ca="1">IF(($B7=""),"",COUNTIF(Penalties!$Z8:$AF8,E$2))</f>
        <v>0</v>
      </c>
      <c r="F8" s="14">
        <f ca="1">IF(($B7=""),"",COUNTIF(Penalties!$Z8:$AF8,F$2))</f>
        <v>0</v>
      </c>
      <c r="G8" s="14">
        <f ca="1">IF(($B7=""),"",COUNTIF(Penalties!$Z8:$AF8,G$2))</f>
        <v>0</v>
      </c>
      <c r="H8" s="14">
        <f ca="1">IF(($B7=""),"",COUNTIF(Penalties!$Z8:$AF8,H$2))</f>
        <v>0</v>
      </c>
      <c r="I8" s="14">
        <f ca="1">IF(($B7=""),"",COUNTIF(Penalties!$Z8:$AF8,I$2))</f>
        <v>0</v>
      </c>
      <c r="J8" s="14">
        <f ca="1">IF(($B7=""),"",COUNTIF(Penalties!$Z8:$AF8,J$2))</f>
        <v>0</v>
      </c>
      <c r="K8" s="14">
        <f ca="1">IF(($B7=""),"",COUNTIF(Penalties!$Z8:$AF8,K$2))</f>
        <v>0</v>
      </c>
      <c r="L8" s="14">
        <f ca="1">IF(($B7=""),"",COUNTIF(Penalties!$Z8:$AF8,L$2))</f>
        <v>0</v>
      </c>
      <c r="M8" s="14">
        <f ca="1">IF(($B7=""),"",COUNTIF(Penalties!$Z8:$AF8,M$2))</f>
        <v>0</v>
      </c>
      <c r="N8" s="14">
        <f ca="1">IF(($B7=""),"",COUNTIF(Penalties!$Z8:$AF8,N$2))</f>
        <v>0</v>
      </c>
      <c r="O8" s="14">
        <f ca="1">IF(($B7=""),"",COUNTIF(Penalties!$Z8:$AF8,O$2))</f>
        <v>0</v>
      </c>
      <c r="P8" s="14">
        <f ca="1">IF(($B7=""),"",COUNTIF(Penalties!$Z8:$AF8,P$2))</f>
        <v>0</v>
      </c>
      <c r="Q8" s="14">
        <f ca="1">IF(($B7=""),"",COUNTIF(Penalties!$Z8:$AF8,Q$2))</f>
        <v>0</v>
      </c>
      <c r="R8" s="14">
        <f ca="1">IF(($B7=""),"",COUNTIF(Penalties!$Z8:$AF8,R$2))</f>
        <v>0</v>
      </c>
      <c r="S8" s="14">
        <f ca="1">IF(($B7=""),"",COUNTIF(Penalties!$Z8:$AF8,S$2))</f>
        <v>0</v>
      </c>
      <c r="T8" s="14">
        <f ca="1">IF(($B7=""),"",COUNTIF(Penalties!$Z8:$AF8,T$2))</f>
        <v>0</v>
      </c>
      <c r="U8" s="415">
        <f ca="1">IF((B7=""),"",SUM(E8:T8))</f>
        <v>0</v>
      </c>
      <c r="V8" s="418">
        <f ca="1">IF((B7=""),"",SUM(E8:T8))</f>
        <v>0</v>
      </c>
      <c r="W8" s="551" t="str">
        <f ca="1">IF(($B7=""),"",IF((Penalties!$AG8=W$2),1,""))</f>
        <v/>
      </c>
      <c r="X8" s="369" t="str">
        <f ca="1">IF(($B7=""),"",IF((Penalties!$AG8=X$2),1,""))</f>
        <v/>
      </c>
      <c r="Y8" s="369" t="str">
        <f ca="1">IF(($B7=""),"",IF((Penalties!$AG8=Y$2),1,""))</f>
        <v/>
      </c>
      <c r="Z8" s="369" t="str">
        <f ca="1">IF(($B7=""),"",IF((Penalties!$AG8=Z$2),1,""))</f>
        <v/>
      </c>
      <c r="AA8" s="369" t="str">
        <f ca="1">IF(($B7=""),"",IF((Penalties!$AG8=AA$2),1,""))</f>
        <v/>
      </c>
      <c r="AB8" s="369" t="str">
        <f ca="1">IF(($B7=""),"",IF((Penalties!$AG8=AB$2),1,""))</f>
        <v/>
      </c>
      <c r="AC8" s="369" t="str">
        <f ca="1">IF(($B7=""),"",IF((Penalties!$AG8=AC$2),1,""))</f>
        <v/>
      </c>
      <c r="AD8" s="369" t="str">
        <f ca="1">IF(($B7=""),"",IF((Penalties!$AG8=AD$2),1,""))</f>
        <v/>
      </c>
      <c r="AE8" s="369" t="str">
        <f ca="1">IF(($B7=""),"",IF((Penalties!$AG8=AE$2),1,""))</f>
        <v/>
      </c>
      <c r="AF8" s="369" t="str">
        <f ca="1">IF(($B7=""),"",IF((Penalties!$AG8=AF$2),1,""))</f>
        <v/>
      </c>
      <c r="AG8" s="369" t="str">
        <f ca="1">IF(($B7=""),"",IF((Penalties!$AG8=AG$2),1,""))</f>
        <v/>
      </c>
      <c r="AH8" s="369" t="str">
        <f ca="1">IF(($B7=""),"",IF((Penalties!$AG8=AH$2),1,""))</f>
        <v/>
      </c>
      <c r="AI8" s="360" t="str">
        <f ca="1">IF(($B7=""),"",IF((Penalties!$AG8=AI$2),1,""))</f>
        <v/>
      </c>
      <c r="AJ8" s="101" t="str">
        <f>IF((SUM(X7:AI8)=0), "", IF((SUM(X7:AI7)=1), LOOKUP(1, X7:AI7, $X$2:$AI$2), LOOKUP(1, X8:AI8, $X$2:$AI$2)))</f>
        <v/>
      </c>
      <c r="AK8" s="130"/>
      <c r="AL8" s="14"/>
      <c r="AM8" s="14"/>
      <c r="AN8" s="14"/>
      <c r="AO8" s="14"/>
      <c r="AP8" s="14"/>
      <c r="AQ8" s="14"/>
      <c r="AR8" s="14"/>
      <c r="AS8" s="14"/>
      <c r="AT8" s="14"/>
      <c r="AU8" s="14"/>
      <c r="AV8" s="14"/>
      <c r="AW8" s="14"/>
      <c r="AX8" s="14"/>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row>
    <row r="9" spans="1:90" s="137" customFormat="1" ht="13">
      <c r="A9" s="1087">
        <f>A7+1</f>
        <v>4</v>
      </c>
      <c r="B9" s="1088" t="str">
        <f ca="1">IF((IBRF!B14=""),"",IBRF!B14)</f>
        <v>17</v>
      </c>
      <c r="C9" s="1089" t="str">
        <f ca="1">IF((IBRF!C14=""),"",IBRF!C14)</f>
        <v>MELISSA HEHMANN</v>
      </c>
      <c r="D9" s="273" t="s">
        <v>235</v>
      </c>
      <c r="E9" s="273">
        <f ca="1">IF(($B9=""),"",COUNTIF(Penalties!$B10:$H10,E$2))</f>
        <v>0</v>
      </c>
      <c r="F9" s="273">
        <f ca="1">IF(($B9=""),"",COUNTIF(Penalties!$B10:$H10,F$2))</f>
        <v>0</v>
      </c>
      <c r="G9" s="273">
        <f ca="1">IF(($B9=""),"",COUNTIF(Penalties!$B10:$H10,G$2))</f>
        <v>0</v>
      </c>
      <c r="H9" s="273">
        <f ca="1">IF(($B9=""),"",COUNTIF(Penalties!$B10:$H10,H$2))</f>
        <v>1</v>
      </c>
      <c r="I9" s="273">
        <f ca="1">IF(($B9=""),"",COUNTIF(Penalties!$B10:$H10,I$2))</f>
        <v>0</v>
      </c>
      <c r="J9" s="273">
        <f ca="1">IF(($B9=""),"",COUNTIF(Penalties!$B10:$H10,J$2))</f>
        <v>0</v>
      </c>
      <c r="K9" s="273">
        <f ca="1">IF(($B9=""),"",COUNTIF(Penalties!$B10:$H10,K$2))</f>
        <v>1</v>
      </c>
      <c r="L9" s="273">
        <f ca="1">IF(($B9=""),"",COUNTIF(Penalties!$B10:$H10,L$2))</f>
        <v>0</v>
      </c>
      <c r="M9" s="273">
        <f ca="1">IF(($B9=""),"",COUNTIF(Penalties!$B10:$H10,M$2))</f>
        <v>0</v>
      </c>
      <c r="N9" s="273">
        <f ca="1">IF(($B9=""),"",COUNTIF(Penalties!$B10:$H10,N$2))</f>
        <v>0</v>
      </c>
      <c r="O9" s="273">
        <f ca="1">IF(($B9=""),"",COUNTIF(Penalties!$B10:$H10,O$2))</f>
        <v>0</v>
      </c>
      <c r="P9" s="273">
        <f ca="1">IF(($B9=""),"",COUNTIF(Penalties!$B10:$H10,P$2))</f>
        <v>0</v>
      </c>
      <c r="Q9" s="273">
        <f ca="1">IF(($B9=""),"",COUNTIF(Penalties!$B10:$H10,Q$2))</f>
        <v>0</v>
      </c>
      <c r="R9" s="273">
        <f ca="1">IF(($B9=""),"",COUNTIF(Penalties!$B10:$H10,R$2))</f>
        <v>0</v>
      </c>
      <c r="S9" s="273">
        <f ca="1">IF(($B9=""),"",COUNTIF(Penalties!$B10:$H10,S$2))</f>
        <v>0</v>
      </c>
      <c r="T9" s="273">
        <f ca="1">IF(($B9=""),"",COUNTIF(Penalties!$B10:$H10,T$2))</f>
        <v>0</v>
      </c>
      <c r="U9" s="340">
        <f ca="1">IF((B9=""),"",SUM(E9:T9))</f>
        <v>2</v>
      </c>
      <c r="V9" s="471">
        <f ca="1">IF((B9=""),"",SUM(E9:T9))</f>
        <v>2</v>
      </c>
      <c r="W9" s="551" t="str">
        <f ca="1">IF(($B9=""),"",IF((Penalties!$I10=W$2),1,""))</f>
        <v/>
      </c>
      <c r="X9" s="369" t="str">
        <f ca="1">IF(($B9=""),"",IF((Penalties!$I10=X$2),1,""))</f>
        <v/>
      </c>
      <c r="Y9" s="369" t="str">
        <f ca="1">IF(($B9=""),"",IF((Penalties!$I10=Y$2),1,""))</f>
        <v/>
      </c>
      <c r="Z9" s="369" t="str">
        <f ca="1">IF(($B9=""),"",IF((Penalties!$I10=Z$2),1,""))</f>
        <v/>
      </c>
      <c r="AA9" s="369" t="str">
        <f ca="1">IF(($B9=""),"",IF((Penalties!$I10=AA$2),1,""))</f>
        <v/>
      </c>
      <c r="AB9" s="369" t="str">
        <f ca="1">IF(($B9=""),"",IF((Penalties!$I10=AB$2),1,""))</f>
        <v/>
      </c>
      <c r="AC9" s="369" t="str">
        <f ca="1">IF(($B9=""),"",IF((Penalties!$I10=AC$2),1,""))</f>
        <v/>
      </c>
      <c r="AD9" s="369" t="str">
        <f ca="1">IF(($B9=""),"",IF((Penalties!$I10=AD$2),1,""))</f>
        <v/>
      </c>
      <c r="AE9" s="369" t="str">
        <f ca="1">IF(($B9=""),"",IF((Penalties!$I10=AE$2),1,""))</f>
        <v/>
      </c>
      <c r="AF9" s="369" t="str">
        <f ca="1">IF(($B9=""),"",IF((Penalties!$I10=AF$2),1,""))</f>
        <v/>
      </c>
      <c r="AG9" s="369" t="str">
        <f ca="1">IF(($B9=""),"",IF((Penalties!$I10=AG$2),1,""))</f>
        <v/>
      </c>
      <c r="AH9" s="369" t="str">
        <f ca="1">IF(($B9=""),"",IF((Penalties!$I10=AH$2),1,""))</f>
        <v/>
      </c>
      <c r="AI9" s="360" t="str">
        <f ca="1">IF(($B9=""),"",IF((Penalties!$I10=AI$2),1,""))</f>
        <v/>
      </c>
      <c r="AJ9" s="260"/>
      <c r="AK9" s="130"/>
      <c r="AL9" s="14"/>
      <c r="AM9" s="14"/>
      <c r="AN9" s="14"/>
      <c r="AO9" s="14"/>
      <c r="AP9" s="14"/>
      <c r="AQ9" s="14"/>
      <c r="AR9" s="14"/>
      <c r="AS9" s="14"/>
      <c r="AT9" s="14"/>
      <c r="AU9" s="14"/>
      <c r="AV9" s="14"/>
      <c r="AW9" s="14"/>
      <c r="AX9" s="14"/>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row>
    <row r="10" spans="1:90" s="137" customFormat="1" ht="13.5" customHeight="1">
      <c r="A10" s="1087"/>
      <c r="B10" s="1088"/>
      <c r="C10" s="1089"/>
      <c r="D10" s="273" t="s">
        <v>127</v>
      </c>
      <c r="E10" s="273">
        <f ca="1">IF(($B9=""),"",COUNTIF(Penalties!$Z10:$AF10,E$2))</f>
        <v>0</v>
      </c>
      <c r="F10" s="273">
        <f ca="1">IF(($B9=""),"",COUNTIF(Penalties!$Z10:$AF10,F$2))</f>
        <v>0</v>
      </c>
      <c r="G10" s="273">
        <f ca="1">IF(($B9=""),"",COUNTIF(Penalties!$Z10:$AF10,G$2))</f>
        <v>1</v>
      </c>
      <c r="H10" s="273">
        <f ca="1">IF(($B9=""),"",COUNTIF(Penalties!$Z10:$AF10,H$2))</f>
        <v>0</v>
      </c>
      <c r="I10" s="273">
        <f ca="1">IF(($B9=""),"",COUNTIF(Penalties!$Z10:$AF10,I$2))</f>
        <v>0</v>
      </c>
      <c r="J10" s="273">
        <f ca="1">IF(($B9=""),"",COUNTIF(Penalties!$Z10:$AF10,J$2))</f>
        <v>0</v>
      </c>
      <c r="K10" s="273">
        <f ca="1">IF(($B9=""),"",COUNTIF(Penalties!$Z10:$AF10,K$2))</f>
        <v>0</v>
      </c>
      <c r="L10" s="273">
        <f ca="1">IF(($B9=""),"",COUNTIF(Penalties!$Z10:$AF10,L$2))</f>
        <v>0</v>
      </c>
      <c r="M10" s="273">
        <f ca="1">IF(($B9=""),"",COUNTIF(Penalties!$Z10:$AF10,M$2))</f>
        <v>0</v>
      </c>
      <c r="N10" s="273">
        <f ca="1">IF(($B9=""),"",COUNTIF(Penalties!$Z10:$AF10,N$2))</f>
        <v>0</v>
      </c>
      <c r="O10" s="273">
        <f ca="1">IF(($B9=""),"",COUNTIF(Penalties!$Z10:$AF10,O$2))</f>
        <v>0</v>
      </c>
      <c r="P10" s="273">
        <f ca="1">IF(($B9=""),"",COUNTIF(Penalties!$Z10:$AF10,P$2))</f>
        <v>0</v>
      </c>
      <c r="Q10" s="273">
        <f ca="1">IF(($B9=""),"",COUNTIF(Penalties!$Z10:$AF10,Q$2))</f>
        <v>0</v>
      </c>
      <c r="R10" s="273">
        <f ca="1">IF(($B9=""),"",COUNTIF(Penalties!$Z10:$AF10,R$2))</f>
        <v>0</v>
      </c>
      <c r="S10" s="273">
        <f ca="1">IF(($B9=""),"",COUNTIF(Penalties!$Z10:$AF10,S$2))</f>
        <v>0</v>
      </c>
      <c r="T10" s="273">
        <f ca="1">IF(($B9=""),"",COUNTIF(Penalties!$Z10:$AF10,T$2))</f>
        <v>0</v>
      </c>
      <c r="U10" s="340">
        <f ca="1">IF((B9=""),"",SUM(E10:T10))</f>
        <v>1</v>
      </c>
      <c r="V10" s="471">
        <f ca="1">IF((B9=""),"",SUM(E10:T10))</f>
        <v>1</v>
      </c>
      <c r="W10" s="551" t="str">
        <f ca="1">IF(($B9=""),"",IF((Penalties!$AG10=W$2),1,""))</f>
        <v/>
      </c>
      <c r="X10" s="369" t="str">
        <f ca="1">IF(($B9=""),"",IF((Penalties!$AG10=X$2),1,""))</f>
        <v/>
      </c>
      <c r="Y10" s="369" t="str">
        <f ca="1">IF(($B9=""),"",IF((Penalties!$AG10=Y$2),1,""))</f>
        <v/>
      </c>
      <c r="Z10" s="369" t="str">
        <f ca="1">IF(($B9=""),"",IF((Penalties!$AG10=Z$2),1,""))</f>
        <v/>
      </c>
      <c r="AA10" s="369" t="str">
        <f ca="1">IF(($B9=""),"",IF((Penalties!$AG10=AA$2),1,""))</f>
        <v/>
      </c>
      <c r="AB10" s="369" t="str">
        <f ca="1">IF(($B9=""),"",IF((Penalties!$AG10=AB$2),1,""))</f>
        <v/>
      </c>
      <c r="AC10" s="369" t="str">
        <f ca="1">IF(($B9=""),"",IF((Penalties!$AG10=AC$2),1,""))</f>
        <v/>
      </c>
      <c r="AD10" s="369" t="str">
        <f ca="1">IF(($B9=""),"",IF((Penalties!$AG10=AD$2),1,""))</f>
        <v/>
      </c>
      <c r="AE10" s="369" t="str">
        <f ca="1">IF(($B9=""),"",IF((Penalties!$AG10=AE$2),1,""))</f>
        <v/>
      </c>
      <c r="AF10" s="369" t="str">
        <f ca="1">IF(($B9=""),"",IF((Penalties!$AG10=AF$2),1,""))</f>
        <v/>
      </c>
      <c r="AG10" s="369" t="str">
        <f ca="1">IF(($B9=""),"",IF((Penalties!$AG10=AG$2),1,""))</f>
        <v/>
      </c>
      <c r="AH10" s="369" t="str">
        <f ca="1">IF(($B9=""),"",IF((Penalties!$AG10=AH$2),1,""))</f>
        <v/>
      </c>
      <c r="AI10" s="360" t="str">
        <f ca="1">IF(($B9=""),"",IF((Penalties!$AG10=AI$2),1,""))</f>
        <v/>
      </c>
      <c r="AJ10" s="508" t="str">
        <f>IF((SUM(X9:AI10)=0), "", IF((SUM(X9:AI9)=1), LOOKUP(1, X9:AI9, $X$2:$AI$2), LOOKUP(1, X10:AI10, $X$2:$AI$2)))</f>
        <v/>
      </c>
      <c r="AK10" s="130"/>
      <c r="AL10" s="14"/>
      <c r="AM10" s="14"/>
      <c r="AN10" s="14"/>
      <c r="AO10" s="14"/>
      <c r="AP10" s="14"/>
      <c r="AQ10" s="14"/>
      <c r="AR10" s="14"/>
      <c r="AS10" s="14"/>
      <c r="AT10" s="14"/>
      <c r="AU10" s="14"/>
      <c r="AV10" s="14"/>
      <c r="AW10" s="14"/>
      <c r="AX10" s="14"/>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row>
    <row r="11" spans="1:90" s="137" customFormat="1" ht="13">
      <c r="A11" s="814">
        <f>A9+1</f>
        <v>5</v>
      </c>
      <c r="B11" s="1085" t="str">
        <f ca="1">IF((IBRF!B15=""),"",IBRF!B15)</f>
        <v>1942</v>
      </c>
      <c r="C11" s="1086" t="str">
        <f ca="1">IF((IBRF!C15=""),"",IBRF!C15)</f>
        <v>VERONICA DODGE</v>
      </c>
      <c r="D11" s="14" t="s">
        <v>235</v>
      </c>
      <c r="E11" s="14">
        <f ca="1">IF(($B11=""),"",COUNTIF(Penalties!$B12:$H12,E$2))</f>
        <v>0</v>
      </c>
      <c r="F11" s="14">
        <f ca="1">IF(($B11=""),"",COUNTIF(Penalties!$B12:$H12,F$2))</f>
        <v>0</v>
      </c>
      <c r="G11" s="14">
        <f ca="1">IF(($B11=""),"",COUNTIF(Penalties!$B12:$H12,G$2))</f>
        <v>0</v>
      </c>
      <c r="H11" s="14">
        <f ca="1">IF(($B11=""),"",COUNTIF(Penalties!$B12:$H12,H$2))</f>
        <v>0</v>
      </c>
      <c r="I11" s="14">
        <f ca="1">IF(($B11=""),"",COUNTIF(Penalties!$B12:$H12,I$2))</f>
        <v>0</v>
      </c>
      <c r="J11" s="14">
        <f ca="1">IF(($B11=""),"",COUNTIF(Penalties!$B12:$H12,J$2))</f>
        <v>0</v>
      </c>
      <c r="K11" s="14">
        <f ca="1">IF(($B11=""),"",COUNTIF(Penalties!$B12:$H12,K$2))</f>
        <v>0</v>
      </c>
      <c r="L11" s="14">
        <f ca="1">IF(($B11=""),"",COUNTIF(Penalties!$B12:$H12,L$2))</f>
        <v>0</v>
      </c>
      <c r="M11" s="14">
        <f ca="1">IF(($B11=""),"",COUNTIF(Penalties!$B12:$H12,M$2))</f>
        <v>0</v>
      </c>
      <c r="N11" s="14">
        <f ca="1">IF(($B11=""),"",COUNTIF(Penalties!$B12:$H12,N$2))</f>
        <v>0</v>
      </c>
      <c r="O11" s="14">
        <f ca="1">IF(($B11=""),"",COUNTIF(Penalties!$B12:$H12,O$2))</f>
        <v>0</v>
      </c>
      <c r="P11" s="14">
        <f ca="1">IF(($B11=""),"",COUNTIF(Penalties!$B12:$H12,P$2))</f>
        <v>0</v>
      </c>
      <c r="Q11" s="14">
        <f ca="1">IF(($B11=""),"",COUNTIF(Penalties!$B12:$H12,Q$2))</f>
        <v>0</v>
      </c>
      <c r="R11" s="14">
        <f ca="1">IF(($B11=""),"",COUNTIF(Penalties!$B12:$H12,R$2))</f>
        <v>0</v>
      </c>
      <c r="S11" s="14">
        <f ca="1">IF(($B11=""),"",COUNTIF(Penalties!$B12:$H12,S$2))</f>
        <v>0</v>
      </c>
      <c r="T11" s="14">
        <f ca="1">IF(($B11=""),"",COUNTIF(Penalties!$B12:$H12,T$2))</f>
        <v>0</v>
      </c>
      <c r="U11" s="415">
        <f ca="1">IF((B11=""),"",SUM(E11:T11))</f>
        <v>0</v>
      </c>
      <c r="V11" s="418">
        <f ca="1">IF((B11=""),"",SUM(E11:T11))</f>
        <v>0</v>
      </c>
      <c r="W11" s="551" t="str">
        <f ca="1">IF(($B11=""),"",IF((Penalties!$I12=W$2),1,""))</f>
        <v/>
      </c>
      <c r="X11" s="369" t="str">
        <f ca="1">IF(($B11=""),"",IF((Penalties!$I12=X$2),1,""))</f>
        <v/>
      </c>
      <c r="Y11" s="369" t="str">
        <f ca="1">IF(($B11=""),"",IF((Penalties!$I12=Y$2),1,""))</f>
        <v/>
      </c>
      <c r="Z11" s="369" t="str">
        <f ca="1">IF(($B11=""),"",IF((Penalties!$I12=Z$2),1,""))</f>
        <v/>
      </c>
      <c r="AA11" s="369" t="str">
        <f ca="1">IF(($B11=""),"",IF((Penalties!$I12=AA$2),1,""))</f>
        <v/>
      </c>
      <c r="AB11" s="369" t="str">
        <f ca="1">IF(($B11=""),"",IF((Penalties!$I12=AB$2),1,""))</f>
        <v/>
      </c>
      <c r="AC11" s="369" t="str">
        <f ca="1">IF(($B11=""),"",IF((Penalties!$I12=AC$2),1,""))</f>
        <v/>
      </c>
      <c r="AD11" s="369" t="str">
        <f ca="1">IF(($B11=""),"",IF((Penalties!$I12=AD$2),1,""))</f>
        <v/>
      </c>
      <c r="AE11" s="369" t="str">
        <f ca="1">IF(($B11=""),"",IF((Penalties!$I12=AE$2),1,""))</f>
        <v/>
      </c>
      <c r="AF11" s="369" t="str">
        <f ca="1">IF(($B11=""),"",IF((Penalties!$I12=AF$2),1,""))</f>
        <v/>
      </c>
      <c r="AG11" s="369" t="str">
        <f ca="1">IF(($B11=""),"",IF((Penalties!$I12=AG$2),1,""))</f>
        <v/>
      </c>
      <c r="AH11" s="369" t="str">
        <f ca="1">IF(($B11=""),"",IF((Penalties!$I12=AH$2),1,""))</f>
        <v/>
      </c>
      <c r="AI11" s="360" t="str">
        <f ca="1">IF(($B11=""),"",IF((Penalties!$I12=AI$2),1,""))</f>
        <v/>
      </c>
      <c r="AJ11" s="195"/>
      <c r="AK11" s="130"/>
      <c r="AL11" s="14"/>
      <c r="AM11" s="14"/>
      <c r="AN11" s="14"/>
      <c r="AO11" s="14"/>
      <c r="AP11" s="14"/>
      <c r="AQ11" s="14"/>
      <c r="AR11" s="14"/>
      <c r="AS11" s="14"/>
      <c r="AT11" s="14"/>
      <c r="AU11" s="14"/>
      <c r="AV11" s="14"/>
      <c r="AW11" s="14"/>
      <c r="AX11" s="14"/>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row>
    <row r="12" spans="1:90" s="137" customFormat="1" ht="13">
      <c r="A12" s="814"/>
      <c r="B12" s="1085"/>
      <c r="C12" s="1086"/>
      <c r="D12" s="14" t="s">
        <v>127</v>
      </c>
      <c r="E12" s="14">
        <f ca="1">IF(($B11=""),"",COUNTIF(Penalties!$Z12:$AF12,E$2))</f>
        <v>0</v>
      </c>
      <c r="F12" s="14">
        <f ca="1">IF(($B11=""),"",COUNTIF(Penalties!$Z12:$AF12,F$2))</f>
        <v>0</v>
      </c>
      <c r="G12" s="14">
        <f ca="1">IF(($B11=""),"",COUNTIF(Penalties!$Z12:$AF12,G$2))</f>
        <v>0</v>
      </c>
      <c r="H12" s="14">
        <f ca="1">IF(($B11=""),"",COUNTIF(Penalties!$Z12:$AF12,H$2))</f>
        <v>0</v>
      </c>
      <c r="I12" s="14">
        <f ca="1">IF(($B11=""),"",COUNTIF(Penalties!$Z12:$AF12,I$2))</f>
        <v>0</v>
      </c>
      <c r="J12" s="14">
        <f ca="1">IF(($B11=""),"",COUNTIF(Penalties!$Z12:$AF12,J$2))</f>
        <v>0</v>
      </c>
      <c r="K12" s="14">
        <f ca="1">IF(($B11=""),"",COUNTIF(Penalties!$Z12:$AF12,K$2))</f>
        <v>0</v>
      </c>
      <c r="L12" s="14">
        <f ca="1">IF(($B11=""),"",COUNTIF(Penalties!$Z12:$AF12,L$2))</f>
        <v>0</v>
      </c>
      <c r="M12" s="14">
        <f ca="1">IF(($B11=""),"",COUNTIF(Penalties!$Z12:$AF12,M$2))</f>
        <v>0</v>
      </c>
      <c r="N12" s="14">
        <f ca="1">IF(($B11=""),"",COUNTIF(Penalties!$Z12:$AF12,N$2))</f>
        <v>0</v>
      </c>
      <c r="O12" s="14">
        <f ca="1">IF(($B11=""),"",COUNTIF(Penalties!$Z12:$AF12,O$2))</f>
        <v>0</v>
      </c>
      <c r="P12" s="14">
        <f ca="1">IF(($B11=""),"",COUNTIF(Penalties!$Z12:$AF12,P$2))</f>
        <v>0</v>
      </c>
      <c r="Q12" s="14">
        <f ca="1">IF(($B11=""),"",COUNTIF(Penalties!$Z12:$AF12,Q$2))</f>
        <v>0</v>
      </c>
      <c r="R12" s="14">
        <f ca="1">IF(($B11=""),"",COUNTIF(Penalties!$Z12:$AF12,R$2))</f>
        <v>0</v>
      </c>
      <c r="S12" s="14">
        <f ca="1">IF(($B11=""),"",COUNTIF(Penalties!$Z12:$AF12,S$2))</f>
        <v>0</v>
      </c>
      <c r="T12" s="14">
        <f ca="1">IF(($B11=""),"",COUNTIF(Penalties!$Z12:$AF12,T$2))</f>
        <v>0</v>
      </c>
      <c r="U12" s="415">
        <f ca="1">IF((B11=""),"",SUM(E12:T12))</f>
        <v>0</v>
      </c>
      <c r="V12" s="418">
        <f ca="1">IF((B11=""),"",SUM(E12:T12))</f>
        <v>0</v>
      </c>
      <c r="W12" s="551" t="str">
        <f ca="1">IF(($B11=""),"",IF((Penalties!$AG12=W$2),1,""))</f>
        <v/>
      </c>
      <c r="X12" s="369" t="str">
        <f ca="1">IF(($B11=""),"",IF((Penalties!$AG12=X$2),1,""))</f>
        <v/>
      </c>
      <c r="Y12" s="369" t="str">
        <f ca="1">IF(($B11=""),"",IF((Penalties!$AG12=Y$2),1,""))</f>
        <v/>
      </c>
      <c r="Z12" s="369" t="str">
        <f ca="1">IF(($B11=""),"",IF((Penalties!$AG12=Z$2),1,""))</f>
        <v/>
      </c>
      <c r="AA12" s="369" t="str">
        <f ca="1">IF(($B11=""),"",IF((Penalties!$AG12=AA$2),1,""))</f>
        <v/>
      </c>
      <c r="AB12" s="369" t="str">
        <f ca="1">IF(($B11=""),"",IF((Penalties!$AG12=AB$2),1,""))</f>
        <v/>
      </c>
      <c r="AC12" s="369" t="str">
        <f ca="1">IF(($B11=""),"",IF((Penalties!$AG12=AC$2),1,""))</f>
        <v/>
      </c>
      <c r="AD12" s="369" t="str">
        <f ca="1">IF(($B11=""),"",IF((Penalties!$AG12=AD$2),1,""))</f>
        <v/>
      </c>
      <c r="AE12" s="369" t="str">
        <f ca="1">IF(($B11=""),"",IF((Penalties!$AG12=AE$2),1,""))</f>
        <v/>
      </c>
      <c r="AF12" s="369" t="str">
        <f ca="1">IF(($B11=""),"",IF((Penalties!$AG12=AF$2),1,""))</f>
        <v/>
      </c>
      <c r="AG12" s="369" t="str">
        <f ca="1">IF(($B11=""),"",IF((Penalties!$AG12=AG$2),1,""))</f>
        <v/>
      </c>
      <c r="AH12" s="369" t="str">
        <f ca="1">IF(($B11=""),"",IF((Penalties!$AG12=AH$2),1,""))</f>
        <v/>
      </c>
      <c r="AI12" s="360" t="str">
        <f ca="1">IF(($B11=""),"",IF((Penalties!$AG12=AI$2),1,""))</f>
        <v/>
      </c>
      <c r="AJ12" s="101" t="str">
        <f>IF((SUM(X11:AI12)=0), "", IF((SUM(X11:AI11)=1), LOOKUP(1, X11:AI11, $X$2:$AI$2), LOOKUP(1, X12:AI12, $X$2:$AI$2)))</f>
        <v/>
      </c>
      <c r="AK12" s="130"/>
      <c r="AL12" s="14"/>
      <c r="AM12" s="14"/>
      <c r="AN12" s="14"/>
      <c r="AO12" s="14"/>
      <c r="AP12" s="14"/>
      <c r="AQ12" s="14"/>
      <c r="AR12" s="14"/>
      <c r="AS12" s="14"/>
      <c r="AT12" s="14"/>
      <c r="AU12" s="14"/>
      <c r="AV12" s="14"/>
      <c r="AW12" s="14"/>
      <c r="AX12" s="14"/>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row>
    <row r="13" spans="1:90" s="137" customFormat="1" ht="13">
      <c r="A13" s="1087">
        <f>A11+1</f>
        <v>6</v>
      </c>
      <c r="B13" s="1088" t="str">
        <f ca="1">IF((IBRF!B16=""),"",IBRF!B16)</f>
        <v>2</v>
      </c>
      <c r="C13" s="1089" t="str">
        <f ca="1">IF((IBRF!C16=""),"",IBRF!C16)</f>
        <v>CEREAL KILLER</v>
      </c>
      <c r="D13" s="273" t="s">
        <v>235</v>
      </c>
      <c r="E13" s="273">
        <f ca="1">IF(($B13=""),"",COUNTIF(Penalties!$B14:$H14,E$2))</f>
        <v>0</v>
      </c>
      <c r="F13" s="273">
        <f ca="1">IF(($B13=""),"",COUNTIF(Penalties!$B14:$H14,F$2))</f>
        <v>0</v>
      </c>
      <c r="G13" s="273">
        <f ca="1">IF(($B13=""),"",COUNTIF(Penalties!$B14:$H14,G$2))</f>
        <v>1</v>
      </c>
      <c r="H13" s="273">
        <f ca="1">IF(($B13=""),"",COUNTIF(Penalties!$B14:$H14,H$2))</f>
        <v>0</v>
      </c>
      <c r="I13" s="273">
        <f ca="1">IF(($B13=""),"",COUNTIF(Penalties!$B14:$H14,I$2))</f>
        <v>0</v>
      </c>
      <c r="J13" s="273">
        <f ca="1">IF(($B13=""),"",COUNTIF(Penalties!$B14:$H14,J$2))</f>
        <v>0</v>
      </c>
      <c r="K13" s="273">
        <f ca="1">IF(($B13=""),"",COUNTIF(Penalties!$B14:$H14,K$2))</f>
        <v>0</v>
      </c>
      <c r="L13" s="273">
        <f ca="1">IF(($B13=""),"",COUNTIF(Penalties!$B14:$H14,L$2))</f>
        <v>0</v>
      </c>
      <c r="M13" s="273">
        <f ca="1">IF(($B13=""),"",COUNTIF(Penalties!$B14:$H14,M$2))</f>
        <v>1</v>
      </c>
      <c r="N13" s="273">
        <f ca="1">IF(($B13=""),"",COUNTIF(Penalties!$B14:$H14,N$2))</f>
        <v>0</v>
      </c>
      <c r="O13" s="273">
        <f ca="1">IF(($B13=""),"",COUNTIF(Penalties!$B14:$H14,O$2))</f>
        <v>0</v>
      </c>
      <c r="P13" s="273">
        <f ca="1">IF(($B13=""),"",COUNTIF(Penalties!$B14:$H14,P$2))</f>
        <v>0</v>
      </c>
      <c r="Q13" s="273">
        <f ca="1">IF(($B13=""),"",COUNTIF(Penalties!$B14:$H14,Q$2))</f>
        <v>0</v>
      </c>
      <c r="R13" s="273">
        <f ca="1">IF(($B13=""),"",COUNTIF(Penalties!$B14:$H14,R$2))</f>
        <v>0</v>
      </c>
      <c r="S13" s="273">
        <f ca="1">IF(($B13=""),"",COUNTIF(Penalties!$B14:$H14,S$2))</f>
        <v>0</v>
      </c>
      <c r="T13" s="273">
        <f ca="1">IF(($B13=""),"",COUNTIF(Penalties!$B14:$H14,T$2))</f>
        <v>0</v>
      </c>
      <c r="U13" s="340">
        <f ca="1">IF((B13=""),"",SUM(E13:T13))</f>
        <v>2</v>
      </c>
      <c r="V13" s="471">
        <f ca="1">IF((B13=""),"",SUM(E13:T13))</f>
        <v>2</v>
      </c>
      <c r="W13" s="551" t="str">
        <f ca="1">IF(($B13=""),"",IF((Penalties!$I14=W$2),1,""))</f>
        <v/>
      </c>
      <c r="X13" s="369" t="str">
        <f ca="1">IF(($B13=""),"",IF((Penalties!$I14=X$2),1,""))</f>
        <v/>
      </c>
      <c r="Y13" s="369" t="str">
        <f ca="1">IF(($B13=""),"",IF((Penalties!$I14=Y$2),1,""))</f>
        <v/>
      </c>
      <c r="Z13" s="369" t="str">
        <f ca="1">IF(($B13=""),"",IF((Penalties!$I14=Z$2),1,""))</f>
        <v/>
      </c>
      <c r="AA13" s="369" t="str">
        <f ca="1">IF(($B13=""),"",IF((Penalties!$I14=AA$2),1,""))</f>
        <v/>
      </c>
      <c r="AB13" s="369" t="str">
        <f ca="1">IF(($B13=""),"",IF((Penalties!$I14=AB$2),1,""))</f>
        <v/>
      </c>
      <c r="AC13" s="369" t="str">
        <f ca="1">IF(($B13=""),"",IF((Penalties!$I14=AC$2),1,""))</f>
        <v/>
      </c>
      <c r="AD13" s="369" t="str">
        <f ca="1">IF(($B13=""),"",IF((Penalties!$I14=AD$2),1,""))</f>
        <v/>
      </c>
      <c r="AE13" s="369" t="str">
        <f ca="1">IF(($B13=""),"",IF((Penalties!$I14=AE$2),1,""))</f>
        <v/>
      </c>
      <c r="AF13" s="369" t="str">
        <f ca="1">IF(($B13=""),"",IF((Penalties!$I14=AF$2),1,""))</f>
        <v/>
      </c>
      <c r="AG13" s="369" t="str">
        <f ca="1">IF(($B13=""),"",IF((Penalties!$I14=AG$2),1,""))</f>
        <v/>
      </c>
      <c r="AH13" s="369" t="str">
        <f ca="1">IF(($B13=""),"",IF((Penalties!$I14=AH$2),1,""))</f>
        <v/>
      </c>
      <c r="AI13" s="360" t="str">
        <f ca="1">IF(($B13=""),"",IF((Penalties!$I14=AI$2),1,""))</f>
        <v/>
      </c>
      <c r="AJ13" s="260"/>
      <c r="AK13" s="130"/>
      <c r="AL13" s="14"/>
      <c r="AM13" s="14"/>
      <c r="AN13" s="14"/>
      <c r="AO13" s="14"/>
      <c r="AP13" s="14"/>
      <c r="AQ13" s="14"/>
      <c r="AR13" s="14"/>
      <c r="AS13" s="14"/>
      <c r="AT13" s="14"/>
      <c r="AU13" s="14"/>
      <c r="AV13" s="14"/>
      <c r="AW13" s="14"/>
      <c r="AX13" s="14"/>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row>
    <row r="14" spans="1:90" s="137" customFormat="1" ht="13.5" customHeight="1">
      <c r="A14" s="1087"/>
      <c r="B14" s="1088"/>
      <c r="C14" s="1089"/>
      <c r="D14" s="273" t="s">
        <v>127</v>
      </c>
      <c r="E14" s="273">
        <f ca="1">IF(($B13=""),"",COUNTIF(Penalties!$Z14:$AF14,E$2))</f>
        <v>0</v>
      </c>
      <c r="F14" s="273">
        <f ca="1">IF(($B13=""),"",COUNTIF(Penalties!$Z14:$AF14,F$2))</f>
        <v>0</v>
      </c>
      <c r="G14" s="273">
        <f ca="1">IF(($B13=""),"",COUNTIF(Penalties!$Z14:$AF14,G$2))</f>
        <v>0</v>
      </c>
      <c r="H14" s="273">
        <f ca="1">IF(($B13=""),"",COUNTIF(Penalties!$Z14:$AF14,H$2))</f>
        <v>0</v>
      </c>
      <c r="I14" s="273">
        <f ca="1">IF(($B13=""),"",COUNTIF(Penalties!$Z14:$AF14,I$2))</f>
        <v>0</v>
      </c>
      <c r="J14" s="273">
        <f ca="1">IF(($B13=""),"",COUNTIF(Penalties!$Z14:$AF14,J$2))</f>
        <v>0</v>
      </c>
      <c r="K14" s="273">
        <f ca="1">IF(($B13=""),"",COUNTIF(Penalties!$Z14:$AF14,K$2))</f>
        <v>0</v>
      </c>
      <c r="L14" s="273">
        <f ca="1">IF(($B13=""),"",COUNTIF(Penalties!$Z14:$AF14,L$2))</f>
        <v>0</v>
      </c>
      <c r="M14" s="273">
        <f ca="1">IF(($B13=""),"",COUNTIF(Penalties!$Z14:$AF14,M$2))</f>
        <v>0</v>
      </c>
      <c r="N14" s="273">
        <f ca="1">IF(($B13=""),"",COUNTIF(Penalties!$Z14:$AF14,N$2))</f>
        <v>1</v>
      </c>
      <c r="O14" s="273">
        <f ca="1">IF(($B13=""),"",COUNTIF(Penalties!$Z14:$AF14,O$2))</f>
        <v>0</v>
      </c>
      <c r="P14" s="273">
        <f ca="1">IF(($B13=""),"",COUNTIF(Penalties!$Z14:$AF14,P$2))</f>
        <v>0</v>
      </c>
      <c r="Q14" s="273">
        <f ca="1">IF(($B13=""),"",COUNTIF(Penalties!$Z14:$AF14,Q$2))</f>
        <v>0</v>
      </c>
      <c r="R14" s="273">
        <f ca="1">IF(($B13=""),"",COUNTIF(Penalties!$Z14:$AF14,R$2))</f>
        <v>0</v>
      </c>
      <c r="S14" s="273">
        <f ca="1">IF(($B13=""),"",COUNTIF(Penalties!$Z14:$AF14,S$2))</f>
        <v>0</v>
      </c>
      <c r="T14" s="273">
        <f ca="1">IF(($B13=""),"",COUNTIF(Penalties!$Z14:$AF14,T$2))</f>
        <v>0</v>
      </c>
      <c r="U14" s="340">
        <f ca="1">IF((B13=""),"",SUM(E14:T14))</f>
        <v>1</v>
      </c>
      <c r="V14" s="471">
        <f ca="1">IF((B13=""),"",SUM(E14:T14))</f>
        <v>1</v>
      </c>
      <c r="W14" s="551" t="str">
        <f ca="1">IF(($B13=""),"",IF((Penalties!$AG14=W$2),1,""))</f>
        <v/>
      </c>
      <c r="X14" s="369" t="str">
        <f ca="1">IF(($B13=""),"",IF((Penalties!$AG14=X$2),1,""))</f>
        <v/>
      </c>
      <c r="Y14" s="369" t="str">
        <f ca="1">IF(($B13=""),"",IF((Penalties!$AG14=Y$2),1,""))</f>
        <v/>
      </c>
      <c r="Z14" s="369" t="str">
        <f ca="1">IF(($B13=""),"",IF((Penalties!$AG14=Z$2),1,""))</f>
        <v/>
      </c>
      <c r="AA14" s="369" t="str">
        <f ca="1">IF(($B13=""),"",IF((Penalties!$AG14=AA$2),1,""))</f>
        <v/>
      </c>
      <c r="AB14" s="369" t="str">
        <f ca="1">IF(($B13=""),"",IF((Penalties!$AG14=AB$2),1,""))</f>
        <v/>
      </c>
      <c r="AC14" s="369" t="str">
        <f ca="1">IF(($B13=""),"",IF((Penalties!$AG14=AC$2),1,""))</f>
        <v/>
      </c>
      <c r="AD14" s="369" t="str">
        <f ca="1">IF(($B13=""),"",IF((Penalties!$AG14=AD$2),1,""))</f>
        <v/>
      </c>
      <c r="AE14" s="369" t="str">
        <f ca="1">IF(($B13=""),"",IF((Penalties!$AG14=AE$2),1,""))</f>
        <v/>
      </c>
      <c r="AF14" s="369" t="str">
        <f ca="1">IF(($B13=""),"",IF((Penalties!$AG14=AF$2),1,""))</f>
        <v/>
      </c>
      <c r="AG14" s="369" t="str">
        <f ca="1">IF(($B13=""),"",IF((Penalties!$AG14=AG$2),1,""))</f>
        <v/>
      </c>
      <c r="AH14" s="369" t="str">
        <f ca="1">IF(($B13=""),"",IF((Penalties!$AG14=AH$2),1,""))</f>
        <v/>
      </c>
      <c r="AI14" s="360" t="str">
        <f ca="1">IF(($B13=""),"",IF((Penalties!$AG14=AI$2),1,""))</f>
        <v/>
      </c>
      <c r="AJ14" s="508" t="str">
        <f>IF((SUM(X13:AI14)=0), "", IF((SUM(X13:AI13)=1), LOOKUP(1, X13:AI13, $X$2:$AI$2), LOOKUP(1, X14:AI14, $X$2:$AI$2)))</f>
        <v/>
      </c>
      <c r="AK14" s="130"/>
      <c r="AL14" s="14"/>
      <c r="AM14" s="14"/>
      <c r="AN14" s="14"/>
      <c r="AO14" s="14"/>
      <c r="AP14" s="14"/>
      <c r="AQ14" s="14"/>
      <c r="AR14" s="14"/>
      <c r="AS14" s="14"/>
      <c r="AT14" s="14"/>
      <c r="AU14" s="14"/>
      <c r="AV14" s="14"/>
      <c r="AW14" s="14"/>
      <c r="AX14" s="14"/>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row>
    <row r="15" spans="1:90" s="137" customFormat="1" ht="13">
      <c r="A15" s="814">
        <f>A13+1</f>
        <v>7</v>
      </c>
      <c r="B15" s="1085" t="str">
        <f ca="1">IF((IBRF!B17=""),"",IBRF!B17)</f>
        <v>218</v>
      </c>
      <c r="C15" s="1086" t="str">
        <f ca="1">IF((IBRF!C17=""),"",IBRF!C17)</f>
        <v>ASIAN SINSATION</v>
      </c>
      <c r="D15" s="14" t="s">
        <v>235</v>
      </c>
      <c r="E15" s="14">
        <f ca="1">IF(($B15=""),"",COUNTIF(Penalties!$B16:$H16,E$2))</f>
        <v>0</v>
      </c>
      <c r="F15" s="14">
        <f ca="1">IF(($B15=""),"",COUNTIF(Penalties!$B16:$H16,F$2))</f>
        <v>0</v>
      </c>
      <c r="G15" s="14">
        <f ca="1">IF(($B15=""),"",COUNTIF(Penalties!$B16:$H16,G$2))</f>
        <v>0</v>
      </c>
      <c r="H15" s="14">
        <f ca="1">IF(($B15=""),"",COUNTIF(Penalties!$B16:$H16,H$2))</f>
        <v>0</v>
      </c>
      <c r="I15" s="14">
        <f ca="1">IF(($B15=""),"",COUNTIF(Penalties!$B16:$H16,I$2))</f>
        <v>1</v>
      </c>
      <c r="J15" s="14">
        <f ca="1">IF(($B15=""),"",COUNTIF(Penalties!$B16:$H16,J$2))</f>
        <v>0</v>
      </c>
      <c r="K15" s="14">
        <f ca="1">IF(($B15=""),"",COUNTIF(Penalties!$B16:$H16,K$2))</f>
        <v>1</v>
      </c>
      <c r="L15" s="14">
        <f ca="1">IF(($B15=""),"",COUNTIF(Penalties!$B16:$H16,L$2))</f>
        <v>0</v>
      </c>
      <c r="M15" s="14">
        <f ca="1">IF(($B15=""),"",COUNTIF(Penalties!$B16:$H16,M$2))</f>
        <v>0</v>
      </c>
      <c r="N15" s="14">
        <f ca="1">IF(($B15=""),"",COUNTIF(Penalties!$B16:$H16,N$2))</f>
        <v>0</v>
      </c>
      <c r="O15" s="14">
        <f ca="1">IF(($B15=""),"",COUNTIF(Penalties!$B16:$H16,O$2))</f>
        <v>0</v>
      </c>
      <c r="P15" s="14">
        <f ca="1">IF(($B15=""),"",COUNTIF(Penalties!$B16:$H16,P$2))</f>
        <v>0</v>
      </c>
      <c r="Q15" s="14">
        <f ca="1">IF(($B15=""),"",COUNTIF(Penalties!$B16:$H16,Q$2))</f>
        <v>0</v>
      </c>
      <c r="R15" s="14">
        <f ca="1">IF(($B15=""),"",COUNTIF(Penalties!$B16:$H16,R$2))</f>
        <v>0</v>
      </c>
      <c r="S15" s="14">
        <f ca="1">IF(($B15=""),"",COUNTIF(Penalties!$B16:$H16,S$2))</f>
        <v>0</v>
      </c>
      <c r="T15" s="14">
        <f ca="1">IF(($B15=""),"",COUNTIF(Penalties!$B16:$H16,T$2))</f>
        <v>0</v>
      </c>
      <c r="U15" s="415">
        <f ca="1">IF((B15=""),"",SUM(E15:T15))</f>
        <v>2</v>
      </c>
      <c r="V15" s="418">
        <f ca="1">IF((B15=""),"",SUM(E15:T15))</f>
        <v>2</v>
      </c>
      <c r="W15" s="551" t="str">
        <f ca="1">IF(($B15=""),"",IF((Penalties!$I16=W$2),1,""))</f>
        <v/>
      </c>
      <c r="X15" s="369" t="str">
        <f ca="1">IF(($B15=""),"",IF((Penalties!$I16=X$2),1,""))</f>
        <v/>
      </c>
      <c r="Y15" s="369" t="str">
        <f ca="1">IF(($B15=""),"",IF((Penalties!$I16=Y$2),1,""))</f>
        <v/>
      </c>
      <c r="Z15" s="369" t="str">
        <f ca="1">IF(($B15=""),"",IF((Penalties!$I16=Z$2),1,""))</f>
        <v/>
      </c>
      <c r="AA15" s="369" t="str">
        <f ca="1">IF(($B15=""),"",IF((Penalties!$I16=AA$2),1,""))</f>
        <v/>
      </c>
      <c r="AB15" s="369" t="str">
        <f ca="1">IF(($B15=""),"",IF((Penalties!$I16=AB$2),1,""))</f>
        <v/>
      </c>
      <c r="AC15" s="369" t="str">
        <f ca="1">IF(($B15=""),"",IF((Penalties!$I16=AC$2),1,""))</f>
        <v/>
      </c>
      <c r="AD15" s="369" t="str">
        <f ca="1">IF(($B15=""),"",IF((Penalties!$I16=AD$2),1,""))</f>
        <v/>
      </c>
      <c r="AE15" s="369" t="str">
        <f ca="1">IF(($B15=""),"",IF((Penalties!$I16=AE$2),1,""))</f>
        <v/>
      </c>
      <c r="AF15" s="369" t="str">
        <f ca="1">IF(($B15=""),"",IF((Penalties!$I16=AF$2),1,""))</f>
        <v/>
      </c>
      <c r="AG15" s="369" t="str">
        <f ca="1">IF(($B15=""),"",IF((Penalties!$I16=AG$2),1,""))</f>
        <v/>
      </c>
      <c r="AH15" s="369" t="str">
        <f ca="1">IF(($B15=""),"",IF((Penalties!$I16=AH$2),1,""))</f>
        <v/>
      </c>
      <c r="AI15" s="360" t="str">
        <f ca="1">IF(($B15=""),"",IF((Penalties!$I16=AI$2),1,""))</f>
        <v/>
      </c>
      <c r="AJ15" s="195"/>
      <c r="AK15" s="130"/>
      <c r="AL15" s="14"/>
      <c r="AM15" s="14"/>
      <c r="AN15" s="14"/>
      <c r="AO15" s="14"/>
      <c r="AP15" s="14"/>
      <c r="AQ15" s="14"/>
      <c r="AR15" s="14"/>
      <c r="AS15" s="14"/>
      <c r="AT15" s="14"/>
      <c r="AU15" s="14"/>
      <c r="AV15" s="14"/>
      <c r="AW15" s="14"/>
      <c r="AX15" s="14"/>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row>
    <row r="16" spans="1:90" s="137" customFormat="1" ht="13">
      <c r="A16" s="814"/>
      <c r="B16" s="1085"/>
      <c r="C16" s="1086"/>
      <c r="D16" s="14" t="s">
        <v>127</v>
      </c>
      <c r="E16" s="14">
        <f ca="1">IF(($B15=""),"",COUNTIF(Penalties!$Z16:$AF16,E$2))</f>
        <v>0</v>
      </c>
      <c r="F16" s="14">
        <f ca="1">IF(($B15=""),"",COUNTIF(Penalties!$Z16:$AF16,F$2))</f>
        <v>0</v>
      </c>
      <c r="G16" s="14">
        <f ca="1">IF(($B15=""),"",COUNTIF(Penalties!$Z16:$AF16,G$2))</f>
        <v>0</v>
      </c>
      <c r="H16" s="14">
        <f ca="1">IF(($B15=""),"",COUNTIF(Penalties!$Z16:$AF16,H$2))</f>
        <v>0</v>
      </c>
      <c r="I16" s="14">
        <f ca="1">IF(($B15=""),"",COUNTIF(Penalties!$Z16:$AF16,I$2))</f>
        <v>0</v>
      </c>
      <c r="J16" s="14">
        <f ca="1">IF(($B15=""),"",COUNTIF(Penalties!$Z16:$AF16,J$2))</f>
        <v>0</v>
      </c>
      <c r="K16" s="14">
        <f ca="1">IF(($B15=""),"",COUNTIF(Penalties!$Z16:$AF16,K$2))</f>
        <v>0</v>
      </c>
      <c r="L16" s="14">
        <f ca="1">IF(($B15=""),"",COUNTIF(Penalties!$Z16:$AF16,L$2))</f>
        <v>0</v>
      </c>
      <c r="M16" s="14">
        <f ca="1">IF(($B15=""),"",COUNTIF(Penalties!$Z16:$AF16,M$2))</f>
        <v>0</v>
      </c>
      <c r="N16" s="14">
        <f ca="1">IF(($B15=""),"",COUNTIF(Penalties!$Z16:$AF16,N$2))</f>
        <v>2</v>
      </c>
      <c r="O16" s="14">
        <f ca="1">IF(($B15=""),"",COUNTIF(Penalties!$Z16:$AF16,O$2))</f>
        <v>0</v>
      </c>
      <c r="P16" s="14">
        <f ca="1">IF(($B15=""),"",COUNTIF(Penalties!$Z16:$AF16,P$2))</f>
        <v>0</v>
      </c>
      <c r="Q16" s="14">
        <f ca="1">IF(($B15=""),"",COUNTIF(Penalties!$Z16:$AF16,Q$2))</f>
        <v>0</v>
      </c>
      <c r="R16" s="14">
        <f ca="1">IF(($B15=""),"",COUNTIF(Penalties!$Z16:$AF16,R$2))</f>
        <v>0</v>
      </c>
      <c r="S16" s="14">
        <f ca="1">IF(($B15=""),"",COUNTIF(Penalties!$Z16:$AF16,S$2))</f>
        <v>0</v>
      </c>
      <c r="T16" s="14">
        <f ca="1">IF(($B15=""),"",COUNTIF(Penalties!$Z16:$AF16,T$2))</f>
        <v>0</v>
      </c>
      <c r="U16" s="415">
        <f ca="1">IF((B15=""),"",SUM(E16:T16))</f>
        <v>2</v>
      </c>
      <c r="V16" s="418">
        <f ca="1">IF((B15=""),"",SUM(E16:T16))</f>
        <v>2</v>
      </c>
      <c r="W16" s="551" t="str">
        <f ca="1">IF(($B15=""),"",IF((Penalties!$AG16=W$2),1,""))</f>
        <v/>
      </c>
      <c r="X16" s="369" t="str">
        <f ca="1">IF(($B15=""),"",IF((Penalties!$AG16=X$2),1,""))</f>
        <v/>
      </c>
      <c r="Y16" s="369" t="str">
        <f ca="1">IF(($B15=""),"",IF((Penalties!$AG16=Y$2),1,""))</f>
        <v/>
      </c>
      <c r="Z16" s="369" t="str">
        <f ca="1">IF(($B15=""),"",IF((Penalties!$AG16=Z$2),1,""))</f>
        <v/>
      </c>
      <c r="AA16" s="369" t="str">
        <f ca="1">IF(($B15=""),"",IF((Penalties!$AG16=AA$2),1,""))</f>
        <v/>
      </c>
      <c r="AB16" s="369" t="str">
        <f ca="1">IF(($B15=""),"",IF((Penalties!$AG16=AB$2),1,""))</f>
        <v/>
      </c>
      <c r="AC16" s="369" t="str">
        <f ca="1">IF(($B15=""),"",IF((Penalties!$AG16=AC$2),1,""))</f>
        <v/>
      </c>
      <c r="AD16" s="369" t="str">
        <f ca="1">IF(($B15=""),"",IF((Penalties!$AG16=AD$2),1,""))</f>
        <v/>
      </c>
      <c r="AE16" s="369" t="str">
        <f ca="1">IF(($B15=""),"",IF((Penalties!$AG16=AE$2),1,""))</f>
        <v/>
      </c>
      <c r="AF16" s="369" t="str">
        <f ca="1">IF(($B15=""),"",IF((Penalties!$AG16=AF$2),1,""))</f>
        <v/>
      </c>
      <c r="AG16" s="369" t="str">
        <f ca="1">IF(($B15=""),"",IF((Penalties!$AG16=AG$2),1,""))</f>
        <v/>
      </c>
      <c r="AH16" s="369" t="str">
        <f ca="1">IF(($B15=""),"",IF((Penalties!$AG16=AH$2),1,""))</f>
        <v/>
      </c>
      <c r="AI16" s="360" t="str">
        <f ca="1">IF(($B15=""),"",IF((Penalties!$AG16=AI$2),1,""))</f>
        <v/>
      </c>
      <c r="AJ16" s="101" t="str">
        <f>IF((SUM(X15:AI16)=0), "", IF((SUM(X15:AI15)=1), LOOKUP(1, X15:AI15, $X$2:$AI$2), LOOKUP(1, X16:AI16, $X$2:$AI$2)))</f>
        <v/>
      </c>
      <c r="AK16" s="130"/>
      <c r="AL16" s="14"/>
      <c r="AM16" s="14"/>
      <c r="AN16" s="14"/>
      <c r="AO16" s="14"/>
      <c r="AP16" s="14"/>
      <c r="AQ16" s="14"/>
      <c r="AR16" s="14"/>
      <c r="AS16" s="14"/>
      <c r="AT16" s="14"/>
      <c r="AU16" s="14"/>
      <c r="AV16" s="14"/>
      <c r="AW16" s="14"/>
      <c r="AX16" s="14"/>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row>
    <row r="17" spans="1:90" s="137" customFormat="1" ht="13">
      <c r="A17" s="1087">
        <f>A15+1</f>
        <v>8</v>
      </c>
      <c r="B17" s="1088" t="str">
        <f ca="1">IF((IBRF!B18=""),"",IBRF!B18)</f>
        <v>318</v>
      </c>
      <c r="C17" s="1089" t="str">
        <f ca="1">IF((IBRF!C18=""),"",IBRF!C18)</f>
        <v>WILLA HOEFLINCH</v>
      </c>
      <c r="D17" s="273" t="s">
        <v>235</v>
      </c>
      <c r="E17" s="273">
        <f ca="1">IF(($B17=""),"",COUNTIF(Penalties!$B18:$H18,E$2))</f>
        <v>0</v>
      </c>
      <c r="F17" s="273">
        <f ca="1">IF(($B17=""),"",COUNTIF(Penalties!$B18:$H18,F$2))</f>
        <v>0</v>
      </c>
      <c r="G17" s="273">
        <f ca="1">IF(($B17=""),"",COUNTIF(Penalties!$B18:$H18,G$2))</f>
        <v>0</v>
      </c>
      <c r="H17" s="273">
        <f ca="1">IF(($B17=""),"",COUNTIF(Penalties!$B18:$H18,H$2))</f>
        <v>0</v>
      </c>
      <c r="I17" s="273">
        <f ca="1">IF(($B17=""),"",COUNTIF(Penalties!$B18:$H18,I$2))</f>
        <v>0</v>
      </c>
      <c r="J17" s="273">
        <f ca="1">IF(($B17=""),"",COUNTIF(Penalties!$B18:$H18,J$2))</f>
        <v>0</v>
      </c>
      <c r="K17" s="273">
        <f ca="1">IF(($B17=""),"",COUNTIF(Penalties!$B18:$H18,K$2))</f>
        <v>0</v>
      </c>
      <c r="L17" s="273">
        <f ca="1">IF(($B17=""),"",COUNTIF(Penalties!$B18:$H18,L$2))</f>
        <v>0</v>
      </c>
      <c r="M17" s="273">
        <f ca="1">IF(($B17=""),"",COUNTIF(Penalties!$B18:$H18,M$2))</f>
        <v>0</v>
      </c>
      <c r="N17" s="273">
        <f ca="1">IF(($B17=""),"",COUNTIF(Penalties!$B18:$H18,N$2))</f>
        <v>0</v>
      </c>
      <c r="O17" s="273">
        <f ca="1">IF(($B17=""),"",COUNTIF(Penalties!$B18:$H18,O$2))</f>
        <v>0</v>
      </c>
      <c r="P17" s="273">
        <f ca="1">IF(($B17=""),"",COUNTIF(Penalties!$B18:$H18,P$2))</f>
        <v>0</v>
      </c>
      <c r="Q17" s="273">
        <f ca="1">IF(($B17=""),"",COUNTIF(Penalties!$B18:$H18,Q$2))</f>
        <v>0</v>
      </c>
      <c r="R17" s="273">
        <f ca="1">IF(($B17=""),"",COUNTIF(Penalties!$B18:$H18,R$2))</f>
        <v>0</v>
      </c>
      <c r="S17" s="273">
        <f ca="1">IF(($B17=""),"",COUNTIF(Penalties!$B18:$H18,S$2))</f>
        <v>0</v>
      </c>
      <c r="T17" s="273">
        <f ca="1">IF(($B17=""),"",COUNTIF(Penalties!$B18:$H18,T$2))</f>
        <v>0</v>
      </c>
      <c r="U17" s="340">
        <f ca="1">IF((B17=""),"",SUM(E17:T17))</f>
        <v>0</v>
      </c>
      <c r="V17" s="471">
        <f ca="1">IF((B17=""),"",SUM(E17:T17))</f>
        <v>0</v>
      </c>
      <c r="W17" s="551" t="str">
        <f ca="1">IF(($B17=""),"",IF((Penalties!$I18=W$2),1,""))</f>
        <v/>
      </c>
      <c r="X17" s="369" t="str">
        <f ca="1">IF(($B17=""),"",IF((Penalties!$I18=X$2),1,""))</f>
        <v/>
      </c>
      <c r="Y17" s="369" t="str">
        <f ca="1">IF(($B17=""),"",IF((Penalties!$I18=Y$2),1,""))</f>
        <v/>
      </c>
      <c r="Z17" s="369" t="str">
        <f ca="1">IF(($B17=""),"",IF((Penalties!$I18=Z$2),1,""))</f>
        <v/>
      </c>
      <c r="AA17" s="369" t="str">
        <f ca="1">IF(($B17=""),"",IF((Penalties!$I18=AA$2),1,""))</f>
        <v/>
      </c>
      <c r="AB17" s="369" t="str">
        <f ca="1">IF(($B17=""),"",IF((Penalties!$I18=AB$2),1,""))</f>
        <v/>
      </c>
      <c r="AC17" s="369" t="str">
        <f ca="1">IF(($B17=""),"",IF((Penalties!$I18=AC$2),1,""))</f>
        <v/>
      </c>
      <c r="AD17" s="369" t="str">
        <f ca="1">IF(($B17=""),"",IF((Penalties!$I18=AD$2),1,""))</f>
        <v/>
      </c>
      <c r="AE17" s="369" t="str">
        <f ca="1">IF(($B17=""),"",IF((Penalties!$I18=AE$2),1,""))</f>
        <v/>
      </c>
      <c r="AF17" s="369" t="str">
        <f ca="1">IF(($B17=""),"",IF((Penalties!$I18=AF$2),1,""))</f>
        <v/>
      </c>
      <c r="AG17" s="369" t="str">
        <f ca="1">IF(($B17=""),"",IF((Penalties!$I18=AG$2),1,""))</f>
        <v/>
      </c>
      <c r="AH17" s="369" t="str">
        <f ca="1">IF(($B17=""),"",IF((Penalties!$I18=AH$2),1,""))</f>
        <v/>
      </c>
      <c r="AI17" s="360" t="str">
        <f ca="1">IF(($B17=""),"",IF((Penalties!$I18=AI$2),1,""))</f>
        <v/>
      </c>
      <c r="AJ17" s="260"/>
      <c r="AK17" s="130"/>
      <c r="AL17" s="14"/>
      <c r="AM17" s="14"/>
      <c r="AN17" s="14"/>
      <c r="AO17" s="14"/>
      <c r="AP17" s="14"/>
      <c r="AQ17" s="14"/>
      <c r="AR17" s="14"/>
      <c r="AS17" s="14"/>
      <c r="AT17" s="14"/>
      <c r="AU17" s="14"/>
      <c r="AV17" s="14"/>
      <c r="AW17" s="14"/>
      <c r="AX17" s="14"/>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row>
    <row r="18" spans="1:90" s="137" customFormat="1" ht="13.5" customHeight="1">
      <c r="A18" s="1087"/>
      <c r="B18" s="1088"/>
      <c r="C18" s="1089"/>
      <c r="D18" s="273" t="s">
        <v>127</v>
      </c>
      <c r="E18" s="273">
        <f ca="1">IF(($B17=""),"",COUNTIF(Penalties!$Z18:$AF18,E$2))</f>
        <v>0</v>
      </c>
      <c r="F18" s="273">
        <f ca="1">IF(($B17=""),"",COUNTIF(Penalties!$Z18:$AF18,F$2))</f>
        <v>0</v>
      </c>
      <c r="G18" s="273">
        <f ca="1">IF(($B17=""),"",COUNTIF(Penalties!$Z18:$AF18,G$2))</f>
        <v>0</v>
      </c>
      <c r="H18" s="273">
        <f ca="1">IF(($B17=""),"",COUNTIF(Penalties!$Z18:$AF18,H$2))</f>
        <v>0</v>
      </c>
      <c r="I18" s="273">
        <f ca="1">IF(($B17=""),"",COUNTIF(Penalties!$Z18:$AF18,I$2))</f>
        <v>0</v>
      </c>
      <c r="J18" s="273">
        <f ca="1">IF(($B17=""),"",COUNTIF(Penalties!$Z18:$AF18,J$2))</f>
        <v>0</v>
      </c>
      <c r="K18" s="273">
        <f ca="1">IF(($B17=""),"",COUNTIF(Penalties!$Z18:$AF18,K$2))</f>
        <v>0</v>
      </c>
      <c r="L18" s="273">
        <f ca="1">IF(($B17=""),"",COUNTIF(Penalties!$Z18:$AF18,L$2))</f>
        <v>0</v>
      </c>
      <c r="M18" s="273">
        <f ca="1">IF(($B17=""),"",COUNTIF(Penalties!$Z18:$AF18,M$2))</f>
        <v>0</v>
      </c>
      <c r="N18" s="273">
        <f ca="1">IF(($B17=""),"",COUNTIF(Penalties!$Z18:$AF18,N$2))</f>
        <v>1</v>
      </c>
      <c r="O18" s="273">
        <f ca="1">IF(($B17=""),"",COUNTIF(Penalties!$Z18:$AF18,O$2))</f>
        <v>0</v>
      </c>
      <c r="P18" s="273">
        <f ca="1">IF(($B17=""),"",COUNTIF(Penalties!$Z18:$AF18,P$2))</f>
        <v>0</v>
      </c>
      <c r="Q18" s="273">
        <f ca="1">IF(($B17=""),"",COUNTIF(Penalties!$Z18:$AF18,Q$2))</f>
        <v>0</v>
      </c>
      <c r="R18" s="273">
        <f ca="1">IF(($B17=""),"",COUNTIF(Penalties!$Z18:$AF18,R$2))</f>
        <v>0</v>
      </c>
      <c r="S18" s="273">
        <f ca="1">IF(($B17=""),"",COUNTIF(Penalties!$Z18:$AF18,S$2))</f>
        <v>0</v>
      </c>
      <c r="T18" s="273">
        <f ca="1">IF(($B17=""),"",COUNTIF(Penalties!$Z18:$AF18,T$2))</f>
        <v>0</v>
      </c>
      <c r="U18" s="340">
        <f ca="1">IF((B17=""),"",SUM(E18:T18))</f>
        <v>1</v>
      </c>
      <c r="V18" s="471">
        <f ca="1">IF((B17=""),"",SUM(E18:T18))</f>
        <v>1</v>
      </c>
      <c r="W18" s="551" t="str">
        <f ca="1">IF(($B17=""),"",IF((Penalties!$AG18=W$2),1,""))</f>
        <v/>
      </c>
      <c r="X18" s="369" t="str">
        <f ca="1">IF(($B17=""),"",IF((Penalties!$AG18=X$2),1,""))</f>
        <v/>
      </c>
      <c r="Y18" s="369" t="str">
        <f ca="1">IF(($B17=""),"",IF((Penalties!$AG18=Y$2),1,""))</f>
        <v/>
      </c>
      <c r="Z18" s="369" t="str">
        <f ca="1">IF(($B17=""),"",IF((Penalties!$AG18=Z$2),1,""))</f>
        <v/>
      </c>
      <c r="AA18" s="369" t="str">
        <f ca="1">IF(($B17=""),"",IF((Penalties!$AG18=AA$2),1,""))</f>
        <v/>
      </c>
      <c r="AB18" s="369" t="str">
        <f ca="1">IF(($B17=""),"",IF((Penalties!$AG18=AB$2),1,""))</f>
        <v/>
      </c>
      <c r="AC18" s="369" t="str">
        <f ca="1">IF(($B17=""),"",IF((Penalties!$AG18=AC$2),1,""))</f>
        <v/>
      </c>
      <c r="AD18" s="369" t="str">
        <f ca="1">IF(($B17=""),"",IF((Penalties!$AG18=AD$2),1,""))</f>
        <v/>
      </c>
      <c r="AE18" s="369" t="str">
        <f ca="1">IF(($B17=""),"",IF((Penalties!$AG18=AE$2),1,""))</f>
        <v/>
      </c>
      <c r="AF18" s="369" t="str">
        <f ca="1">IF(($B17=""),"",IF((Penalties!$AG18=AF$2),1,""))</f>
        <v/>
      </c>
      <c r="AG18" s="369" t="str">
        <f ca="1">IF(($B17=""),"",IF((Penalties!$AG18=AG$2),1,""))</f>
        <v/>
      </c>
      <c r="AH18" s="369" t="str">
        <f ca="1">IF(($B17=""),"",IF((Penalties!$AG18=AH$2),1,""))</f>
        <v/>
      </c>
      <c r="AI18" s="360" t="str">
        <f ca="1">IF(($B17=""),"",IF((Penalties!$AG18=AI$2),1,""))</f>
        <v/>
      </c>
      <c r="AJ18" s="508" t="str">
        <f>IF((SUM(X17:AI18)=0), "", IF((SUM(X17:AI17)=1), LOOKUP(1, X17:AI17, $X$2:$AI$2), LOOKUP(1, X18:AI18, $X$2:$AI$2)))</f>
        <v/>
      </c>
      <c r="AK18" s="130"/>
      <c r="AL18" s="14"/>
      <c r="AM18" s="14"/>
      <c r="AN18" s="14"/>
      <c r="AO18" s="14"/>
      <c r="AP18" s="14"/>
      <c r="AQ18" s="14"/>
      <c r="AR18" s="14"/>
      <c r="AS18" s="14"/>
      <c r="AT18" s="14"/>
      <c r="AU18" s="14"/>
      <c r="AV18" s="14"/>
      <c r="AW18" s="14"/>
      <c r="AX18" s="14"/>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row>
    <row r="19" spans="1:90" s="137" customFormat="1" ht="13">
      <c r="A19" s="814">
        <f>A17+1</f>
        <v>9</v>
      </c>
      <c r="B19" s="1085" t="str">
        <f ca="1">IF((IBRF!B19=""),"",IBRF!B19)</f>
        <v>4</v>
      </c>
      <c r="C19" s="1086" t="str">
        <f ca="1">IF((IBRF!C19=""),"",IBRF!C19)</f>
        <v>R.I.P. TIDE</v>
      </c>
      <c r="D19" s="14" t="s">
        <v>235</v>
      </c>
      <c r="E19" s="14">
        <f ca="1">IF(($B19=""),"",COUNTIF(Penalties!$B20:$H20,E$2))</f>
        <v>0</v>
      </c>
      <c r="F19" s="14">
        <f ca="1">IF(($B19=""),"",COUNTIF(Penalties!$B20:$H20,F$2))</f>
        <v>0</v>
      </c>
      <c r="G19" s="14">
        <f ca="1">IF(($B19=""),"",COUNTIF(Penalties!$B20:$H20,G$2))</f>
        <v>0</v>
      </c>
      <c r="H19" s="14">
        <f ca="1">IF(($B19=""),"",COUNTIF(Penalties!$B20:$H20,H$2))</f>
        <v>0</v>
      </c>
      <c r="I19" s="14">
        <f ca="1">IF(($B19=""),"",COUNTIF(Penalties!$B20:$H20,I$2))</f>
        <v>0</v>
      </c>
      <c r="J19" s="14">
        <f ca="1">IF(($B19=""),"",COUNTIF(Penalties!$B20:$H20,J$2))</f>
        <v>0</v>
      </c>
      <c r="K19" s="14">
        <f ca="1">IF(($B19=""),"",COUNTIF(Penalties!$B20:$H20,K$2))</f>
        <v>0</v>
      </c>
      <c r="L19" s="14">
        <f ca="1">IF(($B19=""),"",COUNTIF(Penalties!$B20:$H20,L$2))</f>
        <v>0</v>
      </c>
      <c r="M19" s="14">
        <f ca="1">IF(($B19=""),"",COUNTIF(Penalties!$B20:$H20,M$2))</f>
        <v>0</v>
      </c>
      <c r="N19" s="14">
        <f ca="1">IF(($B19=""),"",COUNTIF(Penalties!$B20:$H20,N$2))</f>
        <v>0</v>
      </c>
      <c r="O19" s="14">
        <f ca="1">IF(($B19=""),"",COUNTIF(Penalties!$B20:$H20,O$2))</f>
        <v>1</v>
      </c>
      <c r="P19" s="14">
        <f ca="1">IF(($B19=""),"",COUNTIF(Penalties!$B20:$H20,P$2))</f>
        <v>0</v>
      </c>
      <c r="Q19" s="14">
        <f ca="1">IF(($B19=""),"",COUNTIF(Penalties!$B20:$H20,Q$2))</f>
        <v>0</v>
      </c>
      <c r="R19" s="14">
        <f ca="1">IF(($B19=""),"",COUNTIF(Penalties!$B20:$H20,R$2))</f>
        <v>0</v>
      </c>
      <c r="S19" s="14">
        <f ca="1">IF(($B19=""),"",COUNTIF(Penalties!$B20:$H20,S$2))</f>
        <v>0</v>
      </c>
      <c r="T19" s="14">
        <f ca="1">IF(($B19=""),"",COUNTIF(Penalties!$B20:$H20,T$2))</f>
        <v>0</v>
      </c>
      <c r="U19" s="415">
        <f ca="1">IF((B19=""),"",SUM(E19:T19))</f>
        <v>1</v>
      </c>
      <c r="V19" s="418">
        <f ca="1">IF((B19=""),"",SUM(E19:T19))</f>
        <v>1</v>
      </c>
      <c r="W19" s="551" t="str">
        <f ca="1">IF(($B19=""),"",IF((Penalties!$I20=W$2),1,""))</f>
        <v/>
      </c>
      <c r="X19" s="369" t="str">
        <f ca="1">IF(($B19=""),"",IF((Penalties!$I20=X$2),1,""))</f>
        <v/>
      </c>
      <c r="Y19" s="369" t="str">
        <f ca="1">IF(($B19=""),"",IF((Penalties!$I20=Y$2),1,""))</f>
        <v/>
      </c>
      <c r="Z19" s="369" t="str">
        <f ca="1">IF(($B19=""),"",IF((Penalties!$I20=Z$2),1,""))</f>
        <v/>
      </c>
      <c r="AA19" s="369" t="str">
        <f ca="1">IF(($B19=""),"",IF((Penalties!$I20=AA$2),1,""))</f>
        <v/>
      </c>
      <c r="AB19" s="369" t="str">
        <f ca="1">IF(($B19=""),"",IF((Penalties!$I20=AB$2),1,""))</f>
        <v/>
      </c>
      <c r="AC19" s="369" t="str">
        <f ca="1">IF(($B19=""),"",IF((Penalties!$I20=AC$2),1,""))</f>
        <v/>
      </c>
      <c r="AD19" s="369" t="str">
        <f ca="1">IF(($B19=""),"",IF((Penalties!$I20=AD$2),1,""))</f>
        <v/>
      </c>
      <c r="AE19" s="369" t="str">
        <f ca="1">IF(($B19=""),"",IF((Penalties!$I20=AE$2),1,""))</f>
        <v/>
      </c>
      <c r="AF19" s="369" t="str">
        <f ca="1">IF(($B19=""),"",IF((Penalties!$I20=AF$2),1,""))</f>
        <v/>
      </c>
      <c r="AG19" s="369" t="str">
        <f ca="1">IF(($B19=""),"",IF((Penalties!$I20=AG$2),1,""))</f>
        <v/>
      </c>
      <c r="AH19" s="369" t="str">
        <f ca="1">IF(($B19=""),"",IF((Penalties!$I20=AH$2),1,""))</f>
        <v/>
      </c>
      <c r="AI19" s="360" t="str">
        <f ca="1">IF(($B19=""),"",IF((Penalties!$I20=AI$2),1,""))</f>
        <v/>
      </c>
      <c r="AJ19" s="195"/>
      <c r="AK19" s="130"/>
      <c r="AL19" s="14"/>
      <c r="AM19" s="14"/>
      <c r="AN19" s="14"/>
      <c r="AO19" s="14"/>
      <c r="AP19" s="14"/>
      <c r="AQ19" s="14"/>
      <c r="AR19" s="14"/>
      <c r="AS19" s="14"/>
      <c r="AT19" s="14"/>
      <c r="AU19" s="14"/>
      <c r="AV19" s="14"/>
      <c r="AW19" s="14"/>
      <c r="AX19" s="14"/>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row>
    <row r="20" spans="1:90" s="137" customFormat="1" ht="13">
      <c r="A20" s="814"/>
      <c r="B20" s="1085"/>
      <c r="C20" s="1086"/>
      <c r="D20" s="14" t="s">
        <v>127</v>
      </c>
      <c r="E20" s="14">
        <f ca="1">IF(($B19=""),"",COUNTIF(Penalties!$Z20:$AF20,E$2))</f>
        <v>0</v>
      </c>
      <c r="F20" s="14">
        <f ca="1">IF(($B19=""),"",COUNTIF(Penalties!$Z20:$AF20,F$2))</f>
        <v>0</v>
      </c>
      <c r="G20" s="14">
        <f ca="1">IF(($B19=""),"",COUNTIF(Penalties!$Z20:$AF20,G$2))</f>
        <v>0</v>
      </c>
      <c r="H20" s="14">
        <f ca="1">IF(($B19=""),"",COUNTIF(Penalties!$Z20:$AF20,H$2))</f>
        <v>0</v>
      </c>
      <c r="I20" s="14">
        <f ca="1">IF(($B19=""),"",COUNTIF(Penalties!$Z20:$AF20,I$2))</f>
        <v>0</v>
      </c>
      <c r="J20" s="14">
        <f ca="1">IF(($B19=""),"",COUNTIF(Penalties!$Z20:$AF20,J$2))</f>
        <v>0</v>
      </c>
      <c r="K20" s="14">
        <f ca="1">IF(($B19=""),"",COUNTIF(Penalties!$Z20:$AF20,K$2))</f>
        <v>0</v>
      </c>
      <c r="L20" s="14">
        <f ca="1">IF(($B19=""),"",COUNTIF(Penalties!$Z20:$AF20,L$2))</f>
        <v>0</v>
      </c>
      <c r="M20" s="14">
        <f ca="1">IF(($B19=""),"",COUNTIF(Penalties!$Z20:$AF20,M$2))</f>
        <v>1</v>
      </c>
      <c r="N20" s="14">
        <f ca="1">IF(($B19=""),"",COUNTIF(Penalties!$Z20:$AF20,N$2))</f>
        <v>0</v>
      </c>
      <c r="O20" s="14">
        <f ca="1">IF(($B19=""),"",COUNTIF(Penalties!$Z20:$AF20,O$2))</f>
        <v>0</v>
      </c>
      <c r="P20" s="14">
        <f ca="1">IF(($B19=""),"",COUNTIF(Penalties!$Z20:$AF20,P$2))</f>
        <v>0</v>
      </c>
      <c r="Q20" s="14">
        <f ca="1">IF(($B19=""),"",COUNTIF(Penalties!$Z20:$AF20,Q$2))</f>
        <v>0</v>
      </c>
      <c r="R20" s="14">
        <f ca="1">IF(($B19=""),"",COUNTIF(Penalties!$Z20:$AF20,R$2))</f>
        <v>0</v>
      </c>
      <c r="S20" s="14">
        <f ca="1">IF(($B19=""),"",COUNTIF(Penalties!$Z20:$AF20,S$2))</f>
        <v>0</v>
      </c>
      <c r="T20" s="14">
        <f ca="1">IF(($B19=""),"",COUNTIF(Penalties!$Z20:$AF20,T$2))</f>
        <v>0</v>
      </c>
      <c r="U20" s="415">
        <f ca="1">IF((B19=""),"",SUM(E20:T20))</f>
        <v>1</v>
      </c>
      <c r="V20" s="418">
        <f ca="1">IF((B19=""),"",SUM(E20:T20))</f>
        <v>1</v>
      </c>
      <c r="W20" s="551" t="str">
        <f ca="1">IF(($B19=""),"",IF((Penalties!$AG20=W$2),1,""))</f>
        <v/>
      </c>
      <c r="X20" s="369" t="str">
        <f ca="1">IF(($B19=""),"",IF((Penalties!$AG20=X$2),1,""))</f>
        <v/>
      </c>
      <c r="Y20" s="369" t="str">
        <f ca="1">IF(($B19=""),"",IF((Penalties!$AG20=Y$2),1,""))</f>
        <v/>
      </c>
      <c r="Z20" s="369" t="str">
        <f ca="1">IF(($B19=""),"",IF((Penalties!$AG20=Z$2),1,""))</f>
        <v/>
      </c>
      <c r="AA20" s="369" t="str">
        <f ca="1">IF(($B19=""),"",IF((Penalties!$AG20=AA$2),1,""))</f>
        <v/>
      </c>
      <c r="AB20" s="369" t="str">
        <f ca="1">IF(($B19=""),"",IF((Penalties!$AG20=AB$2),1,""))</f>
        <v/>
      </c>
      <c r="AC20" s="369" t="str">
        <f ca="1">IF(($B19=""),"",IF((Penalties!$AG20=AC$2),1,""))</f>
        <v/>
      </c>
      <c r="AD20" s="369" t="str">
        <f ca="1">IF(($B19=""),"",IF((Penalties!$AG20=AD$2),1,""))</f>
        <v/>
      </c>
      <c r="AE20" s="369" t="str">
        <f ca="1">IF(($B19=""),"",IF((Penalties!$AG20=AE$2),1,""))</f>
        <v/>
      </c>
      <c r="AF20" s="369" t="str">
        <f ca="1">IF(($B19=""),"",IF((Penalties!$AG20=AF$2),1,""))</f>
        <v/>
      </c>
      <c r="AG20" s="369" t="str">
        <f ca="1">IF(($B19=""),"",IF((Penalties!$AG20=AG$2),1,""))</f>
        <v/>
      </c>
      <c r="AH20" s="369" t="str">
        <f ca="1">IF(($B19=""),"",IF((Penalties!$AG20=AH$2),1,""))</f>
        <v/>
      </c>
      <c r="AI20" s="360" t="str">
        <f ca="1">IF(($B19=""),"",IF((Penalties!$AG20=AI$2),1,""))</f>
        <v/>
      </c>
      <c r="AJ20" s="101" t="str">
        <f>IF((SUM(X19:AI20)=0), "", IF((SUM(X19:AI19)=1), LOOKUP(1, X19:AI19, $X$2:$AI$2), LOOKUP(1, X20:AI20, $X$2:$AI$2)))</f>
        <v/>
      </c>
      <c r="AK20" s="130"/>
      <c r="AL20" s="14"/>
      <c r="AM20" s="14"/>
      <c r="AN20" s="14"/>
      <c r="AO20" s="14"/>
      <c r="AP20" s="14"/>
      <c r="AQ20" s="14"/>
      <c r="AR20" s="14"/>
      <c r="AS20" s="14"/>
      <c r="AT20" s="14"/>
      <c r="AU20" s="14"/>
      <c r="AV20" s="14"/>
      <c r="AW20" s="14"/>
      <c r="AX20" s="14"/>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row>
    <row r="21" spans="1:90" s="137" customFormat="1" ht="13">
      <c r="A21" s="1087">
        <f>A19+1</f>
        <v>10</v>
      </c>
      <c r="B21" s="1088" t="str">
        <f ca="1">IF((IBRF!B20=""),"",IBRF!B20)</f>
        <v>614</v>
      </c>
      <c r="C21" s="1089" t="str">
        <f ca="1">IF((IBRF!C20=""),"",IBRF!C20)</f>
        <v>G-ROCKET</v>
      </c>
      <c r="D21" s="273" t="s">
        <v>235</v>
      </c>
      <c r="E21" s="273">
        <f ca="1">IF(($B21=""),"",COUNTIF(Penalties!$B22:$H22,E$2))</f>
        <v>0</v>
      </c>
      <c r="F21" s="273">
        <f ca="1">IF(($B21=""),"",COUNTIF(Penalties!$B22:$H22,F$2))</f>
        <v>0</v>
      </c>
      <c r="G21" s="273">
        <f ca="1">IF(($B21=""),"",COUNTIF(Penalties!$B22:$H22,G$2))</f>
        <v>0</v>
      </c>
      <c r="H21" s="273">
        <f ca="1">IF(($B21=""),"",COUNTIF(Penalties!$B22:$H22,H$2))</f>
        <v>0</v>
      </c>
      <c r="I21" s="273">
        <f ca="1">IF(($B21=""),"",COUNTIF(Penalties!$B22:$H22,I$2))</f>
        <v>0</v>
      </c>
      <c r="J21" s="273">
        <f ca="1">IF(($B21=""),"",COUNTIF(Penalties!$B22:$H22,J$2))</f>
        <v>0</v>
      </c>
      <c r="K21" s="273">
        <f ca="1">IF(($B21=""),"",COUNTIF(Penalties!$B22:$H22,K$2))</f>
        <v>0</v>
      </c>
      <c r="L21" s="273">
        <f ca="1">IF(($B21=""),"",COUNTIF(Penalties!$B22:$H22,L$2))</f>
        <v>0</v>
      </c>
      <c r="M21" s="273">
        <f ca="1">IF(($B21=""),"",COUNTIF(Penalties!$B22:$H22,M$2))</f>
        <v>0</v>
      </c>
      <c r="N21" s="273">
        <f ca="1">IF(($B21=""),"",COUNTIF(Penalties!$B22:$H22,N$2))</f>
        <v>0</v>
      </c>
      <c r="O21" s="273">
        <f ca="1">IF(($B21=""),"",COUNTIF(Penalties!$B22:$H22,O$2))</f>
        <v>1</v>
      </c>
      <c r="P21" s="273">
        <f ca="1">IF(($B21=""),"",COUNTIF(Penalties!$B22:$H22,P$2))</f>
        <v>0</v>
      </c>
      <c r="Q21" s="273">
        <f ca="1">IF(($B21=""),"",COUNTIF(Penalties!$B22:$H22,Q$2))</f>
        <v>0</v>
      </c>
      <c r="R21" s="273">
        <f ca="1">IF(($B21=""),"",COUNTIF(Penalties!$B22:$H22,R$2))</f>
        <v>0</v>
      </c>
      <c r="S21" s="273">
        <f ca="1">IF(($B21=""),"",COUNTIF(Penalties!$B22:$H22,S$2))</f>
        <v>0</v>
      </c>
      <c r="T21" s="273">
        <f ca="1">IF(($B21=""),"",COUNTIF(Penalties!$B22:$H22,T$2))</f>
        <v>0</v>
      </c>
      <c r="U21" s="340">
        <f ca="1">IF((B21=""),"",SUM(E21:T21))</f>
        <v>1</v>
      </c>
      <c r="V21" s="471">
        <f ca="1">IF((B21=""),"",SUM(E21:T21))</f>
        <v>1</v>
      </c>
      <c r="W21" s="551" t="str">
        <f ca="1">IF(($B21=""),"",IF((Penalties!$I22=W$2),1,""))</f>
        <v/>
      </c>
      <c r="X21" s="369" t="str">
        <f ca="1">IF(($B21=""),"",IF((Penalties!$I22=X$2),1,""))</f>
        <v/>
      </c>
      <c r="Y21" s="369" t="str">
        <f ca="1">IF(($B21=""),"",IF((Penalties!$I22=Y$2),1,""))</f>
        <v/>
      </c>
      <c r="Z21" s="369" t="str">
        <f ca="1">IF(($B21=""),"",IF((Penalties!$I22=Z$2),1,""))</f>
        <v/>
      </c>
      <c r="AA21" s="369" t="str">
        <f ca="1">IF(($B21=""),"",IF((Penalties!$I22=AA$2),1,""))</f>
        <v/>
      </c>
      <c r="AB21" s="369" t="str">
        <f ca="1">IF(($B21=""),"",IF((Penalties!$I22=AB$2),1,""))</f>
        <v/>
      </c>
      <c r="AC21" s="369" t="str">
        <f ca="1">IF(($B21=""),"",IF((Penalties!$I22=AC$2),1,""))</f>
        <v/>
      </c>
      <c r="AD21" s="369" t="str">
        <f ca="1">IF(($B21=""),"",IF((Penalties!$I22=AD$2),1,""))</f>
        <v/>
      </c>
      <c r="AE21" s="369" t="str">
        <f ca="1">IF(($B21=""),"",IF((Penalties!$I22=AE$2),1,""))</f>
        <v/>
      </c>
      <c r="AF21" s="369" t="str">
        <f ca="1">IF(($B21=""),"",IF((Penalties!$I22=AF$2),1,""))</f>
        <v/>
      </c>
      <c r="AG21" s="369" t="str">
        <f ca="1">IF(($B21=""),"",IF((Penalties!$I22=AG$2),1,""))</f>
        <v/>
      </c>
      <c r="AH21" s="369" t="str">
        <f ca="1">IF(($B21=""),"",IF((Penalties!$I22=AH$2),1,""))</f>
        <v/>
      </c>
      <c r="AI21" s="360" t="str">
        <f ca="1">IF(($B21=""),"",IF((Penalties!$I22=AI$2),1,""))</f>
        <v/>
      </c>
      <c r="AJ21" s="260"/>
      <c r="AK21" s="130"/>
      <c r="AL21" s="14"/>
      <c r="AM21" s="14"/>
      <c r="AN21" s="14"/>
      <c r="AO21" s="14"/>
      <c r="AP21" s="14"/>
      <c r="AQ21" s="14"/>
      <c r="AR21" s="14"/>
      <c r="AS21" s="14"/>
      <c r="AT21" s="14"/>
      <c r="AU21" s="14"/>
      <c r="AV21" s="14"/>
      <c r="AW21" s="14"/>
      <c r="AX21" s="14"/>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row>
    <row r="22" spans="1:90" s="137" customFormat="1" ht="13.5" customHeight="1">
      <c r="A22" s="1087"/>
      <c r="B22" s="1088"/>
      <c r="C22" s="1089"/>
      <c r="D22" s="273" t="s">
        <v>127</v>
      </c>
      <c r="E22" s="273">
        <f ca="1">IF(($B21=""),"",COUNTIF(Penalties!$Z22:$AF22,E$2))</f>
        <v>0</v>
      </c>
      <c r="F22" s="273">
        <f ca="1">IF(($B21=""),"",COUNTIF(Penalties!$Z22:$AF22,F$2))</f>
        <v>0</v>
      </c>
      <c r="G22" s="273">
        <f ca="1">IF(($B21=""),"",COUNTIF(Penalties!$Z22:$AF22,G$2))</f>
        <v>0</v>
      </c>
      <c r="H22" s="273">
        <f ca="1">IF(($B21=""),"",COUNTIF(Penalties!$Z22:$AF22,H$2))</f>
        <v>0</v>
      </c>
      <c r="I22" s="273">
        <f ca="1">IF(($B21=""),"",COUNTIF(Penalties!$Z22:$AF22,I$2))</f>
        <v>0</v>
      </c>
      <c r="J22" s="273">
        <f ca="1">IF(($B21=""),"",COUNTIF(Penalties!$Z22:$AF22,J$2))</f>
        <v>0</v>
      </c>
      <c r="K22" s="273">
        <f ca="1">IF(($B21=""),"",COUNTIF(Penalties!$Z22:$AF22,K$2))</f>
        <v>0</v>
      </c>
      <c r="L22" s="273">
        <f ca="1">IF(($B21=""),"",COUNTIF(Penalties!$Z22:$AF22,L$2))</f>
        <v>0</v>
      </c>
      <c r="M22" s="273">
        <f ca="1">IF(($B21=""),"",COUNTIF(Penalties!$Z22:$AF22,M$2))</f>
        <v>0</v>
      </c>
      <c r="N22" s="273">
        <f ca="1">IF(($B21=""),"",COUNTIF(Penalties!$Z22:$AF22,N$2))</f>
        <v>0</v>
      </c>
      <c r="O22" s="273">
        <f ca="1">IF(($B21=""),"",COUNTIF(Penalties!$Z22:$AF22,O$2))</f>
        <v>0</v>
      </c>
      <c r="P22" s="273">
        <f ca="1">IF(($B21=""),"",COUNTIF(Penalties!$Z22:$AF22,P$2))</f>
        <v>0</v>
      </c>
      <c r="Q22" s="273">
        <f ca="1">IF(($B21=""),"",COUNTIF(Penalties!$Z22:$AF22,Q$2))</f>
        <v>0</v>
      </c>
      <c r="R22" s="273">
        <f ca="1">IF(($B21=""),"",COUNTIF(Penalties!$Z22:$AF22,R$2))</f>
        <v>0</v>
      </c>
      <c r="S22" s="273">
        <f ca="1">IF(($B21=""),"",COUNTIF(Penalties!$Z22:$AF22,S$2))</f>
        <v>0</v>
      </c>
      <c r="T22" s="273">
        <f ca="1">IF(($B21=""),"",COUNTIF(Penalties!$Z22:$AF22,T$2))</f>
        <v>0</v>
      </c>
      <c r="U22" s="340">
        <f ca="1">IF((B21=""),"",SUM(E22:T22))</f>
        <v>0</v>
      </c>
      <c r="V22" s="471">
        <f ca="1">IF((B21=""),"",SUM(E22:T22))</f>
        <v>0</v>
      </c>
      <c r="W22" s="551" t="str">
        <f ca="1">IF(($B21=""),"",IF((Penalties!$AG22=W$2),1,""))</f>
        <v/>
      </c>
      <c r="X22" s="369" t="str">
        <f ca="1">IF(($B21=""),"",IF((Penalties!$AG22=X$2),1,""))</f>
        <v/>
      </c>
      <c r="Y22" s="369" t="str">
        <f ca="1">IF(($B21=""),"",IF((Penalties!$AG22=Y$2),1,""))</f>
        <v/>
      </c>
      <c r="Z22" s="369" t="str">
        <f ca="1">IF(($B21=""),"",IF((Penalties!$AG22=Z$2),1,""))</f>
        <v/>
      </c>
      <c r="AA22" s="369" t="str">
        <f ca="1">IF(($B21=""),"",IF((Penalties!$AG22=AA$2),1,""))</f>
        <v/>
      </c>
      <c r="AB22" s="369" t="str">
        <f ca="1">IF(($B21=""),"",IF((Penalties!$AG22=AB$2),1,""))</f>
        <v/>
      </c>
      <c r="AC22" s="369" t="str">
        <f ca="1">IF(($B21=""),"",IF((Penalties!$AG22=AC$2),1,""))</f>
        <v/>
      </c>
      <c r="AD22" s="369" t="str">
        <f ca="1">IF(($B21=""),"",IF((Penalties!$AG22=AD$2),1,""))</f>
        <v/>
      </c>
      <c r="AE22" s="369" t="str">
        <f ca="1">IF(($B21=""),"",IF((Penalties!$AG22=AE$2),1,""))</f>
        <v/>
      </c>
      <c r="AF22" s="369" t="str">
        <f ca="1">IF(($B21=""),"",IF((Penalties!$AG22=AF$2),1,""))</f>
        <v/>
      </c>
      <c r="AG22" s="369" t="str">
        <f ca="1">IF(($B21=""),"",IF((Penalties!$AG22=AG$2),1,""))</f>
        <v/>
      </c>
      <c r="AH22" s="369" t="str">
        <f ca="1">IF(($B21=""),"",IF((Penalties!$AG22=AH$2),1,""))</f>
        <v/>
      </c>
      <c r="AI22" s="360" t="str">
        <f ca="1">IF(($B21=""),"",IF((Penalties!$AG22=AI$2),1,""))</f>
        <v/>
      </c>
      <c r="AJ22" s="508" t="str">
        <f>IF((SUM(X21:AI22)=0), "", IF((SUM(X21:AI21)=1), LOOKUP(1, X21:AI21, $X$2:$AI$2), LOOKUP(1, X22:AI22, $X$2:$AI$2)))</f>
        <v/>
      </c>
      <c r="AK22" s="130"/>
      <c r="AL22" s="14"/>
      <c r="AM22" s="14"/>
      <c r="AN22" s="14"/>
      <c r="AO22" s="14"/>
      <c r="AP22" s="14"/>
      <c r="AQ22" s="14"/>
      <c r="AR22" s="14"/>
      <c r="AS22" s="14"/>
      <c r="AT22" s="14"/>
      <c r="AU22" s="14"/>
      <c r="AV22" s="14"/>
      <c r="AW22" s="14"/>
      <c r="AX22" s="14"/>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row>
    <row r="23" spans="1:90" s="137" customFormat="1" ht="13">
      <c r="A23" s="814">
        <f>A21+1</f>
        <v>11</v>
      </c>
      <c r="B23" s="1085" t="str">
        <f ca="1">IF((IBRF!B21=""),"",IBRF!B21)</f>
        <v>69</v>
      </c>
      <c r="C23" s="1086" t="str">
        <f ca="1">IF((IBRF!C21=""),"",IBRF!C21)</f>
        <v>PUSHYCAT</v>
      </c>
      <c r="D23" s="14" t="s">
        <v>235</v>
      </c>
      <c r="E23" s="14">
        <f ca="1">IF(($B23=""),"",COUNTIF(Penalties!$B24:$H24,E$2))</f>
        <v>0</v>
      </c>
      <c r="F23" s="14">
        <f ca="1">IF(($B23=""),"",COUNTIF(Penalties!$B24:$H24,F$2))</f>
        <v>0</v>
      </c>
      <c r="G23" s="14">
        <f ca="1">IF(($B23=""),"",COUNTIF(Penalties!$B24:$H24,G$2))</f>
        <v>0</v>
      </c>
      <c r="H23" s="14">
        <f ca="1">IF(($B23=""),"",COUNTIF(Penalties!$B24:$H24,H$2))</f>
        <v>0</v>
      </c>
      <c r="I23" s="14">
        <f ca="1">IF(($B23=""),"",COUNTIF(Penalties!$B24:$H24,I$2))</f>
        <v>0</v>
      </c>
      <c r="J23" s="14">
        <f ca="1">IF(($B23=""),"",COUNTIF(Penalties!$B24:$H24,J$2))</f>
        <v>0</v>
      </c>
      <c r="K23" s="14">
        <f ca="1">IF(($B23=""),"",COUNTIF(Penalties!$B24:$H24,K$2))</f>
        <v>0</v>
      </c>
      <c r="L23" s="14">
        <f ca="1">IF(($B23=""),"",COUNTIF(Penalties!$B24:$H24,L$2))</f>
        <v>0</v>
      </c>
      <c r="M23" s="14">
        <f ca="1">IF(($B23=""),"",COUNTIF(Penalties!$B24:$H24,M$2))</f>
        <v>0</v>
      </c>
      <c r="N23" s="14">
        <f ca="1">IF(($B23=""),"",COUNTIF(Penalties!$B24:$H24,N$2))</f>
        <v>0</v>
      </c>
      <c r="O23" s="14">
        <f ca="1">IF(($B23=""),"",COUNTIF(Penalties!$B24:$H24,O$2))</f>
        <v>0</v>
      </c>
      <c r="P23" s="14">
        <f ca="1">IF(($B23=""),"",COUNTIF(Penalties!$B24:$H24,P$2))</f>
        <v>0</v>
      </c>
      <c r="Q23" s="14">
        <f ca="1">IF(($B23=""),"",COUNTIF(Penalties!$B24:$H24,Q$2))</f>
        <v>0</v>
      </c>
      <c r="R23" s="14">
        <f ca="1">IF(($B23=""),"",COUNTIF(Penalties!$B24:$H24,R$2))</f>
        <v>0</v>
      </c>
      <c r="S23" s="14">
        <f ca="1">IF(($B23=""),"",COUNTIF(Penalties!$B24:$H24,S$2))</f>
        <v>0</v>
      </c>
      <c r="T23" s="14">
        <f ca="1">IF(($B23=""),"",COUNTIF(Penalties!$B24:$H24,T$2))</f>
        <v>0</v>
      </c>
      <c r="U23" s="415">
        <f ca="1">IF((B23=""),"",SUM(E23:T23))</f>
        <v>0</v>
      </c>
      <c r="V23" s="418">
        <f ca="1">IF((B23=""),"",SUM(E23:T23))</f>
        <v>0</v>
      </c>
      <c r="W23" s="551" t="str">
        <f ca="1">IF(($B23=""),"",IF((Penalties!$I24=W$2),1,""))</f>
        <v/>
      </c>
      <c r="X23" s="369" t="str">
        <f ca="1">IF(($B23=""),"",IF((Penalties!$I24=X$2),1,""))</f>
        <v/>
      </c>
      <c r="Y23" s="369" t="str">
        <f ca="1">IF(($B23=""),"",IF((Penalties!$I24=Y$2),1,""))</f>
        <v/>
      </c>
      <c r="Z23" s="369" t="str">
        <f ca="1">IF(($B23=""),"",IF((Penalties!$I24=Z$2),1,""))</f>
        <v/>
      </c>
      <c r="AA23" s="369" t="str">
        <f ca="1">IF(($B23=""),"",IF((Penalties!$I24=AA$2),1,""))</f>
        <v/>
      </c>
      <c r="AB23" s="369" t="str">
        <f ca="1">IF(($B23=""),"",IF((Penalties!$I24=AB$2),1,""))</f>
        <v/>
      </c>
      <c r="AC23" s="369" t="str">
        <f ca="1">IF(($B23=""),"",IF((Penalties!$I24=AC$2),1,""))</f>
        <v/>
      </c>
      <c r="AD23" s="369" t="str">
        <f ca="1">IF(($B23=""),"",IF((Penalties!$I24=AD$2),1,""))</f>
        <v/>
      </c>
      <c r="AE23" s="369" t="str">
        <f ca="1">IF(($B23=""),"",IF((Penalties!$I24=AE$2),1,""))</f>
        <v/>
      </c>
      <c r="AF23" s="369" t="str">
        <f ca="1">IF(($B23=""),"",IF((Penalties!$I24=AF$2),1,""))</f>
        <v/>
      </c>
      <c r="AG23" s="369" t="str">
        <f ca="1">IF(($B23=""),"",IF((Penalties!$I24=AG$2),1,""))</f>
        <v/>
      </c>
      <c r="AH23" s="369" t="str">
        <f ca="1">IF(($B23=""),"",IF((Penalties!$I24=AH$2),1,""))</f>
        <v/>
      </c>
      <c r="AI23" s="360" t="str">
        <f ca="1">IF(($B23=""),"",IF((Penalties!$I24=AI$2),1,""))</f>
        <v/>
      </c>
      <c r="AJ23" s="195"/>
      <c r="AK23" s="130"/>
      <c r="AL23" s="14"/>
      <c r="AM23" s="14"/>
      <c r="AN23" s="14"/>
      <c r="AO23" s="14"/>
      <c r="AP23" s="14"/>
      <c r="AQ23" s="14"/>
      <c r="AR23" s="14"/>
      <c r="AS23" s="14"/>
      <c r="AT23" s="14"/>
      <c r="AU23" s="14"/>
      <c r="AV23" s="14"/>
      <c r="AW23" s="14"/>
      <c r="AX23" s="14"/>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row>
    <row r="24" spans="1:90" s="137" customFormat="1" ht="13">
      <c r="A24" s="814"/>
      <c r="B24" s="1085"/>
      <c r="C24" s="1086"/>
      <c r="D24" s="14" t="s">
        <v>127</v>
      </c>
      <c r="E24" s="14">
        <f ca="1">IF(($B23=""),"",COUNTIF(Penalties!$Z24:$AF24,E$2))</f>
        <v>0</v>
      </c>
      <c r="F24" s="14">
        <f ca="1">IF(($B23=""),"",COUNTIF(Penalties!$Z24:$AF24,F$2))</f>
        <v>0</v>
      </c>
      <c r="G24" s="14">
        <f ca="1">IF(($B23=""),"",COUNTIF(Penalties!$Z24:$AF24,G$2))</f>
        <v>0</v>
      </c>
      <c r="H24" s="14">
        <f ca="1">IF(($B23=""),"",COUNTIF(Penalties!$Z24:$AF24,H$2))</f>
        <v>0</v>
      </c>
      <c r="I24" s="14">
        <f ca="1">IF(($B23=""),"",COUNTIF(Penalties!$Z24:$AF24,I$2))</f>
        <v>1</v>
      </c>
      <c r="J24" s="14">
        <f ca="1">IF(($B23=""),"",COUNTIF(Penalties!$Z24:$AF24,J$2))</f>
        <v>0</v>
      </c>
      <c r="K24" s="14">
        <f ca="1">IF(($B23=""),"",COUNTIF(Penalties!$Z24:$AF24,K$2))</f>
        <v>0</v>
      </c>
      <c r="L24" s="14">
        <f ca="1">IF(($B23=""),"",COUNTIF(Penalties!$Z24:$AF24,L$2))</f>
        <v>0</v>
      </c>
      <c r="M24" s="14">
        <f ca="1">IF(($B23=""),"",COUNTIF(Penalties!$Z24:$AF24,M$2))</f>
        <v>0</v>
      </c>
      <c r="N24" s="14">
        <f ca="1">IF(($B23=""),"",COUNTIF(Penalties!$Z24:$AF24,N$2))</f>
        <v>0</v>
      </c>
      <c r="O24" s="14">
        <f ca="1">IF(($B23=""),"",COUNTIF(Penalties!$Z24:$AF24,O$2))</f>
        <v>0</v>
      </c>
      <c r="P24" s="14">
        <f ca="1">IF(($B23=""),"",COUNTIF(Penalties!$Z24:$AF24,P$2))</f>
        <v>0</v>
      </c>
      <c r="Q24" s="14">
        <f ca="1">IF(($B23=""),"",COUNTIF(Penalties!$Z24:$AF24,Q$2))</f>
        <v>0</v>
      </c>
      <c r="R24" s="14">
        <f ca="1">IF(($B23=""),"",COUNTIF(Penalties!$Z24:$AF24,R$2))</f>
        <v>0</v>
      </c>
      <c r="S24" s="14">
        <f ca="1">IF(($B23=""),"",COUNTIF(Penalties!$Z24:$AF24,S$2))</f>
        <v>0</v>
      </c>
      <c r="T24" s="14">
        <f ca="1">IF(($B23=""),"",COUNTIF(Penalties!$Z24:$AF24,T$2))</f>
        <v>0</v>
      </c>
      <c r="U24" s="415">
        <f ca="1">IF((B23=""),"",SUM(E24:T24))</f>
        <v>1</v>
      </c>
      <c r="V24" s="418">
        <f ca="1">IF((B23=""),"",SUM(E24:T24))</f>
        <v>1</v>
      </c>
      <c r="W24" s="551" t="str">
        <f ca="1">IF(($B23=""),"",IF((Penalties!$AG24=W$2),1,""))</f>
        <v/>
      </c>
      <c r="X24" s="369" t="str">
        <f ca="1">IF(($B23=""),"",IF((Penalties!$AG24=X$2),1,""))</f>
        <v/>
      </c>
      <c r="Y24" s="369" t="str">
        <f ca="1">IF(($B23=""),"",IF((Penalties!$AG24=Y$2),1,""))</f>
        <v/>
      </c>
      <c r="Z24" s="369" t="str">
        <f ca="1">IF(($B23=""),"",IF((Penalties!$AG24=Z$2),1,""))</f>
        <v/>
      </c>
      <c r="AA24" s="369" t="str">
        <f ca="1">IF(($B23=""),"",IF((Penalties!$AG24=AA$2),1,""))</f>
        <v/>
      </c>
      <c r="AB24" s="369" t="str">
        <f ca="1">IF(($B23=""),"",IF((Penalties!$AG24=AB$2),1,""))</f>
        <v/>
      </c>
      <c r="AC24" s="369" t="str">
        <f ca="1">IF(($B23=""),"",IF((Penalties!$AG24=AC$2),1,""))</f>
        <v/>
      </c>
      <c r="AD24" s="369" t="str">
        <f ca="1">IF(($B23=""),"",IF((Penalties!$AG24=AD$2),1,""))</f>
        <v/>
      </c>
      <c r="AE24" s="369" t="str">
        <f ca="1">IF(($B23=""),"",IF((Penalties!$AG24=AE$2),1,""))</f>
        <v/>
      </c>
      <c r="AF24" s="369" t="str">
        <f ca="1">IF(($B23=""),"",IF((Penalties!$AG24=AF$2),1,""))</f>
        <v/>
      </c>
      <c r="AG24" s="369" t="str">
        <f ca="1">IF(($B23=""),"",IF((Penalties!$AG24=AG$2),1,""))</f>
        <v/>
      </c>
      <c r="AH24" s="369" t="str">
        <f ca="1">IF(($B23=""),"",IF((Penalties!$AG24=AH$2),1,""))</f>
        <v/>
      </c>
      <c r="AI24" s="360" t="str">
        <f ca="1">IF(($B23=""),"",IF((Penalties!$AG24=AI$2),1,""))</f>
        <v/>
      </c>
      <c r="AJ24" s="101" t="str">
        <f>IF((SUM(X23:AI24)=0), "", IF((SUM(X23:AI23)=1), LOOKUP(1, X23:AI23, $X$2:$AI$2), LOOKUP(1, X24:AI24, $X$2:$AI$2)))</f>
        <v/>
      </c>
      <c r="AK24" s="130"/>
      <c r="AL24" s="14"/>
      <c r="AM24" s="14"/>
      <c r="AN24" s="14"/>
      <c r="AO24" s="14"/>
      <c r="AP24" s="14"/>
      <c r="AQ24" s="14"/>
      <c r="AR24" s="14"/>
      <c r="AS24" s="14"/>
      <c r="AT24" s="14"/>
      <c r="AU24" s="14"/>
      <c r="AV24" s="14"/>
      <c r="AW24" s="14"/>
      <c r="AX24" s="14"/>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row>
    <row r="25" spans="1:90" s="137" customFormat="1" ht="13">
      <c r="A25" s="1087">
        <f>A23+1</f>
        <v>12</v>
      </c>
      <c r="B25" s="1088" t="str">
        <f ca="1">IF((IBRF!B22=""),"",IBRF!B22)</f>
        <v>7</v>
      </c>
      <c r="C25" s="1089" t="str">
        <f ca="1">IF((IBRF!C22=""),"",IBRF!C22)</f>
        <v>DORA THE DESTROYER</v>
      </c>
      <c r="D25" s="273" t="s">
        <v>235</v>
      </c>
      <c r="E25" s="273">
        <f ca="1">IF(($B25=""),"",COUNTIF(Penalties!$B26:$H26,E$2))</f>
        <v>0</v>
      </c>
      <c r="F25" s="273">
        <f ca="1">IF(($B25=""),"",COUNTIF(Penalties!$B26:$H26,F$2))</f>
        <v>0</v>
      </c>
      <c r="G25" s="273">
        <f ca="1">IF(($B25=""),"",COUNTIF(Penalties!$B26:$H26,G$2))</f>
        <v>0</v>
      </c>
      <c r="H25" s="273">
        <f ca="1">IF(($B25=""),"",COUNTIF(Penalties!$B26:$H26,H$2))</f>
        <v>0</v>
      </c>
      <c r="I25" s="273">
        <f ca="1">IF(($B25=""),"",COUNTIF(Penalties!$B26:$H26,I$2))</f>
        <v>0</v>
      </c>
      <c r="J25" s="273">
        <f ca="1">IF(($B25=""),"",COUNTIF(Penalties!$B26:$H26,J$2))</f>
        <v>0</v>
      </c>
      <c r="K25" s="273">
        <f ca="1">IF(($B25=""),"",COUNTIF(Penalties!$B26:$H26,K$2))</f>
        <v>1</v>
      </c>
      <c r="L25" s="273">
        <f ca="1">IF(($B25=""),"",COUNTIF(Penalties!$B26:$H26,L$2))</f>
        <v>0</v>
      </c>
      <c r="M25" s="273">
        <f ca="1">IF(($B25=""),"",COUNTIF(Penalties!$B26:$H26,M$2))</f>
        <v>0</v>
      </c>
      <c r="N25" s="273">
        <f ca="1">IF(($B25=""),"",COUNTIF(Penalties!$B26:$H26,N$2))</f>
        <v>0</v>
      </c>
      <c r="O25" s="273">
        <f ca="1">IF(($B25=""),"",COUNTIF(Penalties!$B26:$H26,O$2))</f>
        <v>0</v>
      </c>
      <c r="P25" s="273">
        <f ca="1">IF(($B25=""),"",COUNTIF(Penalties!$B26:$H26,P$2))</f>
        <v>0</v>
      </c>
      <c r="Q25" s="273">
        <f ca="1">IF(($B25=""),"",COUNTIF(Penalties!$B26:$H26,Q$2))</f>
        <v>0</v>
      </c>
      <c r="R25" s="273">
        <f ca="1">IF(($B25=""),"",COUNTIF(Penalties!$B26:$H26,R$2))</f>
        <v>0</v>
      </c>
      <c r="S25" s="273">
        <f ca="1">IF(($B25=""),"",COUNTIF(Penalties!$B26:$H26,S$2))</f>
        <v>0</v>
      </c>
      <c r="T25" s="273">
        <f ca="1">IF(($B25=""),"",COUNTIF(Penalties!$B26:$H26,T$2))</f>
        <v>0</v>
      </c>
      <c r="U25" s="340">
        <f ca="1">IF((B25=""),"",SUM(E25:T25))</f>
        <v>1</v>
      </c>
      <c r="V25" s="471">
        <f ca="1">IF((B25=""),"",SUM(E25:T25))</f>
        <v>1</v>
      </c>
      <c r="W25" s="551" t="str">
        <f ca="1">IF(($B25=""),"",IF((Penalties!$I26=W$2),1,""))</f>
        <v/>
      </c>
      <c r="X25" s="369" t="str">
        <f ca="1">IF(($B25=""),"",IF((Penalties!$I26=X$2),1,""))</f>
        <v/>
      </c>
      <c r="Y25" s="369" t="str">
        <f ca="1">IF(($B25=""),"",IF((Penalties!$I26=Y$2),1,""))</f>
        <v/>
      </c>
      <c r="Z25" s="369" t="str">
        <f ca="1">IF(($B25=""),"",IF((Penalties!$I26=Z$2),1,""))</f>
        <v/>
      </c>
      <c r="AA25" s="369" t="str">
        <f ca="1">IF(($B25=""),"",IF((Penalties!$I26=AA$2),1,""))</f>
        <v/>
      </c>
      <c r="AB25" s="369" t="str">
        <f ca="1">IF(($B25=""),"",IF((Penalties!$I26=AB$2),1,""))</f>
        <v/>
      </c>
      <c r="AC25" s="369" t="str">
        <f ca="1">IF(($B25=""),"",IF((Penalties!$I26=AC$2),1,""))</f>
        <v/>
      </c>
      <c r="AD25" s="369" t="str">
        <f ca="1">IF(($B25=""),"",IF((Penalties!$I26=AD$2),1,""))</f>
        <v/>
      </c>
      <c r="AE25" s="369" t="str">
        <f ca="1">IF(($B25=""),"",IF((Penalties!$I26=AE$2),1,""))</f>
        <v/>
      </c>
      <c r="AF25" s="369" t="str">
        <f ca="1">IF(($B25=""),"",IF((Penalties!$I26=AF$2),1,""))</f>
        <v/>
      </c>
      <c r="AG25" s="369" t="str">
        <f ca="1">IF(($B25=""),"",IF((Penalties!$I26=AG$2),1,""))</f>
        <v/>
      </c>
      <c r="AH25" s="369" t="str">
        <f ca="1">IF(($B25=""),"",IF((Penalties!$I26=AH$2),1,""))</f>
        <v/>
      </c>
      <c r="AI25" s="360" t="str">
        <f ca="1">IF(($B25=""),"",IF((Penalties!$I26=AI$2),1,""))</f>
        <v/>
      </c>
      <c r="AJ25" s="260"/>
      <c r="AK25" s="130"/>
      <c r="AL25" s="14"/>
      <c r="AM25" s="14"/>
      <c r="AN25" s="14"/>
      <c r="AO25" s="14"/>
      <c r="AP25" s="14"/>
      <c r="AQ25" s="14"/>
      <c r="AR25" s="14"/>
      <c r="AS25" s="14"/>
      <c r="AT25" s="14"/>
      <c r="AU25" s="14"/>
      <c r="AV25" s="14"/>
      <c r="AW25" s="14"/>
      <c r="AX25" s="14"/>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row>
    <row r="26" spans="1:90" s="137" customFormat="1" ht="13.5" customHeight="1">
      <c r="A26" s="1087"/>
      <c r="B26" s="1088"/>
      <c r="C26" s="1089"/>
      <c r="D26" s="273" t="s">
        <v>127</v>
      </c>
      <c r="E26" s="273">
        <f ca="1">IF(($B25=""),"",COUNTIF(Penalties!$Z26:$AF26,E$2))</f>
        <v>0</v>
      </c>
      <c r="F26" s="273">
        <f ca="1">IF(($B25=""),"",COUNTIF(Penalties!$Z26:$AF26,F$2))</f>
        <v>0</v>
      </c>
      <c r="G26" s="273">
        <f ca="1">IF(($B25=""),"",COUNTIF(Penalties!$Z26:$AF26,G$2))</f>
        <v>0</v>
      </c>
      <c r="H26" s="273">
        <f ca="1">IF(($B25=""),"",COUNTIF(Penalties!$Z26:$AF26,H$2))</f>
        <v>0</v>
      </c>
      <c r="I26" s="273">
        <f ca="1">IF(($B25=""),"",COUNTIF(Penalties!$Z26:$AF26,I$2))</f>
        <v>0</v>
      </c>
      <c r="J26" s="273">
        <f ca="1">IF(($B25=""),"",COUNTIF(Penalties!$Z26:$AF26,J$2))</f>
        <v>0</v>
      </c>
      <c r="K26" s="273">
        <f ca="1">IF(($B25=""),"",COUNTIF(Penalties!$Z26:$AF26,K$2))</f>
        <v>0</v>
      </c>
      <c r="L26" s="273">
        <f ca="1">IF(($B25=""),"",COUNTIF(Penalties!$Z26:$AF26,L$2))</f>
        <v>0</v>
      </c>
      <c r="M26" s="273">
        <f ca="1">IF(($B25=""),"",COUNTIF(Penalties!$Z26:$AF26,M$2))</f>
        <v>0</v>
      </c>
      <c r="N26" s="273">
        <f ca="1">IF(($B25=""),"",COUNTIF(Penalties!$Z26:$AF26,N$2))</f>
        <v>1</v>
      </c>
      <c r="O26" s="273">
        <f ca="1">IF(($B25=""),"",COUNTIF(Penalties!$Z26:$AF26,O$2))</f>
        <v>0</v>
      </c>
      <c r="P26" s="273">
        <f ca="1">IF(($B25=""),"",COUNTIF(Penalties!$Z26:$AF26,P$2))</f>
        <v>0</v>
      </c>
      <c r="Q26" s="273">
        <f ca="1">IF(($B25=""),"",COUNTIF(Penalties!$Z26:$AF26,Q$2))</f>
        <v>0</v>
      </c>
      <c r="R26" s="273">
        <f ca="1">IF(($B25=""),"",COUNTIF(Penalties!$Z26:$AF26,R$2))</f>
        <v>0</v>
      </c>
      <c r="S26" s="273">
        <f ca="1">IF(($B25=""),"",COUNTIF(Penalties!$Z26:$AF26,S$2))</f>
        <v>0</v>
      </c>
      <c r="T26" s="273">
        <f ca="1">IF(($B25=""),"",COUNTIF(Penalties!$Z26:$AF26,T$2))</f>
        <v>0</v>
      </c>
      <c r="U26" s="340">
        <f ca="1">IF((B25=""),"",SUM(E26:T26))</f>
        <v>1</v>
      </c>
      <c r="V26" s="471">
        <f ca="1">IF((B25=""),"",SUM(E26:T26))</f>
        <v>1</v>
      </c>
      <c r="W26" s="551" t="str">
        <f ca="1">IF(($B25=""),"",IF((Penalties!$AG26=W$2),1,""))</f>
        <v/>
      </c>
      <c r="X26" s="369" t="str">
        <f ca="1">IF(($B25=""),"",IF((Penalties!$AG26=X$2),1,""))</f>
        <v/>
      </c>
      <c r="Y26" s="369" t="str">
        <f ca="1">IF(($B25=""),"",IF((Penalties!$AG26=Y$2),1,""))</f>
        <v/>
      </c>
      <c r="Z26" s="369" t="str">
        <f ca="1">IF(($B25=""),"",IF((Penalties!$AG26=Z$2),1,""))</f>
        <v/>
      </c>
      <c r="AA26" s="369" t="str">
        <f ca="1">IF(($B25=""),"",IF((Penalties!$AG26=AA$2),1,""))</f>
        <v/>
      </c>
      <c r="AB26" s="369" t="str">
        <f ca="1">IF(($B25=""),"",IF((Penalties!$AG26=AB$2),1,""))</f>
        <v/>
      </c>
      <c r="AC26" s="369" t="str">
        <f ca="1">IF(($B25=""),"",IF((Penalties!$AG26=AC$2),1,""))</f>
        <v/>
      </c>
      <c r="AD26" s="369" t="str">
        <f ca="1">IF(($B25=""),"",IF((Penalties!$AG26=AD$2),1,""))</f>
        <v/>
      </c>
      <c r="AE26" s="369" t="str">
        <f ca="1">IF(($B25=""),"",IF((Penalties!$AG26=AE$2),1,""))</f>
        <v/>
      </c>
      <c r="AF26" s="369" t="str">
        <f ca="1">IF(($B25=""),"",IF((Penalties!$AG26=AF$2),1,""))</f>
        <v/>
      </c>
      <c r="AG26" s="369" t="str">
        <f ca="1">IF(($B25=""),"",IF((Penalties!$AG26=AG$2),1,""))</f>
        <v/>
      </c>
      <c r="AH26" s="369" t="str">
        <f ca="1">IF(($B25=""),"",IF((Penalties!$AG26=AH$2),1,""))</f>
        <v/>
      </c>
      <c r="AI26" s="360" t="str">
        <f ca="1">IF(($B25=""),"",IF((Penalties!$AG26=AI$2),1,""))</f>
        <v/>
      </c>
      <c r="AJ26" s="508" t="str">
        <f>IF((SUM(X25:AI26)=0), "", IF((SUM(X25:AI25)=1), LOOKUP(1, X25:AI25, $X$2:$AI$2), LOOKUP(1, X26:AI26, $X$2:$AI$2)))</f>
        <v/>
      </c>
      <c r="AK26" s="130"/>
      <c r="AL26" s="14"/>
      <c r="AM26" s="14"/>
      <c r="AN26" s="14"/>
      <c r="AO26" s="14"/>
      <c r="AP26" s="14"/>
      <c r="AQ26" s="14"/>
      <c r="AR26" s="14"/>
      <c r="AS26" s="14"/>
      <c r="AT26" s="14"/>
      <c r="AU26" s="14"/>
      <c r="AV26" s="14"/>
      <c r="AW26" s="14"/>
      <c r="AX26" s="14"/>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row>
    <row r="27" spans="1:90" s="137" customFormat="1" ht="13">
      <c r="A27" s="814">
        <f>A25+1</f>
        <v>13</v>
      </c>
      <c r="B27" s="1085" t="str">
        <f ca="1">IF((IBRF!B23=""),"",IBRF!B23)</f>
        <v>76</v>
      </c>
      <c r="C27" s="1086" t="str">
        <f ca="1">IF((IBRF!C23=""),"",IBRF!C23)</f>
        <v>MAIDEN AMERICA</v>
      </c>
      <c r="D27" s="14" t="s">
        <v>235</v>
      </c>
      <c r="E27" s="14">
        <f ca="1">IF(($B27=""),"",COUNTIF(Penalties!$B28:$H28,E$2))</f>
        <v>0</v>
      </c>
      <c r="F27" s="14">
        <f ca="1">IF(($B27=""),"",COUNTIF(Penalties!$B28:$H28,F$2))</f>
        <v>0</v>
      </c>
      <c r="G27" s="14">
        <f ca="1">IF(($B27=""),"",COUNTIF(Penalties!$B28:$H28,G$2))</f>
        <v>0</v>
      </c>
      <c r="H27" s="14">
        <f ca="1">IF(($B27=""),"",COUNTIF(Penalties!$B28:$H28,H$2))</f>
        <v>0</v>
      </c>
      <c r="I27" s="14">
        <f ca="1">IF(($B27=""),"",COUNTIF(Penalties!$B28:$H28,I$2))</f>
        <v>0</v>
      </c>
      <c r="J27" s="14">
        <f ca="1">IF(($B27=""),"",COUNTIF(Penalties!$B28:$H28,J$2))</f>
        <v>0</v>
      </c>
      <c r="K27" s="14">
        <f ca="1">IF(($B27=""),"",COUNTIF(Penalties!$B28:$H28,K$2))</f>
        <v>0</v>
      </c>
      <c r="L27" s="14">
        <f ca="1">IF(($B27=""),"",COUNTIF(Penalties!$B28:$H28,L$2))</f>
        <v>0</v>
      </c>
      <c r="M27" s="14">
        <f ca="1">IF(($B27=""),"",COUNTIF(Penalties!$B28:$H28,M$2))</f>
        <v>0</v>
      </c>
      <c r="N27" s="14">
        <f ca="1">IF(($B27=""),"",COUNTIF(Penalties!$B28:$H28,N$2))</f>
        <v>0</v>
      </c>
      <c r="O27" s="14">
        <f ca="1">IF(($B27=""),"",COUNTIF(Penalties!$B28:$H28,O$2))</f>
        <v>0</v>
      </c>
      <c r="P27" s="14">
        <f ca="1">IF(($B27=""),"",COUNTIF(Penalties!$B28:$H28,P$2))</f>
        <v>0</v>
      </c>
      <c r="Q27" s="14">
        <f ca="1">IF(($B27=""),"",COUNTIF(Penalties!$B28:$H28,Q$2))</f>
        <v>0</v>
      </c>
      <c r="R27" s="14">
        <f ca="1">IF(($B27=""),"",COUNTIF(Penalties!$B28:$H28,R$2))</f>
        <v>0</v>
      </c>
      <c r="S27" s="14">
        <f ca="1">IF(($B27=""),"",COUNTIF(Penalties!$B28:$H28,S$2))</f>
        <v>0</v>
      </c>
      <c r="T27" s="14">
        <f ca="1">IF(($B27=""),"",COUNTIF(Penalties!$B28:$H28,T$2))</f>
        <v>0</v>
      </c>
      <c r="U27" s="415">
        <f ca="1">IF((B27=""),"",SUM(E27:T27))</f>
        <v>0</v>
      </c>
      <c r="V27" s="418">
        <f ca="1">IF((B27=""),"",SUM(E27:T27))</f>
        <v>0</v>
      </c>
      <c r="W27" s="551" t="str">
        <f ca="1">IF(($B27=""),"",IF((Penalties!$I28=W$2),1,""))</f>
        <v/>
      </c>
      <c r="X27" s="369" t="str">
        <f ca="1">IF(($B27=""),"",IF((Penalties!$I28=X$2),1,""))</f>
        <v/>
      </c>
      <c r="Y27" s="369" t="str">
        <f ca="1">IF(($B27=""),"",IF((Penalties!$I28=Y$2),1,""))</f>
        <v/>
      </c>
      <c r="Z27" s="369" t="str">
        <f ca="1">IF(($B27=""),"",IF((Penalties!$I28=Z$2),1,""))</f>
        <v/>
      </c>
      <c r="AA27" s="369" t="str">
        <f ca="1">IF(($B27=""),"",IF((Penalties!$I28=AA$2),1,""))</f>
        <v/>
      </c>
      <c r="AB27" s="369" t="str">
        <f ca="1">IF(($B27=""),"",IF((Penalties!$I28=AB$2),1,""))</f>
        <v/>
      </c>
      <c r="AC27" s="369" t="str">
        <f ca="1">IF(($B27=""),"",IF((Penalties!$I28=AC$2),1,""))</f>
        <v/>
      </c>
      <c r="AD27" s="369" t="str">
        <f ca="1">IF(($B27=""),"",IF((Penalties!$I28=AD$2),1,""))</f>
        <v/>
      </c>
      <c r="AE27" s="369" t="str">
        <f ca="1">IF(($B27=""),"",IF((Penalties!$I28=AE$2),1,""))</f>
        <v/>
      </c>
      <c r="AF27" s="369" t="str">
        <f ca="1">IF(($B27=""),"",IF((Penalties!$I28=AF$2),1,""))</f>
        <v/>
      </c>
      <c r="AG27" s="369" t="str">
        <f ca="1">IF(($B27=""),"",IF((Penalties!$I28=AG$2),1,""))</f>
        <v/>
      </c>
      <c r="AH27" s="369" t="str">
        <f ca="1">IF(($B27=""),"",IF((Penalties!$I28=AH$2),1,""))</f>
        <v/>
      </c>
      <c r="AI27" s="360" t="str">
        <f ca="1">IF(($B27=""),"",IF((Penalties!$I28=AI$2),1,""))</f>
        <v/>
      </c>
      <c r="AJ27" s="195"/>
      <c r="AK27" s="130"/>
      <c r="AL27" s="14"/>
      <c r="AM27" s="14"/>
      <c r="AN27" s="14"/>
      <c r="AO27" s="14"/>
      <c r="AP27" s="14"/>
      <c r="AQ27" s="14"/>
      <c r="AR27" s="14"/>
      <c r="AS27" s="14"/>
      <c r="AT27" s="14"/>
      <c r="AU27" s="14"/>
      <c r="AV27" s="14"/>
      <c r="AW27" s="14"/>
      <c r="AX27" s="14"/>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row>
    <row r="28" spans="1:90" s="137" customFormat="1" ht="13">
      <c r="A28" s="814"/>
      <c r="B28" s="1085"/>
      <c r="C28" s="1086"/>
      <c r="D28" s="14" t="s">
        <v>127</v>
      </c>
      <c r="E28" s="14">
        <f ca="1">IF(($B27=""),"",COUNTIF(Penalties!$Z28:$AF28,E$2))</f>
        <v>0</v>
      </c>
      <c r="F28" s="14">
        <f ca="1">IF(($B27=""),"",COUNTIF(Penalties!$Z28:$AF28,F$2))</f>
        <v>0</v>
      </c>
      <c r="G28" s="14">
        <f ca="1">IF(($B27=""),"",COUNTIF(Penalties!$Z28:$AF28,G$2))</f>
        <v>0</v>
      </c>
      <c r="H28" s="14">
        <f ca="1">IF(($B27=""),"",COUNTIF(Penalties!$Z28:$AF28,H$2))</f>
        <v>0</v>
      </c>
      <c r="I28" s="14">
        <f ca="1">IF(($B27=""),"",COUNTIF(Penalties!$Z28:$AF28,I$2))</f>
        <v>0</v>
      </c>
      <c r="J28" s="14">
        <f ca="1">IF(($B27=""),"",COUNTIF(Penalties!$Z28:$AF28,J$2))</f>
        <v>0</v>
      </c>
      <c r="K28" s="14">
        <f ca="1">IF(($B27=""),"",COUNTIF(Penalties!$Z28:$AF28,K$2))</f>
        <v>0</v>
      </c>
      <c r="L28" s="14">
        <f ca="1">IF(($B27=""),"",COUNTIF(Penalties!$Z28:$AF28,L$2))</f>
        <v>0</v>
      </c>
      <c r="M28" s="14">
        <f ca="1">IF(($B27=""),"",COUNTIF(Penalties!$Z28:$AF28,M$2))</f>
        <v>0</v>
      </c>
      <c r="N28" s="14">
        <f ca="1">IF(($B27=""),"",COUNTIF(Penalties!$Z28:$AF28,N$2))</f>
        <v>0</v>
      </c>
      <c r="O28" s="14">
        <f ca="1">IF(($B27=""),"",COUNTIF(Penalties!$Z28:$AF28,O$2))</f>
        <v>0</v>
      </c>
      <c r="P28" s="14">
        <f ca="1">IF(($B27=""),"",COUNTIF(Penalties!$Z28:$AF28,P$2))</f>
        <v>0</v>
      </c>
      <c r="Q28" s="14">
        <f ca="1">IF(($B27=""),"",COUNTIF(Penalties!$Z28:$AF28,Q$2))</f>
        <v>0</v>
      </c>
      <c r="R28" s="14">
        <f ca="1">IF(($B27=""),"",COUNTIF(Penalties!$Z28:$AF28,R$2))</f>
        <v>0</v>
      </c>
      <c r="S28" s="14">
        <f ca="1">IF(($B27=""),"",COUNTIF(Penalties!$Z28:$AF28,S$2))</f>
        <v>0</v>
      </c>
      <c r="T28" s="14">
        <f ca="1">IF(($B27=""),"",COUNTIF(Penalties!$Z28:$AF28,T$2))</f>
        <v>0</v>
      </c>
      <c r="U28" s="415">
        <f ca="1">IF((B27=""),"",SUM(E28:T28))</f>
        <v>0</v>
      </c>
      <c r="V28" s="418">
        <f ca="1">IF((B27=""),"",SUM(E28:T28))</f>
        <v>0</v>
      </c>
      <c r="W28" s="551" t="str">
        <f ca="1">IF(($B27=""),"",IF((Penalties!$AG28=W$2),1,""))</f>
        <v/>
      </c>
      <c r="X28" s="369" t="str">
        <f ca="1">IF(($B27=""),"",IF((Penalties!$AG28=X$2),1,""))</f>
        <v/>
      </c>
      <c r="Y28" s="369" t="str">
        <f ca="1">IF(($B27=""),"",IF((Penalties!$AG28=Y$2),1,""))</f>
        <v/>
      </c>
      <c r="Z28" s="369" t="str">
        <f ca="1">IF(($B27=""),"",IF((Penalties!$AG28=Z$2),1,""))</f>
        <v/>
      </c>
      <c r="AA28" s="369" t="str">
        <f ca="1">IF(($B27=""),"",IF((Penalties!$AG28=AA$2),1,""))</f>
        <v/>
      </c>
      <c r="AB28" s="369" t="str">
        <f ca="1">IF(($B27=""),"",IF((Penalties!$AG28=AB$2),1,""))</f>
        <v/>
      </c>
      <c r="AC28" s="369" t="str">
        <f ca="1">IF(($B27=""),"",IF((Penalties!$AG28=AC$2),1,""))</f>
        <v/>
      </c>
      <c r="AD28" s="369" t="str">
        <f ca="1">IF(($B27=""),"",IF((Penalties!$AG28=AD$2),1,""))</f>
        <v/>
      </c>
      <c r="AE28" s="369" t="str">
        <f ca="1">IF(($B27=""),"",IF((Penalties!$AG28=AE$2),1,""))</f>
        <v/>
      </c>
      <c r="AF28" s="369" t="str">
        <f ca="1">IF(($B27=""),"",IF((Penalties!$AG28=AF$2),1,""))</f>
        <v/>
      </c>
      <c r="AG28" s="369" t="str">
        <f ca="1">IF(($B27=""),"",IF((Penalties!$AG28=AG$2),1,""))</f>
        <v/>
      </c>
      <c r="AH28" s="369" t="str">
        <f ca="1">IF(($B27=""),"",IF((Penalties!$AG28=AH$2),1,""))</f>
        <v/>
      </c>
      <c r="AI28" s="360" t="str">
        <f ca="1">IF(($B27=""),"",IF((Penalties!$AG28=AI$2),1,""))</f>
        <v/>
      </c>
      <c r="AJ28" s="101" t="str">
        <f>IF((SUM(X27:AI28)=0), "", IF((SUM(X27:AI27)=1), LOOKUP(1, X27:AI27, $X$2:$AI$2), LOOKUP(1, X28:AI28, $X$2:$AI$2)))</f>
        <v/>
      </c>
      <c r="AK28" s="130"/>
      <c r="AL28" s="14"/>
      <c r="AM28" s="14"/>
      <c r="AN28" s="14"/>
      <c r="AO28" s="14"/>
      <c r="AP28" s="14"/>
      <c r="AQ28" s="14"/>
      <c r="AR28" s="14"/>
      <c r="AS28" s="14"/>
      <c r="AT28" s="14"/>
      <c r="AU28" s="14"/>
      <c r="AV28" s="14"/>
      <c r="AW28" s="14"/>
      <c r="AX28" s="14"/>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row>
    <row r="29" spans="1:90" s="137" customFormat="1" ht="13">
      <c r="A29" s="1087">
        <f>A27+1</f>
        <v>14</v>
      </c>
      <c r="B29" s="1088" t="str">
        <f ca="1">IF((IBRF!B24=""),"",IBRF!B24)</f>
        <v>95</v>
      </c>
      <c r="C29" s="1089" t="str">
        <f ca="1">IF((IBRF!C24=""),"",IBRF!C24)</f>
        <v>MUTANT JEAN</v>
      </c>
      <c r="D29" s="273" t="s">
        <v>235</v>
      </c>
      <c r="E29" s="273">
        <f ca="1">IF(($B29=""),"",COUNTIF(Penalties!$B30:$H30,E$2))</f>
        <v>0</v>
      </c>
      <c r="F29" s="273">
        <f ca="1">IF(($B29=""),"",COUNTIF(Penalties!$B30:$H30,F$2))</f>
        <v>0</v>
      </c>
      <c r="G29" s="273">
        <f ca="1">IF(($B29=""),"",COUNTIF(Penalties!$B30:$H30,G$2))</f>
        <v>0</v>
      </c>
      <c r="H29" s="273">
        <f ca="1">IF(($B29=""),"",COUNTIF(Penalties!$B30:$H30,H$2))</f>
        <v>0</v>
      </c>
      <c r="I29" s="273">
        <f ca="1">IF(($B29=""),"",COUNTIF(Penalties!$B30:$H30,I$2))</f>
        <v>0</v>
      </c>
      <c r="J29" s="273">
        <f ca="1">IF(($B29=""),"",COUNTIF(Penalties!$B30:$H30,J$2))</f>
        <v>0</v>
      </c>
      <c r="K29" s="273">
        <f ca="1">IF(($B29=""),"",COUNTIF(Penalties!$B30:$H30,K$2))</f>
        <v>2</v>
      </c>
      <c r="L29" s="273">
        <f ca="1">IF(($B29=""),"",COUNTIF(Penalties!$B30:$H30,L$2))</f>
        <v>0</v>
      </c>
      <c r="M29" s="273">
        <f ca="1">IF(($B29=""),"",COUNTIF(Penalties!$B30:$H30,M$2))</f>
        <v>0</v>
      </c>
      <c r="N29" s="273">
        <f ca="1">IF(($B29=""),"",COUNTIF(Penalties!$B30:$H30,N$2))</f>
        <v>0</v>
      </c>
      <c r="O29" s="273">
        <f ca="1">IF(($B29=""),"",COUNTIF(Penalties!$B30:$H30,O$2))</f>
        <v>0</v>
      </c>
      <c r="P29" s="273">
        <f ca="1">IF(($B29=""),"",COUNTIF(Penalties!$B30:$H30,P$2))</f>
        <v>0</v>
      </c>
      <c r="Q29" s="273">
        <f ca="1">IF(($B29=""),"",COUNTIF(Penalties!$B30:$H30,Q$2))</f>
        <v>0</v>
      </c>
      <c r="R29" s="273">
        <f ca="1">IF(($B29=""),"",COUNTIF(Penalties!$B30:$H30,R$2))</f>
        <v>0</v>
      </c>
      <c r="S29" s="273">
        <f ca="1">IF(($B29=""),"",COUNTIF(Penalties!$B30:$H30,S$2))</f>
        <v>0</v>
      </c>
      <c r="T29" s="273">
        <f ca="1">IF(($B29=""),"",COUNTIF(Penalties!$B30:$H30,T$2))</f>
        <v>0</v>
      </c>
      <c r="U29" s="340">
        <f ca="1">IF((B29=""),"",SUM(E29:T29))</f>
        <v>2</v>
      </c>
      <c r="V29" s="471">
        <f ca="1">IF((B29=""),"",SUM(E29:T29))</f>
        <v>2</v>
      </c>
      <c r="W29" s="551" t="str">
        <f ca="1">IF(($B29=""),"",IF((Penalties!$I30=W$2),1,""))</f>
        <v/>
      </c>
      <c r="X29" s="369" t="str">
        <f ca="1">IF(($B29=""),"",IF((Penalties!$I30=X$2),1,""))</f>
        <v/>
      </c>
      <c r="Y29" s="369" t="str">
        <f ca="1">IF(($B29=""),"",IF((Penalties!$I30=Y$2),1,""))</f>
        <v/>
      </c>
      <c r="Z29" s="369" t="str">
        <f ca="1">IF(($B29=""),"",IF((Penalties!$I30=Z$2),1,""))</f>
        <v/>
      </c>
      <c r="AA29" s="369" t="str">
        <f ca="1">IF(($B29=""),"",IF((Penalties!$I30=AA$2),1,""))</f>
        <v/>
      </c>
      <c r="AB29" s="369" t="str">
        <f ca="1">IF(($B29=""),"",IF((Penalties!$I30=AB$2),1,""))</f>
        <v/>
      </c>
      <c r="AC29" s="369" t="str">
        <f ca="1">IF(($B29=""),"",IF((Penalties!$I30=AC$2),1,""))</f>
        <v/>
      </c>
      <c r="AD29" s="369" t="str">
        <f ca="1">IF(($B29=""),"",IF((Penalties!$I30=AD$2),1,""))</f>
        <v/>
      </c>
      <c r="AE29" s="369" t="str">
        <f ca="1">IF(($B29=""),"",IF((Penalties!$I30=AE$2),1,""))</f>
        <v/>
      </c>
      <c r="AF29" s="369" t="str">
        <f ca="1">IF(($B29=""),"",IF((Penalties!$I30=AF$2),1,""))</f>
        <v/>
      </c>
      <c r="AG29" s="369" t="str">
        <f ca="1">IF(($B29=""),"",IF((Penalties!$I30=AG$2),1,""))</f>
        <v/>
      </c>
      <c r="AH29" s="369" t="str">
        <f ca="1">IF(($B29=""),"",IF((Penalties!$I30=AH$2),1,""))</f>
        <v/>
      </c>
      <c r="AI29" s="360" t="str">
        <f ca="1">IF(($B29=""),"",IF((Penalties!$I30=AI$2),1,""))</f>
        <v/>
      </c>
      <c r="AJ29" s="260"/>
      <c r="AK29" s="130"/>
      <c r="AL29" s="14"/>
      <c r="AM29" s="14"/>
      <c r="AN29" s="14"/>
      <c r="AO29" s="14"/>
      <c r="AP29" s="14"/>
      <c r="AQ29" s="14"/>
      <c r="AR29" s="14"/>
      <c r="AS29" s="14"/>
      <c r="AT29" s="14"/>
      <c r="AU29" s="14"/>
      <c r="AV29" s="14"/>
      <c r="AW29" s="14"/>
      <c r="AX29" s="14"/>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row>
    <row r="30" spans="1:90" s="137" customFormat="1" ht="13.5" customHeight="1">
      <c r="A30" s="1087"/>
      <c r="B30" s="1088"/>
      <c r="C30" s="1089"/>
      <c r="D30" s="273" t="s">
        <v>127</v>
      </c>
      <c r="E30" s="273">
        <f ca="1">IF(($B29=""),"",COUNTIF(Penalties!$Z30:$AF30,E$2))</f>
        <v>0</v>
      </c>
      <c r="F30" s="273">
        <f ca="1">IF(($B29=""),"",COUNTIF(Penalties!$Z30:$AF30,F$2))</f>
        <v>0</v>
      </c>
      <c r="G30" s="273">
        <f ca="1">IF(($B29=""),"",COUNTIF(Penalties!$Z30:$AF30,G$2))</f>
        <v>0</v>
      </c>
      <c r="H30" s="273">
        <f ca="1">IF(($B29=""),"",COUNTIF(Penalties!$Z30:$AF30,H$2))</f>
        <v>0</v>
      </c>
      <c r="I30" s="273">
        <f ca="1">IF(($B29=""),"",COUNTIF(Penalties!$Z30:$AF30,I$2))</f>
        <v>0</v>
      </c>
      <c r="J30" s="273">
        <f ca="1">IF(($B29=""),"",COUNTIF(Penalties!$Z30:$AF30,J$2))</f>
        <v>0</v>
      </c>
      <c r="K30" s="273">
        <f ca="1">IF(($B29=""),"",COUNTIF(Penalties!$Z30:$AF30,K$2))</f>
        <v>0</v>
      </c>
      <c r="L30" s="273">
        <f ca="1">IF(($B29=""),"",COUNTIF(Penalties!$Z30:$AF30,L$2))</f>
        <v>0</v>
      </c>
      <c r="M30" s="273">
        <f ca="1">IF(($B29=""),"",COUNTIF(Penalties!$Z30:$AF30,M$2))</f>
        <v>1</v>
      </c>
      <c r="N30" s="273">
        <f ca="1">IF(($B29=""),"",COUNTIF(Penalties!$Z30:$AF30,N$2))</f>
        <v>0</v>
      </c>
      <c r="O30" s="273">
        <f ca="1">IF(($B29=""),"",COUNTIF(Penalties!$Z30:$AF30,O$2))</f>
        <v>0</v>
      </c>
      <c r="P30" s="273">
        <f ca="1">IF(($B29=""),"",COUNTIF(Penalties!$Z30:$AF30,P$2))</f>
        <v>0</v>
      </c>
      <c r="Q30" s="273">
        <f ca="1">IF(($B29=""),"",COUNTIF(Penalties!$Z30:$AF30,Q$2))</f>
        <v>0</v>
      </c>
      <c r="R30" s="273">
        <f ca="1">IF(($B29=""),"",COUNTIF(Penalties!$Z30:$AF30,R$2))</f>
        <v>0</v>
      </c>
      <c r="S30" s="273">
        <f ca="1">IF(($B29=""),"",COUNTIF(Penalties!$Z30:$AF30,S$2))</f>
        <v>0</v>
      </c>
      <c r="T30" s="273">
        <f ca="1">IF(($B29=""),"",COUNTIF(Penalties!$Z30:$AF30,T$2))</f>
        <v>0</v>
      </c>
      <c r="U30" s="340">
        <f ca="1">IF((B29=""),"",SUM(E30:T30))</f>
        <v>1</v>
      </c>
      <c r="V30" s="471">
        <f ca="1">IF((B29=""),"",SUM(E30:T30))</f>
        <v>1</v>
      </c>
      <c r="W30" s="551" t="str">
        <f ca="1">IF(($B29=""),"",IF((Penalties!$AG30=W$2),1,""))</f>
        <v/>
      </c>
      <c r="X30" s="369" t="str">
        <f ca="1">IF(($B29=""),"",IF((Penalties!$AG30=X$2),1,""))</f>
        <v/>
      </c>
      <c r="Y30" s="369" t="str">
        <f ca="1">IF(($B29=""),"",IF((Penalties!$AG30=Y$2),1,""))</f>
        <v/>
      </c>
      <c r="Z30" s="369" t="str">
        <f ca="1">IF(($B29=""),"",IF((Penalties!$AG30=Z$2),1,""))</f>
        <v/>
      </c>
      <c r="AA30" s="369" t="str">
        <f ca="1">IF(($B29=""),"",IF((Penalties!$AG30=AA$2),1,""))</f>
        <v/>
      </c>
      <c r="AB30" s="369" t="str">
        <f ca="1">IF(($B29=""),"",IF((Penalties!$AG30=AB$2),1,""))</f>
        <v/>
      </c>
      <c r="AC30" s="369" t="str">
        <f ca="1">IF(($B29=""),"",IF((Penalties!$AG30=AC$2),1,""))</f>
        <v/>
      </c>
      <c r="AD30" s="369" t="str">
        <f ca="1">IF(($B29=""),"",IF((Penalties!$AG30=AD$2),1,""))</f>
        <v/>
      </c>
      <c r="AE30" s="369" t="str">
        <f ca="1">IF(($B29=""),"",IF((Penalties!$AG30=AE$2),1,""))</f>
        <v/>
      </c>
      <c r="AF30" s="369" t="str">
        <f ca="1">IF(($B29=""),"",IF((Penalties!$AG30=AF$2),1,""))</f>
        <v/>
      </c>
      <c r="AG30" s="369" t="str">
        <f ca="1">IF(($B29=""),"",IF((Penalties!$AG30=AG$2),1,""))</f>
        <v/>
      </c>
      <c r="AH30" s="369" t="str">
        <f ca="1">IF(($B29=""),"",IF((Penalties!$AG30=AH$2),1,""))</f>
        <v/>
      </c>
      <c r="AI30" s="360" t="str">
        <f ca="1">IF(($B29=""),"",IF((Penalties!$AG30=AI$2),1,""))</f>
        <v/>
      </c>
      <c r="AJ30" s="508" t="str">
        <f>IF((SUM(X29:AI30)=0), "", IF((SUM(X29:AI29)=1), LOOKUP(1, X29:AI29, $X$2:$AI$2), LOOKUP(1, X30:AI30, $X$2:$AI$2)))</f>
        <v/>
      </c>
      <c r="AK30" s="130"/>
      <c r="AL30" s="14"/>
      <c r="AM30" s="14"/>
      <c r="AN30" s="14"/>
      <c r="AO30" s="14"/>
      <c r="AP30" s="14"/>
      <c r="AQ30" s="14"/>
      <c r="AR30" s="14"/>
      <c r="AS30" s="14"/>
      <c r="AT30" s="14"/>
      <c r="AU30" s="14"/>
      <c r="AV30" s="14"/>
      <c r="AW30" s="14"/>
      <c r="AX30" s="14"/>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row>
    <row r="31" spans="1:90" s="137" customFormat="1" ht="13">
      <c r="A31" s="814">
        <f>A29+1</f>
        <v>15</v>
      </c>
      <c r="B31" s="1085" t="str">
        <f ca="1">IF((IBRF!B25=""),"",IBRF!B25)</f>
        <v>1980</v>
      </c>
      <c r="C31" s="1086" t="str">
        <f ca="1">IF((IBRF!C25=""),"",IBRF!C25)</f>
        <v>SHIVA DIVA (ALT)</v>
      </c>
      <c r="D31" s="14" t="s">
        <v>235</v>
      </c>
      <c r="E31" s="14">
        <f ca="1">IF(($B31=""),"",COUNTIF(Penalties!$B32:$H32,E$2))</f>
        <v>0</v>
      </c>
      <c r="F31" s="14">
        <f ca="1">IF(($B31=""),"",COUNTIF(Penalties!$B32:$H32,F$2))</f>
        <v>0</v>
      </c>
      <c r="G31" s="14">
        <f ca="1">IF(($B31=""),"",COUNTIF(Penalties!$B32:$H32,G$2))</f>
        <v>0</v>
      </c>
      <c r="H31" s="14">
        <f ca="1">IF(($B31=""),"",COUNTIF(Penalties!$B32:$H32,H$2))</f>
        <v>0</v>
      </c>
      <c r="I31" s="14">
        <f ca="1">IF(($B31=""),"",COUNTIF(Penalties!$B32:$H32,I$2))</f>
        <v>0</v>
      </c>
      <c r="J31" s="14">
        <f ca="1">IF(($B31=""),"",COUNTIF(Penalties!$B32:$H32,J$2))</f>
        <v>0</v>
      </c>
      <c r="K31" s="14">
        <f ca="1">IF(($B31=""),"",COUNTIF(Penalties!$B32:$H32,K$2))</f>
        <v>0</v>
      </c>
      <c r="L31" s="14">
        <f ca="1">IF(($B31=""),"",COUNTIF(Penalties!$B32:$H32,L$2))</f>
        <v>0</v>
      </c>
      <c r="M31" s="14">
        <f ca="1">IF(($B31=""),"",COUNTIF(Penalties!$B32:$H32,M$2))</f>
        <v>0</v>
      </c>
      <c r="N31" s="14">
        <f ca="1">IF(($B31=""),"",COUNTIF(Penalties!$B32:$H32,N$2))</f>
        <v>0</v>
      </c>
      <c r="O31" s="14">
        <f ca="1">IF(($B31=""),"",COUNTIF(Penalties!$B32:$H32,O$2))</f>
        <v>0</v>
      </c>
      <c r="P31" s="14">
        <f ca="1">IF(($B31=""),"",COUNTIF(Penalties!$B32:$H32,P$2))</f>
        <v>0</v>
      </c>
      <c r="Q31" s="14">
        <f ca="1">IF(($B31=""),"",COUNTIF(Penalties!$B32:$H32,Q$2))</f>
        <v>0</v>
      </c>
      <c r="R31" s="14">
        <f ca="1">IF(($B31=""),"",COUNTIF(Penalties!$B32:$H32,R$2))</f>
        <v>0</v>
      </c>
      <c r="S31" s="14">
        <f ca="1">IF(($B31=""),"",COUNTIF(Penalties!$B32:$H32,S$2))</f>
        <v>0</v>
      </c>
      <c r="T31" s="14">
        <f ca="1">IF(($B31=""),"",COUNTIF(Penalties!$B32:$H32,T$2))</f>
        <v>0</v>
      </c>
      <c r="U31" s="415">
        <f ca="1">IF((B31=""),"",SUM(E31:T31))</f>
        <v>0</v>
      </c>
      <c r="V31" s="418">
        <f ca="1">IF((B31=""),"",SUM(E31:T31))</f>
        <v>0</v>
      </c>
      <c r="W31" s="551" t="str">
        <f ca="1">IF(($B31=""),"",IF((Penalties!$I32=W$2),1,""))</f>
        <v/>
      </c>
      <c r="X31" s="369" t="str">
        <f ca="1">IF(($B31=""),"",IF((Penalties!$I32=X$2),1,""))</f>
        <v/>
      </c>
      <c r="Y31" s="369" t="str">
        <f ca="1">IF(($B31=""),"",IF((Penalties!$I32=Y$2),1,""))</f>
        <v/>
      </c>
      <c r="Z31" s="369" t="str">
        <f ca="1">IF(($B31=""),"",IF((Penalties!$I32=Z$2),1,""))</f>
        <v/>
      </c>
      <c r="AA31" s="369" t="str">
        <f ca="1">IF(($B31=""),"",IF((Penalties!$I32=AA$2),1,""))</f>
        <v/>
      </c>
      <c r="AB31" s="369" t="str">
        <f ca="1">IF(($B31=""),"",IF((Penalties!$I32=AB$2),1,""))</f>
        <v/>
      </c>
      <c r="AC31" s="369" t="str">
        <f ca="1">IF(($B31=""),"",IF((Penalties!$I32=AC$2),1,""))</f>
        <v/>
      </c>
      <c r="AD31" s="369" t="str">
        <f ca="1">IF(($B31=""),"",IF((Penalties!$I32=AD$2),1,""))</f>
        <v/>
      </c>
      <c r="AE31" s="369" t="str">
        <f ca="1">IF(($B31=""),"",IF((Penalties!$I32=AE$2),1,""))</f>
        <v/>
      </c>
      <c r="AF31" s="369" t="str">
        <f ca="1">IF(($B31=""),"",IF((Penalties!$I32=AF$2),1,""))</f>
        <v/>
      </c>
      <c r="AG31" s="369" t="str">
        <f ca="1">IF(($B31=""),"",IF((Penalties!$I32=AG$2),1,""))</f>
        <v/>
      </c>
      <c r="AH31" s="369" t="str">
        <f ca="1">IF(($B31=""),"",IF((Penalties!$I32=AH$2),1,""))</f>
        <v/>
      </c>
      <c r="AI31" s="360" t="str">
        <f ca="1">IF(($B31=""),"",IF((Penalties!$I32=AI$2),1,""))</f>
        <v/>
      </c>
      <c r="AJ31" s="195"/>
      <c r="AK31" s="130"/>
      <c r="AL31" s="14"/>
      <c r="AM31" s="14"/>
      <c r="AN31" s="14"/>
      <c r="AO31" s="14"/>
      <c r="AP31" s="14"/>
      <c r="AQ31" s="14"/>
      <c r="AR31" s="14"/>
      <c r="AS31" s="14"/>
      <c r="AT31" s="14"/>
      <c r="AU31" s="14"/>
      <c r="AV31" s="14"/>
      <c r="AW31" s="14"/>
      <c r="AX31" s="14"/>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row>
    <row r="32" spans="1:90" s="137" customFormat="1" ht="13">
      <c r="A32" s="814"/>
      <c r="B32" s="1085"/>
      <c r="C32" s="1086"/>
      <c r="D32" s="14" t="s">
        <v>127</v>
      </c>
      <c r="E32" s="14">
        <f ca="1">IF(($B31=""),"",COUNTIF(Penalties!$Z32:$AF32,E$2))</f>
        <v>0</v>
      </c>
      <c r="F32" s="14">
        <f ca="1">IF(($B31=""),"",COUNTIF(Penalties!$Z32:$AF32,F$2))</f>
        <v>0</v>
      </c>
      <c r="G32" s="14">
        <f ca="1">IF(($B31=""),"",COUNTIF(Penalties!$Z32:$AF32,G$2))</f>
        <v>0</v>
      </c>
      <c r="H32" s="14">
        <f ca="1">IF(($B31=""),"",COUNTIF(Penalties!$Z32:$AF32,H$2))</f>
        <v>0</v>
      </c>
      <c r="I32" s="14">
        <f ca="1">IF(($B31=""),"",COUNTIF(Penalties!$Z32:$AF32,I$2))</f>
        <v>0</v>
      </c>
      <c r="J32" s="14">
        <f ca="1">IF(($B31=""),"",COUNTIF(Penalties!$Z32:$AF32,J$2))</f>
        <v>0</v>
      </c>
      <c r="K32" s="14">
        <f ca="1">IF(($B31=""),"",COUNTIF(Penalties!$Z32:$AF32,K$2))</f>
        <v>0</v>
      </c>
      <c r="L32" s="14">
        <f ca="1">IF(($B31=""),"",COUNTIF(Penalties!$Z32:$AF32,L$2))</f>
        <v>0</v>
      </c>
      <c r="M32" s="14">
        <f ca="1">IF(($B31=""),"",COUNTIF(Penalties!$Z32:$AF32,M$2))</f>
        <v>0</v>
      </c>
      <c r="N32" s="14">
        <f ca="1">IF(($B31=""),"",COUNTIF(Penalties!$Z32:$AF32,N$2))</f>
        <v>0</v>
      </c>
      <c r="O32" s="14">
        <f ca="1">IF(($B31=""),"",COUNTIF(Penalties!$Z32:$AF32,O$2))</f>
        <v>0</v>
      </c>
      <c r="P32" s="14">
        <f ca="1">IF(($B31=""),"",COUNTIF(Penalties!$Z32:$AF32,P$2))</f>
        <v>0</v>
      </c>
      <c r="Q32" s="14">
        <f ca="1">IF(($B31=""),"",COUNTIF(Penalties!$Z32:$AF32,Q$2))</f>
        <v>0</v>
      </c>
      <c r="R32" s="14">
        <f ca="1">IF(($B31=""),"",COUNTIF(Penalties!$Z32:$AF32,R$2))</f>
        <v>0</v>
      </c>
      <c r="S32" s="14">
        <f ca="1">IF(($B31=""),"",COUNTIF(Penalties!$Z32:$AF32,S$2))</f>
        <v>0</v>
      </c>
      <c r="T32" s="14">
        <f ca="1">IF(($B31=""),"",COUNTIF(Penalties!$Z32:$AF32,T$2))</f>
        <v>0</v>
      </c>
      <c r="U32" s="415">
        <f ca="1">IF((B31=""),"",SUM(E32:T32))</f>
        <v>0</v>
      </c>
      <c r="V32" s="418">
        <f ca="1">IF((B31=""),"",SUM(E32:T32))</f>
        <v>0</v>
      </c>
      <c r="W32" s="551" t="str">
        <f ca="1">IF(($B31=""),"",IF((Penalties!$AG32=W$2),1,""))</f>
        <v/>
      </c>
      <c r="X32" s="369" t="str">
        <f ca="1">IF(($B31=""),"",IF((Penalties!$AG32=X$2),1,""))</f>
        <v/>
      </c>
      <c r="Y32" s="369" t="str">
        <f ca="1">IF(($B31=""),"",IF((Penalties!$AG32=Y$2),1,""))</f>
        <v/>
      </c>
      <c r="Z32" s="369" t="str">
        <f ca="1">IF(($B31=""),"",IF((Penalties!$AG32=Z$2),1,""))</f>
        <v/>
      </c>
      <c r="AA32" s="369" t="str">
        <f ca="1">IF(($B31=""),"",IF((Penalties!$AG32=AA$2),1,""))</f>
        <v/>
      </c>
      <c r="AB32" s="369" t="str">
        <f ca="1">IF(($B31=""),"",IF((Penalties!$AG32=AB$2),1,""))</f>
        <v/>
      </c>
      <c r="AC32" s="369" t="str">
        <f ca="1">IF(($B31=""),"",IF((Penalties!$AG32=AC$2),1,""))</f>
        <v/>
      </c>
      <c r="AD32" s="369" t="str">
        <f ca="1">IF(($B31=""),"",IF((Penalties!$AG32=AD$2),1,""))</f>
        <v/>
      </c>
      <c r="AE32" s="369" t="str">
        <f ca="1">IF(($B31=""),"",IF((Penalties!$AG32=AE$2),1,""))</f>
        <v/>
      </c>
      <c r="AF32" s="369" t="str">
        <f ca="1">IF(($B31=""),"",IF((Penalties!$AG32=AF$2),1,""))</f>
        <v/>
      </c>
      <c r="AG32" s="369" t="str">
        <f ca="1">IF(($B31=""),"",IF((Penalties!$AG32=AG$2),1,""))</f>
        <v/>
      </c>
      <c r="AH32" s="369" t="str">
        <f ca="1">IF(($B31=""),"",IF((Penalties!$AG32=AH$2),1,""))</f>
        <v/>
      </c>
      <c r="AI32" s="360" t="str">
        <f ca="1">IF(($B31=""),"",IF((Penalties!$AG32=AI$2),1,""))</f>
        <v/>
      </c>
      <c r="AJ32" s="101" t="str">
        <f>IF((SUM(X31:AI32)=0), "", IF((SUM(X31:AI31)=1), LOOKUP(1, X31:AI31, $X$2:$AI$2), LOOKUP(1, X32:AI32, $X$2:$AI$2)))</f>
        <v/>
      </c>
      <c r="AK32" s="130"/>
      <c r="AL32" s="14"/>
      <c r="AM32" s="14"/>
      <c r="AN32" s="14"/>
      <c r="AO32" s="14"/>
      <c r="AP32" s="14"/>
      <c r="AQ32" s="14"/>
      <c r="AR32" s="14"/>
      <c r="AS32" s="14"/>
      <c r="AT32" s="14"/>
      <c r="AU32" s="14"/>
      <c r="AV32" s="14"/>
      <c r="AW32" s="14"/>
      <c r="AX32" s="14"/>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row>
    <row r="33" spans="1:90" s="137" customFormat="1" ht="13">
      <c r="A33" s="1087">
        <f>A31+1</f>
        <v>16</v>
      </c>
      <c r="B33" s="1088" t="str">
        <f ca="1">IF((IBRF!B26=""),"",IBRF!B26)</f>
        <v>313</v>
      </c>
      <c r="C33" s="1089" t="str">
        <f ca="1">IF((IBRF!C26=""),"",IBRF!C26)</f>
        <v>HATERADE (ALT)</v>
      </c>
      <c r="D33" s="273" t="s">
        <v>235</v>
      </c>
      <c r="E33" s="273">
        <f ca="1">IF(($B33=""),"",COUNTIF(Penalties!$B34:$H34,E$2))</f>
        <v>0</v>
      </c>
      <c r="F33" s="273">
        <f ca="1">IF(($B33=""),"",COUNTIF(Penalties!$B34:$H34,F$2))</f>
        <v>0</v>
      </c>
      <c r="G33" s="273">
        <f ca="1">IF(($B33=""),"",COUNTIF(Penalties!$B34:$H34,G$2))</f>
        <v>0</v>
      </c>
      <c r="H33" s="273">
        <f ca="1">IF(($B33=""),"",COUNTIF(Penalties!$B34:$H34,H$2))</f>
        <v>0</v>
      </c>
      <c r="I33" s="273">
        <f ca="1">IF(($B33=""),"",COUNTIF(Penalties!$B34:$H34,I$2))</f>
        <v>0</v>
      </c>
      <c r="J33" s="273">
        <f ca="1">IF(($B33=""),"",COUNTIF(Penalties!$B34:$H34,J$2))</f>
        <v>0</v>
      </c>
      <c r="K33" s="273">
        <f ca="1">IF(($B33=""),"",COUNTIF(Penalties!$B34:$H34,K$2))</f>
        <v>0</v>
      </c>
      <c r="L33" s="273">
        <f ca="1">IF(($B33=""),"",COUNTIF(Penalties!$B34:$H34,L$2))</f>
        <v>0</v>
      </c>
      <c r="M33" s="273">
        <f ca="1">IF(($B33=""),"",COUNTIF(Penalties!$B34:$H34,M$2))</f>
        <v>0</v>
      </c>
      <c r="N33" s="273">
        <f ca="1">IF(($B33=""),"",COUNTIF(Penalties!$B34:$H34,N$2))</f>
        <v>0</v>
      </c>
      <c r="O33" s="273">
        <f ca="1">IF(($B33=""),"",COUNTIF(Penalties!$B34:$H34,O$2))</f>
        <v>0</v>
      </c>
      <c r="P33" s="273">
        <f ca="1">IF(($B33=""),"",COUNTIF(Penalties!$B34:$H34,P$2))</f>
        <v>0</v>
      </c>
      <c r="Q33" s="273">
        <f ca="1">IF(($B33=""),"",COUNTIF(Penalties!$B34:$H34,Q$2))</f>
        <v>0</v>
      </c>
      <c r="R33" s="273">
        <f ca="1">IF(($B33=""),"",COUNTIF(Penalties!$B34:$H34,R$2))</f>
        <v>0</v>
      </c>
      <c r="S33" s="273">
        <f ca="1">IF(($B33=""),"",COUNTIF(Penalties!$B34:$H34,S$2))</f>
        <v>0</v>
      </c>
      <c r="T33" s="273">
        <f ca="1">IF(($B33=""),"",COUNTIF(Penalties!$B34:$H34,T$2))</f>
        <v>0</v>
      </c>
      <c r="U33" s="340">
        <f ca="1">IF((B33=""),"",SUM(E33:T33))</f>
        <v>0</v>
      </c>
      <c r="V33" s="471">
        <f ca="1">IF((B33=""),"",SUM(E33:T33))</f>
        <v>0</v>
      </c>
      <c r="W33" s="551" t="str">
        <f ca="1">IF(($B33=""),"",IF((Penalties!$I34=W$2),1,""))</f>
        <v/>
      </c>
      <c r="X33" s="369" t="str">
        <f ca="1">IF(($B33=""),"",IF((Penalties!$I34=X$2),1,""))</f>
        <v/>
      </c>
      <c r="Y33" s="369" t="str">
        <f ca="1">IF(($B33=""),"",IF((Penalties!$I34=Y$2),1,""))</f>
        <v/>
      </c>
      <c r="Z33" s="369" t="str">
        <f ca="1">IF(($B33=""),"",IF((Penalties!$I34=Z$2),1,""))</f>
        <v/>
      </c>
      <c r="AA33" s="369" t="str">
        <f ca="1">IF(($B33=""),"",IF((Penalties!$I34=AA$2),1,""))</f>
        <v/>
      </c>
      <c r="AB33" s="369" t="str">
        <f ca="1">IF(($B33=""),"",IF((Penalties!$I34=AB$2),1,""))</f>
        <v/>
      </c>
      <c r="AC33" s="369" t="str">
        <f ca="1">IF(($B33=""),"",IF((Penalties!$I34=AC$2),1,""))</f>
        <v/>
      </c>
      <c r="AD33" s="369" t="str">
        <f ca="1">IF(($B33=""),"",IF((Penalties!$I34=AD$2),1,""))</f>
        <v/>
      </c>
      <c r="AE33" s="369" t="str">
        <f ca="1">IF(($B33=""),"",IF((Penalties!$I34=AE$2),1,""))</f>
        <v/>
      </c>
      <c r="AF33" s="369" t="str">
        <f ca="1">IF(($B33=""),"",IF((Penalties!$I34=AF$2),1,""))</f>
        <v/>
      </c>
      <c r="AG33" s="369" t="str">
        <f ca="1">IF(($B33=""),"",IF((Penalties!$I34=AG$2),1,""))</f>
        <v/>
      </c>
      <c r="AH33" s="369" t="str">
        <f ca="1">IF(($B33=""),"",IF((Penalties!$I34=AH$2),1,""))</f>
        <v/>
      </c>
      <c r="AI33" s="360" t="str">
        <f ca="1">IF(($B33=""),"",IF((Penalties!$I34=AI$2),1,""))</f>
        <v/>
      </c>
      <c r="AJ33" s="260"/>
      <c r="AK33" s="130"/>
      <c r="AL33" s="14"/>
      <c r="AM33" s="14"/>
      <c r="AN33" s="14"/>
      <c r="AO33" s="14"/>
      <c r="AP33" s="14"/>
      <c r="AQ33" s="14"/>
      <c r="AR33" s="14"/>
      <c r="AS33" s="14"/>
      <c r="AT33" s="14"/>
      <c r="AU33" s="14"/>
      <c r="AV33" s="14"/>
      <c r="AW33" s="14"/>
      <c r="AX33" s="14"/>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row>
    <row r="34" spans="1:90" s="137" customFormat="1" ht="13.5" customHeight="1">
      <c r="A34" s="1087"/>
      <c r="B34" s="1088"/>
      <c r="C34" s="1089"/>
      <c r="D34" s="273" t="s">
        <v>127</v>
      </c>
      <c r="E34" s="273">
        <f ca="1">IF(($B33=""),"",COUNTIF(Penalties!$Z34:$AF34,E$2))</f>
        <v>0</v>
      </c>
      <c r="F34" s="273">
        <f ca="1">IF(($B33=""),"",COUNTIF(Penalties!$Z34:$AF34,F$2))</f>
        <v>0</v>
      </c>
      <c r="G34" s="273">
        <f ca="1">IF(($B33=""),"",COUNTIF(Penalties!$Z34:$AF34,G$2))</f>
        <v>0</v>
      </c>
      <c r="H34" s="273">
        <f ca="1">IF(($B33=""),"",COUNTIF(Penalties!$Z34:$AF34,H$2))</f>
        <v>0</v>
      </c>
      <c r="I34" s="273">
        <f ca="1">IF(($B33=""),"",COUNTIF(Penalties!$Z34:$AF34,I$2))</f>
        <v>0</v>
      </c>
      <c r="J34" s="273">
        <f ca="1">IF(($B33=""),"",COUNTIF(Penalties!$Z34:$AF34,J$2))</f>
        <v>0</v>
      </c>
      <c r="K34" s="273">
        <f ca="1">IF(($B33=""),"",COUNTIF(Penalties!$Z34:$AF34,K$2))</f>
        <v>0</v>
      </c>
      <c r="L34" s="273">
        <f ca="1">IF(($B33=""),"",COUNTIF(Penalties!$Z34:$AF34,L$2))</f>
        <v>0</v>
      </c>
      <c r="M34" s="273">
        <f ca="1">IF(($B33=""),"",COUNTIF(Penalties!$Z34:$AF34,M$2))</f>
        <v>0</v>
      </c>
      <c r="N34" s="273">
        <f ca="1">IF(($B33=""),"",COUNTIF(Penalties!$Z34:$AF34,N$2))</f>
        <v>0</v>
      </c>
      <c r="O34" s="273">
        <f ca="1">IF(($B33=""),"",COUNTIF(Penalties!$Z34:$AF34,O$2))</f>
        <v>0</v>
      </c>
      <c r="P34" s="273">
        <f ca="1">IF(($B33=""),"",COUNTIF(Penalties!$Z34:$AF34,P$2))</f>
        <v>0</v>
      </c>
      <c r="Q34" s="273">
        <f ca="1">IF(($B33=""),"",COUNTIF(Penalties!$Z34:$AF34,Q$2))</f>
        <v>0</v>
      </c>
      <c r="R34" s="273">
        <f ca="1">IF(($B33=""),"",COUNTIF(Penalties!$Z34:$AF34,R$2))</f>
        <v>0</v>
      </c>
      <c r="S34" s="273">
        <f ca="1">IF(($B33=""),"",COUNTIF(Penalties!$Z34:$AF34,S$2))</f>
        <v>0</v>
      </c>
      <c r="T34" s="273">
        <f ca="1">IF(($B33=""),"",COUNTIF(Penalties!$Z34:$AF34,T$2))</f>
        <v>0</v>
      </c>
      <c r="U34" s="340">
        <f ca="1">IF((B33=""),"",SUM(E34:T34))</f>
        <v>0</v>
      </c>
      <c r="V34" s="471">
        <f ca="1">IF((B33=""),"",SUM(E34:T34))</f>
        <v>0</v>
      </c>
      <c r="W34" s="551" t="str">
        <f ca="1">IF(($B33=""),"",IF((Penalties!$AG34=W$2),1,""))</f>
        <v/>
      </c>
      <c r="X34" s="369" t="str">
        <f ca="1">IF(($B33=""),"",IF((Penalties!$AG34=X$2),1,""))</f>
        <v/>
      </c>
      <c r="Y34" s="369" t="str">
        <f ca="1">IF(($B33=""),"",IF((Penalties!$AG34=Y$2),1,""))</f>
        <v/>
      </c>
      <c r="Z34" s="369" t="str">
        <f ca="1">IF(($B33=""),"",IF((Penalties!$AG34=Z$2),1,""))</f>
        <v/>
      </c>
      <c r="AA34" s="369" t="str">
        <f ca="1">IF(($B33=""),"",IF((Penalties!$AG34=AA$2),1,""))</f>
        <v/>
      </c>
      <c r="AB34" s="369" t="str">
        <f ca="1">IF(($B33=""),"",IF((Penalties!$AG34=AB$2),1,""))</f>
        <v/>
      </c>
      <c r="AC34" s="369" t="str">
        <f ca="1">IF(($B33=""),"",IF((Penalties!$AG34=AC$2),1,""))</f>
        <v/>
      </c>
      <c r="AD34" s="369" t="str">
        <f ca="1">IF(($B33=""),"",IF((Penalties!$AG34=AD$2),1,""))</f>
        <v/>
      </c>
      <c r="AE34" s="369" t="str">
        <f ca="1">IF(($B33=""),"",IF((Penalties!$AG34=AE$2),1,""))</f>
        <v/>
      </c>
      <c r="AF34" s="369" t="str">
        <f ca="1">IF(($B33=""),"",IF((Penalties!$AG34=AF$2),1,""))</f>
        <v/>
      </c>
      <c r="AG34" s="369" t="str">
        <f ca="1">IF(($B33=""),"",IF((Penalties!$AG34=AG$2),1,""))</f>
        <v/>
      </c>
      <c r="AH34" s="369" t="str">
        <f ca="1">IF(($B33=""),"",IF((Penalties!$AG34=AH$2),1,""))</f>
        <v/>
      </c>
      <c r="AI34" s="360" t="str">
        <f ca="1">IF(($B33=""),"",IF((Penalties!$AG34=AI$2),1,""))</f>
        <v/>
      </c>
      <c r="AJ34" s="508" t="str">
        <f>IF((SUM(X33:AI34)=0), "", IF((SUM(X33:AI33)=1), LOOKUP(1, X33:AI33, $X$2:$AI$2), LOOKUP(1, X34:AI34, $X$2:$AI$2)))</f>
        <v/>
      </c>
      <c r="AK34" s="130"/>
      <c r="AL34" s="14"/>
      <c r="AM34" s="14"/>
      <c r="AN34" s="14"/>
      <c r="AO34" s="14"/>
      <c r="AP34" s="14"/>
      <c r="AQ34" s="14"/>
      <c r="AR34" s="14"/>
      <c r="AS34" s="14"/>
      <c r="AT34" s="14"/>
      <c r="AU34" s="14"/>
      <c r="AV34" s="14"/>
      <c r="AW34" s="14"/>
      <c r="AX34" s="14"/>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row>
    <row r="35" spans="1:90" s="137" customFormat="1" ht="13">
      <c r="A35" s="814">
        <f>A33+1</f>
        <v>17</v>
      </c>
      <c r="B35" s="1085" t="str">
        <f ca="1">IF((IBRF!B27=""),"",IBRF!B27)</f>
        <v/>
      </c>
      <c r="C35" s="1086" t="str">
        <f ca="1">IF((IBRF!C27=""),"",IBRF!C27)</f>
        <v/>
      </c>
      <c r="D35" s="14" t="s">
        <v>235</v>
      </c>
      <c r="E35" s="14" t="str">
        <f ca="1">IF(($B35=""),"",COUNTIF(Penalties!$B36:$H36,E$2))</f>
        <v/>
      </c>
      <c r="F35" s="14" t="str">
        <f ca="1">IF(($B35=""),"",COUNTIF(Penalties!$B36:$H36,F$2))</f>
        <v/>
      </c>
      <c r="G35" s="14" t="str">
        <f ca="1">IF(($B35=""),"",COUNTIF(Penalties!$B36:$H36,G$2))</f>
        <v/>
      </c>
      <c r="H35" s="14" t="str">
        <f ca="1">IF(($B35=""),"",COUNTIF(Penalties!$B36:$H36,H$2))</f>
        <v/>
      </c>
      <c r="I35" s="14" t="str">
        <f ca="1">IF(($B35=""),"",COUNTIF(Penalties!$B36:$H36,I$2))</f>
        <v/>
      </c>
      <c r="J35" s="14" t="str">
        <f ca="1">IF(($B35=""),"",COUNTIF(Penalties!$B36:$H36,J$2))</f>
        <v/>
      </c>
      <c r="K35" s="14" t="str">
        <f ca="1">IF(($B35=""),"",COUNTIF(Penalties!$B36:$H36,K$2))</f>
        <v/>
      </c>
      <c r="L35" s="14" t="str">
        <f ca="1">IF(($B35=""),"",COUNTIF(Penalties!$B36:$H36,L$2))</f>
        <v/>
      </c>
      <c r="M35" s="14" t="str">
        <f ca="1">IF(($B35=""),"",COUNTIF(Penalties!$B36:$H36,M$2))</f>
        <v/>
      </c>
      <c r="N35" s="14" t="str">
        <f ca="1">IF(($B35=""),"",COUNTIF(Penalties!$B36:$H36,N$2))</f>
        <v/>
      </c>
      <c r="O35" s="14" t="str">
        <f ca="1">IF(($B35=""),"",COUNTIF(Penalties!$B36:$H36,O$2))</f>
        <v/>
      </c>
      <c r="P35" s="14" t="str">
        <f ca="1">IF(($B35=""),"",COUNTIF(Penalties!$B36:$H36,P$2))</f>
        <v/>
      </c>
      <c r="Q35" s="14" t="str">
        <f ca="1">IF(($B35=""),"",COUNTIF(Penalties!$B36:$H36,Q$2))</f>
        <v/>
      </c>
      <c r="R35" s="14" t="str">
        <f ca="1">IF(($B35=""),"",COUNTIF(Penalties!$B36:$H36,R$2))</f>
        <v/>
      </c>
      <c r="S35" s="14" t="str">
        <f ca="1">IF(($B35=""),"",COUNTIF(Penalties!$B36:$H36,S$2))</f>
        <v/>
      </c>
      <c r="T35" s="14" t="str">
        <f ca="1">IF(($B35=""),"",COUNTIF(Penalties!$B36:$H36,T$2))</f>
        <v/>
      </c>
      <c r="U35" s="415" t="str">
        <f ca="1">IF((B35=""),"",SUM(E35:T35))</f>
        <v/>
      </c>
      <c r="V35" s="418" t="str">
        <f ca="1">IF((B35=""),"",SUM(E35:T35))</f>
        <v/>
      </c>
      <c r="W35" s="551" t="str">
        <f ca="1">IF(($B35=""),"",IF((Penalties!$I36=W$2),1,""))</f>
        <v/>
      </c>
      <c r="X35" s="369" t="str">
        <f ca="1">IF(($B35=""),"",IF((Penalties!$I36=X$2),1,""))</f>
        <v/>
      </c>
      <c r="Y35" s="369" t="str">
        <f ca="1">IF(($B35=""),"",IF((Penalties!$I36=Y$2),1,""))</f>
        <v/>
      </c>
      <c r="Z35" s="369" t="str">
        <f ca="1">IF(($B35=""),"",IF((Penalties!$I36=Z$2),1,""))</f>
        <v/>
      </c>
      <c r="AA35" s="369" t="str">
        <f ca="1">IF(($B35=""),"",IF((Penalties!$I36=AA$2),1,""))</f>
        <v/>
      </c>
      <c r="AB35" s="369" t="str">
        <f ca="1">IF(($B35=""),"",IF((Penalties!$I36=AB$2),1,""))</f>
        <v/>
      </c>
      <c r="AC35" s="369" t="str">
        <f ca="1">IF(($B35=""),"",IF((Penalties!$I36=AC$2),1,""))</f>
        <v/>
      </c>
      <c r="AD35" s="369" t="str">
        <f ca="1">IF(($B35=""),"",IF((Penalties!$I36=AD$2),1,""))</f>
        <v/>
      </c>
      <c r="AE35" s="369" t="str">
        <f ca="1">IF(($B35=""),"",IF((Penalties!$I36=AE$2),1,""))</f>
        <v/>
      </c>
      <c r="AF35" s="369" t="str">
        <f ca="1">IF(($B35=""),"",IF((Penalties!$I36=AF$2),1,""))</f>
        <v/>
      </c>
      <c r="AG35" s="369" t="str">
        <f ca="1">IF(($B35=""),"",IF((Penalties!$I36=AG$2),1,""))</f>
        <v/>
      </c>
      <c r="AH35" s="369" t="str">
        <f ca="1">IF(($B35=""),"",IF((Penalties!$I36=AH$2),1,""))</f>
        <v/>
      </c>
      <c r="AI35" s="360" t="str">
        <f ca="1">IF(($B35=""),"",IF((Penalties!$I36=AI$2),1,""))</f>
        <v/>
      </c>
      <c r="AJ35" s="195"/>
      <c r="AK35" s="130"/>
      <c r="AL35" s="14"/>
      <c r="AM35" s="14"/>
      <c r="AN35" s="14"/>
      <c r="AO35" s="14"/>
      <c r="AP35" s="14"/>
      <c r="AQ35" s="14"/>
      <c r="AR35" s="14"/>
      <c r="AS35" s="14"/>
      <c r="AT35" s="14"/>
      <c r="AU35" s="14"/>
      <c r="AV35" s="14"/>
      <c r="AW35" s="14"/>
      <c r="AX35" s="14"/>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row>
    <row r="36" spans="1:90" s="137" customFormat="1" ht="13">
      <c r="A36" s="814"/>
      <c r="B36" s="1085"/>
      <c r="C36" s="1086"/>
      <c r="D36" s="14" t="s">
        <v>127</v>
      </c>
      <c r="E36" s="14" t="str">
        <f ca="1">IF(($B35=""),"",COUNTIF(Penalties!$Z36:$AF36,E$2))</f>
        <v/>
      </c>
      <c r="F36" s="14" t="str">
        <f ca="1">IF(($B35=""),"",COUNTIF(Penalties!$Z36:$AF36,F$2))</f>
        <v/>
      </c>
      <c r="G36" s="14" t="str">
        <f ca="1">IF(($B35=""),"",COUNTIF(Penalties!$Z36:$AF36,G$2))</f>
        <v/>
      </c>
      <c r="H36" s="14" t="str">
        <f ca="1">IF(($B35=""),"",COUNTIF(Penalties!$Z36:$AF36,H$2))</f>
        <v/>
      </c>
      <c r="I36" s="14" t="str">
        <f ca="1">IF(($B35=""),"",COUNTIF(Penalties!$Z36:$AF36,I$2))</f>
        <v/>
      </c>
      <c r="J36" s="14" t="str">
        <f ca="1">IF(($B35=""),"",COUNTIF(Penalties!$Z36:$AF36,J$2))</f>
        <v/>
      </c>
      <c r="K36" s="14" t="str">
        <f ca="1">IF(($B35=""),"",COUNTIF(Penalties!$Z36:$AF36,K$2))</f>
        <v/>
      </c>
      <c r="L36" s="14" t="str">
        <f ca="1">IF(($B35=""),"",COUNTIF(Penalties!$Z36:$AF36,L$2))</f>
        <v/>
      </c>
      <c r="M36" s="14" t="str">
        <f ca="1">IF(($B35=""),"",COUNTIF(Penalties!$Z36:$AF36,M$2))</f>
        <v/>
      </c>
      <c r="N36" s="14" t="str">
        <f ca="1">IF(($B35=""),"",COUNTIF(Penalties!$Z36:$AF36,N$2))</f>
        <v/>
      </c>
      <c r="O36" s="14" t="str">
        <f ca="1">IF(($B35=""),"",COUNTIF(Penalties!$Z36:$AF36,O$2))</f>
        <v/>
      </c>
      <c r="P36" s="14" t="str">
        <f ca="1">IF(($B35=""),"",COUNTIF(Penalties!$Z36:$AF36,P$2))</f>
        <v/>
      </c>
      <c r="Q36" s="14" t="str">
        <f ca="1">IF(($B35=""),"",COUNTIF(Penalties!$Z36:$AF36,Q$2))</f>
        <v/>
      </c>
      <c r="R36" s="14" t="str">
        <f ca="1">IF(($B35=""),"",COUNTIF(Penalties!$Z36:$AF36,R$2))</f>
        <v/>
      </c>
      <c r="S36" s="14" t="str">
        <f ca="1">IF(($B35=""),"",COUNTIF(Penalties!$Z36:$AF36,S$2))</f>
        <v/>
      </c>
      <c r="T36" s="14" t="str">
        <f ca="1">IF(($B35=""),"",COUNTIF(Penalties!$Z36:$AF36,T$2))</f>
        <v/>
      </c>
      <c r="U36" s="415" t="str">
        <f ca="1">IF((B35=""),"",SUM(E36:T36))</f>
        <v/>
      </c>
      <c r="V36" s="418" t="str">
        <f ca="1">IF((B35=""),"",SUM(E36:T36))</f>
        <v/>
      </c>
      <c r="W36" s="551" t="str">
        <f ca="1">IF(($B35=""),"",IF((Penalties!$AG36=W$2),1,""))</f>
        <v/>
      </c>
      <c r="X36" s="369" t="str">
        <f ca="1">IF(($B35=""),"",IF((Penalties!$AG36=X$2),1,""))</f>
        <v/>
      </c>
      <c r="Y36" s="369" t="str">
        <f ca="1">IF(($B35=""),"",IF((Penalties!$AG36=Y$2),1,""))</f>
        <v/>
      </c>
      <c r="Z36" s="369" t="str">
        <f ca="1">IF(($B35=""),"",IF((Penalties!$AG36=Z$2),1,""))</f>
        <v/>
      </c>
      <c r="AA36" s="369" t="str">
        <f ca="1">IF(($B35=""),"",IF((Penalties!$AG36=AA$2),1,""))</f>
        <v/>
      </c>
      <c r="AB36" s="369" t="str">
        <f ca="1">IF(($B35=""),"",IF((Penalties!$AG36=AB$2),1,""))</f>
        <v/>
      </c>
      <c r="AC36" s="369" t="str">
        <f ca="1">IF(($B35=""),"",IF((Penalties!$AG36=AC$2),1,""))</f>
        <v/>
      </c>
      <c r="AD36" s="369" t="str">
        <f ca="1">IF(($B35=""),"",IF((Penalties!$AG36=AD$2),1,""))</f>
        <v/>
      </c>
      <c r="AE36" s="369" t="str">
        <f ca="1">IF(($B35=""),"",IF((Penalties!$AG36=AE$2),1,""))</f>
        <v/>
      </c>
      <c r="AF36" s="369" t="str">
        <f ca="1">IF(($B35=""),"",IF((Penalties!$AG36=AF$2),1,""))</f>
        <v/>
      </c>
      <c r="AG36" s="369" t="str">
        <f ca="1">IF(($B35=""),"",IF((Penalties!$AG36=AG$2),1,""))</f>
        <v/>
      </c>
      <c r="AH36" s="369" t="str">
        <f ca="1">IF(($B35=""),"",IF((Penalties!$AG36=AH$2),1,""))</f>
        <v/>
      </c>
      <c r="AI36" s="360" t="str">
        <f ca="1">IF(($B35=""),"",IF((Penalties!$AG36=AI$2),1,""))</f>
        <v/>
      </c>
      <c r="AJ36" s="101" t="str">
        <f>IF((SUM(X35:AI36)=0), "", IF((SUM(X35:AI35)=1), LOOKUP(1, X35:AI35, $X$2:$AI$2), LOOKUP(1, X36:AI36, $X$2:$AI$2)))</f>
        <v/>
      </c>
      <c r="AK36" s="130"/>
      <c r="AL36" s="14"/>
      <c r="AM36" s="14"/>
      <c r="AN36" s="14"/>
      <c r="AO36" s="14"/>
      <c r="AP36" s="14"/>
      <c r="AQ36" s="14"/>
      <c r="AR36" s="14"/>
      <c r="AS36" s="14"/>
      <c r="AT36" s="14"/>
      <c r="AU36" s="14"/>
      <c r="AV36" s="14"/>
      <c r="AW36" s="14"/>
      <c r="AX36" s="14"/>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row>
    <row r="37" spans="1:90" s="137" customFormat="1" ht="13">
      <c r="A37" s="1087">
        <f>A35+1</f>
        <v>18</v>
      </c>
      <c r="B37" s="1088" t="str">
        <f ca="1">IF((IBRF!B28=""),"",IBRF!B28)</f>
        <v/>
      </c>
      <c r="C37" s="1089" t="str">
        <f ca="1">IF((IBRF!C28=""),"",IBRF!C28)</f>
        <v/>
      </c>
      <c r="D37" s="273" t="s">
        <v>235</v>
      </c>
      <c r="E37" s="273" t="str">
        <f ca="1">IF(($B37=""),"",COUNTIF(Penalties!$B38:$H38,E$2))</f>
        <v/>
      </c>
      <c r="F37" s="273" t="str">
        <f ca="1">IF(($B37=""),"",COUNTIF(Penalties!$B38:$H38,F$2))</f>
        <v/>
      </c>
      <c r="G37" s="273" t="str">
        <f ca="1">IF(($B37=""),"",COUNTIF(Penalties!$B38:$H38,G$2))</f>
        <v/>
      </c>
      <c r="H37" s="273" t="str">
        <f ca="1">IF(($B37=""),"",COUNTIF(Penalties!$B38:$H38,H$2))</f>
        <v/>
      </c>
      <c r="I37" s="273" t="str">
        <f ca="1">IF(($B37=""),"",COUNTIF(Penalties!$B38:$H38,I$2))</f>
        <v/>
      </c>
      <c r="J37" s="273" t="str">
        <f ca="1">IF(($B37=""),"",COUNTIF(Penalties!$B38:$H38,J$2))</f>
        <v/>
      </c>
      <c r="K37" s="273" t="str">
        <f ca="1">IF(($B37=""),"",COUNTIF(Penalties!$B38:$H38,K$2))</f>
        <v/>
      </c>
      <c r="L37" s="273" t="str">
        <f ca="1">IF(($B37=""),"",COUNTIF(Penalties!$B38:$H38,L$2))</f>
        <v/>
      </c>
      <c r="M37" s="273" t="str">
        <f ca="1">IF(($B37=""),"",COUNTIF(Penalties!$B38:$H38,M$2))</f>
        <v/>
      </c>
      <c r="N37" s="273" t="str">
        <f ca="1">IF(($B37=""),"",COUNTIF(Penalties!$B38:$H38,N$2))</f>
        <v/>
      </c>
      <c r="O37" s="273" t="str">
        <f ca="1">IF(($B37=""),"",COUNTIF(Penalties!$B38:$H38,O$2))</f>
        <v/>
      </c>
      <c r="P37" s="273" t="str">
        <f ca="1">IF(($B37=""),"",COUNTIF(Penalties!$B38:$H38,P$2))</f>
        <v/>
      </c>
      <c r="Q37" s="273" t="str">
        <f ca="1">IF(($B37=""),"",COUNTIF(Penalties!$B38:$H38,Q$2))</f>
        <v/>
      </c>
      <c r="R37" s="273" t="str">
        <f ca="1">IF(($B37=""),"",COUNTIF(Penalties!$B38:$H38,R$2))</f>
        <v/>
      </c>
      <c r="S37" s="273" t="str">
        <f ca="1">IF(($B37=""),"",COUNTIF(Penalties!$B38:$H38,S$2))</f>
        <v/>
      </c>
      <c r="T37" s="273" t="str">
        <f ca="1">IF(($B37=""),"",COUNTIF(Penalties!$B38:$H38,T$2))</f>
        <v/>
      </c>
      <c r="U37" s="340" t="str">
        <f ca="1">IF((B37=""),"",SUM(E37:T37))</f>
        <v/>
      </c>
      <c r="V37" s="471" t="str">
        <f ca="1">IF((B37=""),"",SUM(E37:T37))</f>
        <v/>
      </c>
      <c r="W37" s="551" t="str">
        <f ca="1">IF(($B37=""),"",IF((Penalties!$I38=W$2),1,""))</f>
        <v/>
      </c>
      <c r="X37" s="369" t="str">
        <f ca="1">IF(($B37=""),"",IF((Penalties!$I38=X$2),1,""))</f>
        <v/>
      </c>
      <c r="Y37" s="369" t="str">
        <f ca="1">IF(($B37=""),"",IF((Penalties!$I38=Y$2),1,""))</f>
        <v/>
      </c>
      <c r="Z37" s="369" t="str">
        <f ca="1">IF(($B37=""),"",IF((Penalties!$I38=Z$2),1,""))</f>
        <v/>
      </c>
      <c r="AA37" s="369" t="str">
        <f ca="1">IF(($B37=""),"",IF((Penalties!$I38=AA$2),1,""))</f>
        <v/>
      </c>
      <c r="AB37" s="369" t="str">
        <f ca="1">IF(($B37=""),"",IF((Penalties!$I38=AB$2),1,""))</f>
        <v/>
      </c>
      <c r="AC37" s="369" t="str">
        <f ca="1">IF(($B37=""),"",IF((Penalties!$I38=AC$2),1,""))</f>
        <v/>
      </c>
      <c r="AD37" s="369" t="str">
        <f ca="1">IF(($B37=""),"",IF((Penalties!$I38=AD$2),1,""))</f>
        <v/>
      </c>
      <c r="AE37" s="369" t="str">
        <f ca="1">IF(($B37=""),"",IF((Penalties!$I38=AE$2),1,""))</f>
        <v/>
      </c>
      <c r="AF37" s="369" t="str">
        <f ca="1">IF(($B37=""),"",IF((Penalties!$I38=AF$2),1,""))</f>
        <v/>
      </c>
      <c r="AG37" s="369" t="str">
        <f ca="1">IF(($B37=""),"",IF((Penalties!$I38=AG$2),1,""))</f>
        <v/>
      </c>
      <c r="AH37" s="369" t="str">
        <f ca="1">IF(($B37=""),"",IF((Penalties!$I38=AH$2),1,""))</f>
        <v/>
      </c>
      <c r="AI37" s="360" t="str">
        <f ca="1">IF(($B37=""),"",IF((Penalties!$I38=AI$2),1,""))</f>
        <v/>
      </c>
      <c r="AJ37" s="260"/>
      <c r="AK37" s="130"/>
      <c r="AL37" s="14"/>
      <c r="AM37" s="14"/>
      <c r="AN37" s="14"/>
      <c r="AO37" s="14"/>
      <c r="AP37" s="14"/>
      <c r="AQ37" s="14"/>
      <c r="AR37" s="14"/>
      <c r="AS37" s="14"/>
      <c r="AT37" s="14"/>
      <c r="AU37" s="14"/>
      <c r="AV37" s="14"/>
      <c r="AW37" s="14"/>
      <c r="AX37" s="14"/>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row>
    <row r="38" spans="1:90" s="137" customFormat="1" ht="13.5" customHeight="1">
      <c r="A38" s="1087"/>
      <c r="B38" s="1088"/>
      <c r="C38" s="1089"/>
      <c r="D38" s="273" t="s">
        <v>127</v>
      </c>
      <c r="E38" s="273" t="str">
        <f ca="1">IF(($B37=""),"",COUNTIF(Penalties!$Z38:$AF38,E$2))</f>
        <v/>
      </c>
      <c r="F38" s="273" t="str">
        <f ca="1">IF(($B37=""),"",COUNTIF(Penalties!$Z38:$AF38,F$2))</f>
        <v/>
      </c>
      <c r="G38" s="273" t="str">
        <f ca="1">IF(($B37=""),"",COUNTIF(Penalties!$Z38:$AF38,G$2))</f>
        <v/>
      </c>
      <c r="H38" s="273" t="str">
        <f ca="1">IF(($B37=""),"",COUNTIF(Penalties!$Z38:$AF38,H$2))</f>
        <v/>
      </c>
      <c r="I38" s="273" t="str">
        <f ca="1">IF(($B37=""),"",COUNTIF(Penalties!$Z38:$AF38,I$2))</f>
        <v/>
      </c>
      <c r="J38" s="273" t="str">
        <f ca="1">IF(($B37=""),"",COUNTIF(Penalties!$Z38:$AF38,J$2))</f>
        <v/>
      </c>
      <c r="K38" s="273" t="str">
        <f ca="1">IF(($B37=""),"",COUNTIF(Penalties!$Z38:$AF38,K$2))</f>
        <v/>
      </c>
      <c r="L38" s="273" t="str">
        <f ca="1">IF(($B37=""),"",COUNTIF(Penalties!$Z38:$AF38,L$2))</f>
        <v/>
      </c>
      <c r="M38" s="273" t="str">
        <f ca="1">IF(($B37=""),"",COUNTIF(Penalties!$Z38:$AF38,M$2))</f>
        <v/>
      </c>
      <c r="N38" s="273" t="str">
        <f ca="1">IF(($B37=""),"",COUNTIF(Penalties!$Z38:$AF38,N$2))</f>
        <v/>
      </c>
      <c r="O38" s="273" t="str">
        <f ca="1">IF(($B37=""),"",COUNTIF(Penalties!$Z38:$AF38,O$2))</f>
        <v/>
      </c>
      <c r="P38" s="273" t="str">
        <f ca="1">IF(($B37=""),"",COUNTIF(Penalties!$Z38:$AF38,P$2))</f>
        <v/>
      </c>
      <c r="Q38" s="273" t="str">
        <f ca="1">IF(($B37=""),"",COUNTIF(Penalties!$Z38:$AF38,Q$2))</f>
        <v/>
      </c>
      <c r="R38" s="273" t="str">
        <f ca="1">IF(($B37=""),"",COUNTIF(Penalties!$Z38:$AF38,R$2))</f>
        <v/>
      </c>
      <c r="S38" s="273" t="str">
        <f ca="1">IF(($B37=""),"",COUNTIF(Penalties!$Z38:$AF38,S$2))</f>
        <v/>
      </c>
      <c r="T38" s="273" t="str">
        <f ca="1">IF(($B37=""),"",COUNTIF(Penalties!$Z38:$AF38,T$2))</f>
        <v/>
      </c>
      <c r="U38" s="340" t="str">
        <f ca="1">IF((B37=""),"",SUM(E38:T38))</f>
        <v/>
      </c>
      <c r="V38" s="471" t="str">
        <f ca="1">IF((B37=""),"",SUM(E38:T38))</f>
        <v/>
      </c>
      <c r="W38" s="551" t="str">
        <f ca="1">IF(($B37=""),"",IF((Penalties!$AG38=W$2),1,""))</f>
        <v/>
      </c>
      <c r="X38" s="369" t="str">
        <f ca="1">IF(($B37=""),"",IF((Penalties!$AG38=X$2),1,""))</f>
        <v/>
      </c>
      <c r="Y38" s="369" t="str">
        <f ca="1">IF(($B37=""),"",IF((Penalties!$AG38=Y$2),1,""))</f>
        <v/>
      </c>
      <c r="Z38" s="369" t="str">
        <f ca="1">IF(($B37=""),"",IF((Penalties!$AG38=Z$2),1,""))</f>
        <v/>
      </c>
      <c r="AA38" s="369" t="str">
        <f ca="1">IF(($B37=""),"",IF((Penalties!$AG38=AA$2),1,""))</f>
        <v/>
      </c>
      <c r="AB38" s="369" t="str">
        <f ca="1">IF(($B37=""),"",IF((Penalties!$AG38=AB$2),1,""))</f>
        <v/>
      </c>
      <c r="AC38" s="369" t="str">
        <f ca="1">IF(($B37=""),"",IF((Penalties!$AG38=AC$2),1,""))</f>
        <v/>
      </c>
      <c r="AD38" s="369" t="str">
        <f ca="1">IF(($B37=""),"",IF((Penalties!$AG38=AD$2),1,""))</f>
        <v/>
      </c>
      <c r="AE38" s="369" t="str">
        <f ca="1">IF(($B37=""),"",IF((Penalties!$AG38=AE$2),1,""))</f>
        <v/>
      </c>
      <c r="AF38" s="369" t="str">
        <f ca="1">IF(($B37=""),"",IF((Penalties!$AG38=AF$2),1,""))</f>
        <v/>
      </c>
      <c r="AG38" s="369" t="str">
        <f ca="1">IF(($B37=""),"",IF((Penalties!$AG38=AG$2),1,""))</f>
        <v/>
      </c>
      <c r="AH38" s="369" t="str">
        <f ca="1">IF(($B37=""),"",IF((Penalties!$AG38=AH$2),1,""))</f>
        <v/>
      </c>
      <c r="AI38" s="360" t="str">
        <f ca="1">IF(($B37=""),"",IF((Penalties!$AG38=AI$2),1,""))</f>
        <v/>
      </c>
      <c r="AJ38" s="508" t="str">
        <f>IF((SUM(X37:AI38)=0), "", IF((SUM(X37:AI37)=1), LOOKUP(1, X37:AI37, $X$2:$AI$2), LOOKUP(1, X38:AI38, $X$2:$AI$2)))</f>
        <v/>
      </c>
      <c r="AK38" s="130"/>
      <c r="AL38" s="14"/>
      <c r="AM38" s="14"/>
      <c r="AN38" s="14"/>
      <c r="AO38" s="14"/>
      <c r="AP38" s="14"/>
      <c r="AQ38" s="14"/>
      <c r="AR38" s="14"/>
      <c r="AS38" s="14"/>
      <c r="AT38" s="14"/>
      <c r="AU38" s="14"/>
      <c r="AV38" s="14"/>
      <c r="AW38" s="14"/>
      <c r="AX38" s="14"/>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row>
    <row r="39" spans="1:90" s="137" customFormat="1" ht="13">
      <c r="A39" s="814">
        <f>A37+1</f>
        <v>19</v>
      </c>
      <c r="B39" s="1085" t="str">
        <f ca="1">IF((IBRF!B29=""),"",IBRF!B29)</f>
        <v/>
      </c>
      <c r="C39" s="1086" t="str">
        <f ca="1">IF((IBRF!C29=""),"",IBRF!C29)</f>
        <v/>
      </c>
      <c r="D39" s="14" t="s">
        <v>235</v>
      </c>
      <c r="E39" s="14" t="str">
        <f ca="1">IF(($B39=""),"",COUNTIF(Penalties!$B40:$H40,E$2))</f>
        <v/>
      </c>
      <c r="F39" s="14" t="str">
        <f ca="1">IF(($B39=""),"",COUNTIF(Penalties!$B40:$H40,F$2))</f>
        <v/>
      </c>
      <c r="G39" s="14" t="str">
        <f ca="1">IF(($B39=""),"",COUNTIF(Penalties!$B40:$H40,G$2))</f>
        <v/>
      </c>
      <c r="H39" s="14" t="str">
        <f ca="1">IF(($B39=""),"",COUNTIF(Penalties!$B40:$H40,H$2))</f>
        <v/>
      </c>
      <c r="I39" s="14" t="str">
        <f ca="1">IF(($B39=""),"",COUNTIF(Penalties!$B40:$H40,I$2))</f>
        <v/>
      </c>
      <c r="J39" s="14" t="str">
        <f ca="1">IF(($B39=""),"",COUNTIF(Penalties!$B40:$H40,J$2))</f>
        <v/>
      </c>
      <c r="K39" s="14" t="str">
        <f ca="1">IF(($B39=""),"",COUNTIF(Penalties!$B40:$H40,K$2))</f>
        <v/>
      </c>
      <c r="L39" s="14" t="str">
        <f ca="1">IF(($B39=""),"",COUNTIF(Penalties!$B40:$H40,L$2))</f>
        <v/>
      </c>
      <c r="M39" s="14" t="str">
        <f ca="1">IF(($B39=""),"",COUNTIF(Penalties!$B40:$H40,M$2))</f>
        <v/>
      </c>
      <c r="N39" s="14" t="str">
        <f ca="1">IF(($B39=""),"",COUNTIF(Penalties!$B40:$H40,N$2))</f>
        <v/>
      </c>
      <c r="O39" s="14" t="str">
        <f ca="1">IF(($B39=""),"",COUNTIF(Penalties!$B40:$H40,O$2))</f>
        <v/>
      </c>
      <c r="P39" s="14" t="str">
        <f ca="1">IF(($B39=""),"",COUNTIF(Penalties!$B40:$H40,P$2))</f>
        <v/>
      </c>
      <c r="Q39" s="14" t="str">
        <f ca="1">IF(($B39=""),"",COUNTIF(Penalties!$B40:$H40,Q$2))</f>
        <v/>
      </c>
      <c r="R39" s="14" t="str">
        <f ca="1">IF(($B39=""),"",COUNTIF(Penalties!$B40:$H40,R$2))</f>
        <v/>
      </c>
      <c r="S39" s="14" t="str">
        <f ca="1">IF(($B39=""),"",COUNTIF(Penalties!$B40:$H40,S$2))</f>
        <v/>
      </c>
      <c r="T39" s="14" t="str">
        <f ca="1">IF(($B39=""),"",COUNTIF(Penalties!$B40:$H40,T$2))</f>
        <v/>
      </c>
      <c r="U39" s="415" t="str">
        <f ca="1">IF((B39=""),"",SUM(E39:T39))</f>
        <v/>
      </c>
      <c r="V39" s="418" t="str">
        <f ca="1">IF((B39=""),"",SUM(E39:T39))</f>
        <v/>
      </c>
      <c r="W39" s="551" t="str">
        <f ca="1">IF(($B39=""),"",IF((Penalties!$I40=W$2),1,""))</f>
        <v/>
      </c>
      <c r="X39" s="369" t="str">
        <f ca="1">IF(($B39=""),"",IF((Penalties!$I40=X$2),1,""))</f>
        <v/>
      </c>
      <c r="Y39" s="369" t="str">
        <f ca="1">IF(($B39=""),"",IF((Penalties!$I40=Y$2),1,""))</f>
        <v/>
      </c>
      <c r="Z39" s="369" t="str">
        <f ca="1">IF(($B39=""),"",IF((Penalties!$I40=Z$2),1,""))</f>
        <v/>
      </c>
      <c r="AA39" s="369" t="str">
        <f ca="1">IF(($B39=""),"",IF((Penalties!$I40=AA$2),1,""))</f>
        <v/>
      </c>
      <c r="AB39" s="369" t="str">
        <f ca="1">IF(($B39=""),"",IF((Penalties!$I40=AB$2),1,""))</f>
        <v/>
      </c>
      <c r="AC39" s="369" t="str">
        <f ca="1">IF(($B39=""),"",IF((Penalties!$I40=AC$2),1,""))</f>
        <v/>
      </c>
      <c r="AD39" s="369" t="str">
        <f ca="1">IF(($B39=""),"",IF((Penalties!$I40=AD$2),1,""))</f>
        <v/>
      </c>
      <c r="AE39" s="369" t="str">
        <f ca="1">IF(($B39=""),"",IF((Penalties!$I40=AE$2),1,""))</f>
        <v/>
      </c>
      <c r="AF39" s="369" t="str">
        <f ca="1">IF(($B39=""),"",IF((Penalties!$I40=AF$2),1,""))</f>
        <v/>
      </c>
      <c r="AG39" s="369" t="str">
        <f ca="1">IF(($B39=""),"",IF((Penalties!$I40=AG$2),1,""))</f>
        <v/>
      </c>
      <c r="AH39" s="369" t="str">
        <f ca="1">IF(($B39=""),"",IF((Penalties!$I40=AH$2),1,""))</f>
        <v/>
      </c>
      <c r="AI39" s="360" t="str">
        <f ca="1">IF(($B39=""),"",IF((Penalties!$I40=AI$2),1,""))</f>
        <v/>
      </c>
      <c r="AJ39" s="195"/>
      <c r="AK39" s="130"/>
      <c r="AL39" s="14"/>
      <c r="AM39" s="14"/>
      <c r="AN39" s="14"/>
      <c r="AO39" s="14"/>
      <c r="AP39" s="14"/>
      <c r="AQ39" s="14"/>
      <c r="AR39" s="14"/>
      <c r="AS39" s="14"/>
      <c r="AT39" s="14"/>
      <c r="AU39" s="14"/>
      <c r="AV39" s="14"/>
      <c r="AW39" s="14"/>
      <c r="AX39" s="14"/>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row>
    <row r="40" spans="1:90" s="137" customFormat="1" ht="13">
      <c r="A40" s="814"/>
      <c r="B40" s="1085"/>
      <c r="C40" s="1086"/>
      <c r="D40" s="14" t="s">
        <v>127</v>
      </c>
      <c r="E40" s="14" t="str">
        <f ca="1">IF(($B39=""),"",COUNTIF(Penalties!$Z40:$AF40,E$2))</f>
        <v/>
      </c>
      <c r="F40" s="14" t="str">
        <f ca="1">IF(($B39=""),"",COUNTIF(Penalties!$Z40:$AF40,F$2))</f>
        <v/>
      </c>
      <c r="G40" s="14" t="str">
        <f ca="1">IF(($B39=""),"",COUNTIF(Penalties!$Z40:$AF40,G$2))</f>
        <v/>
      </c>
      <c r="H40" s="14" t="str">
        <f ca="1">IF(($B39=""),"",COUNTIF(Penalties!$Z40:$AF40,H$2))</f>
        <v/>
      </c>
      <c r="I40" s="14" t="str">
        <f ca="1">IF(($B39=""),"",COUNTIF(Penalties!$Z40:$AF40,I$2))</f>
        <v/>
      </c>
      <c r="J40" s="14" t="str">
        <f ca="1">IF(($B39=""),"",COUNTIF(Penalties!$Z40:$AF40,J$2))</f>
        <v/>
      </c>
      <c r="K40" s="14" t="str">
        <f ca="1">IF(($B39=""),"",COUNTIF(Penalties!$Z40:$AF40,K$2))</f>
        <v/>
      </c>
      <c r="L40" s="14" t="str">
        <f ca="1">IF(($B39=""),"",COUNTIF(Penalties!$Z40:$AF40,L$2))</f>
        <v/>
      </c>
      <c r="M40" s="14" t="str">
        <f ca="1">IF(($B39=""),"",COUNTIF(Penalties!$Z40:$AF40,M$2))</f>
        <v/>
      </c>
      <c r="N40" s="14" t="str">
        <f ca="1">IF(($B39=""),"",COUNTIF(Penalties!$Z40:$AF40,N$2))</f>
        <v/>
      </c>
      <c r="O40" s="14" t="str">
        <f ca="1">IF(($B39=""),"",COUNTIF(Penalties!$Z40:$AF40,O$2))</f>
        <v/>
      </c>
      <c r="P40" s="14" t="str">
        <f ca="1">IF(($B39=""),"",COUNTIF(Penalties!$Z40:$AF40,P$2))</f>
        <v/>
      </c>
      <c r="Q40" s="14" t="str">
        <f ca="1">IF(($B39=""),"",COUNTIF(Penalties!$Z40:$AF40,Q$2))</f>
        <v/>
      </c>
      <c r="R40" s="14" t="str">
        <f ca="1">IF(($B39=""),"",COUNTIF(Penalties!$Z40:$AF40,R$2))</f>
        <v/>
      </c>
      <c r="S40" s="14" t="str">
        <f ca="1">IF(($B39=""),"",COUNTIF(Penalties!$Z40:$AF40,S$2))</f>
        <v/>
      </c>
      <c r="T40" s="14" t="str">
        <f ca="1">IF(($B39=""),"",COUNTIF(Penalties!$Z40:$AF40,T$2))</f>
        <v/>
      </c>
      <c r="U40" s="415" t="str">
        <f ca="1">IF((B39=""),"",SUM(E40:T40))</f>
        <v/>
      </c>
      <c r="V40" s="418" t="str">
        <f ca="1">IF((B39=""),"",SUM(E40:T40))</f>
        <v/>
      </c>
      <c r="W40" s="551" t="str">
        <f ca="1">IF(($B39=""),"",IF((Penalties!$AG40=W$2),1,""))</f>
        <v/>
      </c>
      <c r="X40" s="369" t="str">
        <f ca="1">IF(($B39=""),"",IF((Penalties!$AG40=X$2),1,""))</f>
        <v/>
      </c>
      <c r="Y40" s="369" t="str">
        <f ca="1">IF(($B39=""),"",IF((Penalties!$AG40=Y$2),1,""))</f>
        <v/>
      </c>
      <c r="Z40" s="369" t="str">
        <f ca="1">IF(($B39=""),"",IF((Penalties!$AG40=Z$2),1,""))</f>
        <v/>
      </c>
      <c r="AA40" s="369" t="str">
        <f ca="1">IF(($B39=""),"",IF((Penalties!$AG40=AA$2),1,""))</f>
        <v/>
      </c>
      <c r="AB40" s="369" t="str">
        <f ca="1">IF(($B39=""),"",IF((Penalties!$AG40=AB$2),1,""))</f>
        <v/>
      </c>
      <c r="AC40" s="369" t="str">
        <f ca="1">IF(($B39=""),"",IF((Penalties!$AG40=AC$2),1,""))</f>
        <v/>
      </c>
      <c r="AD40" s="369" t="str">
        <f ca="1">IF(($B39=""),"",IF((Penalties!$AG40=AD$2),1,""))</f>
        <v/>
      </c>
      <c r="AE40" s="369" t="str">
        <f ca="1">IF(($B39=""),"",IF((Penalties!$AG40=AE$2),1,""))</f>
        <v/>
      </c>
      <c r="AF40" s="369" t="str">
        <f ca="1">IF(($B39=""),"",IF((Penalties!$AG40=AF$2),1,""))</f>
        <v/>
      </c>
      <c r="AG40" s="369" t="str">
        <f ca="1">IF(($B39=""),"",IF((Penalties!$AG40=AG$2),1,""))</f>
        <v/>
      </c>
      <c r="AH40" s="369" t="str">
        <f ca="1">IF(($B39=""),"",IF((Penalties!$AG40=AH$2),1,""))</f>
        <v/>
      </c>
      <c r="AI40" s="360" t="str">
        <f ca="1">IF(($B39=""),"",IF((Penalties!$AG40=AI$2),1,""))</f>
        <v/>
      </c>
      <c r="AJ40" s="101" t="str">
        <f>IF((SUM(X39:AI40)=0), "", IF((SUM(X39:AI39)=1), LOOKUP(1, X39:AI39, $X$2:$AI$2), LOOKUP(1, X40:AI40, $X$2:$AI$2)))</f>
        <v/>
      </c>
      <c r="AK40" s="130"/>
      <c r="AL40" s="14"/>
      <c r="AM40" s="14"/>
      <c r="AN40" s="14"/>
      <c r="AO40" s="14"/>
      <c r="AP40" s="14"/>
      <c r="AQ40" s="14"/>
      <c r="AR40" s="14"/>
      <c r="AS40" s="14"/>
      <c r="AT40" s="14"/>
      <c r="AU40" s="14"/>
      <c r="AV40" s="14"/>
      <c r="AW40" s="14"/>
      <c r="AX40" s="14"/>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row>
    <row r="41" spans="1:90" s="137" customFormat="1" ht="13">
      <c r="A41" s="1087">
        <f>A39+1</f>
        <v>20</v>
      </c>
      <c r="B41" s="1088" t="str">
        <f ca="1">IF((IBRF!B30=""),"",IBRF!B30)</f>
        <v/>
      </c>
      <c r="C41" s="1089" t="str">
        <f ca="1">IF((IBRF!C30=""),"",IBRF!C30)</f>
        <v/>
      </c>
      <c r="D41" s="273" t="s">
        <v>235</v>
      </c>
      <c r="E41" s="273" t="str">
        <f ca="1">IF(($B41=""),"",COUNTIF(Penalties!$B42:$H42,E$2))</f>
        <v/>
      </c>
      <c r="F41" s="273" t="str">
        <f ca="1">IF(($B41=""),"",COUNTIF(Penalties!$B42:$H42,F$2))</f>
        <v/>
      </c>
      <c r="G41" s="273" t="str">
        <f ca="1">IF(($B41=""),"",COUNTIF(Penalties!$B42:$H42,G$2))</f>
        <v/>
      </c>
      <c r="H41" s="273" t="str">
        <f ca="1">IF(($B41=""),"",COUNTIF(Penalties!$B42:$H42,H$2))</f>
        <v/>
      </c>
      <c r="I41" s="273" t="str">
        <f ca="1">IF(($B41=""),"",COUNTIF(Penalties!$B42:$H42,I$2))</f>
        <v/>
      </c>
      <c r="J41" s="273" t="str">
        <f ca="1">IF(($B41=""),"",COUNTIF(Penalties!$B42:$H42,J$2))</f>
        <v/>
      </c>
      <c r="K41" s="273" t="str">
        <f ca="1">IF(($B41=""),"",COUNTIF(Penalties!$B42:$H42,K$2))</f>
        <v/>
      </c>
      <c r="L41" s="273" t="str">
        <f ca="1">IF(($B41=""),"",COUNTIF(Penalties!$B42:$H42,L$2))</f>
        <v/>
      </c>
      <c r="M41" s="273" t="str">
        <f ca="1">IF(($B41=""),"",COUNTIF(Penalties!$B42:$H42,M$2))</f>
        <v/>
      </c>
      <c r="N41" s="273" t="str">
        <f ca="1">IF(($B41=""),"",COUNTIF(Penalties!$B42:$H42,N$2))</f>
        <v/>
      </c>
      <c r="O41" s="273" t="str">
        <f ca="1">IF(($B41=""),"",COUNTIF(Penalties!$B42:$H42,O$2))</f>
        <v/>
      </c>
      <c r="P41" s="273" t="str">
        <f ca="1">IF(($B41=""),"",COUNTIF(Penalties!$B42:$H42,P$2))</f>
        <v/>
      </c>
      <c r="Q41" s="273" t="str">
        <f ca="1">IF(($B41=""),"",COUNTIF(Penalties!$B42:$H42,Q$2))</f>
        <v/>
      </c>
      <c r="R41" s="273" t="str">
        <f ca="1">IF(($B41=""),"",COUNTIF(Penalties!$B42:$H42,R$2))</f>
        <v/>
      </c>
      <c r="S41" s="273" t="str">
        <f ca="1">IF(($B41=""),"",COUNTIF(Penalties!$B42:$H42,S$2))</f>
        <v/>
      </c>
      <c r="T41" s="273" t="str">
        <f ca="1">IF(($B41=""),"",COUNTIF(Penalties!$B42:$H42,T$2))</f>
        <v/>
      </c>
      <c r="U41" s="340" t="str">
        <f ca="1">IF((B41=""),"",SUM(E41:T41))</f>
        <v/>
      </c>
      <c r="V41" s="471" t="str">
        <f ca="1">IF((B41=""),"",SUM(E41:T41))</f>
        <v/>
      </c>
      <c r="W41" s="551" t="str">
        <f ca="1">IF(($B41=""),"",IF((Penalties!$I42=W$2),1,""))</f>
        <v/>
      </c>
      <c r="X41" s="369" t="str">
        <f ca="1">IF(($B41=""),"",IF((Penalties!$I42=X$2),1,""))</f>
        <v/>
      </c>
      <c r="Y41" s="369" t="str">
        <f ca="1">IF(($B41=""),"",IF((Penalties!$I42=Y$2),1,""))</f>
        <v/>
      </c>
      <c r="Z41" s="369" t="str">
        <f ca="1">IF(($B41=""),"",IF((Penalties!$I42=Z$2),1,""))</f>
        <v/>
      </c>
      <c r="AA41" s="369" t="str">
        <f ca="1">IF(($B41=""),"",IF((Penalties!$I42=AA$2),1,""))</f>
        <v/>
      </c>
      <c r="AB41" s="369" t="str">
        <f ca="1">IF(($B41=""),"",IF((Penalties!$I42=AB$2),1,""))</f>
        <v/>
      </c>
      <c r="AC41" s="369" t="str">
        <f ca="1">IF(($B41=""),"",IF((Penalties!$I42=AC$2),1,""))</f>
        <v/>
      </c>
      <c r="AD41" s="369" t="str">
        <f ca="1">IF(($B41=""),"",IF((Penalties!$I42=AD$2),1,""))</f>
        <v/>
      </c>
      <c r="AE41" s="369" t="str">
        <f ca="1">IF(($B41=""),"",IF((Penalties!$I42=AE$2),1,""))</f>
        <v/>
      </c>
      <c r="AF41" s="369" t="str">
        <f ca="1">IF(($B41=""),"",IF((Penalties!$I42=AF$2),1,""))</f>
        <v/>
      </c>
      <c r="AG41" s="369" t="str">
        <f ca="1">IF(($B41=""),"",IF((Penalties!$I42=AG$2),1,""))</f>
        <v/>
      </c>
      <c r="AH41" s="369" t="str">
        <f ca="1">IF(($B41=""),"",IF((Penalties!$I42=AH$2),1,""))</f>
        <v/>
      </c>
      <c r="AI41" s="360" t="str">
        <f ca="1">IF(($B41=""),"",IF((Penalties!$I42=AI$2),1,""))</f>
        <v/>
      </c>
      <c r="AJ41" s="260"/>
      <c r="AK41" s="130"/>
      <c r="AL41" s="14"/>
      <c r="AM41" s="14"/>
      <c r="AN41" s="14"/>
      <c r="AO41" s="14"/>
      <c r="AP41" s="14"/>
      <c r="AQ41" s="14"/>
      <c r="AR41" s="14"/>
      <c r="AS41" s="14"/>
      <c r="AT41" s="14"/>
      <c r="AU41" s="14"/>
      <c r="AV41" s="14"/>
      <c r="AW41" s="14"/>
      <c r="AX41" s="14"/>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row>
    <row r="42" spans="1:90" s="137" customFormat="1" ht="13">
      <c r="A42" s="1087"/>
      <c r="B42" s="1088"/>
      <c r="C42" s="1089"/>
      <c r="D42" s="273" t="s">
        <v>127</v>
      </c>
      <c r="E42" s="273" t="str">
        <f ca="1">IF(($B41=""),"",COUNTIF(Penalties!$Z42:$AF42,E$2))</f>
        <v/>
      </c>
      <c r="F42" s="273" t="str">
        <f ca="1">IF(($B41=""),"",COUNTIF(Penalties!$Z42:$AF42,F$2))</f>
        <v/>
      </c>
      <c r="G42" s="273" t="str">
        <f ca="1">IF(($B41=""),"",COUNTIF(Penalties!$Z42:$AF42,G$2))</f>
        <v/>
      </c>
      <c r="H42" s="273" t="str">
        <f ca="1">IF(($B41=""),"",COUNTIF(Penalties!$Z42:$AF42,H$2))</f>
        <v/>
      </c>
      <c r="I42" s="273" t="str">
        <f ca="1">IF(($B41=""),"",COUNTIF(Penalties!$Z42:$AF42,I$2))</f>
        <v/>
      </c>
      <c r="J42" s="273" t="str">
        <f ca="1">IF(($B41=""),"",COUNTIF(Penalties!$Z42:$AF42,J$2))</f>
        <v/>
      </c>
      <c r="K42" s="273" t="str">
        <f ca="1">IF(($B41=""),"",COUNTIF(Penalties!$Z42:$AF42,K$2))</f>
        <v/>
      </c>
      <c r="L42" s="273" t="str">
        <f ca="1">IF(($B41=""),"",COUNTIF(Penalties!$Z42:$AF42,L$2))</f>
        <v/>
      </c>
      <c r="M42" s="273" t="str">
        <f ca="1">IF(($B41=""),"",COUNTIF(Penalties!$Z42:$AF42,M$2))</f>
        <v/>
      </c>
      <c r="N42" s="273" t="str">
        <f ca="1">IF(($B41=""),"",COUNTIF(Penalties!$Z42:$AF42,N$2))</f>
        <v/>
      </c>
      <c r="O42" s="273" t="str">
        <f ca="1">IF(($B41=""),"",COUNTIF(Penalties!$Z42:$AF42,O$2))</f>
        <v/>
      </c>
      <c r="P42" s="273" t="str">
        <f ca="1">IF(($B41=""),"",COUNTIF(Penalties!$Z42:$AF42,P$2))</f>
        <v/>
      </c>
      <c r="Q42" s="273" t="str">
        <f ca="1">IF(($B41=""),"",COUNTIF(Penalties!$Z42:$AF42,Q$2))</f>
        <v/>
      </c>
      <c r="R42" s="273" t="str">
        <f ca="1">IF(($B41=""),"",COUNTIF(Penalties!$Z42:$AF42,R$2))</f>
        <v/>
      </c>
      <c r="S42" s="273" t="str">
        <f ca="1">IF(($B41=""),"",COUNTIF(Penalties!$Z42:$AF42,S$2))</f>
        <v/>
      </c>
      <c r="T42" s="273" t="str">
        <f ca="1">IF(($B41=""),"",COUNTIF(Penalties!$Z42:$AF42,T$2))</f>
        <v/>
      </c>
      <c r="U42" s="340" t="str">
        <f ca="1">IF((B41=""),"",SUM(E42:T42))</f>
        <v/>
      </c>
      <c r="V42" s="471" t="str">
        <f ca="1">IF((B41=""),"",SUM(E42:T42))</f>
        <v/>
      </c>
      <c r="W42" s="551" t="str">
        <f ca="1">IF(($B41=""),"",IF((Penalties!$AG42=W$2),1,""))</f>
        <v/>
      </c>
      <c r="X42" s="369" t="str">
        <f ca="1">IF(($B41=""),"",IF((Penalties!$AG42=X$2),1,""))</f>
        <v/>
      </c>
      <c r="Y42" s="369" t="str">
        <f ca="1">IF(($B41=""),"",IF((Penalties!$AG42=Y$2),1,""))</f>
        <v/>
      </c>
      <c r="Z42" s="369" t="str">
        <f ca="1">IF(($B41=""),"",IF((Penalties!$AG42=Z$2),1,""))</f>
        <v/>
      </c>
      <c r="AA42" s="369" t="str">
        <f ca="1">IF(($B41=""),"",IF((Penalties!$AG42=AA$2),1,""))</f>
        <v/>
      </c>
      <c r="AB42" s="369" t="str">
        <f ca="1">IF(($B41=""),"",IF((Penalties!$AG42=AB$2),1,""))</f>
        <v/>
      </c>
      <c r="AC42" s="369" t="str">
        <f ca="1">IF(($B41=""),"",IF((Penalties!$AG42=AC$2),1,""))</f>
        <v/>
      </c>
      <c r="AD42" s="369" t="str">
        <f ca="1">IF(($B41=""),"",IF((Penalties!$AG42=AD$2),1,""))</f>
        <v/>
      </c>
      <c r="AE42" s="369" t="str">
        <f ca="1">IF(($B41=""),"",IF((Penalties!$AG42=AE$2),1,""))</f>
        <v/>
      </c>
      <c r="AF42" s="369" t="str">
        <f ca="1">IF(($B41=""),"",IF((Penalties!$AG42=AF$2),1,""))</f>
        <v/>
      </c>
      <c r="AG42" s="369" t="str">
        <f ca="1">IF(($B41=""),"",IF((Penalties!$AG42=AG$2),1,""))</f>
        <v/>
      </c>
      <c r="AH42" s="369" t="str">
        <f ca="1">IF(($B41=""),"",IF((Penalties!$AG42=AH$2),1,""))</f>
        <v/>
      </c>
      <c r="AI42" s="360" t="str">
        <f ca="1">IF(($B41=""),"",IF((Penalties!$AG42=AI$2),1,""))</f>
        <v/>
      </c>
      <c r="AJ42" s="508" t="str">
        <f>IF((SUM(X41:AI42)=0), "", IF((SUM(X41:AI41)=1), LOOKUP(1, X41:AI41, $X$2:$AI$2), LOOKUP(1, X42:AI42, $X$2:$AI$2)))</f>
        <v/>
      </c>
      <c r="AK42" s="130"/>
      <c r="AL42" s="14"/>
      <c r="AM42" s="14"/>
      <c r="AN42" s="14"/>
      <c r="AO42" s="14"/>
      <c r="AP42" s="14"/>
      <c r="AQ42" s="14"/>
      <c r="AR42" s="14"/>
      <c r="AS42" s="14"/>
      <c r="AT42" s="14"/>
      <c r="AU42" s="14"/>
      <c r="AV42" s="14"/>
      <c r="AW42" s="14"/>
      <c r="AX42" s="14"/>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row>
    <row r="43" spans="1:90" s="137" customFormat="1" ht="13">
      <c r="A43" s="1095" t="s">
        <v>236</v>
      </c>
      <c r="B43" s="1095"/>
      <c r="C43" s="1095" t="s">
        <v>136</v>
      </c>
      <c r="D43" s="145" t="s">
        <v>235</v>
      </c>
      <c r="E43" s="145">
        <f t="shared" ref="E43:AI43" si="0">SUM(E3,E5,E7,E9,E11,E13,E15,E17,E19,E21,E23,E25,E27,E29,E31,E33,E35,E37,E39,E41)</f>
        <v>0</v>
      </c>
      <c r="F43" s="145">
        <f t="shared" si="0"/>
        <v>0</v>
      </c>
      <c r="G43" s="145">
        <f t="shared" si="0"/>
        <v>1</v>
      </c>
      <c r="H43" s="145">
        <f t="shared" si="0"/>
        <v>1</v>
      </c>
      <c r="I43" s="145">
        <f t="shared" si="0"/>
        <v>1</v>
      </c>
      <c r="J43" s="145">
        <f t="shared" si="0"/>
        <v>0</v>
      </c>
      <c r="K43" s="145">
        <f t="shared" si="0"/>
        <v>5</v>
      </c>
      <c r="L43" s="145">
        <f t="shared" si="0"/>
        <v>0</v>
      </c>
      <c r="M43" s="145">
        <f t="shared" si="0"/>
        <v>1</v>
      </c>
      <c r="N43" s="145">
        <f t="shared" si="0"/>
        <v>0</v>
      </c>
      <c r="O43" s="145">
        <f t="shared" si="0"/>
        <v>2</v>
      </c>
      <c r="P43" s="145">
        <f t="shared" si="0"/>
        <v>0</v>
      </c>
      <c r="Q43" s="145">
        <f t="shared" si="0"/>
        <v>0</v>
      </c>
      <c r="R43" s="145">
        <f t="shared" si="0"/>
        <v>0</v>
      </c>
      <c r="S43" s="145">
        <f t="shared" si="0"/>
        <v>0</v>
      </c>
      <c r="T43" s="145">
        <f t="shared" si="0"/>
        <v>1</v>
      </c>
      <c r="U43" s="459">
        <f t="shared" si="0"/>
        <v>12</v>
      </c>
      <c r="V43" s="417">
        <f t="shared" si="0"/>
        <v>12</v>
      </c>
      <c r="W43" s="144">
        <f t="shared" si="0"/>
        <v>0</v>
      </c>
      <c r="X43" s="384">
        <f t="shared" si="0"/>
        <v>0</v>
      </c>
      <c r="Y43" s="384">
        <f t="shared" si="0"/>
        <v>0</v>
      </c>
      <c r="Z43" s="384">
        <f t="shared" si="0"/>
        <v>0</v>
      </c>
      <c r="AA43" s="384">
        <f t="shared" si="0"/>
        <v>0</v>
      </c>
      <c r="AB43" s="384">
        <f t="shared" si="0"/>
        <v>0</v>
      </c>
      <c r="AC43" s="384">
        <f t="shared" si="0"/>
        <v>0</v>
      </c>
      <c r="AD43" s="384">
        <f t="shared" si="0"/>
        <v>0</v>
      </c>
      <c r="AE43" s="384">
        <f t="shared" si="0"/>
        <v>0</v>
      </c>
      <c r="AF43" s="384">
        <f t="shared" si="0"/>
        <v>0</v>
      </c>
      <c r="AG43" s="384">
        <f t="shared" si="0"/>
        <v>0</v>
      </c>
      <c r="AH43" s="384">
        <f t="shared" si="0"/>
        <v>0</v>
      </c>
      <c r="AI43" s="384">
        <f t="shared" si="0"/>
        <v>0</v>
      </c>
      <c r="AJ43" s="269"/>
      <c r="AK43" s="14"/>
      <c r="AL43" s="14"/>
      <c r="AM43" s="14"/>
      <c r="AN43" s="14"/>
      <c r="AO43" s="14"/>
      <c r="AP43" s="14"/>
      <c r="AQ43" s="14"/>
      <c r="AR43" s="14"/>
      <c r="AS43" s="14"/>
      <c r="AT43" s="14"/>
      <c r="AU43" s="14"/>
      <c r="AV43" s="14"/>
      <c r="AW43" s="14"/>
      <c r="AX43" s="14"/>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row>
    <row r="44" spans="1:90" s="137" customFormat="1" ht="13">
      <c r="A44" s="1095"/>
      <c r="B44" s="1095"/>
      <c r="C44" s="1095"/>
      <c r="D44" s="145" t="s">
        <v>127</v>
      </c>
      <c r="E44" s="145">
        <f t="shared" ref="E44:AI44" si="1">SUM(E4,E6,E8,E10,E12,E14,E16,E18,E20,E22,E24,E26,E28,E30,E32,E34,E36,E38,E40,E42)</f>
        <v>0</v>
      </c>
      <c r="F44" s="145">
        <f t="shared" si="1"/>
        <v>0</v>
      </c>
      <c r="G44" s="145">
        <f t="shared" si="1"/>
        <v>1</v>
      </c>
      <c r="H44" s="145">
        <f t="shared" si="1"/>
        <v>0</v>
      </c>
      <c r="I44" s="145">
        <f t="shared" si="1"/>
        <v>1</v>
      </c>
      <c r="J44" s="145">
        <f t="shared" si="1"/>
        <v>0</v>
      </c>
      <c r="K44" s="145">
        <f t="shared" si="1"/>
        <v>0</v>
      </c>
      <c r="L44" s="145">
        <f t="shared" si="1"/>
        <v>0</v>
      </c>
      <c r="M44" s="145">
        <f t="shared" si="1"/>
        <v>2</v>
      </c>
      <c r="N44" s="145">
        <f t="shared" si="1"/>
        <v>5</v>
      </c>
      <c r="O44" s="145">
        <f t="shared" si="1"/>
        <v>1</v>
      </c>
      <c r="P44" s="145">
        <f t="shared" si="1"/>
        <v>0</v>
      </c>
      <c r="Q44" s="145">
        <f t="shared" si="1"/>
        <v>0</v>
      </c>
      <c r="R44" s="145">
        <f t="shared" si="1"/>
        <v>0</v>
      </c>
      <c r="S44" s="145">
        <f t="shared" si="1"/>
        <v>0</v>
      </c>
      <c r="T44" s="145">
        <f t="shared" si="1"/>
        <v>0</v>
      </c>
      <c r="U44" s="459">
        <f t="shared" si="1"/>
        <v>10</v>
      </c>
      <c r="V44" s="417">
        <f t="shared" si="1"/>
        <v>10</v>
      </c>
      <c r="W44" s="144">
        <f t="shared" si="1"/>
        <v>0</v>
      </c>
      <c r="X44" s="384">
        <f t="shared" si="1"/>
        <v>0</v>
      </c>
      <c r="Y44" s="384">
        <f t="shared" si="1"/>
        <v>0</v>
      </c>
      <c r="Z44" s="384">
        <f t="shared" si="1"/>
        <v>0</v>
      </c>
      <c r="AA44" s="384">
        <f t="shared" si="1"/>
        <v>0</v>
      </c>
      <c r="AB44" s="384">
        <f t="shared" si="1"/>
        <v>0</v>
      </c>
      <c r="AC44" s="384">
        <f t="shared" si="1"/>
        <v>0</v>
      </c>
      <c r="AD44" s="384">
        <f t="shared" si="1"/>
        <v>0</v>
      </c>
      <c r="AE44" s="384">
        <f t="shared" si="1"/>
        <v>0</v>
      </c>
      <c r="AF44" s="384">
        <f t="shared" si="1"/>
        <v>0</v>
      </c>
      <c r="AG44" s="384">
        <f t="shared" si="1"/>
        <v>0</v>
      </c>
      <c r="AH44" s="384">
        <f t="shared" si="1"/>
        <v>0</v>
      </c>
      <c r="AI44" s="384">
        <f t="shared" si="1"/>
        <v>0</v>
      </c>
      <c r="AJ44" s="14"/>
      <c r="AK44" s="14"/>
      <c r="AL44" s="14"/>
      <c r="AM44" s="14"/>
      <c r="AN44" s="14"/>
      <c r="AO44" s="14"/>
      <c r="AP44" s="14"/>
      <c r="AQ44" s="14"/>
      <c r="AR44" s="14"/>
      <c r="AS44" s="14"/>
      <c r="AT44" s="14"/>
      <c r="AU44" s="14"/>
      <c r="AV44" s="14"/>
      <c r="AW44" s="14"/>
      <c r="AX44" s="14"/>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row>
    <row r="45" spans="1:90" s="137" customFormat="1" ht="13">
      <c r="A45" s="1095"/>
      <c r="B45" s="1095"/>
      <c r="C45" s="1095"/>
      <c r="D45" s="482" t="s">
        <v>130</v>
      </c>
      <c r="E45" s="482">
        <f t="shared" ref="E45:AI45" si="2">SUM(E43,E44)</f>
        <v>0</v>
      </c>
      <c r="F45" s="482">
        <f t="shared" si="2"/>
        <v>0</v>
      </c>
      <c r="G45" s="482">
        <f t="shared" si="2"/>
        <v>2</v>
      </c>
      <c r="H45" s="482">
        <f t="shared" si="2"/>
        <v>1</v>
      </c>
      <c r="I45" s="482">
        <f t="shared" si="2"/>
        <v>2</v>
      </c>
      <c r="J45" s="482">
        <f t="shared" si="2"/>
        <v>0</v>
      </c>
      <c r="K45" s="482">
        <f t="shared" si="2"/>
        <v>5</v>
      </c>
      <c r="L45" s="482">
        <f t="shared" si="2"/>
        <v>0</v>
      </c>
      <c r="M45" s="482">
        <f t="shared" si="2"/>
        <v>3</v>
      </c>
      <c r="N45" s="482">
        <f t="shared" si="2"/>
        <v>5</v>
      </c>
      <c r="O45" s="482">
        <f t="shared" si="2"/>
        <v>3</v>
      </c>
      <c r="P45" s="482">
        <f t="shared" si="2"/>
        <v>0</v>
      </c>
      <c r="Q45" s="482">
        <f t="shared" si="2"/>
        <v>0</v>
      </c>
      <c r="R45" s="482">
        <f t="shared" si="2"/>
        <v>0</v>
      </c>
      <c r="S45" s="482">
        <f t="shared" si="2"/>
        <v>0</v>
      </c>
      <c r="T45" s="482">
        <f t="shared" si="2"/>
        <v>1</v>
      </c>
      <c r="U45" s="252">
        <f t="shared" si="2"/>
        <v>22</v>
      </c>
      <c r="V45" s="31">
        <f t="shared" si="2"/>
        <v>22</v>
      </c>
      <c r="W45" s="144">
        <f t="shared" si="2"/>
        <v>0</v>
      </c>
      <c r="X45" s="384">
        <f t="shared" si="2"/>
        <v>0</v>
      </c>
      <c r="Y45" s="384">
        <f t="shared" si="2"/>
        <v>0</v>
      </c>
      <c r="Z45" s="384">
        <f t="shared" si="2"/>
        <v>0</v>
      </c>
      <c r="AA45" s="384">
        <f t="shared" si="2"/>
        <v>0</v>
      </c>
      <c r="AB45" s="384">
        <f t="shared" si="2"/>
        <v>0</v>
      </c>
      <c r="AC45" s="384">
        <f t="shared" si="2"/>
        <v>0</v>
      </c>
      <c r="AD45" s="384">
        <f t="shared" si="2"/>
        <v>0</v>
      </c>
      <c r="AE45" s="384">
        <f t="shared" si="2"/>
        <v>0</v>
      </c>
      <c r="AF45" s="384">
        <f t="shared" si="2"/>
        <v>0</v>
      </c>
      <c r="AG45" s="384">
        <f t="shared" si="2"/>
        <v>0</v>
      </c>
      <c r="AH45" s="384">
        <f t="shared" si="2"/>
        <v>0</v>
      </c>
      <c r="AI45" s="384">
        <f t="shared" si="2"/>
        <v>0</v>
      </c>
      <c r="AJ45" s="14"/>
      <c r="AK45" s="14"/>
      <c r="AL45" s="14"/>
      <c r="AM45" s="14"/>
      <c r="AN45" s="14"/>
      <c r="AO45" s="14"/>
      <c r="AP45" s="14"/>
      <c r="AQ45" s="14"/>
      <c r="AR45" s="14"/>
      <c r="AS45" s="14"/>
      <c r="AT45" s="14"/>
      <c r="AU45" s="14"/>
      <c r="AV45" s="14"/>
      <c r="AW45" s="14"/>
      <c r="AX45" s="14"/>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row>
    <row r="46" spans="1:90">
      <c r="A46" s="135"/>
      <c r="B46" s="135"/>
      <c r="C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row>
    <row r="47" spans="1:90">
      <c r="A47" s="135"/>
      <c r="B47" s="135"/>
      <c r="C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row>
    <row r="48" spans="1:90">
      <c r="A48" s="135"/>
      <c r="B48" s="135"/>
      <c r="C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row>
    <row r="49" spans="1:90" ht="13.5" customHeight="1">
      <c r="A49" s="135"/>
      <c r="B49" s="135"/>
      <c r="C49" s="135"/>
      <c r="E49" s="395"/>
      <c r="F49" s="395"/>
      <c r="G49" s="395"/>
      <c r="H49" s="395"/>
      <c r="I49" s="395"/>
      <c r="J49" s="395"/>
      <c r="K49" s="395"/>
      <c r="L49" s="395"/>
      <c r="M49" s="395"/>
      <c r="N49" s="395"/>
      <c r="O49" s="395"/>
      <c r="P49" s="395"/>
      <c r="Q49" s="395"/>
      <c r="R49" s="395"/>
      <c r="S49" s="395"/>
      <c r="T49" s="395"/>
      <c r="U49" s="39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row>
    <row r="50" spans="1:90" ht="13">
      <c r="D50" s="100"/>
      <c r="E50" s="1090" t="s">
        <v>131</v>
      </c>
      <c r="F50" s="1091"/>
      <c r="G50" s="27"/>
      <c r="H50" s="27"/>
      <c r="I50" s="27"/>
      <c r="J50" s="27"/>
      <c r="K50" s="27"/>
      <c r="L50" s="27"/>
      <c r="M50" s="27"/>
      <c r="N50" s="27"/>
      <c r="O50" s="27"/>
      <c r="P50" s="27"/>
      <c r="Q50" s="27"/>
      <c r="R50" s="27"/>
      <c r="S50" s="27"/>
      <c r="T50" s="27"/>
      <c r="U50" s="54"/>
      <c r="V50" s="1092" t="s">
        <v>132</v>
      </c>
      <c r="W50" s="1093" t="s">
        <v>133</v>
      </c>
      <c r="X50" s="1094"/>
      <c r="Y50" s="1094"/>
      <c r="Z50" s="1094"/>
      <c r="AA50" s="1094"/>
      <c r="AB50" s="1094"/>
      <c r="AC50" s="1094"/>
      <c r="AD50" s="1094"/>
      <c r="AE50" s="1094"/>
      <c r="AF50" s="1094"/>
      <c r="AG50" s="1094"/>
      <c r="AH50" s="1094"/>
      <c r="AI50" s="1094"/>
      <c r="AJ50" s="1094"/>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row>
    <row r="51" spans="1:90" ht="13.5" customHeight="1">
      <c r="A51" s="372" t="s">
        <v>237</v>
      </c>
      <c r="B51" s="372" t="s">
        <v>134</v>
      </c>
      <c r="C51" s="372" t="s">
        <v>135</v>
      </c>
      <c r="D51" s="372"/>
      <c r="E51" s="372" t="s">
        <v>399</v>
      </c>
      <c r="F51" s="372" t="s">
        <v>403</v>
      </c>
      <c r="G51" s="372" t="s">
        <v>405</v>
      </c>
      <c r="H51" s="372" t="s">
        <v>408</v>
      </c>
      <c r="I51" s="372" t="s">
        <v>401</v>
      </c>
      <c r="J51" s="372" t="s">
        <v>412</v>
      </c>
      <c r="K51" s="372" t="s">
        <v>400</v>
      </c>
      <c r="L51" s="372" t="s">
        <v>416</v>
      </c>
      <c r="M51" s="372" t="s">
        <v>411</v>
      </c>
      <c r="N51" s="372" t="s">
        <v>413</v>
      </c>
      <c r="O51" s="372" t="s">
        <v>522</v>
      </c>
      <c r="P51" s="372" t="s">
        <v>426</v>
      </c>
      <c r="Q51" s="372" t="s">
        <v>406</v>
      </c>
      <c r="R51" s="372" t="s">
        <v>431</v>
      </c>
      <c r="S51" s="372" t="s">
        <v>433</v>
      </c>
      <c r="T51" s="372" t="s">
        <v>398</v>
      </c>
      <c r="U51" s="482" t="s">
        <v>130</v>
      </c>
      <c r="V51" s="1092"/>
      <c r="W51" s="139" t="s">
        <v>209</v>
      </c>
      <c r="X51" s="62" t="s">
        <v>399</v>
      </c>
      <c r="Y51" s="62" t="s">
        <v>403</v>
      </c>
      <c r="Z51" s="62" t="s">
        <v>405</v>
      </c>
      <c r="AA51" s="62" t="s">
        <v>408</v>
      </c>
      <c r="AB51" s="62" t="s">
        <v>401</v>
      </c>
      <c r="AC51" s="62" t="s">
        <v>412</v>
      </c>
      <c r="AD51" s="62" t="s">
        <v>400</v>
      </c>
      <c r="AE51" s="62" t="s">
        <v>416</v>
      </c>
      <c r="AF51" s="62" t="s">
        <v>411</v>
      </c>
      <c r="AG51" s="62" t="s">
        <v>413</v>
      </c>
      <c r="AH51" s="62" t="s">
        <v>431</v>
      </c>
      <c r="AI51" s="62" t="s">
        <v>398</v>
      </c>
      <c r="AJ51" s="120"/>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row>
    <row r="52" spans="1:90" ht="13">
      <c r="A52" s="814">
        <v>1</v>
      </c>
      <c r="B52" s="1085" t="str">
        <f ca="1">IF((IBRF!H11=""),"",IBRF!H11)</f>
        <v>223</v>
      </c>
      <c r="C52" s="1086" t="str">
        <f ca="1">IF((IBRF!I11=""),"",IBRF!I11)</f>
        <v>SPANISH ASS'ASSIN</v>
      </c>
      <c r="D52" s="14" t="s">
        <v>235</v>
      </c>
      <c r="E52" s="14">
        <f ca="1">IF(($B52=""),"",COUNTIF(Penalties!$O4:$U4,E$51))</f>
        <v>1</v>
      </c>
      <c r="F52" s="14">
        <f ca="1">IF(($B52=""),"",COUNTIF(Penalties!$O4:$U4,F$51))</f>
        <v>0</v>
      </c>
      <c r="G52" s="14">
        <f ca="1">IF(($B52=""),"",COUNTIF(Penalties!$O4:$U4,G$51))</f>
        <v>0</v>
      </c>
      <c r="H52" s="14">
        <f ca="1">IF(($B52=""),"",COUNTIF(Penalties!$O4:$U4,H$51))</f>
        <v>0</v>
      </c>
      <c r="I52" s="14">
        <f ca="1">IF(($B52=""),"",COUNTIF(Penalties!$O4:$U4,I$51))</f>
        <v>0</v>
      </c>
      <c r="J52" s="14">
        <f ca="1">IF(($B52=""),"",COUNTIF(Penalties!$O4:$U4,J$51))</f>
        <v>0</v>
      </c>
      <c r="K52" s="14">
        <f ca="1">IF(($B52=""),"",COUNTIF(Penalties!$O4:$U4,K$51))</f>
        <v>0</v>
      </c>
      <c r="L52" s="14">
        <f ca="1">IF(($B52=""),"",COUNTIF(Penalties!$O4:$U4,L$51))</f>
        <v>0</v>
      </c>
      <c r="M52" s="14">
        <f ca="1">IF(($B52=""),"",COUNTIF(Penalties!$O4:$U4,M$51))</f>
        <v>0</v>
      </c>
      <c r="N52" s="14">
        <f ca="1">IF(($B52=""),"",COUNTIF(Penalties!$O4:$U4,N$51))</f>
        <v>0</v>
      </c>
      <c r="O52" s="14">
        <f ca="1">IF(($B52=""),"",COUNTIF(Penalties!$O4:$U4,O$51))</f>
        <v>0</v>
      </c>
      <c r="P52" s="14">
        <f ca="1">IF(($B52=""),"",COUNTIF(Penalties!$O4:$U4,P$51))</f>
        <v>0</v>
      </c>
      <c r="Q52" s="14">
        <f ca="1">IF(($B52=""),"",COUNTIF(Penalties!$O4:$U4,Q$51))</f>
        <v>0</v>
      </c>
      <c r="R52" s="14">
        <f ca="1">IF(($B52=""),"",COUNTIF(Penalties!$O4:$U4,R$51))</f>
        <v>0</v>
      </c>
      <c r="S52" s="14">
        <f ca="1">IF(($B52=""),"",COUNTIF(Penalties!$O4:$U4,S$51))</f>
        <v>0</v>
      </c>
      <c r="T52" s="14">
        <f ca="1">IF(($B52=""),"",COUNTIF(Penalties!$O4:$U4,T$51))</f>
        <v>0</v>
      </c>
      <c r="U52" s="415">
        <f ca="1">IF((B52=""),"",SUM(E52:T52))</f>
        <v>1</v>
      </c>
      <c r="V52" s="418">
        <f ca="1">IF((B52=""),"",SUM(E52:T52))</f>
        <v>1</v>
      </c>
      <c r="W52" s="551" t="str">
        <f ca="1">IF(($B52=""),"",IF((Penalties!$V4=W$51),1,""))</f>
        <v/>
      </c>
      <c r="X52" s="369" t="str">
        <f ca="1">IF(($B52=""),"",IF((Penalties!$V4=X$51),1,""))</f>
        <v/>
      </c>
      <c r="Y52" s="369" t="str">
        <f ca="1">IF(($B52=""),"",IF((Penalties!$V4=Y$51),1,""))</f>
        <v/>
      </c>
      <c r="Z52" s="369" t="str">
        <f ca="1">IF(($B52=""),"",IF((Penalties!$V4=Z$51),1,""))</f>
        <v/>
      </c>
      <c r="AA52" s="369" t="str">
        <f ca="1">IF(($B52=""),"",IF((Penalties!$V4=AA$51),1,""))</f>
        <v/>
      </c>
      <c r="AB52" s="369" t="str">
        <f ca="1">IF(($B52=""),"",IF((Penalties!$V4=AB$51),1,""))</f>
        <v/>
      </c>
      <c r="AC52" s="369" t="str">
        <f ca="1">IF(($B52=""),"",IF((Penalties!$V4=AC$51),1,""))</f>
        <v/>
      </c>
      <c r="AD52" s="369" t="str">
        <f ca="1">IF(($B52=""),"",IF((Penalties!$V4=AD$51),1,""))</f>
        <v/>
      </c>
      <c r="AE52" s="369" t="str">
        <f ca="1">IF(($B52=""),"",IF((Penalties!$V4=AE$51),1,""))</f>
        <v/>
      </c>
      <c r="AF52" s="369" t="str">
        <f ca="1">IF(($B52=""),"",IF((Penalties!$V4=AF$51),1,""))</f>
        <v/>
      </c>
      <c r="AG52" s="369" t="str">
        <f ca="1">IF(($B52=""),"",IF((Penalties!$V4=AG$51),1,""))</f>
        <v/>
      </c>
      <c r="AH52" s="369" t="str">
        <f ca="1">IF(($B52=""),"",IF((Penalties!$V4=AH$51),1,""))</f>
        <v/>
      </c>
      <c r="AI52" s="360" t="str">
        <f ca="1">IF(($B52=""),"",IF((Penalties!$V4=AI$51),1,""))</f>
        <v/>
      </c>
      <c r="AJ52" s="195"/>
      <c r="AK52" s="7"/>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row>
    <row r="53" spans="1:90" ht="13">
      <c r="A53" s="814"/>
      <c r="B53" s="1085"/>
      <c r="C53" s="1086"/>
      <c r="D53" s="14" t="s">
        <v>127</v>
      </c>
      <c r="E53" s="14">
        <f ca="1">IF(($B52=""),"",COUNTIF(Penalties!$AM4:$AS4,E$51))</f>
        <v>0</v>
      </c>
      <c r="F53" s="14">
        <f ca="1">IF(($B52=""),"",COUNTIF(Penalties!$AM4:$AS4,F$51))</f>
        <v>0</v>
      </c>
      <c r="G53" s="14">
        <f ca="1">IF(($B52=""),"",COUNTIF(Penalties!$AM4:$AS4,G$51))</f>
        <v>0</v>
      </c>
      <c r="H53" s="14">
        <f ca="1">IF(($B52=""),"",COUNTIF(Penalties!$AM4:$AS4,H$51))</f>
        <v>0</v>
      </c>
      <c r="I53" s="14">
        <f ca="1">IF(($B52=""),"",COUNTIF(Penalties!$AM4:$AS4,I$51))</f>
        <v>1</v>
      </c>
      <c r="J53" s="14">
        <f ca="1">IF(($B52=""),"",COUNTIF(Penalties!$AM4:$AS4,J$51))</f>
        <v>0</v>
      </c>
      <c r="K53" s="14">
        <f ca="1">IF(($B52=""),"",COUNTIF(Penalties!$AM4:$AS4,K$51))</f>
        <v>1</v>
      </c>
      <c r="L53" s="14">
        <f ca="1">IF(($B52=""),"",COUNTIF(Penalties!$AM4:$AS4,L$51))</f>
        <v>0</v>
      </c>
      <c r="M53" s="14">
        <f ca="1">IF(($B52=""),"",COUNTIF(Penalties!$AM4:$AS4,M$51))</f>
        <v>0</v>
      </c>
      <c r="N53" s="14">
        <f ca="1">IF(($B52=""),"",COUNTIF(Penalties!$AM4:$AS4,N$51))</f>
        <v>0</v>
      </c>
      <c r="O53" s="14">
        <f ca="1">IF(($B52=""),"",COUNTIF(Penalties!$AM4:$AS4,O$51))</f>
        <v>0</v>
      </c>
      <c r="P53" s="14">
        <f ca="1">IF(($B52=""),"",COUNTIF(Penalties!$AM4:$AS4,P$51))</f>
        <v>0</v>
      </c>
      <c r="Q53" s="14">
        <f ca="1">IF(($B52=""),"",COUNTIF(Penalties!$AM4:$AS4,Q$51))</f>
        <v>0</v>
      </c>
      <c r="R53" s="14">
        <f ca="1">IF(($B52=""),"",COUNTIF(Penalties!$AM4:$AS4,R$51))</f>
        <v>0</v>
      </c>
      <c r="S53" s="14">
        <f ca="1">IF(($B52=""),"",COUNTIF(Penalties!$AM4:$AS4,S$51))</f>
        <v>0</v>
      </c>
      <c r="T53" s="14">
        <f ca="1">IF(($B52=""),"",COUNTIF(Penalties!$AM4:$AS4,T$51))</f>
        <v>0</v>
      </c>
      <c r="U53" s="415">
        <f ca="1">IF((B52=""),"",SUM(E53:T53))</f>
        <v>2</v>
      </c>
      <c r="V53" s="418">
        <f ca="1">IF((B52=""),"",SUM(E53:T53))</f>
        <v>2</v>
      </c>
      <c r="W53" s="551" t="str">
        <f ca="1">IF(($B52=""),"",IF((Penalties!$AT4=W$51),1,""))</f>
        <v/>
      </c>
      <c r="X53" s="369" t="str">
        <f ca="1">IF(($B52=""),"",IF((Penalties!$AT4=X$51),1,""))</f>
        <v/>
      </c>
      <c r="Y53" s="369" t="str">
        <f ca="1">IF(($B52=""),"",IF((Penalties!$AT4=Y$51),1,""))</f>
        <v/>
      </c>
      <c r="Z53" s="369" t="str">
        <f ca="1">IF(($B52=""),"",IF((Penalties!$AT4=Z$51),1,""))</f>
        <v/>
      </c>
      <c r="AA53" s="369" t="str">
        <f ca="1">IF(($B52=""),"",IF((Penalties!$AT4=AA$51),1,""))</f>
        <v/>
      </c>
      <c r="AB53" s="369" t="str">
        <f ca="1">IF(($B52=""),"",IF((Penalties!$AT4=AB$51),1,""))</f>
        <v/>
      </c>
      <c r="AC53" s="369" t="str">
        <f ca="1">IF(($B52=""),"",IF((Penalties!$AT4=AC$51),1,""))</f>
        <v/>
      </c>
      <c r="AD53" s="369" t="str">
        <f ca="1">IF(($B52=""),"",IF((Penalties!$AT4=AD$51),1,""))</f>
        <v/>
      </c>
      <c r="AE53" s="369" t="str">
        <f ca="1">IF(($B52=""),"",IF((Penalties!$AT4=AE$51),1,""))</f>
        <v/>
      </c>
      <c r="AF53" s="369" t="str">
        <f ca="1">IF(($B52=""),"",IF((Penalties!$AT4=AF$51),1,""))</f>
        <v/>
      </c>
      <c r="AG53" s="369" t="str">
        <f ca="1">IF(($B52=""),"",IF((Penalties!$AT4=AG$51),1,""))</f>
        <v/>
      </c>
      <c r="AH53" s="369" t="str">
        <f ca="1">IF(($B52=""),"",IF((Penalties!$AT4=AH$51),1,""))</f>
        <v/>
      </c>
      <c r="AI53" s="360" t="str">
        <f ca="1">IF(($B52=""),"",IF((Penalties!$AT4=AI$51),1,""))</f>
        <v/>
      </c>
      <c r="AJ53" s="101" t="str">
        <f>IF((SUM(X52:AI53)=0), "", IF((SUM(X52:AI52)=1), LOOKUP(1, X52:AI52, $X$51:$AI$51), LOOKUP(1, X53:AI53, $X$51:$AI$51)))</f>
        <v/>
      </c>
      <c r="AK53" s="7"/>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row>
    <row r="54" spans="1:90" ht="13">
      <c r="A54" s="1087">
        <f>A52+1</f>
        <v>2</v>
      </c>
      <c r="B54" s="1088" t="str">
        <f ca="1">IF((IBRF!H12=""),"",IBRF!H12)</f>
        <v>247</v>
      </c>
      <c r="C54" s="1089" t="str">
        <f ca="1">IF((IBRF!I12=""),"",IBRF!I12)</f>
        <v>BOO D LIVERS</v>
      </c>
      <c r="D54" s="273" t="s">
        <v>235</v>
      </c>
      <c r="E54" s="273">
        <f ca="1">IF(($B54=""),"",COUNTIF(Penalties!$O6:$U6,E$51))</f>
        <v>0</v>
      </c>
      <c r="F54" s="273">
        <f ca="1">IF(($B54=""),"",COUNTIF(Penalties!$O6:$U6,F$51))</f>
        <v>0</v>
      </c>
      <c r="G54" s="273">
        <f ca="1">IF(($B54=""),"",COUNTIF(Penalties!$O6:$U6,G$51))</f>
        <v>0</v>
      </c>
      <c r="H54" s="273">
        <f ca="1">IF(($B54=""),"",COUNTIF(Penalties!$O6:$U6,H$51))</f>
        <v>0</v>
      </c>
      <c r="I54" s="273">
        <f ca="1">IF(($B54=""),"",COUNTIF(Penalties!$O6:$U6,I$51))</f>
        <v>0</v>
      </c>
      <c r="J54" s="273">
        <f ca="1">IF(($B54=""),"",COUNTIF(Penalties!$O6:$U6,J$51))</f>
        <v>0</v>
      </c>
      <c r="K54" s="273">
        <f ca="1">IF(($B54=""),"",COUNTIF(Penalties!$O6:$U6,K$51))</f>
        <v>0</v>
      </c>
      <c r="L54" s="273">
        <f ca="1">IF(($B54=""),"",COUNTIF(Penalties!$O6:$U6,L$51))</f>
        <v>0</v>
      </c>
      <c r="M54" s="273">
        <f ca="1">IF(($B54=""),"",COUNTIF(Penalties!$O6:$U6,M$51))</f>
        <v>0</v>
      </c>
      <c r="N54" s="273">
        <f ca="1">IF(($B54=""),"",COUNTIF(Penalties!$O6:$U6,N$51))</f>
        <v>0</v>
      </c>
      <c r="O54" s="273">
        <f ca="1">IF(($B54=""),"",COUNTIF(Penalties!$O6:$U6,O$51))</f>
        <v>0</v>
      </c>
      <c r="P54" s="273">
        <f ca="1">IF(($B54=""),"",COUNTIF(Penalties!$O6:$U6,P$51))</f>
        <v>0</v>
      </c>
      <c r="Q54" s="273">
        <f ca="1">IF(($B54=""),"",COUNTIF(Penalties!$O6:$U6,Q$51))</f>
        <v>0</v>
      </c>
      <c r="R54" s="273">
        <f ca="1">IF(($B54=""),"",COUNTIF(Penalties!$O6:$U6,R$51))</f>
        <v>0</v>
      </c>
      <c r="S54" s="273">
        <f ca="1">IF(($B54=""),"",COUNTIF(Penalties!$O6:$U6,S$51))</f>
        <v>0</v>
      </c>
      <c r="T54" s="273">
        <f ca="1">IF(($B54=""),"",COUNTIF(Penalties!$O6:$U6,T$51))</f>
        <v>0</v>
      </c>
      <c r="U54" s="340">
        <f ca="1">IF((B54=""),"",SUM(E54:T54))</f>
        <v>0</v>
      </c>
      <c r="V54" s="471">
        <f ca="1">IF((B54=""),"",SUM(E54:T54))</f>
        <v>0</v>
      </c>
      <c r="W54" s="551" t="str">
        <f ca="1">IF(($B54=""),"",IF((Penalties!$V6=W$51),1,""))</f>
        <v/>
      </c>
      <c r="X54" s="369" t="str">
        <f ca="1">IF(($B54=""),"",IF((Penalties!$V6=X$51),1,""))</f>
        <v/>
      </c>
      <c r="Y54" s="369" t="str">
        <f ca="1">IF(($B54=""),"",IF((Penalties!$V6=Y$51),1,""))</f>
        <v/>
      </c>
      <c r="Z54" s="369" t="str">
        <f ca="1">IF(($B54=""),"",IF((Penalties!$V6=Z$51),1,""))</f>
        <v/>
      </c>
      <c r="AA54" s="369" t="str">
        <f ca="1">IF(($B54=""),"",IF((Penalties!$V6=AA$51),1,""))</f>
        <v/>
      </c>
      <c r="AB54" s="369" t="str">
        <f ca="1">IF(($B54=""),"",IF((Penalties!$V6=AB$51),1,""))</f>
        <v/>
      </c>
      <c r="AC54" s="369" t="str">
        <f ca="1">IF(($B54=""),"",IF((Penalties!$V6=AC$51),1,""))</f>
        <v/>
      </c>
      <c r="AD54" s="369" t="str">
        <f ca="1">IF(($B54=""),"",IF((Penalties!$V6=AD$51),1,""))</f>
        <v/>
      </c>
      <c r="AE54" s="369" t="str">
        <f ca="1">IF(($B54=""),"",IF((Penalties!$V6=AE$51),1,""))</f>
        <v/>
      </c>
      <c r="AF54" s="369" t="str">
        <f ca="1">IF(($B54=""),"",IF((Penalties!$V6=AF$51),1,""))</f>
        <v/>
      </c>
      <c r="AG54" s="369" t="str">
        <f ca="1">IF(($B54=""),"",IF((Penalties!$V6=AG$51),1,""))</f>
        <v/>
      </c>
      <c r="AH54" s="369" t="str">
        <f ca="1">IF(($B54=""),"",IF((Penalties!$V6=AH$51),1,""))</f>
        <v/>
      </c>
      <c r="AI54" s="360" t="str">
        <f ca="1">IF(($B54=""),"",IF((Penalties!$V6=AI$51),1,""))</f>
        <v/>
      </c>
      <c r="AJ54" s="260"/>
      <c r="AK54" s="7"/>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row>
    <row r="55" spans="1:90" ht="13.5" customHeight="1">
      <c r="A55" s="1087"/>
      <c r="B55" s="1088"/>
      <c r="C55" s="1089"/>
      <c r="D55" s="273" t="s">
        <v>127</v>
      </c>
      <c r="E55" s="273">
        <f ca="1">IF(($B54=""),"",COUNTIF(Penalties!$AM6:$AS6,E$51))</f>
        <v>0</v>
      </c>
      <c r="F55" s="273">
        <f ca="1">IF(($B54=""),"",COUNTIF(Penalties!$AM6:$AS6,F$51))</f>
        <v>0</v>
      </c>
      <c r="G55" s="273">
        <f ca="1">IF(($B54=""),"",COUNTIF(Penalties!$AM6:$AS6,G$51))</f>
        <v>0</v>
      </c>
      <c r="H55" s="273">
        <f ca="1">IF(($B54=""),"",COUNTIF(Penalties!$AM6:$AS6,H$51))</f>
        <v>0</v>
      </c>
      <c r="I55" s="273">
        <f ca="1">IF(($B54=""),"",COUNTIF(Penalties!$AM6:$AS6,I$51))</f>
        <v>0</v>
      </c>
      <c r="J55" s="273">
        <f ca="1">IF(($B54=""),"",COUNTIF(Penalties!$AM6:$AS6,J$51))</f>
        <v>0</v>
      </c>
      <c r="K55" s="273">
        <f ca="1">IF(($B54=""),"",COUNTIF(Penalties!$AM6:$AS6,K$51))</f>
        <v>1</v>
      </c>
      <c r="L55" s="273">
        <f ca="1">IF(($B54=""),"",COUNTIF(Penalties!$AM6:$AS6,L$51))</f>
        <v>0</v>
      </c>
      <c r="M55" s="273">
        <f ca="1">IF(($B54=""),"",COUNTIF(Penalties!$AM6:$AS6,M$51))</f>
        <v>0</v>
      </c>
      <c r="N55" s="273">
        <f ca="1">IF(($B54=""),"",COUNTIF(Penalties!$AM6:$AS6,N$51))</f>
        <v>0</v>
      </c>
      <c r="O55" s="273">
        <f ca="1">IF(($B54=""),"",COUNTIF(Penalties!$AM6:$AS6,O$51))</f>
        <v>1</v>
      </c>
      <c r="P55" s="273">
        <f ca="1">IF(($B54=""),"",COUNTIF(Penalties!$AM6:$AS6,P$51))</f>
        <v>0</v>
      </c>
      <c r="Q55" s="273">
        <f ca="1">IF(($B54=""),"",COUNTIF(Penalties!$AM6:$AS6,Q$51))</f>
        <v>0</v>
      </c>
      <c r="R55" s="273">
        <f ca="1">IF(($B54=""),"",COUNTIF(Penalties!$AM6:$AS6,R$51))</f>
        <v>0</v>
      </c>
      <c r="S55" s="273">
        <f ca="1">IF(($B54=""),"",COUNTIF(Penalties!$AM6:$AS6,S$51))</f>
        <v>0</v>
      </c>
      <c r="T55" s="273">
        <f ca="1">IF(($B54=""),"",COUNTIF(Penalties!$AM6:$AS6,T$51))</f>
        <v>0</v>
      </c>
      <c r="U55" s="340">
        <f ca="1">IF((B54=""),"",SUM(E55:T55))</f>
        <v>2</v>
      </c>
      <c r="V55" s="471">
        <f ca="1">IF((B54=""),"",SUM(E55:T55))</f>
        <v>2</v>
      </c>
      <c r="W55" s="551" t="str">
        <f ca="1">IF(($B54=""),"",IF((Penalties!$AT6=W$51),1,""))</f>
        <v/>
      </c>
      <c r="X55" s="369" t="str">
        <f ca="1">IF(($B54=""),"",IF((Penalties!$AT6=X$51),1,""))</f>
        <v/>
      </c>
      <c r="Y55" s="369" t="str">
        <f ca="1">IF(($B54=""),"",IF((Penalties!$AT6=Y$51),1,""))</f>
        <v/>
      </c>
      <c r="Z55" s="369" t="str">
        <f ca="1">IF(($B54=""),"",IF((Penalties!$AT6=Z$51),1,""))</f>
        <v/>
      </c>
      <c r="AA55" s="369" t="str">
        <f ca="1">IF(($B54=""),"",IF((Penalties!$AT6=AA$51),1,""))</f>
        <v/>
      </c>
      <c r="AB55" s="369" t="str">
        <f ca="1">IF(($B54=""),"",IF((Penalties!$AT6=AB$51),1,""))</f>
        <v/>
      </c>
      <c r="AC55" s="369" t="str">
        <f ca="1">IF(($B54=""),"",IF((Penalties!$AT6=AC$51),1,""))</f>
        <v/>
      </c>
      <c r="AD55" s="369" t="str">
        <f ca="1">IF(($B54=""),"",IF((Penalties!$AT6=AD$51),1,""))</f>
        <v/>
      </c>
      <c r="AE55" s="369" t="str">
        <f ca="1">IF(($B54=""),"",IF((Penalties!$AT6=AE$51),1,""))</f>
        <v/>
      </c>
      <c r="AF55" s="369" t="str">
        <f ca="1">IF(($B54=""),"",IF((Penalties!$AT6=AF$51),1,""))</f>
        <v/>
      </c>
      <c r="AG55" s="369" t="str">
        <f ca="1">IF(($B54=""),"",IF((Penalties!$AT6=AG$51),1,""))</f>
        <v/>
      </c>
      <c r="AH55" s="369" t="str">
        <f ca="1">IF(($B54=""),"",IF((Penalties!$AT6=AH$51),1,""))</f>
        <v/>
      </c>
      <c r="AI55" s="360" t="str">
        <f ca="1">IF(($B54=""),"",IF((Penalties!$AT6=AI$51),1,""))</f>
        <v/>
      </c>
      <c r="AJ55" s="508" t="str">
        <f>IF((SUM(X54:AI55)=0), "", IF((SUM(X54:AI54)=1), LOOKUP(1, X54:AI54, $X$51:$AI$51), LOOKUP(1, X55:AI55, $X$51:$AI$51)))</f>
        <v/>
      </c>
      <c r="AK55" s="7"/>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row>
    <row r="56" spans="1:90" ht="13">
      <c r="A56" s="814">
        <f>A54+1</f>
        <v>3</v>
      </c>
      <c r="B56" s="1085" t="str">
        <f ca="1">IF((IBRF!H13=""),"",IBRF!H13)</f>
        <v>28</v>
      </c>
      <c r="C56" s="1086" t="str">
        <f ca="1">IF((IBRF!I13=""),"",IBRF!I13)</f>
        <v>RACER MCCHASEHER</v>
      </c>
      <c r="D56" s="14" t="s">
        <v>235</v>
      </c>
      <c r="E56" s="14">
        <f ca="1">IF(($B56=""),"",COUNTIF(Penalties!$O8:$U8,E$51))</f>
        <v>1</v>
      </c>
      <c r="F56" s="14">
        <f ca="1">IF(($B56=""),"",COUNTIF(Penalties!$O8:$U8,F$51))</f>
        <v>0</v>
      </c>
      <c r="G56" s="14">
        <f ca="1">IF(($B56=""),"",COUNTIF(Penalties!$O8:$U8,G$51))</f>
        <v>1</v>
      </c>
      <c r="H56" s="14">
        <f ca="1">IF(($B56=""),"",COUNTIF(Penalties!$O8:$U8,H$51))</f>
        <v>0</v>
      </c>
      <c r="I56" s="14">
        <f ca="1">IF(($B56=""),"",COUNTIF(Penalties!$O8:$U8,I$51))</f>
        <v>0</v>
      </c>
      <c r="J56" s="14">
        <f ca="1">IF(($B56=""),"",COUNTIF(Penalties!$O8:$U8,J$51))</f>
        <v>0</v>
      </c>
      <c r="K56" s="14">
        <f ca="1">IF(($B56=""),"",COUNTIF(Penalties!$O8:$U8,K$51))</f>
        <v>0</v>
      </c>
      <c r="L56" s="14">
        <f ca="1">IF(($B56=""),"",COUNTIF(Penalties!$O8:$U8,L$51))</f>
        <v>0</v>
      </c>
      <c r="M56" s="14">
        <f ca="1">IF(($B56=""),"",COUNTIF(Penalties!$O8:$U8,M$51))</f>
        <v>0</v>
      </c>
      <c r="N56" s="14">
        <f ca="1">IF(($B56=""),"",COUNTIF(Penalties!$O8:$U8,N$51))</f>
        <v>0</v>
      </c>
      <c r="O56" s="14">
        <f ca="1">IF(($B56=""),"",COUNTIF(Penalties!$O8:$U8,O$51))</f>
        <v>1</v>
      </c>
      <c r="P56" s="14">
        <f ca="1">IF(($B56=""),"",COUNTIF(Penalties!$O8:$U8,P$51))</f>
        <v>0</v>
      </c>
      <c r="Q56" s="14">
        <f ca="1">IF(($B56=""),"",COUNTIF(Penalties!$O8:$U8,Q$51))</f>
        <v>0</v>
      </c>
      <c r="R56" s="14">
        <f ca="1">IF(($B56=""),"",COUNTIF(Penalties!$O8:$U8,R$51))</f>
        <v>0</v>
      </c>
      <c r="S56" s="14">
        <f ca="1">IF(($B56=""),"",COUNTIF(Penalties!$O8:$U8,S$51))</f>
        <v>0</v>
      </c>
      <c r="T56" s="14">
        <f ca="1">IF(($B56=""),"",COUNTIF(Penalties!$O8:$U8,T$51))</f>
        <v>0</v>
      </c>
      <c r="U56" s="415">
        <f ca="1">IF((B56=""),"",SUM(E56:T56))</f>
        <v>3</v>
      </c>
      <c r="V56" s="418">
        <f ca="1">IF((B56=""),"",SUM(E56:T56))</f>
        <v>3</v>
      </c>
      <c r="W56" s="551" t="str">
        <f ca="1">IF(($B56=""),"",IF((Penalties!$V8=W$51),1,""))</f>
        <v/>
      </c>
      <c r="X56" s="369" t="str">
        <f ca="1">IF(($B56=""),"",IF((Penalties!$V8=X$51),1,""))</f>
        <v/>
      </c>
      <c r="Y56" s="369" t="str">
        <f ca="1">IF(($B56=""),"",IF((Penalties!$V8=Y$51),1,""))</f>
        <v/>
      </c>
      <c r="Z56" s="369" t="str">
        <f ca="1">IF(($B56=""),"",IF((Penalties!$V8=Z$51),1,""))</f>
        <v/>
      </c>
      <c r="AA56" s="369" t="str">
        <f ca="1">IF(($B56=""),"",IF((Penalties!$V8=AA$51),1,""))</f>
        <v/>
      </c>
      <c r="AB56" s="369" t="str">
        <f ca="1">IF(($B56=""),"",IF((Penalties!$V8=AB$51),1,""))</f>
        <v/>
      </c>
      <c r="AC56" s="369" t="str">
        <f ca="1">IF(($B56=""),"",IF((Penalties!$V8=AC$51),1,""))</f>
        <v/>
      </c>
      <c r="AD56" s="369" t="str">
        <f ca="1">IF(($B56=""),"",IF((Penalties!$V8=AD$51),1,""))</f>
        <v/>
      </c>
      <c r="AE56" s="369" t="str">
        <f ca="1">IF(($B56=""),"",IF((Penalties!$V8=AE$51),1,""))</f>
        <v/>
      </c>
      <c r="AF56" s="369" t="str">
        <f ca="1">IF(($B56=""),"",IF((Penalties!$V8=AF$51),1,""))</f>
        <v/>
      </c>
      <c r="AG56" s="369" t="str">
        <f ca="1">IF(($B56=""),"",IF((Penalties!$V8=AG$51),1,""))</f>
        <v/>
      </c>
      <c r="AH56" s="369" t="str">
        <f ca="1">IF(($B56=""),"",IF((Penalties!$V8=AH$51),1,""))</f>
        <v/>
      </c>
      <c r="AI56" s="360" t="str">
        <f ca="1">IF(($B56=""),"",IF((Penalties!$V8=AI$51),1,""))</f>
        <v/>
      </c>
      <c r="AJ56" s="195"/>
      <c r="AK56" s="7"/>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row>
    <row r="57" spans="1:90" ht="13">
      <c r="A57" s="814"/>
      <c r="B57" s="1085"/>
      <c r="C57" s="1086"/>
      <c r="D57" s="14" t="s">
        <v>127</v>
      </c>
      <c r="E57" s="14">
        <f ca="1">IF(($B56=""),"",COUNTIF(Penalties!$AM8:$AS8,E$51))</f>
        <v>0</v>
      </c>
      <c r="F57" s="14">
        <f ca="1">IF(($B56=""),"",COUNTIF(Penalties!$AM8:$AS8,F$51))</f>
        <v>0</v>
      </c>
      <c r="G57" s="14">
        <f ca="1">IF(($B56=""),"",COUNTIF(Penalties!$AM8:$AS8,G$51))</f>
        <v>0</v>
      </c>
      <c r="H57" s="14">
        <f ca="1">IF(($B56=""),"",COUNTIF(Penalties!$AM8:$AS8,H$51))</f>
        <v>0</v>
      </c>
      <c r="I57" s="14">
        <f ca="1">IF(($B56=""),"",COUNTIF(Penalties!$AM8:$AS8,I$51))</f>
        <v>0</v>
      </c>
      <c r="J57" s="14">
        <f ca="1">IF(($B56=""),"",COUNTIF(Penalties!$AM8:$AS8,J$51))</f>
        <v>0</v>
      </c>
      <c r="K57" s="14">
        <f ca="1">IF(($B56=""),"",COUNTIF(Penalties!$AM8:$AS8,K$51))</f>
        <v>0</v>
      </c>
      <c r="L57" s="14">
        <f ca="1">IF(($B56=""),"",COUNTIF(Penalties!$AM8:$AS8,L$51))</f>
        <v>0</v>
      </c>
      <c r="M57" s="14">
        <f ca="1">IF(($B56=""),"",COUNTIF(Penalties!$AM8:$AS8,M$51))</f>
        <v>0</v>
      </c>
      <c r="N57" s="14">
        <f ca="1">IF(($B56=""),"",COUNTIF(Penalties!$AM8:$AS8,N$51))</f>
        <v>0</v>
      </c>
      <c r="O57" s="14">
        <f ca="1">IF(($B56=""),"",COUNTIF(Penalties!$AM8:$AS8,O$51))</f>
        <v>0</v>
      </c>
      <c r="P57" s="14">
        <f ca="1">IF(($B56=""),"",COUNTIF(Penalties!$AM8:$AS8,P$51))</f>
        <v>0</v>
      </c>
      <c r="Q57" s="14">
        <f ca="1">IF(($B56=""),"",COUNTIF(Penalties!$AM8:$AS8,Q$51))</f>
        <v>1</v>
      </c>
      <c r="R57" s="14">
        <f ca="1">IF(($B56=""),"",COUNTIF(Penalties!$AM8:$AS8,R$51))</f>
        <v>0</v>
      </c>
      <c r="S57" s="14">
        <f ca="1">IF(($B56=""),"",COUNTIF(Penalties!$AM8:$AS8,S$51))</f>
        <v>0</v>
      </c>
      <c r="T57" s="14">
        <f ca="1">IF(($B56=""),"",COUNTIF(Penalties!$AM8:$AS8,T$51))</f>
        <v>0</v>
      </c>
      <c r="U57" s="415">
        <f ca="1">IF((B56=""),"",SUM(E57:T57))</f>
        <v>1</v>
      </c>
      <c r="V57" s="418">
        <f ca="1">IF((B56=""),"",SUM(E57:T57))</f>
        <v>1</v>
      </c>
      <c r="W57" s="551" t="str">
        <f ca="1">IF(($B56=""),"",IF((Penalties!$AT8=W$51),1,""))</f>
        <v/>
      </c>
      <c r="X57" s="369" t="str">
        <f ca="1">IF(($B56=""),"",IF((Penalties!$AT8=X$51),1,""))</f>
        <v/>
      </c>
      <c r="Y57" s="369" t="str">
        <f ca="1">IF(($B56=""),"",IF((Penalties!$AT8=Y$51),1,""))</f>
        <v/>
      </c>
      <c r="Z57" s="369" t="str">
        <f ca="1">IF(($B56=""),"",IF((Penalties!$AT8=Z$51),1,""))</f>
        <v/>
      </c>
      <c r="AA57" s="369" t="str">
        <f ca="1">IF(($B56=""),"",IF((Penalties!$AT8=AA$51),1,""))</f>
        <v/>
      </c>
      <c r="AB57" s="369" t="str">
        <f ca="1">IF(($B56=""),"",IF((Penalties!$AT8=AB$51),1,""))</f>
        <v/>
      </c>
      <c r="AC57" s="369" t="str">
        <f ca="1">IF(($B56=""),"",IF((Penalties!$AT8=AC$51),1,""))</f>
        <v/>
      </c>
      <c r="AD57" s="369" t="str">
        <f ca="1">IF(($B56=""),"",IF((Penalties!$AT8=AD$51),1,""))</f>
        <v/>
      </c>
      <c r="AE57" s="369" t="str">
        <f ca="1">IF(($B56=""),"",IF((Penalties!$AT8=AE$51),1,""))</f>
        <v/>
      </c>
      <c r="AF57" s="369" t="str">
        <f ca="1">IF(($B56=""),"",IF((Penalties!$AT8=AF$51),1,""))</f>
        <v/>
      </c>
      <c r="AG57" s="369" t="str">
        <f ca="1">IF(($B56=""),"",IF((Penalties!$AT8=AG$51),1,""))</f>
        <v/>
      </c>
      <c r="AH57" s="369" t="str">
        <f ca="1">IF(($B56=""),"",IF((Penalties!$AT8=AH$51),1,""))</f>
        <v/>
      </c>
      <c r="AI57" s="360" t="str">
        <f ca="1">IF(($B56=""),"",IF((Penalties!$AT8=AI$51),1,""))</f>
        <v/>
      </c>
      <c r="AJ57" s="101" t="str">
        <f>IF((SUM(X56:AI57)=0), "", IF((SUM(X56:AI56)=1), LOOKUP(1, X56:AI56, $X$51:$AI$51), LOOKUP(1, X57:AI57, $X$51:$AI$51)))</f>
        <v/>
      </c>
      <c r="AK57" s="7"/>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row>
    <row r="58" spans="1:90" ht="13">
      <c r="A58" s="1087">
        <f>A56+1</f>
        <v>4</v>
      </c>
      <c r="B58" s="1088" t="str">
        <f ca="1">IF((IBRF!H14=""),"",IBRF!H14)</f>
        <v>3</v>
      </c>
      <c r="C58" s="1089" t="str">
        <f ca="1">IF((IBRF!I14=""),"",IBRF!I14)</f>
        <v>ROXANNA HARDPLACE</v>
      </c>
      <c r="D58" s="273" t="s">
        <v>235</v>
      </c>
      <c r="E58" s="273">
        <f ca="1">IF(($B58=""),"",COUNTIF(Penalties!$O10:$U10,E$51))</f>
        <v>0</v>
      </c>
      <c r="F58" s="273">
        <f ca="1">IF(($B58=""),"",COUNTIF(Penalties!$O10:$U10,F$51))</f>
        <v>0</v>
      </c>
      <c r="G58" s="273">
        <f ca="1">IF(($B58=""),"",COUNTIF(Penalties!$O10:$U10,G$51))</f>
        <v>0</v>
      </c>
      <c r="H58" s="273">
        <f ca="1">IF(($B58=""),"",COUNTIF(Penalties!$O10:$U10,H$51))</f>
        <v>0</v>
      </c>
      <c r="I58" s="273">
        <f ca="1">IF(($B58=""),"",COUNTIF(Penalties!$O10:$U10,I$51))</f>
        <v>0</v>
      </c>
      <c r="J58" s="273">
        <f ca="1">IF(($B58=""),"",COUNTIF(Penalties!$O10:$U10,J$51))</f>
        <v>0</v>
      </c>
      <c r="K58" s="273">
        <f ca="1">IF(($B58=""),"",COUNTIF(Penalties!$O10:$U10,K$51))</f>
        <v>1</v>
      </c>
      <c r="L58" s="273">
        <f ca="1">IF(($B58=""),"",COUNTIF(Penalties!$O10:$U10,L$51))</f>
        <v>0</v>
      </c>
      <c r="M58" s="273">
        <f ca="1">IF(($B58=""),"",COUNTIF(Penalties!$O10:$U10,M$51))</f>
        <v>0</v>
      </c>
      <c r="N58" s="273">
        <f ca="1">IF(($B58=""),"",COUNTIF(Penalties!$O10:$U10,N$51))</f>
        <v>0</v>
      </c>
      <c r="O58" s="273">
        <f ca="1">IF(($B58=""),"",COUNTIF(Penalties!$O10:$U10,O$51))</f>
        <v>0</v>
      </c>
      <c r="P58" s="273">
        <f ca="1">IF(($B58=""),"",COUNTIF(Penalties!$O10:$U10,P$51))</f>
        <v>0</v>
      </c>
      <c r="Q58" s="273">
        <f ca="1">IF(($B58=""),"",COUNTIF(Penalties!$O10:$U10,Q$51))</f>
        <v>0</v>
      </c>
      <c r="R58" s="273">
        <f ca="1">IF(($B58=""),"",COUNTIF(Penalties!$O10:$U10,R$51))</f>
        <v>0</v>
      </c>
      <c r="S58" s="273">
        <f ca="1">IF(($B58=""),"",COUNTIF(Penalties!$O10:$U10,S$51))</f>
        <v>0</v>
      </c>
      <c r="T58" s="273">
        <f ca="1">IF(($B58=""),"",COUNTIF(Penalties!$O10:$U10,T$51))</f>
        <v>0</v>
      </c>
      <c r="U58" s="340">
        <f ca="1">IF((B58=""),"",SUM(E58:T58))</f>
        <v>1</v>
      </c>
      <c r="V58" s="471">
        <f ca="1">IF((B58=""),"",SUM(E58:T58))</f>
        <v>1</v>
      </c>
      <c r="W58" s="551" t="str">
        <f ca="1">IF(($B58=""),"",IF((Penalties!$V10=W$51),1,""))</f>
        <v/>
      </c>
      <c r="X58" s="369" t="str">
        <f ca="1">IF(($B58=""),"",IF((Penalties!$V10=X$51),1,""))</f>
        <v/>
      </c>
      <c r="Y58" s="369" t="str">
        <f ca="1">IF(($B58=""),"",IF((Penalties!$V10=Y$51),1,""))</f>
        <v/>
      </c>
      <c r="Z58" s="369" t="str">
        <f ca="1">IF(($B58=""),"",IF((Penalties!$V10=Z$51),1,""))</f>
        <v/>
      </c>
      <c r="AA58" s="369" t="str">
        <f ca="1">IF(($B58=""),"",IF((Penalties!$V10=AA$51),1,""))</f>
        <v/>
      </c>
      <c r="AB58" s="369" t="str">
        <f ca="1">IF(($B58=""),"",IF((Penalties!$V10=AB$51),1,""))</f>
        <v/>
      </c>
      <c r="AC58" s="369" t="str">
        <f ca="1">IF(($B58=""),"",IF((Penalties!$V10=AC$51),1,""))</f>
        <v/>
      </c>
      <c r="AD58" s="369" t="str">
        <f ca="1">IF(($B58=""),"",IF((Penalties!$V10=AD$51),1,""))</f>
        <v/>
      </c>
      <c r="AE58" s="369" t="str">
        <f ca="1">IF(($B58=""),"",IF((Penalties!$V10=AE$51),1,""))</f>
        <v/>
      </c>
      <c r="AF58" s="369" t="str">
        <f ca="1">IF(($B58=""),"",IF((Penalties!$V10=AF$51),1,""))</f>
        <v/>
      </c>
      <c r="AG58" s="369" t="str">
        <f ca="1">IF(($B58=""),"",IF((Penalties!$V10=AG$51),1,""))</f>
        <v/>
      </c>
      <c r="AH58" s="369" t="str">
        <f ca="1">IF(($B58=""),"",IF((Penalties!$V10=AH$51),1,""))</f>
        <v/>
      </c>
      <c r="AI58" s="360" t="str">
        <f ca="1">IF(($B58=""),"",IF((Penalties!$V10=AI$51),1,""))</f>
        <v/>
      </c>
      <c r="AJ58" s="260"/>
      <c r="AK58" s="7"/>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row>
    <row r="59" spans="1:90" ht="13.5" customHeight="1">
      <c r="A59" s="1087"/>
      <c r="B59" s="1088"/>
      <c r="C59" s="1089"/>
      <c r="D59" s="273" t="s">
        <v>127</v>
      </c>
      <c r="E59" s="273">
        <f ca="1">IF(($B58=""),"",COUNTIF(Penalties!$AM10:$AS10,E$51))</f>
        <v>1</v>
      </c>
      <c r="F59" s="273">
        <f ca="1">IF(($B58=""),"",COUNTIF(Penalties!$AM10:$AS10,F$51))</f>
        <v>0</v>
      </c>
      <c r="G59" s="273">
        <f ca="1">IF(($B58=""),"",COUNTIF(Penalties!$AM10:$AS10,G$51))</f>
        <v>0</v>
      </c>
      <c r="H59" s="273">
        <f ca="1">IF(($B58=""),"",COUNTIF(Penalties!$AM10:$AS10,H$51))</f>
        <v>0</v>
      </c>
      <c r="I59" s="273">
        <f ca="1">IF(($B58=""),"",COUNTIF(Penalties!$AM10:$AS10,I$51))</f>
        <v>0</v>
      </c>
      <c r="J59" s="273">
        <f ca="1">IF(($B58=""),"",COUNTIF(Penalties!$AM10:$AS10,J$51))</f>
        <v>0</v>
      </c>
      <c r="K59" s="273">
        <f ca="1">IF(($B58=""),"",COUNTIF(Penalties!$AM10:$AS10,K$51))</f>
        <v>0</v>
      </c>
      <c r="L59" s="273">
        <f ca="1">IF(($B58=""),"",COUNTIF(Penalties!$AM10:$AS10,L$51))</f>
        <v>0</v>
      </c>
      <c r="M59" s="273">
        <f ca="1">IF(($B58=""),"",COUNTIF(Penalties!$AM10:$AS10,M$51))</f>
        <v>0</v>
      </c>
      <c r="N59" s="273">
        <f ca="1">IF(($B58=""),"",COUNTIF(Penalties!$AM10:$AS10,N$51))</f>
        <v>0</v>
      </c>
      <c r="O59" s="273">
        <f ca="1">IF(($B58=""),"",COUNTIF(Penalties!$AM10:$AS10,O$51))</f>
        <v>2</v>
      </c>
      <c r="P59" s="273">
        <f ca="1">IF(($B58=""),"",COUNTIF(Penalties!$AM10:$AS10,P$51))</f>
        <v>0</v>
      </c>
      <c r="Q59" s="273">
        <f ca="1">IF(($B58=""),"",COUNTIF(Penalties!$AM10:$AS10,Q$51))</f>
        <v>0</v>
      </c>
      <c r="R59" s="273">
        <f ca="1">IF(($B58=""),"",COUNTIF(Penalties!$AM10:$AS10,R$51))</f>
        <v>0</v>
      </c>
      <c r="S59" s="273">
        <f ca="1">IF(($B58=""),"",COUNTIF(Penalties!$AM10:$AS10,S$51))</f>
        <v>0</v>
      </c>
      <c r="T59" s="273">
        <f ca="1">IF(($B58=""),"",COUNTIF(Penalties!$AM10:$AS10,T$51))</f>
        <v>0</v>
      </c>
      <c r="U59" s="340">
        <f ca="1">IF((B58=""),"",SUM(E59:T59))</f>
        <v>3</v>
      </c>
      <c r="V59" s="471">
        <f ca="1">IF((B58=""),"",SUM(E59:T59))</f>
        <v>3</v>
      </c>
      <c r="W59" s="551" t="str">
        <f ca="1">IF(($B58=""),"",IF((Penalties!$AT10=W$51),1,""))</f>
        <v/>
      </c>
      <c r="X59" s="369" t="str">
        <f ca="1">IF(($B58=""),"",IF((Penalties!$AT10=X$51),1,""))</f>
        <v/>
      </c>
      <c r="Y59" s="369" t="str">
        <f ca="1">IF(($B58=""),"",IF((Penalties!$AT10=Y$51),1,""))</f>
        <v/>
      </c>
      <c r="Z59" s="369" t="str">
        <f ca="1">IF(($B58=""),"",IF((Penalties!$AT10=Z$51),1,""))</f>
        <v/>
      </c>
      <c r="AA59" s="369" t="str">
        <f ca="1">IF(($B58=""),"",IF((Penalties!$AT10=AA$51),1,""))</f>
        <v/>
      </c>
      <c r="AB59" s="369" t="str">
        <f ca="1">IF(($B58=""),"",IF((Penalties!$AT10=AB$51),1,""))</f>
        <v/>
      </c>
      <c r="AC59" s="369" t="str">
        <f ca="1">IF(($B58=""),"",IF((Penalties!$AT10=AC$51),1,""))</f>
        <v/>
      </c>
      <c r="AD59" s="369" t="str">
        <f ca="1">IF(($B58=""),"",IF((Penalties!$AT10=AD$51),1,""))</f>
        <v/>
      </c>
      <c r="AE59" s="369" t="str">
        <f ca="1">IF(($B58=""),"",IF((Penalties!$AT10=AE$51),1,""))</f>
        <v/>
      </c>
      <c r="AF59" s="369" t="str">
        <f ca="1">IF(($B58=""),"",IF((Penalties!$AT10=AF$51),1,""))</f>
        <v/>
      </c>
      <c r="AG59" s="369" t="str">
        <f ca="1">IF(($B58=""),"",IF((Penalties!$AT10=AG$51),1,""))</f>
        <v/>
      </c>
      <c r="AH59" s="369" t="str">
        <f ca="1">IF(($B58=""),"",IF((Penalties!$AT10=AH$51),1,""))</f>
        <v/>
      </c>
      <c r="AI59" s="360" t="str">
        <f ca="1">IF(($B58=""),"",IF((Penalties!$AT10=AI$51),1,""))</f>
        <v/>
      </c>
      <c r="AJ59" s="508" t="str">
        <f>IF((SUM(X58:AI59)=0), "", IF((SUM(X58:AI58)=1), LOOKUP(1, X58:AI58, $X$51:$AI$51), LOOKUP(1, X59:AI59, $X$51:$AI$51)))</f>
        <v/>
      </c>
      <c r="AK59" s="7"/>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row>
    <row r="60" spans="1:90" ht="13">
      <c r="A60" s="814">
        <f>A58+1</f>
        <v>5</v>
      </c>
      <c r="B60" s="1085" t="str">
        <f ca="1">IF((IBRF!H15=""),"",IBRF!H15)</f>
        <v>303</v>
      </c>
      <c r="C60" s="1086" t="str">
        <f ca="1">IF((IBRF!I15=""),"",IBRF!I15)</f>
        <v>BRUISIE SIOUXXX</v>
      </c>
      <c r="D60" s="14" t="s">
        <v>235</v>
      </c>
      <c r="E60" s="14">
        <f ca="1">IF(($B60=""),"",COUNTIF(Penalties!$O12:$U12,E$51))</f>
        <v>0</v>
      </c>
      <c r="F60" s="14">
        <f ca="1">IF(($B60=""),"",COUNTIF(Penalties!$O12:$U12,F$51))</f>
        <v>0</v>
      </c>
      <c r="G60" s="14">
        <f ca="1">IF(($B60=""),"",COUNTIF(Penalties!$O12:$U12,G$51))</f>
        <v>0</v>
      </c>
      <c r="H60" s="14">
        <f ca="1">IF(($B60=""),"",COUNTIF(Penalties!$O12:$U12,H$51))</f>
        <v>0</v>
      </c>
      <c r="I60" s="14">
        <f ca="1">IF(($B60=""),"",COUNTIF(Penalties!$O12:$U12,I$51))</f>
        <v>0</v>
      </c>
      <c r="J60" s="14">
        <f ca="1">IF(($B60=""),"",COUNTIF(Penalties!$O12:$U12,J$51))</f>
        <v>0</v>
      </c>
      <c r="K60" s="14">
        <f ca="1">IF(($B60=""),"",COUNTIF(Penalties!$O12:$U12,K$51))</f>
        <v>0</v>
      </c>
      <c r="L60" s="14">
        <f ca="1">IF(($B60=""),"",COUNTIF(Penalties!$O12:$U12,L$51))</f>
        <v>0</v>
      </c>
      <c r="M60" s="14">
        <f ca="1">IF(($B60=""),"",COUNTIF(Penalties!$O12:$U12,M$51))</f>
        <v>0</v>
      </c>
      <c r="N60" s="14">
        <f ca="1">IF(($B60=""),"",COUNTIF(Penalties!$O12:$U12,N$51))</f>
        <v>0</v>
      </c>
      <c r="O60" s="14">
        <f ca="1">IF(($B60=""),"",COUNTIF(Penalties!$O12:$U12,O$51))</f>
        <v>0</v>
      </c>
      <c r="P60" s="14">
        <f ca="1">IF(($B60=""),"",COUNTIF(Penalties!$O12:$U12,P$51))</f>
        <v>0</v>
      </c>
      <c r="Q60" s="14">
        <f ca="1">IF(($B60=""),"",COUNTIF(Penalties!$O12:$U12,Q$51))</f>
        <v>0</v>
      </c>
      <c r="R60" s="14">
        <f ca="1">IF(($B60=""),"",COUNTIF(Penalties!$O12:$U12,R$51))</f>
        <v>0</v>
      </c>
      <c r="S60" s="14">
        <f ca="1">IF(($B60=""),"",COUNTIF(Penalties!$O12:$U12,S$51))</f>
        <v>0</v>
      </c>
      <c r="T60" s="14">
        <f ca="1">IF(($B60=""),"",COUNTIF(Penalties!$O12:$U12,T$51))</f>
        <v>0</v>
      </c>
      <c r="U60" s="415">
        <f ca="1">IF((B60=""),"",SUM(E60:T60))</f>
        <v>0</v>
      </c>
      <c r="V60" s="418">
        <f ca="1">IF((B60=""),"",SUM(E60:T60))</f>
        <v>0</v>
      </c>
      <c r="W60" s="551" t="str">
        <f ca="1">IF(($B60=""),"",IF((Penalties!$V12=W$51),1,""))</f>
        <v/>
      </c>
      <c r="X60" s="369" t="str">
        <f ca="1">IF(($B60=""),"",IF((Penalties!$V12=X$51),1,""))</f>
        <v/>
      </c>
      <c r="Y60" s="369" t="str">
        <f ca="1">IF(($B60=""),"",IF((Penalties!$V12=Y$51),1,""))</f>
        <v/>
      </c>
      <c r="Z60" s="369" t="str">
        <f ca="1">IF(($B60=""),"",IF((Penalties!$V12=Z$51),1,""))</f>
        <v/>
      </c>
      <c r="AA60" s="369" t="str">
        <f ca="1">IF(($B60=""),"",IF((Penalties!$V12=AA$51),1,""))</f>
        <v/>
      </c>
      <c r="AB60" s="369" t="str">
        <f ca="1">IF(($B60=""),"",IF((Penalties!$V12=AB$51),1,""))</f>
        <v/>
      </c>
      <c r="AC60" s="369" t="str">
        <f ca="1">IF(($B60=""),"",IF((Penalties!$V12=AC$51),1,""))</f>
        <v/>
      </c>
      <c r="AD60" s="369" t="str">
        <f ca="1">IF(($B60=""),"",IF((Penalties!$V12=AD$51),1,""))</f>
        <v/>
      </c>
      <c r="AE60" s="369" t="str">
        <f ca="1">IF(($B60=""),"",IF((Penalties!$V12=AE$51),1,""))</f>
        <v/>
      </c>
      <c r="AF60" s="369" t="str">
        <f ca="1">IF(($B60=""),"",IF((Penalties!$V12=AF$51),1,""))</f>
        <v/>
      </c>
      <c r="AG60" s="369" t="str">
        <f ca="1">IF(($B60=""),"",IF((Penalties!$V12=AG$51),1,""))</f>
        <v/>
      </c>
      <c r="AH60" s="369" t="str">
        <f ca="1">IF(($B60=""),"",IF((Penalties!$V12=AH$51),1,""))</f>
        <v/>
      </c>
      <c r="AI60" s="360" t="str">
        <f ca="1">IF(($B60=""),"",IF((Penalties!$V12=AI$51),1,""))</f>
        <v/>
      </c>
      <c r="AJ60" s="195"/>
      <c r="AK60" s="7"/>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row>
    <row r="61" spans="1:90" ht="13">
      <c r="A61" s="814"/>
      <c r="B61" s="1085"/>
      <c r="C61" s="1086"/>
      <c r="D61" s="14" t="s">
        <v>127</v>
      </c>
      <c r="E61" s="14">
        <f ca="1">IF(($B60=""),"",COUNTIF(Penalties!$AM12:$AS12,E$51))</f>
        <v>0</v>
      </c>
      <c r="F61" s="14">
        <f ca="1">IF(($B60=""),"",COUNTIF(Penalties!$AM12:$AS12,F$51))</f>
        <v>0</v>
      </c>
      <c r="G61" s="14">
        <f ca="1">IF(($B60=""),"",COUNTIF(Penalties!$AM12:$AS12,G$51))</f>
        <v>0</v>
      </c>
      <c r="H61" s="14">
        <f ca="1">IF(($B60=""),"",COUNTIF(Penalties!$AM12:$AS12,H$51))</f>
        <v>0</v>
      </c>
      <c r="I61" s="14">
        <f ca="1">IF(($B60=""),"",COUNTIF(Penalties!$AM12:$AS12,I$51))</f>
        <v>1</v>
      </c>
      <c r="J61" s="14">
        <f ca="1">IF(($B60=""),"",COUNTIF(Penalties!$AM12:$AS12,J$51))</f>
        <v>0</v>
      </c>
      <c r="K61" s="14">
        <f ca="1">IF(($B60=""),"",COUNTIF(Penalties!$AM12:$AS12,K$51))</f>
        <v>1</v>
      </c>
      <c r="L61" s="14">
        <f ca="1">IF(($B60=""),"",COUNTIF(Penalties!$AM12:$AS12,L$51))</f>
        <v>0</v>
      </c>
      <c r="M61" s="14">
        <f ca="1">IF(($B60=""),"",COUNTIF(Penalties!$AM12:$AS12,M$51))</f>
        <v>0</v>
      </c>
      <c r="N61" s="14">
        <f ca="1">IF(($B60=""),"",COUNTIF(Penalties!$AM12:$AS12,N$51))</f>
        <v>0</v>
      </c>
      <c r="O61" s="14">
        <f ca="1">IF(($B60=""),"",COUNTIF(Penalties!$AM12:$AS12,O$51))</f>
        <v>0</v>
      </c>
      <c r="P61" s="14">
        <f ca="1">IF(($B60=""),"",COUNTIF(Penalties!$AM12:$AS12,P$51))</f>
        <v>0</v>
      </c>
      <c r="Q61" s="14">
        <f ca="1">IF(($B60=""),"",COUNTIF(Penalties!$AM12:$AS12,Q$51))</f>
        <v>0</v>
      </c>
      <c r="R61" s="14">
        <f ca="1">IF(($B60=""),"",COUNTIF(Penalties!$AM12:$AS12,R$51))</f>
        <v>0</v>
      </c>
      <c r="S61" s="14">
        <f ca="1">IF(($B60=""),"",COUNTIF(Penalties!$AM12:$AS12,S$51))</f>
        <v>0</v>
      </c>
      <c r="T61" s="14">
        <f ca="1">IF(($B60=""),"",COUNTIF(Penalties!$AM12:$AS12,T$51))</f>
        <v>0</v>
      </c>
      <c r="U61" s="415">
        <f ca="1">IF((B60=""),"",SUM(E61:T61))</f>
        <v>2</v>
      </c>
      <c r="V61" s="418">
        <f ca="1">IF((B60=""),"",SUM(E61:T61))</f>
        <v>2</v>
      </c>
      <c r="W61" s="551" t="str">
        <f ca="1">IF(($B60=""),"",IF((Penalties!$AT12=W$51),1,""))</f>
        <v/>
      </c>
      <c r="X61" s="369" t="str">
        <f ca="1">IF(($B60=""),"",IF((Penalties!$AT12=X$51),1,""))</f>
        <v/>
      </c>
      <c r="Y61" s="369" t="str">
        <f ca="1">IF(($B60=""),"",IF((Penalties!$AT12=Y$51),1,""))</f>
        <v/>
      </c>
      <c r="Z61" s="369" t="str">
        <f ca="1">IF(($B60=""),"",IF((Penalties!$AT12=Z$51),1,""))</f>
        <v/>
      </c>
      <c r="AA61" s="369" t="str">
        <f ca="1">IF(($B60=""),"",IF((Penalties!$AT12=AA$51),1,""))</f>
        <v/>
      </c>
      <c r="AB61" s="369" t="str">
        <f ca="1">IF(($B60=""),"",IF((Penalties!$AT12=AB$51),1,""))</f>
        <v/>
      </c>
      <c r="AC61" s="369" t="str">
        <f ca="1">IF(($B60=""),"",IF((Penalties!$AT12=AC$51),1,""))</f>
        <v/>
      </c>
      <c r="AD61" s="369" t="str">
        <f ca="1">IF(($B60=""),"",IF((Penalties!$AT12=AD$51),1,""))</f>
        <v/>
      </c>
      <c r="AE61" s="369" t="str">
        <f ca="1">IF(($B60=""),"",IF((Penalties!$AT12=AE$51),1,""))</f>
        <v/>
      </c>
      <c r="AF61" s="369" t="str">
        <f ca="1">IF(($B60=""),"",IF((Penalties!$AT12=AF$51),1,""))</f>
        <v/>
      </c>
      <c r="AG61" s="369" t="str">
        <f ca="1">IF(($B60=""),"",IF((Penalties!$AT12=AG$51),1,""))</f>
        <v/>
      </c>
      <c r="AH61" s="369" t="str">
        <f ca="1">IF(($B60=""),"",IF((Penalties!$AT12=AH$51),1,""))</f>
        <v/>
      </c>
      <c r="AI61" s="360" t="str">
        <f ca="1">IF(($B60=""),"",IF((Penalties!$AT12=AI$51),1,""))</f>
        <v/>
      </c>
      <c r="AJ61" s="101" t="str">
        <f>IF((SUM(X60:AI61)=0), "", IF((SUM(X60:AI60)=1), LOOKUP(1, X60:AI60, $X$51:$AI$51), LOOKUP(1, X61:AI61, $X$51:$AI$51)))</f>
        <v/>
      </c>
      <c r="AK61" s="7"/>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row>
    <row r="62" spans="1:90" ht="13">
      <c r="A62" s="1087">
        <f>A60+1</f>
        <v>6</v>
      </c>
      <c r="B62" s="1088" t="str">
        <f ca="1">IF((IBRF!H16=""),"",IBRF!H16)</f>
        <v>45</v>
      </c>
      <c r="C62" s="1089" t="str">
        <f ca="1">IF((IBRF!I16=""),"",IBRF!I16)</f>
        <v>FETA SLEEZE</v>
      </c>
      <c r="D62" s="273" t="s">
        <v>235</v>
      </c>
      <c r="E62" s="273">
        <f ca="1">IF(($B62=""),"",COUNTIF(Penalties!$O14:$U14,E$51))</f>
        <v>0</v>
      </c>
      <c r="F62" s="273">
        <f ca="1">IF(($B62=""),"",COUNTIF(Penalties!$O14:$U14,F$51))</f>
        <v>0</v>
      </c>
      <c r="G62" s="273">
        <f ca="1">IF(($B62=""),"",COUNTIF(Penalties!$O14:$U14,G$51))</f>
        <v>0</v>
      </c>
      <c r="H62" s="273">
        <f ca="1">IF(($B62=""),"",COUNTIF(Penalties!$O14:$U14,H$51))</f>
        <v>0</v>
      </c>
      <c r="I62" s="273">
        <f ca="1">IF(($B62=""),"",COUNTIF(Penalties!$O14:$U14,I$51))</f>
        <v>0</v>
      </c>
      <c r="J62" s="273">
        <f ca="1">IF(($B62=""),"",COUNTIF(Penalties!$O14:$U14,J$51))</f>
        <v>0</v>
      </c>
      <c r="K62" s="273">
        <f ca="1">IF(($B62=""),"",COUNTIF(Penalties!$O14:$U14,K$51))</f>
        <v>0</v>
      </c>
      <c r="L62" s="273">
        <f ca="1">IF(($B62=""),"",COUNTIF(Penalties!$O14:$U14,L$51))</f>
        <v>0</v>
      </c>
      <c r="M62" s="273">
        <f ca="1">IF(($B62=""),"",COUNTIF(Penalties!$O14:$U14,M$51))</f>
        <v>0</v>
      </c>
      <c r="N62" s="273">
        <f ca="1">IF(($B62=""),"",COUNTIF(Penalties!$O14:$U14,N$51))</f>
        <v>0</v>
      </c>
      <c r="O62" s="273">
        <f ca="1">IF(($B62=""),"",COUNTIF(Penalties!$O14:$U14,O$51))</f>
        <v>0</v>
      </c>
      <c r="P62" s="273">
        <f ca="1">IF(($B62=""),"",COUNTIF(Penalties!$O14:$U14,P$51))</f>
        <v>0</v>
      </c>
      <c r="Q62" s="273">
        <f ca="1">IF(($B62=""),"",COUNTIF(Penalties!$O14:$U14,Q$51))</f>
        <v>0</v>
      </c>
      <c r="R62" s="273">
        <f ca="1">IF(($B62=""),"",COUNTIF(Penalties!$O14:$U14,R$51))</f>
        <v>0</v>
      </c>
      <c r="S62" s="273">
        <f ca="1">IF(($B62=""),"",COUNTIF(Penalties!$O14:$U14,S$51))</f>
        <v>0</v>
      </c>
      <c r="T62" s="273">
        <f ca="1">IF(($B62=""),"",COUNTIF(Penalties!$O14:$U14,T$51))</f>
        <v>0</v>
      </c>
      <c r="U62" s="340">
        <f ca="1">IF((B62=""),"",SUM(E62:T62))</f>
        <v>0</v>
      </c>
      <c r="V62" s="471">
        <f ca="1">IF((B62=""),"",SUM(E62:T62))</f>
        <v>0</v>
      </c>
      <c r="W62" s="551" t="str">
        <f ca="1">IF(($B62=""),"",IF((Penalties!$V14=W$51),1,""))</f>
        <v/>
      </c>
      <c r="X62" s="369" t="str">
        <f ca="1">IF(($B62=""),"",IF((Penalties!$V14=X$51),1,""))</f>
        <v/>
      </c>
      <c r="Y62" s="369" t="str">
        <f ca="1">IF(($B62=""),"",IF((Penalties!$V14=Y$51),1,""))</f>
        <v/>
      </c>
      <c r="Z62" s="369" t="str">
        <f ca="1">IF(($B62=""),"",IF((Penalties!$V14=Z$51),1,""))</f>
        <v/>
      </c>
      <c r="AA62" s="369" t="str">
        <f ca="1">IF(($B62=""),"",IF((Penalties!$V14=AA$51),1,""))</f>
        <v/>
      </c>
      <c r="AB62" s="369" t="str">
        <f ca="1">IF(($B62=""),"",IF((Penalties!$V14=AB$51),1,""))</f>
        <v/>
      </c>
      <c r="AC62" s="369" t="str">
        <f ca="1">IF(($B62=""),"",IF((Penalties!$V14=AC$51),1,""))</f>
        <v/>
      </c>
      <c r="AD62" s="369" t="str">
        <f ca="1">IF(($B62=""),"",IF((Penalties!$V14=AD$51),1,""))</f>
        <v/>
      </c>
      <c r="AE62" s="369" t="str">
        <f ca="1">IF(($B62=""),"",IF((Penalties!$V14=AE$51),1,""))</f>
        <v/>
      </c>
      <c r="AF62" s="369" t="str">
        <f ca="1">IF(($B62=""),"",IF((Penalties!$V14=AF$51),1,""))</f>
        <v/>
      </c>
      <c r="AG62" s="369" t="str">
        <f ca="1">IF(($B62=""),"",IF((Penalties!$V14=AG$51),1,""))</f>
        <v/>
      </c>
      <c r="AH62" s="369" t="str">
        <f ca="1">IF(($B62=""),"",IF((Penalties!$V14=AH$51),1,""))</f>
        <v/>
      </c>
      <c r="AI62" s="360" t="str">
        <f ca="1">IF(($B62=""),"",IF((Penalties!$V14=AI$51),1,""))</f>
        <v/>
      </c>
      <c r="AJ62" s="260"/>
      <c r="AK62" s="7"/>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row>
    <row r="63" spans="1:90" ht="13.5" customHeight="1">
      <c r="A63" s="1087"/>
      <c r="B63" s="1088"/>
      <c r="C63" s="1089"/>
      <c r="D63" s="273" t="s">
        <v>127</v>
      </c>
      <c r="E63" s="273">
        <f ca="1">IF(($B62=""),"",COUNTIF(Penalties!$AM14:$AS14,E$51))</f>
        <v>0</v>
      </c>
      <c r="F63" s="273">
        <f ca="1">IF(($B62=""),"",COUNTIF(Penalties!$AM14:$AS14,F$51))</f>
        <v>0</v>
      </c>
      <c r="G63" s="273">
        <f ca="1">IF(($B62=""),"",COUNTIF(Penalties!$AM14:$AS14,G$51))</f>
        <v>0</v>
      </c>
      <c r="H63" s="273">
        <f ca="1">IF(($B62=""),"",COUNTIF(Penalties!$AM14:$AS14,H$51))</f>
        <v>0</v>
      </c>
      <c r="I63" s="273">
        <f ca="1">IF(($B62=""),"",COUNTIF(Penalties!$AM14:$AS14,I$51))</f>
        <v>0</v>
      </c>
      <c r="J63" s="273">
        <f ca="1">IF(($B62=""),"",COUNTIF(Penalties!$AM14:$AS14,J$51))</f>
        <v>0</v>
      </c>
      <c r="K63" s="273">
        <f ca="1">IF(($B62=""),"",COUNTIF(Penalties!$AM14:$AS14,K$51))</f>
        <v>0</v>
      </c>
      <c r="L63" s="273">
        <f ca="1">IF(($B62=""),"",COUNTIF(Penalties!$AM14:$AS14,L$51))</f>
        <v>0</v>
      </c>
      <c r="M63" s="273">
        <f ca="1">IF(($B62=""),"",COUNTIF(Penalties!$AM14:$AS14,M$51))</f>
        <v>0</v>
      </c>
      <c r="N63" s="273">
        <f ca="1">IF(($B62=""),"",COUNTIF(Penalties!$AM14:$AS14,N$51))</f>
        <v>0</v>
      </c>
      <c r="O63" s="273">
        <f ca="1">IF(($B62=""),"",COUNTIF(Penalties!$AM14:$AS14,O$51))</f>
        <v>1</v>
      </c>
      <c r="P63" s="273">
        <f ca="1">IF(($B62=""),"",COUNTIF(Penalties!$AM14:$AS14,P$51))</f>
        <v>0</v>
      </c>
      <c r="Q63" s="273">
        <f ca="1">IF(($B62=""),"",COUNTIF(Penalties!$AM14:$AS14,Q$51))</f>
        <v>0</v>
      </c>
      <c r="R63" s="273">
        <f ca="1">IF(($B62=""),"",COUNTIF(Penalties!$AM14:$AS14,R$51))</f>
        <v>0</v>
      </c>
      <c r="S63" s="273">
        <f ca="1">IF(($B62=""),"",COUNTIF(Penalties!$AM14:$AS14,S$51))</f>
        <v>0</v>
      </c>
      <c r="T63" s="273">
        <f ca="1">IF(($B62=""),"",COUNTIF(Penalties!$AM14:$AS14,T$51))</f>
        <v>0</v>
      </c>
      <c r="U63" s="340">
        <f ca="1">IF((B62=""),"",SUM(E63:T63))</f>
        <v>1</v>
      </c>
      <c r="V63" s="471">
        <f ca="1">IF((B62=""),"",SUM(E63:T63))</f>
        <v>1</v>
      </c>
      <c r="W63" s="551" t="str">
        <f ca="1">IF(($B62=""),"",IF((Penalties!$AT14=W$51),1,""))</f>
        <v/>
      </c>
      <c r="X63" s="369" t="str">
        <f ca="1">IF(($B62=""),"",IF((Penalties!$AT14=X$51),1,""))</f>
        <v/>
      </c>
      <c r="Y63" s="369" t="str">
        <f ca="1">IF(($B62=""),"",IF((Penalties!$AT14=Y$51),1,""))</f>
        <v/>
      </c>
      <c r="Z63" s="369" t="str">
        <f ca="1">IF(($B62=""),"",IF((Penalties!$AT14=Z$51),1,""))</f>
        <v/>
      </c>
      <c r="AA63" s="369" t="str">
        <f ca="1">IF(($B62=""),"",IF((Penalties!$AT14=AA$51),1,""))</f>
        <v/>
      </c>
      <c r="AB63" s="369" t="str">
        <f ca="1">IF(($B62=""),"",IF((Penalties!$AT14=AB$51),1,""))</f>
        <v/>
      </c>
      <c r="AC63" s="369" t="str">
        <f ca="1">IF(($B62=""),"",IF((Penalties!$AT14=AC$51),1,""))</f>
        <v/>
      </c>
      <c r="AD63" s="369" t="str">
        <f ca="1">IF(($B62=""),"",IF((Penalties!$AT14=AD$51),1,""))</f>
        <v/>
      </c>
      <c r="AE63" s="369" t="str">
        <f ca="1">IF(($B62=""),"",IF((Penalties!$AT14=AE$51),1,""))</f>
        <v/>
      </c>
      <c r="AF63" s="369" t="str">
        <f ca="1">IF(($B62=""),"",IF((Penalties!$AT14=AF$51),1,""))</f>
        <v/>
      </c>
      <c r="AG63" s="369" t="str">
        <f ca="1">IF(($B62=""),"",IF((Penalties!$AT14=AG$51),1,""))</f>
        <v/>
      </c>
      <c r="AH63" s="369" t="str">
        <f ca="1">IF(($B62=""),"",IF((Penalties!$AT14=AH$51),1,""))</f>
        <v/>
      </c>
      <c r="AI63" s="360" t="str">
        <f ca="1">IF(($B62=""),"",IF((Penalties!$AT14=AI$51),1,""))</f>
        <v/>
      </c>
      <c r="AJ63" s="508" t="str">
        <f>IF((SUM(X62:AI63)=0), "", IF((SUM(X62:AI62)=1), LOOKUP(1, X62:AI62, $X$51:$AI$51), LOOKUP(1, X63:AI63, $X$51:$AI$51)))</f>
        <v/>
      </c>
      <c r="AK63" s="7"/>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row>
    <row r="64" spans="1:90" ht="13">
      <c r="A64" s="814">
        <f>A62+1</f>
        <v>7</v>
      </c>
      <c r="B64" s="1085" t="str">
        <f ca="1">IF((IBRF!H17=""),"",IBRF!H17)</f>
        <v>46</v>
      </c>
      <c r="C64" s="1086" t="str">
        <f ca="1">IF((IBRF!I17=""),"",IBRF!I17)</f>
        <v>FATAL FEMME</v>
      </c>
      <c r="D64" s="14" t="s">
        <v>235</v>
      </c>
      <c r="E64" s="14">
        <f ca="1">IF(($B64=""),"",COUNTIF(Penalties!$O16:$U16,E$51))</f>
        <v>0</v>
      </c>
      <c r="F64" s="14">
        <f ca="1">IF(($B64=""),"",COUNTIF(Penalties!$O16:$U16,F$51))</f>
        <v>0</v>
      </c>
      <c r="G64" s="14">
        <f ca="1">IF(($B64=""),"",COUNTIF(Penalties!$O16:$U16,G$51))</f>
        <v>0</v>
      </c>
      <c r="H64" s="14">
        <f ca="1">IF(($B64=""),"",COUNTIF(Penalties!$O16:$U16,H$51))</f>
        <v>0</v>
      </c>
      <c r="I64" s="14">
        <f ca="1">IF(($B64=""),"",COUNTIF(Penalties!$O16:$U16,I$51))</f>
        <v>0</v>
      </c>
      <c r="J64" s="14">
        <f ca="1">IF(($B64=""),"",COUNTIF(Penalties!$O16:$U16,J$51))</f>
        <v>0</v>
      </c>
      <c r="K64" s="14">
        <f ca="1">IF(($B64=""),"",COUNTIF(Penalties!$O16:$U16,K$51))</f>
        <v>0</v>
      </c>
      <c r="L64" s="14">
        <f ca="1">IF(($B64=""),"",COUNTIF(Penalties!$O16:$U16,L$51))</f>
        <v>0</v>
      </c>
      <c r="M64" s="14">
        <f ca="1">IF(($B64=""),"",COUNTIF(Penalties!$O16:$U16,M$51))</f>
        <v>1</v>
      </c>
      <c r="N64" s="14">
        <f ca="1">IF(($B64=""),"",COUNTIF(Penalties!$O16:$U16,N$51))</f>
        <v>0</v>
      </c>
      <c r="O64" s="14">
        <f ca="1">IF(($B64=""),"",COUNTIF(Penalties!$O16:$U16,O$51))</f>
        <v>0</v>
      </c>
      <c r="P64" s="14">
        <f ca="1">IF(($B64=""),"",COUNTIF(Penalties!$O16:$U16,P$51))</f>
        <v>0</v>
      </c>
      <c r="Q64" s="14">
        <f ca="1">IF(($B64=""),"",COUNTIF(Penalties!$O16:$U16,Q$51))</f>
        <v>0</v>
      </c>
      <c r="R64" s="14">
        <f ca="1">IF(($B64=""),"",COUNTIF(Penalties!$O16:$U16,R$51))</f>
        <v>0</v>
      </c>
      <c r="S64" s="14">
        <f ca="1">IF(($B64=""),"",COUNTIF(Penalties!$O16:$U16,S$51))</f>
        <v>0</v>
      </c>
      <c r="T64" s="14">
        <f ca="1">IF(($B64=""),"",COUNTIF(Penalties!$O16:$U16,T$51))</f>
        <v>0</v>
      </c>
      <c r="U64" s="415">
        <f ca="1">IF((B64=""),"",SUM(E64:T64))</f>
        <v>1</v>
      </c>
      <c r="V64" s="418">
        <f ca="1">IF((B64=""),"",SUM(E64:T64))</f>
        <v>1</v>
      </c>
      <c r="W64" s="551" t="str">
        <f ca="1">IF(($B64=""),"",IF((Penalties!$V16=W$51),1,""))</f>
        <v/>
      </c>
      <c r="X64" s="369" t="str">
        <f ca="1">IF(($B64=""),"",IF((Penalties!$V16=X$51),1,""))</f>
        <v/>
      </c>
      <c r="Y64" s="369" t="str">
        <f ca="1">IF(($B64=""),"",IF((Penalties!$V16=Y$51),1,""))</f>
        <v/>
      </c>
      <c r="Z64" s="369" t="str">
        <f ca="1">IF(($B64=""),"",IF((Penalties!$V16=Z$51),1,""))</f>
        <v/>
      </c>
      <c r="AA64" s="369" t="str">
        <f ca="1">IF(($B64=""),"",IF((Penalties!$V16=AA$51),1,""))</f>
        <v/>
      </c>
      <c r="AB64" s="369" t="str">
        <f ca="1">IF(($B64=""),"",IF((Penalties!$V16=AB$51),1,""))</f>
        <v/>
      </c>
      <c r="AC64" s="369" t="str">
        <f ca="1">IF(($B64=""),"",IF((Penalties!$V16=AC$51),1,""))</f>
        <v/>
      </c>
      <c r="AD64" s="369" t="str">
        <f ca="1">IF(($B64=""),"",IF((Penalties!$V16=AD$51),1,""))</f>
        <v/>
      </c>
      <c r="AE64" s="369" t="str">
        <f ca="1">IF(($B64=""),"",IF((Penalties!$V16=AE$51),1,""))</f>
        <v/>
      </c>
      <c r="AF64" s="369" t="str">
        <f ca="1">IF(($B64=""),"",IF((Penalties!$V16=AF$51),1,""))</f>
        <v/>
      </c>
      <c r="AG64" s="369" t="str">
        <f ca="1">IF(($B64=""),"",IF((Penalties!$V16=AG$51),1,""))</f>
        <v/>
      </c>
      <c r="AH64" s="369" t="str">
        <f ca="1">IF(($B64=""),"",IF((Penalties!$V16=AH$51),1,""))</f>
        <v/>
      </c>
      <c r="AI64" s="360" t="str">
        <f ca="1">IF(($B64=""),"",IF((Penalties!$V16=AI$51),1,""))</f>
        <v/>
      </c>
      <c r="AJ64" s="195"/>
      <c r="AK64" s="7"/>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row>
    <row r="65" spans="1:90" s="137" customFormat="1" ht="13">
      <c r="A65" s="814"/>
      <c r="B65" s="1085"/>
      <c r="C65" s="1086"/>
      <c r="D65" s="14" t="s">
        <v>127</v>
      </c>
      <c r="E65" s="14">
        <f ca="1">IF(($B64=""),"",COUNTIF(Penalties!$AM16:$AS16,E$51))</f>
        <v>0</v>
      </c>
      <c r="F65" s="14">
        <f ca="1">IF(($B64=""),"",COUNTIF(Penalties!$AM16:$AS16,F$51))</f>
        <v>0</v>
      </c>
      <c r="G65" s="14">
        <f ca="1">IF(($B64=""),"",COUNTIF(Penalties!$AM16:$AS16,G$51))</f>
        <v>0</v>
      </c>
      <c r="H65" s="14">
        <f ca="1">IF(($B64=""),"",COUNTIF(Penalties!$AM16:$AS16,H$51))</f>
        <v>0</v>
      </c>
      <c r="I65" s="14">
        <f ca="1">IF(($B64=""),"",COUNTIF(Penalties!$AM16:$AS16,I$51))</f>
        <v>0</v>
      </c>
      <c r="J65" s="14">
        <f ca="1">IF(($B64=""),"",COUNTIF(Penalties!$AM16:$AS16,J$51))</f>
        <v>0</v>
      </c>
      <c r="K65" s="14">
        <f ca="1">IF(($B64=""),"",COUNTIF(Penalties!$AM16:$AS16,K$51))</f>
        <v>0</v>
      </c>
      <c r="L65" s="14">
        <f ca="1">IF(($B64=""),"",COUNTIF(Penalties!$AM16:$AS16,L$51))</f>
        <v>0</v>
      </c>
      <c r="M65" s="14">
        <f ca="1">IF(($B64=""),"",COUNTIF(Penalties!$AM16:$AS16,M$51))</f>
        <v>0</v>
      </c>
      <c r="N65" s="14">
        <f ca="1">IF(($B64=""),"",COUNTIF(Penalties!$AM16:$AS16,N$51))</f>
        <v>1</v>
      </c>
      <c r="O65" s="14">
        <f ca="1">IF(($B64=""),"",COUNTIF(Penalties!$AM16:$AS16,O$51))</f>
        <v>0</v>
      </c>
      <c r="P65" s="14">
        <f ca="1">IF(($B64=""),"",COUNTIF(Penalties!$AM16:$AS16,P$51))</f>
        <v>0</v>
      </c>
      <c r="Q65" s="14">
        <f ca="1">IF(($B64=""),"",COUNTIF(Penalties!$AM16:$AS16,Q$51))</f>
        <v>0</v>
      </c>
      <c r="R65" s="14">
        <f ca="1">IF(($B64=""),"",COUNTIF(Penalties!$AM16:$AS16,R$51))</f>
        <v>0</v>
      </c>
      <c r="S65" s="14">
        <f ca="1">IF(($B64=""),"",COUNTIF(Penalties!$AM16:$AS16,S$51))</f>
        <v>0</v>
      </c>
      <c r="T65" s="14">
        <f ca="1">IF(($B64=""),"",COUNTIF(Penalties!$AM16:$AS16,T$51))</f>
        <v>0</v>
      </c>
      <c r="U65" s="415">
        <f ca="1">IF((B64=""),"",SUM(E65:T65))</f>
        <v>1</v>
      </c>
      <c r="V65" s="418">
        <f ca="1">IF((B64=""),"",SUM(E65:T65))</f>
        <v>1</v>
      </c>
      <c r="W65" s="551" t="str">
        <f ca="1">IF(($B64=""),"",IF((Penalties!$AT16=W$51),1,""))</f>
        <v/>
      </c>
      <c r="X65" s="369" t="str">
        <f ca="1">IF(($B64=""),"",IF((Penalties!$AT16=X$51),1,""))</f>
        <v/>
      </c>
      <c r="Y65" s="369" t="str">
        <f ca="1">IF(($B64=""),"",IF((Penalties!$AT16=Y$51),1,""))</f>
        <v/>
      </c>
      <c r="Z65" s="369" t="str">
        <f ca="1">IF(($B64=""),"",IF((Penalties!$AT16=Z$51),1,""))</f>
        <v/>
      </c>
      <c r="AA65" s="369" t="str">
        <f ca="1">IF(($B64=""),"",IF((Penalties!$AT16=AA$51),1,""))</f>
        <v/>
      </c>
      <c r="AB65" s="369" t="str">
        <f ca="1">IF(($B64=""),"",IF((Penalties!$AT16=AB$51),1,""))</f>
        <v/>
      </c>
      <c r="AC65" s="369" t="str">
        <f ca="1">IF(($B64=""),"",IF((Penalties!$AT16=AC$51),1,""))</f>
        <v/>
      </c>
      <c r="AD65" s="369" t="str">
        <f ca="1">IF(($B64=""),"",IF((Penalties!$AT16=AD$51),1,""))</f>
        <v/>
      </c>
      <c r="AE65" s="369" t="str">
        <f ca="1">IF(($B64=""),"",IF((Penalties!$AT16=AE$51),1,""))</f>
        <v/>
      </c>
      <c r="AF65" s="369" t="str">
        <f ca="1">IF(($B64=""),"",IF((Penalties!$AT16=AF$51),1,""))</f>
        <v/>
      </c>
      <c r="AG65" s="369" t="str">
        <f ca="1">IF(($B64=""),"",IF((Penalties!$AT16=AG$51),1,""))</f>
        <v/>
      </c>
      <c r="AH65" s="369" t="str">
        <f ca="1">IF(($B64=""),"",IF((Penalties!$AT16=AH$51),1,""))</f>
        <v/>
      </c>
      <c r="AI65" s="360" t="str">
        <f ca="1">IF(($B64=""),"",IF((Penalties!$AT16=AI$51),1,""))</f>
        <v/>
      </c>
      <c r="AJ65" s="101" t="str">
        <f>IF((SUM(X64:AI65)=0), "", IF((SUM(X64:AI64)=1), LOOKUP(1, X64:AI64, $X$51:$AI$51), LOOKUP(1, X65:AI65, $X$51:$AI$51)))</f>
        <v/>
      </c>
      <c r="AK65" s="130"/>
      <c r="AL65" s="14"/>
      <c r="AM65" s="14"/>
      <c r="AN65" s="14"/>
      <c r="AO65" s="14"/>
      <c r="AP65" s="14"/>
      <c r="AQ65" s="14"/>
      <c r="AR65" s="14"/>
      <c r="AS65" s="14"/>
      <c r="AT65" s="14"/>
      <c r="AU65" s="14"/>
      <c r="AV65" s="14"/>
      <c r="AW65" s="14"/>
      <c r="AX65" s="14"/>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row>
    <row r="66" spans="1:90" s="137" customFormat="1" ht="13">
      <c r="A66" s="1087">
        <f>A64+1</f>
        <v>8</v>
      </c>
      <c r="B66" s="1088" t="str">
        <f ca="1">IF((IBRF!H18=""),"",IBRF!H18)</f>
        <v>462</v>
      </c>
      <c r="C66" s="1089" t="str">
        <f ca="1">IF((IBRF!I18=""),"",IBRF!I18)</f>
        <v>ANOMALY</v>
      </c>
      <c r="D66" s="273" t="s">
        <v>235</v>
      </c>
      <c r="E66" s="273">
        <f ca="1">IF(($B66=""),"",COUNTIF(Penalties!$O18:$U18,E$51))</f>
        <v>0</v>
      </c>
      <c r="F66" s="273">
        <f ca="1">IF(($B66=""),"",COUNTIF(Penalties!$O18:$U18,F$51))</f>
        <v>0</v>
      </c>
      <c r="G66" s="273">
        <f ca="1">IF(($B66=""),"",COUNTIF(Penalties!$O18:$U18,G$51))</f>
        <v>0</v>
      </c>
      <c r="H66" s="273">
        <f ca="1">IF(($B66=""),"",COUNTIF(Penalties!$O18:$U18,H$51))</f>
        <v>0</v>
      </c>
      <c r="I66" s="273">
        <f ca="1">IF(($B66=""),"",COUNTIF(Penalties!$O18:$U18,I$51))</f>
        <v>0</v>
      </c>
      <c r="J66" s="273">
        <f ca="1">IF(($B66=""),"",COUNTIF(Penalties!$O18:$U18,J$51))</f>
        <v>0</v>
      </c>
      <c r="K66" s="273">
        <f ca="1">IF(($B66=""),"",COUNTIF(Penalties!$O18:$U18,K$51))</f>
        <v>0</v>
      </c>
      <c r="L66" s="273">
        <f ca="1">IF(($B66=""),"",COUNTIF(Penalties!$O18:$U18,L$51))</f>
        <v>0</v>
      </c>
      <c r="M66" s="273">
        <f ca="1">IF(($B66=""),"",COUNTIF(Penalties!$O18:$U18,M$51))</f>
        <v>0</v>
      </c>
      <c r="N66" s="273">
        <f ca="1">IF(($B66=""),"",COUNTIF(Penalties!$O18:$U18,N$51))</f>
        <v>0</v>
      </c>
      <c r="O66" s="273">
        <f ca="1">IF(($B66=""),"",COUNTIF(Penalties!$O18:$U18,O$51))</f>
        <v>0</v>
      </c>
      <c r="P66" s="273">
        <f ca="1">IF(($B66=""),"",COUNTIF(Penalties!$O18:$U18,P$51))</f>
        <v>0</v>
      </c>
      <c r="Q66" s="273">
        <f ca="1">IF(($B66=""),"",COUNTIF(Penalties!$O18:$U18,Q$51))</f>
        <v>0</v>
      </c>
      <c r="R66" s="273">
        <f ca="1">IF(($B66=""),"",COUNTIF(Penalties!$O18:$U18,R$51))</f>
        <v>0</v>
      </c>
      <c r="S66" s="273">
        <f ca="1">IF(($B66=""),"",COUNTIF(Penalties!$O18:$U18,S$51))</f>
        <v>0</v>
      </c>
      <c r="T66" s="273">
        <f ca="1">IF(($B66=""),"",COUNTIF(Penalties!$O18:$U18,T$51))</f>
        <v>0</v>
      </c>
      <c r="U66" s="340">
        <f ca="1">IF((B66=""),"",SUM(E66:T66))</f>
        <v>0</v>
      </c>
      <c r="V66" s="471">
        <f ca="1">IF((B66=""),"",SUM(E66:T66))</f>
        <v>0</v>
      </c>
      <c r="W66" s="551" t="str">
        <f ca="1">IF(($B66=""),"",IF((Penalties!$V18=W$51),1,""))</f>
        <v/>
      </c>
      <c r="X66" s="369" t="str">
        <f ca="1">IF(($B66=""),"",IF((Penalties!$V18=X$51),1,""))</f>
        <v/>
      </c>
      <c r="Y66" s="369" t="str">
        <f ca="1">IF(($B66=""),"",IF((Penalties!$V18=Y$51),1,""))</f>
        <v/>
      </c>
      <c r="Z66" s="369" t="str">
        <f ca="1">IF(($B66=""),"",IF((Penalties!$V18=Z$51),1,""))</f>
        <v/>
      </c>
      <c r="AA66" s="369" t="str">
        <f ca="1">IF(($B66=""),"",IF((Penalties!$V18=AA$51),1,""))</f>
        <v/>
      </c>
      <c r="AB66" s="369" t="str">
        <f ca="1">IF(($B66=""),"",IF((Penalties!$V18=AB$51),1,""))</f>
        <v/>
      </c>
      <c r="AC66" s="369" t="str">
        <f ca="1">IF(($B66=""),"",IF((Penalties!$V18=AC$51),1,""))</f>
        <v/>
      </c>
      <c r="AD66" s="369" t="str">
        <f ca="1">IF(($B66=""),"",IF((Penalties!$V18=AD$51),1,""))</f>
        <v/>
      </c>
      <c r="AE66" s="369" t="str">
        <f ca="1">IF(($B66=""),"",IF((Penalties!$V18=AE$51),1,""))</f>
        <v/>
      </c>
      <c r="AF66" s="369" t="str">
        <f ca="1">IF(($B66=""),"",IF((Penalties!$V18=AF$51),1,""))</f>
        <v/>
      </c>
      <c r="AG66" s="369" t="str">
        <f ca="1">IF(($B66=""),"",IF((Penalties!$V18=AG$51),1,""))</f>
        <v/>
      </c>
      <c r="AH66" s="369" t="str">
        <f ca="1">IF(($B66=""),"",IF((Penalties!$V18=AH$51),1,""))</f>
        <v/>
      </c>
      <c r="AI66" s="360" t="str">
        <f ca="1">IF(($B66=""),"",IF((Penalties!$V18=AI$51),1,""))</f>
        <v/>
      </c>
      <c r="AJ66" s="260"/>
      <c r="AK66" s="130"/>
      <c r="AL66" s="14"/>
      <c r="AM66" s="14"/>
      <c r="AN66" s="14"/>
      <c r="AO66" s="14"/>
      <c r="AP66" s="14"/>
      <c r="AQ66" s="14"/>
      <c r="AR66" s="14"/>
      <c r="AS66" s="14"/>
      <c r="AT66" s="14"/>
      <c r="AU66" s="14"/>
      <c r="AV66" s="14"/>
      <c r="AW66" s="14"/>
      <c r="AX66" s="14"/>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row>
    <row r="67" spans="1:90" s="137" customFormat="1" ht="13.5" customHeight="1">
      <c r="A67" s="1087"/>
      <c r="B67" s="1088"/>
      <c r="C67" s="1089"/>
      <c r="D67" s="273" t="s">
        <v>127</v>
      </c>
      <c r="E67" s="273">
        <f ca="1">IF(($B66=""),"",COUNTIF(Penalties!$AM18:$AS18,E$51))</f>
        <v>0</v>
      </c>
      <c r="F67" s="273">
        <f ca="1">IF(($B66=""),"",COUNTIF(Penalties!$AM18:$AS18,F$51))</f>
        <v>0</v>
      </c>
      <c r="G67" s="273">
        <f ca="1">IF(($B66=""),"",COUNTIF(Penalties!$AM18:$AS18,G$51))</f>
        <v>0</v>
      </c>
      <c r="H67" s="273">
        <f ca="1">IF(($B66=""),"",COUNTIF(Penalties!$AM18:$AS18,H$51))</f>
        <v>0</v>
      </c>
      <c r="I67" s="273">
        <f ca="1">IF(($B66=""),"",COUNTIF(Penalties!$AM18:$AS18,I$51))</f>
        <v>0</v>
      </c>
      <c r="J67" s="273">
        <f ca="1">IF(($B66=""),"",COUNTIF(Penalties!$AM18:$AS18,J$51))</f>
        <v>0</v>
      </c>
      <c r="K67" s="273">
        <f ca="1">IF(($B66=""),"",COUNTIF(Penalties!$AM18:$AS18,K$51))</f>
        <v>0</v>
      </c>
      <c r="L67" s="273">
        <f ca="1">IF(($B66=""),"",COUNTIF(Penalties!$AM18:$AS18,L$51))</f>
        <v>0</v>
      </c>
      <c r="M67" s="273">
        <f ca="1">IF(($B66=""),"",COUNTIF(Penalties!$AM18:$AS18,M$51))</f>
        <v>0</v>
      </c>
      <c r="N67" s="273">
        <f ca="1">IF(($B66=""),"",COUNTIF(Penalties!$AM18:$AS18,N$51))</f>
        <v>0</v>
      </c>
      <c r="O67" s="273">
        <f ca="1">IF(($B66=""),"",COUNTIF(Penalties!$AM18:$AS18,O$51))</f>
        <v>1</v>
      </c>
      <c r="P67" s="273">
        <f ca="1">IF(($B66=""),"",COUNTIF(Penalties!$AM18:$AS18,P$51))</f>
        <v>0</v>
      </c>
      <c r="Q67" s="273">
        <f ca="1">IF(($B66=""),"",COUNTIF(Penalties!$AM18:$AS18,Q$51))</f>
        <v>0</v>
      </c>
      <c r="R67" s="273">
        <f ca="1">IF(($B66=""),"",COUNTIF(Penalties!$AM18:$AS18,R$51))</f>
        <v>0</v>
      </c>
      <c r="S67" s="273">
        <f ca="1">IF(($B66=""),"",COUNTIF(Penalties!$AM18:$AS18,S$51))</f>
        <v>0</v>
      </c>
      <c r="T67" s="273">
        <f ca="1">IF(($B66=""),"",COUNTIF(Penalties!$AM18:$AS18,T$51))</f>
        <v>0</v>
      </c>
      <c r="U67" s="340">
        <f ca="1">IF((B66=""),"",SUM(E67:T67))</f>
        <v>1</v>
      </c>
      <c r="V67" s="471">
        <f ca="1">IF((B66=""),"",SUM(E67:T67))</f>
        <v>1</v>
      </c>
      <c r="W67" s="551" t="str">
        <f ca="1">IF(($B66=""),"",IF((Penalties!$AT18=W$51),1,""))</f>
        <v/>
      </c>
      <c r="X67" s="369" t="str">
        <f ca="1">IF(($B66=""),"",IF((Penalties!$AT18=X$51),1,""))</f>
        <v/>
      </c>
      <c r="Y67" s="369" t="str">
        <f ca="1">IF(($B66=""),"",IF((Penalties!$AT18=Y$51),1,""))</f>
        <v/>
      </c>
      <c r="Z67" s="369" t="str">
        <f ca="1">IF(($B66=""),"",IF((Penalties!$AT18=Z$51),1,""))</f>
        <v/>
      </c>
      <c r="AA67" s="369" t="str">
        <f ca="1">IF(($B66=""),"",IF((Penalties!$AT18=AA$51),1,""))</f>
        <v/>
      </c>
      <c r="AB67" s="369" t="str">
        <f ca="1">IF(($B66=""),"",IF((Penalties!$AT18=AB$51),1,""))</f>
        <v/>
      </c>
      <c r="AC67" s="369" t="str">
        <f ca="1">IF(($B66=""),"",IF((Penalties!$AT18=AC$51),1,""))</f>
        <v/>
      </c>
      <c r="AD67" s="369" t="str">
        <f ca="1">IF(($B66=""),"",IF((Penalties!$AT18=AD$51),1,""))</f>
        <v/>
      </c>
      <c r="AE67" s="369" t="str">
        <f ca="1">IF(($B66=""),"",IF((Penalties!$AT18=AE$51),1,""))</f>
        <v/>
      </c>
      <c r="AF67" s="369" t="str">
        <f ca="1">IF(($B66=""),"",IF((Penalties!$AT18=AF$51),1,""))</f>
        <v/>
      </c>
      <c r="AG67" s="369" t="str">
        <f ca="1">IF(($B66=""),"",IF((Penalties!$AT18=AG$51),1,""))</f>
        <v/>
      </c>
      <c r="AH67" s="369" t="str">
        <f ca="1">IF(($B66=""),"",IF((Penalties!$AT18=AH$51),1,""))</f>
        <v/>
      </c>
      <c r="AI67" s="360" t="str">
        <f ca="1">IF(($B66=""),"",IF((Penalties!$AT18=AI$51),1,""))</f>
        <v/>
      </c>
      <c r="AJ67" s="508" t="str">
        <f>IF((SUM(X66:AI67)=0), "", IF((SUM(X66:AI66)=1), LOOKUP(1, X66:AI66, $X$51:$AI$51), LOOKUP(1, X67:AI67, $X$51:$AI$51)))</f>
        <v/>
      </c>
      <c r="AK67" s="130"/>
      <c r="AL67" s="14"/>
      <c r="AM67" s="14"/>
      <c r="AN67" s="14"/>
      <c r="AO67" s="14"/>
      <c r="AP67" s="14"/>
      <c r="AQ67" s="14"/>
      <c r="AR67" s="14"/>
      <c r="AS67" s="14"/>
      <c r="AT67" s="14"/>
      <c r="AU67" s="14"/>
      <c r="AV67" s="14"/>
      <c r="AW67" s="14"/>
      <c r="AX67" s="14"/>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row>
    <row r="68" spans="1:90" s="137" customFormat="1" ht="13">
      <c r="A68" s="814">
        <f>A66+1</f>
        <v>9</v>
      </c>
      <c r="B68" s="1085" t="str">
        <f ca="1">IF((IBRF!H19=""),"",IBRF!H19)</f>
        <v>620</v>
      </c>
      <c r="C68" s="1086" t="str">
        <f ca="1">IF((IBRF!I19=""),"",IBRF!I19)</f>
        <v>LAZER BEAM</v>
      </c>
      <c r="D68" s="14" t="s">
        <v>235</v>
      </c>
      <c r="E68" s="14">
        <f ca="1">IF(($B68=""),"",COUNTIF(Penalties!$O20:$U20,E$51))</f>
        <v>0</v>
      </c>
      <c r="F68" s="14">
        <f ca="1">IF(($B68=""),"",COUNTIF(Penalties!$O20:$U20,F$51))</f>
        <v>0</v>
      </c>
      <c r="G68" s="14">
        <f ca="1">IF(($B68=""),"",COUNTIF(Penalties!$O20:$U20,G$51))</f>
        <v>0</v>
      </c>
      <c r="H68" s="14">
        <f ca="1">IF(($B68=""),"",COUNTIF(Penalties!$O20:$U20,H$51))</f>
        <v>0</v>
      </c>
      <c r="I68" s="14">
        <f ca="1">IF(($B68=""),"",COUNTIF(Penalties!$O20:$U20,I$51))</f>
        <v>0</v>
      </c>
      <c r="J68" s="14">
        <f ca="1">IF(($B68=""),"",COUNTIF(Penalties!$O20:$U20,J$51))</f>
        <v>0</v>
      </c>
      <c r="K68" s="14">
        <f ca="1">IF(($B68=""),"",COUNTIF(Penalties!$O20:$U20,K$51))</f>
        <v>0</v>
      </c>
      <c r="L68" s="14">
        <f ca="1">IF(($B68=""),"",COUNTIF(Penalties!$O20:$U20,L$51))</f>
        <v>0</v>
      </c>
      <c r="M68" s="14">
        <f ca="1">IF(($B68=""),"",COUNTIF(Penalties!$O20:$U20,M$51))</f>
        <v>0</v>
      </c>
      <c r="N68" s="14">
        <f ca="1">IF(($B68=""),"",COUNTIF(Penalties!$O20:$U20,N$51))</f>
        <v>0</v>
      </c>
      <c r="O68" s="14">
        <f ca="1">IF(($B68=""),"",COUNTIF(Penalties!$O20:$U20,O$51))</f>
        <v>1</v>
      </c>
      <c r="P68" s="14">
        <f ca="1">IF(($B68=""),"",COUNTIF(Penalties!$O20:$U20,P$51))</f>
        <v>0</v>
      </c>
      <c r="Q68" s="14">
        <f ca="1">IF(($B68=""),"",COUNTIF(Penalties!$O20:$U20,Q$51))</f>
        <v>0</v>
      </c>
      <c r="R68" s="14">
        <f ca="1">IF(($B68=""),"",COUNTIF(Penalties!$O20:$U20,R$51))</f>
        <v>0</v>
      </c>
      <c r="S68" s="14">
        <f ca="1">IF(($B68=""),"",COUNTIF(Penalties!$O20:$U20,S$51))</f>
        <v>0</v>
      </c>
      <c r="T68" s="14">
        <f ca="1">IF(($B68=""),"",COUNTIF(Penalties!$O20:$U20,T$51))</f>
        <v>0</v>
      </c>
      <c r="U68" s="415">
        <f ca="1">IF((B68=""),"",SUM(E68:T68))</f>
        <v>1</v>
      </c>
      <c r="V68" s="418">
        <f ca="1">IF((B68=""),"",SUM(E68:T68))</f>
        <v>1</v>
      </c>
      <c r="W68" s="551" t="str">
        <f ca="1">IF(($B68=""),"",IF((Penalties!$V20=W$51),1,""))</f>
        <v/>
      </c>
      <c r="X68" s="369" t="str">
        <f ca="1">IF(($B68=""),"",IF((Penalties!$V20=X$51),1,""))</f>
        <v/>
      </c>
      <c r="Y68" s="369" t="str">
        <f ca="1">IF(($B68=""),"",IF((Penalties!$V20=Y$51),1,""))</f>
        <v/>
      </c>
      <c r="Z68" s="369" t="str">
        <f ca="1">IF(($B68=""),"",IF((Penalties!$V20=Z$51),1,""))</f>
        <v/>
      </c>
      <c r="AA68" s="369" t="str">
        <f ca="1">IF(($B68=""),"",IF((Penalties!$V20=AA$51),1,""))</f>
        <v/>
      </c>
      <c r="AB68" s="369" t="str">
        <f ca="1">IF(($B68=""),"",IF((Penalties!$V20=AB$51),1,""))</f>
        <v/>
      </c>
      <c r="AC68" s="369" t="str">
        <f ca="1">IF(($B68=""),"",IF((Penalties!$V20=AC$51),1,""))</f>
        <v/>
      </c>
      <c r="AD68" s="369" t="str">
        <f ca="1">IF(($B68=""),"",IF((Penalties!$V20=AD$51),1,""))</f>
        <v/>
      </c>
      <c r="AE68" s="369" t="str">
        <f ca="1">IF(($B68=""),"",IF((Penalties!$V20=AE$51),1,""))</f>
        <v/>
      </c>
      <c r="AF68" s="369" t="str">
        <f ca="1">IF(($B68=""),"",IF((Penalties!$V20=AF$51),1,""))</f>
        <v/>
      </c>
      <c r="AG68" s="369" t="str">
        <f ca="1">IF(($B68=""),"",IF((Penalties!$V20=AG$51),1,""))</f>
        <v/>
      </c>
      <c r="AH68" s="369" t="str">
        <f ca="1">IF(($B68=""),"",IF((Penalties!$V20=AH$51),1,""))</f>
        <v/>
      </c>
      <c r="AI68" s="360" t="str">
        <f ca="1">IF(($B68=""),"",IF((Penalties!$V20=AI$51),1,""))</f>
        <v/>
      </c>
      <c r="AJ68" s="195"/>
      <c r="AK68" s="130"/>
      <c r="AL68" s="14"/>
      <c r="AM68" s="14"/>
      <c r="AN68" s="14"/>
      <c r="AO68" s="14"/>
      <c r="AP68" s="14"/>
      <c r="AQ68" s="14"/>
      <c r="AR68" s="14"/>
      <c r="AS68" s="14"/>
      <c r="AT68" s="14"/>
      <c r="AU68" s="14"/>
      <c r="AV68" s="14"/>
      <c r="AW68" s="14"/>
      <c r="AX68" s="14"/>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row>
    <row r="69" spans="1:90" s="137" customFormat="1" ht="13">
      <c r="A69" s="814"/>
      <c r="B69" s="1085"/>
      <c r="C69" s="1086"/>
      <c r="D69" s="14" t="s">
        <v>127</v>
      </c>
      <c r="E69" s="14">
        <f ca="1">IF(($B68=""),"",COUNTIF(Penalties!$AM20:$AS20,E$51))</f>
        <v>0</v>
      </c>
      <c r="F69" s="14">
        <f ca="1">IF(($B68=""),"",COUNTIF(Penalties!$AM20:$AS20,F$51))</f>
        <v>0</v>
      </c>
      <c r="G69" s="14">
        <f ca="1">IF(($B68=""),"",COUNTIF(Penalties!$AM20:$AS20,G$51))</f>
        <v>0</v>
      </c>
      <c r="H69" s="14">
        <f ca="1">IF(($B68=""),"",COUNTIF(Penalties!$AM20:$AS20,H$51))</f>
        <v>0</v>
      </c>
      <c r="I69" s="14">
        <f ca="1">IF(($B68=""),"",COUNTIF(Penalties!$AM20:$AS20,I$51))</f>
        <v>0</v>
      </c>
      <c r="J69" s="14">
        <f ca="1">IF(($B68=""),"",COUNTIF(Penalties!$AM20:$AS20,J$51))</f>
        <v>0</v>
      </c>
      <c r="K69" s="14">
        <f ca="1">IF(($B68=""),"",COUNTIF(Penalties!$AM20:$AS20,K$51))</f>
        <v>0</v>
      </c>
      <c r="L69" s="14">
        <f ca="1">IF(($B68=""),"",COUNTIF(Penalties!$AM20:$AS20,L$51))</f>
        <v>0</v>
      </c>
      <c r="M69" s="14">
        <f ca="1">IF(($B68=""),"",COUNTIF(Penalties!$AM20:$AS20,M$51))</f>
        <v>0</v>
      </c>
      <c r="N69" s="14">
        <f ca="1">IF(($B68=""),"",COUNTIF(Penalties!$AM20:$AS20,N$51))</f>
        <v>0</v>
      </c>
      <c r="O69" s="14">
        <f ca="1">IF(($B68=""),"",COUNTIF(Penalties!$AM20:$AS20,O$51))</f>
        <v>0</v>
      </c>
      <c r="P69" s="14">
        <f ca="1">IF(($B68=""),"",COUNTIF(Penalties!$AM20:$AS20,P$51))</f>
        <v>0</v>
      </c>
      <c r="Q69" s="14">
        <f ca="1">IF(($B68=""),"",COUNTIF(Penalties!$AM20:$AS20,Q$51))</f>
        <v>0</v>
      </c>
      <c r="R69" s="14">
        <f ca="1">IF(($B68=""),"",COUNTIF(Penalties!$AM20:$AS20,R$51))</f>
        <v>0</v>
      </c>
      <c r="S69" s="14">
        <f ca="1">IF(($B68=""),"",COUNTIF(Penalties!$AM20:$AS20,S$51))</f>
        <v>0</v>
      </c>
      <c r="T69" s="14">
        <f ca="1">IF(($B68=""),"",COUNTIF(Penalties!$AM20:$AS20,T$51))</f>
        <v>0</v>
      </c>
      <c r="U69" s="415">
        <f ca="1">IF((B68=""),"",SUM(E69:T69))</f>
        <v>0</v>
      </c>
      <c r="V69" s="418">
        <f ca="1">IF((B68=""),"",SUM(E69:T69))</f>
        <v>0</v>
      </c>
      <c r="W69" s="551" t="str">
        <f ca="1">IF(($B68=""),"",IF((Penalties!$AT20=W$51),1,""))</f>
        <v/>
      </c>
      <c r="X69" s="369" t="str">
        <f ca="1">IF(($B68=""),"",IF((Penalties!$AT20=X$51),1,""))</f>
        <v/>
      </c>
      <c r="Y69" s="369" t="str">
        <f ca="1">IF(($B68=""),"",IF((Penalties!$AT20=Y$51),1,""))</f>
        <v/>
      </c>
      <c r="Z69" s="369" t="str">
        <f ca="1">IF(($B68=""),"",IF((Penalties!$AT20=Z$51),1,""))</f>
        <v/>
      </c>
      <c r="AA69" s="369" t="str">
        <f ca="1">IF(($B68=""),"",IF((Penalties!$AT20=AA$51),1,""))</f>
        <v/>
      </c>
      <c r="AB69" s="369" t="str">
        <f ca="1">IF(($B68=""),"",IF((Penalties!$AT20=AB$51),1,""))</f>
        <v/>
      </c>
      <c r="AC69" s="369" t="str">
        <f ca="1">IF(($B68=""),"",IF((Penalties!$AT20=AC$51),1,""))</f>
        <v/>
      </c>
      <c r="AD69" s="369" t="str">
        <f ca="1">IF(($B68=""),"",IF((Penalties!$AT20=AD$51),1,""))</f>
        <v/>
      </c>
      <c r="AE69" s="369" t="str">
        <f ca="1">IF(($B68=""),"",IF((Penalties!$AT20=AE$51),1,""))</f>
        <v/>
      </c>
      <c r="AF69" s="369" t="str">
        <f ca="1">IF(($B68=""),"",IF((Penalties!$AT20=AF$51),1,""))</f>
        <v/>
      </c>
      <c r="AG69" s="369" t="str">
        <f ca="1">IF(($B68=""),"",IF((Penalties!$AT20=AG$51),1,""))</f>
        <v/>
      </c>
      <c r="AH69" s="369" t="str">
        <f ca="1">IF(($B68=""),"",IF((Penalties!$AT20=AH$51),1,""))</f>
        <v/>
      </c>
      <c r="AI69" s="360" t="str">
        <f ca="1">IF(($B68=""),"",IF((Penalties!$AT20=AI$51),1,""))</f>
        <v/>
      </c>
      <c r="AJ69" s="101" t="str">
        <f>IF((SUM(X68:AI69)=0), "", IF((SUM(X68:AI68)=1), LOOKUP(1, X68:AI68, $X$51:$AI$51), LOOKUP(1, X69:AI69, $X$51:$AI$51)))</f>
        <v/>
      </c>
      <c r="AK69" s="130"/>
      <c r="AL69" s="14"/>
      <c r="AM69" s="14"/>
      <c r="AN69" s="14"/>
      <c r="AO69" s="14"/>
      <c r="AP69" s="14"/>
      <c r="AQ69" s="14"/>
      <c r="AR69" s="14"/>
      <c r="AS69" s="14"/>
      <c r="AT69" s="14"/>
      <c r="AU69" s="14"/>
      <c r="AV69" s="14"/>
      <c r="AW69" s="14"/>
      <c r="AX69" s="14"/>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row>
    <row r="70" spans="1:90" s="137" customFormat="1" ht="13">
      <c r="A70" s="1087">
        <f>A68+1</f>
        <v>10</v>
      </c>
      <c r="B70" s="1088" t="str">
        <f ca="1">IF((IBRF!H20=""),"",IBRF!H20)</f>
        <v>666</v>
      </c>
      <c r="C70" s="1089" t="str">
        <f ca="1">IF((IBRF!I20=""),"",IBRF!I20)</f>
        <v>ALLY SIN SHOVERLAND</v>
      </c>
      <c r="D70" s="273" t="s">
        <v>235</v>
      </c>
      <c r="E70" s="273">
        <f ca="1">IF(($B70=""),"",COUNTIF(Penalties!$O22:$U22,E$51))</f>
        <v>0</v>
      </c>
      <c r="F70" s="273">
        <f ca="1">IF(($B70=""),"",COUNTIF(Penalties!$O22:$U22,F$51))</f>
        <v>0</v>
      </c>
      <c r="G70" s="273">
        <f ca="1">IF(($B70=""),"",COUNTIF(Penalties!$O22:$U22,G$51))</f>
        <v>0</v>
      </c>
      <c r="H70" s="273">
        <f ca="1">IF(($B70=""),"",COUNTIF(Penalties!$O22:$U22,H$51))</f>
        <v>0</v>
      </c>
      <c r="I70" s="273">
        <f ca="1">IF(($B70=""),"",COUNTIF(Penalties!$O22:$U22,I$51))</f>
        <v>0</v>
      </c>
      <c r="J70" s="273">
        <f ca="1">IF(($B70=""),"",COUNTIF(Penalties!$O22:$U22,J$51))</f>
        <v>0</v>
      </c>
      <c r="K70" s="273">
        <f ca="1">IF(($B70=""),"",COUNTIF(Penalties!$O22:$U22,K$51))</f>
        <v>0</v>
      </c>
      <c r="L70" s="273">
        <f ca="1">IF(($B70=""),"",COUNTIF(Penalties!$O22:$U22,L$51))</f>
        <v>0</v>
      </c>
      <c r="M70" s="273">
        <f ca="1">IF(($B70=""),"",COUNTIF(Penalties!$O22:$U22,M$51))</f>
        <v>0</v>
      </c>
      <c r="N70" s="273">
        <f ca="1">IF(($B70=""),"",COUNTIF(Penalties!$O22:$U22,N$51))</f>
        <v>0</v>
      </c>
      <c r="O70" s="273">
        <f ca="1">IF(($B70=""),"",COUNTIF(Penalties!$O22:$U22,O$51))</f>
        <v>1</v>
      </c>
      <c r="P70" s="273">
        <f ca="1">IF(($B70=""),"",COUNTIF(Penalties!$O22:$U22,P$51))</f>
        <v>0</v>
      </c>
      <c r="Q70" s="273">
        <f ca="1">IF(($B70=""),"",COUNTIF(Penalties!$O22:$U22,Q$51))</f>
        <v>0</v>
      </c>
      <c r="R70" s="273">
        <f ca="1">IF(($B70=""),"",COUNTIF(Penalties!$O22:$U22,R$51))</f>
        <v>0</v>
      </c>
      <c r="S70" s="273">
        <f ca="1">IF(($B70=""),"",COUNTIF(Penalties!$O22:$U22,S$51))</f>
        <v>0</v>
      </c>
      <c r="T70" s="273">
        <f ca="1">IF(($B70=""),"",COUNTIF(Penalties!$O22:$U22,T$51))</f>
        <v>0</v>
      </c>
      <c r="U70" s="340">
        <f ca="1">IF((B70=""),"",SUM(E70:T70))</f>
        <v>1</v>
      </c>
      <c r="V70" s="471">
        <f ca="1">IF((B70=""),"",SUM(E70:T70))</f>
        <v>1</v>
      </c>
      <c r="W70" s="551" t="str">
        <f ca="1">IF(($B70=""),"",IF((Penalties!$V22=W$51),1,""))</f>
        <v/>
      </c>
      <c r="X70" s="369" t="str">
        <f ca="1">IF(($B70=""),"",IF((Penalties!$V22=X$51),1,""))</f>
        <v/>
      </c>
      <c r="Y70" s="369" t="str">
        <f ca="1">IF(($B70=""),"",IF((Penalties!$V22=Y$51),1,""))</f>
        <v/>
      </c>
      <c r="Z70" s="369" t="str">
        <f ca="1">IF(($B70=""),"",IF((Penalties!$V22=Z$51),1,""))</f>
        <v/>
      </c>
      <c r="AA70" s="369" t="str">
        <f ca="1">IF(($B70=""),"",IF((Penalties!$V22=AA$51),1,""))</f>
        <v/>
      </c>
      <c r="AB70" s="369" t="str">
        <f ca="1">IF(($B70=""),"",IF((Penalties!$V22=AB$51),1,""))</f>
        <v/>
      </c>
      <c r="AC70" s="369" t="str">
        <f ca="1">IF(($B70=""),"",IF((Penalties!$V22=AC$51),1,""))</f>
        <v/>
      </c>
      <c r="AD70" s="369" t="str">
        <f ca="1">IF(($B70=""),"",IF((Penalties!$V22=AD$51),1,""))</f>
        <v/>
      </c>
      <c r="AE70" s="369" t="str">
        <f ca="1">IF(($B70=""),"",IF((Penalties!$V22=AE$51),1,""))</f>
        <v/>
      </c>
      <c r="AF70" s="369" t="str">
        <f ca="1">IF(($B70=""),"",IF((Penalties!$V22=AF$51),1,""))</f>
        <v/>
      </c>
      <c r="AG70" s="369" t="str">
        <f ca="1">IF(($B70=""),"",IF((Penalties!$V22=AG$51),1,""))</f>
        <v/>
      </c>
      <c r="AH70" s="369" t="str">
        <f ca="1">IF(($B70=""),"",IF((Penalties!$V22=AH$51),1,""))</f>
        <v/>
      </c>
      <c r="AI70" s="360" t="str">
        <f ca="1">IF(($B70=""),"",IF((Penalties!$V22=AI$51),1,""))</f>
        <v/>
      </c>
      <c r="AJ70" s="260"/>
      <c r="AK70" s="130"/>
      <c r="AL70" s="14"/>
      <c r="AM70" s="14"/>
      <c r="AN70" s="14"/>
      <c r="AO70" s="14"/>
      <c r="AP70" s="14"/>
      <c r="AQ70" s="14"/>
      <c r="AR70" s="14"/>
      <c r="AS70" s="14"/>
      <c r="AT70" s="14"/>
      <c r="AU70" s="14"/>
      <c r="AV70" s="14"/>
      <c r="AW70" s="14"/>
      <c r="AX70" s="14"/>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row>
    <row r="71" spans="1:90" s="137" customFormat="1" ht="13.5" customHeight="1">
      <c r="A71" s="1087"/>
      <c r="B71" s="1088"/>
      <c r="C71" s="1089"/>
      <c r="D71" s="273" t="s">
        <v>127</v>
      </c>
      <c r="E71" s="273">
        <f ca="1">IF(($B70=""),"",COUNTIF(Penalties!$AM22:$AS22,E$51))</f>
        <v>0</v>
      </c>
      <c r="F71" s="273">
        <f ca="1">IF(($B70=""),"",COUNTIF(Penalties!$AM22:$AS22,F$51))</f>
        <v>0</v>
      </c>
      <c r="G71" s="273">
        <f ca="1">IF(($B70=""),"",COUNTIF(Penalties!$AM22:$AS22,G$51))</f>
        <v>0</v>
      </c>
      <c r="H71" s="273">
        <f ca="1">IF(($B70=""),"",COUNTIF(Penalties!$AM22:$AS22,H$51))</f>
        <v>0</v>
      </c>
      <c r="I71" s="273">
        <f ca="1">IF(($B70=""),"",COUNTIF(Penalties!$AM22:$AS22,I$51))</f>
        <v>0</v>
      </c>
      <c r="J71" s="273">
        <f ca="1">IF(($B70=""),"",COUNTIF(Penalties!$AM22:$AS22,J$51))</f>
        <v>0</v>
      </c>
      <c r="K71" s="273">
        <f ca="1">IF(($B70=""),"",COUNTIF(Penalties!$AM22:$AS22,K$51))</f>
        <v>0</v>
      </c>
      <c r="L71" s="273">
        <f ca="1">IF(($B70=""),"",COUNTIF(Penalties!$AM22:$AS22,L$51))</f>
        <v>0</v>
      </c>
      <c r="M71" s="273">
        <f ca="1">IF(($B70=""),"",COUNTIF(Penalties!$AM22:$AS22,M$51))</f>
        <v>0</v>
      </c>
      <c r="N71" s="273">
        <f ca="1">IF(($B70=""),"",COUNTIF(Penalties!$AM22:$AS22,N$51))</f>
        <v>0</v>
      </c>
      <c r="O71" s="273">
        <f ca="1">IF(($B70=""),"",COUNTIF(Penalties!$AM22:$AS22,O$51))</f>
        <v>0</v>
      </c>
      <c r="P71" s="273">
        <f ca="1">IF(($B70=""),"",COUNTIF(Penalties!$AM22:$AS22,P$51))</f>
        <v>0</v>
      </c>
      <c r="Q71" s="273">
        <f ca="1">IF(($B70=""),"",COUNTIF(Penalties!$AM22:$AS22,Q$51))</f>
        <v>0</v>
      </c>
      <c r="R71" s="273">
        <f ca="1">IF(($B70=""),"",COUNTIF(Penalties!$AM22:$AS22,R$51))</f>
        <v>0</v>
      </c>
      <c r="S71" s="273">
        <f ca="1">IF(($B70=""),"",COUNTIF(Penalties!$AM22:$AS22,S$51))</f>
        <v>0</v>
      </c>
      <c r="T71" s="273">
        <f ca="1">IF(($B70=""),"",COUNTIF(Penalties!$AM22:$AS22,T$51))</f>
        <v>0</v>
      </c>
      <c r="U71" s="340">
        <f ca="1">IF((B70=""),"",SUM(E71:T71))</f>
        <v>0</v>
      </c>
      <c r="V71" s="471">
        <f ca="1">IF((B70=""),"",SUM(E71:T71))</f>
        <v>0</v>
      </c>
      <c r="W71" s="551" t="str">
        <f ca="1">IF(($B70=""),"",IF((Penalties!$AT22=W$51),1,""))</f>
        <v/>
      </c>
      <c r="X71" s="369" t="str">
        <f ca="1">IF(($B70=""),"",IF((Penalties!$AT22=X$51),1,""))</f>
        <v/>
      </c>
      <c r="Y71" s="369" t="str">
        <f ca="1">IF(($B70=""),"",IF((Penalties!$AT22=Y$51),1,""))</f>
        <v/>
      </c>
      <c r="Z71" s="369" t="str">
        <f ca="1">IF(($B70=""),"",IF((Penalties!$AT22=Z$51),1,""))</f>
        <v/>
      </c>
      <c r="AA71" s="369" t="str">
        <f ca="1">IF(($B70=""),"",IF((Penalties!$AT22=AA$51),1,""))</f>
        <v/>
      </c>
      <c r="AB71" s="369" t="str">
        <f ca="1">IF(($B70=""),"",IF((Penalties!$AT22=AB$51),1,""))</f>
        <v/>
      </c>
      <c r="AC71" s="369" t="str">
        <f ca="1">IF(($B70=""),"",IF((Penalties!$AT22=AC$51),1,""))</f>
        <v/>
      </c>
      <c r="AD71" s="369" t="str">
        <f ca="1">IF(($B70=""),"",IF((Penalties!$AT22=AD$51),1,""))</f>
        <v/>
      </c>
      <c r="AE71" s="369" t="str">
        <f ca="1">IF(($B70=""),"",IF((Penalties!$AT22=AE$51),1,""))</f>
        <v/>
      </c>
      <c r="AF71" s="369" t="str">
        <f ca="1">IF(($B70=""),"",IF((Penalties!$AT22=AF$51),1,""))</f>
        <v/>
      </c>
      <c r="AG71" s="369" t="str">
        <f ca="1">IF(($B70=""),"",IF((Penalties!$AT22=AG$51),1,""))</f>
        <v/>
      </c>
      <c r="AH71" s="369" t="str">
        <f ca="1">IF(($B70=""),"",IF((Penalties!$AT22=AH$51),1,""))</f>
        <v/>
      </c>
      <c r="AI71" s="360" t="str">
        <f ca="1">IF(($B70=""),"",IF((Penalties!$AT22=AI$51),1,""))</f>
        <v/>
      </c>
      <c r="AJ71" s="508" t="str">
        <f>IF((SUM(X70:AI71)=0), "", IF((SUM(X70:AI70)=1), LOOKUP(1, X70:AI70, $X$51:$AI$51), LOOKUP(1, X71:AI71, $X$51:$AI$51)))</f>
        <v/>
      </c>
      <c r="AK71" s="130"/>
      <c r="AL71" s="14"/>
      <c r="AM71" s="14"/>
      <c r="AN71" s="14"/>
      <c r="AO71" s="14"/>
      <c r="AP71" s="14"/>
      <c r="AQ71" s="14"/>
      <c r="AR71" s="14"/>
      <c r="AS71" s="14"/>
      <c r="AT71" s="14"/>
      <c r="AU71" s="14"/>
      <c r="AV71" s="14"/>
      <c r="AW71" s="14"/>
      <c r="AX71" s="14"/>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row>
    <row r="72" spans="1:90" s="137" customFormat="1" ht="13">
      <c r="A72" s="814">
        <f>A70+1</f>
        <v>11</v>
      </c>
      <c r="B72" s="1085" t="str">
        <f ca="1">IF((IBRF!H21=""),"",IBRF!H21)</f>
        <v>B00M</v>
      </c>
      <c r="C72" s="1086" t="str">
        <f ca="1">IF((IBRF!I21=""),"",IBRF!I21)</f>
        <v>DOOM SHAKALAKA</v>
      </c>
      <c r="D72" s="14" t="s">
        <v>235</v>
      </c>
      <c r="E72" s="14">
        <f ca="1">IF(($B72=""),"",COUNTIF(Penalties!$O24:$U24,E$51))</f>
        <v>0</v>
      </c>
      <c r="F72" s="14">
        <f ca="1">IF(($B72=""),"",COUNTIF(Penalties!$O24:$U24,F$51))</f>
        <v>0</v>
      </c>
      <c r="G72" s="14">
        <f ca="1">IF(($B72=""),"",COUNTIF(Penalties!$O24:$U24,G$51))</f>
        <v>0</v>
      </c>
      <c r="H72" s="14">
        <f ca="1">IF(($B72=""),"",COUNTIF(Penalties!$O24:$U24,H$51))</f>
        <v>0</v>
      </c>
      <c r="I72" s="14">
        <f ca="1">IF(($B72=""),"",COUNTIF(Penalties!$O24:$U24,I$51))</f>
        <v>0</v>
      </c>
      <c r="J72" s="14">
        <f ca="1">IF(($B72=""),"",COUNTIF(Penalties!$O24:$U24,J$51))</f>
        <v>0</v>
      </c>
      <c r="K72" s="14">
        <f ca="1">IF(($B72=""),"",COUNTIF(Penalties!$O24:$U24,K$51))</f>
        <v>0</v>
      </c>
      <c r="L72" s="14">
        <f ca="1">IF(($B72=""),"",COUNTIF(Penalties!$O24:$U24,L$51))</f>
        <v>0</v>
      </c>
      <c r="M72" s="14">
        <f ca="1">IF(($B72=""),"",COUNTIF(Penalties!$O24:$U24,M$51))</f>
        <v>0</v>
      </c>
      <c r="N72" s="14">
        <f ca="1">IF(($B72=""),"",COUNTIF(Penalties!$O24:$U24,N$51))</f>
        <v>0</v>
      </c>
      <c r="O72" s="14">
        <f ca="1">IF(($B72=""),"",COUNTIF(Penalties!$O24:$U24,O$51))</f>
        <v>0</v>
      </c>
      <c r="P72" s="14">
        <f ca="1">IF(($B72=""),"",COUNTIF(Penalties!$O24:$U24,P$51))</f>
        <v>0</v>
      </c>
      <c r="Q72" s="14">
        <f ca="1">IF(($B72=""),"",COUNTIF(Penalties!$O24:$U24,Q$51))</f>
        <v>0</v>
      </c>
      <c r="R72" s="14">
        <f ca="1">IF(($B72=""),"",COUNTIF(Penalties!$O24:$U24,R$51))</f>
        <v>0</v>
      </c>
      <c r="S72" s="14">
        <f ca="1">IF(($B72=""),"",COUNTIF(Penalties!$O24:$U24,S$51))</f>
        <v>0</v>
      </c>
      <c r="T72" s="14">
        <f ca="1">IF(($B72=""),"",COUNTIF(Penalties!$O24:$U24,T$51))</f>
        <v>0</v>
      </c>
      <c r="U72" s="415">
        <f ca="1">IF((B72=""),"",SUM(E72:T72))</f>
        <v>0</v>
      </c>
      <c r="V72" s="418">
        <f ca="1">IF((B72=""),"",SUM(E72:T72))</f>
        <v>0</v>
      </c>
      <c r="W72" s="551" t="str">
        <f ca="1">IF(($B72=""),"",IF((Penalties!$V24=W$51),1,""))</f>
        <v/>
      </c>
      <c r="X72" s="369" t="str">
        <f ca="1">IF(($B72=""),"",IF((Penalties!$V24=X$51),1,""))</f>
        <v/>
      </c>
      <c r="Y72" s="369" t="str">
        <f ca="1">IF(($B72=""),"",IF((Penalties!$V24=Y$51),1,""))</f>
        <v/>
      </c>
      <c r="Z72" s="369" t="str">
        <f ca="1">IF(($B72=""),"",IF((Penalties!$V24=Z$51),1,""))</f>
        <v/>
      </c>
      <c r="AA72" s="369" t="str">
        <f ca="1">IF(($B72=""),"",IF((Penalties!$V24=AA$51),1,""))</f>
        <v/>
      </c>
      <c r="AB72" s="369" t="str">
        <f ca="1">IF(($B72=""),"",IF((Penalties!$V24=AB$51),1,""))</f>
        <v/>
      </c>
      <c r="AC72" s="369" t="str">
        <f ca="1">IF(($B72=""),"",IF((Penalties!$V24=AC$51),1,""))</f>
        <v/>
      </c>
      <c r="AD72" s="369" t="str">
        <f ca="1">IF(($B72=""),"",IF((Penalties!$V24=AD$51),1,""))</f>
        <v/>
      </c>
      <c r="AE72" s="369" t="str">
        <f ca="1">IF(($B72=""),"",IF((Penalties!$V24=AE$51),1,""))</f>
        <v/>
      </c>
      <c r="AF72" s="369" t="str">
        <f ca="1">IF(($B72=""),"",IF((Penalties!$V24=AF$51),1,""))</f>
        <v/>
      </c>
      <c r="AG72" s="369" t="str">
        <f ca="1">IF(($B72=""),"",IF((Penalties!$V24=AG$51),1,""))</f>
        <v/>
      </c>
      <c r="AH72" s="369" t="str">
        <f ca="1">IF(($B72=""),"",IF((Penalties!$V24=AH$51),1,""))</f>
        <v/>
      </c>
      <c r="AI72" s="360" t="str">
        <f ca="1">IF(($B72=""),"",IF((Penalties!$V24=AI$51),1,""))</f>
        <v/>
      </c>
      <c r="AJ72" s="195"/>
      <c r="AK72" s="130"/>
      <c r="AL72" s="14"/>
      <c r="AM72" s="14"/>
      <c r="AN72" s="14"/>
      <c r="AO72" s="14"/>
      <c r="AP72" s="14"/>
      <c r="AQ72" s="14"/>
      <c r="AR72" s="14"/>
      <c r="AS72" s="14"/>
      <c r="AT72" s="14"/>
      <c r="AU72" s="14"/>
      <c r="AV72" s="14"/>
      <c r="AW72" s="14"/>
      <c r="AX72" s="14"/>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row>
    <row r="73" spans="1:90" s="137" customFormat="1" ht="13">
      <c r="A73" s="814"/>
      <c r="B73" s="1085"/>
      <c r="C73" s="1086"/>
      <c r="D73" s="14" t="s">
        <v>127</v>
      </c>
      <c r="E73" s="14">
        <f ca="1">IF(($B72=""),"",COUNTIF(Penalties!$AM24:$AS24,E$51))</f>
        <v>0</v>
      </c>
      <c r="F73" s="14">
        <f ca="1">IF(($B72=""),"",COUNTIF(Penalties!$AM24:$AS24,F$51))</f>
        <v>0</v>
      </c>
      <c r="G73" s="14">
        <f ca="1">IF(($B72=""),"",COUNTIF(Penalties!$AM24:$AS24,G$51))</f>
        <v>0</v>
      </c>
      <c r="H73" s="14">
        <f ca="1">IF(($B72=""),"",COUNTIF(Penalties!$AM24:$AS24,H$51))</f>
        <v>0</v>
      </c>
      <c r="I73" s="14">
        <f ca="1">IF(($B72=""),"",COUNTIF(Penalties!$AM24:$AS24,I$51))</f>
        <v>0</v>
      </c>
      <c r="J73" s="14">
        <f ca="1">IF(($B72=""),"",COUNTIF(Penalties!$AM24:$AS24,J$51))</f>
        <v>0</v>
      </c>
      <c r="K73" s="14">
        <f ca="1">IF(($B72=""),"",COUNTIF(Penalties!$AM24:$AS24,K$51))</f>
        <v>0</v>
      </c>
      <c r="L73" s="14">
        <f ca="1">IF(($B72=""),"",COUNTIF(Penalties!$AM24:$AS24,L$51))</f>
        <v>0</v>
      </c>
      <c r="M73" s="14">
        <f ca="1">IF(($B72=""),"",COUNTIF(Penalties!$AM24:$AS24,M$51))</f>
        <v>0</v>
      </c>
      <c r="N73" s="14">
        <f ca="1">IF(($B72=""),"",COUNTIF(Penalties!$AM24:$AS24,N$51))</f>
        <v>0</v>
      </c>
      <c r="O73" s="14">
        <f ca="1">IF(($B72=""),"",COUNTIF(Penalties!$AM24:$AS24,O$51))</f>
        <v>0</v>
      </c>
      <c r="P73" s="14">
        <f ca="1">IF(($B72=""),"",COUNTIF(Penalties!$AM24:$AS24,P$51))</f>
        <v>0</v>
      </c>
      <c r="Q73" s="14">
        <f ca="1">IF(($B72=""),"",COUNTIF(Penalties!$AM24:$AS24,Q$51))</f>
        <v>1</v>
      </c>
      <c r="R73" s="14">
        <f ca="1">IF(($B72=""),"",COUNTIF(Penalties!$AM24:$AS24,R$51))</f>
        <v>0</v>
      </c>
      <c r="S73" s="14">
        <f ca="1">IF(($B72=""),"",COUNTIF(Penalties!$AM24:$AS24,S$51))</f>
        <v>0</v>
      </c>
      <c r="T73" s="14">
        <f ca="1">IF(($B72=""),"",COUNTIF(Penalties!$AM24:$AS24,T$51))</f>
        <v>0</v>
      </c>
      <c r="U73" s="415">
        <f ca="1">IF((B72=""),"",SUM(E73:T73))</f>
        <v>1</v>
      </c>
      <c r="V73" s="418">
        <f ca="1">IF((B72=""),"",SUM(E73:T73))</f>
        <v>1</v>
      </c>
      <c r="W73" s="551" t="str">
        <f ca="1">IF(($B72=""),"",IF((Penalties!$AT24=W$51),1,""))</f>
        <v/>
      </c>
      <c r="X73" s="369" t="str">
        <f ca="1">IF(($B72=""),"",IF((Penalties!$AT24=X$51),1,""))</f>
        <v/>
      </c>
      <c r="Y73" s="369" t="str">
        <f ca="1">IF(($B72=""),"",IF((Penalties!$AT24=Y$51),1,""))</f>
        <v/>
      </c>
      <c r="Z73" s="369" t="str">
        <f ca="1">IF(($B72=""),"",IF((Penalties!$AT24=Z$51),1,""))</f>
        <v/>
      </c>
      <c r="AA73" s="369" t="str">
        <f ca="1">IF(($B72=""),"",IF((Penalties!$AT24=AA$51),1,""))</f>
        <v/>
      </c>
      <c r="AB73" s="369" t="str">
        <f ca="1">IF(($B72=""),"",IF((Penalties!$AT24=AB$51),1,""))</f>
        <v/>
      </c>
      <c r="AC73" s="369" t="str">
        <f ca="1">IF(($B72=""),"",IF((Penalties!$AT24=AC$51),1,""))</f>
        <v/>
      </c>
      <c r="AD73" s="369" t="str">
        <f ca="1">IF(($B72=""),"",IF((Penalties!$AT24=AD$51),1,""))</f>
        <v/>
      </c>
      <c r="AE73" s="369" t="str">
        <f ca="1">IF(($B72=""),"",IF((Penalties!$AT24=AE$51),1,""))</f>
        <v/>
      </c>
      <c r="AF73" s="369" t="str">
        <f ca="1">IF(($B72=""),"",IF((Penalties!$AT24=AF$51),1,""))</f>
        <v/>
      </c>
      <c r="AG73" s="369" t="str">
        <f ca="1">IF(($B72=""),"",IF((Penalties!$AT24=AG$51),1,""))</f>
        <v/>
      </c>
      <c r="AH73" s="369" t="str">
        <f ca="1">IF(($B72=""),"",IF((Penalties!$AT24=AH$51),1,""))</f>
        <v/>
      </c>
      <c r="AI73" s="360" t="str">
        <f ca="1">IF(($B72=""),"",IF((Penalties!$AT24=AI$51),1,""))</f>
        <v/>
      </c>
      <c r="AJ73" s="101" t="str">
        <f>IF((SUM(X72:AI73)=0), "", IF((SUM(X72:AI72)=1), LOOKUP(1, X72:AI72, $X$51:$AI$51), LOOKUP(1, X73:AI73, $X$51:$AI$51)))</f>
        <v/>
      </c>
      <c r="AK73" s="130"/>
      <c r="AL73" s="14"/>
      <c r="AM73" s="14"/>
      <c r="AN73" s="14"/>
      <c r="AO73" s="14"/>
      <c r="AP73" s="14"/>
      <c r="AQ73" s="14"/>
      <c r="AR73" s="14"/>
      <c r="AS73" s="14"/>
      <c r="AT73" s="14"/>
      <c r="AU73" s="14"/>
      <c r="AV73" s="14"/>
      <c r="AW73" s="14"/>
      <c r="AX73" s="14"/>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row>
    <row r="74" spans="1:90" s="137" customFormat="1" ht="13">
      <c r="A74" s="1087">
        <f>A72+1</f>
        <v>12</v>
      </c>
      <c r="B74" s="1088" t="str">
        <f ca="1">IF((IBRF!H22=""),"",IBRF!H22)</f>
        <v>N20</v>
      </c>
      <c r="C74" s="1089" t="str">
        <f ca="1">IF((IBRF!I22=""),"",IBRF!I22)</f>
        <v>COOL WHIP</v>
      </c>
      <c r="D74" s="273" t="s">
        <v>235</v>
      </c>
      <c r="E74" s="273">
        <f ca="1">IF(($B74=""),"",COUNTIF(Penalties!$O26:$U26,E$51))</f>
        <v>0</v>
      </c>
      <c r="F74" s="273">
        <f ca="1">IF(($B74=""),"",COUNTIF(Penalties!$O26:$U26,F$51))</f>
        <v>0</v>
      </c>
      <c r="G74" s="273">
        <f ca="1">IF(($B74=""),"",COUNTIF(Penalties!$O26:$U26,G$51))</f>
        <v>0</v>
      </c>
      <c r="H74" s="273">
        <f ca="1">IF(($B74=""),"",COUNTIF(Penalties!$O26:$U26,H$51))</f>
        <v>0</v>
      </c>
      <c r="I74" s="273">
        <f ca="1">IF(($B74=""),"",COUNTIF(Penalties!$O26:$U26,I$51))</f>
        <v>0</v>
      </c>
      <c r="J74" s="273">
        <f ca="1">IF(($B74=""),"",COUNTIF(Penalties!$O26:$U26,J$51))</f>
        <v>0</v>
      </c>
      <c r="K74" s="273">
        <f ca="1">IF(($B74=""),"",COUNTIF(Penalties!$O26:$U26,K$51))</f>
        <v>0</v>
      </c>
      <c r="L74" s="273">
        <f ca="1">IF(($B74=""),"",COUNTIF(Penalties!$O26:$U26,L$51))</f>
        <v>0</v>
      </c>
      <c r="M74" s="273">
        <f ca="1">IF(($B74=""),"",COUNTIF(Penalties!$O26:$U26,M$51))</f>
        <v>0</v>
      </c>
      <c r="N74" s="273">
        <f ca="1">IF(($B74=""),"",COUNTIF(Penalties!$O26:$U26,N$51))</f>
        <v>0</v>
      </c>
      <c r="O74" s="273">
        <f ca="1">IF(($B74=""),"",COUNTIF(Penalties!$O26:$U26,O$51))</f>
        <v>0</v>
      </c>
      <c r="P74" s="273">
        <f ca="1">IF(($B74=""),"",COUNTIF(Penalties!$O26:$U26,P$51))</f>
        <v>0</v>
      </c>
      <c r="Q74" s="273">
        <f ca="1">IF(($B74=""),"",COUNTIF(Penalties!$O26:$U26,Q$51))</f>
        <v>0</v>
      </c>
      <c r="R74" s="273">
        <f ca="1">IF(($B74=""),"",COUNTIF(Penalties!$O26:$U26,R$51))</f>
        <v>0</v>
      </c>
      <c r="S74" s="273">
        <f ca="1">IF(($B74=""),"",COUNTIF(Penalties!$O26:$U26,S$51))</f>
        <v>0</v>
      </c>
      <c r="T74" s="273">
        <f ca="1">IF(($B74=""),"",COUNTIF(Penalties!$O26:$U26,T$51))</f>
        <v>0</v>
      </c>
      <c r="U74" s="340">
        <f ca="1">IF((B74=""),"",SUM(E74:T74))</f>
        <v>0</v>
      </c>
      <c r="V74" s="471">
        <f ca="1">IF((B74=""),"",SUM(E74:T74))</f>
        <v>0</v>
      </c>
      <c r="W74" s="551" t="str">
        <f ca="1">IF(($B74=""),"",IF((Penalties!$V26=W$51),1,""))</f>
        <v/>
      </c>
      <c r="X74" s="369" t="str">
        <f ca="1">IF(($B74=""),"",IF((Penalties!$V26=X$51),1,""))</f>
        <v/>
      </c>
      <c r="Y74" s="369" t="str">
        <f ca="1">IF(($B74=""),"",IF((Penalties!$V26=Y$51),1,""))</f>
        <v/>
      </c>
      <c r="Z74" s="369" t="str">
        <f ca="1">IF(($B74=""),"",IF((Penalties!$V26=Z$51),1,""))</f>
        <v/>
      </c>
      <c r="AA74" s="369" t="str">
        <f ca="1">IF(($B74=""),"",IF((Penalties!$V26=AA$51),1,""))</f>
        <v/>
      </c>
      <c r="AB74" s="369" t="str">
        <f ca="1">IF(($B74=""),"",IF((Penalties!$V26=AB$51),1,""))</f>
        <v/>
      </c>
      <c r="AC74" s="369" t="str">
        <f ca="1">IF(($B74=""),"",IF((Penalties!$V26=AC$51),1,""))</f>
        <v/>
      </c>
      <c r="AD74" s="369" t="str">
        <f ca="1">IF(($B74=""),"",IF((Penalties!$V26=AD$51),1,""))</f>
        <v/>
      </c>
      <c r="AE74" s="369" t="str">
        <f ca="1">IF(($B74=""),"",IF((Penalties!$V26=AE$51),1,""))</f>
        <v/>
      </c>
      <c r="AF74" s="369" t="str">
        <f ca="1">IF(($B74=""),"",IF((Penalties!$V26=AF$51),1,""))</f>
        <v/>
      </c>
      <c r="AG74" s="369" t="str">
        <f ca="1">IF(($B74=""),"",IF((Penalties!$V26=AG$51),1,""))</f>
        <v/>
      </c>
      <c r="AH74" s="369" t="str">
        <f ca="1">IF(($B74=""),"",IF((Penalties!$V26=AH$51),1,""))</f>
        <v/>
      </c>
      <c r="AI74" s="360" t="str">
        <f ca="1">IF(($B74=""),"",IF((Penalties!$V26=AI$51),1,""))</f>
        <v/>
      </c>
      <c r="AJ74" s="260"/>
      <c r="AK74" s="130"/>
      <c r="AL74" s="14"/>
      <c r="AM74" s="14"/>
      <c r="AN74" s="14"/>
      <c r="AO74" s="14"/>
      <c r="AP74" s="14"/>
      <c r="AQ74" s="14"/>
      <c r="AR74" s="14"/>
      <c r="AS74" s="14"/>
      <c r="AT74" s="14"/>
      <c r="AU74" s="14"/>
      <c r="AV74" s="14"/>
      <c r="AW74" s="14"/>
      <c r="AX74" s="14"/>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row>
    <row r="75" spans="1:90" s="137" customFormat="1" ht="13.5" customHeight="1">
      <c r="A75" s="1087"/>
      <c r="B75" s="1088"/>
      <c r="C75" s="1089"/>
      <c r="D75" s="273" t="s">
        <v>127</v>
      </c>
      <c r="E75" s="273">
        <f ca="1">IF(($B74=""),"",COUNTIF(Penalties!$AM26:$AS26,E$51))</f>
        <v>0</v>
      </c>
      <c r="F75" s="273">
        <f ca="1">IF(($B74=""),"",COUNTIF(Penalties!$AM26:$AS26,F$51))</f>
        <v>0</v>
      </c>
      <c r="G75" s="273">
        <f ca="1">IF(($B74=""),"",COUNTIF(Penalties!$AM26:$AS26,G$51))</f>
        <v>0</v>
      </c>
      <c r="H75" s="273">
        <f ca="1">IF(($B74=""),"",COUNTIF(Penalties!$AM26:$AS26,H$51))</f>
        <v>0</v>
      </c>
      <c r="I75" s="273">
        <f ca="1">IF(($B74=""),"",COUNTIF(Penalties!$AM26:$AS26,I$51))</f>
        <v>1</v>
      </c>
      <c r="J75" s="273">
        <f ca="1">IF(($B74=""),"",COUNTIF(Penalties!$AM26:$AS26,J$51))</f>
        <v>0</v>
      </c>
      <c r="K75" s="273">
        <f ca="1">IF(($B74=""),"",COUNTIF(Penalties!$AM26:$AS26,K$51))</f>
        <v>0</v>
      </c>
      <c r="L75" s="273">
        <f ca="1">IF(($B74=""),"",COUNTIF(Penalties!$AM26:$AS26,L$51))</f>
        <v>0</v>
      </c>
      <c r="M75" s="273">
        <f ca="1">IF(($B74=""),"",COUNTIF(Penalties!$AM26:$AS26,M$51))</f>
        <v>0</v>
      </c>
      <c r="N75" s="273">
        <f ca="1">IF(($B74=""),"",COUNTIF(Penalties!$AM26:$AS26,N$51))</f>
        <v>0</v>
      </c>
      <c r="O75" s="273">
        <f ca="1">IF(($B74=""),"",COUNTIF(Penalties!$AM26:$AS26,O$51))</f>
        <v>0</v>
      </c>
      <c r="P75" s="273">
        <f ca="1">IF(($B74=""),"",COUNTIF(Penalties!$AM26:$AS26,P$51))</f>
        <v>0</v>
      </c>
      <c r="Q75" s="273">
        <f ca="1">IF(($B74=""),"",COUNTIF(Penalties!$AM26:$AS26,Q$51))</f>
        <v>1</v>
      </c>
      <c r="R75" s="273">
        <f ca="1">IF(($B74=""),"",COUNTIF(Penalties!$AM26:$AS26,R$51))</f>
        <v>0</v>
      </c>
      <c r="S75" s="273">
        <f ca="1">IF(($B74=""),"",COUNTIF(Penalties!$AM26:$AS26,S$51))</f>
        <v>0</v>
      </c>
      <c r="T75" s="273">
        <f ca="1">IF(($B74=""),"",COUNTIF(Penalties!$AM26:$AS26,T$51))</f>
        <v>0</v>
      </c>
      <c r="U75" s="340">
        <f ca="1">IF((B74=""),"",SUM(E75:T75))</f>
        <v>2</v>
      </c>
      <c r="V75" s="471">
        <f ca="1">IF((B74=""),"",SUM(E75:T75))</f>
        <v>2</v>
      </c>
      <c r="W75" s="551" t="str">
        <f ca="1">IF(($B74=""),"",IF((Penalties!$AT26=W$51),1,""))</f>
        <v/>
      </c>
      <c r="X75" s="369" t="str">
        <f ca="1">IF(($B74=""),"",IF((Penalties!$AT26=X$51),1,""))</f>
        <v/>
      </c>
      <c r="Y75" s="369" t="str">
        <f ca="1">IF(($B74=""),"",IF((Penalties!$AT26=Y$51),1,""))</f>
        <v/>
      </c>
      <c r="Z75" s="369" t="str">
        <f ca="1">IF(($B74=""),"",IF((Penalties!$AT26=Z$51),1,""))</f>
        <v/>
      </c>
      <c r="AA75" s="369" t="str">
        <f ca="1">IF(($B74=""),"",IF((Penalties!$AT26=AA$51),1,""))</f>
        <v/>
      </c>
      <c r="AB75" s="369" t="str">
        <f ca="1">IF(($B74=""),"",IF((Penalties!$AT26=AB$51),1,""))</f>
        <v/>
      </c>
      <c r="AC75" s="369" t="str">
        <f ca="1">IF(($B74=""),"",IF((Penalties!$AT26=AC$51),1,""))</f>
        <v/>
      </c>
      <c r="AD75" s="369" t="str">
        <f ca="1">IF(($B74=""),"",IF((Penalties!$AT26=AD$51),1,""))</f>
        <v/>
      </c>
      <c r="AE75" s="369" t="str">
        <f ca="1">IF(($B74=""),"",IF((Penalties!$AT26=AE$51),1,""))</f>
        <v/>
      </c>
      <c r="AF75" s="369" t="str">
        <f ca="1">IF(($B74=""),"",IF((Penalties!$AT26=AF$51),1,""))</f>
        <v/>
      </c>
      <c r="AG75" s="369" t="str">
        <f ca="1">IF(($B74=""),"",IF((Penalties!$AT26=AG$51),1,""))</f>
        <v/>
      </c>
      <c r="AH75" s="369" t="str">
        <f ca="1">IF(($B74=""),"",IF((Penalties!$AT26=AH$51),1,""))</f>
        <v/>
      </c>
      <c r="AI75" s="360" t="str">
        <f ca="1">IF(($B74=""),"",IF((Penalties!$AT26=AI$51),1,""))</f>
        <v/>
      </c>
      <c r="AJ75" s="508" t="str">
        <f>IF((SUM(X74:AI75)=0), "", IF((SUM(X74:AI74)=1), LOOKUP(1, X74:AI74, $X$51:$AI$51), LOOKUP(1, X75:AI75, $X$51:$AI$51)))</f>
        <v/>
      </c>
      <c r="AK75" s="130"/>
      <c r="AL75" s="14"/>
      <c r="AM75" s="14"/>
      <c r="AN75" s="14"/>
      <c r="AO75" s="14"/>
      <c r="AP75" s="14"/>
      <c r="AQ75" s="14"/>
      <c r="AR75" s="14"/>
      <c r="AS75" s="14"/>
      <c r="AT75" s="14"/>
      <c r="AU75" s="14"/>
      <c r="AV75" s="14"/>
      <c r="AW75" s="14"/>
      <c r="AX75" s="14"/>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row>
    <row r="76" spans="1:90" s="137" customFormat="1" ht="13">
      <c r="A76" s="814">
        <f>A74+1</f>
        <v>13</v>
      </c>
      <c r="B76" s="1085" t="str">
        <f ca="1">IF((IBRF!H23=""),"",IBRF!H23)</f>
        <v>W00T</v>
      </c>
      <c r="C76" s="1086" t="str">
        <f ca="1">IF((IBRF!I23=""),"",IBRF!I23)</f>
        <v>GENNIFERAL</v>
      </c>
      <c r="D76" s="14" t="s">
        <v>235</v>
      </c>
      <c r="E76" s="14">
        <f ca="1">IF(($B76=""),"",COUNTIF(Penalties!$O28:$U28,E$51))</f>
        <v>0</v>
      </c>
      <c r="F76" s="14">
        <f ca="1">IF(($B76=""),"",COUNTIF(Penalties!$O28:$U28,F$51))</f>
        <v>0</v>
      </c>
      <c r="G76" s="14">
        <f ca="1">IF(($B76=""),"",COUNTIF(Penalties!$O28:$U28,G$51))</f>
        <v>0</v>
      </c>
      <c r="H76" s="14">
        <f ca="1">IF(($B76=""),"",COUNTIF(Penalties!$O28:$U28,H$51))</f>
        <v>0</v>
      </c>
      <c r="I76" s="14">
        <f ca="1">IF(($B76=""),"",COUNTIF(Penalties!$O28:$U28,I$51))</f>
        <v>0</v>
      </c>
      <c r="J76" s="14">
        <f ca="1">IF(($B76=""),"",COUNTIF(Penalties!$O28:$U28,J$51))</f>
        <v>0</v>
      </c>
      <c r="K76" s="14">
        <f ca="1">IF(($B76=""),"",COUNTIF(Penalties!$O28:$U28,K$51))</f>
        <v>0</v>
      </c>
      <c r="L76" s="14">
        <f ca="1">IF(($B76=""),"",COUNTIF(Penalties!$O28:$U28,L$51))</f>
        <v>0</v>
      </c>
      <c r="M76" s="14">
        <f ca="1">IF(($B76=""),"",COUNTIF(Penalties!$O28:$U28,M$51))</f>
        <v>0</v>
      </c>
      <c r="N76" s="14">
        <f ca="1">IF(($B76=""),"",COUNTIF(Penalties!$O28:$U28,N$51))</f>
        <v>0</v>
      </c>
      <c r="O76" s="14">
        <f ca="1">IF(($B76=""),"",COUNTIF(Penalties!$O28:$U28,O$51))</f>
        <v>0</v>
      </c>
      <c r="P76" s="14">
        <f ca="1">IF(($B76=""),"",COUNTIF(Penalties!$O28:$U28,P$51))</f>
        <v>0</v>
      </c>
      <c r="Q76" s="14">
        <f ca="1">IF(($B76=""),"",COUNTIF(Penalties!$O28:$U28,Q$51))</f>
        <v>0</v>
      </c>
      <c r="R76" s="14">
        <f ca="1">IF(($B76=""),"",COUNTIF(Penalties!$O28:$U28,R$51))</f>
        <v>0</v>
      </c>
      <c r="S76" s="14">
        <f ca="1">IF(($B76=""),"",COUNTIF(Penalties!$O28:$U28,S$51))</f>
        <v>0</v>
      </c>
      <c r="T76" s="14">
        <f ca="1">IF(($B76=""),"",COUNTIF(Penalties!$O28:$U28,T$51))</f>
        <v>0</v>
      </c>
      <c r="U76" s="415">
        <f ca="1">IF((B76=""),"",SUM(E76:T76))</f>
        <v>0</v>
      </c>
      <c r="V76" s="418">
        <f ca="1">IF((B76=""),"",SUM(E76:T76))</f>
        <v>0</v>
      </c>
      <c r="W76" s="551" t="str">
        <f ca="1">IF(($B76=""),"",IF((Penalties!$V28=W$51),1,""))</f>
        <v/>
      </c>
      <c r="X76" s="369" t="str">
        <f ca="1">IF(($B76=""),"",IF((Penalties!$V28=X$51),1,""))</f>
        <v/>
      </c>
      <c r="Y76" s="369" t="str">
        <f ca="1">IF(($B76=""),"",IF((Penalties!$V28=Y$51),1,""))</f>
        <v/>
      </c>
      <c r="Z76" s="369" t="str">
        <f ca="1">IF(($B76=""),"",IF((Penalties!$V28=Z$51),1,""))</f>
        <v/>
      </c>
      <c r="AA76" s="369" t="str">
        <f ca="1">IF(($B76=""),"",IF((Penalties!$V28=AA$51),1,""))</f>
        <v/>
      </c>
      <c r="AB76" s="369" t="str">
        <f ca="1">IF(($B76=""),"",IF((Penalties!$V28=AB$51),1,""))</f>
        <v/>
      </c>
      <c r="AC76" s="369" t="str">
        <f ca="1">IF(($B76=""),"",IF((Penalties!$V28=AC$51),1,""))</f>
        <v/>
      </c>
      <c r="AD76" s="369" t="str">
        <f ca="1">IF(($B76=""),"",IF((Penalties!$V28=AD$51),1,""))</f>
        <v/>
      </c>
      <c r="AE76" s="369" t="str">
        <f ca="1">IF(($B76=""),"",IF((Penalties!$V28=AE$51),1,""))</f>
        <v/>
      </c>
      <c r="AF76" s="369" t="str">
        <f ca="1">IF(($B76=""),"",IF((Penalties!$V28=AF$51),1,""))</f>
        <v/>
      </c>
      <c r="AG76" s="369" t="str">
        <f ca="1">IF(($B76=""),"",IF((Penalties!$V28=AG$51),1,""))</f>
        <v/>
      </c>
      <c r="AH76" s="369" t="str">
        <f ca="1">IF(($B76=""),"",IF((Penalties!$V28=AH$51),1,""))</f>
        <v/>
      </c>
      <c r="AI76" s="360" t="str">
        <f ca="1">IF(($B76=""),"",IF((Penalties!$V28=AI$51),1,""))</f>
        <v/>
      </c>
      <c r="AJ76" s="195"/>
      <c r="AK76" s="130"/>
      <c r="AL76" s="14"/>
      <c r="AM76" s="14"/>
      <c r="AN76" s="14"/>
      <c r="AO76" s="14"/>
      <c r="AP76" s="14"/>
      <c r="AQ76" s="14"/>
      <c r="AR76" s="14"/>
      <c r="AS76" s="14"/>
      <c r="AT76" s="14"/>
      <c r="AU76" s="14"/>
      <c r="AV76" s="14"/>
      <c r="AW76" s="14"/>
      <c r="AX76" s="14"/>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row>
    <row r="77" spans="1:90" s="137" customFormat="1" ht="13">
      <c r="A77" s="814"/>
      <c r="B77" s="1085"/>
      <c r="C77" s="1086"/>
      <c r="D77" s="14" t="s">
        <v>127</v>
      </c>
      <c r="E77" s="14">
        <f ca="1">IF(($B76=""),"",COUNTIF(Penalties!$AM28:$AS28,E$51))</f>
        <v>0</v>
      </c>
      <c r="F77" s="14">
        <f ca="1">IF(($B76=""),"",COUNTIF(Penalties!$AM28:$AS28,F$51))</f>
        <v>0</v>
      </c>
      <c r="G77" s="14">
        <f ca="1">IF(($B76=""),"",COUNTIF(Penalties!$AM28:$AS28,G$51))</f>
        <v>0</v>
      </c>
      <c r="H77" s="14">
        <f ca="1">IF(($B76=""),"",COUNTIF(Penalties!$AM28:$AS28,H$51))</f>
        <v>0</v>
      </c>
      <c r="I77" s="14">
        <f ca="1">IF(($B76=""),"",COUNTIF(Penalties!$AM28:$AS28,I$51))</f>
        <v>0</v>
      </c>
      <c r="J77" s="14">
        <f ca="1">IF(($B76=""),"",COUNTIF(Penalties!$AM28:$AS28,J$51))</f>
        <v>0</v>
      </c>
      <c r="K77" s="14">
        <f ca="1">IF(($B76=""),"",COUNTIF(Penalties!$AM28:$AS28,K$51))</f>
        <v>0</v>
      </c>
      <c r="L77" s="14">
        <f ca="1">IF(($B76=""),"",COUNTIF(Penalties!$AM28:$AS28,L$51))</f>
        <v>0</v>
      </c>
      <c r="M77" s="14">
        <f ca="1">IF(($B76=""),"",COUNTIF(Penalties!$AM28:$AS28,M$51))</f>
        <v>0</v>
      </c>
      <c r="N77" s="14">
        <f ca="1">IF(($B76=""),"",COUNTIF(Penalties!$AM28:$AS28,N$51))</f>
        <v>0</v>
      </c>
      <c r="O77" s="14">
        <f ca="1">IF(($B76=""),"",COUNTIF(Penalties!$AM28:$AS28,O$51))</f>
        <v>0</v>
      </c>
      <c r="P77" s="14">
        <f ca="1">IF(($B76=""),"",COUNTIF(Penalties!$AM28:$AS28,P$51))</f>
        <v>0</v>
      </c>
      <c r="Q77" s="14">
        <f ca="1">IF(($B76=""),"",COUNTIF(Penalties!$AM28:$AS28,Q$51))</f>
        <v>0</v>
      </c>
      <c r="R77" s="14">
        <f ca="1">IF(($B76=""),"",COUNTIF(Penalties!$AM28:$AS28,R$51))</f>
        <v>0</v>
      </c>
      <c r="S77" s="14">
        <f ca="1">IF(($B76=""),"",COUNTIF(Penalties!$AM28:$AS28,S$51))</f>
        <v>0</v>
      </c>
      <c r="T77" s="14">
        <f ca="1">IF(($B76=""),"",COUNTIF(Penalties!$AM28:$AS28,T$51))</f>
        <v>0</v>
      </c>
      <c r="U77" s="415">
        <f ca="1">IF((B76=""),"",SUM(E77:T77))</f>
        <v>0</v>
      </c>
      <c r="V77" s="418">
        <f ca="1">IF((B76=""),"",SUM(E77:T77))</f>
        <v>0</v>
      </c>
      <c r="W77" s="551" t="str">
        <f ca="1">IF(($B76=""),"",IF((Penalties!$AT28=W$51),1,""))</f>
        <v/>
      </c>
      <c r="X77" s="369" t="str">
        <f ca="1">IF(($B76=""),"",IF((Penalties!$AT28=X$51),1,""))</f>
        <v/>
      </c>
      <c r="Y77" s="369" t="str">
        <f ca="1">IF(($B76=""),"",IF((Penalties!$AT28=Y$51),1,""))</f>
        <v/>
      </c>
      <c r="Z77" s="369" t="str">
        <f ca="1">IF(($B76=""),"",IF((Penalties!$AT28=Z$51),1,""))</f>
        <v/>
      </c>
      <c r="AA77" s="369" t="str">
        <f ca="1">IF(($B76=""),"",IF((Penalties!$AT28=AA$51),1,""))</f>
        <v/>
      </c>
      <c r="AB77" s="369" t="str">
        <f ca="1">IF(($B76=""),"",IF((Penalties!$AT28=AB$51),1,""))</f>
        <v/>
      </c>
      <c r="AC77" s="369" t="str">
        <f ca="1">IF(($B76=""),"",IF((Penalties!$AT28=AC$51),1,""))</f>
        <v/>
      </c>
      <c r="AD77" s="369" t="str">
        <f ca="1">IF(($B76=""),"",IF((Penalties!$AT28=AD$51),1,""))</f>
        <v/>
      </c>
      <c r="AE77" s="369" t="str">
        <f ca="1">IF(($B76=""),"",IF((Penalties!$AT28=AE$51),1,""))</f>
        <v/>
      </c>
      <c r="AF77" s="369" t="str">
        <f ca="1">IF(($B76=""),"",IF((Penalties!$AT28=AF$51),1,""))</f>
        <v/>
      </c>
      <c r="AG77" s="369" t="str">
        <f ca="1">IF(($B76=""),"",IF((Penalties!$AT28=AG$51),1,""))</f>
        <v/>
      </c>
      <c r="AH77" s="369" t="str">
        <f ca="1">IF(($B76=""),"",IF((Penalties!$AT28=AH$51),1,""))</f>
        <v/>
      </c>
      <c r="AI77" s="360" t="str">
        <f ca="1">IF(($B76=""),"",IF((Penalties!$AT28=AI$51),1,""))</f>
        <v/>
      </c>
      <c r="AJ77" s="101" t="str">
        <f>IF((SUM(X76:AI77)=0), "", IF((SUM(X76:AI76)=1), LOOKUP(1, X76:AI76, $X$51:$AI$51), LOOKUP(1, X77:AI77, $X$51:$AI$51)))</f>
        <v/>
      </c>
      <c r="AK77" s="130"/>
      <c r="AL77" s="14"/>
      <c r="AM77" s="14"/>
      <c r="AN77" s="14"/>
      <c r="AO77" s="14"/>
      <c r="AP77" s="14"/>
      <c r="AQ77" s="14"/>
      <c r="AR77" s="14"/>
      <c r="AS77" s="14"/>
      <c r="AT77" s="14"/>
      <c r="AU77" s="14"/>
      <c r="AV77" s="14"/>
      <c r="AW77" s="14"/>
      <c r="AX77" s="14"/>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row>
    <row r="78" spans="1:90" s="137" customFormat="1" ht="13">
      <c r="A78" s="1087">
        <f>A76+1</f>
        <v>14</v>
      </c>
      <c r="B78" s="1088" t="str">
        <f ca="1">IF((IBRF!H24=""),"",IBRF!H24)</f>
        <v>8</v>
      </c>
      <c r="C78" s="1089" t="str">
        <f ca="1">IF((IBRF!I24=""),"",IBRF!I24)</f>
        <v>GHETTO BARBIE (ALT)</v>
      </c>
      <c r="D78" s="273" t="s">
        <v>235</v>
      </c>
      <c r="E78" s="273">
        <f ca="1">IF(($B78=""),"",COUNTIF(Penalties!$O30:$U30,E$51))</f>
        <v>0</v>
      </c>
      <c r="F78" s="273">
        <f ca="1">IF(($B78=""),"",COUNTIF(Penalties!$O30:$U30,F$51))</f>
        <v>0</v>
      </c>
      <c r="G78" s="273">
        <f ca="1">IF(($B78=""),"",COUNTIF(Penalties!$O30:$U30,G$51))</f>
        <v>0</v>
      </c>
      <c r="H78" s="273">
        <f ca="1">IF(($B78=""),"",COUNTIF(Penalties!$O30:$U30,H$51))</f>
        <v>0</v>
      </c>
      <c r="I78" s="273">
        <f ca="1">IF(($B78=""),"",COUNTIF(Penalties!$O30:$U30,I$51))</f>
        <v>0</v>
      </c>
      <c r="J78" s="273">
        <f ca="1">IF(($B78=""),"",COUNTIF(Penalties!$O30:$U30,J$51))</f>
        <v>0</v>
      </c>
      <c r="K78" s="273">
        <f ca="1">IF(($B78=""),"",COUNTIF(Penalties!$O30:$U30,K$51))</f>
        <v>0</v>
      </c>
      <c r="L78" s="273">
        <f ca="1">IF(($B78=""),"",COUNTIF(Penalties!$O30:$U30,L$51))</f>
        <v>0</v>
      </c>
      <c r="M78" s="273">
        <f ca="1">IF(($B78=""),"",COUNTIF(Penalties!$O30:$U30,M$51))</f>
        <v>0</v>
      </c>
      <c r="N78" s="273">
        <f ca="1">IF(($B78=""),"",COUNTIF(Penalties!$O30:$U30,N$51))</f>
        <v>0</v>
      </c>
      <c r="O78" s="273">
        <f ca="1">IF(($B78=""),"",COUNTIF(Penalties!$O30:$U30,O$51))</f>
        <v>0</v>
      </c>
      <c r="P78" s="273">
        <f ca="1">IF(($B78=""),"",COUNTIF(Penalties!$O30:$U30,P$51))</f>
        <v>0</v>
      </c>
      <c r="Q78" s="273">
        <f ca="1">IF(($B78=""),"",COUNTIF(Penalties!$O30:$U30,Q$51))</f>
        <v>0</v>
      </c>
      <c r="R78" s="273">
        <f ca="1">IF(($B78=""),"",COUNTIF(Penalties!$O30:$U30,R$51))</f>
        <v>0</v>
      </c>
      <c r="S78" s="273">
        <f ca="1">IF(($B78=""),"",COUNTIF(Penalties!$O30:$U30,S$51))</f>
        <v>0</v>
      </c>
      <c r="T78" s="273">
        <f ca="1">IF(($B78=""),"",COUNTIF(Penalties!$O30:$U30,T$51))</f>
        <v>0</v>
      </c>
      <c r="U78" s="340">
        <f ca="1">IF((B78=""),"",SUM(E78:T78))</f>
        <v>0</v>
      </c>
      <c r="V78" s="471">
        <f ca="1">IF((B78=""),"",SUM(E78:T78))</f>
        <v>0</v>
      </c>
      <c r="W78" s="551" t="str">
        <f ca="1">IF(($B78=""),"",IF((Penalties!$V30=W$51),1,""))</f>
        <v/>
      </c>
      <c r="X78" s="369" t="str">
        <f ca="1">IF(($B78=""),"",IF((Penalties!$V30=X$51),1,""))</f>
        <v/>
      </c>
      <c r="Y78" s="369" t="str">
        <f ca="1">IF(($B78=""),"",IF((Penalties!$V30=Y$51),1,""))</f>
        <v/>
      </c>
      <c r="Z78" s="369" t="str">
        <f ca="1">IF(($B78=""),"",IF((Penalties!$V30=Z$51),1,""))</f>
        <v/>
      </c>
      <c r="AA78" s="369" t="str">
        <f ca="1">IF(($B78=""),"",IF((Penalties!$V30=AA$51),1,""))</f>
        <v/>
      </c>
      <c r="AB78" s="369" t="str">
        <f ca="1">IF(($B78=""),"",IF((Penalties!$V30=AB$51),1,""))</f>
        <v/>
      </c>
      <c r="AC78" s="369" t="str">
        <f ca="1">IF(($B78=""),"",IF((Penalties!$V30=AC$51),1,""))</f>
        <v/>
      </c>
      <c r="AD78" s="369" t="str">
        <f ca="1">IF(($B78=""),"",IF((Penalties!$V30=AD$51),1,""))</f>
        <v/>
      </c>
      <c r="AE78" s="369" t="str">
        <f ca="1">IF(($B78=""),"",IF((Penalties!$V30=AE$51),1,""))</f>
        <v/>
      </c>
      <c r="AF78" s="369" t="str">
        <f ca="1">IF(($B78=""),"",IF((Penalties!$V30=AF$51),1,""))</f>
        <v/>
      </c>
      <c r="AG78" s="369" t="str">
        <f ca="1">IF(($B78=""),"",IF((Penalties!$V30=AG$51),1,""))</f>
        <v/>
      </c>
      <c r="AH78" s="369" t="str">
        <f ca="1">IF(($B78=""),"",IF((Penalties!$V30=AH$51),1,""))</f>
        <v/>
      </c>
      <c r="AI78" s="360" t="str">
        <f ca="1">IF(($B78=""),"",IF((Penalties!$V30=AI$51),1,""))</f>
        <v/>
      </c>
      <c r="AJ78" s="260"/>
      <c r="AK78" s="130"/>
      <c r="AL78" s="14"/>
      <c r="AM78" s="14"/>
      <c r="AN78" s="14"/>
      <c r="AO78" s="14"/>
      <c r="AP78" s="14"/>
      <c r="AQ78" s="14"/>
      <c r="AR78" s="14"/>
      <c r="AS78" s="14"/>
      <c r="AT78" s="14"/>
      <c r="AU78" s="14"/>
      <c r="AV78" s="14"/>
      <c r="AW78" s="14"/>
      <c r="AX78" s="14"/>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135"/>
      <c r="BV78" s="135"/>
      <c r="BW78" s="135"/>
      <c r="BX78" s="135"/>
      <c r="BY78" s="135"/>
      <c r="BZ78" s="135"/>
      <c r="CA78" s="135"/>
      <c r="CB78" s="135"/>
      <c r="CC78" s="135"/>
      <c r="CD78" s="135"/>
      <c r="CE78" s="135"/>
      <c r="CF78" s="135"/>
      <c r="CG78" s="135"/>
      <c r="CH78" s="135"/>
      <c r="CI78" s="135"/>
      <c r="CJ78" s="135"/>
      <c r="CK78" s="135"/>
      <c r="CL78" s="135"/>
    </row>
    <row r="79" spans="1:90" s="137" customFormat="1" ht="13.5" customHeight="1">
      <c r="A79" s="1087"/>
      <c r="B79" s="1088"/>
      <c r="C79" s="1089"/>
      <c r="D79" s="273" t="s">
        <v>127</v>
      </c>
      <c r="E79" s="273">
        <f ca="1">IF(($B78=""),"",COUNTIF(Penalties!$AM30:$AS30,E$51))</f>
        <v>0</v>
      </c>
      <c r="F79" s="273">
        <f ca="1">IF(($B78=""),"",COUNTIF(Penalties!$AM30:$AS30,F$51))</f>
        <v>0</v>
      </c>
      <c r="G79" s="273">
        <f ca="1">IF(($B78=""),"",COUNTIF(Penalties!$AM30:$AS30,G$51))</f>
        <v>0</v>
      </c>
      <c r="H79" s="273">
        <f ca="1">IF(($B78=""),"",COUNTIF(Penalties!$AM30:$AS30,H$51))</f>
        <v>0</v>
      </c>
      <c r="I79" s="273">
        <f ca="1">IF(($B78=""),"",COUNTIF(Penalties!$AM30:$AS30,I$51))</f>
        <v>0</v>
      </c>
      <c r="J79" s="273">
        <f ca="1">IF(($B78=""),"",COUNTIF(Penalties!$AM30:$AS30,J$51))</f>
        <v>0</v>
      </c>
      <c r="K79" s="273">
        <f ca="1">IF(($B78=""),"",COUNTIF(Penalties!$AM30:$AS30,K$51))</f>
        <v>0</v>
      </c>
      <c r="L79" s="273">
        <f ca="1">IF(($B78=""),"",COUNTIF(Penalties!$AM30:$AS30,L$51))</f>
        <v>0</v>
      </c>
      <c r="M79" s="273">
        <f ca="1">IF(($B78=""),"",COUNTIF(Penalties!$AM30:$AS30,M$51))</f>
        <v>0</v>
      </c>
      <c r="N79" s="273">
        <f ca="1">IF(($B78=""),"",COUNTIF(Penalties!$AM30:$AS30,N$51))</f>
        <v>0</v>
      </c>
      <c r="O79" s="273">
        <f ca="1">IF(($B78=""),"",COUNTIF(Penalties!$AM30:$AS30,O$51))</f>
        <v>0</v>
      </c>
      <c r="P79" s="273">
        <f ca="1">IF(($B78=""),"",COUNTIF(Penalties!$AM30:$AS30,P$51))</f>
        <v>0</v>
      </c>
      <c r="Q79" s="273">
        <f ca="1">IF(($B78=""),"",COUNTIF(Penalties!$AM30:$AS30,Q$51))</f>
        <v>0</v>
      </c>
      <c r="R79" s="273">
        <f ca="1">IF(($B78=""),"",COUNTIF(Penalties!$AM30:$AS30,R$51))</f>
        <v>0</v>
      </c>
      <c r="S79" s="273">
        <f ca="1">IF(($B78=""),"",COUNTIF(Penalties!$AM30:$AS30,S$51))</f>
        <v>0</v>
      </c>
      <c r="T79" s="273">
        <f ca="1">IF(($B78=""),"",COUNTIF(Penalties!$AM30:$AS30,T$51))</f>
        <v>0</v>
      </c>
      <c r="U79" s="340">
        <f ca="1">IF((B78=""),"",SUM(E79:T79))</f>
        <v>0</v>
      </c>
      <c r="V79" s="471">
        <f ca="1">IF((B78=""),"",SUM(E79:T79))</f>
        <v>0</v>
      </c>
      <c r="W79" s="551" t="str">
        <f ca="1">IF(($B78=""),"",IF((Penalties!$AT30=W$51),1,""))</f>
        <v/>
      </c>
      <c r="X79" s="369" t="str">
        <f ca="1">IF(($B78=""),"",IF((Penalties!$AT30=X$51),1,""))</f>
        <v/>
      </c>
      <c r="Y79" s="369" t="str">
        <f ca="1">IF(($B78=""),"",IF((Penalties!$AT30=Y$51),1,""))</f>
        <v/>
      </c>
      <c r="Z79" s="369" t="str">
        <f ca="1">IF(($B78=""),"",IF((Penalties!$AT30=Z$51),1,""))</f>
        <v/>
      </c>
      <c r="AA79" s="369" t="str">
        <f ca="1">IF(($B78=""),"",IF((Penalties!$AT30=AA$51),1,""))</f>
        <v/>
      </c>
      <c r="AB79" s="369" t="str">
        <f ca="1">IF(($B78=""),"",IF((Penalties!$AT30=AB$51),1,""))</f>
        <v/>
      </c>
      <c r="AC79" s="369" t="str">
        <f ca="1">IF(($B78=""),"",IF((Penalties!$AT30=AC$51),1,""))</f>
        <v/>
      </c>
      <c r="AD79" s="369" t="str">
        <f ca="1">IF(($B78=""),"",IF((Penalties!$AT30=AD$51),1,""))</f>
        <v/>
      </c>
      <c r="AE79" s="369" t="str">
        <f ca="1">IF(($B78=""),"",IF((Penalties!$AT30=AE$51),1,""))</f>
        <v/>
      </c>
      <c r="AF79" s="369" t="str">
        <f ca="1">IF(($B78=""),"",IF((Penalties!$AT30=AF$51),1,""))</f>
        <v/>
      </c>
      <c r="AG79" s="369" t="str">
        <f ca="1">IF(($B78=""),"",IF((Penalties!$AT30=AG$51),1,""))</f>
        <v/>
      </c>
      <c r="AH79" s="369" t="str">
        <f ca="1">IF(($B78=""),"",IF((Penalties!$AT30=AH$51),1,""))</f>
        <v/>
      </c>
      <c r="AI79" s="360" t="str">
        <f ca="1">IF(($B78=""),"",IF((Penalties!$AT30=AI$51),1,""))</f>
        <v/>
      </c>
      <c r="AJ79" s="508" t="str">
        <f>IF((SUM(X78:AI79)=0), "", IF((SUM(X78:AI78)=1), LOOKUP(1, X78:AI78, $X$51:$AI$51), LOOKUP(1, X79:AI79, $X$51:$AI$51)))</f>
        <v/>
      </c>
      <c r="AK79" s="130"/>
      <c r="AL79" s="14"/>
      <c r="AM79" s="14"/>
      <c r="AN79" s="14"/>
      <c r="AO79" s="14"/>
      <c r="AP79" s="14"/>
      <c r="AQ79" s="14"/>
      <c r="AR79" s="14"/>
      <c r="AS79" s="14"/>
      <c r="AT79" s="14"/>
      <c r="AU79" s="14"/>
      <c r="AV79" s="14"/>
      <c r="AW79" s="14"/>
      <c r="AX79" s="14"/>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c r="CA79" s="135"/>
      <c r="CB79" s="135"/>
      <c r="CC79" s="135"/>
      <c r="CD79" s="135"/>
      <c r="CE79" s="135"/>
      <c r="CF79" s="135"/>
      <c r="CG79" s="135"/>
      <c r="CH79" s="135"/>
      <c r="CI79" s="135"/>
      <c r="CJ79" s="135"/>
      <c r="CK79" s="135"/>
      <c r="CL79" s="135"/>
    </row>
    <row r="80" spans="1:90" s="137" customFormat="1" ht="13">
      <c r="A80" s="814">
        <f>A78+1</f>
        <v>15</v>
      </c>
      <c r="B80" s="1085" t="str">
        <f ca="1">IF((IBRF!H25=""),"",IBRF!H25)</f>
        <v>MGS4</v>
      </c>
      <c r="C80" s="1086" t="str">
        <f ca="1">IF((IBRF!I25=""),"",IBRF!I25)</f>
        <v>MERYL SLAUGHTERBURGH (ALT)</v>
      </c>
      <c r="D80" s="14" t="s">
        <v>235</v>
      </c>
      <c r="E80" s="14">
        <f ca="1">IF(($B80=""),"",COUNTIF(Penalties!$O32:$U32,E$51))</f>
        <v>0</v>
      </c>
      <c r="F80" s="14">
        <f ca="1">IF(($B80=""),"",COUNTIF(Penalties!$O32:$U32,F$51))</f>
        <v>0</v>
      </c>
      <c r="G80" s="14">
        <f ca="1">IF(($B80=""),"",COUNTIF(Penalties!$O32:$U32,G$51))</f>
        <v>0</v>
      </c>
      <c r="H80" s="14">
        <f ca="1">IF(($B80=""),"",COUNTIF(Penalties!$O32:$U32,H$51))</f>
        <v>0</v>
      </c>
      <c r="I80" s="14">
        <f ca="1">IF(($B80=""),"",COUNTIF(Penalties!$O32:$U32,I$51))</f>
        <v>0</v>
      </c>
      <c r="J80" s="14">
        <f ca="1">IF(($B80=""),"",COUNTIF(Penalties!$O32:$U32,J$51))</f>
        <v>0</v>
      </c>
      <c r="K80" s="14">
        <f ca="1">IF(($B80=""),"",COUNTIF(Penalties!$O32:$U32,K$51))</f>
        <v>0</v>
      </c>
      <c r="L80" s="14">
        <f ca="1">IF(($B80=""),"",COUNTIF(Penalties!$O32:$U32,L$51))</f>
        <v>0</v>
      </c>
      <c r="M80" s="14">
        <f ca="1">IF(($B80=""),"",COUNTIF(Penalties!$O32:$U32,M$51))</f>
        <v>0</v>
      </c>
      <c r="N80" s="14">
        <f ca="1">IF(($B80=""),"",COUNTIF(Penalties!$O32:$U32,N$51))</f>
        <v>0</v>
      </c>
      <c r="O80" s="14">
        <f ca="1">IF(($B80=""),"",COUNTIF(Penalties!$O32:$U32,O$51))</f>
        <v>0</v>
      </c>
      <c r="P80" s="14">
        <f ca="1">IF(($B80=""),"",COUNTIF(Penalties!$O32:$U32,P$51))</f>
        <v>0</v>
      </c>
      <c r="Q80" s="14">
        <f ca="1">IF(($B80=""),"",COUNTIF(Penalties!$O32:$U32,Q$51))</f>
        <v>0</v>
      </c>
      <c r="R80" s="14">
        <f ca="1">IF(($B80=""),"",COUNTIF(Penalties!$O32:$U32,R$51))</f>
        <v>0</v>
      </c>
      <c r="S80" s="14">
        <f ca="1">IF(($B80=""),"",COUNTIF(Penalties!$O32:$U32,S$51))</f>
        <v>0</v>
      </c>
      <c r="T80" s="14">
        <f ca="1">IF(($B80=""),"",COUNTIF(Penalties!$O32:$U32,T$51))</f>
        <v>0</v>
      </c>
      <c r="U80" s="415">
        <f ca="1">IF((B80=""),"",SUM(E80:T80))</f>
        <v>0</v>
      </c>
      <c r="V80" s="418">
        <f ca="1">IF((B80=""),"",SUM(E80:T80))</f>
        <v>0</v>
      </c>
      <c r="W80" s="551" t="str">
        <f ca="1">IF(($B80=""),"",IF((Penalties!$V32=W$51),1,""))</f>
        <v/>
      </c>
      <c r="X80" s="369" t="str">
        <f ca="1">IF(($B80=""),"",IF((Penalties!$V32=X$51),1,""))</f>
        <v/>
      </c>
      <c r="Y80" s="369" t="str">
        <f ca="1">IF(($B80=""),"",IF((Penalties!$V32=Y$51),1,""))</f>
        <v/>
      </c>
      <c r="Z80" s="369" t="str">
        <f ca="1">IF(($B80=""),"",IF((Penalties!$V32=Z$51),1,""))</f>
        <v/>
      </c>
      <c r="AA80" s="369" t="str">
        <f ca="1">IF(($B80=""),"",IF((Penalties!$V32=AA$51),1,""))</f>
        <v/>
      </c>
      <c r="AB80" s="369" t="str">
        <f ca="1">IF(($B80=""),"",IF((Penalties!$V32=AB$51),1,""))</f>
        <v/>
      </c>
      <c r="AC80" s="369" t="str">
        <f ca="1">IF(($B80=""),"",IF((Penalties!$V32=AC$51),1,""))</f>
        <v/>
      </c>
      <c r="AD80" s="369" t="str">
        <f ca="1">IF(($B80=""),"",IF((Penalties!$V32=AD$51),1,""))</f>
        <v/>
      </c>
      <c r="AE80" s="369" t="str">
        <f ca="1">IF(($B80=""),"",IF((Penalties!$V32=AE$51),1,""))</f>
        <v/>
      </c>
      <c r="AF80" s="369" t="str">
        <f ca="1">IF(($B80=""),"",IF((Penalties!$V32=AF$51),1,""))</f>
        <v/>
      </c>
      <c r="AG80" s="369" t="str">
        <f ca="1">IF(($B80=""),"",IF((Penalties!$V32=AG$51),1,""))</f>
        <v/>
      </c>
      <c r="AH80" s="369" t="str">
        <f ca="1">IF(($B80=""),"",IF((Penalties!$V32=AH$51),1,""))</f>
        <v/>
      </c>
      <c r="AI80" s="360" t="str">
        <f ca="1">IF(($B80=""),"",IF((Penalties!$V32=AI$51),1,""))</f>
        <v/>
      </c>
      <c r="AJ80" s="195"/>
      <c r="AK80" s="130"/>
      <c r="AL80" s="14"/>
      <c r="AM80" s="14"/>
      <c r="AN80" s="14"/>
      <c r="AO80" s="14"/>
      <c r="AP80" s="14"/>
      <c r="AQ80" s="14"/>
      <c r="AR80" s="14"/>
      <c r="AS80" s="14"/>
      <c r="AT80" s="14"/>
      <c r="AU80" s="14"/>
      <c r="AV80" s="14"/>
      <c r="AW80" s="14"/>
      <c r="AX80" s="14"/>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5"/>
      <c r="CH80" s="135"/>
      <c r="CI80" s="135"/>
      <c r="CJ80" s="135"/>
      <c r="CK80" s="135"/>
      <c r="CL80" s="135"/>
    </row>
    <row r="81" spans="1:90" s="137" customFormat="1" ht="13">
      <c r="A81" s="814"/>
      <c r="B81" s="1085"/>
      <c r="C81" s="1086"/>
      <c r="D81" s="14" t="s">
        <v>127</v>
      </c>
      <c r="E81" s="14">
        <f ca="1">IF(($B80=""),"",COUNTIF(Penalties!$AM32:$AS32,E$51))</f>
        <v>0</v>
      </c>
      <c r="F81" s="14">
        <f ca="1">IF(($B80=""),"",COUNTIF(Penalties!$AM32:$AS32,F$51))</f>
        <v>0</v>
      </c>
      <c r="G81" s="14">
        <f ca="1">IF(($B80=""),"",COUNTIF(Penalties!$AM32:$AS32,G$51))</f>
        <v>0</v>
      </c>
      <c r="H81" s="14">
        <f ca="1">IF(($B80=""),"",COUNTIF(Penalties!$AM32:$AS32,H$51))</f>
        <v>0</v>
      </c>
      <c r="I81" s="14">
        <f ca="1">IF(($B80=""),"",COUNTIF(Penalties!$AM32:$AS32,I$51))</f>
        <v>0</v>
      </c>
      <c r="J81" s="14">
        <f ca="1">IF(($B80=""),"",COUNTIF(Penalties!$AM32:$AS32,J$51))</f>
        <v>0</v>
      </c>
      <c r="K81" s="14">
        <f ca="1">IF(($B80=""),"",COUNTIF(Penalties!$AM32:$AS32,K$51))</f>
        <v>0</v>
      </c>
      <c r="L81" s="14">
        <f ca="1">IF(($B80=""),"",COUNTIF(Penalties!$AM32:$AS32,L$51))</f>
        <v>0</v>
      </c>
      <c r="M81" s="14">
        <f ca="1">IF(($B80=""),"",COUNTIF(Penalties!$AM32:$AS32,M$51))</f>
        <v>0</v>
      </c>
      <c r="N81" s="14">
        <f ca="1">IF(($B80=""),"",COUNTIF(Penalties!$AM32:$AS32,N$51))</f>
        <v>0</v>
      </c>
      <c r="O81" s="14">
        <f ca="1">IF(($B80=""),"",COUNTIF(Penalties!$AM32:$AS32,O$51))</f>
        <v>0</v>
      </c>
      <c r="P81" s="14">
        <f ca="1">IF(($B80=""),"",COUNTIF(Penalties!$AM32:$AS32,P$51))</f>
        <v>0</v>
      </c>
      <c r="Q81" s="14">
        <f ca="1">IF(($B80=""),"",COUNTIF(Penalties!$AM32:$AS32,Q$51))</f>
        <v>0</v>
      </c>
      <c r="R81" s="14">
        <f ca="1">IF(($B80=""),"",COUNTIF(Penalties!$AM32:$AS32,R$51))</f>
        <v>0</v>
      </c>
      <c r="S81" s="14">
        <f ca="1">IF(($B80=""),"",COUNTIF(Penalties!$AM32:$AS32,S$51))</f>
        <v>0</v>
      </c>
      <c r="T81" s="14">
        <f ca="1">IF(($B80=""),"",COUNTIF(Penalties!$AM32:$AS32,T$51))</f>
        <v>0</v>
      </c>
      <c r="U81" s="415">
        <f ca="1">IF((B80=""),"",SUM(E81:T81))</f>
        <v>0</v>
      </c>
      <c r="V81" s="418">
        <f ca="1">IF((B80=""),"",SUM(E81:T81))</f>
        <v>0</v>
      </c>
      <c r="W81" s="551" t="str">
        <f ca="1">IF(($B80=""),"",IF((Penalties!$AT32=W$51),1,""))</f>
        <v/>
      </c>
      <c r="X81" s="369" t="str">
        <f ca="1">IF(($B80=""),"",IF((Penalties!$AT32=X$51),1,""))</f>
        <v/>
      </c>
      <c r="Y81" s="369" t="str">
        <f ca="1">IF(($B80=""),"",IF((Penalties!$AT32=Y$51),1,""))</f>
        <v/>
      </c>
      <c r="Z81" s="369" t="str">
        <f ca="1">IF(($B80=""),"",IF((Penalties!$AT32=Z$51),1,""))</f>
        <v/>
      </c>
      <c r="AA81" s="369" t="str">
        <f ca="1">IF(($B80=""),"",IF((Penalties!$AT32=AA$51),1,""))</f>
        <v/>
      </c>
      <c r="AB81" s="369" t="str">
        <f ca="1">IF(($B80=""),"",IF((Penalties!$AT32=AB$51),1,""))</f>
        <v/>
      </c>
      <c r="AC81" s="369" t="str">
        <f ca="1">IF(($B80=""),"",IF((Penalties!$AT32=AC$51),1,""))</f>
        <v/>
      </c>
      <c r="AD81" s="369" t="str">
        <f ca="1">IF(($B80=""),"",IF((Penalties!$AT32=AD$51),1,""))</f>
        <v/>
      </c>
      <c r="AE81" s="369" t="str">
        <f ca="1">IF(($B80=""),"",IF((Penalties!$AT32=AE$51),1,""))</f>
        <v/>
      </c>
      <c r="AF81" s="369" t="str">
        <f ca="1">IF(($B80=""),"",IF((Penalties!$AT32=AF$51),1,""))</f>
        <v/>
      </c>
      <c r="AG81" s="369" t="str">
        <f ca="1">IF(($B80=""),"",IF((Penalties!$AT32=AG$51),1,""))</f>
        <v/>
      </c>
      <c r="AH81" s="369" t="str">
        <f ca="1">IF(($B80=""),"",IF((Penalties!$AT32=AH$51),1,""))</f>
        <v/>
      </c>
      <c r="AI81" s="360" t="str">
        <f ca="1">IF(($B80=""),"",IF((Penalties!$AT32=AI$51),1,""))</f>
        <v/>
      </c>
      <c r="AJ81" s="101" t="str">
        <f>IF((SUM(X80:AI81)=0), "", IF((SUM(X80:AI80)=1), LOOKUP(1, X80:AI80, $X$51:$AI$51), LOOKUP(1, X81:AI81, $X$51:$AI$51)))</f>
        <v/>
      </c>
      <c r="AK81" s="130"/>
      <c r="AL81" s="14"/>
      <c r="AM81" s="14"/>
      <c r="AN81" s="14"/>
      <c r="AO81" s="14"/>
      <c r="AP81" s="14"/>
      <c r="AQ81" s="14"/>
      <c r="AR81" s="14"/>
      <c r="AS81" s="14"/>
      <c r="AT81" s="14"/>
      <c r="AU81" s="14"/>
      <c r="AV81" s="14"/>
      <c r="AW81" s="14"/>
      <c r="AX81" s="14"/>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c r="CA81" s="135"/>
      <c r="CB81" s="135"/>
      <c r="CC81" s="135"/>
      <c r="CD81" s="135"/>
      <c r="CE81" s="135"/>
      <c r="CF81" s="135"/>
      <c r="CG81" s="135"/>
      <c r="CH81" s="135"/>
      <c r="CI81" s="135"/>
      <c r="CJ81" s="135"/>
      <c r="CK81" s="135"/>
      <c r="CL81" s="135"/>
    </row>
    <row r="82" spans="1:90" s="137" customFormat="1" ht="13">
      <c r="A82" s="1087">
        <f>A80+1</f>
        <v>16</v>
      </c>
      <c r="B82" s="1088" t="str">
        <f ca="1">IF((IBRF!H26=""),"",IBRF!H26)</f>
        <v/>
      </c>
      <c r="C82" s="1089" t="str">
        <f ca="1">IF((IBRF!I26=""),"",IBRF!I26)</f>
        <v/>
      </c>
      <c r="D82" s="273" t="s">
        <v>235</v>
      </c>
      <c r="E82" s="273" t="str">
        <f ca="1">IF(($B82=""),"",COUNTIF(Penalties!$O34:$U34,E$51))</f>
        <v/>
      </c>
      <c r="F82" s="273" t="str">
        <f ca="1">IF(($B82=""),"",COUNTIF(Penalties!$O34:$U34,F$51))</f>
        <v/>
      </c>
      <c r="G82" s="273" t="str">
        <f ca="1">IF(($B82=""),"",COUNTIF(Penalties!$O34:$U34,G$51))</f>
        <v/>
      </c>
      <c r="H82" s="273" t="str">
        <f ca="1">IF(($B82=""),"",COUNTIF(Penalties!$O34:$U34,H$51))</f>
        <v/>
      </c>
      <c r="I82" s="273" t="str">
        <f ca="1">IF(($B82=""),"",COUNTIF(Penalties!$O34:$U34,I$51))</f>
        <v/>
      </c>
      <c r="J82" s="273" t="str">
        <f ca="1">IF(($B82=""),"",COUNTIF(Penalties!$O34:$U34,J$51))</f>
        <v/>
      </c>
      <c r="K82" s="273" t="str">
        <f ca="1">IF(($B82=""),"",COUNTIF(Penalties!$O34:$U34,K$51))</f>
        <v/>
      </c>
      <c r="L82" s="273" t="str">
        <f ca="1">IF(($B82=""),"",COUNTIF(Penalties!$O34:$U34,L$51))</f>
        <v/>
      </c>
      <c r="M82" s="273" t="str">
        <f ca="1">IF(($B82=""),"",COUNTIF(Penalties!$O34:$U34,M$51))</f>
        <v/>
      </c>
      <c r="N82" s="273" t="str">
        <f ca="1">IF(($B82=""),"",COUNTIF(Penalties!$O34:$U34,N$51))</f>
        <v/>
      </c>
      <c r="O82" s="273" t="str">
        <f ca="1">IF(($B82=""),"",COUNTIF(Penalties!$O34:$U34,O$51))</f>
        <v/>
      </c>
      <c r="P82" s="273" t="str">
        <f ca="1">IF(($B82=""),"",COUNTIF(Penalties!$O34:$U34,P$51))</f>
        <v/>
      </c>
      <c r="Q82" s="273" t="str">
        <f ca="1">IF(($B82=""),"",COUNTIF(Penalties!$O34:$U34,Q$51))</f>
        <v/>
      </c>
      <c r="R82" s="273" t="str">
        <f ca="1">IF(($B82=""),"",COUNTIF(Penalties!$O34:$U34,R$51))</f>
        <v/>
      </c>
      <c r="S82" s="273" t="str">
        <f ca="1">IF(($B82=""),"",COUNTIF(Penalties!$O34:$U34,S$51))</f>
        <v/>
      </c>
      <c r="T82" s="273" t="str">
        <f ca="1">IF(($B82=""),"",COUNTIF(Penalties!$O34:$U34,T$51))</f>
        <v/>
      </c>
      <c r="U82" s="340" t="str">
        <f ca="1">IF((B82=""),"",SUM(E82:T82))</f>
        <v/>
      </c>
      <c r="V82" s="471" t="str">
        <f ca="1">IF((B82=""),"",SUM(E82:T82))</f>
        <v/>
      </c>
      <c r="W82" s="551" t="str">
        <f ca="1">IF(($B82=""),"",IF((Penalties!$V34=W$51),1,""))</f>
        <v/>
      </c>
      <c r="X82" s="369" t="str">
        <f ca="1">IF(($B82=""),"",IF((Penalties!$V34=X$51),1,""))</f>
        <v/>
      </c>
      <c r="Y82" s="369" t="str">
        <f ca="1">IF(($B82=""),"",IF((Penalties!$V34=Y$51),1,""))</f>
        <v/>
      </c>
      <c r="Z82" s="369" t="str">
        <f ca="1">IF(($B82=""),"",IF((Penalties!$V34=Z$51),1,""))</f>
        <v/>
      </c>
      <c r="AA82" s="369" t="str">
        <f ca="1">IF(($B82=""),"",IF((Penalties!$V34=AA$51),1,""))</f>
        <v/>
      </c>
      <c r="AB82" s="369" t="str">
        <f ca="1">IF(($B82=""),"",IF((Penalties!$V34=AB$51),1,""))</f>
        <v/>
      </c>
      <c r="AC82" s="369" t="str">
        <f ca="1">IF(($B82=""),"",IF((Penalties!$V34=AC$51),1,""))</f>
        <v/>
      </c>
      <c r="AD82" s="369" t="str">
        <f ca="1">IF(($B82=""),"",IF((Penalties!$V34=AD$51),1,""))</f>
        <v/>
      </c>
      <c r="AE82" s="369" t="str">
        <f ca="1">IF(($B82=""),"",IF((Penalties!$V34=AE$51),1,""))</f>
        <v/>
      </c>
      <c r="AF82" s="369" t="str">
        <f ca="1">IF(($B82=""),"",IF((Penalties!$V34=AF$51),1,""))</f>
        <v/>
      </c>
      <c r="AG82" s="369" t="str">
        <f ca="1">IF(($B82=""),"",IF((Penalties!$V34=AG$51),1,""))</f>
        <v/>
      </c>
      <c r="AH82" s="369" t="str">
        <f ca="1">IF(($B82=""),"",IF((Penalties!$V34=AH$51),1,""))</f>
        <v/>
      </c>
      <c r="AI82" s="360" t="str">
        <f ca="1">IF(($B82=""),"",IF((Penalties!$V34=AI$51),1,""))</f>
        <v/>
      </c>
      <c r="AJ82" s="260"/>
      <c r="AK82" s="130"/>
      <c r="AL82" s="14"/>
      <c r="AM82" s="14"/>
      <c r="AN82" s="14"/>
      <c r="AO82" s="14"/>
      <c r="AP82" s="14"/>
      <c r="AQ82" s="14"/>
      <c r="AR82" s="14"/>
      <c r="AS82" s="14"/>
      <c r="AT82" s="14"/>
      <c r="AU82" s="14"/>
      <c r="AV82" s="14"/>
      <c r="AW82" s="14"/>
      <c r="AX82" s="14"/>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row>
    <row r="83" spans="1:90" s="137" customFormat="1" ht="13.5" customHeight="1">
      <c r="A83" s="1087"/>
      <c r="B83" s="1088"/>
      <c r="C83" s="1089"/>
      <c r="D83" s="273" t="s">
        <v>127</v>
      </c>
      <c r="E83" s="273" t="str">
        <f ca="1">IF(($B82=""),"",COUNTIF(Penalties!$AM34:$AS34,E$51))</f>
        <v/>
      </c>
      <c r="F83" s="273" t="str">
        <f ca="1">IF(($B82=""),"",COUNTIF(Penalties!$AM34:$AS34,F$51))</f>
        <v/>
      </c>
      <c r="G83" s="273" t="str">
        <f ca="1">IF(($B82=""),"",COUNTIF(Penalties!$AM34:$AS34,G$51))</f>
        <v/>
      </c>
      <c r="H83" s="273" t="str">
        <f ca="1">IF(($B82=""),"",COUNTIF(Penalties!$AM34:$AS34,H$51))</f>
        <v/>
      </c>
      <c r="I83" s="273" t="str">
        <f ca="1">IF(($B82=""),"",COUNTIF(Penalties!$AM34:$AS34,I$51))</f>
        <v/>
      </c>
      <c r="J83" s="273" t="str">
        <f ca="1">IF(($B82=""),"",COUNTIF(Penalties!$AM34:$AS34,J$51))</f>
        <v/>
      </c>
      <c r="K83" s="273" t="str">
        <f ca="1">IF(($B82=""),"",COUNTIF(Penalties!$AM34:$AS34,K$51))</f>
        <v/>
      </c>
      <c r="L83" s="273" t="str">
        <f ca="1">IF(($B82=""),"",COUNTIF(Penalties!$AM34:$AS34,L$51))</f>
        <v/>
      </c>
      <c r="M83" s="273" t="str">
        <f ca="1">IF(($B82=""),"",COUNTIF(Penalties!$AM34:$AS34,M$51))</f>
        <v/>
      </c>
      <c r="N83" s="273" t="str">
        <f ca="1">IF(($B82=""),"",COUNTIF(Penalties!$AM34:$AS34,N$51))</f>
        <v/>
      </c>
      <c r="O83" s="273" t="str">
        <f ca="1">IF(($B82=""),"",COUNTIF(Penalties!$AM34:$AS34,O$51))</f>
        <v/>
      </c>
      <c r="P83" s="273" t="str">
        <f ca="1">IF(($B82=""),"",COUNTIF(Penalties!$AM34:$AS34,P$51))</f>
        <v/>
      </c>
      <c r="Q83" s="273" t="str">
        <f ca="1">IF(($B82=""),"",COUNTIF(Penalties!$AM34:$AS34,Q$51))</f>
        <v/>
      </c>
      <c r="R83" s="273" t="str">
        <f ca="1">IF(($B82=""),"",COUNTIF(Penalties!$AM34:$AS34,R$51))</f>
        <v/>
      </c>
      <c r="S83" s="273" t="str">
        <f ca="1">IF(($B82=""),"",COUNTIF(Penalties!$AM34:$AS34,S$51))</f>
        <v/>
      </c>
      <c r="T83" s="273" t="str">
        <f ca="1">IF(($B82=""),"",COUNTIF(Penalties!$AM34:$AS34,T$51))</f>
        <v/>
      </c>
      <c r="U83" s="340" t="str">
        <f ca="1">IF((B82=""),"",SUM(E83:T83))</f>
        <v/>
      </c>
      <c r="V83" s="471" t="str">
        <f ca="1">IF((B82=""),"",SUM(E83:T83))</f>
        <v/>
      </c>
      <c r="W83" s="551" t="str">
        <f ca="1">IF(($B82=""),"",IF((Penalties!$AT34=W$51),1,""))</f>
        <v/>
      </c>
      <c r="X83" s="369" t="str">
        <f ca="1">IF(($B82=""),"",IF((Penalties!$AT34=X$51),1,""))</f>
        <v/>
      </c>
      <c r="Y83" s="369" t="str">
        <f ca="1">IF(($B82=""),"",IF((Penalties!$AT34=Y$51),1,""))</f>
        <v/>
      </c>
      <c r="Z83" s="369" t="str">
        <f ca="1">IF(($B82=""),"",IF((Penalties!$AT34=Z$51),1,""))</f>
        <v/>
      </c>
      <c r="AA83" s="369" t="str">
        <f ca="1">IF(($B82=""),"",IF((Penalties!$AT34=AA$51),1,""))</f>
        <v/>
      </c>
      <c r="AB83" s="369" t="str">
        <f ca="1">IF(($B82=""),"",IF((Penalties!$AT34=AB$51),1,""))</f>
        <v/>
      </c>
      <c r="AC83" s="369" t="str">
        <f ca="1">IF(($B82=""),"",IF((Penalties!$AT34=AC$51),1,""))</f>
        <v/>
      </c>
      <c r="AD83" s="369" t="str">
        <f ca="1">IF(($B82=""),"",IF((Penalties!$AT34=AD$51),1,""))</f>
        <v/>
      </c>
      <c r="AE83" s="369" t="str">
        <f ca="1">IF(($B82=""),"",IF((Penalties!$AT34=AE$51),1,""))</f>
        <v/>
      </c>
      <c r="AF83" s="369" t="str">
        <f ca="1">IF(($B82=""),"",IF((Penalties!$AT34=AF$51),1,""))</f>
        <v/>
      </c>
      <c r="AG83" s="369" t="str">
        <f ca="1">IF(($B82=""),"",IF((Penalties!$AT34=AG$51),1,""))</f>
        <v/>
      </c>
      <c r="AH83" s="369" t="str">
        <f ca="1">IF(($B82=""),"",IF((Penalties!$AT34=AH$51),1,""))</f>
        <v/>
      </c>
      <c r="AI83" s="360" t="str">
        <f ca="1">IF(($B82=""),"",IF((Penalties!$AT34=AI$51),1,""))</f>
        <v/>
      </c>
      <c r="AJ83" s="508" t="str">
        <f>IF((SUM(X82:AI83)=0), "", IF((SUM(X82:AI82)=1), LOOKUP(1, X82:AI82, $X$51:$AI$51), LOOKUP(1, X83:AI83, $X$51:$AI$51)))</f>
        <v/>
      </c>
      <c r="AK83" s="130"/>
      <c r="AL83" s="14"/>
      <c r="AM83" s="14"/>
      <c r="AN83" s="14"/>
      <c r="AO83" s="14"/>
      <c r="AP83" s="14"/>
      <c r="AQ83" s="14"/>
      <c r="AR83" s="14"/>
      <c r="AS83" s="14"/>
      <c r="AT83" s="14"/>
      <c r="AU83" s="14"/>
      <c r="AV83" s="14"/>
      <c r="AW83" s="14"/>
      <c r="AX83" s="14"/>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row>
    <row r="84" spans="1:90" s="137" customFormat="1" ht="13">
      <c r="A84" s="814">
        <f>A82+1</f>
        <v>17</v>
      </c>
      <c r="B84" s="1085" t="str">
        <f ca="1">IF((IBRF!H27=""),"",IBRF!H27)</f>
        <v/>
      </c>
      <c r="C84" s="1086" t="str">
        <f ca="1">IF((IBRF!I27=""),"",IBRF!I27)</f>
        <v/>
      </c>
      <c r="D84" s="14" t="s">
        <v>235</v>
      </c>
      <c r="E84" s="14" t="str">
        <f ca="1">IF(($B84=""),"",COUNTIF(Penalties!$O36:$U36,E$51))</f>
        <v/>
      </c>
      <c r="F84" s="14" t="str">
        <f ca="1">IF(($B84=""),"",COUNTIF(Penalties!$O36:$U36,F$51))</f>
        <v/>
      </c>
      <c r="G84" s="14" t="str">
        <f ca="1">IF(($B84=""),"",COUNTIF(Penalties!$O36:$U36,G$51))</f>
        <v/>
      </c>
      <c r="H84" s="14" t="str">
        <f ca="1">IF(($B84=""),"",COUNTIF(Penalties!$O36:$U36,H$51))</f>
        <v/>
      </c>
      <c r="I84" s="14" t="str">
        <f ca="1">IF(($B84=""),"",COUNTIF(Penalties!$O36:$U36,I$51))</f>
        <v/>
      </c>
      <c r="J84" s="14" t="str">
        <f ca="1">IF(($B84=""),"",COUNTIF(Penalties!$O36:$U36,J$51))</f>
        <v/>
      </c>
      <c r="K84" s="14" t="str">
        <f ca="1">IF(($B84=""),"",COUNTIF(Penalties!$O36:$U36,K$51))</f>
        <v/>
      </c>
      <c r="L84" s="14" t="str">
        <f ca="1">IF(($B84=""),"",COUNTIF(Penalties!$O36:$U36,L$51))</f>
        <v/>
      </c>
      <c r="M84" s="14" t="str">
        <f ca="1">IF(($B84=""),"",COUNTIF(Penalties!$O36:$U36,M$51))</f>
        <v/>
      </c>
      <c r="N84" s="14" t="str">
        <f ca="1">IF(($B84=""),"",COUNTIF(Penalties!$O36:$U36,N$51))</f>
        <v/>
      </c>
      <c r="O84" s="14" t="str">
        <f ca="1">IF(($B84=""),"",COUNTIF(Penalties!$O36:$U36,O$51))</f>
        <v/>
      </c>
      <c r="P84" s="14" t="str">
        <f ca="1">IF(($B84=""),"",COUNTIF(Penalties!$O36:$U36,P$51))</f>
        <v/>
      </c>
      <c r="Q84" s="14" t="str">
        <f ca="1">IF(($B84=""),"",COUNTIF(Penalties!$O36:$U36,Q$51))</f>
        <v/>
      </c>
      <c r="R84" s="14" t="str">
        <f ca="1">IF(($B84=""),"",COUNTIF(Penalties!$O36:$U36,R$51))</f>
        <v/>
      </c>
      <c r="S84" s="14" t="str">
        <f ca="1">IF(($B84=""),"",COUNTIF(Penalties!$O36:$U36,S$51))</f>
        <v/>
      </c>
      <c r="T84" s="14" t="str">
        <f ca="1">IF(($B84=""),"",COUNTIF(Penalties!$O36:$U36,T$51))</f>
        <v/>
      </c>
      <c r="U84" s="415" t="str">
        <f ca="1">IF((B84=""),"",SUM(E84:T84))</f>
        <v/>
      </c>
      <c r="V84" s="418" t="str">
        <f ca="1">IF((B84=""),"",SUM(E84:T84))</f>
        <v/>
      </c>
      <c r="W84" s="551" t="str">
        <f ca="1">IF(($B84=""),"",IF((Penalties!$V36=W$51),1,""))</f>
        <v/>
      </c>
      <c r="X84" s="369" t="str">
        <f ca="1">IF(($B84=""),"",IF((Penalties!$V36=X$51),1,""))</f>
        <v/>
      </c>
      <c r="Y84" s="369" t="str">
        <f ca="1">IF(($B84=""),"",IF((Penalties!$V36=Y$51),1,""))</f>
        <v/>
      </c>
      <c r="Z84" s="369" t="str">
        <f ca="1">IF(($B84=""),"",IF((Penalties!$V36=Z$51),1,""))</f>
        <v/>
      </c>
      <c r="AA84" s="369" t="str">
        <f ca="1">IF(($B84=""),"",IF((Penalties!$V36=AA$51),1,""))</f>
        <v/>
      </c>
      <c r="AB84" s="369" t="str">
        <f ca="1">IF(($B84=""),"",IF((Penalties!$V36=AB$51),1,""))</f>
        <v/>
      </c>
      <c r="AC84" s="369" t="str">
        <f ca="1">IF(($B84=""),"",IF((Penalties!$V36=AC$51),1,""))</f>
        <v/>
      </c>
      <c r="AD84" s="369" t="str">
        <f ca="1">IF(($B84=""),"",IF((Penalties!$V36=AD$51),1,""))</f>
        <v/>
      </c>
      <c r="AE84" s="369" t="str">
        <f ca="1">IF(($B84=""),"",IF((Penalties!$V36=AE$51),1,""))</f>
        <v/>
      </c>
      <c r="AF84" s="369" t="str">
        <f ca="1">IF(($B84=""),"",IF((Penalties!$V36=AF$51),1,""))</f>
        <v/>
      </c>
      <c r="AG84" s="369" t="str">
        <f ca="1">IF(($B84=""),"",IF((Penalties!$V36=AG$51),1,""))</f>
        <v/>
      </c>
      <c r="AH84" s="369" t="str">
        <f ca="1">IF(($B84=""),"",IF((Penalties!$V36=AH$51),1,""))</f>
        <v/>
      </c>
      <c r="AI84" s="360" t="str">
        <f ca="1">IF(($B84=""),"",IF((Penalties!$V36=AI$51),1,""))</f>
        <v/>
      </c>
      <c r="AJ84" s="195"/>
      <c r="AK84" s="130"/>
      <c r="AL84" s="14"/>
      <c r="AM84" s="14"/>
      <c r="AN84" s="14"/>
      <c r="AO84" s="14"/>
      <c r="AP84" s="14"/>
      <c r="AQ84" s="14"/>
      <c r="AR84" s="14"/>
      <c r="AS84" s="14"/>
      <c r="AT84" s="14"/>
      <c r="AU84" s="14"/>
      <c r="AV84" s="14"/>
      <c r="AW84" s="14"/>
      <c r="AX84" s="14"/>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row>
    <row r="85" spans="1:90" s="137" customFormat="1" ht="13">
      <c r="A85" s="814"/>
      <c r="B85" s="1085"/>
      <c r="C85" s="1086"/>
      <c r="D85" s="14" t="s">
        <v>127</v>
      </c>
      <c r="E85" s="14" t="str">
        <f ca="1">IF(($B84=""),"",COUNTIF(Penalties!$AM36:$AS36,E$51))</f>
        <v/>
      </c>
      <c r="F85" s="14" t="str">
        <f ca="1">IF(($B84=""),"",COUNTIF(Penalties!$AM36:$AS36,F$51))</f>
        <v/>
      </c>
      <c r="G85" s="14" t="str">
        <f ca="1">IF(($B84=""),"",COUNTIF(Penalties!$AM36:$AS36,G$51))</f>
        <v/>
      </c>
      <c r="H85" s="14" t="str">
        <f ca="1">IF(($B84=""),"",COUNTIF(Penalties!$AM36:$AS36,H$51))</f>
        <v/>
      </c>
      <c r="I85" s="14" t="str">
        <f ca="1">IF(($B84=""),"",COUNTIF(Penalties!$AM36:$AS36,I$51))</f>
        <v/>
      </c>
      <c r="J85" s="14" t="str">
        <f ca="1">IF(($B84=""),"",COUNTIF(Penalties!$AM36:$AS36,J$51))</f>
        <v/>
      </c>
      <c r="K85" s="14" t="str">
        <f ca="1">IF(($B84=""),"",COUNTIF(Penalties!$AM36:$AS36,K$51))</f>
        <v/>
      </c>
      <c r="L85" s="14" t="str">
        <f ca="1">IF(($B84=""),"",COUNTIF(Penalties!$AM36:$AS36,L$51))</f>
        <v/>
      </c>
      <c r="M85" s="14" t="str">
        <f ca="1">IF(($B84=""),"",COUNTIF(Penalties!$AM36:$AS36,M$51))</f>
        <v/>
      </c>
      <c r="N85" s="14" t="str">
        <f ca="1">IF(($B84=""),"",COUNTIF(Penalties!$AM36:$AS36,N$51))</f>
        <v/>
      </c>
      <c r="O85" s="14" t="str">
        <f ca="1">IF(($B84=""),"",COUNTIF(Penalties!$AM36:$AS36,O$51))</f>
        <v/>
      </c>
      <c r="P85" s="14" t="str">
        <f ca="1">IF(($B84=""),"",COUNTIF(Penalties!$AM36:$AS36,P$51))</f>
        <v/>
      </c>
      <c r="Q85" s="14" t="str">
        <f ca="1">IF(($B84=""),"",COUNTIF(Penalties!$AM36:$AS36,Q$51))</f>
        <v/>
      </c>
      <c r="R85" s="14" t="str">
        <f ca="1">IF(($B84=""),"",COUNTIF(Penalties!$AM36:$AS36,R$51))</f>
        <v/>
      </c>
      <c r="S85" s="14" t="str">
        <f ca="1">IF(($B84=""),"",COUNTIF(Penalties!$AM36:$AS36,S$51))</f>
        <v/>
      </c>
      <c r="T85" s="14" t="str">
        <f ca="1">IF(($B84=""),"",COUNTIF(Penalties!$AM36:$AS36,T$51))</f>
        <v/>
      </c>
      <c r="U85" s="415" t="str">
        <f ca="1">IF((B84=""),"",SUM(E85:T85))</f>
        <v/>
      </c>
      <c r="V85" s="418" t="str">
        <f ca="1">IF((B84=""),"",SUM(E85:T85))</f>
        <v/>
      </c>
      <c r="W85" s="551" t="str">
        <f ca="1">IF(($B84=""),"",IF((Penalties!$AT36=W$51),1,""))</f>
        <v/>
      </c>
      <c r="X85" s="369" t="str">
        <f ca="1">IF(($B84=""),"",IF((Penalties!$AT36=X$51),1,""))</f>
        <v/>
      </c>
      <c r="Y85" s="369" t="str">
        <f ca="1">IF(($B84=""),"",IF((Penalties!$AT36=Y$51),1,""))</f>
        <v/>
      </c>
      <c r="Z85" s="369" t="str">
        <f ca="1">IF(($B84=""),"",IF((Penalties!$AT36=Z$51),1,""))</f>
        <v/>
      </c>
      <c r="AA85" s="369" t="str">
        <f ca="1">IF(($B84=""),"",IF((Penalties!$AT36=AA$51),1,""))</f>
        <v/>
      </c>
      <c r="AB85" s="369" t="str">
        <f ca="1">IF(($B84=""),"",IF((Penalties!$AT36=AB$51),1,""))</f>
        <v/>
      </c>
      <c r="AC85" s="369" t="str">
        <f ca="1">IF(($B84=""),"",IF((Penalties!$AT36=AC$51),1,""))</f>
        <v/>
      </c>
      <c r="AD85" s="369" t="str">
        <f ca="1">IF(($B84=""),"",IF((Penalties!$AT36=AD$51),1,""))</f>
        <v/>
      </c>
      <c r="AE85" s="369" t="str">
        <f ca="1">IF(($B84=""),"",IF((Penalties!$AT36=AE$51),1,""))</f>
        <v/>
      </c>
      <c r="AF85" s="369" t="str">
        <f ca="1">IF(($B84=""),"",IF((Penalties!$AT36=AF$51),1,""))</f>
        <v/>
      </c>
      <c r="AG85" s="369" t="str">
        <f ca="1">IF(($B84=""),"",IF((Penalties!$AT36=AG$51),1,""))</f>
        <v/>
      </c>
      <c r="AH85" s="369" t="str">
        <f ca="1">IF(($B84=""),"",IF((Penalties!$AT36=AH$51),1,""))</f>
        <v/>
      </c>
      <c r="AI85" s="360" t="str">
        <f ca="1">IF(($B84=""),"",IF((Penalties!$AT36=AI$51),1,""))</f>
        <v/>
      </c>
      <c r="AJ85" s="101" t="str">
        <f>IF((SUM(X84:AI85)=0), "", IF((SUM(X84:AI84)=1), LOOKUP(1, X84:AI84, $X$51:$AI$51), LOOKUP(1, X85:AI85, $X$51:$AI$51)))</f>
        <v/>
      </c>
      <c r="AK85" s="130"/>
      <c r="AL85" s="14"/>
      <c r="AM85" s="14"/>
      <c r="AN85" s="14"/>
      <c r="AO85" s="14"/>
      <c r="AP85" s="14"/>
      <c r="AQ85" s="14"/>
      <c r="AR85" s="14"/>
      <c r="AS85" s="14"/>
      <c r="AT85" s="14"/>
      <c r="AU85" s="14"/>
      <c r="AV85" s="14"/>
      <c r="AW85" s="14"/>
      <c r="AX85" s="14"/>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row>
    <row r="86" spans="1:90" s="137" customFormat="1" ht="13">
      <c r="A86" s="1087">
        <f>A84+1</f>
        <v>18</v>
      </c>
      <c r="B86" s="1088" t="str">
        <f ca="1">IF((IBRF!H28=""),"",IBRF!H28)</f>
        <v/>
      </c>
      <c r="C86" s="1089" t="str">
        <f ca="1">IF((IBRF!I28=""),"",IBRF!I28)</f>
        <v/>
      </c>
      <c r="D86" s="273" t="s">
        <v>235</v>
      </c>
      <c r="E86" s="273" t="str">
        <f ca="1">IF(($B86=""),"",COUNTIF(Penalties!$O38:$U38,E$51))</f>
        <v/>
      </c>
      <c r="F86" s="273" t="str">
        <f ca="1">IF(($B86=""),"",COUNTIF(Penalties!$O38:$U38,F$51))</f>
        <v/>
      </c>
      <c r="G86" s="273" t="str">
        <f ca="1">IF(($B86=""),"",COUNTIF(Penalties!$O38:$U38,G$51))</f>
        <v/>
      </c>
      <c r="H86" s="273" t="str">
        <f ca="1">IF(($B86=""),"",COUNTIF(Penalties!$O38:$U38,H$51))</f>
        <v/>
      </c>
      <c r="I86" s="273" t="str">
        <f ca="1">IF(($B86=""),"",COUNTIF(Penalties!$O38:$U38,I$51))</f>
        <v/>
      </c>
      <c r="J86" s="273" t="str">
        <f ca="1">IF(($B86=""),"",COUNTIF(Penalties!$O38:$U38,J$51))</f>
        <v/>
      </c>
      <c r="K86" s="273" t="str">
        <f ca="1">IF(($B86=""),"",COUNTIF(Penalties!$O38:$U38,K$51))</f>
        <v/>
      </c>
      <c r="L86" s="273" t="str">
        <f ca="1">IF(($B86=""),"",COUNTIF(Penalties!$O38:$U38,L$51))</f>
        <v/>
      </c>
      <c r="M86" s="273" t="str">
        <f ca="1">IF(($B86=""),"",COUNTIF(Penalties!$O38:$U38,M$51))</f>
        <v/>
      </c>
      <c r="N86" s="273" t="str">
        <f ca="1">IF(($B86=""),"",COUNTIF(Penalties!$O38:$U38,N$51))</f>
        <v/>
      </c>
      <c r="O86" s="273" t="str">
        <f ca="1">IF(($B86=""),"",COUNTIF(Penalties!$O38:$U38,O$51))</f>
        <v/>
      </c>
      <c r="P86" s="273" t="str">
        <f ca="1">IF(($B86=""),"",COUNTIF(Penalties!$O38:$U38,P$51))</f>
        <v/>
      </c>
      <c r="Q86" s="273" t="str">
        <f ca="1">IF(($B86=""),"",COUNTIF(Penalties!$O38:$U38,Q$51))</f>
        <v/>
      </c>
      <c r="R86" s="273" t="str">
        <f ca="1">IF(($B86=""),"",COUNTIF(Penalties!$O38:$U38,R$51))</f>
        <v/>
      </c>
      <c r="S86" s="273" t="str">
        <f ca="1">IF(($B86=""),"",COUNTIF(Penalties!$O38:$U38,S$51))</f>
        <v/>
      </c>
      <c r="T86" s="273" t="str">
        <f ca="1">IF(($B86=""),"",COUNTIF(Penalties!$O38:$U38,T$51))</f>
        <v/>
      </c>
      <c r="U86" s="340" t="str">
        <f ca="1">IF((B86=""),"",SUM(E86:T86))</f>
        <v/>
      </c>
      <c r="V86" s="471" t="str">
        <f ca="1">IF((B86=""),"",SUM(E86:T86))</f>
        <v/>
      </c>
      <c r="W86" s="551" t="str">
        <f ca="1">IF(($B86=""),"",IF((Penalties!$V38=W$51),1,""))</f>
        <v/>
      </c>
      <c r="X86" s="369" t="str">
        <f ca="1">IF(($B86=""),"",IF((Penalties!$V38=X$51),1,""))</f>
        <v/>
      </c>
      <c r="Y86" s="369" t="str">
        <f ca="1">IF(($B86=""),"",IF((Penalties!$V38=Y$51),1,""))</f>
        <v/>
      </c>
      <c r="Z86" s="369" t="str">
        <f ca="1">IF(($B86=""),"",IF((Penalties!$V38=Z$51),1,""))</f>
        <v/>
      </c>
      <c r="AA86" s="369" t="str">
        <f ca="1">IF(($B86=""),"",IF((Penalties!$V38=AA$51),1,""))</f>
        <v/>
      </c>
      <c r="AB86" s="369" t="str">
        <f ca="1">IF(($B86=""),"",IF((Penalties!$V38=AB$51),1,""))</f>
        <v/>
      </c>
      <c r="AC86" s="369" t="str">
        <f ca="1">IF(($B86=""),"",IF((Penalties!$V38=AC$51),1,""))</f>
        <v/>
      </c>
      <c r="AD86" s="369" t="str">
        <f ca="1">IF(($B86=""),"",IF((Penalties!$V38=AD$51),1,""))</f>
        <v/>
      </c>
      <c r="AE86" s="369" t="str">
        <f ca="1">IF(($B86=""),"",IF((Penalties!$V38=AE$51),1,""))</f>
        <v/>
      </c>
      <c r="AF86" s="369" t="str">
        <f ca="1">IF(($B86=""),"",IF((Penalties!$V38=AF$51),1,""))</f>
        <v/>
      </c>
      <c r="AG86" s="369" t="str">
        <f ca="1">IF(($B86=""),"",IF((Penalties!$V38=AG$51),1,""))</f>
        <v/>
      </c>
      <c r="AH86" s="369" t="str">
        <f ca="1">IF(($B86=""),"",IF((Penalties!$V38=AH$51),1,""))</f>
        <v/>
      </c>
      <c r="AI86" s="360" t="str">
        <f ca="1">IF(($B86=""),"",IF((Penalties!$V38=AI$51),1,""))</f>
        <v/>
      </c>
      <c r="AJ86" s="260"/>
      <c r="AK86" s="130"/>
      <c r="AL86" s="14"/>
      <c r="AM86" s="14"/>
      <c r="AN86" s="14"/>
      <c r="AO86" s="14"/>
      <c r="AP86" s="14"/>
      <c r="AQ86" s="14"/>
      <c r="AR86" s="14"/>
      <c r="AS86" s="14"/>
      <c r="AT86" s="14"/>
      <c r="AU86" s="14"/>
      <c r="AV86" s="14"/>
      <c r="AW86" s="14"/>
      <c r="AX86" s="14"/>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row>
    <row r="87" spans="1:90" s="137" customFormat="1" ht="13.5" customHeight="1">
      <c r="A87" s="1087"/>
      <c r="B87" s="1088"/>
      <c r="C87" s="1089"/>
      <c r="D87" s="273" t="s">
        <v>127</v>
      </c>
      <c r="E87" s="273" t="str">
        <f ca="1">IF(($B86=""),"",COUNTIF(Penalties!$AM38:$AS38,E$51))</f>
        <v/>
      </c>
      <c r="F87" s="273" t="str">
        <f ca="1">IF(($B86=""),"",COUNTIF(Penalties!$AM38:$AS38,F$51))</f>
        <v/>
      </c>
      <c r="G87" s="273" t="str">
        <f ca="1">IF(($B86=""),"",COUNTIF(Penalties!$AM38:$AS38,G$51))</f>
        <v/>
      </c>
      <c r="H87" s="273" t="str">
        <f ca="1">IF(($B86=""),"",COUNTIF(Penalties!$AM38:$AS38,H$51))</f>
        <v/>
      </c>
      <c r="I87" s="273" t="str">
        <f ca="1">IF(($B86=""),"",COUNTIF(Penalties!$AM38:$AS38,I$51))</f>
        <v/>
      </c>
      <c r="J87" s="273" t="str">
        <f ca="1">IF(($B86=""),"",COUNTIF(Penalties!$AM38:$AS38,J$51))</f>
        <v/>
      </c>
      <c r="K87" s="273" t="str">
        <f ca="1">IF(($B86=""),"",COUNTIF(Penalties!$AM38:$AS38,K$51))</f>
        <v/>
      </c>
      <c r="L87" s="273" t="str">
        <f ca="1">IF(($B86=""),"",COUNTIF(Penalties!$AM38:$AS38,L$51))</f>
        <v/>
      </c>
      <c r="M87" s="273" t="str">
        <f ca="1">IF(($B86=""),"",COUNTIF(Penalties!$AM38:$AS38,M$51))</f>
        <v/>
      </c>
      <c r="N87" s="273" t="str">
        <f ca="1">IF(($B86=""),"",COUNTIF(Penalties!$AM38:$AS38,N$51))</f>
        <v/>
      </c>
      <c r="O87" s="273" t="str">
        <f ca="1">IF(($B86=""),"",COUNTIF(Penalties!$AM38:$AS38,O$51))</f>
        <v/>
      </c>
      <c r="P87" s="273" t="str">
        <f ca="1">IF(($B86=""),"",COUNTIF(Penalties!$AM38:$AS38,P$51))</f>
        <v/>
      </c>
      <c r="Q87" s="273" t="str">
        <f ca="1">IF(($B86=""),"",COUNTIF(Penalties!$AM38:$AS38,Q$51))</f>
        <v/>
      </c>
      <c r="R87" s="273" t="str">
        <f ca="1">IF(($B86=""),"",COUNTIF(Penalties!$AM38:$AS38,R$51))</f>
        <v/>
      </c>
      <c r="S87" s="273" t="str">
        <f ca="1">IF(($B86=""),"",COUNTIF(Penalties!$AM38:$AS38,S$51))</f>
        <v/>
      </c>
      <c r="T87" s="273" t="str">
        <f ca="1">IF(($B86=""),"",COUNTIF(Penalties!$AM38:$AS38,T$51))</f>
        <v/>
      </c>
      <c r="U87" s="340" t="str">
        <f ca="1">IF((B86=""),"",SUM(E87:T87))</f>
        <v/>
      </c>
      <c r="V87" s="471" t="str">
        <f ca="1">IF((B86=""),"",SUM(E87:T87))</f>
        <v/>
      </c>
      <c r="W87" s="551" t="str">
        <f ca="1">IF(($B86=""),"",IF((Penalties!$AT38=W$51),1,""))</f>
        <v/>
      </c>
      <c r="X87" s="369" t="str">
        <f ca="1">IF(($B86=""),"",IF((Penalties!$AT38=X$51),1,""))</f>
        <v/>
      </c>
      <c r="Y87" s="369" t="str">
        <f ca="1">IF(($B86=""),"",IF((Penalties!$AT38=Y$51),1,""))</f>
        <v/>
      </c>
      <c r="Z87" s="369" t="str">
        <f ca="1">IF(($B86=""),"",IF((Penalties!$AT38=Z$51),1,""))</f>
        <v/>
      </c>
      <c r="AA87" s="369" t="str">
        <f ca="1">IF(($B86=""),"",IF((Penalties!$AT38=AA$51),1,""))</f>
        <v/>
      </c>
      <c r="AB87" s="369" t="str">
        <f ca="1">IF(($B86=""),"",IF((Penalties!$AT38=AB$51),1,""))</f>
        <v/>
      </c>
      <c r="AC87" s="369" t="str">
        <f ca="1">IF(($B86=""),"",IF((Penalties!$AT38=AC$51),1,""))</f>
        <v/>
      </c>
      <c r="AD87" s="369" t="str">
        <f ca="1">IF(($B86=""),"",IF((Penalties!$AT38=AD$51),1,""))</f>
        <v/>
      </c>
      <c r="AE87" s="369" t="str">
        <f ca="1">IF(($B86=""),"",IF((Penalties!$AT38=AE$51),1,""))</f>
        <v/>
      </c>
      <c r="AF87" s="369" t="str">
        <f ca="1">IF(($B86=""),"",IF((Penalties!$AT38=AF$51),1,""))</f>
        <v/>
      </c>
      <c r="AG87" s="369" t="str">
        <f ca="1">IF(($B86=""),"",IF((Penalties!$AT38=AG$51),1,""))</f>
        <v/>
      </c>
      <c r="AH87" s="369" t="str">
        <f ca="1">IF(($B86=""),"",IF((Penalties!$AT38=AH$51),1,""))</f>
        <v/>
      </c>
      <c r="AI87" s="360" t="str">
        <f ca="1">IF(($B86=""),"",IF((Penalties!$AT38=AI$51),1,""))</f>
        <v/>
      </c>
      <c r="AJ87" s="508" t="str">
        <f>IF((SUM(X86:AI87)=0), "", IF((SUM(X86:AI86)=1), LOOKUP(1, X86:AI86, $X$51:$AI$51), LOOKUP(1, X87:AI87, $X$51:$AI$51)))</f>
        <v/>
      </c>
      <c r="AK87" s="130"/>
      <c r="AL87" s="14"/>
      <c r="AM87" s="14"/>
      <c r="AN87" s="14"/>
      <c r="AO87" s="14"/>
      <c r="AP87" s="14"/>
      <c r="AQ87" s="14"/>
      <c r="AR87" s="14"/>
      <c r="AS87" s="14"/>
      <c r="AT87" s="14"/>
      <c r="AU87" s="14"/>
      <c r="AV87" s="14"/>
      <c r="AW87" s="14"/>
      <c r="AX87" s="14"/>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row>
    <row r="88" spans="1:90" s="137" customFormat="1" ht="13">
      <c r="A88" s="814">
        <f>A86+1</f>
        <v>19</v>
      </c>
      <c r="B88" s="1085" t="str">
        <f ca="1">IF((IBRF!H29=""),"",IBRF!H29)</f>
        <v/>
      </c>
      <c r="C88" s="1086" t="str">
        <f ca="1">IF((IBRF!I29=""),"",IBRF!I29)</f>
        <v/>
      </c>
      <c r="D88" s="14" t="s">
        <v>235</v>
      </c>
      <c r="E88" s="14" t="str">
        <f ca="1">IF(($B88=""),"",COUNTIF(Penalties!$O40:$U40,E$51))</f>
        <v/>
      </c>
      <c r="F88" s="14" t="str">
        <f ca="1">IF(($B88=""),"",COUNTIF(Penalties!$O40:$U40,F$51))</f>
        <v/>
      </c>
      <c r="G88" s="14" t="str">
        <f ca="1">IF(($B88=""),"",COUNTIF(Penalties!$O40:$U40,G$51))</f>
        <v/>
      </c>
      <c r="H88" s="14" t="str">
        <f ca="1">IF(($B88=""),"",COUNTIF(Penalties!$O40:$U40,H$51))</f>
        <v/>
      </c>
      <c r="I88" s="14" t="str">
        <f ca="1">IF(($B88=""),"",COUNTIF(Penalties!$O40:$U40,I$51))</f>
        <v/>
      </c>
      <c r="J88" s="14" t="str">
        <f ca="1">IF(($B88=""),"",COUNTIF(Penalties!$O40:$U40,J$51))</f>
        <v/>
      </c>
      <c r="K88" s="14" t="str">
        <f ca="1">IF(($B88=""),"",COUNTIF(Penalties!$O40:$U40,K$51))</f>
        <v/>
      </c>
      <c r="L88" s="14" t="str">
        <f ca="1">IF(($B88=""),"",COUNTIF(Penalties!$O40:$U40,L$51))</f>
        <v/>
      </c>
      <c r="M88" s="14" t="str">
        <f ca="1">IF(($B88=""),"",COUNTIF(Penalties!$O40:$U40,M$51))</f>
        <v/>
      </c>
      <c r="N88" s="14" t="str">
        <f ca="1">IF(($B88=""),"",COUNTIF(Penalties!$O40:$U40,N$51))</f>
        <v/>
      </c>
      <c r="O88" s="14" t="str">
        <f ca="1">IF(($B88=""),"",COUNTIF(Penalties!$O40:$U40,O$51))</f>
        <v/>
      </c>
      <c r="P88" s="14" t="str">
        <f ca="1">IF(($B88=""),"",COUNTIF(Penalties!$O40:$U40,P$51))</f>
        <v/>
      </c>
      <c r="Q88" s="14" t="str">
        <f ca="1">IF(($B88=""),"",COUNTIF(Penalties!$O40:$U40,Q$51))</f>
        <v/>
      </c>
      <c r="R88" s="14" t="str">
        <f ca="1">IF(($B88=""),"",COUNTIF(Penalties!$O40:$U40,R$51))</f>
        <v/>
      </c>
      <c r="S88" s="14" t="str">
        <f ca="1">IF(($B88=""),"",COUNTIF(Penalties!$O40:$U40,S$51))</f>
        <v/>
      </c>
      <c r="T88" s="14" t="str">
        <f ca="1">IF(($B88=""),"",COUNTIF(Penalties!$O40:$U40,T$51))</f>
        <v/>
      </c>
      <c r="U88" s="415" t="str">
        <f ca="1">IF((B88=""),"",SUM(E88:T88))</f>
        <v/>
      </c>
      <c r="V88" s="418" t="str">
        <f ca="1">IF((B88=""),"",SUM(E88:T88))</f>
        <v/>
      </c>
      <c r="W88" s="551" t="str">
        <f ca="1">IF(($B88=""),"",IF((Penalties!$V40=W$51),1,""))</f>
        <v/>
      </c>
      <c r="X88" s="369" t="str">
        <f ca="1">IF(($B88=""),"",IF((Penalties!$V40=X$51),1,""))</f>
        <v/>
      </c>
      <c r="Y88" s="369" t="str">
        <f ca="1">IF(($B88=""),"",IF((Penalties!$V40=Y$51),1,""))</f>
        <v/>
      </c>
      <c r="Z88" s="369" t="str">
        <f ca="1">IF(($B88=""),"",IF((Penalties!$V40=Z$51),1,""))</f>
        <v/>
      </c>
      <c r="AA88" s="369" t="str">
        <f ca="1">IF(($B88=""),"",IF((Penalties!$V40=AA$51),1,""))</f>
        <v/>
      </c>
      <c r="AB88" s="369" t="str">
        <f ca="1">IF(($B88=""),"",IF((Penalties!$V40=AB$51),1,""))</f>
        <v/>
      </c>
      <c r="AC88" s="369" t="str">
        <f ca="1">IF(($B88=""),"",IF((Penalties!$V40=AC$51),1,""))</f>
        <v/>
      </c>
      <c r="AD88" s="369" t="str">
        <f ca="1">IF(($B88=""),"",IF((Penalties!$V40=AD$51),1,""))</f>
        <v/>
      </c>
      <c r="AE88" s="369" t="str">
        <f ca="1">IF(($B88=""),"",IF((Penalties!$V40=AE$51),1,""))</f>
        <v/>
      </c>
      <c r="AF88" s="369" t="str">
        <f ca="1">IF(($B88=""),"",IF((Penalties!$V40=AF$51),1,""))</f>
        <v/>
      </c>
      <c r="AG88" s="369" t="str">
        <f ca="1">IF(($B88=""),"",IF((Penalties!$V40=AG$51),1,""))</f>
        <v/>
      </c>
      <c r="AH88" s="369" t="str">
        <f ca="1">IF(($B88=""),"",IF((Penalties!$V40=AH$51),1,""))</f>
        <v/>
      </c>
      <c r="AI88" s="360" t="str">
        <f ca="1">IF(($B88=""),"",IF((Penalties!$V40=AI$51),1,""))</f>
        <v/>
      </c>
      <c r="AJ88" s="195"/>
      <c r="AK88" s="130"/>
      <c r="AL88" s="14"/>
      <c r="AM88" s="14"/>
      <c r="AN88" s="14"/>
      <c r="AO88" s="14"/>
      <c r="AP88" s="14"/>
      <c r="AQ88" s="14"/>
      <c r="AR88" s="14"/>
      <c r="AS88" s="14"/>
      <c r="AT88" s="14"/>
      <c r="AU88" s="14"/>
      <c r="AV88" s="14"/>
      <c r="AW88" s="14"/>
      <c r="AX88" s="14"/>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row>
    <row r="89" spans="1:90" s="137" customFormat="1" ht="13">
      <c r="A89" s="814"/>
      <c r="B89" s="1085"/>
      <c r="C89" s="1086"/>
      <c r="D89" s="14" t="s">
        <v>127</v>
      </c>
      <c r="E89" s="14" t="str">
        <f ca="1">IF(($B88=""),"",COUNTIF(Penalties!$AM40:$AS40,E$51))</f>
        <v/>
      </c>
      <c r="F89" s="14" t="str">
        <f ca="1">IF(($B88=""),"",COUNTIF(Penalties!$AM40:$AS40,F$51))</f>
        <v/>
      </c>
      <c r="G89" s="14" t="str">
        <f ca="1">IF(($B88=""),"",COUNTIF(Penalties!$AM40:$AS40,G$51))</f>
        <v/>
      </c>
      <c r="H89" s="14" t="str">
        <f ca="1">IF(($B88=""),"",COUNTIF(Penalties!$AM40:$AS40,H$51))</f>
        <v/>
      </c>
      <c r="I89" s="14" t="str">
        <f ca="1">IF(($B88=""),"",COUNTIF(Penalties!$AM40:$AS40,I$51))</f>
        <v/>
      </c>
      <c r="J89" s="14" t="str">
        <f ca="1">IF(($B88=""),"",COUNTIF(Penalties!$AM40:$AS40,J$51))</f>
        <v/>
      </c>
      <c r="K89" s="14" t="str">
        <f ca="1">IF(($B88=""),"",COUNTIF(Penalties!$AM40:$AS40,K$51))</f>
        <v/>
      </c>
      <c r="L89" s="14" t="str">
        <f ca="1">IF(($B88=""),"",COUNTIF(Penalties!$AM40:$AS40,L$51))</f>
        <v/>
      </c>
      <c r="M89" s="14" t="str">
        <f ca="1">IF(($B88=""),"",COUNTIF(Penalties!$AM40:$AS40,M$51))</f>
        <v/>
      </c>
      <c r="N89" s="14" t="str">
        <f ca="1">IF(($B88=""),"",COUNTIF(Penalties!$AM40:$AS40,N$51))</f>
        <v/>
      </c>
      <c r="O89" s="14" t="str">
        <f ca="1">IF(($B88=""),"",COUNTIF(Penalties!$AM40:$AS40,O$51))</f>
        <v/>
      </c>
      <c r="P89" s="14" t="str">
        <f ca="1">IF(($B88=""),"",COUNTIF(Penalties!$AM40:$AS40,P$51))</f>
        <v/>
      </c>
      <c r="Q89" s="14" t="str">
        <f ca="1">IF(($B88=""),"",COUNTIF(Penalties!$AM40:$AS40,Q$51))</f>
        <v/>
      </c>
      <c r="R89" s="14" t="str">
        <f ca="1">IF(($B88=""),"",COUNTIF(Penalties!$AM40:$AS40,R$51))</f>
        <v/>
      </c>
      <c r="S89" s="14" t="str">
        <f ca="1">IF(($B88=""),"",COUNTIF(Penalties!$AM40:$AS40,S$51))</f>
        <v/>
      </c>
      <c r="T89" s="14" t="str">
        <f ca="1">IF(($B88=""),"",COUNTIF(Penalties!$AM40:$AS40,T$51))</f>
        <v/>
      </c>
      <c r="U89" s="415" t="str">
        <f ca="1">IF((B88=""),"",SUM(E89:T89))</f>
        <v/>
      </c>
      <c r="V89" s="418" t="str">
        <f ca="1">IF((B88=""),"",SUM(E89:T89))</f>
        <v/>
      </c>
      <c r="W89" s="551" t="str">
        <f ca="1">IF(($B88=""),"",IF((Penalties!$AT40=W$51),1,""))</f>
        <v/>
      </c>
      <c r="X89" s="369" t="str">
        <f ca="1">IF(($B88=""),"",IF((Penalties!$AT40=X$51),1,""))</f>
        <v/>
      </c>
      <c r="Y89" s="369" t="str">
        <f ca="1">IF(($B88=""),"",IF((Penalties!$AT40=Y$51),1,""))</f>
        <v/>
      </c>
      <c r="Z89" s="369" t="str">
        <f ca="1">IF(($B88=""),"",IF((Penalties!$AT40=Z$51),1,""))</f>
        <v/>
      </c>
      <c r="AA89" s="369" t="str">
        <f ca="1">IF(($B88=""),"",IF((Penalties!$AT40=AA$51),1,""))</f>
        <v/>
      </c>
      <c r="AB89" s="369" t="str">
        <f ca="1">IF(($B88=""),"",IF((Penalties!$AT40=AB$51),1,""))</f>
        <v/>
      </c>
      <c r="AC89" s="369" t="str">
        <f ca="1">IF(($B88=""),"",IF((Penalties!$AT40=AC$51),1,""))</f>
        <v/>
      </c>
      <c r="AD89" s="369" t="str">
        <f ca="1">IF(($B88=""),"",IF((Penalties!$AT40=AD$51),1,""))</f>
        <v/>
      </c>
      <c r="AE89" s="369" t="str">
        <f ca="1">IF(($B88=""),"",IF((Penalties!$AT40=AE$51),1,""))</f>
        <v/>
      </c>
      <c r="AF89" s="369" t="str">
        <f ca="1">IF(($B88=""),"",IF((Penalties!$AT40=AF$51),1,""))</f>
        <v/>
      </c>
      <c r="AG89" s="369" t="str">
        <f ca="1">IF(($B88=""),"",IF((Penalties!$AT40=AG$51),1,""))</f>
        <v/>
      </c>
      <c r="AH89" s="369" t="str">
        <f ca="1">IF(($B88=""),"",IF((Penalties!$AT40=AH$51),1,""))</f>
        <v/>
      </c>
      <c r="AI89" s="360" t="str">
        <f ca="1">IF(($B88=""),"",IF((Penalties!$AT40=AI$51),1,""))</f>
        <v/>
      </c>
      <c r="AJ89" s="101" t="str">
        <f>IF((SUM(X88:AI89)=0), "", IF((SUM(X88:AI88)=1), LOOKUP(1, X88:AI88, $X$51:$AI$51), LOOKUP(1, X89:AI89, $X$51:$AI$51)))</f>
        <v/>
      </c>
      <c r="AK89" s="130"/>
      <c r="AL89" s="14"/>
      <c r="AM89" s="14"/>
      <c r="AN89" s="14"/>
      <c r="AO89" s="14"/>
      <c r="AP89" s="14"/>
      <c r="AQ89" s="14"/>
      <c r="AR89" s="14"/>
      <c r="AS89" s="14"/>
      <c r="AT89" s="14"/>
      <c r="AU89" s="14"/>
      <c r="AV89" s="14"/>
      <c r="AW89" s="14"/>
      <c r="AX89" s="14"/>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35"/>
      <c r="CA89" s="135"/>
      <c r="CB89" s="135"/>
      <c r="CC89" s="135"/>
      <c r="CD89" s="135"/>
      <c r="CE89" s="135"/>
      <c r="CF89" s="135"/>
      <c r="CG89" s="135"/>
      <c r="CH89" s="135"/>
      <c r="CI89" s="135"/>
      <c r="CJ89" s="135"/>
      <c r="CK89" s="135"/>
      <c r="CL89" s="135"/>
    </row>
    <row r="90" spans="1:90" s="137" customFormat="1" ht="13">
      <c r="A90" s="1087">
        <f>A88+1</f>
        <v>20</v>
      </c>
      <c r="B90" s="1088" t="str">
        <f ca="1">IF((IBRF!H30=""),"",IBRF!H30)</f>
        <v/>
      </c>
      <c r="C90" s="1089" t="str">
        <f ca="1">IF((IBRF!I30=""),"",IBRF!I30)</f>
        <v/>
      </c>
      <c r="D90" s="273" t="s">
        <v>235</v>
      </c>
      <c r="E90" s="273" t="str">
        <f ca="1">IF(($B90=""),"",COUNTIF(Penalties!$O42:$U42,E$51))</f>
        <v/>
      </c>
      <c r="F90" s="273" t="str">
        <f ca="1">IF(($B90=""),"",COUNTIF(Penalties!$O42:$U42,F$51))</f>
        <v/>
      </c>
      <c r="G90" s="273" t="str">
        <f ca="1">IF(($B90=""),"",COUNTIF(Penalties!$O42:$U42,G$51))</f>
        <v/>
      </c>
      <c r="H90" s="273" t="str">
        <f ca="1">IF(($B90=""),"",COUNTIF(Penalties!$O42:$U42,H$51))</f>
        <v/>
      </c>
      <c r="I90" s="273" t="str">
        <f ca="1">IF(($B90=""),"",COUNTIF(Penalties!$O42:$U42,I$51))</f>
        <v/>
      </c>
      <c r="J90" s="273" t="str">
        <f ca="1">IF(($B90=""),"",COUNTIF(Penalties!$O42:$U42,J$51))</f>
        <v/>
      </c>
      <c r="K90" s="273" t="str">
        <f ca="1">IF(($B90=""),"",COUNTIF(Penalties!$O42:$U42,K$51))</f>
        <v/>
      </c>
      <c r="L90" s="273" t="str">
        <f ca="1">IF(($B90=""),"",COUNTIF(Penalties!$O42:$U42,L$51))</f>
        <v/>
      </c>
      <c r="M90" s="273" t="str">
        <f ca="1">IF(($B90=""),"",COUNTIF(Penalties!$O42:$U42,M$51))</f>
        <v/>
      </c>
      <c r="N90" s="273" t="str">
        <f ca="1">IF(($B90=""),"",COUNTIF(Penalties!$O42:$U42,N$51))</f>
        <v/>
      </c>
      <c r="O90" s="273" t="str">
        <f ca="1">IF(($B90=""),"",COUNTIF(Penalties!$O42:$U42,O$51))</f>
        <v/>
      </c>
      <c r="P90" s="273" t="str">
        <f ca="1">IF(($B90=""),"",COUNTIF(Penalties!$O42:$U42,P$51))</f>
        <v/>
      </c>
      <c r="Q90" s="273" t="str">
        <f ca="1">IF(($B90=""),"",COUNTIF(Penalties!$O42:$U42,Q$51))</f>
        <v/>
      </c>
      <c r="R90" s="273" t="str">
        <f ca="1">IF(($B90=""),"",COUNTIF(Penalties!$O42:$U42,R$51))</f>
        <v/>
      </c>
      <c r="S90" s="273" t="str">
        <f ca="1">IF(($B90=""),"",COUNTIF(Penalties!$O42:$U42,S$51))</f>
        <v/>
      </c>
      <c r="T90" s="273" t="str">
        <f ca="1">IF(($B90=""),"",COUNTIF(Penalties!$O42:$U42,T$51))</f>
        <v/>
      </c>
      <c r="U90" s="340" t="str">
        <f ca="1">IF((B90=""),"",SUM(E90:T90))</f>
        <v/>
      </c>
      <c r="V90" s="471" t="str">
        <f ca="1">IF((B90=""),"",SUM(E90:T90))</f>
        <v/>
      </c>
      <c r="W90" s="551" t="str">
        <f ca="1">IF(($B90=""),"",IF((Penalties!$V42=W$51),1,""))</f>
        <v/>
      </c>
      <c r="X90" s="369" t="str">
        <f ca="1">IF(($B90=""),"",IF((Penalties!$V42=X$51),1,""))</f>
        <v/>
      </c>
      <c r="Y90" s="369" t="str">
        <f ca="1">IF(($B90=""),"",IF((Penalties!$V42=Y$51),1,""))</f>
        <v/>
      </c>
      <c r="Z90" s="369" t="str">
        <f ca="1">IF(($B90=""),"",IF((Penalties!$V42=Z$51),1,""))</f>
        <v/>
      </c>
      <c r="AA90" s="369" t="str">
        <f ca="1">IF(($B90=""),"",IF((Penalties!$V42=AA$51),1,""))</f>
        <v/>
      </c>
      <c r="AB90" s="369" t="str">
        <f ca="1">IF(($B90=""),"",IF((Penalties!$V42=AB$51),1,""))</f>
        <v/>
      </c>
      <c r="AC90" s="369" t="str">
        <f ca="1">IF(($B90=""),"",IF((Penalties!$V42=AC$51),1,""))</f>
        <v/>
      </c>
      <c r="AD90" s="369" t="str">
        <f ca="1">IF(($B90=""),"",IF((Penalties!$V42=AD$51),1,""))</f>
        <v/>
      </c>
      <c r="AE90" s="369" t="str">
        <f ca="1">IF(($B90=""),"",IF((Penalties!$V42=AE$51),1,""))</f>
        <v/>
      </c>
      <c r="AF90" s="369" t="str">
        <f ca="1">IF(($B90=""),"",IF((Penalties!$V42=AF$51),1,""))</f>
        <v/>
      </c>
      <c r="AG90" s="369" t="str">
        <f ca="1">IF(($B90=""),"",IF((Penalties!$V42=AG$51),1,""))</f>
        <v/>
      </c>
      <c r="AH90" s="369" t="str">
        <f ca="1">IF(($B90=""),"",IF((Penalties!$V42=AH$51),1,""))</f>
        <v/>
      </c>
      <c r="AI90" s="360" t="str">
        <f ca="1">IF(($B90=""),"",IF((Penalties!$V42=AI$51),1,""))</f>
        <v/>
      </c>
      <c r="AJ90" s="260"/>
      <c r="AK90" s="130"/>
      <c r="AL90" s="14"/>
      <c r="AM90" s="14"/>
      <c r="AN90" s="14"/>
      <c r="AO90" s="14"/>
      <c r="AP90" s="14"/>
      <c r="AQ90" s="14"/>
      <c r="AR90" s="14"/>
      <c r="AS90" s="14"/>
      <c r="AT90" s="14"/>
      <c r="AU90" s="14"/>
      <c r="AV90" s="14"/>
      <c r="AW90" s="14"/>
      <c r="AX90" s="14"/>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c r="CK90" s="135"/>
      <c r="CL90" s="135"/>
    </row>
    <row r="91" spans="1:90" s="137" customFormat="1" ht="13.5" customHeight="1">
      <c r="A91" s="1087"/>
      <c r="B91" s="1088"/>
      <c r="C91" s="1089"/>
      <c r="D91" s="273" t="s">
        <v>127</v>
      </c>
      <c r="E91" s="273" t="str">
        <f ca="1">IF(($B90=""),"",COUNTIF(Penalties!$AM42:$AS42,E$51))</f>
        <v/>
      </c>
      <c r="F91" s="273" t="str">
        <f ca="1">IF(($B90=""),"",COUNTIF(Penalties!$AM42:$AS42,F$51))</f>
        <v/>
      </c>
      <c r="G91" s="273" t="str">
        <f ca="1">IF(($B90=""),"",COUNTIF(Penalties!$AM42:$AS42,G$51))</f>
        <v/>
      </c>
      <c r="H91" s="273" t="str">
        <f ca="1">IF(($B90=""),"",COUNTIF(Penalties!$AM42:$AS42,H$51))</f>
        <v/>
      </c>
      <c r="I91" s="273" t="str">
        <f ca="1">IF(($B90=""),"",COUNTIF(Penalties!$AM42:$AS42,I$51))</f>
        <v/>
      </c>
      <c r="J91" s="273" t="str">
        <f ca="1">IF(($B90=""),"",COUNTIF(Penalties!$AM42:$AS42,J$51))</f>
        <v/>
      </c>
      <c r="K91" s="273" t="str">
        <f ca="1">IF(($B90=""),"",COUNTIF(Penalties!$AM42:$AS42,K$51))</f>
        <v/>
      </c>
      <c r="L91" s="273" t="str">
        <f ca="1">IF(($B90=""),"",COUNTIF(Penalties!$AM42:$AS42,L$51))</f>
        <v/>
      </c>
      <c r="M91" s="273" t="str">
        <f ca="1">IF(($B90=""),"",COUNTIF(Penalties!$AM42:$AS42,M$51))</f>
        <v/>
      </c>
      <c r="N91" s="273" t="str">
        <f ca="1">IF(($B90=""),"",COUNTIF(Penalties!$AM42:$AS42,N$51))</f>
        <v/>
      </c>
      <c r="O91" s="273" t="str">
        <f ca="1">IF(($B90=""),"",COUNTIF(Penalties!$AM42:$AS42,O$51))</f>
        <v/>
      </c>
      <c r="P91" s="273" t="str">
        <f ca="1">IF(($B90=""),"",COUNTIF(Penalties!$AM42:$AS42,P$51))</f>
        <v/>
      </c>
      <c r="Q91" s="273" t="str">
        <f ca="1">IF(($B90=""),"",COUNTIF(Penalties!$AM42:$AS42,Q$51))</f>
        <v/>
      </c>
      <c r="R91" s="273" t="str">
        <f ca="1">IF(($B90=""),"",COUNTIF(Penalties!$AM42:$AS42,R$51))</f>
        <v/>
      </c>
      <c r="S91" s="273" t="str">
        <f ca="1">IF(($B90=""),"",COUNTIF(Penalties!$AM42:$AS42,S$51))</f>
        <v/>
      </c>
      <c r="T91" s="273" t="str">
        <f ca="1">IF(($B90=""),"",COUNTIF(Penalties!$AM42:$AS42,T$51))</f>
        <v/>
      </c>
      <c r="U91" s="340" t="str">
        <f ca="1">IF((B90=""),"",SUM(E91:T91))</f>
        <v/>
      </c>
      <c r="V91" s="471" t="str">
        <f ca="1">IF((B90=""),"",SUM(E91:T91))</f>
        <v/>
      </c>
      <c r="W91" s="551" t="str">
        <f ca="1">IF(($B90=""),"",IF((Penalties!$AT42=W$51),1,""))</f>
        <v/>
      </c>
      <c r="X91" s="369" t="str">
        <f ca="1">IF(($B90=""),"",IF((Penalties!$AT42=X$51),1,""))</f>
        <v/>
      </c>
      <c r="Y91" s="369" t="str">
        <f ca="1">IF(($B90=""),"",IF((Penalties!$AT42=Y$51),1,""))</f>
        <v/>
      </c>
      <c r="Z91" s="369" t="str">
        <f ca="1">IF(($B90=""),"",IF((Penalties!$AT42=Z$51),1,""))</f>
        <v/>
      </c>
      <c r="AA91" s="369" t="str">
        <f ca="1">IF(($B90=""),"",IF((Penalties!$AT42=AA$51),1,""))</f>
        <v/>
      </c>
      <c r="AB91" s="369" t="str">
        <f ca="1">IF(($B90=""),"",IF((Penalties!$AT42=AB$51),1,""))</f>
        <v/>
      </c>
      <c r="AC91" s="369" t="str">
        <f ca="1">IF(($B90=""),"",IF((Penalties!$AT42=AC$51),1,""))</f>
        <v/>
      </c>
      <c r="AD91" s="369" t="str">
        <f ca="1">IF(($B90=""),"",IF((Penalties!$AT42=AD$51),1,""))</f>
        <v/>
      </c>
      <c r="AE91" s="369" t="str">
        <f ca="1">IF(($B90=""),"",IF((Penalties!$AT42=AE$51),1,""))</f>
        <v/>
      </c>
      <c r="AF91" s="369" t="str">
        <f ca="1">IF(($B90=""),"",IF((Penalties!$AT42=AF$51),1,""))</f>
        <v/>
      </c>
      <c r="AG91" s="369" t="str">
        <f ca="1">IF(($B90=""),"",IF((Penalties!$AT42=AG$51),1,""))</f>
        <v/>
      </c>
      <c r="AH91" s="369" t="str">
        <f ca="1">IF(($B90=""),"",IF((Penalties!$AT42=AH$51),1,""))</f>
        <v/>
      </c>
      <c r="AI91" s="360" t="str">
        <f ca="1">IF(($B90=""),"",IF((Penalties!$AT42=AI$51),1,""))</f>
        <v/>
      </c>
      <c r="AJ91" s="508" t="str">
        <f>IF((SUM(X90:AI91)=0), "", IF((SUM(X90:AI90)=1), LOOKUP(1, X90:AI90, $X$51:$AI$51), LOOKUP(1, X91:AI91, $X$51:$AI$51)))</f>
        <v/>
      </c>
      <c r="AK91" s="130"/>
      <c r="AL91" s="14"/>
      <c r="AM91" s="14"/>
      <c r="AN91" s="14"/>
      <c r="AO91" s="14"/>
      <c r="AP91" s="14"/>
      <c r="AQ91" s="14"/>
      <c r="AR91" s="14"/>
      <c r="AS91" s="14"/>
      <c r="AT91" s="14"/>
      <c r="AU91" s="14"/>
      <c r="AV91" s="14"/>
      <c r="AW91" s="14"/>
      <c r="AX91" s="14"/>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row>
    <row r="92" spans="1:90" s="137" customFormat="1" ht="13">
      <c r="A92" s="1095" t="s">
        <v>237</v>
      </c>
      <c r="B92" s="1095"/>
      <c r="C92" s="1095" t="s">
        <v>136</v>
      </c>
      <c r="D92" s="145" t="s">
        <v>235</v>
      </c>
      <c r="E92" s="145">
        <f t="shared" ref="E92:AI92" si="3">SUM(E52,E54,E56,E58,E60,E62,E64,E66,E68,E70,E72,E74,E76,E78,E80,E82,E84,E86,E88,E90)</f>
        <v>2</v>
      </c>
      <c r="F92" s="145">
        <f t="shared" si="3"/>
        <v>0</v>
      </c>
      <c r="G92" s="145">
        <f t="shared" si="3"/>
        <v>1</v>
      </c>
      <c r="H92" s="145">
        <f t="shared" si="3"/>
        <v>0</v>
      </c>
      <c r="I92" s="145">
        <f t="shared" si="3"/>
        <v>0</v>
      </c>
      <c r="J92" s="145">
        <f t="shared" si="3"/>
        <v>0</v>
      </c>
      <c r="K92" s="145">
        <f t="shared" si="3"/>
        <v>1</v>
      </c>
      <c r="L92" s="145">
        <f t="shared" si="3"/>
        <v>0</v>
      </c>
      <c r="M92" s="145">
        <f t="shared" si="3"/>
        <v>1</v>
      </c>
      <c r="N92" s="145">
        <f t="shared" si="3"/>
        <v>0</v>
      </c>
      <c r="O92" s="145">
        <f t="shared" si="3"/>
        <v>3</v>
      </c>
      <c r="P92" s="145">
        <f t="shared" si="3"/>
        <v>0</v>
      </c>
      <c r="Q92" s="145">
        <f t="shared" si="3"/>
        <v>0</v>
      </c>
      <c r="R92" s="145">
        <f t="shared" si="3"/>
        <v>0</v>
      </c>
      <c r="S92" s="145">
        <f t="shared" si="3"/>
        <v>0</v>
      </c>
      <c r="T92" s="145">
        <f t="shared" si="3"/>
        <v>0</v>
      </c>
      <c r="U92" s="459">
        <f t="shared" si="3"/>
        <v>8</v>
      </c>
      <c r="V92" s="417">
        <f t="shared" si="3"/>
        <v>8</v>
      </c>
      <c r="W92" s="144">
        <f t="shared" si="3"/>
        <v>0</v>
      </c>
      <c r="X92" s="384">
        <f t="shared" si="3"/>
        <v>0</v>
      </c>
      <c r="Y92" s="384">
        <f t="shared" si="3"/>
        <v>0</v>
      </c>
      <c r="Z92" s="384">
        <f t="shared" si="3"/>
        <v>0</v>
      </c>
      <c r="AA92" s="384">
        <f t="shared" si="3"/>
        <v>0</v>
      </c>
      <c r="AB92" s="384">
        <f t="shared" si="3"/>
        <v>0</v>
      </c>
      <c r="AC92" s="384">
        <f t="shared" si="3"/>
        <v>0</v>
      </c>
      <c r="AD92" s="384">
        <f t="shared" si="3"/>
        <v>0</v>
      </c>
      <c r="AE92" s="384">
        <f t="shared" si="3"/>
        <v>0</v>
      </c>
      <c r="AF92" s="384">
        <f t="shared" si="3"/>
        <v>0</v>
      </c>
      <c r="AG92" s="384">
        <f t="shared" si="3"/>
        <v>0</v>
      </c>
      <c r="AH92" s="384">
        <f t="shared" si="3"/>
        <v>0</v>
      </c>
      <c r="AI92" s="384">
        <f t="shared" si="3"/>
        <v>0</v>
      </c>
      <c r="AJ92" s="269"/>
      <c r="AK92" s="14"/>
      <c r="AL92" s="14"/>
      <c r="AM92" s="14"/>
      <c r="AN92" s="14"/>
      <c r="AO92" s="14"/>
      <c r="AP92" s="14"/>
      <c r="AQ92" s="14"/>
      <c r="AR92" s="14"/>
      <c r="AS92" s="14"/>
      <c r="AT92" s="14"/>
      <c r="AU92" s="14"/>
      <c r="AV92" s="14"/>
      <c r="AW92" s="14"/>
      <c r="AX92" s="14"/>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row>
    <row r="93" spans="1:90" s="137" customFormat="1" ht="13">
      <c r="A93" s="1095"/>
      <c r="B93" s="1095"/>
      <c r="C93" s="1095"/>
      <c r="D93" s="145" t="s">
        <v>127</v>
      </c>
      <c r="E93" s="145">
        <f t="shared" ref="E93:AI93" si="4">SUM(E53,E55,E57,E59,E61,E63,E65,E67,E69,E71,E73,E75,E77,E79,E81,E83,E85,E87,E89,E91)</f>
        <v>1</v>
      </c>
      <c r="F93" s="145">
        <f t="shared" si="4"/>
        <v>0</v>
      </c>
      <c r="G93" s="145">
        <f t="shared" si="4"/>
        <v>0</v>
      </c>
      <c r="H93" s="145">
        <f t="shared" si="4"/>
        <v>0</v>
      </c>
      <c r="I93" s="145">
        <f t="shared" si="4"/>
        <v>3</v>
      </c>
      <c r="J93" s="145">
        <f t="shared" si="4"/>
        <v>0</v>
      </c>
      <c r="K93" s="145">
        <f t="shared" si="4"/>
        <v>3</v>
      </c>
      <c r="L93" s="145">
        <f t="shared" si="4"/>
        <v>0</v>
      </c>
      <c r="M93" s="145">
        <f t="shared" si="4"/>
        <v>0</v>
      </c>
      <c r="N93" s="145">
        <f t="shared" si="4"/>
        <v>1</v>
      </c>
      <c r="O93" s="145">
        <f t="shared" si="4"/>
        <v>5</v>
      </c>
      <c r="P93" s="145">
        <f t="shared" si="4"/>
        <v>0</v>
      </c>
      <c r="Q93" s="145">
        <f t="shared" si="4"/>
        <v>3</v>
      </c>
      <c r="R93" s="145">
        <f t="shared" si="4"/>
        <v>0</v>
      </c>
      <c r="S93" s="145">
        <f t="shared" si="4"/>
        <v>0</v>
      </c>
      <c r="T93" s="145">
        <f t="shared" si="4"/>
        <v>0</v>
      </c>
      <c r="U93" s="459">
        <f t="shared" si="4"/>
        <v>16</v>
      </c>
      <c r="V93" s="417">
        <f t="shared" si="4"/>
        <v>16</v>
      </c>
      <c r="W93" s="144">
        <f t="shared" si="4"/>
        <v>0</v>
      </c>
      <c r="X93" s="384">
        <f t="shared" si="4"/>
        <v>0</v>
      </c>
      <c r="Y93" s="384">
        <f t="shared" si="4"/>
        <v>0</v>
      </c>
      <c r="Z93" s="384">
        <f t="shared" si="4"/>
        <v>0</v>
      </c>
      <c r="AA93" s="384">
        <f t="shared" si="4"/>
        <v>0</v>
      </c>
      <c r="AB93" s="384">
        <f t="shared" si="4"/>
        <v>0</v>
      </c>
      <c r="AC93" s="384">
        <f t="shared" si="4"/>
        <v>0</v>
      </c>
      <c r="AD93" s="384">
        <f t="shared" si="4"/>
        <v>0</v>
      </c>
      <c r="AE93" s="384">
        <f t="shared" si="4"/>
        <v>0</v>
      </c>
      <c r="AF93" s="384">
        <f t="shared" si="4"/>
        <v>0</v>
      </c>
      <c r="AG93" s="384">
        <f t="shared" si="4"/>
        <v>0</v>
      </c>
      <c r="AH93" s="384">
        <f t="shared" si="4"/>
        <v>0</v>
      </c>
      <c r="AI93" s="384">
        <f t="shared" si="4"/>
        <v>0</v>
      </c>
      <c r="AJ93" s="14"/>
      <c r="AK93" s="14"/>
      <c r="AL93" s="14"/>
      <c r="AM93" s="14"/>
      <c r="AN93" s="14"/>
      <c r="AO93" s="14"/>
      <c r="AP93" s="14"/>
      <c r="AQ93" s="14"/>
      <c r="AR93" s="14"/>
      <c r="AS93" s="14"/>
      <c r="AT93" s="14"/>
      <c r="AU93" s="14"/>
      <c r="AV93" s="14"/>
      <c r="AW93" s="14"/>
      <c r="AX93" s="14"/>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c r="CA93" s="135"/>
      <c r="CB93" s="135"/>
      <c r="CC93" s="135"/>
      <c r="CD93" s="135"/>
      <c r="CE93" s="135"/>
      <c r="CF93" s="135"/>
      <c r="CG93" s="135"/>
      <c r="CH93" s="135"/>
      <c r="CI93" s="135"/>
      <c r="CJ93" s="135"/>
      <c r="CK93" s="135"/>
      <c r="CL93" s="135"/>
    </row>
    <row r="94" spans="1:90" s="137" customFormat="1" ht="13">
      <c r="A94" s="1095"/>
      <c r="B94" s="1095"/>
      <c r="C94" s="1095"/>
      <c r="D94" s="482" t="s">
        <v>130</v>
      </c>
      <c r="E94" s="482">
        <f t="shared" ref="E94:AI94" si="5">SUM(E92,E93)</f>
        <v>3</v>
      </c>
      <c r="F94" s="482">
        <f t="shared" si="5"/>
        <v>0</v>
      </c>
      <c r="G94" s="482">
        <f t="shared" si="5"/>
        <v>1</v>
      </c>
      <c r="H94" s="482">
        <f t="shared" si="5"/>
        <v>0</v>
      </c>
      <c r="I94" s="482">
        <f t="shared" si="5"/>
        <v>3</v>
      </c>
      <c r="J94" s="482">
        <f t="shared" si="5"/>
        <v>0</v>
      </c>
      <c r="K94" s="482">
        <f t="shared" si="5"/>
        <v>4</v>
      </c>
      <c r="L94" s="482">
        <f t="shared" si="5"/>
        <v>0</v>
      </c>
      <c r="M94" s="482">
        <f t="shared" si="5"/>
        <v>1</v>
      </c>
      <c r="N94" s="482">
        <f t="shared" si="5"/>
        <v>1</v>
      </c>
      <c r="O94" s="482">
        <f t="shared" si="5"/>
        <v>8</v>
      </c>
      <c r="P94" s="482">
        <f t="shared" si="5"/>
        <v>0</v>
      </c>
      <c r="Q94" s="482">
        <f t="shared" si="5"/>
        <v>3</v>
      </c>
      <c r="R94" s="482">
        <f t="shared" si="5"/>
        <v>0</v>
      </c>
      <c r="S94" s="482">
        <f t="shared" si="5"/>
        <v>0</v>
      </c>
      <c r="T94" s="482">
        <f t="shared" si="5"/>
        <v>0</v>
      </c>
      <c r="U94" s="252">
        <f t="shared" si="5"/>
        <v>24</v>
      </c>
      <c r="V94" s="31">
        <f t="shared" si="5"/>
        <v>24</v>
      </c>
      <c r="W94" s="144">
        <f t="shared" si="5"/>
        <v>0</v>
      </c>
      <c r="X94" s="384">
        <f t="shared" si="5"/>
        <v>0</v>
      </c>
      <c r="Y94" s="384">
        <f t="shared" si="5"/>
        <v>0</v>
      </c>
      <c r="Z94" s="384">
        <f t="shared" si="5"/>
        <v>0</v>
      </c>
      <c r="AA94" s="384">
        <f t="shared" si="5"/>
        <v>0</v>
      </c>
      <c r="AB94" s="384">
        <f t="shared" si="5"/>
        <v>0</v>
      </c>
      <c r="AC94" s="384">
        <f t="shared" si="5"/>
        <v>0</v>
      </c>
      <c r="AD94" s="384">
        <f t="shared" si="5"/>
        <v>0</v>
      </c>
      <c r="AE94" s="384">
        <f t="shared" si="5"/>
        <v>0</v>
      </c>
      <c r="AF94" s="384">
        <f t="shared" si="5"/>
        <v>0</v>
      </c>
      <c r="AG94" s="384">
        <f t="shared" si="5"/>
        <v>0</v>
      </c>
      <c r="AH94" s="384">
        <f t="shared" si="5"/>
        <v>0</v>
      </c>
      <c r="AI94" s="384">
        <f t="shared" si="5"/>
        <v>0</v>
      </c>
      <c r="AJ94" s="14"/>
      <c r="AK94" s="14"/>
      <c r="AL94" s="14"/>
      <c r="AM94" s="14"/>
      <c r="AN94" s="14"/>
      <c r="AO94" s="14"/>
      <c r="AP94" s="14"/>
      <c r="AQ94" s="14"/>
      <c r="AR94" s="14"/>
      <c r="AS94" s="14"/>
      <c r="AT94" s="14"/>
      <c r="AU94" s="14"/>
      <c r="AV94" s="14"/>
      <c r="AW94" s="14"/>
      <c r="AX94" s="14"/>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5"/>
      <c r="CA94" s="135"/>
      <c r="CB94" s="135"/>
      <c r="CC94" s="135"/>
      <c r="CD94" s="135"/>
      <c r="CE94" s="135"/>
      <c r="CF94" s="135"/>
      <c r="CG94" s="135"/>
      <c r="CH94" s="135"/>
      <c r="CI94" s="135"/>
      <c r="CJ94" s="135"/>
      <c r="CK94" s="135"/>
      <c r="CL94" s="135"/>
    </row>
  </sheetData>
  <mergeCells count="130">
    <mergeCell ref="A92:B94"/>
    <mergeCell ref="C92:C94"/>
    <mergeCell ref="A86:A87"/>
    <mergeCell ref="B86:B87"/>
    <mergeCell ref="C86:C87"/>
    <mergeCell ref="A88:A89"/>
    <mergeCell ref="B88:B89"/>
    <mergeCell ref="C88:C89"/>
    <mergeCell ref="A90:A91"/>
    <mergeCell ref="B90:B91"/>
    <mergeCell ref="C90:C91"/>
    <mergeCell ref="A80:A81"/>
    <mergeCell ref="B80:B81"/>
    <mergeCell ref="C80:C81"/>
    <mergeCell ref="A82:A83"/>
    <mergeCell ref="B82:B83"/>
    <mergeCell ref="C82:C83"/>
    <mergeCell ref="A84:A85"/>
    <mergeCell ref="B84:B85"/>
    <mergeCell ref="C84:C85"/>
    <mergeCell ref="A74:A75"/>
    <mergeCell ref="B74:B75"/>
    <mergeCell ref="C74:C75"/>
    <mergeCell ref="A76:A77"/>
    <mergeCell ref="B76:B77"/>
    <mergeCell ref="C76:C77"/>
    <mergeCell ref="A78:A79"/>
    <mergeCell ref="B78:B79"/>
    <mergeCell ref="C78:C79"/>
    <mergeCell ref="A68:A69"/>
    <mergeCell ref="B68:B69"/>
    <mergeCell ref="C68:C69"/>
    <mergeCell ref="A70:A71"/>
    <mergeCell ref="B70:B71"/>
    <mergeCell ref="C70:C71"/>
    <mergeCell ref="A72:A73"/>
    <mergeCell ref="B72:B73"/>
    <mergeCell ref="C72:C73"/>
    <mergeCell ref="A62:A63"/>
    <mergeCell ref="B62:B63"/>
    <mergeCell ref="C62:C63"/>
    <mergeCell ref="A64:A65"/>
    <mergeCell ref="B64:B65"/>
    <mergeCell ref="C64:C65"/>
    <mergeCell ref="A66:A67"/>
    <mergeCell ref="B66:B67"/>
    <mergeCell ref="C66:C67"/>
    <mergeCell ref="A56:A57"/>
    <mergeCell ref="B56:B57"/>
    <mergeCell ref="C56:C57"/>
    <mergeCell ref="A58:A59"/>
    <mergeCell ref="B58:B59"/>
    <mergeCell ref="C58:C59"/>
    <mergeCell ref="A60:A61"/>
    <mergeCell ref="B60:B61"/>
    <mergeCell ref="C60:C61"/>
    <mergeCell ref="W50:AJ50"/>
    <mergeCell ref="A52:A53"/>
    <mergeCell ref="B52:B53"/>
    <mergeCell ref="C52:C53"/>
    <mergeCell ref="A43:B45"/>
    <mergeCell ref="C43:C45"/>
    <mergeCell ref="E50:F50"/>
    <mergeCell ref="V50:V51"/>
    <mergeCell ref="A54:A55"/>
    <mergeCell ref="B54:B55"/>
    <mergeCell ref="C54:C55"/>
    <mergeCell ref="A37:A38"/>
    <mergeCell ref="B37:B38"/>
    <mergeCell ref="C37:C38"/>
    <mergeCell ref="A39:A40"/>
    <mergeCell ref="B39:B40"/>
    <mergeCell ref="C39:C40"/>
    <mergeCell ref="A41:A42"/>
    <mergeCell ref="B41:B42"/>
    <mergeCell ref="C41:C42"/>
    <mergeCell ref="A31:A32"/>
    <mergeCell ref="B31:B32"/>
    <mergeCell ref="C31:C32"/>
    <mergeCell ref="A33:A34"/>
    <mergeCell ref="B33:B34"/>
    <mergeCell ref="C33:C34"/>
    <mergeCell ref="A35:A36"/>
    <mergeCell ref="B35:B36"/>
    <mergeCell ref="C35:C36"/>
    <mergeCell ref="A25:A26"/>
    <mergeCell ref="B25:B26"/>
    <mergeCell ref="C25:C26"/>
    <mergeCell ref="A27:A28"/>
    <mergeCell ref="B27:B28"/>
    <mergeCell ref="C27:C28"/>
    <mergeCell ref="A29:A30"/>
    <mergeCell ref="B29:B30"/>
    <mergeCell ref="C29:C30"/>
    <mergeCell ref="A17:A18"/>
    <mergeCell ref="A19:A20"/>
    <mergeCell ref="B19:B20"/>
    <mergeCell ref="C19:C20"/>
    <mergeCell ref="A21:A22"/>
    <mergeCell ref="B21:B22"/>
    <mergeCell ref="C21:C22"/>
    <mergeCell ref="A11:A12"/>
    <mergeCell ref="B11:B12"/>
    <mergeCell ref="A23:A24"/>
    <mergeCell ref="B23:B24"/>
    <mergeCell ref="C23:C24"/>
    <mergeCell ref="A13:A14"/>
    <mergeCell ref="B13:B14"/>
    <mergeCell ref="C13:C14"/>
    <mergeCell ref="A15:A16"/>
    <mergeCell ref="B15:B16"/>
    <mergeCell ref="A7:A8"/>
    <mergeCell ref="B7:B8"/>
    <mergeCell ref="C7:C8"/>
    <mergeCell ref="A9:A10"/>
    <mergeCell ref="B9:B10"/>
    <mergeCell ref="C9:C10"/>
    <mergeCell ref="C11:C12"/>
    <mergeCell ref="E1:F1"/>
    <mergeCell ref="V1:V2"/>
    <mergeCell ref="W1:AJ1"/>
    <mergeCell ref="B17:B18"/>
    <mergeCell ref="C17:C18"/>
    <mergeCell ref="C15:C16"/>
    <mergeCell ref="A3:A4"/>
    <mergeCell ref="B3:B4"/>
    <mergeCell ref="C3:C4"/>
    <mergeCell ref="A5:A6"/>
    <mergeCell ref="B5:B6"/>
    <mergeCell ref="C5:C6"/>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AK196"/>
  <sheetViews>
    <sheetView workbookViewId="0"/>
  </sheetViews>
  <sheetFormatPr baseColWidth="10" defaultColWidth="8.83203125" defaultRowHeight="12.75" customHeight="1"/>
  <cols>
    <col min="1" max="1" width="4.6640625" style="14" customWidth="1"/>
    <col min="2" max="2" width="11.5" style="137" customWidth="1"/>
    <col min="3" max="3" width="20.6640625" style="137" customWidth="1"/>
    <col min="4" max="19" width="11.5" style="137" customWidth="1"/>
    <col min="20" max="20" width="4.6640625" style="14" customWidth="1"/>
    <col min="21" max="21" width="11.5" style="137" customWidth="1"/>
    <col min="22" max="22" width="20.6640625" style="137" customWidth="1"/>
    <col min="23" max="37" width="11.5" style="137" customWidth="1"/>
  </cols>
  <sheetData>
    <row r="1" spans="1:37">
      <c r="B1" s="135"/>
      <c r="C1" s="135"/>
      <c r="D1" s="135"/>
      <c r="E1" s="135"/>
      <c r="F1" s="135"/>
      <c r="G1" s="135"/>
      <c r="H1" s="135"/>
      <c r="I1" s="135"/>
      <c r="J1" s="135"/>
      <c r="K1" s="135"/>
      <c r="L1" s="135"/>
      <c r="M1" s="135"/>
      <c r="N1" s="135"/>
      <c r="O1" s="135"/>
      <c r="P1" s="135"/>
      <c r="Q1" s="135"/>
      <c r="R1" s="135"/>
      <c r="S1" s="135"/>
      <c r="U1" s="135"/>
      <c r="V1" s="135"/>
      <c r="W1" s="135"/>
      <c r="X1" s="135"/>
      <c r="Y1" s="135"/>
      <c r="Z1" s="135"/>
      <c r="AA1" s="135"/>
      <c r="AB1" s="135"/>
      <c r="AC1" s="135"/>
      <c r="AD1" s="135"/>
      <c r="AE1" s="135"/>
      <c r="AF1" s="135"/>
      <c r="AG1" s="135"/>
      <c r="AH1" s="135"/>
      <c r="AI1" s="135"/>
      <c r="AJ1" s="135"/>
      <c r="AK1" s="135"/>
    </row>
    <row r="2" spans="1:37" ht="12.75" customHeight="1">
      <c r="B2" s="135"/>
      <c r="C2" s="70" t="s">
        <v>473</v>
      </c>
      <c r="D2" s="135"/>
      <c r="E2" s="135"/>
      <c r="F2" s="135"/>
      <c r="G2" s="135"/>
      <c r="H2" s="135"/>
      <c r="I2" s="135"/>
      <c r="J2" s="135"/>
      <c r="K2" s="135"/>
      <c r="L2" s="135"/>
      <c r="M2" s="135"/>
      <c r="N2" s="135"/>
      <c r="O2" s="135"/>
      <c r="P2" s="135"/>
      <c r="Q2" s="135"/>
      <c r="R2" s="135"/>
      <c r="S2" s="135"/>
      <c r="U2" s="135"/>
      <c r="V2" s="70" t="s">
        <v>473</v>
      </c>
      <c r="W2" s="135"/>
      <c r="X2" s="135"/>
      <c r="Y2" s="135"/>
      <c r="Z2" s="135"/>
      <c r="AA2" s="135"/>
      <c r="AB2" s="135"/>
      <c r="AC2" s="135"/>
      <c r="AD2" s="135"/>
      <c r="AE2" s="135"/>
      <c r="AF2" s="135"/>
      <c r="AG2" s="135"/>
      <c r="AH2" s="135"/>
      <c r="AI2" s="135"/>
      <c r="AJ2" s="135"/>
      <c r="AK2" s="135"/>
    </row>
    <row r="3" spans="1:37" ht="13">
      <c r="B3" s="135"/>
      <c r="C3" s="137" t="s">
        <v>137</v>
      </c>
      <c r="D3" s="137">
        <f ca="1">MAX(Score!A80,Score!T80)</f>
        <v>20</v>
      </c>
      <c r="E3" s="135"/>
      <c r="F3" s="135"/>
      <c r="G3" s="135"/>
      <c r="H3" s="135"/>
      <c r="I3" s="135"/>
      <c r="J3" s="135"/>
      <c r="K3" s="135"/>
      <c r="L3" s="135"/>
      <c r="M3" s="135"/>
      <c r="N3" s="135"/>
      <c r="O3" s="135"/>
      <c r="P3" s="135"/>
      <c r="Q3" s="135"/>
      <c r="R3" s="135"/>
      <c r="S3" s="135"/>
      <c r="U3" s="135"/>
      <c r="V3" s="137" t="s">
        <v>137</v>
      </c>
      <c r="W3" s="137">
        <f>D3</f>
        <v>20</v>
      </c>
      <c r="X3" s="135"/>
      <c r="Y3" s="135"/>
      <c r="Z3" s="135"/>
      <c r="AA3" s="135"/>
      <c r="AB3" s="135"/>
      <c r="AC3" s="135"/>
      <c r="AD3" s="135"/>
      <c r="AE3" s="135"/>
      <c r="AF3" s="135"/>
      <c r="AG3" s="135"/>
      <c r="AH3" s="135"/>
      <c r="AI3" s="135"/>
      <c r="AJ3" s="135"/>
      <c r="AK3" s="135"/>
    </row>
    <row r="4" spans="1:37" ht="13">
      <c r="B4" s="135"/>
      <c r="C4" s="137" t="s">
        <v>138</v>
      </c>
      <c r="D4" s="137">
        <f ca="1">SK!H79</f>
        <v>10</v>
      </c>
      <c r="E4" s="135"/>
      <c r="F4" s="135"/>
      <c r="G4" s="135"/>
      <c r="H4" s="135"/>
      <c r="I4" s="135"/>
      <c r="J4" s="135"/>
      <c r="K4" s="135"/>
      <c r="L4" s="135"/>
      <c r="M4" s="135"/>
      <c r="N4" s="135"/>
      <c r="O4" s="135"/>
      <c r="P4" s="135"/>
      <c r="Q4" s="135"/>
      <c r="R4" s="135"/>
      <c r="S4" s="135"/>
      <c r="U4" s="135"/>
      <c r="V4" s="137" t="s">
        <v>139</v>
      </c>
      <c r="W4" s="137">
        <f ca="1">SK!X79</f>
        <v>10</v>
      </c>
      <c r="X4" s="135"/>
      <c r="Y4" s="135"/>
      <c r="Z4" s="135"/>
      <c r="AA4" s="135"/>
      <c r="AB4" s="135"/>
      <c r="AC4" s="135"/>
      <c r="AD4" s="135"/>
      <c r="AE4" s="135"/>
      <c r="AF4" s="135"/>
      <c r="AG4" s="135"/>
      <c r="AH4" s="135"/>
      <c r="AI4" s="135"/>
      <c r="AJ4" s="135"/>
      <c r="AK4" s="135"/>
    </row>
    <row r="5" spans="1:37" ht="13">
      <c r="B5" s="135"/>
      <c r="C5" s="137" t="s">
        <v>140</v>
      </c>
      <c r="D5" s="137">
        <f>COUNTIF(Q9:Q24,"&gt;0")</f>
        <v>14</v>
      </c>
      <c r="E5" s="135"/>
      <c r="F5" s="135"/>
      <c r="G5" s="135"/>
      <c r="H5" s="135"/>
      <c r="I5" s="135"/>
      <c r="J5" s="135"/>
      <c r="K5" s="135"/>
      <c r="L5" s="135"/>
      <c r="M5" s="135"/>
      <c r="N5" s="135"/>
      <c r="O5" s="135"/>
      <c r="P5" s="135"/>
      <c r="Q5" s="135"/>
      <c r="R5" s="135"/>
      <c r="S5" s="135"/>
      <c r="U5" s="135"/>
      <c r="V5" s="137" t="s">
        <v>141</v>
      </c>
      <c r="W5" s="137">
        <f>COUNTIF(AJ9:AJ24,"&gt;0")</f>
        <v>14</v>
      </c>
      <c r="X5" s="135"/>
      <c r="Y5" s="135"/>
      <c r="Z5" s="135"/>
      <c r="AA5" s="135"/>
      <c r="AB5" s="135"/>
      <c r="AC5" s="135"/>
      <c r="AD5" s="135"/>
      <c r="AE5" s="135"/>
      <c r="AF5" s="135"/>
      <c r="AG5" s="135"/>
      <c r="AH5" s="135"/>
      <c r="AI5" s="135"/>
      <c r="AJ5" s="135"/>
      <c r="AK5" s="135"/>
    </row>
    <row r="6" spans="1:37">
      <c r="B6" s="135"/>
      <c r="C6" s="135"/>
      <c r="D6" s="135"/>
      <c r="E6" s="135"/>
      <c r="F6" s="135"/>
      <c r="G6" s="135"/>
      <c r="H6" s="135"/>
      <c r="I6" s="135"/>
      <c r="J6" s="135"/>
      <c r="K6" s="135"/>
      <c r="L6" s="135"/>
      <c r="M6" s="135"/>
      <c r="N6" s="135"/>
      <c r="O6" s="135"/>
      <c r="P6" s="135"/>
      <c r="Q6" s="135"/>
      <c r="R6" s="135"/>
      <c r="S6" s="135"/>
      <c r="U6" s="135"/>
      <c r="V6" s="135"/>
      <c r="W6" s="135"/>
      <c r="X6" s="135"/>
      <c r="Y6" s="135"/>
      <c r="Z6" s="135"/>
      <c r="AA6" s="135"/>
      <c r="AB6" s="135"/>
      <c r="AC6" s="135"/>
      <c r="AD6" s="135"/>
      <c r="AE6" s="135"/>
      <c r="AF6" s="135"/>
      <c r="AG6" s="135"/>
      <c r="AH6" s="135"/>
      <c r="AI6" s="135"/>
      <c r="AJ6" s="135"/>
      <c r="AK6" s="135"/>
    </row>
    <row r="7" spans="1:37" ht="13">
      <c r="A7" s="1096" t="s">
        <v>142</v>
      </c>
      <c r="B7" s="1096"/>
      <c r="C7" s="1096"/>
      <c r="D7" s="353"/>
      <c r="E7" s="353"/>
      <c r="F7" s="353"/>
      <c r="G7" s="353"/>
      <c r="H7" s="353"/>
      <c r="I7" s="353"/>
      <c r="J7" s="353"/>
      <c r="K7" s="353"/>
      <c r="L7" s="353"/>
      <c r="M7" s="353"/>
      <c r="N7" s="353"/>
      <c r="O7" s="353"/>
      <c r="P7" s="353"/>
      <c r="Q7" s="353"/>
      <c r="R7" s="353"/>
      <c r="S7" s="135"/>
      <c r="T7" s="1096" t="s">
        <v>142</v>
      </c>
      <c r="U7" s="1096"/>
      <c r="V7" s="1096"/>
      <c r="W7" s="353"/>
      <c r="X7" s="353"/>
      <c r="Y7" s="353"/>
      <c r="Z7" s="353"/>
      <c r="AA7" s="353"/>
      <c r="AB7" s="353"/>
      <c r="AC7" s="353"/>
      <c r="AD7" s="353"/>
      <c r="AE7" s="353"/>
      <c r="AF7" s="353"/>
      <c r="AG7" s="353"/>
      <c r="AH7" s="353"/>
      <c r="AI7" s="353"/>
      <c r="AJ7" s="353"/>
      <c r="AK7" s="353"/>
    </row>
    <row r="8" spans="1:37" s="14" customFormat="1" ht="13">
      <c r="A8" s="372">
        <v>0</v>
      </c>
      <c r="B8" s="372" t="s">
        <v>134</v>
      </c>
      <c r="C8" s="372" t="s">
        <v>135</v>
      </c>
      <c r="D8" s="372" t="s">
        <v>449</v>
      </c>
      <c r="E8" s="482" t="s">
        <v>143</v>
      </c>
      <c r="F8" s="217" t="s">
        <v>450</v>
      </c>
      <c r="G8" s="217" t="s">
        <v>450</v>
      </c>
      <c r="H8" s="217" t="s">
        <v>450</v>
      </c>
      <c r="I8" s="217" t="s">
        <v>450</v>
      </c>
      <c r="J8" s="372" t="s">
        <v>144</v>
      </c>
      <c r="K8" s="482" t="s">
        <v>145</v>
      </c>
      <c r="L8" s="372" t="s">
        <v>146</v>
      </c>
      <c r="M8" s="482" t="s">
        <v>147</v>
      </c>
      <c r="N8" s="178" t="s">
        <v>119</v>
      </c>
      <c r="O8" s="372" t="s">
        <v>447</v>
      </c>
      <c r="P8" s="482" t="s">
        <v>148</v>
      </c>
      <c r="Q8" s="372" t="s">
        <v>130</v>
      </c>
      <c r="R8" s="482" t="s">
        <v>149</v>
      </c>
      <c r="S8" s="564"/>
      <c r="T8" s="372">
        <v>0</v>
      </c>
      <c r="U8" s="372" t="s">
        <v>134</v>
      </c>
      <c r="V8" s="372" t="s">
        <v>135</v>
      </c>
      <c r="W8" s="372" t="s">
        <v>449</v>
      </c>
      <c r="X8" s="482" t="s">
        <v>143</v>
      </c>
      <c r="Y8" s="217" t="s">
        <v>450</v>
      </c>
      <c r="Z8" s="217" t="s">
        <v>450</v>
      </c>
      <c r="AA8" s="217" t="s">
        <v>450</v>
      </c>
      <c r="AB8" s="217" t="s">
        <v>450</v>
      </c>
      <c r="AC8" s="372" t="s">
        <v>144</v>
      </c>
      <c r="AD8" s="482" t="s">
        <v>145</v>
      </c>
      <c r="AE8" s="372" t="s">
        <v>146</v>
      </c>
      <c r="AF8" s="482" t="s">
        <v>147</v>
      </c>
      <c r="AG8" s="178" t="s">
        <v>119</v>
      </c>
      <c r="AH8" s="372" t="s">
        <v>447</v>
      </c>
      <c r="AI8" s="482" t="s">
        <v>148</v>
      </c>
      <c r="AJ8" s="372" t="s">
        <v>130</v>
      </c>
      <c r="AK8" s="482" t="s">
        <v>149</v>
      </c>
    </row>
    <row r="9" spans="1:37" ht="13">
      <c r="A9" s="14">
        <f t="shared" ref="A9:A28" si="0">A8+1</f>
        <v>1</v>
      </c>
      <c r="B9" s="454" t="str">
        <f ca="1">IF(ISBLANK(IBRF!B11),"",IBRF!B11)</f>
        <v>101</v>
      </c>
      <c r="C9" s="454" t="str">
        <f ca="1">IF(ISBLANK(IBRF!C11),"",IBRF!C11)</f>
        <v>TRAUMA-LINA</v>
      </c>
      <c r="D9" s="137">
        <f ca="1">IF($B9="","",SUMPRODUCT(--(Lineups!$F$4:$F$79=$B9),--(Lineups!$B$4:$B$79="")))</f>
        <v>0</v>
      </c>
      <c r="E9" s="280">
        <f t="shared" ref="E9:E28" si="1">IF(($B9=""),"",IF(($D$3=0),"",(D9/$D$3)))</f>
        <v>0</v>
      </c>
      <c r="F9" s="344">
        <f ca="1">IF($B9="","",SUMPRODUCT(--(Lineups!$F$4:$F$79=$B9),--(Lineups!$B$4:$B$79="X")))</f>
        <v>0</v>
      </c>
      <c r="G9" s="344">
        <f ca="1">IF($B9="","",SUMPRODUCT(--(Lineups!I$4:I$79=$B9),--(Lineups!A$4:A$79&lt;&gt;"SP")))</f>
        <v>0</v>
      </c>
      <c r="H9" s="344">
        <f ca="1">IF($B9="","",SUMPRODUCT(--(Lineups!L$4:L$79=$B9),--(Lineups!A$4:A$79&lt;&gt;"SP")))</f>
        <v>0</v>
      </c>
      <c r="I9" s="344">
        <f ca="1">IF($B9="","",SUMPRODUCT(--(Lineups!O$4:O$79=$B9),--(Lineups!A$4:A$79&lt;&gt;"SP")))</f>
        <v>0</v>
      </c>
      <c r="J9" s="137">
        <f t="shared" ref="J9:J28" si="2">IF((B9=""),"",SUM(F9:I9))</f>
        <v>0</v>
      </c>
      <c r="K9" s="280">
        <f t="shared" ref="K9:K28" si="3">IF(($B9=""),"",IF(($D$3=0),"",(J9/$D$3)))</f>
        <v>0</v>
      </c>
      <c r="L9" s="137">
        <f t="shared" ref="L9:L28" si="4">IF((B9=""),"",SUM(D9,J9))</f>
        <v>0</v>
      </c>
      <c r="M9" s="280">
        <f t="shared" ref="M9:M28" si="5">IF(($B9=""),"",IF(($D$3=0),"",(L9/$D$3)))</f>
        <v>0</v>
      </c>
      <c r="N9" s="516">
        <f ca="1">IF((B9=""),"",IF(OR((SK!E172=""),(SK!E172=0)),"",SK!H172))</f>
        <v>1</v>
      </c>
      <c r="O9" s="137">
        <f ca="1">IF($B9="","",SUMPRODUCT(--(Lineups!C$4:C$79=$B9)))</f>
        <v>3</v>
      </c>
      <c r="P9" s="280">
        <f t="shared" ref="P9:P28" si="6">IF(($B9=""),"",IF(($D$3=0),"",(O9/$D$3)))</f>
        <v>0.15</v>
      </c>
      <c r="Q9" s="137">
        <f t="shared" ref="Q9:Q28" si="7">IF((B9=""),"",SUM(L9,O9))</f>
        <v>3</v>
      </c>
      <c r="R9" s="280">
        <f t="shared" ref="R9:R28" si="8">IF(($B9=""),"",IF(($D$3=0),"",(Q9/$D$3)))</f>
        <v>0.15</v>
      </c>
      <c r="S9" s="135"/>
      <c r="T9" s="14">
        <f t="shared" ref="T9:T28" si="9">T8+1</f>
        <v>1</v>
      </c>
      <c r="U9" s="454" t="str">
        <f ca="1">IF(ISBLANK(IBRF!H11),"",IBRF!H11)</f>
        <v>223</v>
      </c>
      <c r="V9" s="454" t="str">
        <f ca="1">IF(ISBLANK(IBRF!I11),"",IBRF!I11)</f>
        <v>SPANISH ASS'ASSIN</v>
      </c>
      <c r="W9" s="137">
        <f ca="1">IF($U9="","",SUMPRODUCT(--(Lineups!$AB$4:$AB$79=$U9),--(Lineups!$X$4:$X$79="")))</f>
        <v>5</v>
      </c>
      <c r="X9" s="280">
        <f t="shared" ref="X9:X28" si="10">IF(($U9=""),"",IF(($W$3=0),"",(W9/$W$3)))</f>
        <v>0.25</v>
      </c>
      <c r="Y9" s="344">
        <f ca="1">IF($U9="","",SUMPRODUCT(--(Lineups!$AB$4:$AB$79=$U9),--(Lineups!$X$4:$X$79="X")))</f>
        <v>0</v>
      </c>
      <c r="Z9" s="344">
        <f ca="1">IF($U9="","",SUMPRODUCT(--(Lineups!AE$4:AE$79=$U9),--(Lineups!W$4:W$79&lt;&gt;"SP")))</f>
        <v>2</v>
      </c>
      <c r="AA9" s="344">
        <f ca="1">IF($U9="","",SUMPRODUCT(--(Lineups!AH$4:AH$79=$U9),--(Lineups!W$4:W$79&lt;&gt;"SP")))</f>
        <v>1</v>
      </c>
      <c r="AB9" s="344">
        <f ca="1">IF($U9="","",SUMPRODUCT(--(Lineups!AK$4:AK$79=$U9),--(Lineups!W$4:W$79&lt;&gt;"SP")))</f>
        <v>2</v>
      </c>
      <c r="AC9" s="137">
        <f t="shared" ref="AC9:AC28" si="11">IF((U9=""),"",SUM(Y9:AB9))</f>
        <v>5</v>
      </c>
      <c r="AD9" s="280">
        <f t="shared" ref="AD9:AD28" si="12">IF(($U9=""),"",IF(($W$3=0),"",(AC9/$W$3)))</f>
        <v>0.25</v>
      </c>
      <c r="AE9" s="137">
        <f t="shared" ref="AE9:AE28" si="13">IF((U9=""),"",SUM(W9,AC9))</f>
        <v>10</v>
      </c>
      <c r="AF9" s="280">
        <f t="shared" ref="AF9:AF28" si="14">IF(($U9=""),"",IF(($W$3=0),"",(AE9/$W$3)))</f>
        <v>0.5</v>
      </c>
      <c r="AG9" s="516" t="str">
        <f ca="1">IF((U9=""),"",IF(OR((SK!U172=""),(SK!U172=0)),"",SK!X172))</f>
        <v/>
      </c>
      <c r="AH9" s="137">
        <f ca="1">IF($U9="","",SUMPRODUCT(--(Lineups!Y$4:Y$79=$U9)))</f>
        <v>0</v>
      </c>
      <c r="AI9" s="280">
        <f t="shared" ref="AI9:AI28" si="15">IF(($U9=""),"",IF(($W$3=0),"",(AH9/$W$3)))</f>
        <v>0</v>
      </c>
      <c r="AJ9" s="137">
        <f t="shared" ref="AJ9:AJ28" si="16">IF((U9=""),"",SUM(AE9,AH9))</f>
        <v>10</v>
      </c>
      <c r="AK9" s="280">
        <f t="shared" ref="AK9:AK28" si="17">IF(($U9=""),"",IF(($W$3=0),"",(AJ9/$W$3)))</f>
        <v>0.5</v>
      </c>
    </row>
    <row r="10" spans="1:37" ht="13">
      <c r="A10" s="273">
        <f t="shared" si="0"/>
        <v>2</v>
      </c>
      <c r="B10" s="534" t="str">
        <f ca="1">IF(ISBLANK(IBRF!B12),"",IBRF!B12)</f>
        <v>105</v>
      </c>
      <c r="C10" s="534" t="str">
        <f ca="1">IF(ISBLANK(IBRF!C12),"",IBRF!C12)</f>
        <v>MAJESTIC</v>
      </c>
      <c r="D10" s="280">
        <f ca="1">IF($B10="","",SUMPRODUCT(--(Lineups!$F$4:$F$79=$B10),--(Lineups!$B$4:$B$79="")))</f>
        <v>0</v>
      </c>
      <c r="E10" s="98">
        <f t="shared" si="1"/>
        <v>0</v>
      </c>
      <c r="F10" s="344">
        <f ca="1">IF($B10="","",SUMPRODUCT(--(Lineups!$F$4:$F$79=$B10),--(Lineups!$B$4:$B$79="X")))</f>
        <v>0</v>
      </c>
      <c r="G10" s="344">
        <f ca="1">IF($B10="","",SUMPRODUCT(--(Lineups!I$4:I$79=$B10),--(Lineups!A$4:A$79&lt;&gt;"SP")))</f>
        <v>0</v>
      </c>
      <c r="H10" s="344">
        <f ca="1">IF($B10="","",SUMPRODUCT(--(Lineups!L$4:L$79=$B10),--(Lineups!A$4:A$79&lt;&gt;"SP")))</f>
        <v>3</v>
      </c>
      <c r="I10" s="344">
        <f ca="1">IF($B10="","",SUMPRODUCT(--(Lineups!O$4:O$79=$B10),--(Lineups!A$4:A$79&lt;&gt;"SP")))</f>
        <v>1</v>
      </c>
      <c r="J10" s="280">
        <f t="shared" si="2"/>
        <v>4</v>
      </c>
      <c r="K10" s="98">
        <f t="shared" si="3"/>
        <v>0.2</v>
      </c>
      <c r="L10" s="280">
        <f t="shared" si="4"/>
        <v>4</v>
      </c>
      <c r="M10" s="98">
        <f t="shared" si="5"/>
        <v>0.2</v>
      </c>
      <c r="N10" s="498">
        <f ca="1">IF((B10=""),"",IF(OR((SK!E175=""),(SK!E175=0)),"",SK!H175))</f>
        <v>0</v>
      </c>
      <c r="O10" s="280">
        <f ca="1">IF($B10="","",SUMPRODUCT(--(Lineups!C$4:C$79=$B10)))</f>
        <v>1</v>
      </c>
      <c r="P10" s="98">
        <f t="shared" si="6"/>
        <v>0.05</v>
      </c>
      <c r="Q10" s="280">
        <f t="shared" si="7"/>
        <v>5</v>
      </c>
      <c r="R10" s="98">
        <f t="shared" si="8"/>
        <v>0.25</v>
      </c>
      <c r="S10" s="135"/>
      <c r="T10" s="273">
        <f t="shared" si="9"/>
        <v>2</v>
      </c>
      <c r="U10" s="534" t="str">
        <f ca="1">IF(ISBLANK(IBRF!H12),"",IBRF!H12)</f>
        <v>247</v>
      </c>
      <c r="V10" s="534" t="str">
        <f ca="1">IF(ISBLANK(IBRF!I12),"",IBRF!I12)</f>
        <v>BOO D LIVERS</v>
      </c>
      <c r="W10" s="280">
        <f ca="1">IF($U10="","",SUMPRODUCT(--(Lineups!$AB$4:$AB$79=$U10),--(Lineups!$X$4:$X$79="")))</f>
        <v>2</v>
      </c>
      <c r="X10" s="98">
        <f t="shared" si="10"/>
        <v>0.1</v>
      </c>
      <c r="Y10" s="344">
        <f ca="1">IF($U10="","",SUMPRODUCT(--(Lineups!$AB$4:$AB$79=$U10),--(Lineups!$X$4:$X$79="X")))</f>
        <v>0</v>
      </c>
      <c r="Z10" s="344">
        <f ca="1">IF($U10="","",SUMPRODUCT(--(Lineups!AE$4:AE$79=$U10),--(Lineups!W$4:W$79&lt;&gt;"SP")))</f>
        <v>0</v>
      </c>
      <c r="AA10" s="344">
        <f ca="1">IF($U10="","",SUMPRODUCT(--(Lineups!AH$4:AH$79=$U10),--(Lineups!W$4:W$79&lt;&gt;"SP")))</f>
        <v>1</v>
      </c>
      <c r="AB10" s="344">
        <f ca="1">IF($U10="","",SUMPRODUCT(--(Lineups!AK$4:AK$79=$U10),--(Lineups!W$4:W$79&lt;&gt;"SP")))</f>
        <v>4</v>
      </c>
      <c r="AC10" s="280">
        <f t="shared" si="11"/>
        <v>5</v>
      </c>
      <c r="AD10" s="98">
        <f t="shared" si="12"/>
        <v>0.25</v>
      </c>
      <c r="AE10" s="280">
        <f t="shared" si="13"/>
        <v>7</v>
      </c>
      <c r="AF10" s="98">
        <f t="shared" si="14"/>
        <v>0.35</v>
      </c>
      <c r="AG10" s="498" t="str">
        <f ca="1">IF((U10=""),"",IF(OR((SK!U175=""),(SK!U175=0)),"",SK!X175))</f>
        <v/>
      </c>
      <c r="AH10" s="280">
        <f ca="1">IF($U10="","",SUMPRODUCT(--(Lineups!Y$4:Y$79=$U10)))</f>
        <v>0</v>
      </c>
      <c r="AI10" s="98">
        <f t="shared" si="15"/>
        <v>0</v>
      </c>
      <c r="AJ10" s="280">
        <f t="shared" si="16"/>
        <v>7</v>
      </c>
      <c r="AK10" s="98">
        <f t="shared" si="17"/>
        <v>0.35</v>
      </c>
    </row>
    <row r="11" spans="1:37" ht="13">
      <c r="A11" s="14">
        <f t="shared" si="0"/>
        <v>3</v>
      </c>
      <c r="B11" s="454" t="str">
        <f ca="1">IF(ISBLANK(IBRF!B13),"",IBRF!B13)</f>
        <v>121</v>
      </c>
      <c r="C11" s="454" t="str">
        <f ca="1">IF(ISBLANK(IBRF!C13),"",IBRF!C13)</f>
        <v>RACHEL TENSION</v>
      </c>
      <c r="D11" s="137">
        <f ca="1">IF($B11="","",SUMPRODUCT(--(Lineups!$F$4:$F$79=$B11),--(Lineups!$B$4:$B$79="")))</f>
        <v>0</v>
      </c>
      <c r="E11" s="280">
        <f t="shared" si="1"/>
        <v>0</v>
      </c>
      <c r="F11" s="344">
        <f ca="1">IF($B11="","",SUMPRODUCT(--(Lineups!$F$4:$F$79=$B11),--(Lineups!$B$4:$B$79="X")))</f>
        <v>0</v>
      </c>
      <c r="G11" s="344">
        <f ca="1">IF($B11="","",SUMPRODUCT(--(Lineups!I$4:I$79=$B11),--(Lineups!A$4:A$79&lt;&gt;"SP")))</f>
        <v>2</v>
      </c>
      <c r="H11" s="344">
        <f ca="1">IF($B11="","",SUMPRODUCT(--(Lineups!L$4:L$79=$B11),--(Lineups!A$4:A$79&lt;&gt;"SP")))</f>
        <v>1</v>
      </c>
      <c r="I11" s="344">
        <f ca="1">IF($B11="","",SUMPRODUCT(--(Lineups!O$4:O$79=$B11),--(Lineups!A$4:A$79&lt;&gt;"SP")))</f>
        <v>2</v>
      </c>
      <c r="J11" s="137">
        <f t="shared" si="2"/>
        <v>5</v>
      </c>
      <c r="K11" s="280">
        <f t="shared" si="3"/>
        <v>0.25</v>
      </c>
      <c r="L11" s="137">
        <f t="shared" si="4"/>
        <v>5</v>
      </c>
      <c r="M11" s="280">
        <f t="shared" si="5"/>
        <v>0.25</v>
      </c>
      <c r="N11" s="516" t="str">
        <f ca="1">IF((B11=""),"",IF(OR((SK!E178=""),(SK!E178=0)),"",SK!H178))</f>
        <v/>
      </c>
      <c r="O11" s="137">
        <f ca="1">IF($B11="","",SUMPRODUCT(--(Lineups!C$4:C$79=$B11)))</f>
        <v>0</v>
      </c>
      <c r="P11" s="280">
        <f t="shared" si="6"/>
        <v>0</v>
      </c>
      <c r="Q11" s="137">
        <f t="shared" si="7"/>
        <v>5</v>
      </c>
      <c r="R11" s="280">
        <f t="shared" si="8"/>
        <v>0.25</v>
      </c>
      <c r="S11" s="135"/>
      <c r="T11" s="14">
        <f t="shared" si="9"/>
        <v>3</v>
      </c>
      <c r="U11" s="454" t="str">
        <f ca="1">IF(ISBLANK(IBRF!H13),"",IBRF!H13)</f>
        <v>28</v>
      </c>
      <c r="V11" s="454" t="str">
        <f ca="1">IF(ISBLANK(IBRF!I13),"",IBRF!I13)</f>
        <v>RACER MCCHASEHER</v>
      </c>
      <c r="W11" s="137">
        <f ca="1">IF($U11="","",SUMPRODUCT(--(Lineups!$AB$4:$AB$79=$U11),--(Lineups!$X$4:$X$79="")))</f>
        <v>4</v>
      </c>
      <c r="X11" s="280">
        <f t="shared" si="10"/>
        <v>0.2</v>
      </c>
      <c r="Y11" s="344">
        <f ca="1">IF($U11="","",SUMPRODUCT(--(Lineups!$AB$4:$AB$79=$U11),--(Lineups!$X$4:$X$79="X")))</f>
        <v>0</v>
      </c>
      <c r="Z11" s="344">
        <f ca="1">IF($U11="","",SUMPRODUCT(--(Lineups!AE$4:AE$79=$U11),--(Lineups!W$4:W$79&lt;&gt;"SP")))</f>
        <v>0</v>
      </c>
      <c r="AA11" s="344">
        <f ca="1">IF($U11="","",SUMPRODUCT(--(Lineups!AH$4:AH$79=$U11),--(Lineups!W$4:W$79&lt;&gt;"SP")))</f>
        <v>2</v>
      </c>
      <c r="AB11" s="344">
        <f ca="1">IF($U11="","",SUMPRODUCT(--(Lineups!AK$4:AK$79=$U11),--(Lineups!W$4:W$79&lt;&gt;"SP")))</f>
        <v>1</v>
      </c>
      <c r="AC11" s="137">
        <f t="shared" si="11"/>
        <v>3</v>
      </c>
      <c r="AD11" s="280">
        <f t="shared" si="12"/>
        <v>0.15</v>
      </c>
      <c r="AE11" s="137">
        <f t="shared" si="13"/>
        <v>7</v>
      </c>
      <c r="AF11" s="280">
        <f t="shared" si="14"/>
        <v>0.35</v>
      </c>
      <c r="AG11" s="516">
        <f ca="1">IF((U11=""),"",IF(OR((SK!U178=""),(SK!U178=0)),"",SK!X178))</f>
        <v>4</v>
      </c>
      <c r="AH11" s="137">
        <f ca="1">IF($U11="","",SUMPRODUCT(--(Lineups!Y$4:Y$79=$U11)))</f>
        <v>5</v>
      </c>
      <c r="AI11" s="280">
        <f t="shared" si="15"/>
        <v>0.25</v>
      </c>
      <c r="AJ11" s="137">
        <f t="shared" si="16"/>
        <v>12</v>
      </c>
      <c r="AK11" s="280">
        <f t="shared" si="17"/>
        <v>0.6</v>
      </c>
    </row>
    <row r="12" spans="1:37" ht="13">
      <c r="A12" s="273">
        <f t="shared" si="0"/>
        <v>4</v>
      </c>
      <c r="B12" s="534" t="str">
        <f ca="1">IF(ISBLANK(IBRF!B14),"",IBRF!B14)</f>
        <v>17</v>
      </c>
      <c r="C12" s="534" t="str">
        <f ca="1">IF(ISBLANK(IBRF!C14),"",IBRF!C14)</f>
        <v>MELISSA HEHMANN</v>
      </c>
      <c r="D12" s="280">
        <f ca="1">IF($B12="","",SUMPRODUCT(--(Lineups!$F$4:$F$79=$B12),--(Lineups!$B$4:$B$79="")))</f>
        <v>0</v>
      </c>
      <c r="E12" s="98">
        <f t="shared" si="1"/>
        <v>0</v>
      </c>
      <c r="F12" s="344">
        <f ca="1">IF($B12="","",SUMPRODUCT(--(Lineups!$F$4:$F$79=$B12),--(Lineups!$B$4:$B$79="X")))</f>
        <v>0</v>
      </c>
      <c r="G12" s="344">
        <f ca="1">IF($B12="","",SUMPRODUCT(--(Lineups!I$4:I$79=$B12),--(Lineups!A$4:A$79&lt;&gt;"SP")))</f>
        <v>0</v>
      </c>
      <c r="H12" s="344">
        <f ca="1">IF($B12="","",SUMPRODUCT(--(Lineups!L$4:L$79=$B12),--(Lineups!A$4:A$79&lt;&gt;"SP")))</f>
        <v>1</v>
      </c>
      <c r="I12" s="344">
        <f ca="1">IF($B12="","",SUMPRODUCT(--(Lineups!O$4:O$79=$B12),--(Lineups!A$4:A$79&lt;&gt;"SP")))</f>
        <v>5</v>
      </c>
      <c r="J12" s="280">
        <f t="shared" si="2"/>
        <v>6</v>
      </c>
      <c r="K12" s="98">
        <f t="shared" si="3"/>
        <v>0.3</v>
      </c>
      <c r="L12" s="280">
        <f t="shared" si="4"/>
        <v>6</v>
      </c>
      <c r="M12" s="98">
        <f t="shared" si="5"/>
        <v>0.3</v>
      </c>
      <c r="N12" s="498" t="str">
        <f ca="1">IF((B12=""),"",IF(OR((SK!E181=""),(SK!E181=0)),"",SK!H181))</f>
        <v/>
      </c>
      <c r="O12" s="280">
        <f ca="1">IF($B12="","",SUMPRODUCT(--(Lineups!C$4:C$79=$B12)))</f>
        <v>0</v>
      </c>
      <c r="P12" s="98">
        <f t="shared" si="6"/>
        <v>0</v>
      </c>
      <c r="Q12" s="280">
        <f t="shared" si="7"/>
        <v>6</v>
      </c>
      <c r="R12" s="98">
        <f t="shared" si="8"/>
        <v>0.3</v>
      </c>
      <c r="S12" s="135"/>
      <c r="T12" s="273">
        <f t="shared" si="9"/>
        <v>4</v>
      </c>
      <c r="U12" s="534" t="str">
        <f ca="1">IF(ISBLANK(IBRF!H14),"",IBRF!H14)</f>
        <v>3</v>
      </c>
      <c r="V12" s="534" t="str">
        <f ca="1">IF(ISBLANK(IBRF!I14),"",IBRF!I14)</f>
        <v>ROXANNA HARDPLACE</v>
      </c>
      <c r="W12" s="280">
        <f ca="1">IF($U12="","",SUMPRODUCT(--(Lineups!$AB$4:$AB$79=$U12),--(Lineups!$X$4:$X$79="")))</f>
        <v>4</v>
      </c>
      <c r="X12" s="98">
        <f t="shared" si="10"/>
        <v>0.2</v>
      </c>
      <c r="Y12" s="344">
        <f ca="1">IF($U12="","",SUMPRODUCT(--(Lineups!$AB$4:$AB$79=$U12),--(Lineups!$X$4:$X$79="X")))</f>
        <v>0</v>
      </c>
      <c r="Z12" s="344">
        <f ca="1">IF($U12="","",SUMPRODUCT(--(Lineups!AE$4:AE$79=$U12),--(Lineups!W$4:W$79&lt;&gt;"SP")))</f>
        <v>3</v>
      </c>
      <c r="AA12" s="344">
        <f ca="1">IF($U12="","",SUMPRODUCT(--(Lineups!AH$4:AH$79=$U12),--(Lineups!W$4:W$79&lt;&gt;"SP")))</f>
        <v>0</v>
      </c>
      <c r="AB12" s="344">
        <f ca="1">IF($U12="","",SUMPRODUCT(--(Lineups!AK$4:AK$79=$U12),--(Lineups!W$4:W$79&lt;&gt;"SP")))</f>
        <v>0</v>
      </c>
      <c r="AC12" s="280">
        <f t="shared" si="11"/>
        <v>3</v>
      </c>
      <c r="AD12" s="98">
        <f t="shared" si="12"/>
        <v>0.15</v>
      </c>
      <c r="AE12" s="280">
        <f t="shared" si="13"/>
        <v>7</v>
      </c>
      <c r="AF12" s="98">
        <f t="shared" si="14"/>
        <v>0.35</v>
      </c>
      <c r="AG12" s="498">
        <f ca="1">IF((U12=""),"",IF(OR((SK!U181=""),(SK!U181=0)),"",SK!X181))</f>
        <v>1</v>
      </c>
      <c r="AH12" s="280">
        <f ca="1">IF($U12="","",SUMPRODUCT(--(Lineups!Y$4:Y$79=$U12)))</f>
        <v>3</v>
      </c>
      <c r="AI12" s="98">
        <f t="shared" si="15"/>
        <v>0.15</v>
      </c>
      <c r="AJ12" s="280">
        <f t="shared" si="16"/>
        <v>10</v>
      </c>
      <c r="AK12" s="98">
        <f t="shared" si="17"/>
        <v>0.5</v>
      </c>
    </row>
    <row r="13" spans="1:37" ht="13">
      <c r="A13" s="14">
        <f t="shared" si="0"/>
        <v>5</v>
      </c>
      <c r="B13" s="454" t="str">
        <f ca="1">IF(ISBLANK(IBRF!B15),"",IBRF!B15)</f>
        <v>1942</v>
      </c>
      <c r="C13" s="454" t="str">
        <f ca="1">IF(ISBLANK(IBRF!C15),"",IBRF!C15)</f>
        <v>VERONICA DODGE</v>
      </c>
      <c r="D13" s="137">
        <f ca="1">IF($B13="","",SUMPRODUCT(--(Lineups!$F$4:$F$79=$B13),--(Lineups!$B$4:$B$79="")))</f>
        <v>0</v>
      </c>
      <c r="E13" s="280">
        <f t="shared" si="1"/>
        <v>0</v>
      </c>
      <c r="F13" s="344">
        <f ca="1">IF($B13="","",SUMPRODUCT(--(Lineups!$F$4:$F$79=$B13),--(Lineups!$B$4:$B$79="X")))</f>
        <v>0</v>
      </c>
      <c r="G13" s="344">
        <f ca="1">IF($B13="","",SUMPRODUCT(--(Lineups!I$4:I$79=$B13),--(Lineups!A$4:A$79&lt;&gt;"SP")))</f>
        <v>0</v>
      </c>
      <c r="H13" s="344">
        <f ca="1">IF($B13="","",SUMPRODUCT(--(Lineups!L$4:L$79=$B13),--(Lineups!A$4:A$79&lt;&gt;"SP")))</f>
        <v>0</v>
      </c>
      <c r="I13" s="344">
        <f ca="1">IF($B13="","",SUMPRODUCT(--(Lineups!O$4:O$79=$B13),--(Lineups!A$4:A$79&lt;&gt;"SP")))</f>
        <v>5</v>
      </c>
      <c r="J13" s="137">
        <f t="shared" si="2"/>
        <v>5</v>
      </c>
      <c r="K13" s="280">
        <f t="shared" si="3"/>
        <v>0.25</v>
      </c>
      <c r="L13" s="137">
        <f t="shared" si="4"/>
        <v>5</v>
      </c>
      <c r="M13" s="280">
        <f t="shared" si="5"/>
        <v>0.25</v>
      </c>
      <c r="N13" s="516" t="str">
        <f ca="1">IF((B13=""),"",IF(OR((SK!E184=""),(SK!E184=0)),"",SK!H184))</f>
        <v/>
      </c>
      <c r="O13" s="137">
        <f ca="1">IF($B13="","",SUMPRODUCT(--(Lineups!C$4:C$79=$B13)))</f>
        <v>0</v>
      </c>
      <c r="P13" s="280">
        <f t="shared" si="6"/>
        <v>0</v>
      </c>
      <c r="Q13" s="137">
        <f t="shared" si="7"/>
        <v>5</v>
      </c>
      <c r="R13" s="280">
        <f t="shared" si="8"/>
        <v>0.25</v>
      </c>
      <c r="S13" s="135"/>
      <c r="T13" s="14">
        <f t="shared" si="9"/>
        <v>5</v>
      </c>
      <c r="U13" s="454" t="str">
        <f ca="1">IF(ISBLANK(IBRF!H15),"",IBRF!H15)</f>
        <v>303</v>
      </c>
      <c r="V13" s="454" t="str">
        <f ca="1">IF(ISBLANK(IBRF!I15),"",IBRF!I15)</f>
        <v>BRUISIE SIOUXXX</v>
      </c>
      <c r="W13" s="137">
        <f ca="1">IF($U13="","",SUMPRODUCT(--(Lineups!$AB$4:$AB$79=$U13),--(Lineups!$X$4:$X$79="")))</f>
        <v>0</v>
      </c>
      <c r="X13" s="280">
        <f t="shared" si="10"/>
        <v>0</v>
      </c>
      <c r="Y13" s="344">
        <f ca="1">IF($U13="","",SUMPRODUCT(--(Lineups!$AB$4:$AB$79=$U13),--(Lineups!$X$4:$X$79="X")))</f>
        <v>0</v>
      </c>
      <c r="Z13" s="344">
        <f ca="1">IF($U13="","",SUMPRODUCT(--(Lineups!AE$4:AE$79=$U13),--(Lineups!W$4:W$79&lt;&gt;"SP")))</f>
        <v>4</v>
      </c>
      <c r="AA13" s="344">
        <f ca="1">IF($U13="","",SUMPRODUCT(--(Lineups!AH$4:AH$79=$U13),--(Lineups!W$4:W$79&lt;&gt;"SP")))</f>
        <v>3</v>
      </c>
      <c r="AB13" s="344">
        <f ca="1">IF($U13="","",SUMPRODUCT(--(Lineups!AK$4:AK$79=$U13),--(Lineups!W$4:W$79&lt;&gt;"SP")))</f>
        <v>1</v>
      </c>
      <c r="AC13" s="137">
        <f t="shared" si="11"/>
        <v>8</v>
      </c>
      <c r="AD13" s="280">
        <f t="shared" si="12"/>
        <v>0.4</v>
      </c>
      <c r="AE13" s="137">
        <f t="shared" si="13"/>
        <v>8</v>
      </c>
      <c r="AF13" s="280">
        <f t="shared" si="14"/>
        <v>0.4</v>
      </c>
      <c r="AG13" s="516" t="str">
        <f ca="1">IF((U13=""),"",IF(OR((SK!U184=""),(SK!U184=0)),"",SK!X184))</f>
        <v/>
      </c>
      <c r="AH13" s="137">
        <f ca="1">IF($U13="","",SUMPRODUCT(--(Lineups!Y$4:Y$79=$U13)))</f>
        <v>0</v>
      </c>
      <c r="AI13" s="280">
        <f t="shared" si="15"/>
        <v>0</v>
      </c>
      <c r="AJ13" s="137">
        <f t="shared" si="16"/>
        <v>8</v>
      </c>
      <c r="AK13" s="280">
        <f t="shared" si="17"/>
        <v>0.4</v>
      </c>
    </row>
    <row r="14" spans="1:37" ht="13">
      <c r="A14" s="273">
        <f t="shared" si="0"/>
        <v>6</v>
      </c>
      <c r="B14" s="534" t="str">
        <f ca="1">IF(ISBLANK(IBRF!B16),"",IBRF!B16)</f>
        <v>2</v>
      </c>
      <c r="C14" s="534" t="str">
        <f ca="1">IF(ISBLANK(IBRF!C16),"",IBRF!C16)</f>
        <v>CEREAL KILLER</v>
      </c>
      <c r="D14" s="280">
        <f ca="1">IF($B14="","",SUMPRODUCT(--(Lineups!$F$4:$F$79=$B14),--(Lineups!$B$4:$B$79="")))</f>
        <v>6</v>
      </c>
      <c r="E14" s="98">
        <f t="shared" si="1"/>
        <v>0.3</v>
      </c>
      <c r="F14" s="344">
        <f ca="1">IF($B14="","",SUMPRODUCT(--(Lineups!$F$4:$F$79=$B14),--(Lineups!$B$4:$B$79="X")))</f>
        <v>0</v>
      </c>
      <c r="G14" s="344">
        <f ca="1">IF($B14="","",SUMPRODUCT(--(Lineups!I$4:I$79=$B14),--(Lineups!A$4:A$79&lt;&gt;"SP")))</f>
        <v>2</v>
      </c>
      <c r="H14" s="344">
        <f ca="1">IF($B14="","",SUMPRODUCT(--(Lineups!L$4:L$79=$B14),--(Lineups!A$4:A$79&lt;&gt;"SP")))</f>
        <v>3</v>
      </c>
      <c r="I14" s="344">
        <f ca="1">IF($B14="","",SUMPRODUCT(--(Lineups!O$4:O$79=$B14),--(Lineups!A$4:A$79&lt;&gt;"SP")))</f>
        <v>0</v>
      </c>
      <c r="J14" s="280">
        <f t="shared" si="2"/>
        <v>5</v>
      </c>
      <c r="K14" s="98">
        <f t="shared" si="3"/>
        <v>0.25</v>
      </c>
      <c r="L14" s="280">
        <f t="shared" si="4"/>
        <v>11</v>
      </c>
      <c r="M14" s="98">
        <f t="shared" si="5"/>
        <v>0.55000000000000004</v>
      </c>
      <c r="N14" s="498" t="str">
        <f ca="1">IF((B14=""),"",IF(OR((SK!E187=""),(SK!E187=0)),"",SK!H187))</f>
        <v/>
      </c>
      <c r="O14" s="280">
        <f ca="1">IF($B14="","",SUMPRODUCT(--(Lineups!C$4:C$79=$B14)))</f>
        <v>0</v>
      </c>
      <c r="P14" s="98">
        <f t="shared" si="6"/>
        <v>0</v>
      </c>
      <c r="Q14" s="280">
        <f t="shared" si="7"/>
        <v>11</v>
      </c>
      <c r="R14" s="98">
        <f t="shared" si="8"/>
        <v>0.55000000000000004</v>
      </c>
      <c r="S14" s="135"/>
      <c r="T14" s="273">
        <f t="shared" si="9"/>
        <v>6</v>
      </c>
      <c r="U14" s="534" t="str">
        <f ca="1">IF(ISBLANK(IBRF!H16),"",IBRF!H16)</f>
        <v>45</v>
      </c>
      <c r="V14" s="534" t="str">
        <f ca="1">IF(ISBLANK(IBRF!I16),"",IBRF!I16)</f>
        <v>FETA SLEEZE</v>
      </c>
      <c r="W14" s="280">
        <f ca="1">IF($U14="","",SUMPRODUCT(--(Lineups!$AB$4:$AB$79=$U14),--(Lineups!$X$4:$X$79="")))</f>
        <v>4</v>
      </c>
      <c r="X14" s="98">
        <f t="shared" si="10"/>
        <v>0.2</v>
      </c>
      <c r="Y14" s="344">
        <f ca="1">IF($U14="","",SUMPRODUCT(--(Lineups!$AB$4:$AB$79=$U14),--(Lineups!$X$4:$X$79="X")))</f>
        <v>0</v>
      </c>
      <c r="Z14" s="344">
        <f ca="1">IF($U14="","",SUMPRODUCT(--(Lineups!AE$4:AE$79=$U14),--(Lineups!W$4:W$79&lt;&gt;"SP")))</f>
        <v>0</v>
      </c>
      <c r="AA14" s="344">
        <f ca="1">IF($U14="","",SUMPRODUCT(--(Lineups!AH$4:AH$79=$U14),--(Lineups!W$4:W$79&lt;&gt;"SP")))</f>
        <v>2</v>
      </c>
      <c r="AB14" s="344">
        <f ca="1">IF($U14="","",SUMPRODUCT(--(Lineups!AK$4:AK$79=$U14),--(Lineups!W$4:W$79&lt;&gt;"SP")))</f>
        <v>3</v>
      </c>
      <c r="AC14" s="280">
        <f t="shared" si="11"/>
        <v>5</v>
      </c>
      <c r="AD14" s="98">
        <f t="shared" si="12"/>
        <v>0.25</v>
      </c>
      <c r="AE14" s="280">
        <f t="shared" si="13"/>
        <v>9</v>
      </c>
      <c r="AF14" s="98">
        <f t="shared" si="14"/>
        <v>0.45</v>
      </c>
      <c r="AG14" s="498" t="str">
        <f ca="1">IF((U14=""),"",IF(OR((SK!U187=""),(SK!U187=0)),"",SK!X187))</f>
        <v/>
      </c>
      <c r="AH14" s="280">
        <f ca="1">IF($U14="","",SUMPRODUCT(--(Lineups!Y$4:Y$79=$U14)))</f>
        <v>0</v>
      </c>
      <c r="AI14" s="98">
        <f t="shared" si="15"/>
        <v>0</v>
      </c>
      <c r="AJ14" s="280">
        <f t="shared" si="16"/>
        <v>9</v>
      </c>
      <c r="AK14" s="98">
        <f t="shared" si="17"/>
        <v>0.45</v>
      </c>
    </row>
    <row r="15" spans="1:37" ht="13">
      <c r="A15" s="14">
        <f t="shared" si="0"/>
        <v>7</v>
      </c>
      <c r="B15" s="454" t="str">
        <f ca="1">IF(ISBLANK(IBRF!B17),"",IBRF!B17)</f>
        <v>218</v>
      </c>
      <c r="C15" s="454" t="str">
        <f ca="1">IF(ISBLANK(IBRF!C17),"",IBRF!C17)</f>
        <v>ASIAN SINSATION</v>
      </c>
      <c r="D15" s="137">
        <f ca="1">IF($B15="","",SUMPRODUCT(--(Lineups!$F$4:$F$79=$B15),--(Lineups!$B$4:$B$79="")))</f>
        <v>8</v>
      </c>
      <c r="E15" s="280">
        <f t="shared" si="1"/>
        <v>0.4</v>
      </c>
      <c r="F15" s="344">
        <f ca="1">IF($B15="","",SUMPRODUCT(--(Lineups!$F$4:$F$79=$B15),--(Lineups!$B$4:$B$79="X")))</f>
        <v>0</v>
      </c>
      <c r="G15" s="344">
        <f ca="1">IF($B15="","",SUMPRODUCT(--(Lineups!I$4:I$79=$B15),--(Lineups!A$4:A$79&lt;&gt;"SP")))</f>
        <v>0</v>
      </c>
      <c r="H15" s="344">
        <f ca="1">IF($B15="","",SUMPRODUCT(--(Lineups!L$4:L$79=$B15),--(Lineups!A$4:A$79&lt;&gt;"SP")))</f>
        <v>1</v>
      </c>
      <c r="I15" s="344">
        <f ca="1">IF($B15="","",SUMPRODUCT(--(Lineups!O$4:O$79=$B15),--(Lineups!A$4:A$79&lt;&gt;"SP")))</f>
        <v>3</v>
      </c>
      <c r="J15" s="137">
        <f t="shared" si="2"/>
        <v>4</v>
      </c>
      <c r="K15" s="280">
        <f t="shared" si="3"/>
        <v>0.2</v>
      </c>
      <c r="L15" s="137">
        <f t="shared" si="4"/>
        <v>12</v>
      </c>
      <c r="M15" s="280">
        <f t="shared" si="5"/>
        <v>0.6</v>
      </c>
      <c r="N15" s="516" t="str">
        <f ca="1">IF((B15=""),"",IF(OR((SK!E190=""),(SK!E190=0)),"",SK!H190))</f>
        <v/>
      </c>
      <c r="O15" s="137">
        <f ca="1">IF($B15="","",SUMPRODUCT(--(Lineups!C$4:C$79=$B15)))</f>
        <v>0</v>
      </c>
      <c r="P15" s="280">
        <f t="shared" si="6"/>
        <v>0</v>
      </c>
      <c r="Q15" s="137">
        <f t="shared" si="7"/>
        <v>12</v>
      </c>
      <c r="R15" s="280">
        <f t="shared" si="8"/>
        <v>0.6</v>
      </c>
      <c r="S15" s="135"/>
      <c r="T15" s="14">
        <f t="shared" si="9"/>
        <v>7</v>
      </c>
      <c r="U15" s="454" t="str">
        <f ca="1">IF(ISBLANK(IBRF!H17),"",IBRF!H17)</f>
        <v>46</v>
      </c>
      <c r="V15" s="454" t="str">
        <f ca="1">IF(ISBLANK(IBRF!I17),"",IBRF!I17)</f>
        <v>FATAL FEMME</v>
      </c>
      <c r="W15" s="137">
        <f ca="1">IF($U15="","",SUMPRODUCT(--(Lineups!$AB$4:$AB$79=$U15),--(Lineups!$X$4:$X$79="")))</f>
        <v>0</v>
      </c>
      <c r="X15" s="280">
        <f t="shared" si="10"/>
        <v>0</v>
      </c>
      <c r="Y15" s="344">
        <f ca="1">IF($U15="","",SUMPRODUCT(--(Lineups!$AB$4:$AB$79=$U15),--(Lineups!$X$4:$X$79="X")))</f>
        <v>0</v>
      </c>
      <c r="Z15" s="344">
        <f ca="1">IF($U15="","",SUMPRODUCT(--(Lineups!AE$4:AE$79=$U15),--(Lineups!W$4:W$79&lt;&gt;"SP")))</f>
        <v>3</v>
      </c>
      <c r="AA15" s="344">
        <f ca="1">IF($U15="","",SUMPRODUCT(--(Lineups!AH$4:AH$79=$U15),--(Lineups!W$4:W$79&lt;&gt;"SP")))</f>
        <v>4</v>
      </c>
      <c r="AB15" s="344">
        <f ca="1">IF($U15="","",SUMPRODUCT(--(Lineups!AK$4:AK$79=$U15),--(Lineups!W$4:W$79&lt;&gt;"SP")))</f>
        <v>0</v>
      </c>
      <c r="AC15" s="137">
        <f t="shared" si="11"/>
        <v>7</v>
      </c>
      <c r="AD15" s="280">
        <f t="shared" si="12"/>
        <v>0.35</v>
      </c>
      <c r="AE15" s="137">
        <f t="shared" si="13"/>
        <v>7</v>
      </c>
      <c r="AF15" s="280">
        <f t="shared" si="14"/>
        <v>0.35</v>
      </c>
      <c r="AG15" s="516" t="str">
        <f ca="1">IF((U15=""),"",IF(OR((SK!U190=""),(SK!U190=0)),"",SK!X190))</f>
        <v/>
      </c>
      <c r="AH15" s="137">
        <f ca="1">IF($U15="","",SUMPRODUCT(--(Lineups!Y$4:Y$79=$U15)))</f>
        <v>0</v>
      </c>
      <c r="AI15" s="280">
        <f t="shared" si="15"/>
        <v>0</v>
      </c>
      <c r="AJ15" s="137">
        <f t="shared" si="16"/>
        <v>7</v>
      </c>
      <c r="AK15" s="280">
        <f t="shared" si="17"/>
        <v>0.35</v>
      </c>
    </row>
    <row r="16" spans="1:37" ht="13">
      <c r="A16" s="273">
        <f t="shared" si="0"/>
        <v>8</v>
      </c>
      <c r="B16" s="534" t="str">
        <f ca="1">IF(ISBLANK(IBRF!B18),"",IBRF!B18)</f>
        <v>318</v>
      </c>
      <c r="C16" s="534" t="str">
        <f ca="1">IF(ISBLANK(IBRF!C18),"",IBRF!C18)</f>
        <v>WILLA HOEFLINCH</v>
      </c>
      <c r="D16" s="280">
        <f ca="1">IF($B16="","",SUMPRODUCT(--(Lineups!$F$4:$F$79=$B16),--(Lineups!$B$4:$B$79="")))</f>
        <v>0</v>
      </c>
      <c r="E16" s="98">
        <f t="shared" si="1"/>
        <v>0</v>
      </c>
      <c r="F16" s="344">
        <f ca="1">IF($B16="","",SUMPRODUCT(--(Lineups!$F$4:$F$79=$B16),--(Lineups!$B$4:$B$79="X")))</f>
        <v>0</v>
      </c>
      <c r="G16" s="344">
        <f ca="1">IF($B16="","",SUMPRODUCT(--(Lineups!I$4:I$79=$B16),--(Lineups!A$4:A$79&lt;&gt;"SP")))</f>
        <v>0</v>
      </c>
      <c r="H16" s="344">
        <f ca="1">IF($B16="","",SUMPRODUCT(--(Lineups!L$4:L$79=$B16),--(Lineups!A$4:A$79&lt;&gt;"SP")))</f>
        <v>1</v>
      </c>
      <c r="I16" s="344">
        <f ca="1">IF($B16="","",SUMPRODUCT(--(Lineups!O$4:O$79=$B16),--(Lineups!A$4:A$79&lt;&gt;"SP")))</f>
        <v>2</v>
      </c>
      <c r="J16" s="280">
        <f t="shared" si="2"/>
        <v>3</v>
      </c>
      <c r="K16" s="98">
        <f t="shared" si="3"/>
        <v>0.15</v>
      </c>
      <c r="L16" s="280">
        <f t="shared" si="4"/>
        <v>3</v>
      </c>
      <c r="M16" s="98">
        <f t="shared" si="5"/>
        <v>0.15</v>
      </c>
      <c r="N16" s="498" t="str">
        <f ca="1">IF((B16=""),"",IF(OR((SK!E193=""),(SK!E193=0)),"",SK!H193))</f>
        <v/>
      </c>
      <c r="O16" s="280">
        <f ca="1">IF($B16="","",SUMPRODUCT(--(Lineups!C$4:C$79=$B16)))</f>
        <v>0</v>
      </c>
      <c r="P16" s="98">
        <f t="shared" si="6"/>
        <v>0</v>
      </c>
      <c r="Q16" s="280">
        <f t="shared" si="7"/>
        <v>3</v>
      </c>
      <c r="R16" s="98">
        <f t="shared" si="8"/>
        <v>0.15</v>
      </c>
      <c r="S16" s="135"/>
      <c r="T16" s="273">
        <f t="shared" si="9"/>
        <v>8</v>
      </c>
      <c r="U16" s="534" t="str">
        <f ca="1">IF(ISBLANK(IBRF!H18),"",IBRF!H18)</f>
        <v>462</v>
      </c>
      <c r="V16" s="534" t="str">
        <f ca="1">IF(ISBLANK(IBRF!I18),"",IBRF!I18)</f>
        <v>ANOMALY</v>
      </c>
      <c r="W16" s="280">
        <f ca="1">IF($U16="","",SUMPRODUCT(--(Lineups!$AB$4:$AB$79=$U16),--(Lineups!$X$4:$X$79="")))</f>
        <v>0</v>
      </c>
      <c r="X16" s="98">
        <f t="shared" si="10"/>
        <v>0</v>
      </c>
      <c r="Y16" s="344">
        <f ca="1">IF($U16="","",SUMPRODUCT(--(Lineups!$AB$4:$AB$79=$U16),--(Lineups!$X$4:$X$79="X")))</f>
        <v>0</v>
      </c>
      <c r="Z16" s="344">
        <f ca="1">IF($U16="","",SUMPRODUCT(--(Lineups!AE$4:AE$79=$U16),--(Lineups!W$4:W$79&lt;&gt;"SP")))</f>
        <v>0</v>
      </c>
      <c r="AA16" s="344">
        <f ca="1">IF($U16="","",SUMPRODUCT(--(Lineups!AH$4:AH$79=$U16),--(Lineups!W$4:W$79&lt;&gt;"SP")))</f>
        <v>0</v>
      </c>
      <c r="AB16" s="344">
        <f ca="1">IF($U16="","",SUMPRODUCT(--(Lineups!AK$4:AK$79=$U16),--(Lineups!W$4:W$79&lt;&gt;"SP")))</f>
        <v>0</v>
      </c>
      <c r="AC16" s="280">
        <f t="shared" si="11"/>
        <v>0</v>
      </c>
      <c r="AD16" s="98">
        <f t="shared" si="12"/>
        <v>0</v>
      </c>
      <c r="AE16" s="280">
        <f t="shared" si="13"/>
        <v>0</v>
      </c>
      <c r="AF16" s="98">
        <f t="shared" si="14"/>
        <v>0</v>
      </c>
      <c r="AG16" s="498">
        <f ca="1">IF((U16=""),"",IF(OR((SK!U193=""),(SK!U193=0)),"",SK!X193))</f>
        <v>4</v>
      </c>
      <c r="AH16" s="280">
        <f ca="1">IF($U16="","",SUMPRODUCT(--(Lineups!Y$4:Y$79=$U16)))</f>
        <v>4</v>
      </c>
      <c r="AI16" s="98">
        <f t="shared" si="15"/>
        <v>0.2</v>
      </c>
      <c r="AJ16" s="280">
        <f t="shared" si="16"/>
        <v>4</v>
      </c>
      <c r="AK16" s="98">
        <f t="shared" si="17"/>
        <v>0.2</v>
      </c>
    </row>
    <row r="17" spans="1:37" ht="13">
      <c r="A17" s="14">
        <f t="shared" si="0"/>
        <v>9</v>
      </c>
      <c r="B17" s="454" t="str">
        <f ca="1">IF(ISBLANK(IBRF!B19),"",IBRF!B19)</f>
        <v>4</v>
      </c>
      <c r="C17" s="454" t="str">
        <f ca="1">IF(ISBLANK(IBRF!C19),"",IBRF!C19)</f>
        <v>R.I.P. TIDE</v>
      </c>
      <c r="D17" s="137">
        <f ca="1">IF($B17="","",SUMPRODUCT(--(Lineups!$F$4:$F$79=$B17),--(Lineups!$B$4:$B$79="")))</f>
        <v>6</v>
      </c>
      <c r="E17" s="280">
        <f t="shared" si="1"/>
        <v>0.3</v>
      </c>
      <c r="F17" s="344">
        <f ca="1">IF($B17="","",SUMPRODUCT(--(Lineups!$F$4:$F$79=$B17),--(Lineups!$B$4:$B$79="X")))</f>
        <v>0</v>
      </c>
      <c r="G17" s="344">
        <f ca="1">IF($B17="","",SUMPRODUCT(--(Lineups!I$4:I$79=$B17),--(Lineups!A$4:A$79&lt;&gt;"SP")))</f>
        <v>2</v>
      </c>
      <c r="H17" s="344">
        <f ca="1">IF($B17="","",SUMPRODUCT(--(Lineups!L$4:L$79=$B17),--(Lineups!A$4:A$79&lt;&gt;"SP")))</f>
        <v>4</v>
      </c>
      <c r="I17" s="344">
        <f ca="1">IF($B17="","",SUMPRODUCT(--(Lineups!O$4:O$79=$B17),--(Lineups!A$4:A$79&lt;&gt;"SP")))</f>
        <v>1</v>
      </c>
      <c r="J17" s="137">
        <f t="shared" si="2"/>
        <v>7</v>
      </c>
      <c r="K17" s="280">
        <f t="shared" si="3"/>
        <v>0.35</v>
      </c>
      <c r="L17" s="137">
        <f t="shared" si="4"/>
        <v>13</v>
      </c>
      <c r="M17" s="280">
        <f t="shared" si="5"/>
        <v>0.65</v>
      </c>
      <c r="N17" s="516" t="str">
        <f ca="1">IF((B17=""),"",IF(OR((SK!E196=""),(SK!E196=0)),"",SK!H196))</f>
        <v/>
      </c>
      <c r="O17" s="137">
        <f ca="1">IF($B17="","",SUMPRODUCT(--(Lineups!C$4:C$79=$B17)))</f>
        <v>0</v>
      </c>
      <c r="P17" s="280">
        <f t="shared" si="6"/>
        <v>0</v>
      </c>
      <c r="Q17" s="137">
        <f t="shared" si="7"/>
        <v>13</v>
      </c>
      <c r="R17" s="280">
        <f t="shared" si="8"/>
        <v>0.65</v>
      </c>
      <c r="S17" s="135"/>
      <c r="T17" s="14">
        <f t="shared" si="9"/>
        <v>9</v>
      </c>
      <c r="U17" s="454" t="str">
        <f ca="1">IF(ISBLANK(IBRF!H19),"",IBRF!H19)</f>
        <v>620</v>
      </c>
      <c r="V17" s="454" t="str">
        <f ca="1">IF(ISBLANK(IBRF!I19),"",IBRF!I19)</f>
        <v>LAZER BEAM</v>
      </c>
      <c r="W17" s="137">
        <f ca="1">IF($U17="","",SUMPRODUCT(--(Lineups!$AB$4:$AB$79=$U17),--(Lineups!$X$4:$X$79="")))</f>
        <v>0</v>
      </c>
      <c r="X17" s="280">
        <f t="shared" si="10"/>
        <v>0</v>
      </c>
      <c r="Y17" s="344">
        <f ca="1">IF($U17="","",SUMPRODUCT(--(Lineups!$AB$4:$AB$79=$U17),--(Lineups!$X$4:$X$79="X")))</f>
        <v>0</v>
      </c>
      <c r="Z17" s="344">
        <f ca="1">IF($U17="","",SUMPRODUCT(--(Lineups!AE$4:AE$79=$U17),--(Lineups!W$4:W$79&lt;&gt;"SP")))</f>
        <v>0</v>
      </c>
      <c r="AA17" s="344">
        <f ca="1">IF($U17="","",SUMPRODUCT(--(Lineups!AH$4:AH$79=$U17),--(Lineups!W$4:W$79&lt;&gt;"SP")))</f>
        <v>0</v>
      </c>
      <c r="AB17" s="344">
        <f ca="1">IF($U17="","",SUMPRODUCT(--(Lineups!AK$4:AK$79=$U17),--(Lineups!W$4:W$79&lt;&gt;"SP")))</f>
        <v>0</v>
      </c>
      <c r="AC17" s="137">
        <f t="shared" si="11"/>
        <v>0</v>
      </c>
      <c r="AD17" s="280">
        <f t="shared" si="12"/>
        <v>0</v>
      </c>
      <c r="AE17" s="137">
        <f t="shared" si="13"/>
        <v>0</v>
      </c>
      <c r="AF17" s="280">
        <f t="shared" si="14"/>
        <v>0</v>
      </c>
      <c r="AG17" s="516">
        <f ca="1">IF((U17=""),"",IF(OR((SK!U196=""),(SK!U196=0)),"",SK!X196))</f>
        <v>0</v>
      </c>
      <c r="AH17" s="137">
        <f ca="1">IF($U17="","",SUMPRODUCT(--(Lineups!Y$4:Y$79=$U17)))</f>
        <v>3</v>
      </c>
      <c r="AI17" s="280">
        <f t="shared" si="15"/>
        <v>0.15</v>
      </c>
      <c r="AJ17" s="137">
        <f t="shared" si="16"/>
        <v>3</v>
      </c>
      <c r="AK17" s="280">
        <f t="shared" si="17"/>
        <v>0.15</v>
      </c>
    </row>
    <row r="18" spans="1:37" ht="13">
      <c r="A18" s="273">
        <f t="shared" si="0"/>
        <v>10</v>
      </c>
      <c r="B18" s="534" t="str">
        <f ca="1">IF(ISBLANK(IBRF!B20),"",IBRF!B20)</f>
        <v>614</v>
      </c>
      <c r="C18" s="534" t="str">
        <f ca="1">IF(ISBLANK(IBRF!C20),"",IBRF!C20)</f>
        <v>G-ROCKET</v>
      </c>
      <c r="D18" s="280">
        <f ca="1">IF($B18="","",SUMPRODUCT(--(Lineups!$F$4:$F$79=$B18),--(Lineups!$B$4:$B$79="")))</f>
        <v>0</v>
      </c>
      <c r="E18" s="98">
        <f t="shared" si="1"/>
        <v>0</v>
      </c>
      <c r="F18" s="344">
        <f ca="1">IF($B18="","",SUMPRODUCT(--(Lineups!$F$4:$F$79=$B18),--(Lineups!$B$4:$B$79="X")))</f>
        <v>0</v>
      </c>
      <c r="G18" s="344">
        <f ca="1">IF($B18="","",SUMPRODUCT(--(Lineups!I$4:I$79=$B18),--(Lineups!A$4:A$79&lt;&gt;"SP")))</f>
        <v>0</v>
      </c>
      <c r="H18" s="344">
        <f ca="1">IF($B18="","",SUMPRODUCT(--(Lineups!L$4:L$79=$B18),--(Lineups!A$4:A$79&lt;&gt;"SP")))</f>
        <v>0</v>
      </c>
      <c r="I18" s="344">
        <f ca="1">IF($B18="","",SUMPRODUCT(--(Lineups!O$4:O$79=$B18),--(Lineups!A$4:A$79&lt;&gt;"SP")))</f>
        <v>0</v>
      </c>
      <c r="J18" s="280">
        <f t="shared" si="2"/>
        <v>0</v>
      </c>
      <c r="K18" s="98">
        <f t="shared" si="3"/>
        <v>0</v>
      </c>
      <c r="L18" s="280">
        <f t="shared" si="4"/>
        <v>0</v>
      </c>
      <c r="M18" s="98">
        <f t="shared" si="5"/>
        <v>0</v>
      </c>
      <c r="N18" s="498">
        <f ca="1">IF((B18=""),"",IF(OR((SK!E199=""),(SK!E199=0)),"",SK!H199))</f>
        <v>3</v>
      </c>
      <c r="O18" s="280">
        <f ca="1">IF($B18="","",SUMPRODUCT(--(Lineups!C$4:C$79=$B18)))</f>
        <v>6</v>
      </c>
      <c r="P18" s="98">
        <f t="shared" si="6"/>
        <v>0.3</v>
      </c>
      <c r="Q18" s="280">
        <f t="shared" si="7"/>
        <v>6</v>
      </c>
      <c r="R18" s="98">
        <f t="shared" si="8"/>
        <v>0.3</v>
      </c>
      <c r="S18" s="135"/>
      <c r="T18" s="273">
        <f t="shared" si="9"/>
        <v>10</v>
      </c>
      <c r="U18" s="534" t="str">
        <f ca="1">IF(ISBLANK(IBRF!H20),"",IBRF!H20)</f>
        <v>666</v>
      </c>
      <c r="V18" s="534" t="str">
        <f ca="1">IF(ISBLANK(IBRF!I20),"",IBRF!I20)</f>
        <v>ALLY SIN SHOVERLAND</v>
      </c>
      <c r="W18" s="280">
        <f ca="1">IF($U18="","",SUMPRODUCT(--(Lineups!$AB$4:$AB$79=$U18),--(Lineups!$X$4:$X$79="")))</f>
        <v>0</v>
      </c>
      <c r="X18" s="98">
        <f t="shared" si="10"/>
        <v>0</v>
      </c>
      <c r="Y18" s="344">
        <f ca="1">IF($U18="","",SUMPRODUCT(--(Lineups!$AB$4:$AB$79=$U18),--(Lineups!$X$4:$X$79="X")))</f>
        <v>0</v>
      </c>
      <c r="Z18" s="344">
        <f ca="1">IF($U18="","",SUMPRODUCT(--(Lineups!AE$4:AE$79=$U18),--(Lineups!W$4:W$79&lt;&gt;"SP")))</f>
        <v>0</v>
      </c>
      <c r="AA18" s="344">
        <f ca="1">IF($U18="","",SUMPRODUCT(--(Lineups!AH$4:AH$79=$U18),--(Lineups!W$4:W$79&lt;&gt;"SP")))</f>
        <v>0</v>
      </c>
      <c r="AB18" s="344">
        <f ca="1">IF($U18="","",SUMPRODUCT(--(Lineups!AK$4:AK$79=$U18),--(Lineups!W$4:W$79&lt;&gt;"SP")))</f>
        <v>0</v>
      </c>
      <c r="AC18" s="280">
        <f t="shared" si="11"/>
        <v>0</v>
      </c>
      <c r="AD18" s="98">
        <f t="shared" si="12"/>
        <v>0</v>
      </c>
      <c r="AE18" s="280">
        <f t="shared" si="13"/>
        <v>0</v>
      </c>
      <c r="AF18" s="98">
        <f t="shared" si="14"/>
        <v>0</v>
      </c>
      <c r="AG18" s="498">
        <f ca="1">IF((U18=""),"",IF(OR((SK!U199=""),(SK!U199=0)),"",SK!X199))</f>
        <v>1</v>
      </c>
      <c r="AH18" s="280">
        <f ca="1">IF($U18="","",SUMPRODUCT(--(Lineups!Y$4:Y$79=$U18)))</f>
        <v>5</v>
      </c>
      <c r="AI18" s="98">
        <f t="shared" si="15"/>
        <v>0.25</v>
      </c>
      <c r="AJ18" s="280">
        <f t="shared" si="16"/>
        <v>5</v>
      </c>
      <c r="AK18" s="98">
        <f t="shared" si="17"/>
        <v>0.25</v>
      </c>
    </row>
    <row r="19" spans="1:37" ht="13">
      <c r="A19" s="14">
        <f t="shared" si="0"/>
        <v>11</v>
      </c>
      <c r="B19" s="454" t="str">
        <f ca="1">IF(ISBLANK(IBRF!B21),"",IBRF!B21)</f>
        <v>69</v>
      </c>
      <c r="C19" s="454" t="str">
        <f ca="1">IF(ISBLANK(IBRF!C21),"",IBRF!C21)</f>
        <v>PUSHYCAT</v>
      </c>
      <c r="D19" s="137">
        <f ca="1">IF($B19="","",SUMPRODUCT(--(Lineups!$F$4:$F$79=$B19),--(Lineups!$B$4:$B$79="")))</f>
        <v>0</v>
      </c>
      <c r="E19" s="280">
        <f t="shared" si="1"/>
        <v>0</v>
      </c>
      <c r="F19" s="344">
        <f ca="1">IF($B19="","",SUMPRODUCT(--(Lineups!$F$4:$F$79=$B19),--(Lineups!$B$4:$B$79="X")))</f>
        <v>0</v>
      </c>
      <c r="G19" s="344">
        <f ca="1">IF($B19="","",SUMPRODUCT(--(Lineups!I$4:I$79=$B19),--(Lineups!A$4:A$79&lt;&gt;"SP")))</f>
        <v>0</v>
      </c>
      <c r="H19" s="344">
        <f ca="1">IF($B19="","",SUMPRODUCT(--(Lineups!L$4:L$79=$B19),--(Lineups!A$4:A$79&lt;&gt;"SP")))</f>
        <v>0</v>
      </c>
      <c r="I19" s="344">
        <f ca="1">IF($B19="","",SUMPRODUCT(--(Lineups!O$4:O$79=$B19),--(Lineups!A$4:A$79&lt;&gt;"SP")))</f>
        <v>0</v>
      </c>
      <c r="J19" s="137">
        <f t="shared" si="2"/>
        <v>0</v>
      </c>
      <c r="K19" s="280">
        <f t="shared" si="3"/>
        <v>0</v>
      </c>
      <c r="L19" s="137">
        <f t="shared" si="4"/>
        <v>0</v>
      </c>
      <c r="M19" s="280">
        <f t="shared" si="5"/>
        <v>0</v>
      </c>
      <c r="N19" s="516">
        <f ca="1">IF((B19=""),"",IF(OR((SK!E202=""),(SK!E202=0)),"",SK!H202))</f>
        <v>2</v>
      </c>
      <c r="O19" s="137">
        <f ca="1">IF($B19="","",SUMPRODUCT(--(Lineups!C$4:C$79=$B19)))</f>
        <v>3</v>
      </c>
      <c r="P19" s="280">
        <f t="shared" si="6"/>
        <v>0.15</v>
      </c>
      <c r="Q19" s="137">
        <f t="shared" si="7"/>
        <v>3</v>
      </c>
      <c r="R19" s="280">
        <f t="shared" si="8"/>
        <v>0.15</v>
      </c>
      <c r="S19" s="135"/>
      <c r="T19" s="14">
        <f t="shared" si="9"/>
        <v>11</v>
      </c>
      <c r="U19" s="454" t="str">
        <f ca="1">IF(ISBLANK(IBRF!H21),"",IBRF!H21)</f>
        <v>B00M</v>
      </c>
      <c r="V19" s="454" t="str">
        <f ca="1">IF(ISBLANK(IBRF!I21),"",IBRF!I21)</f>
        <v>DOOM SHAKALAKA</v>
      </c>
      <c r="W19" s="137">
        <f ca="1">IF($U19="","",SUMPRODUCT(--(Lineups!$AB$4:$AB$79=$U19),--(Lineups!$X$4:$X$79="")))</f>
        <v>1</v>
      </c>
      <c r="X19" s="280">
        <f t="shared" si="10"/>
        <v>0.05</v>
      </c>
      <c r="Y19" s="344">
        <f ca="1">IF($U19="","",SUMPRODUCT(--(Lineups!$AB$4:$AB$79=$U19),--(Lineups!$X$4:$X$79="X")))</f>
        <v>0</v>
      </c>
      <c r="Z19" s="344">
        <f ca="1">IF($U19="","",SUMPRODUCT(--(Lineups!AE$4:AE$79=$U19),--(Lineups!W$4:W$79&lt;&gt;"SP")))</f>
        <v>1</v>
      </c>
      <c r="AA19" s="344">
        <f ca="1">IF($U19="","",SUMPRODUCT(--(Lineups!AH$4:AH$79=$U19),--(Lineups!W$4:W$79&lt;&gt;"SP")))</f>
        <v>2</v>
      </c>
      <c r="AB19" s="344">
        <f ca="1">IF($U19="","",SUMPRODUCT(--(Lineups!AK$4:AK$79=$U19),--(Lineups!W$4:W$79&lt;&gt;"SP")))</f>
        <v>5</v>
      </c>
      <c r="AC19" s="137">
        <f t="shared" si="11"/>
        <v>8</v>
      </c>
      <c r="AD19" s="280">
        <f t="shared" si="12"/>
        <v>0.4</v>
      </c>
      <c r="AE19" s="137">
        <f t="shared" si="13"/>
        <v>9</v>
      </c>
      <c r="AF19" s="280">
        <f t="shared" si="14"/>
        <v>0.45</v>
      </c>
      <c r="AG19" s="516" t="str">
        <f ca="1">IF((U19=""),"",IF(OR((SK!U202=""),(SK!U202=0)),"",SK!X202))</f>
        <v/>
      </c>
      <c r="AH19" s="137">
        <f ca="1">IF($U19="","",SUMPRODUCT(--(Lineups!Y$4:Y$79=$U19)))</f>
        <v>0</v>
      </c>
      <c r="AI19" s="280">
        <f t="shared" si="15"/>
        <v>0</v>
      </c>
      <c r="AJ19" s="137">
        <f t="shared" si="16"/>
        <v>9</v>
      </c>
      <c r="AK19" s="280">
        <f t="shared" si="17"/>
        <v>0.45</v>
      </c>
    </row>
    <row r="20" spans="1:37" ht="13">
      <c r="A20" s="273">
        <f t="shared" si="0"/>
        <v>12</v>
      </c>
      <c r="B20" s="534" t="str">
        <f ca="1">IF(ISBLANK(IBRF!B22),"",IBRF!B22)</f>
        <v>7</v>
      </c>
      <c r="C20" s="534" t="str">
        <f ca="1">IF(ISBLANK(IBRF!C22),"",IBRF!C22)</f>
        <v>DORA THE DESTROYER</v>
      </c>
      <c r="D20" s="280">
        <f ca="1">IF($B20="","",SUMPRODUCT(--(Lineups!$F$4:$F$79=$B20),--(Lineups!$B$4:$B$79="")))</f>
        <v>0</v>
      </c>
      <c r="E20" s="98">
        <f t="shared" si="1"/>
        <v>0</v>
      </c>
      <c r="F20" s="344">
        <f ca="1">IF($B20="","",SUMPRODUCT(--(Lineups!$F$4:$F$79=$B20),--(Lineups!$B$4:$B$79="X")))</f>
        <v>0</v>
      </c>
      <c r="G20" s="344">
        <f ca="1">IF($B20="","",SUMPRODUCT(--(Lineups!I$4:I$79=$B20),--(Lineups!A$4:A$79&lt;&gt;"SP")))</f>
        <v>9</v>
      </c>
      <c r="H20" s="344">
        <f ca="1">IF($B20="","",SUMPRODUCT(--(Lineups!L$4:L$79=$B20),--(Lineups!A$4:A$79&lt;&gt;"SP")))</f>
        <v>0</v>
      </c>
      <c r="I20" s="344">
        <f ca="1">IF($B20="","",SUMPRODUCT(--(Lineups!O$4:O$79=$B20),--(Lineups!A$4:A$79&lt;&gt;"SP")))</f>
        <v>1</v>
      </c>
      <c r="J20" s="280">
        <f t="shared" si="2"/>
        <v>10</v>
      </c>
      <c r="K20" s="98">
        <f t="shared" si="3"/>
        <v>0.5</v>
      </c>
      <c r="L20" s="280">
        <f t="shared" si="4"/>
        <v>10</v>
      </c>
      <c r="M20" s="98">
        <f t="shared" si="5"/>
        <v>0.5</v>
      </c>
      <c r="N20" s="498" t="str">
        <f ca="1">IF((B20=""),"",IF(OR((SK!E205=""),(SK!E205=0)),"",SK!H205))</f>
        <v/>
      </c>
      <c r="O20" s="280">
        <f ca="1">IF($B20="","",SUMPRODUCT(--(Lineups!C$4:C$79=$B20)))</f>
        <v>0</v>
      </c>
      <c r="P20" s="98">
        <f t="shared" si="6"/>
        <v>0</v>
      </c>
      <c r="Q20" s="280">
        <f t="shared" si="7"/>
        <v>10</v>
      </c>
      <c r="R20" s="98">
        <f t="shared" si="8"/>
        <v>0.5</v>
      </c>
      <c r="S20" s="135"/>
      <c r="T20" s="273">
        <f t="shared" si="9"/>
        <v>12</v>
      </c>
      <c r="U20" s="534" t="str">
        <f ca="1">IF(ISBLANK(IBRF!H22),"",IBRF!H22)</f>
        <v>N20</v>
      </c>
      <c r="V20" s="534" t="str">
        <f ca="1">IF(ISBLANK(IBRF!I22),"",IBRF!I22)</f>
        <v>COOL WHIP</v>
      </c>
      <c r="W20" s="280">
        <f ca="1">IF($U20="","",SUMPRODUCT(--(Lineups!$AB$4:$AB$79=$U20),--(Lineups!$X$4:$X$79="")))</f>
        <v>0</v>
      </c>
      <c r="X20" s="98">
        <f t="shared" si="10"/>
        <v>0</v>
      </c>
      <c r="Y20" s="344">
        <f ca="1">IF($U20="","",SUMPRODUCT(--(Lineups!$AB$4:$AB$79=$U20),--(Lineups!$X$4:$X$79="X")))</f>
        <v>0</v>
      </c>
      <c r="Z20" s="344">
        <f ca="1">IF($U20="","",SUMPRODUCT(--(Lineups!AE$4:AE$79=$U20),--(Lineups!W$4:W$79&lt;&gt;"SP")))</f>
        <v>6</v>
      </c>
      <c r="AA20" s="344">
        <f ca="1">IF($U20="","",SUMPRODUCT(--(Lineups!AH$4:AH$79=$U20),--(Lineups!W$4:W$79&lt;&gt;"SP")))</f>
        <v>0</v>
      </c>
      <c r="AB20" s="344">
        <f ca="1">IF($U20="","",SUMPRODUCT(--(Lineups!AK$4:AK$79=$U20),--(Lineups!W$4:W$79&lt;&gt;"SP")))</f>
        <v>0</v>
      </c>
      <c r="AC20" s="280">
        <f t="shared" si="11"/>
        <v>6</v>
      </c>
      <c r="AD20" s="98">
        <f t="shared" si="12"/>
        <v>0.3</v>
      </c>
      <c r="AE20" s="280">
        <f t="shared" si="13"/>
        <v>6</v>
      </c>
      <c r="AF20" s="98">
        <f t="shared" si="14"/>
        <v>0.3</v>
      </c>
      <c r="AG20" s="498" t="str">
        <f ca="1">IF((U20=""),"",IF(OR((SK!U205=""),(SK!U205=0)),"",SK!X205))</f>
        <v/>
      </c>
      <c r="AH20" s="280">
        <f ca="1">IF($U20="","",SUMPRODUCT(--(Lineups!Y$4:Y$79=$U20)))</f>
        <v>0</v>
      </c>
      <c r="AI20" s="98">
        <f t="shared" si="15"/>
        <v>0</v>
      </c>
      <c r="AJ20" s="280">
        <f t="shared" si="16"/>
        <v>6</v>
      </c>
      <c r="AK20" s="98">
        <f t="shared" si="17"/>
        <v>0.3</v>
      </c>
    </row>
    <row r="21" spans="1:37" ht="13">
      <c r="A21" s="14">
        <f t="shared" si="0"/>
        <v>13</v>
      </c>
      <c r="B21" s="454" t="str">
        <f ca="1">IF(ISBLANK(IBRF!B23),"",IBRF!B23)</f>
        <v>76</v>
      </c>
      <c r="C21" s="454" t="str">
        <f ca="1">IF(ISBLANK(IBRF!C23),"",IBRF!C23)</f>
        <v>MAIDEN AMERICA</v>
      </c>
      <c r="D21" s="137">
        <f ca="1">IF($B21="","",SUMPRODUCT(--(Lineups!$F$4:$F$79=$B21),--(Lineups!$B$4:$B$79="")))</f>
        <v>0</v>
      </c>
      <c r="E21" s="280">
        <f t="shared" si="1"/>
        <v>0</v>
      </c>
      <c r="F21" s="344">
        <f ca="1">IF($B21="","",SUMPRODUCT(--(Lineups!$F$4:$F$79=$B21),--(Lineups!$B$4:$B$79="X")))</f>
        <v>0</v>
      </c>
      <c r="G21" s="344">
        <f ca="1">IF($B21="","",SUMPRODUCT(--(Lineups!I$4:I$79=$B21),--(Lineups!A$4:A$79&lt;&gt;"SP")))</f>
        <v>0</v>
      </c>
      <c r="H21" s="344">
        <f ca="1">IF($B21="","",SUMPRODUCT(--(Lineups!L$4:L$79=$B21),--(Lineups!A$4:A$79&lt;&gt;"SP")))</f>
        <v>0</v>
      </c>
      <c r="I21" s="344">
        <f ca="1">IF($B21="","",SUMPRODUCT(--(Lineups!O$4:O$79=$B21),--(Lineups!A$4:A$79&lt;&gt;"SP")))</f>
        <v>0</v>
      </c>
      <c r="J21" s="137">
        <f t="shared" si="2"/>
        <v>0</v>
      </c>
      <c r="K21" s="280">
        <f t="shared" si="3"/>
        <v>0</v>
      </c>
      <c r="L21" s="137">
        <f t="shared" si="4"/>
        <v>0</v>
      </c>
      <c r="M21" s="280">
        <f t="shared" si="5"/>
        <v>0</v>
      </c>
      <c r="N21" s="516">
        <f ca="1">IF((B21=""),"",IF(OR((SK!E208=""),(SK!E208=0)),"",SK!H208))</f>
        <v>4</v>
      </c>
      <c r="O21" s="137">
        <f ca="1">IF($B21="","",SUMPRODUCT(--(Lineups!C$4:C$79=$B21)))</f>
        <v>7</v>
      </c>
      <c r="P21" s="280">
        <f t="shared" si="6"/>
        <v>0.35</v>
      </c>
      <c r="Q21" s="137">
        <f t="shared" si="7"/>
        <v>7</v>
      </c>
      <c r="R21" s="280">
        <f t="shared" si="8"/>
        <v>0.35</v>
      </c>
      <c r="S21" s="135"/>
      <c r="T21" s="14">
        <f t="shared" si="9"/>
        <v>13</v>
      </c>
      <c r="U21" s="454" t="str">
        <f ca="1">IF(ISBLANK(IBRF!H23),"",IBRF!H23)</f>
        <v>W00T</v>
      </c>
      <c r="V21" s="454" t="str">
        <f ca="1">IF(ISBLANK(IBRF!I23),"",IBRF!I23)</f>
        <v>GENNIFERAL</v>
      </c>
      <c r="W21" s="137">
        <f ca="1">IF($U21="","",SUMPRODUCT(--(Lineups!$AB$4:$AB$79=$U21),--(Lineups!$X$4:$X$79="")))</f>
        <v>0</v>
      </c>
      <c r="X21" s="280">
        <f t="shared" si="10"/>
        <v>0</v>
      </c>
      <c r="Y21" s="344">
        <f ca="1">IF($U21="","",SUMPRODUCT(--(Lineups!$AB$4:$AB$79=$U21),--(Lineups!$X$4:$X$79="X")))</f>
        <v>0</v>
      </c>
      <c r="Z21" s="344">
        <f ca="1">IF($U21="","",SUMPRODUCT(--(Lineups!AE$4:AE$79=$U21),--(Lineups!W$4:W$79&lt;&gt;"SP")))</f>
        <v>1</v>
      </c>
      <c r="AA21" s="344">
        <f ca="1">IF($U21="","",SUMPRODUCT(--(Lineups!AH$4:AH$79=$U21),--(Lineups!W$4:W$79&lt;&gt;"SP")))</f>
        <v>4</v>
      </c>
      <c r="AB21" s="344">
        <f ca="1">IF($U21="","",SUMPRODUCT(--(Lineups!AK$4:AK$79=$U21),--(Lineups!W$4:W$79&lt;&gt;"SP")))</f>
        <v>1</v>
      </c>
      <c r="AC21" s="137">
        <f t="shared" si="11"/>
        <v>6</v>
      </c>
      <c r="AD21" s="280">
        <f t="shared" si="12"/>
        <v>0.3</v>
      </c>
      <c r="AE21" s="137">
        <f t="shared" si="13"/>
        <v>6</v>
      </c>
      <c r="AF21" s="280">
        <f t="shared" si="14"/>
        <v>0.3</v>
      </c>
      <c r="AG21" s="516" t="str">
        <f ca="1">IF((U21=""),"",IF(OR((SK!U208=""),(SK!U208=0)),"",SK!X208))</f>
        <v/>
      </c>
      <c r="AH21" s="137">
        <f ca="1">IF($U21="","",SUMPRODUCT(--(Lineups!Y$4:Y$79=$U21)))</f>
        <v>0</v>
      </c>
      <c r="AI21" s="280">
        <f t="shared" si="15"/>
        <v>0</v>
      </c>
      <c r="AJ21" s="137">
        <f t="shared" si="16"/>
        <v>6</v>
      </c>
      <c r="AK21" s="280">
        <f t="shared" si="17"/>
        <v>0.3</v>
      </c>
    </row>
    <row r="22" spans="1:37" ht="13">
      <c r="A22" s="273">
        <f t="shared" si="0"/>
        <v>14</v>
      </c>
      <c r="B22" s="534" t="str">
        <f ca="1">IF(ISBLANK(IBRF!B24),"",IBRF!B24)</f>
        <v>95</v>
      </c>
      <c r="C22" s="534" t="str">
        <f ca="1">IF(ISBLANK(IBRF!C24),"",IBRF!C24)</f>
        <v>MUTANT JEAN</v>
      </c>
      <c r="D22" s="280">
        <f ca="1">IF($B22="","",SUMPRODUCT(--(Lineups!$F$4:$F$79=$B22),--(Lineups!$B$4:$B$79="")))</f>
        <v>0</v>
      </c>
      <c r="E22" s="98">
        <f t="shared" si="1"/>
        <v>0</v>
      </c>
      <c r="F22" s="344">
        <f ca="1">IF($B22="","",SUMPRODUCT(--(Lineups!$F$4:$F$79=$B22),--(Lineups!$B$4:$B$79="X")))</f>
        <v>0</v>
      </c>
      <c r="G22" s="344">
        <f ca="1">IF($B22="","",SUMPRODUCT(--(Lineups!I$4:I$79=$B22),--(Lineups!A$4:A$79&lt;&gt;"SP")))</f>
        <v>5</v>
      </c>
      <c r="H22" s="344">
        <f ca="1">IF($B22="","",SUMPRODUCT(--(Lineups!L$4:L$79=$B22),--(Lineups!A$4:A$79&lt;&gt;"SP")))</f>
        <v>4</v>
      </c>
      <c r="I22" s="344">
        <f ca="1">IF($B22="","",SUMPRODUCT(--(Lineups!O$4:O$79=$B22),--(Lineups!A$4:A$79&lt;&gt;"SP")))</f>
        <v>0</v>
      </c>
      <c r="J22" s="280">
        <f t="shared" si="2"/>
        <v>9</v>
      </c>
      <c r="K22" s="98">
        <f t="shared" si="3"/>
        <v>0.45</v>
      </c>
      <c r="L22" s="280">
        <f t="shared" si="4"/>
        <v>9</v>
      </c>
      <c r="M22" s="98">
        <f t="shared" si="5"/>
        <v>0.45</v>
      </c>
      <c r="N22" s="498" t="str">
        <f ca="1">IF((B22=""),"",IF(OR((SK!E211=""),(SK!E211=0)),"",SK!H211))</f>
        <v/>
      </c>
      <c r="O22" s="280">
        <f ca="1">IF($B22="","",SUMPRODUCT(--(Lineups!C$4:C$79=$B22)))</f>
        <v>0</v>
      </c>
      <c r="P22" s="98">
        <f t="shared" si="6"/>
        <v>0</v>
      </c>
      <c r="Q22" s="280">
        <f t="shared" si="7"/>
        <v>9</v>
      </c>
      <c r="R22" s="98">
        <f t="shared" si="8"/>
        <v>0.45</v>
      </c>
      <c r="S22" s="135"/>
      <c r="T22" s="273">
        <f t="shared" si="9"/>
        <v>14</v>
      </c>
      <c r="U22" s="534" t="str">
        <f ca="1">IF(ISBLANK(IBRF!H24),"",IBRF!H24)</f>
        <v>8</v>
      </c>
      <c r="V22" s="534" t="str">
        <f ca="1">IF(ISBLANK(IBRF!I24),"",IBRF!I24)</f>
        <v>GHETTO BARBIE (ALT)</v>
      </c>
      <c r="W22" s="280">
        <f ca="1">IF($U22="","",SUMPRODUCT(--(Lineups!$AB$4:$AB$79=$U22),--(Lineups!$X$4:$X$79="")))</f>
        <v>0</v>
      </c>
      <c r="X22" s="98">
        <f t="shared" si="10"/>
        <v>0</v>
      </c>
      <c r="Y22" s="344">
        <f ca="1">IF($U22="","",SUMPRODUCT(--(Lineups!$AB$4:$AB$79=$U22),--(Lineups!$X$4:$X$79="X")))</f>
        <v>0</v>
      </c>
      <c r="Z22" s="344">
        <f ca="1">IF($U22="","",SUMPRODUCT(--(Lineups!AE$4:AE$79=$U22),--(Lineups!W$4:W$79&lt;&gt;"SP")))</f>
        <v>0</v>
      </c>
      <c r="AA22" s="344">
        <f ca="1">IF($U22="","",SUMPRODUCT(--(Lineups!AH$4:AH$79=$U22),--(Lineups!W$4:W$79&lt;&gt;"SP")))</f>
        <v>0</v>
      </c>
      <c r="AB22" s="344">
        <f ca="1">IF($U22="","",SUMPRODUCT(--(Lineups!AK$4:AK$79=$U22),--(Lineups!W$4:W$79&lt;&gt;"SP")))</f>
        <v>0</v>
      </c>
      <c r="AC22" s="280">
        <f t="shared" si="11"/>
        <v>0</v>
      </c>
      <c r="AD22" s="98">
        <f t="shared" si="12"/>
        <v>0</v>
      </c>
      <c r="AE22" s="280">
        <f t="shared" si="13"/>
        <v>0</v>
      </c>
      <c r="AF22" s="98">
        <f t="shared" si="14"/>
        <v>0</v>
      </c>
      <c r="AG22" s="498" t="str">
        <f ca="1">IF((U22=""),"",IF(OR((SK!U211=""),(SK!U211=0)),"",SK!X211))</f>
        <v/>
      </c>
      <c r="AH22" s="280">
        <f ca="1">IF($U22="","",SUMPRODUCT(--(Lineups!Y$4:Y$79=$U22)))</f>
        <v>0</v>
      </c>
      <c r="AI22" s="98">
        <f t="shared" si="15"/>
        <v>0</v>
      </c>
      <c r="AJ22" s="280">
        <f t="shared" si="16"/>
        <v>0</v>
      </c>
      <c r="AK22" s="98">
        <f t="shared" si="17"/>
        <v>0</v>
      </c>
    </row>
    <row r="23" spans="1:37" ht="13">
      <c r="A23" s="14">
        <f t="shared" si="0"/>
        <v>15</v>
      </c>
      <c r="B23" s="454" t="str">
        <f ca="1">IF(ISBLANK(IBRF!B25),"",IBRF!B25)</f>
        <v>1980</v>
      </c>
      <c r="C23" s="454" t="str">
        <f ca="1">IF(ISBLANK(IBRF!C25),"",IBRF!C25)</f>
        <v>SHIVA DIVA (ALT)</v>
      </c>
      <c r="D23" s="137">
        <f ca="1">IF($B23="","",SUMPRODUCT(--(Lineups!$F$4:$F$79=$B23),--(Lineups!$B$4:$B$79="")))</f>
        <v>0</v>
      </c>
      <c r="E23" s="280">
        <f t="shared" si="1"/>
        <v>0</v>
      </c>
      <c r="F23" s="344">
        <f ca="1">IF($B23="","",SUMPRODUCT(--(Lineups!$F$4:$F$79=$B23),--(Lineups!$B$4:$B$79="X")))</f>
        <v>0</v>
      </c>
      <c r="G23" s="344">
        <f ca="1">IF($B23="","",SUMPRODUCT(--(Lineups!I$4:I$79=$B23),--(Lineups!A$4:A$79&lt;&gt;"SP")))</f>
        <v>0</v>
      </c>
      <c r="H23" s="344">
        <f ca="1">IF($B23="","",SUMPRODUCT(--(Lineups!L$4:L$79=$B23),--(Lineups!A$4:A$79&lt;&gt;"SP")))</f>
        <v>0</v>
      </c>
      <c r="I23" s="344">
        <f ca="1">IF($B23="","",SUMPRODUCT(--(Lineups!O$4:O$79=$B23),--(Lineups!A$4:A$79&lt;&gt;"SP")))</f>
        <v>0</v>
      </c>
      <c r="J23" s="137">
        <f t="shared" si="2"/>
        <v>0</v>
      </c>
      <c r="K23" s="280">
        <f t="shared" si="3"/>
        <v>0</v>
      </c>
      <c r="L23" s="137">
        <f t="shared" si="4"/>
        <v>0</v>
      </c>
      <c r="M23" s="280">
        <f t="shared" si="5"/>
        <v>0</v>
      </c>
      <c r="N23" s="516" t="str">
        <f ca="1">IF((B23=""),"",IF(OR((SK!E214=""),(SK!E214=0)),"",SK!H214))</f>
        <v/>
      </c>
      <c r="O23" s="137">
        <f ca="1">IF($B23="","",SUMPRODUCT(--(Lineups!C$4:C$79=$B23)))</f>
        <v>0</v>
      </c>
      <c r="P23" s="280">
        <f t="shared" si="6"/>
        <v>0</v>
      </c>
      <c r="Q23" s="137">
        <f t="shared" si="7"/>
        <v>0</v>
      </c>
      <c r="R23" s="280">
        <f t="shared" si="8"/>
        <v>0</v>
      </c>
      <c r="S23" s="135"/>
      <c r="T23" s="14">
        <f t="shared" si="9"/>
        <v>15</v>
      </c>
      <c r="U23" s="454" t="str">
        <f ca="1">IF(ISBLANK(IBRF!H25),"",IBRF!H25)</f>
        <v>MGS4</v>
      </c>
      <c r="V23" s="454" t="str">
        <f ca="1">IF(ISBLANK(IBRF!I25),"",IBRF!I25)</f>
        <v>MERYL SLAUGHTERBURGH (ALT)</v>
      </c>
      <c r="W23" s="137">
        <f ca="1">IF($U23="","",SUMPRODUCT(--(Lineups!$AB$4:$AB$79=$U23),--(Lineups!$X$4:$X$79="")))</f>
        <v>0</v>
      </c>
      <c r="X23" s="280">
        <f t="shared" si="10"/>
        <v>0</v>
      </c>
      <c r="Y23" s="344">
        <f ca="1">IF($U23="","",SUMPRODUCT(--(Lineups!$AB$4:$AB$79=$U23),--(Lineups!$X$4:$X$79="X")))</f>
        <v>0</v>
      </c>
      <c r="Z23" s="344">
        <f ca="1">IF($U23="","",SUMPRODUCT(--(Lineups!AE$4:AE$79=$U23),--(Lineups!W$4:W$79&lt;&gt;"SP")))</f>
        <v>0</v>
      </c>
      <c r="AA23" s="344">
        <f ca="1">IF($U23="","",SUMPRODUCT(--(Lineups!AH$4:AH$79=$U23),--(Lineups!W$4:W$79&lt;&gt;"SP")))</f>
        <v>1</v>
      </c>
      <c r="AB23" s="344">
        <f ca="1">IF($U23="","",SUMPRODUCT(--(Lineups!AK$4:AK$79=$U23),--(Lineups!W$4:W$79&lt;&gt;"SP")))</f>
        <v>1</v>
      </c>
      <c r="AC23" s="137">
        <f t="shared" si="11"/>
        <v>2</v>
      </c>
      <c r="AD23" s="280">
        <f t="shared" si="12"/>
        <v>0.1</v>
      </c>
      <c r="AE23" s="137">
        <f t="shared" si="13"/>
        <v>2</v>
      </c>
      <c r="AF23" s="280">
        <f t="shared" si="14"/>
        <v>0.1</v>
      </c>
      <c r="AG23" s="516" t="str">
        <f ca="1">IF((U23=""),"",IF(OR((SK!U214=""),(SK!U214=0)),"",SK!X214))</f>
        <v/>
      </c>
      <c r="AH23" s="137">
        <f ca="1">IF($U23="","",SUMPRODUCT(--(Lineups!Y$4:Y$79=$U23)))</f>
        <v>0</v>
      </c>
      <c r="AI23" s="280">
        <f t="shared" si="15"/>
        <v>0</v>
      </c>
      <c r="AJ23" s="137">
        <f t="shared" si="16"/>
        <v>2</v>
      </c>
      <c r="AK23" s="280">
        <f t="shared" si="17"/>
        <v>0.1</v>
      </c>
    </row>
    <row r="24" spans="1:37" ht="13">
      <c r="A24" s="273">
        <f t="shared" si="0"/>
        <v>16</v>
      </c>
      <c r="B24" s="534" t="str">
        <f ca="1">IF(ISBLANK(IBRF!B26),"",IBRF!B26)</f>
        <v>313</v>
      </c>
      <c r="C24" s="534" t="str">
        <f ca="1">IF(ISBLANK(IBRF!C26),"",IBRF!C26)</f>
        <v>HATERADE (ALT)</v>
      </c>
      <c r="D24" s="280">
        <f ca="1">IF($B24="","",SUMPRODUCT(--(Lineups!$F$4:$F$79=$B24),--(Lineups!$B$4:$B$79="")))</f>
        <v>0</v>
      </c>
      <c r="E24" s="98">
        <f t="shared" si="1"/>
        <v>0</v>
      </c>
      <c r="F24" s="344">
        <f ca="1">IF($B24="","",SUMPRODUCT(--(Lineups!$F$4:$F$79=$B24),--(Lineups!$B$4:$B$79="X")))</f>
        <v>0</v>
      </c>
      <c r="G24" s="344">
        <f ca="1">IF($B24="","",SUMPRODUCT(--(Lineups!I$4:I$79=$B24),--(Lineups!A$4:A$79&lt;&gt;"SP")))</f>
        <v>0</v>
      </c>
      <c r="H24" s="344">
        <f ca="1">IF($B24="","",SUMPRODUCT(--(Lineups!L$4:L$79=$B24),--(Lineups!A$4:A$79&lt;&gt;"SP")))</f>
        <v>0</v>
      </c>
      <c r="I24" s="344">
        <f ca="1">IF($B24="","",SUMPRODUCT(--(Lineups!O$4:O$79=$B24),--(Lineups!A$4:A$79&lt;&gt;"SP")))</f>
        <v>0</v>
      </c>
      <c r="J24" s="280">
        <f t="shared" si="2"/>
        <v>0</v>
      </c>
      <c r="K24" s="98">
        <f t="shared" si="3"/>
        <v>0</v>
      </c>
      <c r="L24" s="280">
        <f t="shared" si="4"/>
        <v>0</v>
      </c>
      <c r="M24" s="98">
        <f t="shared" si="5"/>
        <v>0</v>
      </c>
      <c r="N24" s="498" t="str">
        <f ca="1">IF((B24=""),"",IF(OR((SK!E217=""),(SK!E217=0)),"",SK!H217))</f>
        <v/>
      </c>
      <c r="O24" s="280">
        <f ca="1">IF($B24="","",SUMPRODUCT(--(Lineups!C$4:C$79=$B24)))</f>
        <v>0</v>
      </c>
      <c r="P24" s="98">
        <f t="shared" si="6"/>
        <v>0</v>
      </c>
      <c r="Q24" s="280">
        <f t="shared" si="7"/>
        <v>0</v>
      </c>
      <c r="R24" s="98">
        <f t="shared" si="8"/>
        <v>0</v>
      </c>
      <c r="S24" s="135"/>
      <c r="T24" s="273">
        <f t="shared" si="9"/>
        <v>16</v>
      </c>
      <c r="U24" s="534" t="str">
        <f ca="1">IF(ISBLANK(IBRF!H26),"",IBRF!H26)</f>
        <v/>
      </c>
      <c r="V24" s="534" t="str">
        <f ca="1">IF(ISBLANK(IBRF!I26),"",IBRF!I26)</f>
        <v/>
      </c>
      <c r="W24" s="280" t="str">
        <f ca="1">IF($U24="","",SUMPRODUCT(--(Lineups!$AB$4:$AB$79=$U24),--(Lineups!$X$4:$X$79="")))</f>
        <v/>
      </c>
      <c r="X24" s="98" t="str">
        <f t="shared" si="10"/>
        <v/>
      </c>
      <c r="Y24" s="344" t="str">
        <f ca="1">IF($U24="","",SUMPRODUCT(--(Lineups!$AB$4:$AB$79=$U24),--(Lineups!$X$4:$X$79="X")))</f>
        <v/>
      </c>
      <c r="Z24" s="344" t="str">
        <f ca="1">IF($U24="","",SUMPRODUCT(--(Lineups!AE$4:AE$79=$U24),--(Lineups!W$4:W$79&lt;&gt;"SP")))</f>
        <v/>
      </c>
      <c r="AA24" s="344" t="str">
        <f ca="1">IF($U24="","",SUMPRODUCT(--(Lineups!AH$4:AH$79=$U24),--(Lineups!W$4:W$79&lt;&gt;"SP")))</f>
        <v/>
      </c>
      <c r="AB24" s="344" t="str">
        <f ca="1">IF($U24="","",SUMPRODUCT(--(Lineups!AK$4:AK$79=$U24),--(Lineups!W$4:W$79&lt;&gt;"SP")))</f>
        <v/>
      </c>
      <c r="AC24" s="280" t="str">
        <f t="shared" si="11"/>
        <v/>
      </c>
      <c r="AD24" s="98" t="str">
        <f t="shared" si="12"/>
        <v/>
      </c>
      <c r="AE24" s="280" t="str">
        <f t="shared" si="13"/>
        <v/>
      </c>
      <c r="AF24" s="98" t="str">
        <f t="shared" si="14"/>
        <v/>
      </c>
      <c r="AG24" s="498" t="str">
        <f ca="1">IF((U24=""),"",IF(OR((SK!U217=""),(SK!U217=0)),"",SK!X217))</f>
        <v/>
      </c>
      <c r="AH24" s="280" t="str">
        <f ca="1">IF($U24="","",SUMPRODUCT(--(Lineups!Y$4:Y$79=$U24)))</f>
        <v/>
      </c>
      <c r="AI24" s="98" t="str">
        <f t="shared" si="15"/>
        <v/>
      </c>
      <c r="AJ24" s="280" t="str">
        <f t="shared" si="16"/>
        <v/>
      </c>
      <c r="AK24" s="98" t="str">
        <f t="shared" si="17"/>
        <v/>
      </c>
    </row>
    <row r="25" spans="1:37" ht="13">
      <c r="A25" s="14">
        <f t="shared" si="0"/>
        <v>17</v>
      </c>
      <c r="B25" s="454" t="str">
        <f ca="1">IF(ISBLANK(IBRF!B27),"",IBRF!B27)</f>
        <v/>
      </c>
      <c r="C25" s="454" t="str">
        <f ca="1">IF(ISBLANK(IBRF!C27),"",IBRF!C27)</f>
        <v/>
      </c>
      <c r="D25" s="137" t="str">
        <f ca="1">IF($B25="","",SUMPRODUCT(--(Lineups!$F$4:$F$79=$B25),--(Lineups!$B$4:$B$79="")))</f>
        <v/>
      </c>
      <c r="E25" s="280" t="str">
        <f t="shared" si="1"/>
        <v/>
      </c>
      <c r="F25" s="344" t="str">
        <f ca="1">IF($B25="","",SUMPRODUCT(--(Lineups!$F$4:$F$79=$B25),--(Lineups!$B$4:$B$79="X")))</f>
        <v/>
      </c>
      <c r="G25" s="344" t="str">
        <f ca="1">IF($B25="","",SUMPRODUCT(--(Lineups!I$4:I$79=$B25),--(Lineups!A$4:A$79&lt;&gt;"SP")))</f>
        <v/>
      </c>
      <c r="H25" s="344" t="str">
        <f ca="1">IF($B25="","",SUMPRODUCT(--(Lineups!L$4:L$79=$B25),--(Lineups!A$4:A$79&lt;&gt;"SP")))</f>
        <v/>
      </c>
      <c r="I25" s="344" t="str">
        <f ca="1">IF($B25="","",SUMPRODUCT(--(Lineups!O$4:O$79=$B25),--(Lineups!A$4:A$79&lt;&gt;"SP")))</f>
        <v/>
      </c>
      <c r="J25" s="137" t="str">
        <f t="shared" si="2"/>
        <v/>
      </c>
      <c r="K25" s="280" t="str">
        <f t="shared" si="3"/>
        <v/>
      </c>
      <c r="L25" s="137" t="str">
        <f t="shared" si="4"/>
        <v/>
      </c>
      <c r="M25" s="280" t="str">
        <f t="shared" si="5"/>
        <v/>
      </c>
      <c r="N25" s="516" t="str">
        <f ca="1">IF((B25=""),"",IF(OR((SK!E220=""),(SK!E220=0)),"",SK!H220))</f>
        <v/>
      </c>
      <c r="O25" s="137" t="str">
        <f ca="1">IF($B25="","",SUMPRODUCT(--(Lineups!C$4:C$79=$B25)))</f>
        <v/>
      </c>
      <c r="P25" s="280" t="str">
        <f t="shared" si="6"/>
        <v/>
      </c>
      <c r="Q25" s="137" t="str">
        <f t="shared" si="7"/>
        <v/>
      </c>
      <c r="R25" s="280" t="str">
        <f t="shared" si="8"/>
        <v/>
      </c>
      <c r="S25" s="135"/>
      <c r="T25" s="14">
        <f t="shared" si="9"/>
        <v>17</v>
      </c>
      <c r="U25" s="454" t="str">
        <f ca="1">IF(ISBLANK(IBRF!H27),"",IBRF!H27)</f>
        <v/>
      </c>
      <c r="V25" s="454" t="str">
        <f ca="1">IF(ISBLANK(IBRF!I27),"",IBRF!I27)</f>
        <v/>
      </c>
      <c r="W25" s="137" t="str">
        <f ca="1">IF($U25="","",SUMPRODUCT(--(Lineups!$AB$4:$AB$79=$U25),--(Lineups!$X$4:$X$79="")))</f>
        <v/>
      </c>
      <c r="X25" s="280" t="str">
        <f t="shared" si="10"/>
        <v/>
      </c>
      <c r="Y25" s="344" t="str">
        <f ca="1">IF($U25="","",SUMPRODUCT(--(Lineups!$AB$4:$AB$79=$U25),--(Lineups!$X$4:$X$79="X")))</f>
        <v/>
      </c>
      <c r="Z25" s="344" t="str">
        <f ca="1">IF($U25="","",SUMPRODUCT(--(Lineups!AE$4:AE$79=$U25),--(Lineups!W$4:W$79&lt;&gt;"SP")))</f>
        <v/>
      </c>
      <c r="AA25" s="344" t="str">
        <f ca="1">IF($U25="","",SUMPRODUCT(--(Lineups!AH$4:AH$79=$U25),--(Lineups!W$4:W$79&lt;&gt;"SP")))</f>
        <v/>
      </c>
      <c r="AB25" s="344" t="str">
        <f ca="1">IF($U25="","",SUMPRODUCT(--(Lineups!AK$4:AK$79=$U25),--(Lineups!W$4:W$79&lt;&gt;"SP")))</f>
        <v/>
      </c>
      <c r="AC25" s="137" t="str">
        <f t="shared" si="11"/>
        <v/>
      </c>
      <c r="AD25" s="280" t="str">
        <f t="shared" si="12"/>
        <v/>
      </c>
      <c r="AE25" s="137" t="str">
        <f t="shared" si="13"/>
        <v/>
      </c>
      <c r="AF25" s="280" t="str">
        <f t="shared" si="14"/>
        <v/>
      </c>
      <c r="AG25" s="516" t="str">
        <f ca="1">IF((U25=""),"",IF(OR((SK!U220=""),(SK!U220=0)),"",SK!X220))</f>
        <v/>
      </c>
      <c r="AH25" s="137" t="str">
        <f ca="1">IF($U25="","",SUMPRODUCT(--(Lineups!Y$4:Y$79=$U25)))</f>
        <v/>
      </c>
      <c r="AI25" s="280" t="str">
        <f t="shared" si="15"/>
        <v/>
      </c>
      <c r="AJ25" s="137" t="str">
        <f t="shared" si="16"/>
        <v/>
      </c>
      <c r="AK25" s="280" t="str">
        <f t="shared" si="17"/>
        <v/>
      </c>
    </row>
    <row r="26" spans="1:37" ht="13">
      <c r="A26" s="273">
        <f t="shared" si="0"/>
        <v>18</v>
      </c>
      <c r="B26" s="534" t="str">
        <f ca="1">IF(ISBLANK(IBRF!B28),"",IBRF!B28)</f>
        <v/>
      </c>
      <c r="C26" s="534" t="str">
        <f ca="1">IF(ISBLANK(IBRF!C28),"",IBRF!C28)</f>
        <v/>
      </c>
      <c r="D26" s="280" t="str">
        <f ca="1">IF($B26="","",SUMPRODUCT(--(Lineups!$F$4:$F$79=$B26),--(Lineups!$B$4:$B$79="")))</f>
        <v/>
      </c>
      <c r="E26" s="98" t="str">
        <f t="shared" si="1"/>
        <v/>
      </c>
      <c r="F26" s="344" t="str">
        <f ca="1">IF($B26="","",SUMPRODUCT(--(Lineups!$F$4:$F$79=$B26),--(Lineups!$B$4:$B$79="X")))</f>
        <v/>
      </c>
      <c r="G26" s="344" t="str">
        <f ca="1">IF($B26="","",SUMPRODUCT(--(Lineups!I$4:I$79=$B26),--(Lineups!A$4:A$79&lt;&gt;"SP")))</f>
        <v/>
      </c>
      <c r="H26" s="344" t="str">
        <f ca="1">IF($B26="","",SUMPRODUCT(--(Lineups!L$4:L$79=$B26),--(Lineups!A$4:A$79&lt;&gt;"SP")))</f>
        <v/>
      </c>
      <c r="I26" s="344" t="str">
        <f ca="1">IF($B26="","",SUMPRODUCT(--(Lineups!O$4:O$79=$B26),--(Lineups!A$4:A$79&lt;&gt;"SP")))</f>
        <v/>
      </c>
      <c r="J26" s="280" t="str">
        <f t="shared" si="2"/>
        <v/>
      </c>
      <c r="K26" s="98" t="str">
        <f t="shared" si="3"/>
        <v/>
      </c>
      <c r="L26" s="280" t="str">
        <f t="shared" si="4"/>
        <v/>
      </c>
      <c r="M26" s="98" t="str">
        <f t="shared" si="5"/>
        <v/>
      </c>
      <c r="N26" s="498" t="str">
        <f ca="1">IF((B26=""),"",IF(OR((SK!E223=""),(SK!E223=0)),"",SK!H223))</f>
        <v/>
      </c>
      <c r="O26" s="280" t="str">
        <f ca="1">IF($B26="","",SUMPRODUCT(--(Lineups!C$4:C$79=$B26)))</f>
        <v/>
      </c>
      <c r="P26" s="98" t="str">
        <f t="shared" si="6"/>
        <v/>
      </c>
      <c r="Q26" s="280" t="str">
        <f t="shared" si="7"/>
        <v/>
      </c>
      <c r="R26" s="98" t="str">
        <f t="shared" si="8"/>
        <v/>
      </c>
      <c r="S26" s="135"/>
      <c r="T26" s="273">
        <f t="shared" si="9"/>
        <v>18</v>
      </c>
      <c r="U26" s="534" t="str">
        <f ca="1">IF(ISBLANK(IBRF!H28),"",IBRF!H28)</f>
        <v/>
      </c>
      <c r="V26" s="534" t="str">
        <f ca="1">IF(ISBLANK(IBRF!I28),"",IBRF!I28)</f>
        <v/>
      </c>
      <c r="W26" s="280" t="str">
        <f ca="1">IF($U26="","",SUMPRODUCT(--(Lineups!$AB$4:$AB$79=$U26),--(Lineups!$X$4:$X$79="")))</f>
        <v/>
      </c>
      <c r="X26" s="98" t="str">
        <f t="shared" si="10"/>
        <v/>
      </c>
      <c r="Y26" s="344" t="str">
        <f ca="1">IF($U26="","",SUMPRODUCT(--(Lineups!$AB$4:$AB$79=$U26),--(Lineups!$X$4:$X$79="X")))</f>
        <v/>
      </c>
      <c r="Z26" s="344" t="str">
        <f ca="1">IF($U26="","",SUMPRODUCT(--(Lineups!AE$4:AE$79=$U26),--(Lineups!W$4:W$79&lt;&gt;"SP")))</f>
        <v/>
      </c>
      <c r="AA26" s="344" t="str">
        <f ca="1">IF($U26="","",SUMPRODUCT(--(Lineups!AH$4:AH$79=$U26),--(Lineups!W$4:W$79&lt;&gt;"SP")))</f>
        <v/>
      </c>
      <c r="AB26" s="344" t="str">
        <f ca="1">IF($U26="","",SUMPRODUCT(--(Lineups!AK$4:AK$79=$U26),--(Lineups!W$4:W$79&lt;&gt;"SP")))</f>
        <v/>
      </c>
      <c r="AC26" s="280" t="str">
        <f t="shared" si="11"/>
        <v/>
      </c>
      <c r="AD26" s="98" t="str">
        <f t="shared" si="12"/>
        <v/>
      </c>
      <c r="AE26" s="280" t="str">
        <f t="shared" si="13"/>
        <v/>
      </c>
      <c r="AF26" s="98" t="str">
        <f t="shared" si="14"/>
        <v/>
      </c>
      <c r="AG26" s="498" t="str">
        <f ca="1">IF((U26=""),"",IF(OR((SK!U223=""),(SK!U223=0)),"",SK!X223))</f>
        <v/>
      </c>
      <c r="AH26" s="280" t="str">
        <f ca="1">IF($U26="","",SUMPRODUCT(--(Lineups!Y$4:Y$79=$U26)))</f>
        <v/>
      </c>
      <c r="AI26" s="98" t="str">
        <f t="shared" si="15"/>
        <v/>
      </c>
      <c r="AJ26" s="280" t="str">
        <f t="shared" si="16"/>
        <v/>
      </c>
      <c r="AK26" s="98" t="str">
        <f t="shared" si="17"/>
        <v/>
      </c>
    </row>
    <row r="27" spans="1:37" ht="13">
      <c r="A27" s="14">
        <f t="shared" si="0"/>
        <v>19</v>
      </c>
      <c r="B27" s="454" t="str">
        <f ca="1">IF(ISBLANK(IBRF!B29),"",IBRF!B29)</f>
        <v/>
      </c>
      <c r="C27" s="454" t="str">
        <f ca="1">IF(ISBLANK(IBRF!C29),"",IBRF!C29)</f>
        <v/>
      </c>
      <c r="D27" s="137" t="str">
        <f ca="1">IF($B27="","",SUMPRODUCT(--(Lineups!$F$4:$F$79=$B27),--(Lineups!$B$4:$B$79="")))</f>
        <v/>
      </c>
      <c r="E27" s="280" t="str">
        <f t="shared" si="1"/>
        <v/>
      </c>
      <c r="F27" s="344" t="str">
        <f ca="1">IF($B27="","",SUMPRODUCT(--(Lineups!$F$4:$F$79=$B27),--(Lineups!$B$4:$B$79="X")))</f>
        <v/>
      </c>
      <c r="G27" s="344" t="str">
        <f ca="1">IF($B27="","",SUMPRODUCT(--(Lineups!I$4:I$79=$B27),--(Lineups!A$4:A$79&lt;&gt;"SP")))</f>
        <v/>
      </c>
      <c r="H27" s="344" t="str">
        <f ca="1">IF($B27="","",SUMPRODUCT(--(Lineups!L$4:L$79=$B27),--(Lineups!A$4:A$79&lt;&gt;"SP")))</f>
        <v/>
      </c>
      <c r="I27" s="344" t="str">
        <f ca="1">IF($B27="","",SUMPRODUCT(--(Lineups!O$4:O$79=$B27),--(Lineups!A$4:A$79&lt;&gt;"SP")))</f>
        <v/>
      </c>
      <c r="J27" s="137" t="str">
        <f t="shared" si="2"/>
        <v/>
      </c>
      <c r="K27" s="280" t="str">
        <f t="shared" si="3"/>
        <v/>
      </c>
      <c r="L27" s="137" t="str">
        <f t="shared" si="4"/>
        <v/>
      </c>
      <c r="M27" s="280" t="str">
        <f t="shared" si="5"/>
        <v/>
      </c>
      <c r="N27" s="516" t="str">
        <f ca="1">IF((B27=""),"",IF(OR((SK!E226=""),(SK!E226=0)),"",SK!H226))</f>
        <v/>
      </c>
      <c r="O27" s="137" t="str">
        <f ca="1">IF($B27="","",SUMPRODUCT(--(Lineups!C$4:C$79=$B27)))</f>
        <v/>
      </c>
      <c r="P27" s="280" t="str">
        <f t="shared" si="6"/>
        <v/>
      </c>
      <c r="Q27" s="137" t="str">
        <f t="shared" si="7"/>
        <v/>
      </c>
      <c r="R27" s="280" t="str">
        <f t="shared" si="8"/>
        <v/>
      </c>
      <c r="S27" s="135"/>
      <c r="T27" s="14">
        <f t="shared" si="9"/>
        <v>19</v>
      </c>
      <c r="U27" s="454" t="str">
        <f ca="1">IF(ISBLANK(IBRF!H29),"",IBRF!H29)</f>
        <v/>
      </c>
      <c r="V27" s="454" t="str">
        <f ca="1">IF(ISBLANK(IBRF!I29),"",IBRF!I29)</f>
        <v/>
      </c>
      <c r="W27" s="137" t="str">
        <f ca="1">IF($U27="","",SUMPRODUCT(--(Lineups!$AB$4:$AB$79=$U27),--(Lineups!$X$4:$X$79="")))</f>
        <v/>
      </c>
      <c r="X27" s="280" t="str">
        <f t="shared" si="10"/>
        <v/>
      </c>
      <c r="Y27" s="344" t="str">
        <f ca="1">IF($U27="","",SUMPRODUCT(--(Lineups!$AB$4:$AB$79=$U27),--(Lineups!$X$4:$X$79="X")))</f>
        <v/>
      </c>
      <c r="Z27" s="344" t="str">
        <f ca="1">IF($U27="","",SUMPRODUCT(--(Lineups!AE$4:AE$79=$U27),--(Lineups!W$4:W$79&lt;&gt;"SP")))</f>
        <v/>
      </c>
      <c r="AA27" s="344" t="str">
        <f ca="1">IF($U27="","",SUMPRODUCT(--(Lineups!AH$4:AH$79=$U27),--(Lineups!W$4:W$79&lt;&gt;"SP")))</f>
        <v/>
      </c>
      <c r="AB27" s="344" t="str">
        <f ca="1">IF($U27="","",SUMPRODUCT(--(Lineups!AK$4:AK$79=$U27),--(Lineups!W$4:W$79&lt;&gt;"SP")))</f>
        <v/>
      </c>
      <c r="AC27" s="137" t="str">
        <f t="shared" si="11"/>
        <v/>
      </c>
      <c r="AD27" s="280" t="str">
        <f t="shared" si="12"/>
        <v/>
      </c>
      <c r="AE27" s="137" t="str">
        <f t="shared" si="13"/>
        <v/>
      </c>
      <c r="AF27" s="280" t="str">
        <f t="shared" si="14"/>
        <v/>
      </c>
      <c r="AG27" s="516" t="str">
        <f ca="1">IF((U27=""),"",IF(OR((SK!U226=""),(SK!U226=0)),"",SK!X226))</f>
        <v/>
      </c>
      <c r="AH27" s="137" t="str">
        <f ca="1">IF($U27="","",SUMPRODUCT(--(Lineups!Y$4:Y$79=$U27)))</f>
        <v/>
      </c>
      <c r="AI27" s="280" t="str">
        <f t="shared" si="15"/>
        <v/>
      </c>
      <c r="AJ27" s="137" t="str">
        <f t="shared" si="16"/>
        <v/>
      </c>
      <c r="AK27" s="280" t="str">
        <f t="shared" si="17"/>
        <v/>
      </c>
    </row>
    <row r="28" spans="1:37" ht="13">
      <c r="A28" s="273">
        <f t="shared" si="0"/>
        <v>20</v>
      </c>
      <c r="B28" s="534" t="str">
        <f ca="1">IF(ISBLANK(IBRF!B30),"",IBRF!B30)</f>
        <v/>
      </c>
      <c r="C28" s="534" t="str">
        <f ca="1">IF(ISBLANK(IBRF!C30),"",IBRF!C30)</f>
        <v/>
      </c>
      <c r="D28" s="280" t="str">
        <f ca="1">IF($B28="","",SUMPRODUCT(--(Lineups!$F$4:$F$79=$B28),--(Lineups!$B$4:$B$79="")))</f>
        <v/>
      </c>
      <c r="E28" s="98" t="str">
        <f t="shared" si="1"/>
        <v/>
      </c>
      <c r="F28" s="344" t="str">
        <f ca="1">IF($B28="","",SUMPRODUCT(--(Lineups!$F$4:$F$79=$B28),--(Lineups!$B$4:$B$79="X")))</f>
        <v/>
      </c>
      <c r="G28" s="344" t="str">
        <f ca="1">IF($B28="","",SUMPRODUCT(--(Lineups!I$4:I$79=$B28),--(Lineups!A$4:A$79&lt;&gt;"SP")))</f>
        <v/>
      </c>
      <c r="H28" s="344" t="str">
        <f ca="1">IF($B28="","",SUMPRODUCT(--(Lineups!L$4:L$79=$B28),--(Lineups!A$4:A$79&lt;&gt;"SP")))</f>
        <v/>
      </c>
      <c r="I28" s="344" t="str">
        <f ca="1">IF($B28="","",SUMPRODUCT(--(Lineups!O$4:O$79=$B28),--(Lineups!A$4:A$79&lt;&gt;"SP")))</f>
        <v/>
      </c>
      <c r="J28" s="280" t="str">
        <f t="shared" si="2"/>
        <v/>
      </c>
      <c r="K28" s="98" t="str">
        <f t="shared" si="3"/>
        <v/>
      </c>
      <c r="L28" s="280" t="str">
        <f t="shared" si="4"/>
        <v/>
      </c>
      <c r="M28" s="98" t="str">
        <f t="shared" si="5"/>
        <v/>
      </c>
      <c r="N28" s="498" t="str">
        <f ca="1">IF((B28=""),"",IF(OR((SK!E229=""),(SK!E229=0)),"",SK!H229))</f>
        <v/>
      </c>
      <c r="O28" s="280" t="str">
        <f ca="1">IF($B28="","",SUMPRODUCT(--(Lineups!C$4:C$79=$B28)))</f>
        <v/>
      </c>
      <c r="P28" s="98" t="str">
        <f t="shared" si="6"/>
        <v/>
      </c>
      <c r="Q28" s="280" t="str">
        <f t="shared" si="7"/>
        <v/>
      </c>
      <c r="R28" s="98" t="str">
        <f t="shared" si="8"/>
        <v/>
      </c>
      <c r="S28" s="135"/>
      <c r="T28" s="273">
        <f t="shared" si="9"/>
        <v>20</v>
      </c>
      <c r="U28" s="534" t="str">
        <f ca="1">IF(ISBLANK(IBRF!H30),"",IBRF!H30)</f>
        <v/>
      </c>
      <c r="V28" s="534" t="str">
        <f ca="1">IF(ISBLANK(IBRF!I30),"",IBRF!I30)</f>
        <v/>
      </c>
      <c r="W28" s="280" t="str">
        <f ca="1">IF($U28="","",SUMPRODUCT(--(Lineups!$AB$4:$AB$79=$U28),--(Lineups!$X$4:$X$79="")))</f>
        <v/>
      </c>
      <c r="X28" s="98" t="str">
        <f t="shared" si="10"/>
        <v/>
      </c>
      <c r="Y28" s="344" t="str">
        <f ca="1">IF($U28="","",SUMPRODUCT(--(Lineups!$AB$4:$AB$79=$U28),--(Lineups!$X$4:$X$79="X")))</f>
        <v/>
      </c>
      <c r="Z28" s="344" t="str">
        <f ca="1">IF($U28="","",SUMPRODUCT(--(Lineups!AE$4:AE$79=$U28),--(Lineups!W$4:W$79&lt;&gt;"SP")))</f>
        <v/>
      </c>
      <c r="AA28" s="344" t="str">
        <f ca="1">IF($U28="","",SUMPRODUCT(--(Lineups!AH$4:AH$79=$U28),--(Lineups!W$4:W$79&lt;&gt;"SP")))</f>
        <v/>
      </c>
      <c r="AB28" s="344" t="str">
        <f ca="1">IF($U28="","",SUMPRODUCT(--(Lineups!AK$4:AK$79=$U28),--(Lineups!W$4:W$79&lt;&gt;"SP")))</f>
        <v/>
      </c>
      <c r="AC28" s="280" t="str">
        <f t="shared" si="11"/>
        <v/>
      </c>
      <c r="AD28" s="98" t="str">
        <f t="shared" si="12"/>
        <v/>
      </c>
      <c r="AE28" s="280" t="str">
        <f t="shared" si="13"/>
        <v/>
      </c>
      <c r="AF28" s="98" t="str">
        <f t="shared" si="14"/>
        <v/>
      </c>
      <c r="AG28" s="498" t="str">
        <f ca="1">IF((U28=""),"",IF(OR((SK!U229=""),(SK!U229=0)),"",SK!X229))</f>
        <v/>
      </c>
      <c r="AH28" s="280" t="str">
        <f ca="1">IF($U28="","",SUMPRODUCT(--(Lineups!Y$4:Y$79=$U28)))</f>
        <v/>
      </c>
      <c r="AI28" s="98" t="str">
        <f t="shared" si="15"/>
        <v/>
      </c>
      <c r="AJ28" s="280" t="str">
        <f t="shared" si="16"/>
        <v/>
      </c>
      <c r="AK28" s="98" t="str">
        <f t="shared" si="17"/>
        <v/>
      </c>
    </row>
    <row r="29" spans="1:37">
      <c r="B29" s="135"/>
      <c r="C29" s="135"/>
      <c r="D29" s="135"/>
      <c r="E29" s="135"/>
      <c r="F29" s="135"/>
      <c r="G29" s="135"/>
      <c r="H29" s="135"/>
      <c r="I29" s="135"/>
      <c r="J29" s="135"/>
      <c r="K29" s="135"/>
      <c r="L29" s="135"/>
      <c r="M29" s="135"/>
      <c r="N29" s="135"/>
      <c r="O29" s="135"/>
      <c r="P29" s="135"/>
      <c r="Q29" s="135"/>
      <c r="R29" s="135"/>
      <c r="S29" s="135"/>
      <c r="U29" s="135"/>
      <c r="V29" s="135"/>
      <c r="W29" s="135"/>
      <c r="X29" s="135"/>
      <c r="Y29" s="135"/>
      <c r="Z29" s="135"/>
      <c r="AA29" s="135"/>
      <c r="AB29" s="135"/>
      <c r="AC29" s="135"/>
      <c r="AD29" s="135"/>
      <c r="AE29" s="135"/>
      <c r="AF29" s="135"/>
      <c r="AG29" s="135"/>
      <c r="AH29" s="135"/>
      <c r="AI29" s="135"/>
      <c r="AJ29" s="135"/>
      <c r="AK29" s="135"/>
    </row>
    <row r="30" spans="1:37" ht="13">
      <c r="A30" s="1096" t="s">
        <v>150</v>
      </c>
      <c r="B30" s="1096"/>
      <c r="C30" s="1096"/>
      <c r="D30" s="353"/>
      <c r="E30" s="353"/>
      <c r="F30" s="353"/>
      <c r="G30" s="353"/>
      <c r="H30" s="353"/>
      <c r="I30" s="353"/>
      <c r="J30" s="353"/>
      <c r="K30" s="353"/>
      <c r="L30" s="353"/>
      <c r="M30" s="353"/>
      <c r="N30" s="353"/>
      <c r="O30" s="353"/>
      <c r="P30" s="353"/>
      <c r="Q30" s="353"/>
      <c r="R30" s="353"/>
      <c r="S30" s="135"/>
      <c r="T30" s="1096" t="s">
        <v>150</v>
      </c>
      <c r="U30" s="1096"/>
      <c r="V30" s="1096"/>
      <c r="W30" s="353"/>
      <c r="X30" s="353"/>
      <c r="Y30" s="353"/>
      <c r="Z30" s="353"/>
      <c r="AA30" s="353"/>
      <c r="AB30" s="353"/>
      <c r="AC30" s="353"/>
      <c r="AD30" s="353"/>
      <c r="AE30" s="353"/>
      <c r="AF30" s="353"/>
      <c r="AG30" s="353"/>
      <c r="AH30" s="353"/>
      <c r="AI30" s="353"/>
      <c r="AJ30" s="353"/>
      <c r="AK30" s="353"/>
    </row>
    <row r="31" spans="1:37" ht="13">
      <c r="A31" s="372">
        <v>0</v>
      </c>
      <c r="B31" s="372" t="s">
        <v>134</v>
      </c>
      <c r="C31" s="372" t="s">
        <v>135</v>
      </c>
      <c r="D31" s="372" t="s">
        <v>449</v>
      </c>
      <c r="E31" s="14"/>
      <c r="F31" s="217" t="s">
        <v>450</v>
      </c>
      <c r="G31" s="217" t="s">
        <v>450</v>
      </c>
      <c r="H31" s="217" t="s">
        <v>450</v>
      </c>
      <c r="I31" s="217" t="s">
        <v>450</v>
      </c>
      <c r="J31" s="372" t="s">
        <v>144</v>
      </c>
      <c r="K31" s="14"/>
      <c r="L31" s="372" t="s">
        <v>146</v>
      </c>
      <c r="M31" s="14"/>
      <c r="N31" s="178" t="s">
        <v>119</v>
      </c>
      <c r="O31" s="372" t="s">
        <v>447</v>
      </c>
      <c r="P31" s="14"/>
      <c r="Q31" s="372" t="s">
        <v>130</v>
      </c>
      <c r="R31" s="14"/>
      <c r="S31" s="14"/>
      <c r="T31" s="372">
        <v>0</v>
      </c>
      <c r="U31" s="372" t="s">
        <v>134</v>
      </c>
      <c r="V31" s="372" t="s">
        <v>135</v>
      </c>
      <c r="W31" s="372" t="s">
        <v>449</v>
      </c>
      <c r="X31" s="14"/>
      <c r="Y31" s="217" t="s">
        <v>450</v>
      </c>
      <c r="Z31" s="217" t="s">
        <v>450</v>
      </c>
      <c r="AA31" s="217" t="s">
        <v>450</v>
      </c>
      <c r="AB31" s="217" t="s">
        <v>450</v>
      </c>
      <c r="AC31" s="372" t="s">
        <v>144</v>
      </c>
      <c r="AD31" s="14"/>
      <c r="AE31" s="372" t="s">
        <v>146</v>
      </c>
      <c r="AF31" s="14"/>
      <c r="AG31" s="178" t="s">
        <v>119</v>
      </c>
      <c r="AH31" s="372" t="s">
        <v>447</v>
      </c>
      <c r="AI31" s="14"/>
      <c r="AJ31" s="372" t="s">
        <v>130</v>
      </c>
      <c r="AK31" s="14"/>
    </row>
    <row r="32" spans="1:37">
      <c r="A32" s="14">
        <f t="shared" ref="A32:A51" si="18">A31+1</f>
        <v>1</v>
      </c>
      <c r="B32" s="14" t="str">
        <f t="shared" ref="B32:C51" si="19">B9</f>
        <v>101</v>
      </c>
      <c r="C32" s="14" t="str">
        <f t="shared" si="19"/>
        <v>TRAUMA-LINA</v>
      </c>
      <c r="D32" s="14">
        <f t="shared" ref="D32:D51" ca="1" si="20">IF(($B32=""),"",(D55-D78))</f>
        <v>0</v>
      </c>
      <c r="E32" s="135"/>
      <c r="F32" s="344">
        <f t="shared" ref="F32:I51" ca="1" si="21">IF(($B32=""),"",(F55-F78))</f>
        <v>0</v>
      </c>
      <c r="G32" s="344">
        <f t="shared" ca="1" si="21"/>
        <v>0</v>
      </c>
      <c r="H32" s="344">
        <f t="shared" ca="1" si="21"/>
        <v>0</v>
      </c>
      <c r="I32" s="344">
        <f t="shared" ca="1" si="21"/>
        <v>0</v>
      </c>
      <c r="J32" s="14">
        <f t="shared" ref="J32:J51" ca="1" si="22">IF((B32=""),"",SUM(F32:I32))</f>
        <v>0</v>
      </c>
      <c r="K32" s="135"/>
      <c r="L32" s="14">
        <f t="shared" ref="L32:L51" ca="1" si="23">IF((B32=""),"",SUM(D32,J32))</f>
        <v>0</v>
      </c>
      <c r="M32" s="135"/>
      <c r="N32" s="135"/>
      <c r="O32" s="14">
        <f t="shared" ref="O32:O51" ca="1" si="24">IF(($B32=""),"",(O55-O78))</f>
        <v>0</v>
      </c>
      <c r="P32" s="135"/>
      <c r="Q32" s="14">
        <f t="shared" ref="Q32:Q51" ca="1" si="25">IF((B32=""),"",SUM(L32,O32))</f>
        <v>0</v>
      </c>
      <c r="R32" s="135"/>
      <c r="S32" s="135"/>
      <c r="T32" s="14">
        <f t="shared" ref="T32:T51" si="26">T31+1</f>
        <v>1</v>
      </c>
      <c r="U32" s="14" t="str">
        <f t="shared" ref="U32:V51" si="27">U9</f>
        <v>223</v>
      </c>
      <c r="V32" s="14" t="str">
        <f t="shared" si="27"/>
        <v>SPANISH ASS'ASSIN</v>
      </c>
      <c r="W32" s="14">
        <f t="shared" ref="W32:W51" ca="1" si="28">IF(($U32=""),"",(W55-W78))</f>
        <v>-19</v>
      </c>
      <c r="X32" s="135"/>
      <c r="Y32" s="344">
        <f t="shared" ref="Y32:AB51" ca="1" si="29">IF(($U32=""),"",(Y55-Y78))</f>
        <v>0</v>
      </c>
      <c r="Z32" s="344">
        <f t="shared" ca="1" si="29"/>
        <v>-7</v>
      </c>
      <c r="AA32" s="344">
        <f t="shared" ca="1" si="29"/>
        <v>4</v>
      </c>
      <c r="AB32" s="344">
        <f t="shared" ca="1" si="29"/>
        <v>6</v>
      </c>
      <c r="AC32" s="14">
        <f t="shared" ref="AC32:AC51" ca="1" si="30">IF((U32=""),"",SUM(Y32:AB32))</f>
        <v>3</v>
      </c>
      <c r="AD32" s="135"/>
      <c r="AE32" s="14">
        <f t="shared" ref="AE32:AE51" ca="1" si="31">IF((U32=""),"",SUM(W32,AC32))</f>
        <v>-16</v>
      </c>
      <c r="AF32" s="135"/>
      <c r="AG32" s="135"/>
      <c r="AH32" s="14">
        <f t="shared" ref="AH32:AH51" ca="1" si="32">IF(($U32=""),"",(AH55-AH78))</f>
        <v>0</v>
      </c>
      <c r="AI32" s="135"/>
      <c r="AJ32" s="14">
        <f t="shared" ref="AJ32:AJ51" ca="1" si="33">IF((U32=""),"",SUM(AE32,AH32))</f>
        <v>-16</v>
      </c>
      <c r="AK32" s="135"/>
    </row>
    <row r="33" spans="1:37" ht="13">
      <c r="A33" s="273">
        <f t="shared" si="18"/>
        <v>2</v>
      </c>
      <c r="B33" s="273" t="str">
        <f t="shared" si="19"/>
        <v>105</v>
      </c>
      <c r="C33" s="273" t="str">
        <f t="shared" si="19"/>
        <v>MAJESTIC</v>
      </c>
      <c r="D33" s="273">
        <f t="shared" ca="1" si="20"/>
        <v>0</v>
      </c>
      <c r="E33" s="135"/>
      <c r="F33" s="344">
        <f t="shared" ca="1" si="21"/>
        <v>0</v>
      </c>
      <c r="G33" s="344">
        <f t="shared" ca="1" si="21"/>
        <v>0</v>
      </c>
      <c r="H33" s="344">
        <f t="shared" ca="1" si="21"/>
        <v>11</v>
      </c>
      <c r="I33" s="344">
        <f t="shared" ca="1" si="21"/>
        <v>-4</v>
      </c>
      <c r="J33" s="273">
        <f t="shared" ca="1" si="22"/>
        <v>7</v>
      </c>
      <c r="K33" s="135"/>
      <c r="L33" s="273">
        <f t="shared" ca="1" si="23"/>
        <v>7</v>
      </c>
      <c r="M33" s="135"/>
      <c r="N33" s="135"/>
      <c r="O33" s="273">
        <f t="shared" ca="1" si="24"/>
        <v>-4</v>
      </c>
      <c r="P33" s="135"/>
      <c r="Q33" s="273">
        <f t="shared" ca="1" si="25"/>
        <v>3</v>
      </c>
      <c r="R33" s="135"/>
      <c r="S33" s="135"/>
      <c r="T33" s="273">
        <f t="shared" si="26"/>
        <v>2</v>
      </c>
      <c r="U33" s="273" t="str">
        <f t="shared" si="27"/>
        <v>247</v>
      </c>
      <c r="V33" s="273" t="str">
        <f t="shared" si="27"/>
        <v>BOO D LIVERS</v>
      </c>
      <c r="W33" s="273">
        <f t="shared" ca="1" si="28"/>
        <v>12</v>
      </c>
      <c r="X33" s="135"/>
      <c r="Y33" s="344">
        <f t="shared" ca="1" si="29"/>
        <v>0</v>
      </c>
      <c r="Z33" s="344">
        <f t="shared" ca="1" si="29"/>
        <v>0</v>
      </c>
      <c r="AA33" s="344">
        <f t="shared" ca="1" si="29"/>
        <v>-14</v>
      </c>
      <c r="AB33" s="344">
        <f t="shared" ca="1" si="29"/>
        <v>-22</v>
      </c>
      <c r="AC33" s="273">
        <f t="shared" ca="1" si="30"/>
        <v>-36</v>
      </c>
      <c r="AD33" s="135"/>
      <c r="AE33" s="273">
        <f t="shared" ca="1" si="31"/>
        <v>-24</v>
      </c>
      <c r="AF33" s="135"/>
      <c r="AG33" s="135"/>
      <c r="AH33" s="273">
        <f t="shared" ca="1" si="32"/>
        <v>0</v>
      </c>
      <c r="AI33" s="135"/>
      <c r="AJ33" s="273">
        <f t="shared" ca="1" si="33"/>
        <v>-24</v>
      </c>
      <c r="AK33" s="135"/>
    </row>
    <row r="34" spans="1:37">
      <c r="A34" s="14">
        <f t="shared" si="18"/>
        <v>3</v>
      </c>
      <c r="B34" s="14" t="str">
        <f t="shared" si="19"/>
        <v>121</v>
      </c>
      <c r="C34" s="14" t="str">
        <f t="shared" si="19"/>
        <v>RACHEL TENSION</v>
      </c>
      <c r="D34" s="14">
        <f t="shared" ca="1" si="20"/>
        <v>0</v>
      </c>
      <c r="E34" s="135"/>
      <c r="F34" s="344">
        <f t="shared" ca="1" si="21"/>
        <v>0</v>
      </c>
      <c r="G34" s="344">
        <f t="shared" ca="1" si="21"/>
        <v>-17</v>
      </c>
      <c r="H34" s="344">
        <f t="shared" ca="1" si="21"/>
        <v>0</v>
      </c>
      <c r="I34" s="344">
        <f t="shared" ca="1" si="21"/>
        <v>14</v>
      </c>
      <c r="J34" s="14">
        <f t="shared" ca="1" si="22"/>
        <v>-3</v>
      </c>
      <c r="K34" s="135"/>
      <c r="L34" s="14">
        <f t="shared" ca="1" si="23"/>
        <v>-3</v>
      </c>
      <c r="M34" s="135"/>
      <c r="N34" s="135"/>
      <c r="O34" s="14">
        <f t="shared" ca="1" si="24"/>
        <v>0</v>
      </c>
      <c r="P34" s="135"/>
      <c r="Q34" s="14">
        <f t="shared" ca="1" si="25"/>
        <v>-3</v>
      </c>
      <c r="R34" s="135"/>
      <c r="S34" s="135"/>
      <c r="T34" s="14">
        <f t="shared" si="26"/>
        <v>3</v>
      </c>
      <c r="U34" s="14" t="str">
        <f t="shared" si="27"/>
        <v>28</v>
      </c>
      <c r="V34" s="14" t="str">
        <f t="shared" si="27"/>
        <v>RACER MCCHASEHER</v>
      </c>
      <c r="W34" s="14">
        <f t="shared" ca="1" si="28"/>
        <v>10</v>
      </c>
      <c r="X34" s="135"/>
      <c r="Y34" s="344">
        <f t="shared" ca="1" si="29"/>
        <v>0</v>
      </c>
      <c r="Z34" s="344">
        <f t="shared" ca="1" si="29"/>
        <v>0</v>
      </c>
      <c r="AA34" s="344">
        <f t="shared" ca="1" si="29"/>
        <v>-11</v>
      </c>
      <c r="AB34" s="344">
        <f t="shared" ca="1" si="29"/>
        <v>4</v>
      </c>
      <c r="AC34" s="14">
        <f t="shared" ca="1" si="30"/>
        <v>-7</v>
      </c>
      <c r="AD34" s="135"/>
      <c r="AE34" s="14">
        <f t="shared" ca="1" si="31"/>
        <v>3</v>
      </c>
      <c r="AF34" s="135"/>
      <c r="AG34" s="135"/>
      <c r="AH34" s="14">
        <f t="shared" ca="1" si="32"/>
        <v>-19</v>
      </c>
      <c r="AI34" s="135"/>
      <c r="AJ34" s="14">
        <f t="shared" ca="1" si="33"/>
        <v>-16</v>
      </c>
      <c r="AK34" s="135"/>
    </row>
    <row r="35" spans="1:37" ht="13">
      <c r="A35" s="273">
        <f t="shared" si="18"/>
        <v>4</v>
      </c>
      <c r="B35" s="273" t="str">
        <f t="shared" si="19"/>
        <v>17</v>
      </c>
      <c r="C35" s="273" t="str">
        <f t="shared" si="19"/>
        <v>MELISSA HEHMANN</v>
      </c>
      <c r="D35" s="273">
        <f t="shared" ca="1" si="20"/>
        <v>0</v>
      </c>
      <c r="E35" s="135"/>
      <c r="F35" s="344">
        <f t="shared" ca="1" si="21"/>
        <v>0</v>
      </c>
      <c r="G35" s="344">
        <f t="shared" ca="1" si="21"/>
        <v>0</v>
      </c>
      <c r="H35" s="344">
        <f t="shared" ca="1" si="21"/>
        <v>-4</v>
      </c>
      <c r="I35" s="344">
        <f t="shared" ca="1" si="21"/>
        <v>13</v>
      </c>
      <c r="J35" s="273">
        <f t="shared" ca="1" si="22"/>
        <v>9</v>
      </c>
      <c r="K35" s="135"/>
      <c r="L35" s="273">
        <f t="shared" ca="1" si="23"/>
        <v>9</v>
      </c>
      <c r="M35" s="135"/>
      <c r="N35" s="135"/>
      <c r="O35" s="273">
        <f t="shared" ca="1" si="24"/>
        <v>0</v>
      </c>
      <c r="P35" s="135"/>
      <c r="Q35" s="273">
        <f t="shared" ca="1" si="25"/>
        <v>9</v>
      </c>
      <c r="R35" s="135"/>
      <c r="S35" s="135"/>
      <c r="T35" s="273">
        <f t="shared" si="26"/>
        <v>4</v>
      </c>
      <c r="U35" s="273" t="str">
        <f t="shared" si="27"/>
        <v>3</v>
      </c>
      <c r="V35" s="273" t="str">
        <f t="shared" si="27"/>
        <v>ROXANNA HARDPLACE</v>
      </c>
      <c r="W35" s="273">
        <f t="shared" ca="1" si="28"/>
        <v>-25</v>
      </c>
      <c r="X35" s="135"/>
      <c r="Y35" s="344">
        <f t="shared" ca="1" si="29"/>
        <v>0</v>
      </c>
      <c r="Z35" s="344">
        <f t="shared" ca="1" si="29"/>
        <v>0</v>
      </c>
      <c r="AA35" s="344">
        <f t="shared" ca="1" si="29"/>
        <v>0</v>
      </c>
      <c r="AB35" s="344">
        <f t="shared" ca="1" si="29"/>
        <v>0</v>
      </c>
      <c r="AC35" s="273">
        <f t="shared" ca="1" si="30"/>
        <v>0</v>
      </c>
      <c r="AD35" s="135"/>
      <c r="AE35" s="273">
        <f t="shared" ca="1" si="31"/>
        <v>-25</v>
      </c>
      <c r="AF35" s="135"/>
      <c r="AG35" s="135"/>
      <c r="AH35" s="273">
        <f t="shared" ca="1" si="32"/>
        <v>2</v>
      </c>
      <c r="AI35" s="135"/>
      <c r="AJ35" s="273">
        <f t="shared" ca="1" si="33"/>
        <v>-23</v>
      </c>
      <c r="AK35" s="135"/>
    </row>
    <row r="36" spans="1:37">
      <c r="A36" s="14">
        <f t="shared" si="18"/>
        <v>5</v>
      </c>
      <c r="B36" s="14" t="str">
        <f t="shared" si="19"/>
        <v>1942</v>
      </c>
      <c r="C36" s="14" t="str">
        <f t="shared" si="19"/>
        <v>VERONICA DODGE</v>
      </c>
      <c r="D36" s="14">
        <f t="shared" ca="1" si="20"/>
        <v>0</v>
      </c>
      <c r="E36" s="135"/>
      <c r="F36" s="344">
        <f t="shared" ca="1" si="21"/>
        <v>0</v>
      </c>
      <c r="G36" s="344">
        <f t="shared" ca="1" si="21"/>
        <v>0</v>
      </c>
      <c r="H36" s="344">
        <f t="shared" ca="1" si="21"/>
        <v>0</v>
      </c>
      <c r="I36" s="344">
        <f t="shared" ca="1" si="21"/>
        <v>-28</v>
      </c>
      <c r="J36" s="14">
        <f t="shared" ca="1" si="22"/>
        <v>-28</v>
      </c>
      <c r="K36" s="135"/>
      <c r="L36" s="14">
        <f t="shared" ca="1" si="23"/>
        <v>-28</v>
      </c>
      <c r="M36" s="135"/>
      <c r="N36" s="135"/>
      <c r="O36" s="14">
        <f t="shared" ca="1" si="24"/>
        <v>0</v>
      </c>
      <c r="P36" s="135"/>
      <c r="Q36" s="14">
        <f t="shared" ca="1" si="25"/>
        <v>-28</v>
      </c>
      <c r="R36" s="135"/>
      <c r="S36" s="135"/>
      <c r="T36" s="14">
        <f t="shared" si="26"/>
        <v>5</v>
      </c>
      <c r="U36" s="14" t="str">
        <f t="shared" si="27"/>
        <v>303</v>
      </c>
      <c r="V36" s="14" t="str">
        <f t="shared" si="27"/>
        <v>BRUISIE SIOUXXX</v>
      </c>
      <c r="W36" s="14">
        <f t="shared" ca="1" si="28"/>
        <v>0</v>
      </c>
      <c r="X36" s="135"/>
      <c r="Y36" s="344">
        <f t="shared" ca="1" si="29"/>
        <v>0</v>
      </c>
      <c r="Z36" s="344">
        <f t="shared" ca="1" si="29"/>
        <v>6</v>
      </c>
      <c r="AA36" s="344">
        <f t="shared" ca="1" si="29"/>
        <v>7</v>
      </c>
      <c r="AB36" s="344">
        <f t="shared" ca="1" si="29"/>
        <v>4</v>
      </c>
      <c r="AC36" s="14">
        <f t="shared" ca="1" si="30"/>
        <v>17</v>
      </c>
      <c r="AD36" s="135"/>
      <c r="AE36" s="14">
        <f t="shared" ca="1" si="31"/>
        <v>17</v>
      </c>
      <c r="AF36" s="135"/>
      <c r="AG36" s="135"/>
      <c r="AH36" s="14">
        <f t="shared" ca="1" si="32"/>
        <v>0</v>
      </c>
      <c r="AI36" s="135"/>
      <c r="AJ36" s="14">
        <f t="shared" ca="1" si="33"/>
        <v>17</v>
      </c>
      <c r="AK36" s="135"/>
    </row>
    <row r="37" spans="1:37" ht="13">
      <c r="A37" s="273">
        <f t="shared" si="18"/>
        <v>6</v>
      </c>
      <c r="B37" s="273" t="str">
        <f t="shared" si="19"/>
        <v>2</v>
      </c>
      <c r="C37" s="273" t="str">
        <f t="shared" si="19"/>
        <v>CEREAL KILLER</v>
      </c>
      <c r="D37" s="273">
        <f t="shared" ca="1" si="20"/>
        <v>-5</v>
      </c>
      <c r="E37" s="135"/>
      <c r="F37" s="344">
        <f t="shared" ca="1" si="21"/>
        <v>0</v>
      </c>
      <c r="G37" s="344">
        <f t="shared" ca="1" si="21"/>
        <v>10</v>
      </c>
      <c r="H37" s="344">
        <f t="shared" ca="1" si="21"/>
        <v>-10</v>
      </c>
      <c r="I37" s="344">
        <f t="shared" ca="1" si="21"/>
        <v>0</v>
      </c>
      <c r="J37" s="273">
        <f t="shared" ca="1" si="22"/>
        <v>0</v>
      </c>
      <c r="K37" s="135"/>
      <c r="L37" s="273">
        <f t="shared" ca="1" si="23"/>
        <v>-5</v>
      </c>
      <c r="M37" s="135"/>
      <c r="N37" s="135"/>
      <c r="O37" s="273">
        <f t="shared" ca="1" si="24"/>
        <v>0</v>
      </c>
      <c r="P37" s="135"/>
      <c r="Q37" s="273">
        <f t="shared" ca="1" si="25"/>
        <v>-5</v>
      </c>
      <c r="R37" s="135"/>
      <c r="S37" s="135"/>
      <c r="T37" s="273">
        <f t="shared" si="26"/>
        <v>6</v>
      </c>
      <c r="U37" s="273" t="str">
        <f t="shared" si="27"/>
        <v>45</v>
      </c>
      <c r="V37" s="273" t="str">
        <f t="shared" si="27"/>
        <v>FETA SLEEZE</v>
      </c>
      <c r="W37" s="273">
        <f t="shared" ca="1" si="28"/>
        <v>-7</v>
      </c>
      <c r="X37" s="135"/>
      <c r="Y37" s="344">
        <f t="shared" ca="1" si="29"/>
        <v>0</v>
      </c>
      <c r="Z37" s="344">
        <f t="shared" ca="1" si="29"/>
        <v>0</v>
      </c>
      <c r="AA37" s="344">
        <f t="shared" ca="1" si="29"/>
        <v>-8</v>
      </c>
      <c r="AB37" s="344">
        <f t="shared" ca="1" si="29"/>
        <v>-10</v>
      </c>
      <c r="AC37" s="273">
        <f t="shared" ca="1" si="30"/>
        <v>-18</v>
      </c>
      <c r="AD37" s="135"/>
      <c r="AE37" s="273">
        <f t="shared" ca="1" si="31"/>
        <v>-25</v>
      </c>
      <c r="AF37" s="135"/>
      <c r="AG37" s="135"/>
      <c r="AH37" s="273">
        <f t="shared" ca="1" si="32"/>
        <v>0</v>
      </c>
      <c r="AI37" s="135"/>
      <c r="AJ37" s="273">
        <f t="shared" ca="1" si="33"/>
        <v>-25</v>
      </c>
      <c r="AK37" s="135"/>
    </row>
    <row r="38" spans="1:37">
      <c r="A38" s="14">
        <f t="shared" si="18"/>
        <v>7</v>
      </c>
      <c r="B38" s="14" t="str">
        <f t="shared" si="19"/>
        <v>218</v>
      </c>
      <c r="C38" s="14" t="str">
        <f t="shared" si="19"/>
        <v>ASIAN SINSATION</v>
      </c>
      <c r="D38" s="14">
        <f t="shared" ca="1" si="20"/>
        <v>12</v>
      </c>
      <c r="E38" s="135"/>
      <c r="F38" s="344">
        <f t="shared" ca="1" si="21"/>
        <v>0</v>
      </c>
      <c r="G38" s="344">
        <f t="shared" ca="1" si="21"/>
        <v>0</v>
      </c>
      <c r="H38" s="344">
        <f t="shared" ca="1" si="21"/>
        <v>14</v>
      </c>
      <c r="I38" s="344">
        <f t="shared" ca="1" si="21"/>
        <v>14</v>
      </c>
      <c r="J38" s="14">
        <f t="shared" ca="1" si="22"/>
        <v>28</v>
      </c>
      <c r="K38" s="135"/>
      <c r="L38" s="14">
        <f t="shared" ca="1" si="23"/>
        <v>40</v>
      </c>
      <c r="M38" s="135"/>
      <c r="N38" s="135"/>
      <c r="O38" s="14">
        <f t="shared" ca="1" si="24"/>
        <v>0</v>
      </c>
      <c r="P38" s="135"/>
      <c r="Q38" s="14">
        <f t="shared" ca="1" si="25"/>
        <v>40</v>
      </c>
      <c r="R38" s="135"/>
      <c r="S38" s="135"/>
      <c r="T38" s="14">
        <f t="shared" si="26"/>
        <v>7</v>
      </c>
      <c r="U38" s="14" t="str">
        <f t="shared" si="27"/>
        <v>46</v>
      </c>
      <c r="V38" s="14" t="str">
        <f t="shared" si="27"/>
        <v>FATAL FEMME</v>
      </c>
      <c r="W38" s="14">
        <f t="shared" ca="1" si="28"/>
        <v>0</v>
      </c>
      <c r="X38" s="135"/>
      <c r="Y38" s="344">
        <f t="shared" ca="1" si="29"/>
        <v>0</v>
      </c>
      <c r="Z38" s="344">
        <f t="shared" ca="1" si="29"/>
        <v>-21</v>
      </c>
      <c r="AA38" s="344">
        <f t="shared" ca="1" si="29"/>
        <v>1</v>
      </c>
      <c r="AB38" s="344">
        <f t="shared" ca="1" si="29"/>
        <v>0</v>
      </c>
      <c r="AC38" s="14">
        <f t="shared" ca="1" si="30"/>
        <v>-20</v>
      </c>
      <c r="AD38" s="135"/>
      <c r="AE38" s="14">
        <f t="shared" ca="1" si="31"/>
        <v>-20</v>
      </c>
      <c r="AF38" s="135"/>
      <c r="AG38" s="135"/>
      <c r="AH38" s="14">
        <f t="shared" ca="1" si="32"/>
        <v>0</v>
      </c>
      <c r="AI38" s="135"/>
      <c r="AJ38" s="14">
        <f t="shared" ca="1" si="33"/>
        <v>-20</v>
      </c>
      <c r="AK38" s="135"/>
    </row>
    <row r="39" spans="1:37" ht="13">
      <c r="A39" s="273">
        <f t="shared" si="18"/>
        <v>8</v>
      </c>
      <c r="B39" s="273" t="str">
        <f t="shared" si="19"/>
        <v>318</v>
      </c>
      <c r="C39" s="273" t="str">
        <f t="shared" si="19"/>
        <v>WILLA HOEFLINCH</v>
      </c>
      <c r="D39" s="273">
        <f t="shared" ca="1" si="20"/>
        <v>0</v>
      </c>
      <c r="E39" s="135"/>
      <c r="F39" s="344">
        <f t="shared" ca="1" si="21"/>
        <v>0</v>
      </c>
      <c r="G39" s="344">
        <f t="shared" ca="1" si="21"/>
        <v>0</v>
      </c>
      <c r="H39" s="344">
        <f t="shared" ca="1" si="21"/>
        <v>5</v>
      </c>
      <c r="I39" s="344">
        <f t="shared" ca="1" si="21"/>
        <v>4</v>
      </c>
      <c r="J39" s="273">
        <f t="shared" ca="1" si="22"/>
        <v>9</v>
      </c>
      <c r="K39" s="135"/>
      <c r="L39" s="273">
        <f t="shared" ca="1" si="23"/>
        <v>9</v>
      </c>
      <c r="M39" s="135"/>
      <c r="N39" s="135"/>
      <c r="O39" s="273">
        <f t="shared" ca="1" si="24"/>
        <v>0</v>
      </c>
      <c r="P39" s="135"/>
      <c r="Q39" s="273">
        <f t="shared" ca="1" si="25"/>
        <v>9</v>
      </c>
      <c r="R39" s="135"/>
      <c r="S39" s="135"/>
      <c r="T39" s="273">
        <f t="shared" si="26"/>
        <v>8</v>
      </c>
      <c r="U39" s="273" t="str">
        <f t="shared" si="27"/>
        <v>462</v>
      </c>
      <c r="V39" s="273" t="str">
        <f t="shared" si="27"/>
        <v>ANOMALY</v>
      </c>
      <c r="W39" s="273">
        <f t="shared" ca="1" si="28"/>
        <v>0</v>
      </c>
      <c r="X39" s="135"/>
      <c r="Y39" s="344">
        <f t="shared" ca="1" si="29"/>
        <v>0</v>
      </c>
      <c r="Z39" s="344">
        <f t="shared" ca="1" si="29"/>
        <v>0</v>
      </c>
      <c r="AA39" s="344">
        <f t="shared" ca="1" si="29"/>
        <v>0</v>
      </c>
      <c r="AB39" s="344">
        <f t="shared" ca="1" si="29"/>
        <v>0</v>
      </c>
      <c r="AC39" s="273">
        <f t="shared" ca="1" si="30"/>
        <v>0</v>
      </c>
      <c r="AD39" s="135"/>
      <c r="AE39" s="273">
        <f t="shared" ca="1" si="31"/>
        <v>0</v>
      </c>
      <c r="AF39" s="135"/>
      <c r="AG39" s="135"/>
      <c r="AH39" s="273">
        <f t="shared" ca="1" si="32"/>
        <v>27</v>
      </c>
      <c r="AI39" s="135"/>
      <c r="AJ39" s="273">
        <f t="shared" ca="1" si="33"/>
        <v>27</v>
      </c>
      <c r="AK39" s="135"/>
    </row>
    <row r="40" spans="1:37">
      <c r="A40" s="14">
        <f t="shared" si="18"/>
        <v>9</v>
      </c>
      <c r="B40" s="14" t="str">
        <f t="shared" si="19"/>
        <v>4</v>
      </c>
      <c r="C40" s="14" t="str">
        <f t="shared" si="19"/>
        <v>R.I.P. TIDE</v>
      </c>
      <c r="D40" s="14">
        <f t="shared" ca="1" si="20"/>
        <v>20</v>
      </c>
      <c r="E40" s="135"/>
      <c r="F40" s="344">
        <f t="shared" ca="1" si="21"/>
        <v>0</v>
      </c>
      <c r="G40" s="344">
        <f t="shared" ca="1" si="21"/>
        <v>-4</v>
      </c>
      <c r="H40" s="344">
        <f t="shared" ca="1" si="21"/>
        <v>2</v>
      </c>
      <c r="I40" s="344">
        <f t="shared" ca="1" si="21"/>
        <v>14</v>
      </c>
      <c r="J40" s="14">
        <f t="shared" ca="1" si="22"/>
        <v>12</v>
      </c>
      <c r="K40" s="135"/>
      <c r="L40" s="14">
        <f t="shared" ca="1" si="23"/>
        <v>32</v>
      </c>
      <c r="M40" s="135"/>
      <c r="N40" s="135"/>
      <c r="O40" s="14">
        <f t="shared" ca="1" si="24"/>
        <v>0</v>
      </c>
      <c r="P40" s="135"/>
      <c r="Q40" s="14">
        <f t="shared" ca="1" si="25"/>
        <v>32</v>
      </c>
      <c r="R40" s="135"/>
      <c r="S40" s="135"/>
      <c r="T40" s="14">
        <f t="shared" si="26"/>
        <v>9</v>
      </c>
      <c r="U40" s="14" t="str">
        <f t="shared" si="27"/>
        <v>620</v>
      </c>
      <c r="V40" s="14" t="str">
        <f t="shared" si="27"/>
        <v>LAZER BEAM</v>
      </c>
      <c r="W40" s="14">
        <f t="shared" ca="1" si="28"/>
        <v>0</v>
      </c>
      <c r="X40" s="135"/>
      <c r="Y40" s="344">
        <f t="shared" ca="1" si="29"/>
        <v>0</v>
      </c>
      <c r="Z40" s="344">
        <f t="shared" ca="1" si="29"/>
        <v>0</v>
      </c>
      <c r="AA40" s="344">
        <f t="shared" ca="1" si="29"/>
        <v>0</v>
      </c>
      <c r="AB40" s="344">
        <f t="shared" ca="1" si="29"/>
        <v>0</v>
      </c>
      <c r="AC40" s="14">
        <f t="shared" ca="1" si="30"/>
        <v>0</v>
      </c>
      <c r="AD40" s="135"/>
      <c r="AE40" s="14">
        <f t="shared" ca="1" si="31"/>
        <v>0</v>
      </c>
      <c r="AF40" s="135"/>
      <c r="AG40" s="135"/>
      <c r="AH40" s="14">
        <f t="shared" ca="1" si="32"/>
        <v>-26</v>
      </c>
      <c r="AI40" s="135"/>
      <c r="AJ40" s="14">
        <f t="shared" ca="1" si="33"/>
        <v>-26</v>
      </c>
      <c r="AK40" s="135"/>
    </row>
    <row r="41" spans="1:37" ht="13">
      <c r="A41" s="273">
        <f t="shared" si="18"/>
        <v>10</v>
      </c>
      <c r="B41" s="273" t="str">
        <f t="shared" si="19"/>
        <v>614</v>
      </c>
      <c r="C41" s="273" t="str">
        <f t="shared" si="19"/>
        <v>G-ROCKET</v>
      </c>
      <c r="D41" s="273">
        <f t="shared" ca="1" si="20"/>
        <v>0</v>
      </c>
      <c r="E41" s="135"/>
      <c r="F41" s="344">
        <f t="shared" ca="1" si="21"/>
        <v>0</v>
      </c>
      <c r="G41" s="344">
        <f t="shared" ca="1" si="21"/>
        <v>0</v>
      </c>
      <c r="H41" s="344">
        <f t="shared" ca="1" si="21"/>
        <v>0</v>
      </c>
      <c r="I41" s="344">
        <f t="shared" ca="1" si="21"/>
        <v>0</v>
      </c>
      <c r="J41" s="273">
        <f t="shared" ca="1" si="22"/>
        <v>0</v>
      </c>
      <c r="K41" s="135"/>
      <c r="L41" s="273">
        <f t="shared" ca="1" si="23"/>
        <v>0</v>
      </c>
      <c r="M41" s="135"/>
      <c r="N41" s="135"/>
      <c r="O41" s="273">
        <f t="shared" ca="1" si="24"/>
        <v>24</v>
      </c>
      <c r="P41" s="135"/>
      <c r="Q41" s="273">
        <f t="shared" ca="1" si="25"/>
        <v>24</v>
      </c>
      <c r="R41" s="135"/>
      <c r="S41" s="135"/>
      <c r="T41" s="273">
        <f t="shared" si="26"/>
        <v>10</v>
      </c>
      <c r="U41" s="273" t="str">
        <f t="shared" si="27"/>
        <v>666</v>
      </c>
      <c r="V41" s="273" t="str">
        <f t="shared" si="27"/>
        <v>ALLY SIN SHOVERLAND</v>
      </c>
      <c r="W41" s="273">
        <f t="shared" ca="1" si="28"/>
        <v>0</v>
      </c>
      <c r="X41" s="135"/>
      <c r="Y41" s="344">
        <f t="shared" ca="1" si="29"/>
        <v>0</v>
      </c>
      <c r="Z41" s="344">
        <f t="shared" ca="1" si="29"/>
        <v>0</v>
      </c>
      <c r="AA41" s="344">
        <f t="shared" ca="1" si="29"/>
        <v>0</v>
      </c>
      <c r="AB41" s="344">
        <f t="shared" ca="1" si="29"/>
        <v>0</v>
      </c>
      <c r="AC41" s="273">
        <f t="shared" ca="1" si="30"/>
        <v>0</v>
      </c>
      <c r="AD41" s="135"/>
      <c r="AE41" s="273">
        <f t="shared" ca="1" si="31"/>
        <v>0</v>
      </c>
      <c r="AF41" s="135"/>
      <c r="AG41" s="135"/>
      <c r="AH41" s="273">
        <f t="shared" ca="1" si="32"/>
        <v>-11</v>
      </c>
      <c r="AI41" s="135"/>
      <c r="AJ41" s="273">
        <f t="shared" ca="1" si="33"/>
        <v>-11</v>
      </c>
      <c r="AK41" s="135"/>
    </row>
    <row r="42" spans="1:37">
      <c r="A42" s="14">
        <f t="shared" si="18"/>
        <v>11</v>
      </c>
      <c r="B42" s="14" t="str">
        <f t="shared" si="19"/>
        <v>69</v>
      </c>
      <c r="C42" s="14" t="str">
        <f t="shared" si="19"/>
        <v>PUSHYCAT</v>
      </c>
      <c r="D42" s="14">
        <f t="shared" ca="1" si="20"/>
        <v>0</v>
      </c>
      <c r="E42" s="135"/>
      <c r="F42" s="344">
        <f t="shared" ca="1" si="21"/>
        <v>0</v>
      </c>
      <c r="G42" s="344">
        <f t="shared" ca="1" si="21"/>
        <v>0</v>
      </c>
      <c r="H42" s="344">
        <f t="shared" ca="1" si="21"/>
        <v>0</v>
      </c>
      <c r="I42" s="344">
        <f t="shared" ca="1" si="21"/>
        <v>0</v>
      </c>
      <c r="J42" s="14">
        <f t="shared" ca="1" si="22"/>
        <v>0</v>
      </c>
      <c r="K42" s="135"/>
      <c r="L42" s="14">
        <f t="shared" ca="1" si="23"/>
        <v>0</v>
      </c>
      <c r="M42" s="135"/>
      <c r="N42" s="135"/>
      <c r="O42" s="14">
        <f t="shared" ca="1" si="24"/>
        <v>-2</v>
      </c>
      <c r="P42" s="135"/>
      <c r="Q42" s="14">
        <f t="shared" ca="1" si="25"/>
        <v>-2</v>
      </c>
      <c r="R42" s="135"/>
      <c r="S42" s="135"/>
      <c r="T42" s="14">
        <f t="shared" si="26"/>
        <v>11</v>
      </c>
      <c r="U42" s="14" t="str">
        <f t="shared" si="27"/>
        <v>B00M</v>
      </c>
      <c r="V42" s="14" t="str">
        <f t="shared" si="27"/>
        <v>DOOM SHAKALAKA</v>
      </c>
      <c r="W42" s="14">
        <f t="shared" ca="1" si="28"/>
        <v>2</v>
      </c>
      <c r="X42" s="135"/>
      <c r="Y42" s="344">
        <f t="shared" ca="1" si="29"/>
        <v>0</v>
      </c>
      <c r="Z42" s="344">
        <f t="shared" ca="1" si="29"/>
        <v>4</v>
      </c>
      <c r="AA42" s="344">
        <f t="shared" ca="1" si="29"/>
        <v>8</v>
      </c>
      <c r="AB42" s="344">
        <f t="shared" ca="1" si="29"/>
        <v>-5</v>
      </c>
      <c r="AC42" s="14">
        <f t="shared" ca="1" si="30"/>
        <v>7</v>
      </c>
      <c r="AD42" s="135"/>
      <c r="AE42" s="14">
        <f t="shared" ca="1" si="31"/>
        <v>9</v>
      </c>
      <c r="AF42" s="135"/>
      <c r="AG42" s="135"/>
      <c r="AH42" s="14">
        <f t="shared" ca="1" si="32"/>
        <v>0</v>
      </c>
      <c r="AI42" s="135"/>
      <c r="AJ42" s="14">
        <f t="shared" ca="1" si="33"/>
        <v>9</v>
      </c>
      <c r="AK42" s="135"/>
    </row>
    <row r="43" spans="1:37" ht="13">
      <c r="A43" s="273">
        <f t="shared" si="18"/>
        <v>12</v>
      </c>
      <c r="B43" s="273" t="str">
        <f t="shared" si="19"/>
        <v>7</v>
      </c>
      <c r="C43" s="273" t="str">
        <f t="shared" si="19"/>
        <v>DORA THE DESTROYER</v>
      </c>
      <c r="D43" s="273">
        <f t="shared" ca="1" si="20"/>
        <v>0</v>
      </c>
      <c r="E43" s="135"/>
      <c r="F43" s="344">
        <f t="shared" ca="1" si="21"/>
        <v>0</v>
      </c>
      <c r="G43" s="344">
        <f t="shared" ca="1" si="21"/>
        <v>48</v>
      </c>
      <c r="H43" s="344">
        <f t="shared" ca="1" si="21"/>
        <v>0</v>
      </c>
      <c r="I43" s="344">
        <f t="shared" ca="1" si="21"/>
        <v>0</v>
      </c>
      <c r="J43" s="273">
        <f t="shared" ca="1" si="22"/>
        <v>48</v>
      </c>
      <c r="K43" s="135"/>
      <c r="L43" s="273">
        <f t="shared" ca="1" si="23"/>
        <v>48</v>
      </c>
      <c r="M43" s="135"/>
      <c r="N43" s="135"/>
      <c r="O43" s="273">
        <f t="shared" ca="1" si="24"/>
        <v>0</v>
      </c>
      <c r="P43" s="135"/>
      <c r="Q43" s="273">
        <f t="shared" ca="1" si="25"/>
        <v>48</v>
      </c>
      <c r="R43" s="135"/>
      <c r="S43" s="135"/>
      <c r="T43" s="273">
        <f t="shared" si="26"/>
        <v>12</v>
      </c>
      <c r="U43" s="273" t="str">
        <f t="shared" si="27"/>
        <v>N20</v>
      </c>
      <c r="V43" s="273" t="str">
        <f t="shared" si="27"/>
        <v>COOL WHIP</v>
      </c>
      <c r="W43" s="273">
        <f t="shared" ca="1" si="28"/>
        <v>0</v>
      </c>
      <c r="X43" s="135"/>
      <c r="Y43" s="344">
        <f t="shared" ca="1" si="29"/>
        <v>0</v>
      </c>
      <c r="Z43" s="344">
        <f t="shared" ca="1" si="29"/>
        <v>-11</v>
      </c>
      <c r="AA43" s="344">
        <f t="shared" ca="1" si="29"/>
        <v>0</v>
      </c>
      <c r="AB43" s="344">
        <f t="shared" ca="1" si="29"/>
        <v>0</v>
      </c>
      <c r="AC43" s="273">
        <f t="shared" ca="1" si="30"/>
        <v>-11</v>
      </c>
      <c r="AD43" s="135"/>
      <c r="AE43" s="273">
        <f t="shared" ca="1" si="31"/>
        <v>-11</v>
      </c>
      <c r="AF43" s="135"/>
      <c r="AG43" s="135"/>
      <c r="AH43" s="273">
        <f t="shared" ca="1" si="32"/>
        <v>0</v>
      </c>
      <c r="AI43" s="135"/>
      <c r="AJ43" s="273">
        <f t="shared" ca="1" si="33"/>
        <v>-11</v>
      </c>
      <c r="AK43" s="135"/>
    </row>
    <row r="44" spans="1:37">
      <c r="A44" s="14">
        <f t="shared" si="18"/>
        <v>13</v>
      </c>
      <c r="B44" s="14" t="str">
        <f t="shared" si="19"/>
        <v>76</v>
      </c>
      <c r="C44" s="14" t="str">
        <f t="shared" si="19"/>
        <v>MAIDEN AMERICA</v>
      </c>
      <c r="D44" s="14">
        <f t="shared" ca="1" si="20"/>
        <v>0</v>
      </c>
      <c r="E44" s="135"/>
      <c r="F44" s="344">
        <f t="shared" ca="1" si="21"/>
        <v>0</v>
      </c>
      <c r="G44" s="344">
        <f t="shared" ca="1" si="21"/>
        <v>0</v>
      </c>
      <c r="H44" s="344">
        <f t="shared" ca="1" si="21"/>
        <v>0</v>
      </c>
      <c r="I44" s="344">
        <f t="shared" ca="1" si="21"/>
        <v>0</v>
      </c>
      <c r="J44" s="14">
        <f t="shared" ca="1" si="22"/>
        <v>0</v>
      </c>
      <c r="K44" s="135"/>
      <c r="L44" s="14">
        <f t="shared" ca="1" si="23"/>
        <v>0</v>
      </c>
      <c r="M44" s="135"/>
      <c r="N44" s="135"/>
      <c r="O44" s="14">
        <f t="shared" ca="1" si="24"/>
        <v>9</v>
      </c>
      <c r="P44" s="135"/>
      <c r="Q44" s="14">
        <f t="shared" ca="1" si="25"/>
        <v>9</v>
      </c>
      <c r="R44" s="135"/>
      <c r="S44" s="135"/>
      <c r="T44" s="14">
        <f t="shared" si="26"/>
        <v>13</v>
      </c>
      <c r="U44" s="14" t="str">
        <f t="shared" si="27"/>
        <v>W00T</v>
      </c>
      <c r="V44" s="14" t="str">
        <f t="shared" si="27"/>
        <v>GENNIFERAL</v>
      </c>
      <c r="W44" s="14">
        <f t="shared" ca="1" si="28"/>
        <v>0</v>
      </c>
      <c r="X44" s="135"/>
      <c r="Y44" s="344">
        <f t="shared" ca="1" si="29"/>
        <v>0</v>
      </c>
      <c r="Z44" s="344">
        <f t="shared" ca="1" si="29"/>
        <v>2</v>
      </c>
      <c r="AA44" s="344">
        <f t="shared" ca="1" si="29"/>
        <v>-5</v>
      </c>
      <c r="AB44" s="344">
        <f t="shared" ca="1" si="29"/>
        <v>-3</v>
      </c>
      <c r="AC44" s="14">
        <f t="shared" ca="1" si="30"/>
        <v>-6</v>
      </c>
      <c r="AD44" s="135"/>
      <c r="AE44" s="14">
        <f t="shared" ca="1" si="31"/>
        <v>-6</v>
      </c>
      <c r="AF44" s="135"/>
      <c r="AG44" s="135"/>
      <c r="AH44" s="14">
        <f t="shared" ca="1" si="32"/>
        <v>0</v>
      </c>
      <c r="AI44" s="135"/>
      <c r="AJ44" s="14">
        <f t="shared" ca="1" si="33"/>
        <v>-6</v>
      </c>
      <c r="AK44" s="135"/>
    </row>
    <row r="45" spans="1:37" ht="13">
      <c r="A45" s="273">
        <f t="shared" si="18"/>
        <v>14</v>
      </c>
      <c r="B45" s="273" t="str">
        <f t="shared" si="19"/>
        <v>95</v>
      </c>
      <c r="C45" s="273" t="str">
        <f t="shared" si="19"/>
        <v>MUTANT JEAN</v>
      </c>
      <c r="D45" s="273">
        <f t="shared" ca="1" si="20"/>
        <v>0</v>
      </c>
      <c r="E45" s="135"/>
      <c r="F45" s="344">
        <f t="shared" ca="1" si="21"/>
        <v>0</v>
      </c>
      <c r="G45" s="344">
        <f t="shared" ca="1" si="21"/>
        <v>-10</v>
      </c>
      <c r="H45" s="344">
        <f t="shared" ca="1" si="21"/>
        <v>-7</v>
      </c>
      <c r="I45" s="344">
        <f t="shared" ca="1" si="21"/>
        <v>0</v>
      </c>
      <c r="J45" s="273">
        <f t="shared" ca="1" si="22"/>
        <v>-17</v>
      </c>
      <c r="K45" s="135"/>
      <c r="L45" s="273">
        <f t="shared" ca="1" si="23"/>
        <v>-17</v>
      </c>
      <c r="M45" s="135"/>
      <c r="N45" s="135"/>
      <c r="O45" s="273">
        <f t="shared" ca="1" si="24"/>
        <v>0</v>
      </c>
      <c r="P45" s="135"/>
      <c r="Q45" s="273">
        <f t="shared" ca="1" si="25"/>
        <v>-17</v>
      </c>
      <c r="R45" s="135"/>
      <c r="S45" s="135"/>
      <c r="T45" s="273">
        <f t="shared" si="26"/>
        <v>14</v>
      </c>
      <c r="U45" s="273" t="str">
        <f t="shared" si="27"/>
        <v>8</v>
      </c>
      <c r="V45" s="273" t="str">
        <f t="shared" si="27"/>
        <v>GHETTO BARBIE (ALT)</v>
      </c>
      <c r="W45" s="273">
        <f t="shared" ca="1" si="28"/>
        <v>0</v>
      </c>
      <c r="X45" s="135"/>
      <c r="Y45" s="344">
        <f t="shared" ca="1" si="29"/>
        <v>0</v>
      </c>
      <c r="Z45" s="344">
        <f t="shared" ca="1" si="29"/>
        <v>0</v>
      </c>
      <c r="AA45" s="344">
        <f t="shared" ca="1" si="29"/>
        <v>0</v>
      </c>
      <c r="AB45" s="344">
        <f t="shared" ca="1" si="29"/>
        <v>0</v>
      </c>
      <c r="AC45" s="273">
        <f t="shared" ca="1" si="30"/>
        <v>0</v>
      </c>
      <c r="AD45" s="135"/>
      <c r="AE45" s="273">
        <f t="shared" ca="1" si="31"/>
        <v>0</v>
      </c>
      <c r="AF45" s="135"/>
      <c r="AG45" s="135"/>
      <c r="AH45" s="273">
        <f t="shared" ca="1" si="32"/>
        <v>0</v>
      </c>
      <c r="AI45" s="135"/>
      <c r="AJ45" s="273">
        <f t="shared" ca="1" si="33"/>
        <v>0</v>
      </c>
      <c r="AK45" s="135"/>
    </row>
    <row r="46" spans="1:37">
      <c r="A46" s="14">
        <f t="shared" si="18"/>
        <v>15</v>
      </c>
      <c r="B46" s="14" t="str">
        <f t="shared" si="19"/>
        <v>1980</v>
      </c>
      <c r="C46" s="14" t="str">
        <f t="shared" si="19"/>
        <v>SHIVA DIVA (ALT)</v>
      </c>
      <c r="D46" s="14">
        <f t="shared" ca="1" si="20"/>
        <v>0</v>
      </c>
      <c r="E46" s="135"/>
      <c r="F46" s="344">
        <f t="shared" ca="1" si="21"/>
        <v>0</v>
      </c>
      <c r="G46" s="344">
        <f t="shared" ca="1" si="21"/>
        <v>0</v>
      </c>
      <c r="H46" s="344">
        <f t="shared" ca="1" si="21"/>
        <v>0</v>
      </c>
      <c r="I46" s="344">
        <f t="shared" ca="1" si="21"/>
        <v>0</v>
      </c>
      <c r="J46" s="14">
        <f t="shared" ca="1" si="22"/>
        <v>0</v>
      </c>
      <c r="K46" s="135"/>
      <c r="L46" s="14">
        <f t="shared" ca="1" si="23"/>
        <v>0</v>
      </c>
      <c r="M46" s="135"/>
      <c r="N46" s="135"/>
      <c r="O46" s="14">
        <f t="shared" ca="1" si="24"/>
        <v>0</v>
      </c>
      <c r="P46" s="135"/>
      <c r="Q46" s="14">
        <f t="shared" ca="1" si="25"/>
        <v>0</v>
      </c>
      <c r="R46" s="135"/>
      <c r="S46" s="135"/>
      <c r="T46" s="14">
        <f t="shared" si="26"/>
        <v>15</v>
      </c>
      <c r="U46" s="14" t="str">
        <f t="shared" si="27"/>
        <v>MGS4</v>
      </c>
      <c r="V46" s="14" t="str">
        <f t="shared" si="27"/>
        <v>MERYL SLAUGHTERBURGH (ALT)</v>
      </c>
      <c r="W46" s="14">
        <f t="shared" ca="1" si="28"/>
        <v>0</v>
      </c>
      <c r="X46" s="135"/>
      <c r="Y46" s="344">
        <f t="shared" ca="1" si="29"/>
        <v>0</v>
      </c>
      <c r="Z46" s="344">
        <f t="shared" ca="1" si="29"/>
        <v>0</v>
      </c>
      <c r="AA46" s="344">
        <f t="shared" ca="1" si="29"/>
        <v>-9</v>
      </c>
      <c r="AB46" s="344">
        <f t="shared" ca="1" si="29"/>
        <v>0</v>
      </c>
      <c r="AC46" s="14">
        <f t="shared" ca="1" si="30"/>
        <v>-9</v>
      </c>
      <c r="AD46" s="135"/>
      <c r="AE46" s="14">
        <f t="shared" ca="1" si="31"/>
        <v>-9</v>
      </c>
      <c r="AF46" s="135"/>
      <c r="AG46" s="135"/>
      <c r="AH46" s="14">
        <f t="shared" ca="1" si="32"/>
        <v>0</v>
      </c>
      <c r="AI46" s="135"/>
      <c r="AJ46" s="14">
        <f t="shared" ca="1" si="33"/>
        <v>-9</v>
      </c>
      <c r="AK46" s="135"/>
    </row>
    <row r="47" spans="1:37" ht="13">
      <c r="A47" s="273">
        <f t="shared" si="18"/>
        <v>16</v>
      </c>
      <c r="B47" s="273" t="str">
        <f t="shared" si="19"/>
        <v>313</v>
      </c>
      <c r="C47" s="273" t="str">
        <f t="shared" si="19"/>
        <v>HATERADE (ALT)</v>
      </c>
      <c r="D47" s="273">
        <f t="shared" ca="1" si="20"/>
        <v>0</v>
      </c>
      <c r="E47" s="135"/>
      <c r="F47" s="344">
        <f t="shared" ca="1" si="21"/>
        <v>0</v>
      </c>
      <c r="G47" s="344">
        <f t="shared" ca="1" si="21"/>
        <v>0</v>
      </c>
      <c r="H47" s="344">
        <f t="shared" ca="1" si="21"/>
        <v>0</v>
      </c>
      <c r="I47" s="344">
        <f t="shared" ca="1" si="21"/>
        <v>0</v>
      </c>
      <c r="J47" s="273">
        <f t="shared" ca="1" si="22"/>
        <v>0</v>
      </c>
      <c r="K47" s="135"/>
      <c r="L47" s="273">
        <f t="shared" ca="1" si="23"/>
        <v>0</v>
      </c>
      <c r="M47" s="135"/>
      <c r="N47" s="135"/>
      <c r="O47" s="273">
        <f t="shared" ca="1" si="24"/>
        <v>0</v>
      </c>
      <c r="P47" s="135"/>
      <c r="Q47" s="273">
        <f t="shared" ca="1" si="25"/>
        <v>0</v>
      </c>
      <c r="R47" s="135"/>
      <c r="S47" s="135"/>
      <c r="T47" s="273">
        <f t="shared" si="26"/>
        <v>16</v>
      </c>
      <c r="U47" s="273" t="str">
        <f t="shared" si="27"/>
        <v/>
      </c>
      <c r="V47" s="273" t="str">
        <f t="shared" si="27"/>
        <v/>
      </c>
      <c r="W47" s="273" t="str">
        <f t="shared" si="28"/>
        <v/>
      </c>
      <c r="X47" s="135"/>
      <c r="Y47" s="344" t="str">
        <f t="shared" si="29"/>
        <v/>
      </c>
      <c r="Z47" s="344" t="str">
        <f t="shared" si="29"/>
        <v/>
      </c>
      <c r="AA47" s="344" t="str">
        <f t="shared" si="29"/>
        <v/>
      </c>
      <c r="AB47" s="344" t="str">
        <f t="shared" si="29"/>
        <v/>
      </c>
      <c r="AC47" s="273" t="str">
        <f t="shared" si="30"/>
        <v/>
      </c>
      <c r="AD47" s="135"/>
      <c r="AE47" s="273" t="str">
        <f t="shared" si="31"/>
        <v/>
      </c>
      <c r="AF47" s="135"/>
      <c r="AG47" s="135"/>
      <c r="AH47" s="273" t="str">
        <f t="shared" si="32"/>
        <v/>
      </c>
      <c r="AI47" s="135"/>
      <c r="AJ47" s="273" t="str">
        <f t="shared" si="33"/>
        <v/>
      </c>
      <c r="AK47" s="135"/>
    </row>
    <row r="48" spans="1:37">
      <c r="A48" s="14">
        <f t="shared" si="18"/>
        <v>17</v>
      </c>
      <c r="B48" s="14" t="str">
        <f t="shared" si="19"/>
        <v/>
      </c>
      <c r="C48" s="14" t="str">
        <f t="shared" si="19"/>
        <v/>
      </c>
      <c r="D48" s="14" t="str">
        <f t="shared" si="20"/>
        <v/>
      </c>
      <c r="E48" s="135"/>
      <c r="F48" s="344" t="str">
        <f t="shared" si="21"/>
        <v/>
      </c>
      <c r="G48" s="344" t="str">
        <f t="shared" si="21"/>
        <v/>
      </c>
      <c r="H48" s="344" t="str">
        <f t="shared" si="21"/>
        <v/>
      </c>
      <c r="I48" s="344" t="str">
        <f t="shared" si="21"/>
        <v/>
      </c>
      <c r="J48" s="14" t="str">
        <f t="shared" si="22"/>
        <v/>
      </c>
      <c r="K48" s="135"/>
      <c r="L48" s="14" t="str">
        <f t="shared" si="23"/>
        <v/>
      </c>
      <c r="M48" s="135"/>
      <c r="N48" s="135"/>
      <c r="O48" s="14" t="str">
        <f t="shared" si="24"/>
        <v/>
      </c>
      <c r="P48" s="135"/>
      <c r="Q48" s="14" t="str">
        <f t="shared" si="25"/>
        <v/>
      </c>
      <c r="R48" s="135"/>
      <c r="S48" s="135"/>
      <c r="T48" s="14">
        <f t="shared" si="26"/>
        <v>17</v>
      </c>
      <c r="U48" s="14" t="str">
        <f t="shared" si="27"/>
        <v/>
      </c>
      <c r="V48" s="14" t="str">
        <f t="shared" si="27"/>
        <v/>
      </c>
      <c r="W48" s="14" t="str">
        <f t="shared" si="28"/>
        <v/>
      </c>
      <c r="X48" s="135"/>
      <c r="Y48" s="344" t="str">
        <f t="shared" si="29"/>
        <v/>
      </c>
      <c r="Z48" s="344" t="str">
        <f t="shared" si="29"/>
        <v/>
      </c>
      <c r="AA48" s="344" t="str">
        <f t="shared" si="29"/>
        <v/>
      </c>
      <c r="AB48" s="344" t="str">
        <f t="shared" si="29"/>
        <v/>
      </c>
      <c r="AC48" s="14" t="str">
        <f t="shared" si="30"/>
        <v/>
      </c>
      <c r="AD48" s="135"/>
      <c r="AE48" s="14" t="str">
        <f t="shared" si="31"/>
        <v/>
      </c>
      <c r="AF48" s="135"/>
      <c r="AG48" s="135"/>
      <c r="AH48" s="14" t="str">
        <f t="shared" si="32"/>
        <v/>
      </c>
      <c r="AI48" s="135"/>
      <c r="AJ48" s="14" t="str">
        <f t="shared" si="33"/>
        <v/>
      </c>
      <c r="AK48" s="135"/>
    </row>
    <row r="49" spans="1:37" ht="13">
      <c r="A49" s="273">
        <f t="shared" si="18"/>
        <v>18</v>
      </c>
      <c r="B49" s="273" t="str">
        <f t="shared" si="19"/>
        <v/>
      </c>
      <c r="C49" s="273" t="str">
        <f t="shared" si="19"/>
        <v/>
      </c>
      <c r="D49" s="273" t="str">
        <f t="shared" si="20"/>
        <v/>
      </c>
      <c r="E49" s="135"/>
      <c r="F49" s="344" t="str">
        <f t="shared" si="21"/>
        <v/>
      </c>
      <c r="G49" s="344" t="str">
        <f t="shared" si="21"/>
        <v/>
      </c>
      <c r="H49" s="344" t="str">
        <f t="shared" si="21"/>
        <v/>
      </c>
      <c r="I49" s="344" t="str">
        <f t="shared" si="21"/>
        <v/>
      </c>
      <c r="J49" s="273" t="str">
        <f t="shared" si="22"/>
        <v/>
      </c>
      <c r="K49" s="135"/>
      <c r="L49" s="273" t="str">
        <f t="shared" si="23"/>
        <v/>
      </c>
      <c r="M49" s="135"/>
      <c r="N49" s="135"/>
      <c r="O49" s="273" t="str">
        <f t="shared" si="24"/>
        <v/>
      </c>
      <c r="P49" s="135"/>
      <c r="Q49" s="273" t="str">
        <f t="shared" si="25"/>
        <v/>
      </c>
      <c r="R49" s="135"/>
      <c r="S49" s="135"/>
      <c r="T49" s="273">
        <f t="shared" si="26"/>
        <v>18</v>
      </c>
      <c r="U49" s="273" t="str">
        <f t="shared" si="27"/>
        <v/>
      </c>
      <c r="V49" s="273" t="str">
        <f t="shared" si="27"/>
        <v/>
      </c>
      <c r="W49" s="273" t="str">
        <f t="shared" si="28"/>
        <v/>
      </c>
      <c r="X49" s="135"/>
      <c r="Y49" s="344" t="str">
        <f t="shared" si="29"/>
        <v/>
      </c>
      <c r="Z49" s="344" t="str">
        <f t="shared" si="29"/>
        <v/>
      </c>
      <c r="AA49" s="344" t="str">
        <f t="shared" si="29"/>
        <v/>
      </c>
      <c r="AB49" s="344" t="str">
        <f t="shared" si="29"/>
        <v/>
      </c>
      <c r="AC49" s="273" t="str">
        <f t="shared" si="30"/>
        <v/>
      </c>
      <c r="AD49" s="135"/>
      <c r="AE49" s="273" t="str">
        <f t="shared" si="31"/>
        <v/>
      </c>
      <c r="AF49" s="135"/>
      <c r="AG49" s="135"/>
      <c r="AH49" s="273" t="str">
        <f t="shared" si="32"/>
        <v/>
      </c>
      <c r="AI49" s="135"/>
      <c r="AJ49" s="273" t="str">
        <f t="shared" si="33"/>
        <v/>
      </c>
      <c r="AK49" s="135"/>
    </row>
    <row r="50" spans="1:37">
      <c r="A50" s="14">
        <f t="shared" si="18"/>
        <v>19</v>
      </c>
      <c r="B50" s="14" t="str">
        <f t="shared" si="19"/>
        <v/>
      </c>
      <c r="C50" s="14" t="str">
        <f t="shared" si="19"/>
        <v/>
      </c>
      <c r="D50" s="14" t="str">
        <f t="shared" si="20"/>
        <v/>
      </c>
      <c r="E50" s="135"/>
      <c r="F50" s="344" t="str">
        <f t="shared" si="21"/>
        <v/>
      </c>
      <c r="G50" s="344" t="str">
        <f t="shared" si="21"/>
        <v/>
      </c>
      <c r="H50" s="344" t="str">
        <f t="shared" si="21"/>
        <v/>
      </c>
      <c r="I50" s="344" t="str">
        <f t="shared" si="21"/>
        <v/>
      </c>
      <c r="J50" s="14" t="str">
        <f t="shared" si="22"/>
        <v/>
      </c>
      <c r="K50" s="135"/>
      <c r="L50" s="14" t="str">
        <f t="shared" si="23"/>
        <v/>
      </c>
      <c r="M50" s="135"/>
      <c r="N50" s="135"/>
      <c r="O50" s="14" t="str">
        <f t="shared" si="24"/>
        <v/>
      </c>
      <c r="P50" s="135"/>
      <c r="Q50" s="14" t="str">
        <f t="shared" si="25"/>
        <v/>
      </c>
      <c r="R50" s="135"/>
      <c r="S50" s="135"/>
      <c r="T50" s="14">
        <f t="shared" si="26"/>
        <v>19</v>
      </c>
      <c r="U50" s="14" t="str">
        <f t="shared" si="27"/>
        <v/>
      </c>
      <c r="V50" s="14" t="str">
        <f t="shared" si="27"/>
        <v/>
      </c>
      <c r="W50" s="14" t="str">
        <f t="shared" si="28"/>
        <v/>
      </c>
      <c r="X50" s="135"/>
      <c r="Y50" s="344" t="str">
        <f t="shared" si="29"/>
        <v/>
      </c>
      <c r="Z50" s="344" t="str">
        <f t="shared" si="29"/>
        <v/>
      </c>
      <c r="AA50" s="344" t="str">
        <f t="shared" si="29"/>
        <v/>
      </c>
      <c r="AB50" s="344" t="str">
        <f t="shared" si="29"/>
        <v/>
      </c>
      <c r="AC50" s="14" t="str">
        <f t="shared" si="30"/>
        <v/>
      </c>
      <c r="AD50" s="135"/>
      <c r="AE50" s="14" t="str">
        <f t="shared" si="31"/>
        <v/>
      </c>
      <c r="AF50" s="135"/>
      <c r="AG50" s="135"/>
      <c r="AH50" s="14" t="str">
        <f t="shared" si="32"/>
        <v/>
      </c>
      <c r="AI50" s="135"/>
      <c r="AJ50" s="14" t="str">
        <f t="shared" si="33"/>
        <v/>
      </c>
      <c r="AK50" s="135"/>
    </row>
    <row r="51" spans="1:37" ht="13">
      <c r="A51" s="273">
        <f t="shared" si="18"/>
        <v>20</v>
      </c>
      <c r="B51" s="273" t="str">
        <f t="shared" si="19"/>
        <v/>
      </c>
      <c r="C51" s="273" t="str">
        <f t="shared" si="19"/>
        <v/>
      </c>
      <c r="D51" s="273" t="str">
        <f t="shared" si="20"/>
        <v/>
      </c>
      <c r="E51" s="135"/>
      <c r="F51" s="344" t="str">
        <f t="shared" si="21"/>
        <v/>
      </c>
      <c r="G51" s="344" t="str">
        <f t="shared" si="21"/>
        <v/>
      </c>
      <c r="H51" s="344" t="str">
        <f t="shared" si="21"/>
        <v/>
      </c>
      <c r="I51" s="344" t="str">
        <f t="shared" si="21"/>
        <v/>
      </c>
      <c r="J51" s="273" t="str">
        <f t="shared" si="22"/>
        <v/>
      </c>
      <c r="K51" s="135"/>
      <c r="L51" s="273" t="str">
        <f t="shared" si="23"/>
        <v/>
      </c>
      <c r="M51" s="135"/>
      <c r="N51" s="135"/>
      <c r="O51" s="273" t="str">
        <f t="shared" si="24"/>
        <v/>
      </c>
      <c r="P51" s="135"/>
      <c r="Q51" s="273" t="str">
        <f t="shared" si="25"/>
        <v/>
      </c>
      <c r="R51" s="135"/>
      <c r="S51" s="135"/>
      <c r="T51" s="273">
        <f t="shared" si="26"/>
        <v>20</v>
      </c>
      <c r="U51" s="273" t="str">
        <f t="shared" si="27"/>
        <v/>
      </c>
      <c r="V51" s="273" t="str">
        <f t="shared" si="27"/>
        <v/>
      </c>
      <c r="W51" s="273" t="str">
        <f t="shared" si="28"/>
        <v/>
      </c>
      <c r="X51" s="135"/>
      <c r="Y51" s="344" t="str">
        <f t="shared" si="29"/>
        <v/>
      </c>
      <c r="Z51" s="344" t="str">
        <f t="shared" si="29"/>
        <v/>
      </c>
      <c r="AA51" s="344" t="str">
        <f t="shared" si="29"/>
        <v/>
      </c>
      <c r="AB51" s="344" t="str">
        <f t="shared" si="29"/>
        <v/>
      </c>
      <c r="AC51" s="273" t="str">
        <f t="shared" si="30"/>
        <v/>
      </c>
      <c r="AD51" s="135"/>
      <c r="AE51" s="273" t="str">
        <f t="shared" si="31"/>
        <v/>
      </c>
      <c r="AF51" s="135"/>
      <c r="AG51" s="135"/>
      <c r="AH51" s="273" t="str">
        <f t="shared" si="32"/>
        <v/>
      </c>
      <c r="AI51" s="135"/>
      <c r="AJ51" s="273" t="str">
        <f t="shared" si="33"/>
        <v/>
      </c>
      <c r="AK51" s="135"/>
    </row>
    <row r="52" spans="1:37">
      <c r="B52" s="135"/>
      <c r="C52" s="135"/>
      <c r="D52" s="135"/>
      <c r="E52" s="135"/>
      <c r="F52" s="135"/>
      <c r="G52" s="135"/>
      <c r="H52" s="135"/>
      <c r="I52" s="135"/>
      <c r="J52" s="135"/>
      <c r="K52" s="135"/>
      <c r="L52" s="135"/>
      <c r="M52" s="135"/>
      <c r="N52" s="135"/>
      <c r="O52" s="135"/>
      <c r="P52" s="135"/>
      <c r="Q52" s="135"/>
      <c r="R52" s="135"/>
      <c r="S52" s="135"/>
      <c r="U52" s="135"/>
      <c r="V52" s="135"/>
      <c r="W52" s="135"/>
      <c r="X52" s="135"/>
      <c r="Y52" s="135"/>
      <c r="Z52" s="135"/>
      <c r="AA52" s="135"/>
      <c r="AB52" s="135"/>
      <c r="AC52" s="135"/>
      <c r="AD52" s="135"/>
      <c r="AE52" s="135"/>
      <c r="AF52" s="135"/>
      <c r="AG52" s="135"/>
      <c r="AH52" s="135"/>
      <c r="AI52" s="135"/>
      <c r="AJ52" s="135"/>
      <c r="AK52" s="135"/>
    </row>
    <row r="53" spans="1:37" ht="13">
      <c r="A53" s="1096" t="s">
        <v>151</v>
      </c>
      <c r="B53" s="1096"/>
      <c r="C53" s="1096"/>
      <c r="D53" s="353"/>
      <c r="E53" s="353"/>
      <c r="F53" s="353"/>
      <c r="G53" s="353"/>
      <c r="H53" s="353"/>
      <c r="I53" s="353"/>
      <c r="J53" s="353"/>
      <c r="K53" s="353"/>
      <c r="L53" s="353"/>
      <c r="M53" s="353"/>
      <c r="N53" s="353"/>
      <c r="O53" s="353"/>
      <c r="P53" s="353"/>
      <c r="Q53" s="353"/>
      <c r="R53" s="353"/>
      <c r="S53" s="135"/>
      <c r="T53" s="1096" t="s">
        <v>151</v>
      </c>
      <c r="U53" s="1096"/>
      <c r="V53" s="1096"/>
      <c r="W53" s="353"/>
      <c r="X53" s="353"/>
      <c r="Y53" s="353"/>
      <c r="Z53" s="353"/>
      <c r="AA53" s="353"/>
      <c r="AB53" s="353"/>
      <c r="AC53" s="353"/>
      <c r="AD53" s="353"/>
      <c r="AE53" s="353"/>
      <c r="AF53" s="353"/>
      <c r="AG53" s="353"/>
      <c r="AH53" s="353"/>
      <c r="AI53" s="353"/>
      <c r="AJ53" s="353"/>
      <c r="AK53" s="353"/>
    </row>
    <row r="54" spans="1:37" ht="13">
      <c r="A54" s="372">
        <v>0</v>
      </c>
      <c r="B54" s="372" t="s">
        <v>134</v>
      </c>
      <c r="C54" s="372" t="s">
        <v>135</v>
      </c>
      <c r="D54" s="372" t="s">
        <v>449</v>
      </c>
      <c r="E54" s="14"/>
      <c r="F54" s="217" t="s">
        <v>450</v>
      </c>
      <c r="G54" s="217" t="s">
        <v>450</v>
      </c>
      <c r="H54" s="217" t="s">
        <v>450</v>
      </c>
      <c r="I54" s="217" t="s">
        <v>450</v>
      </c>
      <c r="J54" s="372" t="s">
        <v>144</v>
      </c>
      <c r="K54" s="14"/>
      <c r="L54" s="372" t="s">
        <v>146</v>
      </c>
      <c r="M54" s="14"/>
      <c r="N54" s="178" t="s">
        <v>119</v>
      </c>
      <c r="O54" s="372" t="s">
        <v>447</v>
      </c>
      <c r="P54" s="14"/>
      <c r="Q54" s="372" t="s">
        <v>130</v>
      </c>
      <c r="R54" s="14"/>
      <c r="S54" s="14"/>
      <c r="T54" s="372">
        <v>0</v>
      </c>
      <c r="U54" s="372" t="s">
        <v>134</v>
      </c>
      <c r="V54" s="372" t="s">
        <v>135</v>
      </c>
      <c r="W54" s="372" t="s">
        <v>449</v>
      </c>
      <c r="X54" s="14"/>
      <c r="Y54" s="217" t="s">
        <v>450</v>
      </c>
      <c r="Z54" s="217" t="s">
        <v>450</v>
      </c>
      <c r="AA54" s="217" t="s">
        <v>450</v>
      </c>
      <c r="AB54" s="217" t="s">
        <v>450</v>
      </c>
      <c r="AC54" s="372" t="s">
        <v>144</v>
      </c>
      <c r="AD54" s="14"/>
      <c r="AE54" s="372" t="s">
        <v>146</v>
      </c>
      <c r="AF54" s="14"/>
      <c r="AG54" s="178" t="s">
        <v>119</v>
      </c>
      <c r="AH54" s="372" t="s">
        <v>447</v>
      </c>
      <c r="AI54" s="14"/>
      <c r="AJ54" s="372" t="s">
        <v>130</v>
      </c>
      <c r="AK54" s="14"/>
    </row>
    <row r="55" spans="1:37">
      <c r="A55" s="14">
        <f t="shared" ref="A55:A74" si="34">A54+1</f>
        <v>1</v>
      </c>
      <c r="B55" s="14" t="str">
        <f t="shared" ref="B55:C74" si="35">B9</f>
        <v>101</v>
      </c>
      <c r="C55" s="14" t="str">
        <f t="shared" si="35"/>
        <v>TRAUMA-LINA</v>
      </c>
      <c r="D55" s="14">
        <f ca="1">IF($B55="","",SUMPRODUCT(--(Lineups!$F$4:$F$79=$B55),--(Lineups!$B$4:$B$79=""),Lineups!$S$4:$S$79))</f>
        <v>0</v>
      </c>
      <c r="E55" s="135"/>
      <c r="F55" s="344">
        <f ca="1">IF($B55="","",SUMPRODUCT(--(Lineups!$F$4:$F$79=$B55),--(Lineups!$B$4:$B$79="X"),Lineups!$S$4:$S$79))</f>
        <v>0</v>
      </c>
      <c r="G55" s="344">
        <f ca="1">IF($B55="","",SUMPRODUCT(--(Lineups!$I$4:$I$79=$B55),Lineups!$S$4:$S$79))</f>
        <v>0</v>
      </c>
      <c r="H55" s="344">
        <f ca="1">IF($B55="","",SUMPRODUCT(--(Lineups!$L$4:$L$79=$B55),Lineups!$S$4:$S$79))</f>
        <v>0</v>
      </c>
      <c r="I55" s="344">
        <f ca="1">IF($B55="","",SUMPRODUCT(--(Lineups!$O$4:$O$79=$B55),Lineups!$S$4:$S$79))</f>
        <v>0</v>
      </c>
      <c r="J55" s="14">
        <f t="shared" ref="J55:J74" ca="1" si="36">IF((B55=""),"",SUM(F55:I55))</f>
        <v>0</v>
      </c>
      <c r="K55" s="135"/>
      <c r="L55" s="14">
        <f t="shared" ref="L55:L74" ca="1" si="37">IF((B55=""),"",SUM(D55,J55))</f>
        <v>0</v>
      </c>
      <c r="M55" s="135"/>
      <c r="N55" s="135"/>
      <c r="O55" s="14">
        <f ca="1">IF($B55="","",SUMPRODUCT(--(Lineups!$C$4:$C$79=$B55),Lineups!$S$4:$S$79))</f>
        <v>7</v>
      </c>
      <c r="P55" s="135"/>
      <c r="Q55" s="14">
        <f t="shared" ref="Q55:Q74" ca="1" si="38">IF((B55=""),"",SUM(L55,O55))</f>
        <v>7</v>
      </c>
      <c r="R55" s="135"/>
      <c r="S55" s="135"/>
      <c r="T55" s="14">
        <f t="shared" ref="T55:T74" si="39">T54+1</f>
        <v>1</v>
      </c>
      <c r="U55" s="14" t="str">
        <f t="shared" ref="U55:V74" si="40">U9</f>
        <v>223</v>
      </c>
      <c r="V55" s="14" t="str">
        <f t="shared" si="40"/>
        <v>SPANISH ASS'ASSIN</v>
      </c>
      <c r="W55" s="14">
        <f ca="1">IF($U55="","",SUMPRODUCT(--(Lineups!$AB$4:$AB$79=$U55),--(Lineups!$X$4:$X$79=""),Lineups!$AO$4:$AO$79))</f>
        <v>10</v>
      </c>
      <c r="X55" s="135"/>
      <c r="Y55" s="344">
        <f ca="1">IF($U55="","",SUMPRODUCT(--(Lineups!$AB$4:$AB$79=$U55),--(Lineups!$X$4:$X$79="X"),Lineups!$AO$4:$AO$79))</f>
        <v>0</v>
      </c>
      <c r="Z55" s="344">
        <f ca="1">IF($U55="","",SUMPRODUCT(--(Lineups!$AE$4:$AE$79=$U55),Lineups!$AO$4:$AO$79))</f>
        <v>6</v>
      </c>
      <c r="AA55" s="344">
        <f ca="1">IF($U55="","",SUMPRODUCT(--(Lineups!$AH$4:$AH$79=$U55),Lineups!$AO$4:$AO$79))</f>
        <v>4</v>
      </c>
      <c r="AB55" s="344">
        <f ca="1">IF($U55="","",SUMPRODUCT(--(Lineups!$AK$4:$AK$79=$U55),Lineups!$AO$4:$AO$79))</f>
        <v>6</v>
      </c>
      <c r="AC55" s="14">
        <f t="shared" ref="AC55:AC74" ca="1" si="41">IF((U55=""),"",SUM(Y55:AB55))</f>
        <v>16</v>
      </c>
      <c r="AD55" s="135"/>
      <c r="AE55" s="14">
        <f t="shared" ref="AE55:AE74" ca="1" si="42">IF((U55=""),"",SUM(W55,AC55))</f>
        <v>26</v>
      </c>
      <c r="AF55" s="135"/>
      <c r="AG55" s="135"/>
      <c r="AH55" s="14">
        <f ca="1">IF($U55="","",SUMPRODUCT(--(Lineups!$Y$4:$Y$79=$U55),Lineups!$AO$4:$AO$79))</f>
        <v>0</v>
      </c>
      <c r="AI55" s="135"/>
      <c r="AJ55" s="14">
        <f t="shared" ref="AJ55:AJ74" ca="1" si="43">IF((U55=""),"",SUM(AE55,AH55))</f>
        <v>26</v>
      </c>
      <c r="AK55" s="135"/>
    </row>
    <row r="56" spans="1:37" ht="13">
      <c r="A56" s="273">
        <f t="shared" si="34"/>
        <v>2</v>
      </c>
      <c r="B56" s="273" t="str">
        <f t="shared" si="35"/>
        <v>105</v>
      </c>
      <c r="C56" s="273" t="str">
        <f t="shared" si="35"/>
        <v>MAJESTIC</v>
      </c>
      <c r="D56" s="273">
        <f ca="1">IF($B56="","",SUMPRODUCT(--(Lineups!$F$4:$F$79=$B56),--(Lineups!$B$4:$B$79=""),Lineups!$S$4:$S$79))</f>
        <v>0</v>
      </c>
      <c r="E56" s="135"/>
      <c r="F56" s="344">
        <f ca="1">IF($B56="","",SUMPRODUCT(--(Lineups!$F$4:$F$79=$B56),--(Lineups!$B$4:$B$79="X"),Lineups!$S$4:$S$79))</f>
        <v>0</v>
      </c>
      <c r="G56" s="344">
        <f ca="1">IF($B56="","",SUMPRODUCT(--(Lineups!$I$4:$I$79=$B56),Lineups!$S$4:$S$79))</f>
        <v>0</v>
      </c>
      <c r="H56" s="344">
        <f ca="1">IF($B56="","",SUMPRODUCT(--(Lineups!$L$4:$L$79=$B56),Lineups!$S$4:$S$79))</f>
        <v>20</v>
      </c>
      <c r="I56" s="344">
        <f ca="1">IF($B56="","",SUMPRODUCT(--(Lineups!$O$4:$O$79=$B56),Lineups!$S$4:$S$79))</f>
        <v>0</v>
      </c>
      <c r="J56" s="273">
        <f t="shared" ca="1" si="36"/>
        <v>20</v>
      </c>
      <c r="K56" s="135"/>
      <c r="L56" s="273">
        <f t="shared" ca="1" si="37"/>
        <v>20</v>
      </c>
      <c r="M56" s="135"/>
      <c r="N56" s="135"/>
      <c r="O56" s="273">
        <f ca="1">IF($B56="","",SUMPRODUCT(--(Lineups!$C$4:$C$79=$B56),Lineups!$S$4:$S$79))</f>
        <v>0</v>
      </c>
      <c r="P56" s="135"/>
      <c r="Q56" s="273">
        <f t="shared" ca="1" si="38"/>
        <v>20</v>
      </c>
      <c r="R56" s="135"/>
      <c r="S56" s="135"/>
      <c r="T56" s="273">
        <f t="shared" si="39"/>
        <v>2</v>
      </c>
      <c r="U56" s="273" t="str">
        <f t="shared" si="40"/>
        <v>247</v>
      </c>
      <c r="V56" s="273" t="str">
        <f t="shared" si="40"/>
        <v>BOO D LIVERS</v>
      </c>
      <c r="W56" s="273">
        <f ca="1">IF($U56="","",SUMPRODUCT(--(Lineups!$AB$4:$AB$79=$U56),--(Lineups!$X$4:$X$79=""),Lineups!$AO$4:$AO$79))</f>
        <v>15</v>
      </c>
      <c r="X56" s="135"/>
      <c r="Y56" s="344">
        <f ca="1">IF($U56="","",SUMPRODUCT(--(Lineups!$AB$4:$AB$79=$U56),--(Lineups!$X$4:$X$79="X"),Lineups!$AO$4:$AO$79))</f>
        <v>0</v>
      </c>
      <c r="Z56" s="344">
        <f ca="1">IF($U56="","",SUMPRODUCT(--(Lineups!$AE$4:$AE$79=$U56),Lineups!$AO$4:$AO$79))</f>
        <v>0</v>
      </c>
      <c r="AA56" s="344">
        <f ca="1">IF($U56="","",SUMPRODUCT(--(Lineups!$AH$4:$AH$79=$U56),Lineups!$AO$4:$AO$79))</f>
        <v>0</v>
      </c>
      <c r="AB56" s="344">
        <f ca="1">IF($U56="","",SUMPRODUCT(--(Lineups!$AK$4:$AK$79=$U56),Lineups!$AO$4:$AO$79))</f>
        <v>0</v>
      </c>
      <c r="AC56" s="273">
        <f t="shared" ca="1" si="41"/>
        <v>0</v>
      </c>
      <c r="AD56" s="135"/>
      <c r="AE56" s="273">
        <f t="shared" ca="1" si="42"/>
        <v>15</v>
      </c>
      <c r="AF56" s="135"/>
      <c r="AG56" s="135"/>
      <c r="AH56" s="273">
        <f ca="1">IF($U56="","",SUMPRODUCT(--(Lineups!$Y$4:$Y$79=$U56),Lineups!$AO$4:$AO$79))</f>
        <v>0</v>
      </c>
      <c r="AI56" s="135"/>
      <c r="AJ56" s="273">
        <f t="shared" ca="1" si="43"/>
        <v>15</v>
      </c>
      <c r="AK56" s="135"/>
    </row>
    <row r="57" spans="1:37">
      <c r="A57" s="14">
        <f t="shared" si="34"/>
        <v>3</v>
      </c>
      <c r="B57" s="14" t="str">
        <f t="shared" si="35"/>
        <v>121</v>
      </c>
      <c r="C57" s="14" t="str">
        <f t="shared" si="35"/>
        <v>RACHEL TENSION</v>
      </c>
      <c r="D57" s="14">
        <f ca="1">IF($B57="","",SUMPRODUCT(--(Lineups!$F$4:$F$79=$B57),--(Lineups!$B$4:$B$79=""),Lineups!$S$4:$S$79))</f>
        <v>0</v>
      </c>
      <c r="E57" s="135"/>
      <c r="F57" s="344">
        <f ca="1">IF($B57="","",SUMPRODUCT(--(Lineups!$F$4:$F$79=$B57),--(Lineups!$B$4:$B$79="X"),Lineups!$S$4:$S$79))</f>
        <v>0</v>
      </c>
      <c r="G57" s="344">
        <f ca="1">IF($B57="","",SUMPRODUCT(--(Lineups!$I$4:$I$79=$B57),Lineups!$S$4:$S$79))</f>
        <v>0</v>
      </c>
      <c r="H57" s="344">
        <f ca="1">IF($B57="","",SUMPRODUCT(--(Lineups!$L$4:$L$79=$B57),Lineups!$S$4:$S$79))</f>
        <v>1</v>
      </c>
      <c r="I57" s="344">
        <f ca="1">IF($B57="","",SUMPRODUCT(--(Lineups!$O$4:$O$79=$B57),Lineups!$S$4:$S$79))</f>
        <v>18</v>
      </c>
      <c r="J57" s="14">
        <f t="shared" ca="1" si="36"/>
        <v>19</v>
      </c>
      <c r="K57" s="135"/>
      <c r="L57" s="14">
        <f t="shared" ca="1" si="37"/>
        <v>19</v>
      </c>
      <c r="M57" s="135"/>
      <c r="N57" s="135"/>
      <c r="O57" s="14">
        <f ca="1">IF($B57="","",SUMPRODUCT(--(Lineups!$C$4:$C$79=$B57),Lineups!$S$4:$S$79))</f>
        <v>0</v>
      </c>
      <c r="P57" s="135"/>
      <c r="Q57" s="14">
        <f t="shared" ca="1" si="38"/>
        <v>19</v>
      </c>
      <c r="R57" s="135"/>
      <c r="S57" s="135"/>
      <c r="T57" s="14">
        <f t="shared" si="39"/>
        <v>3</v>
      </c>
      <c r="U57" s="14" t="str">
        <f t="shared" si="40"/>
        <v>28</v>
      </c>
      <c r="V57" s="14" t="str">
        <f t="shared" si="40"/>
        <v>RACER MCCHASEHER</v>
      </c>
      <c r="W57" s="14">
        <f ca="1">IF($U57="","",SUMPRODUCT(--(Lineups!$AB$4:$AB$79=$U57),--(Lineups!$X$4:$X$79=""),Lineups!$AO$4:$AO$79))</f>
        <v>10</v>
      </c>
      <c r="X57" s="135"/>
      <c r="Y57" s="344">
        <f ca="1">IF($U57="","",SUMPRODUCT(--(Lineups!$AB$4:$AB$79=$U57),--(Lineups!$X$4:$X$79="X"),Lineups!$AO$4:$AO$79))</f>
        <v>0</v>
      </c>
      <c r="Z57" s="344">
        <f ca="1">IF($U57="","",SUMPRODUCT(--(Lineups!$AE$4:$AE$79=$U57),Lineups!$AO$4:$AO$79))</f>
        <v>0</v>
      </c>
      <c r="AA57" s="344">
        <f ca="1">IF($U57="","",SUMPRODUCT(--(Lineups!$AH$4:$AH$79=$U57),Lineups!$AO$4:$AO$79))</f>
        <v>0</v>
      </c>
      <c r="AB57" s="344">
        <f ca="1">IF($U57="","",SUMPRODUCT(--(Lineups!$AK$4:$AK$79=$U57),Lineups!$AO$4:$AO$79))</f>
        <v>4</v>
      </c>
      <c r="AC57" s="14">
        <f t="shared" ca="1" si="41"/>
        <v>4</v>
      </c>
      <c r="AD57" s="135"/>
      <c r="AE57" s="14">
        <f t="shared" ca="1" si="42"/>
        <v>14</v>
      </c>
      <c r="AF57" s="135"/>
      <c r="AG57" s="135"/>
      <c r="AH57" s="14">
        <f ca="1">IF($U57="","",SUMPRODUCT(--(Lineups!$Y$4:$Y$79=$U57),Lineups!$AO$4:$AO$79))</f>
        <v>12</v>
      </c>
      <c r="AI57" s="135"/>
      <c r="AJ57" s="14">
        <f t="shared" ca="1" si="43"/>
        <v>26</v>
      </c>
      <c r="AK57" s="135"/>
    </row>
    <row r="58" spans="1:37" ht="13">
      <c r="A58" s="273">
        <f t="shared" si="34"/>
        <v>4</v>
      </c>
      <c r="B58" s="273" t="str">
        <f t="shared" si="35"/>
        <v>17</v>
      </c>
      <c r="C58" s="273" t="str">
        <f t="shared" si="35"/>
        <v>MELISSA HEHMANN</v>
      </c>
      <c r="D58" s="273">
        <f ca="1">IF($B58="","",SUMPRODUCT(--(Lineups!$F$4:$F$79=$B58),--(Lineups!$B$4:$B$79=""),Lineups!$S$4:$S$79))</f>
        <v>0</v>
      </c>
      <c r="E58" s="135"/>
      <c r="F58" s="344">
        <f ca="1">IF($B58="","",SUMPRODUCT(--(Lineups!$F$4:$F$79=$B58),--(Lineups!$B$4:$B$79="X"),Lineups!$S$4:$S$79))</f>
        <v>0</v>
      </c>
      <c r="G58" s="344">
        <f ca="1">IF($B58="","",SUMPRODUCT(--(Lineups!$I$4:$I$79=$B58),Lineups!$S$4:$S$79))</f>
        <v>0</v>
      </c>
      <c r="H58" s="344">
        <f ca="1">IF($B58="","",SUMPRODUCT(--(Lineups!$L$4:$L$79=$B58),Lineups!$S$4:$S$79))</f>
        <v>0</v>
      </c>
      <c r="I58" s="344">
        <f ca="1">IF($B58="","",SUMPRODUCT(--(Lineups!$O$4:$O$79=$B58),Lineups!$S$4:$S$79))</f>
        <v>17</v>
      </c>
      <c r="J58" s="273">
        <f t="shared" ca="1" si="36"/>
        <v>17</v>
      </c>
      <c r="K58" s="135"/>
      <c r="L58" s="273">
        <f t="shared" ca="1" si="37"/>
        <v>17</v>
      </c>
      <c r="M58" s="135"/>
      <c r="N58" s="135"/>
      <c r="O58" s="273">
        <f ca="1">IF($B58="","",SUMPRODUCT(--(Lineups!$C$4:$C$79=$B58),Lineups!$S$4:$S$79))</f>
        <v>0</v>
      </c>
      <c r="P58" s="135"/>
      <c r="Q58" s="273">
        <f t="shared" ca="1" si="38"/>
        <v>17</v>
      </c>
      <c r="R58" s="135"/>
      <c r="S58" s="135"/>
      <c r="T58" s="273">
        <f t="shared" si="39"/>
        <v>4</v>
      </c>
      <c r="U58" s="273" t="str">
        <f t="shared" si="40"/>
        <v>3</v>
      </c>
      <c r="V58" s="273" t="str">
        <f t="shared" si="40"/>
        <v>ROXANNA HARDPLACE</v>
      </c>
      <c r="W58" s="273">
        <f ca="1">IF($U58="","",SUMPRODUCT(--(Lineups!$AB$4:$AB$79=$U58),--(Lineups!$X$4:$X$79=""),Lineups!$AO$4:$AO$79))</f>
        <v>0</v>
      </c>
      <c r="X58" s="135"/>
      <c r="Y58" s="344">
        <f ca="1">IF($U58="","",SUMPRODUCT(--(Lineups!$AB$4:$AB$79=$U58),--(Lineups!$X$4:$X$79="X"),Lineups!$AO$4:$AO$79))</f>
        <v>0</v>
      </c>
      <c r="Z58" s="344">
        <f ca="1">IF($U58="","",SUMPRODUCT(--(Lineups!$AE$4:$AE$79=$U58),Lineups!$AO$4:$AO$79))</f>
        <v>16</v>
      </c>
      <c r="AA58" s="344">
        <f ca="1">IF($U58="","",SUMPRODUCT(--(Lineups!$AH$4:$AH$79=$U58),Lineups!$AO$4:$AO$79))</f>
        <v>0</v>
      </c>
      <c r="AB58" s="344">
        <f ca="1">IF($U58="","",SUMPRODUCT(--(Lineups!$AK$4:$AK$79=$U58),Lineups!$AO$4:$AO$79))</f>
        <v>0</v>
      </c>
      <c r="AC58" s="273">
        <f t="shared" ca="1" si="41"/>
        <v>16</v>
      </c>
      <c r="AD58" s="135"/>
      <c r="AE58" s="273">
        <f t="shared" ca="1" si="42"/>
        <v>16</v>
      </c>
      <c r="AF58" s="135"/>
      <c r="AG58" s="135"/>
      <c r="AH58" s="273">
        <f ca="1">IF($U58="","",SUMPRODUCT(--(Lineups!$Y$4:$Y$79=$U58),Lineups!$AO$4:$AO$79))</f>
        <v>5</v>
      </c>
      <c r="AI58" s="135"/>
      <c r="AJ58" s="273">
        <f t="shared" ca="1" si="43"/>
        <v>21</v>
      </c>
      <c r="AK58" s="135"/>
    </row>
    <row r="59" spans="1:37">
      <c r="A59" s="14">
        <f t="shared" si="34"/>
        <v>5</v>
      </c>
      <c r="B59" s="14" t="str">
        <f t="shared" si="35"/>
        <v>1942</v>
      </c>
      <c r="C59" s="14" t="str">
        <f t="shared" si="35"/>
        <v>VERONICA DODGE</v>
      </c>
      <c r="D59" s="14">
        <f ca="1">IF($B59="","",SUMPRODUCT(--(Lineups!$F$4:$F$79=$B59),--(Lineups!$B$4:$B$79=""),Lineups!$S$4:$S$79))</f>
        <v>0</v>
      </c>
      <c r="E59" s="135"/>
      <c r="F59" s="344">
        <f ca="1">IF($B59="","",SUMPRODUCT(--(Lineups!$F$4:$F$79=$B59),--(Lineups!$B$4:$B$79="X"),Lineups!$S$4:$S$79))</f>
        <v>0</v>
      </c>
      <c r="G59" s="344">
        <f ca="1">IF($B59="","",SUMPRODUCT(--(Lineups!$I$4:$I$79=$B59),Lineups!$S$4:$S$79))</f>
        <v>0</v>
      </c>
      <c r="H59" s="344">
        <f ca="1">IF($B59="","",SUMPRODUCT(--(Lineups!$L$4:$L$79=$B59),Lineups!$S$4:$S$79))</f>
        <v>0</v>
      </c>
      <c r="I59" s="344">
        <f ca="1">IF($B59="","",SUMPRODUCT(--(Lineups!$O$4:$O$79=$B59),Lineups!$S$4:$S$79))</f>
        <v>2</v>
      </c>
      <c r="J59" s="14">
        <f t="shared" ca="1" si="36"/>
        <v>2</v>
      </c>
      <c r="K59" s="135"/>
      <c r="L59" s="14">
        <f t="shared" ca="1" si="37"/>
        <v>2</v>
      </c>
      <c r="M59" s="135"/>
      <c r="N59" s="135"/>
      <c r="O59" s="14">
        <f ca="1">IF($B59="","",SUMPRODUCT(--(Lineups!$C$4:$C$79=$B59),Lineups!$S$4:$S$79))</f>
        <v>0</v>
      </c>
      <c r="P59" s="135"/>
      <c r="Q59" s="14">
        <f t="shared" ca="1" si="38"/>
        <v>2</v>
      </c>
      <c r="R59" s="135"/>
      <c r="S59" s="135"/>
      <c r="T59" s="14">
        <f t="shared" si="39"/>
        <v>5</v>
      </c>
      <c r="U59" s="14" t="str">
        <f t="shared" si="40"/>
        <v>303</v>
      </c>
      <c r="V59" s="14" t="str">
        <f t="shared" si="40"/>
        <v>BRUISIE SIOUXXX</v>
      </c>
      <c r="W59" s="14">
        <f ca="1">IF($U59="","",SUMPRODUCT(--(Lineups!$AB$4:$AB$79=$U59),--(Lineups!$X$4:$X$79=""),Lineups!$AO$4:$AO$79))</f>
        <v>0</v>
      </c>
      <c r="X59" s="135"/>
      <c r="Y59" s="344">
        <f ca="1">IF($U59="","",SUMPRODUCT(--(Lineups!$AB$4:$AB$79=$U59),--(Lineups!$X$4:$X$79="X"),Lineups!$AO$4:$AO$79))</f>
        <v>0</v>
      </c>
      <c r="Z59" s="344">
        <f ca="1">IF($U59="","",SUMPRODUCT(--(Lineups!$AE$4:$AE$79=$U59),Lineups!$AO$4:$AO$79))</f>
        <v>13</v>
      </c>
      <c r="AA59" s="344">
        <f ca="1">IF($U59="","",SUMPRODUCT(--(Lineups!$AH$4:$AH$79=$U59),Lineups!$AO$4:$AO$79))</f>
        <v>17</v>
      </c>
      <c r="AB59" s="344">
        <f ca="1">IF($U59="","",SUMPRODUCT(--(Lineups!$AK$4:$AK$79=$U59),Lineups!$AO$4:$AO$79))</f>
        <v>4</v>
      </c>
      <c r="AC59" s="14">
        <f t="shared" ca="1" si="41"/>
        <v>34</v>
      </c>
      <c r="AD59" s="135"/>
      <c r="AE59" s="14">
        <f t="shared" ca="1" si="42"/>
        <v>34</v>
      </c>
      <c r="AF59" s="135"/>
      <c r="AG59" s="135"/>
      <c r="AH59" s="14">
        <f ca="1">IF($U59="","",SUMPRODUCT(--(Lineups!$Y$4:$Y$79=$U59),Lineups!$AO$4:$AO$79))</f>
        <v>0</v>
      </c>
      <c r="AI59" s="135"/>
      <c r="AJ59" s="14">
        <f t="shared" ca="1" si="43"/>
        <v>34</v>
      </c>
      <c r="AK59" s="135"/>
    </row>
    <row r="60" spans="1:37" ht="13">
      <c r="A60" s="273">
        <f t="shared" si="34"/>
        <v>6</v>
      </c>
      <c r="B60" s="273" t="str">
        <f t="shared" si="35"/>
        <v>2</v>
      </c>
      <c r="C60" s="273" t="str">
        <f t="shared" si="35"/>
        <v>CEREAL KILLER</v>
      </c>
      <c r="D60" s="273">
        <f ca="1">IF($B60="","",SUMPRODUCT(--(Lineups!$F$4:$F$79=$B60),--(Lineups!$B$4:$B$79=""),Lineups!$S$4:$S$79))</f>
        <v>21</v>
      </c>
      <c r="E60" s="135"/>
      <c r="F60" s="344">
        <f ca="1">IF($B60="","",SUMPRODUCT(--(Lineups!$F$4:$F$79=$B60),--(Lineups!$B$4:$B$79="X"),Lineups!$S$4:$S$79))</f>
        <v>0</v>
      </c>
      <c r="G60" s="344">
        <f ca="1">IF($B60="","",SUMPRODUCT(--(Lineups!$I$4:$I$79=$B60),Lineups!$S$4:$S$79))</f>
        <v>10</v>
      </c>
      <c r="H60" s="344">
        <f ca="1">IF($B60="","",SUMPRODUCT(--(Lineups!$L$4:$L$79=$B60),Lineups!$S$4:$S$79))</f>
        <v>0</v>
      </c>
      <c r="I60" s="344">
        <f ca="1">IF($B60="","",SUMPRODUCT(--(Lineups!$O$4:$O$79=$B60),Lineups!$S$4:$S$79))</f>
        <v>0</v>
      </c>
      <c r="J60" s="273">
        <f t="shared" ca="1" si="36"/>
        <v>10</v>
      </c>
      <c r="K60" s="135"/>
      <c r="L60" s="273">
        <f t="shared" ca="1" si="37"/>
        <v>31</v>
      </c>
      <c r="M60" s="135"/>
      <c r="N60" s="135"/>
      <c r="O60" s="273">
        <f ca="1">IF($B60="","",SUMPRODUCT(--(Lineups!$C$4:$C$79=$B60),Lineups!$S$4:$S$79))</f>
        <v>0</v>
      </c>
      <c r="P60" s="135"/>
      <c r="Q60" s="273">
        <f t="shared" ca="1" si="38"/>
        <v>31</v>
      </c>
      <c r="R60" s="135"/>
      <c r="S60" s="135"/>
      <c r="T60" s="273">
        <f t="shared" si="39"/>
        <v>6</v>
      </c>
      <c r="U60" s="273" t="str">
        <f t="shared" si="40"/>
        <v>45</v>
      </c>
      <c r="V60" s="273" t="str">
        <f t="shared" si="40"/>
        <v>FETA SLEEZE</v>
      </c>
      <c r="W60" s="273">
        <f ca="1">IF($U60="","",SUMPRODUCT(--(Lineups!$AB$4:$AB$79=$U60),--(Lineups!$X$4:$X$79=""),Lineups!$AO$4:$AO$79))</f>
        <v>9</v>
      </c>
      <c r="X60" s="135"/>
      <c r="Y60" s="344">
        <f ca="1">IF($U60="","",SUMPRODUCT(--(Lineups!$AB$4:$AB$79=$U60),--(Lineups!$X$4:$X$79="X"),Lineups!$AO$4:$AO$79))</f>
        <v>0</v>
      </c>
      <c r="Z60" s="344">
        <f ca="1">IF($U60="","",SUMPRODUCT(--(Lineups!$AE$4:$AE$79=$U60),Lineups!$AO$4:$AO$79))</f>
        <v>0</v>
      </c>
      <c r="AA60" s="344">
        <f ca="1">IF($U60="","",SUMPRODUCT(--(Lineups!$AH$4:$AH$79=$U60),Lineups!$AO$4:$AO$79))</f>
        <v>0</v>
      </c>
      <c r="AB60" s="344">
        <f ca="1">IF($U60="","",SUMPRODUCT(--(Lineups!$AK$4:$AK$79=$U60),Lineups!$AO$4:$AO$79))</f>
        <v>15</v>
      </c>
      <c r="AC60" s="273">
        <f t="shared" ca="1" si="41"/>
        <v>15</v>
      </c>
      <c r="AD60" s="135"/>
      <c r="AE60" s="273">
        <f t="shared" ca="1" si="42"/>
        <v>24</v>
      </c>
      <c r="AF60" s="135"/>
      <c r="AG60" s="135"/>
      <c r="AH60" s="273">
        <f ca="1">IF($U60="","",SUMPRODUCT(--(Lineups!$Y$4:$Y$79=$U60),Lineups!$AO$4:$AO$79))</f>
        <v>0</v>
      </c>
      <c r="AI60" s="135"/>
      <c r="AJ60" s="273">
        <f t="shared" ca="1" si="43"/>
        <v>24</v>
      </c>
      <c r="AK60" s="135"/>
    </row>
    <row r="61" spans="1:37">
      <c r="A61" s="14">
        <f t="shared" si="34"/>
        <v>7</v>
      </c>
      <c r="B61" s="14" t="str">
        <f t="shared" si="35"/>
        <v>218</v>
      </c>
      <c r="C61" s="14" t="str">
        <f t="shared" si="35"/>
        <v>ASIAN SINSATION</v>
      </c>
      <c r="D61" s="14">
        <f ca="1">IF($B61="","",SUMPRODUCT(--(Lineups!$F$4:$F$79=$B61),--(Lineups!$B$4:$B$79=""),Lineups!$S$4:$S$79))</f>
        <v>26</v>
      </c>
      <c r="E61" s="135"/>
      <c r="F61" s="344">
        <f ca="1">IF($B61="","",SUMPRODUCT(--(Lineups!$F$4:$F$79=$B61),--(Lineups!$B$4:$B$79="X"),Lineups!$S$4:$S$79))</f>
        <v>0</v>
      </c>
      <c r="G61" s="344">
        <f ca="1">IF($B61="","",SUMPRODUCT(--(Lineups!$I$4:$I$79=$B61),Lineups!$S$4:$S$79))</f>
        <v>0</v>
      </c>
      <c r="H61" s="344">
        <f ca="1">IF($B61="","",SUMPRODUCT(--(Lineups!$L$4:$L$79=$B61),Lineups!$S$4:$S$79))</f>
        <v>14</v>
      </c>
      <c r="I61" s="344">
        <f ca="1">IF($B61="","",SUMPRODUCT(--(Lineups!$O$4:$O$79=$B61),Lineups!$S$4:$S$79))</f>
        <v>16</v>
      </c>
      <c r="J61" s="14">
        <f t="shared" ca="1" si="36"/>
        <v>30</v>
      </c>
      <c r="K61" s="135"/>
      <c r="L61" s="14">
        <f t="shared" ca="1" si="37"/>
        <v>56</v>
      </c>
      <c r="M61" s="135"/>
      <c r="N61" s="135"/>
      <c r="O61" s="14">
        <f ca="1">IF($B61="","",SUMPRODUCT(--(Lineups!$C$4:$C$79=$B61),Lineups!$S$4:$S$79))</f>
        <v>0</v>
      </c>
      <c r="P61" s="135"/>
      <c r="Q61" s="14">
        <f t="shared" ca="1" si="38"/>
        <v>56</v>
      </c>
      <c r="R61" s="135"/>
      <c r="S61" s="135"/>
      <c r="T61" s="14">
        <f t="shared" si="39"/>
        <v>7</v>
      </c>
      <c r="U61" s="14" t="str">
        <f t="shared" si="40"/>
        <v>46</v>
      </c>
      <c r="V61" s="14" t="str">
        <f t="shared" si="40"/>
        <v>FATAL FEMME</v>
      </c>
      <c r="W61" s="14">
        <f ca="1">IF($U61="","",SUMPRODUCT(--(Lineups!$AB$4:$AB$79=$U61),--(Lineups!$X$4:$X$79=""),Lineups!$AO$4:$AO$79))</f>
        <v>0</v>
      </c>
      <c r="X61" s="135"/>
      <c r="Y61" s="344">
        <f ca="1">IF($U61="","",SUMPRODUCT(--(Lineups!$AB$4:$AB$79=$U61),--(Lineups!$X$4:$X$79="X"),Lineups!$AO$4:$AO$79))</f>
        <v>0</v>
      </c>
      <c r="Z61" s="344">
        <f ca="1">IF($U61="","",SUMPRODUCT(--(Lineups!$AE$4:$AE$79=$U61),Lineups!$AO$4:$AO$79))</f>
        <v>0</v>
      </c>
      <c r="AA61" s="344">
        <f ca="1">IF($U61="","",SUMPRODUCT(--(Lineups!$AH$4:$AH$79=$U61),Lineups!$AO$4:$AO$79))</f>
        <v>6</v>
      </c>
      <c r="AB61" s="344">
        <f ca="1">IF($U61="","",SUMPRODUCT(--(Lineups!$AK$4:$AK$79=$U61),Lineups!$AO$4:$AO$79))</f>
        <v>0</v>
      </c>
      <c r="AC61" s="14">
        <f t="shared" ca="1" si="41"/>
        <v>6</v>
      </c>
      <c r="AD61" s="135"/>
      <c r="AE61" s="14">
        <f t="shared" ca="1" si="42"/>
        <v>6</v>
      </c>
      <c r="AF61" s="135"/>
      <c r="AG61" s="135"/>
      <c r="AH61" s="14">
        <f ca="1">IF($U61="","",SUMPRODUCT(--(Lineups!$Y$4:$Y$79=$U61),Lineups!$AO$4:$AO$79))</f>
        <v>0</v>
      </c>
      <c r="AI61" s="135"/>
      <c r="AJ61" s="14">
        <f t="shared" ca="1" si="43"/>
        <v>6</v>
      </c>
      <c r="AK61" s="135"/>
    </row>
    <row r="62" spans="1:37" ht="13">
      <c r="A62" s="273">
        <f t="shared" si="34"/>
        <v>8</v>
      </c>
      <c r="B62" s="273" t="str">
        <f t="shared" si="35"/>
        <v>318</v>
      </c>
      <c r="C62" s="273" t="str">
        <f t="shared" si="35"/>
        <v>WILLA HOEFLINCH</v>
      </c>
      <c r="D62" s="273">
        <f ca="1">IF($B62="","",SUMPRODUCT(--(Lineups!$F$4:$F$79=$B62),--(Lineups!$B$4:$B$79=""),Lineups!$S$4:$S$79))</f>
        <v>0</v>
      </c>
      <c r="E62" s="135"/>
      <c r="F62" s="344">
        <f ca="1">IF($B62="","",SUMPRODUCT(--(Lineups!$F$4:$F$79=$B62),--(Lineups!$B$4:$B$79="X"),Lineups!$S$4:$S$79))</f>
        <v>0</v>
      </c>
      <c r="G62" s="344">
        <f ca="1">IF($B62="","",SUMPRODUCT(--(Lineups!$I$4:$I$79=$B62),Lineups!$S$4:$S$79))</f>
        <v>0</v>
      </c>
      <c r="H62" s="344">
        <f ca="1">IF($B62="","",SUMPRODUCT(--(Lineups!$L$4:$L$79=$B62),Lineups!$S$4:$S$79))</f>
        <v>5</v>
      </c>
      <c r="I62" s="344">
        <f ca="1">IF($B62="","",SUMPRODUCT(--(Lineups!$O$4:$O$79=$B62),Lineups!$S$4:$S$79))</f>
        <v>5</v>
      </c>
      <c r="J62" s="273">
        <f t="shared" ca="1" si="36"/>
        <v>10</v>
      </c>
      <c r="K62" s="135"/>
      <c r="L62" s="273">
        <f t="shared" ca="1" si="37"/>
        <v>10</v>
      </c>
      <c r="M62" s="135"/>
      <c r="N62" s="135"/>
      <c r="O62" s="273">
        <f ca="1">IF($B62="","",SUMPRODUCT(--(Lineups!$C$4:$C$79=$B62),Lineups!$S$4:$S$79))</f>
        <v>0</v>
      </c>
      <c r="P62" s="135"/>
      <c r="Q62" s="273">
        <f t="shared" ca="1" si="38"/>
        <v>10</v>
      </c>
      <c r="R62" s="135"/>
      <c r="S62" s="135"/>
      <c r="T62" s="273">
        <f t="shared" si="39"/>
        <v>8</v>
      </c>
      <c r="U62" s="273" t="str">
        <f t="shared" si="40"/>
        <v>462</v>
      </c>
      <c r="V62" s="273" t="str">
        <f t="shared" si="40"/>
        <v>ANOMALY</v>
      </c>
      <c r="W62" s="273">
        <f ca="1">IF($U62="","",SUMPRODUCT(--(Lineups!$AB$4:$AB$79=$U62),--(Lineups!$X$4:$X$79=""),Lineups!$AO$4:$AO$79))</f>
        <v>0</v>
      </c>
      <c r="X62" s="135"/>
      <c r="Y62" s="344">
        <f ca="1">IF($U62="","",SUMPRODUCT(--(Lineups!$AB$4:$AB$79=$U62),--(Lineups!$X$4:$X$79="X"),Lineups!$AO$4:$AO$79))</f>
        <v>0</v>
      </c>
      <c r="Z62" s="344">
        <f ca="1">IF($U62="","",SUMPRODUCT(--(Lineups!$AE$4:$AE$79=$U62),Lineups!$AO$4:$AO$79))</f>
        <v>0</v>
      </c>
      <c r="AA62" s="344">
        <f ca="1">IF($U62="","",SUMPRODUCT(--(Lineups!$AH$4:$AH$79=$U62),Lineups!$AO$4:$AO$79))</f>
        <v>0</v>
      </c>
      <c r="AB62" s="344">
        <f ca="1">IF($U62="","",SUMPRODUCT(--(Lineups!$AK$4:$AK$79=$U62),Lineups!$AO$4:$AO$79))</f>
        <v>0</v>
      </c>
      <c r="AC62" s="273">
        <f t="shared" ca="1" si="41"/>
        <v>0</v>
      </c>
      <c r="AD62" s="135"/>
      <c r="AE62" s="273">
        <f t="shared" ca="1" si="42"/>
        <v>0</v>
      </c>
      <c r="AF62" s="135"/>
      <c r="AG62" s="135"/>
      <c r="AH62" s="273">
        <f ca="1">IF($U62="","",SUMPRODUCT(--(Lineups!$Y$4:$Y$79=$U62),Lineups!$AO$4:$AO$79))</f>
        <v>27</v>
      </c>
      <c r="AI62" s="135"/>
      <c r="AJ62" s="273">
        <f t="shared" ca="1" si="43"/>
        <v>27</v>
      </c>
      <c r="AK62" s="135"/>
    </row>
    <row r="63" spans="1:37">
      <c r="A63" s="14">
        <f t="shared" si="34"/>
        <v>9</v>
      </c>
      <c r="B63" s="14" t="str">
        <f t="shared" si="35"/>
        <v>4</v>
      </c>
      <c r="C63" s="14" t="str">
        <f t="shared" si="35"/>
        <v>R.I.P. TIDE</v>
      </c>
      <c r="D63" s="14">
        <f ca="1">IF($B63="","",SUMPRODUCT(--(Lineups!$F$4:$F$79=$B63),--(Lineups!$B$4:$B$79=""),Lineups!$S$4:$S$79))</f>
        <v>26</v>
      </c>
      <c r="E63" s="135"/>
      <c r="F63" s="344">
        <f ca="1">IF($B63="","",SUMPRODUCT(--(Lineups!$F$4:$F$79=$B63),--(Lineups!$B$4:$B$79="X"),Lineups!$S$4:$S$79))</f>
        <v>0</v>
      </c>
      <c r="G63" s="344">
        <f ca="1">IF($B63="","",SUMPRODUCT(--(Lineups!$I$4:$I$79=$B63),Lineups!$S$4:$S$79))</f>
        <v>1</v>
      </c>
      <c r="H63" s="344">
        <f ca="1">IF($B63="","",SUMPRODUCT(--(Lineups!$L$4:$L$79=$B63),Lineups!$S$4:$S$79))</f>
        <v>7</v>
      </c>
      <c r="I63" s="344">
        <f ca="1">IF($B63="","",SUMPRODUCT(--(Lineups!$O$4:$O$79=$B63),Lineups!$S$4:$S$79))</f>
        <v>14</v>
      </c>
      <c r="J63" s="14">
        <f t="shared" ca="1" si="36"/>
        <v>22</v>
      </c>
      <c r="K63" s="135"/>
      <c r="L63" s="14">
        <f t="shared" ca="1" si="37"/>
        <v>48</v>
      </c>
      <c r="M63" s="135"/>
      <c r="N63" s="135"/>
      <c r="O63" s="14">
        <f ca="1">IF($B63="","",SUMPRODUCT(--(Lineups!$C$4:$C$79=$B63),Lineups!$S$4:$S$79))</f>
        <v>0</v>
      </c>
      <c r="P63" s="135"/>
      <c r="Q63" s="14">
        <f t="shared" ca="1" si="38"/>
        <v>48</v>
      </c>
      <c r="R63" s="135"/>
      <c r="S63" s="135"/>
      <c r="T63" s="14">
        <f t="shared" si="39"/>
        <v>9</v>
      </c>
      <c r="U63" s="14" t="str">
        <f t="shared" si="40"/>
        <v>620</v>
      </c>
      <c r="V63" s="14" t="str">
        <f t="shared" si="40"/>
        <v>LAZER BEAM</v>
      </c>
      <c r="W63" s="14">
        <f ca="1">IF($U63="","",SUMPRODUCT(--(Lineups!$AB$4:$AB$79=$U63),--(Lineups!$X$4:$X$79=""),Lineups!$AO$4:$AO$79))</f>
        <v>0</v>
      </c>
      <c r="X63" s="135"/>
      <c r="Y63" s="344">
        <f ca="1">IF($U63="","",SUMPRODUCT(--(Lineups!$AB$4:$AB$79=$U63),--(Lineups!$X$4:$X$79="X"),Lineups!$AO$4:$AO$79))</f>
        <v>0</v>
      </c>
      <c r="Z63" s="344">
        <f ca="1">IF($U63="","",SUMPRODUCT(--(Lineups!$AE$4:$AE$79=$U63),Lineups!$AO$4:$AO$79))</f>
        <v>0</v>
      </c>
      <c r="AA63" s="344">
        <f ca="1">IF($U63="","",SUMPRODUCT(--(Lineups!$AH$4:$AH$79=$U63),Lineups!$AO$4:$AO$79))</f>
        <v>0</v>
      </c>
      <c r="AB63" s="344">
        <f ca="1">IF($U63="","",SUMPRODUCT(--(Lineups!$AK$4:$AK$79=$U63),Lineups!$AO$4:$AO$79))</f>
        <v>0</v>
      </c>
      <c r="AC63" s="14">
        <f t="shared" ca="1" si="41"/>
        <v>0</v>
      </c>
      <c r="AD63" s="135"/>
      <c r="AE63" s="14">
        <f t="shared" ca="1" si="42"/>
        <v>0</v>
      </c>
      <c r="AF63" s="135"/>
      <c r="AG63" s="135"/>
      <c r="AH63" s="14">
        <f ca="1">IF($U63="","",SUMPRODUCT(--(Lineups!$Y$4:$Y$79=$U63),Lineups!$AO$4:$AO$79))</f>
        <v>0</v>
      </c>
      <c r="AI63" s="135"/>
      <c r="AJ63" s="14">
        <f t="shared" ca="1" si="43"/>
        <v>0</v>
      </c>
      <c r="AK63" s="135"/>
    </row>
    <row r="64" spans="1:37" ht="13">
      <c r="A64" s="273">
        <f t="shared" si="34"/>
        <v>10</v>
      </c>
      <c r="B64" s="273" t="str">
        <f t="shared" si="35"/>
        <v>614</v>
      </c>
      <c r="C64" s="273" t="str">
        <f t="shared" si="35"/>
        <v>G-ROCKET</v>
      </c>
      <c r="D64" s="273">
        <f ca="1">IF($B64="","",SUMPRODUCT(--(Lineups!$F$4:$F$79=$B64),--(Lineups!$B$4:$B$79=""),Lineups!$S$4:$S$79))</f>
        <v>0</v>
      </c>
      <c r="E64" s="135"/>
      <c r="F64" s="344">
        <f ca="1">IF($B64="","",SUMPRODUCT(--(Lineups!$F$4:$F$79=$B64),--(Lineups!$B$4:$B$79="X"),Lineups!$S$4:$S$79))</f>
        <v>0</v>
      </c>
      <c r="G64" s="344">
        <f ca="1">IF($B64="","",SUMPRODUCT(--(Lineups!$I$4:$I$79=$B64),Lineups!$S$4:$S$79))</f>
        <v>0</v>
      </c>
      <c r="H64" s="344">
        <f ca="1">IF($B64="","",SUMPRODUCT(--(Lineups!$L$4:$L$79=$B64),Lineups!$S$4:$S$79))</f>
        <v>0</v>
      </c>
      <c r="I64" s="344">
        <f ca="1">IF($B64="","",SUMPRODUCT(--(Lineups!$O$4:$O$79=$B64),Lineups!$S$4:$S$79))</f>
        <v>0</v>
      </c>
      <c r="J64" s="273">
        <f t="shared" ca="1" si="36"/>
        <v>0</v>
      </c>
      <c r="K64" s="135"/>
      <c r="L64" s="273">
        <f t="shared" ca="1" si="37"/>
        <v>0</v>
      </c>
      <c r="M64" s="135"/>
      <c r="N64" s="135"/>
      <c r="O64" s="273">
        <f ca="1">IF($B64="","",SUMPRODUCT(--(Lineups!$C$4:$C$79=$B64),Lineups!$S$4:$S$79))</f>
        <v>33</v>
      </c>
      <c r="P64" s="135"/>
      <c r="Q64" s="273">
        <f t="shared" ca="1" si="38"/>
        <v>33</v>
      </c>
      <c r="R64" s="135"/>
      <c r="S64" s="135"/>
      <c r="T64" s="273">
        <f t="shared" si="39"/>
        <v>10</v>
      </c>
      <c r="U64" s="273" t="str">
        <f t="shared" si="40"/>
        <v>666</v>
      </c>
      <c r="V64" s="273" t="str">
        <f t="shared" si="40"/>
        <v>ALLY SIN SHOVERLAND</v>
      </c>
      <c r="W64" s="273">
        <f ca="1">IF($U64="","",SUMPRODUCT(--(Lineups!$AB$4:$AB$79=$U64),--(Lineups!$X$4:$X$79=""),Lineups!$AO$4:$AO$79))</f>
        <v>0</v>
      </c>
      <c r="X64" s="135"/>
      <c r="Y64" s="344">
        <f ca="1">IF($U64="","",SUMPRODUCT(--(Lineups!$AB$4:$AB$79=$U64),--(Lineups!$X$4:$X$79="X"),Lineups!$AO$4:$AO$79))</f>
        <v>0</v>
      </c>
      <c r="Z64" s="344">
        <f ca="1">IF($U64="","",SUMPRODUCT(--(Lineups!$AE$4:$AE$79=$U64),Lineups!$AO$4:$AO$79))</f>
        <v>0</v>
      </c>
      <c r="AA64" s="344">
        <f ca="1">IF($U64="","",SUMPRODUCT(--(Lineups!$AH$4:$AH$79=$U64),Lineups!$AO$4:$AO$79))</f>
        <v>0</v>
      </c>
      <c r="AB64" s="344">
        <f ca="1">IF($U64="","",SUMPRODUCT(--(Lineups!$AK$4:$AK$79=$U64),Lineups!$AO$4:$AO$79))</f>
        <v>0</v>
      </c>
      <c r="AC64" s="273">
        <f t="shared" ca="1" si="41"/>
        <v>0</v>
      </c>
      <c r="AD64" s="135"/>
      <c r="AE64" s="273">
        <f t="shared" ca="1" si="42"/>
        <v>0</v>
      </c>
      <c r="AF64" s="135"/>
      <c r="AG64" s="135"/>
      <c r="AH64" s="273">
        <f ca="1">IF($U64="","",SUMPRODUCT(--(Lineups!$Y$4:$Y$79=$U64),Lineups!$AO$4:$AO$79))</f>
        <v>2</v>
      </c>
      <c r="AI64" s="135"/>
      <c r="AJ64" s="273">
        <f t="shared" ca="1" si="43"/>
        <v>2</v>
      </c>
      <c r="AK64" s="135"/>
    </row>
    <row r="65" spans="1:37">
      <c r="A65" s="14">
        <f t="shared" si="34"/>
        <v>11</v>
      </c>
      <c r="B65" s="14" t="str">
        <f t="shared" si="35"/>
        <v>69</v>
      </c>
      <c r="C65" s="14" t="str">
        <f t="shared" si="35"/>
        <v>PUSHYCAT</v>
      </c>
      <c r="D65" s="14">
        <f ca="1">IF($B65="","",SUMPRODUCT(--(Lineups!$F$4:$F$79=$B65),--(Lineups!$B$4:$B$79=""),Lineups!$S$4:$S$79))</f>
        <v>0</v>
      </c>
      <c r="E65" s="135"/>
      <c r="F65" s="344">
        <f ca="1">IF($B65="","",SUMPRODUCT(--(Lineups!$F$4:$F$79=$B65),--(Lineups!$B$4:$B$79="X"),Lineups!$S$4:$S$79))</f>
        <v>0</v>
      </c>
      <c r="G65" s="344">
        <f ca="1">IF($B65="","",SUMPRODUCT(--(Lineups!$I$4:$I$79=$B65),Lineups!$S$4:$S$79))</f>
        <v>0</v>
      </c>
      <c r="H65" s="344">
        <f ca="1">IF($B65="","",SUMPRODUCT(--(Lineups!$L$4:$L$79=$B65),Lineups!$S$4:$S$79))</f>
        <v>0</v>
      </c>
      <c r="I65" s="344">
        <f ca="1">IF($B65="","",SUMPRODUCT(--(Lineups!$O$4:$O$79=$B65),Lineups!$S$4:$S$79))</f>
        <v>0</v>
      </c>
      <c r="J65" s="14">
        <f t="shared" ca="1" si="36"/>
        <v>0</v>
      </c>
      <c r="K65" s="135"/>
      <c r="L65" s="14">
        <f t="shared" ca="1" si="37"/>
        <v>0</v>
      </c>
      <c r="M65" s="135"/>
      <c r="N65" s="135"/>
      <c r="O65" s="14">
        <f ca="1">IF($B65="","",SUMPRODUCT(--(Lineups!$C$4:$C$79=$B65),Lineups!$S$4:$S$79))</f>
        <v>3</v>
      </c>
      <c r="P65" s="135"/>
      <c r="Q65" s="14">
        <f t="shared" ca="1" si="38"/>
        <v>3</v>
      </c>
      <c r="R65" s="135"/>
      <c r="S65" s="135"/>
      <c r="T65" s="14">
        <f t="shared" si="39"/>
        <v>11</v>
      </c>
      <c r="U65" s="14" t="str">
        <f t="shared" si="40"/>
        <v>B00M</v>
      </c>
      <c r="V65" s="14" t="str">
        <f t="shared" si="40"/>
        <v>DOOM SHAKALAKA</v>
      </c>
      <c r="W65" s="14">
        <f ca="1">IF($U65="","",SUMPRODUCT(--(Lineups!$AB$4:$AB$79=$U65),--(Lineups!$X$4:$X$79=""),Lineups!$AO$4:$AO$79))</f>
        <v>2</v>
      </c>
      <c r="X65" s="135"/>
      <c r="Y65" s="344">
        <f ca="1">IF($U65="","",SUMPRODUCT(--(Lineups!$AB$4:$AB$79=$U65),--(Lineups!$X$4:$X$79="X"),Lineups!$AO$4:$AO$79))</f>
        <v>0</v>
      </c>
      <c r="Z65" s="344">
        <f ca="1">IF($U65="","",SUMPRODUCT(--(Lineups!$AE$4:$AE$79=$U65),Lineups!$AO$4:$AO$79))</f>
        <v>4</v>
      </c>
      <c r="AA65" s="344">
        <f ca="1">IF($U65="","",SUMPRODUCT(--(Lineups!$AH$4:$AH$79=$U65),Lineups!$AO$4:$AO$79))</f>
        <v>8</v>
      </c>
      <c r="AB65" s="344">
        <f ca="1">IF($U65="","",SUMPRODUCT(--(Lineups!$AK$4:$AK$79=$U65),Lineups!$AO$4:$AO$79))</f>
        <v>12</v>
      </c>
      <c r="AC65" s="14">
        <f t="shared" ca="1" si="41"/>
        <v>24</v>
      </c>
      <c r="AD65" s="135"/>
      <c r="AE65" s="14">
        <f t="shared" ca="1" si="42"/>
        <v>26</v>
      </c>
      <c r="AF65" s="135"/>
      <c r="AG65" s="135"/>
      <c r="AH65" s="14">
        <f ca="1">IF($U65="","",SUMPRODUCT(--(Lineups!$Y$4:$Y$79=$U65),Lineups!$AO$4:$AO$79))</f>
        <v>0</v>
      </c>
      <c r="AI65" s="135"/>
      <c r="AJ65" s="14">
        <f t="shared" ca="1" si="43"/>
        <v>26</v>
      </c>
      <c r="AK65" s="135"/>
    </row>
    <row r="66" spans="1:37" ht="13">
      <c r="A66" s="273">
        <f t="shared" si="34"/>
        <v>12</v>
      </c>
      <c r="B66" s="273" t="str">
        <f t="shared" si="35"/>
        <v>7</v>
      </c>
      <c r="C66" s="273" t="str">
        <f t="shared" si="35"/>
        <v>DORA THE DESTROYER</v>
      </c>
      <c r="D66" s="273">
        <f ca="1">IF($B66="","",SUMPRODUCT(--(Lineups!$F$4:$F$79=$B66),--(Lineups!$B$4:$B$79=""),Lineups!$S$4:$S$79))</f>
        <v>0</v>
      </c>
      <c r="E66" s="135"/>
      <c r="F66" s="344">
        <f ca="1">IF($B66="","",SUMPRODUCT(--(Lineups!$F$4:$F$79=$B66),--(Lineups!$B$4:$B$79="X"),Lineups!$S$4:$S$79))</f>
        <v>0</v>
      </c>
      <c r="G66" s="344">
        <f ca="1">IF($B66="","",SUMPRODUCT(--(Lineups!$I$4:$I$79=$B66),Lineups!$S$4:$S$79))</f>
        <v>55</v>
      </c>
      <c r="H66" s="344">
        <f ca="1">IF($B66="","",SUMPRODUCT(--(Lineups!$L$4:$L$79=$B66),Lineups!$S$4:$S$79))</f>
        <v>0</v>
      </c>
      <c r="I66" s="344">
        <f ca="1">IF($B66="","",SUMPRODUCT(--(Lineups!$O$4:$O$79=$B66),Lineups!$S$4:$S$79))</f>
        <v>1</v>
      </c>
      <c r="J66" s="273">
        <f t="shared" ca="1" si="36"/>
        <v>56</v>
      </c>
      <c r="K66" s="135"/>
      <c r="L66" s="273">
        <f t="shared" ca="1" si="37"/>
        <v>56</v>
      </c>
      <c r="M66" s="135"/>
      <c r="N66" s="135"/>
      <c r="O66" s="273">
        <f ca="1">IF($B66="","",SUMPRODUCT(--(Lineups!$C$4:$C$79=$B66),Lineups!$S$4:$S$79))</f>
        <v>0</v>
      </c>
      <c r="P66" s="135"/>
      <c r="Q66" s="273">
        <f t="shared" ca="1" si="38"/>
        <v>56</v>
      </c>
      <c r="R66" s="135"/>
      <c r="S66" s="135"/>
      <c r="T66" s="273">
        <f t="shared" si="39"/>
        <v>12</v>
      </c>
      <c r="U66" s="273" t="str">
        <f t="shared" si="40"/>
        <v>N20</v>
      </c>
      <c r="V66" s="273" t="str">
        <f t="shared" si="40"/>
        <v>COOL WHIP</v>
      </c>
      <c r="W66" s="273">
        <f ca="1">IF($U66="","",SUMPRODUCT(--(Lineups!$AB$4:$AB$79=$U66),--(Lineups!$X$4:$X$79=""),Lineups!$AO$4:$AO$79))</f>
        <v>0</v>
      </c>
      <c r="X66" s="135"/>
      <c r="Y66" s="344">
        <f ca="1">IF($U66="","",SUMPRODUCT(--(Lineups!$AB$4:$AB$79=$U66),--(Lineups!$X$4:$X$79="X"),Lineups!$AO$4:$AO$79))</f>
        <v>0</v>
      </c>
      <c r="Z66" s="344">
        <f ca="1">IF($U66="","",SUMPRODUCT(--(Lineups!$AE$4:$AE$79=$U66),Lineups!$AO$4:$AO$79))</f>
        <v>5</v>
      </c>
      <c r="AA66" s="344">
        <f ca="1">IF($U66="","",SUMPRODUCT(--(Lineups!$AH$4:$AH$79=$U66),Lineups!$AO$4:$AO$79))</f>
        <v>0</v>
      </c>
      <c r="AB66" s="344">
        <f ca="1">IF($U66="","",SUMPRODUCT(--(Lineups!$AK$4:$AK$79=$U66),Lineups!$AO$4:$AO$79))</f>
        <v>0</v>
      </c>
      <c r="AC66" s="273">
        <f t="shared" ca="1" si="41"/>
        <v>5</v>
      </c>
      <c r="AD66" s="135"/>
      <c r="AE66" s="273">
        <f t="shared" ca="1" si="42"/>
        <v>5</v>
      </c>
      <c r="AF66" s="135"/>
      <c r="AG66" s="135"/>
      <c r="AH66" s="273">
        <f ca="1">IF($U66="","",SUMPRODUCT(--(Lineups!$Y$4:$Y$79=$U66),Lineups!$AO$4:$AO$79))</f>
        <v>0</v>
      </c>
      <c r="AI66" s="135"/>
      <c r="AJ66" s="273">
        <f t="shared" ca="1" si="43"/>
        <v>5</v>
      </c>
      <c r="AK66" s="135"/>
    </row>
    <row r="67" spans="1:37">
      <c r="A67" s="14">
        <f t="shared" si="34"/>
        <v>13</v>
      </c>
      <c r="B67" s="14" t="str">
        <f t="shared" si="35"/>
        <v>76</v>
      </c>
      <c r="C67" s="14" t="str">
        <f t="shared" si="35"/>
        <v>MAIDEN AMERICA</v>
      </c>
      <c r="D67" s="14">
        <f ca="1">IF($B67="","",SUMPRODUCT(--(Lineups!$F$4:$F$79=$B67),--(Lineups!$B$4:$B$79=""),Lineups!$S$4:$S$79))</f>
        <v>0</v>
      </c>
      <c r="E67" s="135"/>
      <c r="F67" s="344">
        <f ca="1">IF($B67="","",SUMPRODUCT(--(Lineups!$F$4:$F$79=$B67),--(Lineups!$B$4:$B$79="X"),Lineups!$S$4:$S$79))</f>
        <v>0</v>
      </c>
      <c r="G67" s="344">
        <f ca="1">IF($B67="","",SUMPRODUCT(--(Lineups!$I$4:$I$79=$B67),Lineups!$S$4:$S$79))</f>
        <v>0</v>
      </c>
      <c r="H67" s="344">
        <f ca="1">IF($B67="","",SUMPRODUCT(--(Lineups!$L$4:$L$79=$B67),Lineups!$S$4:$S$79))</f>
        <v>0</v>
      </c>
      <c r="I67" s="344">
        <f ca="1">IF($B67="","",SUMPRODUCT(--(Lineups!$O$4:$O$79=$B67),Lineups!$S$4:$S$79))</f>
        <v>0</v>
      </c>
      <c r="J67" s="14">
        <f t="shared" ca="1" si="36"/>
        <v>0</v>
      </c>
      <c r="K67" s="135"/>
      <c r="L67" s="14">
        <f t="shared" ca="1" si="37"/>
        <v>0</v>
      </c>
      <c r="M67" s="135"/>
      <c r="N67" s="135"/>
      <c r="O67" s="14">
        <f ca="1">IF($B67="","",SUMPRODUCT(--(Lineups!$C$4:$C$79=$B67),Lineups!$S$4:$S$79))</f>
        <v>30</v>
      </c>
      <c r="P67" s="135"/>
      <c r="Q67" s="14">
        <f t="shared" ca="1" si="38"/>
        <v>30</v>
      </c>
      <c r="R67" s="135"/>
      <c r="S67" s="135"/>
      <c r="T67" s="14">
        <f t="shared" si="39"/>
        <v>13</v>
      </c>
      <c r="U67" s="14" t="str">
        <f t="shared" si="40"/>
        <v>W00T</v>
      </c>
      <c r="V67" s="14" t="str">
        <f t="shared" si="40"/>
        <v>GENNIFERAL</v>
      </c>
      <c r="W67" s="14">
        <f ca="1">IF($U67="","",SUMPRODUCT(--(Lineups!$AB$4:$AB$79=$U67),--(Lineups!$X$4:$X$79=""),Lineups!$AO$4:$AO$79))</f>
        <v>0</v>
      </c>
      <c r="X67" s="135"/>
      <c r="Y67" s="344">
        <f ca="1">IF($U67="","",SUMPRODUCT(--(Lineups!$AB$4:$AB$79=$U67),--(Lineups!$X$4:$X$79="X"),Lineups!$AO$4:$AO$79))</f>
        <v>0</v>
      </c>
      <c r="Z67" s="344">
        <f ca="1">IF($U67="","",SUMPRODUCT(--(Lineups!$AE$4:$AE$79=$U67),Lineups!$AO$4:$AO$79))</f>
        <v>2</v>
      </c>
      <c r="AA67" s="344">
        <f ca="1">IF($U67="","",SUMPRODUCT(--(Lineups!$AH$4:$AH$79=$U67),Lineups!$AO$4:$AO$79))</f>
        <v>7</v>
      </c>
      <c r="AB67" s="344">
        <f ca="1">IF($U67="","",SUMPRODUCT(--(Lineups!$AK$4:$AK$79=$U67),Lineups!$AO$4:$AO$79))</f>
        <v>0</v>
      </c>
      <c r="AC67" s="14">
        <f t="shared" ca="1" si="41"/>
        <v>9</v>
      </c>
      <c r="AD67" s="135"/>
      <c r="AE67" s="14">
        <f t="shared" ca="1" si="42"/>
        <v>9</v>
      </c>
      <c r="AF67" s="135"/>
      <c r="AG67" s="135"/>
      <c r="AH67" s="14">
        <f ca="1">IF($U67="","",SUMPRODUCT(--(Lineups!$Y$4:$Y$79=$U67),Lineups!$AO$4:$AO$79))</f>
        <v>0</v>
      </c>
      <c r="AI67" s="135"/>
      <c r="AJ67" s="14">
        <f t="shared" ca="1" si="43"/>
        <v>9</v>
      </c>
      <c r="AK67" s="135"/>
    </row>
    <row r="68" spans="1:37" ht="13">
      <c r="A68" s="273">
        <f t="shared" si="34"/>
        <v>14</v>
      </c>
      <c r="B68" s="273" t="str">
        <f t="shared" si="35"/>
        <v>95</v>
      </c>
      <c r="C68" s="273" t="str">
        <f t="shared" si="35"/>
        <v>MUTANT JEAN</v>
      </c>
      <c r="D68" s="273">
        <f ca="1">IF($B68="","",SUMPRODUCT(--(Lineups!$F$4:$F$79=$B68),--(Lineups!$B$4:$B$79=""),Lineups!$S$4:$S$79))</f>
        <v>0</v>
      </c>
      <c r="E68" s="135"/>
      <c r="F68" s="344">
        <f ca="1">IF($B68="","",SUMPRODUCT(--(Lineups!$F$4:$F$79=$B68),--(Lineups!$B$4:$B$79="X"),Lineups!$S$4:$S$79))</f>
        <v>0</v>
      </c>
      <c r="G68" s="344">
        <f ca="1">IF($B68="","",SUMPRODUCT(--(Lineups!$I$4:$I$79=$B68),Lineups!$S$4:$S$79))</f>
        <v>7</v>
      </c>
      <c r="H68" s="344">
        <f ca="1">IF($B68="","",SUMPRODUCT(--(Lineups!$L$4:$L$79=$B68),Lineups!$S$4:$S$79))</f>
        <v>10</v>
      </c>
      <c r="I68" s="344">
        <f ca="1">IF($B68="","",SUMPRODUCT(--(Lineups!$O$4:$O$79=$B68),Lineups!$S$4:$S$79))</f>
        <v>0</v>
      </c>
      <c r="J68" s="273">
        <f t="shared" ca="1" si="36"/>
        <v>17</v>
      </c>
      <c r="K68" s="135"/>
      <c r="L68" s="273">
        <f t="shared" ca="1" si="37"/>
        <v>17</v>
      </c>
      <c r="M68" s="135"/>
      <c r="N68" s="135"/>
      <c r="O68" s="273">
        <f ca="1">IF($B68="","",SUMPRODUCT(--(Lineups!$C$4:$C$79=$B68),Lineups!$S$4:$S$79))</f>
        <v>0</v>
      </c>
      <c r="P68" s="135"/>
      <c r="Q68" s="273">
        <f t="shared" ca="1" si="38"/>
        <v>17</v>
      </c>
      <c r="R68" s="135"/>
      <c r="S68" s="135"/>
      <c r="T68" s="273">
        <f t="shared" si="39"/>
        <v>14</v>
      </c>
      <c r="U68" s="273" t="str">
        <f t="shared" si="40"/>
        <v>8</v>
      </c>
      <c r="V68" s="273" t="str">
        <f t="shared" si="40"/>
        <v>GHETTO BARBIE (ALT)</v>
      </c>
      <c r="W68" s="273">
        <f ca="1">IF($U68="","",SUMPRODUCT(--(Lineups!$AB$4:$AB$79=$U68),--(Lineups!$X$4:$X$79=""),Lineups!$AO$4:$AO$79))</f>
        <v>0</v>
      </c>
      <c r="X68" s="135"/>
      <c r="Y68" s="344">
        <f ca="1">IF($U68="","",SUMPRODUCT(--(Lineups!$AB$4:$AB$79=$U68),--(Lineups!$X$4:$X$79="X"),Lineups!$AO$4:$AO$79))</f>
        <v>0</v>
      </c>
      <c r="Z68" s="344">
        <f ca="1">IF($U68="","",SUMPRODUCT(--(Lineups!$AE$4:$AE$79=$U68),Lineups!$AO$4:$AO$79))</f>
        <v>0</v>
      </c>
      <c r="AA68" s="344">
        <f ca="1">IF($U68="","",SUMPRODUCT(--(Lineups!$AH$4:$AH$79=$U68),Lineups!$AO$4:$AO$79))</f>
        <v>0</v>
      </c>
      <c r="AB68" s="344">
        <f ca="1">IF($U68="","",SUMPRODUCT(--(Lineups!$AK$4:$AK$79=$U68),Lineups!$AO$4:$AO$79))</f>
        <v>0</v>
      </c>
      <c r="AC68" s="273">
        <f t="shared" ca="1" si="41"/>
        <v>0</v>
      </c>
      <c r="AD68" s="135"/>
      <c r="AE68" s="273">
        <f t="shared" ca="1" si="42"/>
        <v>0</v>
      </c>
      <c r="AF68" s="135"/>
      <c r="AG68" s="135"/>
      <c r="AH68" s="273">
        <f ca="1">IF($U68="","",SUMPRODUCT(--(Lineups!$Y$4:$Y$79=$U68),Lineups!$AO$4:$AO$79))</f>
        <v>0</v>
      </c>
      <c r="AI68" s="135"/>
      <c r="AJ68" s="273">
        <f t="shared" ca="1" si="43"/>
        <v>0</v>
      </c>
      <c r="AK68" s="135"/>
    </row>
    <row r="69" spans="1:37">
      <c r="A69" s="14">
        <f t="shared" si="34"/>
        <v>15</v>
      </c>
      <c r="B69" s="14" t="str">
        <f t="shared" si="35"/>
        <v>1980</v>
      </c>
      <c r="C69" s="14" t="str">
        <f t="shared" si="35"/>
        <v>SHIVA DIVA (ALT)</v>
      </c>
      <c r="D69" s="14">
        <f ca="1">IF($B69="","",SUMPRODUCT(--(Lineups!$F$4:$F$79=$B69),--(Lineups!$B$4:$B$79=""),Lineups!$S$4:$S$79))</f>
        <v>0</v>
      </c>
      <c r="E69" s="135"/>
      <c r="F69" s="344">
        <f ca="1">IF($B69="","",SUMPRODUCT(--(Lineups!$F$4:$F$79=$B69),--(Lineups!$B$4:$B$79="X"),Lineups!$S$4:$S$79))</f>
        <v>0</v>
      </c>
      <c r="G69" s="344">
        <f ca="1">IF($B69="","",SUMPRODUCT(--(Lineups!$I$4:$I$79=$B69),Lineups!$S$4:$S$79))</f>
        <v>0</v>
      </c>
      <c r="H69" s="344">
        <f ca="1">IF($B69="","",SUMPRODUCT(--(Lineups!$L$4:$L$79=$B69),Lineups!$S$4:$S$79))</f>
        <v>0</v>
      </c>
      <c r="I69" s="344">
        <f ca="1">IF($B69="","",SUMPRODUCT(--(Lineups!$O$4:$O$79=$B69),Lineups!$S$4:$S$79))</f>
        <v>0</v>
      </c>
      <c r="J69" s="14">
        <f t="shared" ca="1" si="36"/>
        <v>0</v>
      </c>
      <c r="K69" s="135"/>
      <c r="L69" s="14">
        <f t="shared" ca="1" si="37"/>
        <v>0</v>
      </c>
      <c r="M69" s="135"/>
      <c r="N69" s="135"/>
      <c r="O69" s="14">
        <f ca="1">IF($B69="","",SUMPRODUCT(--(Lineups!$C$4:$C$79=$B69),Lineups!$S$4:$S$79))</f>
        <v>0</v>
      </c>
      <c r="P69" s="135"/>
      <c r="Q69" s="14">
        <f t="shared" ca="1" si="38"/>
        <v>0</v>
      </c>
      <c r="R69" s="135"/>
      <c r="S69" s="135"/>
      <c r="T69" s="14">
        <f t="shared" si="39"/>
        <v>15</v>
      </c>
      <c r="U69" s="14" t="str">
        <f t="shared" si="40"/>
        <v>MGS4</v>
      </c>
      <c r="V69" s="14" t="str">
        <f t="shared" si="40"/>
        <v>MERYL SLAUGHTERBURGH (ALT)</v>
      </c>
      <c r="W69" s="14">
        <f ca="1">IF($U69="","",SUMPRODUCT(--(Lineups!$AB$4:$AB$79=$U69),--(Lineups!$X$4:$X$79=""),Lineups!$AO$4:$AO$79))</f>
        <v>0</v>
      </c>
      <c r="X69" s="135"/>
      <c r="Y69" s="344">
        <f ca="1">IF($U69="","",SUMPRODUCT(--(Lineups!$AB$4:$AB$79=$U69),--(Lineups!$X$4:$X$79="X"),Lineups!$AO$4:$AO$79))</f>
        <v>0</v>
      </c>
      <c r="Z69" s="344">
        <f ca="1">IF($U69="","",SUMPRODUCT(--(Lineups!$AE$4:$AE$79=$U69),Lineups!$AO$4:$AO$79))</f>
        <v>0</v>
      </c>
      <c r="AA69" s="344">
        <f ca="1">IF($U69="","",SUMPRODUCT(--(Lineups!$AH$4:$AH$79=$U69),Lineups!$AO$4:$AO$79))</f>
        <v>4</v>
      </c>
      <c r="AB69" s="344">
        <f ca="1">IF($U69="","",SUMPRODUCT(--(Lineups!$AK$4:$AK$79=$U69),Lineups!$AO$4:$AO$79))</f>
        <v>1</v>
      </c>
      <c r="AC69" s="14">
        <f t="shared" ca="1" si="41"/>
        <v>5</v>
      </c>
      <c r="AD69" s="135"/>
      <c r="AE69" s="14">
        <f t="shared" ca="1" si="42"/>
        <v>5</v>
      </c>
      <c r="AF69" s="135"/>
      <c r="AG69" s="135"/>
      <c r="AH69" s="14">
        <f ca="1">IF($U69="","",SUMPRODUCT(--(Lineups!$Y$4:$Y$79=$U69),Lineups!$AO$4:$AO$79))</f>
        <v>0</v>
      </c>
      <c r="AI69" s="135"/>
      <c r="AJ69" s="14">
        <f t="shared" ca="1" si="43"/>
        <v>5</v>
      </c>
      <c r="AK69" s="135"/>
    </row>
    <row r="70" spans="1:37" ht="13">
      <c r="A70" s="273">
        <f t="shared" si="34"/>
        <v>16</v>
      </c>
      <c r="B70" s="273" t="str">
        <f t="shared" si="35"/>
        <v>313</v>
      </c>
      <c r="C70" s="273" t="str">
        <f t="shared" si="35"/>
        <v>HATERADE (ALT)</v>
      </c>
      <c r="D70" s="273">
        <f ca="1">IF($B70="","",SUMPRODUCT(--(Lineups!$F$4:$F$79=$B70),--(Lineups!$B$4:$B$79=""),Lineups!$S$4:$S$79))</f>
        <v>0</v>
      </c>
      <c r="E70" s="135"/>
      <c r="F70" s="344">
        <f ca="1">IF($B70="","",SUMPRODUCT(--(Lineups!$F$4:$F$79=$B70),--(Lineups!$B$4:$B$79="X"),Lineups!$S$4:$S$79))</f>
        <v>0</v>
      </c>
      <c r="G70" s="344">
        <f ca="1">IF($B70="","",SUMPRODUCT(--(Lineups!$I$4:$I$79=$B70),Lineups!$S$4:$S$79))</f>
        <v>0</v>
      </c>
      <c r="H70" s="344">
        <f ca="1">IF($B70="","",SUMPRODUCT(--(Lineups!$L$4:$L$79=$B70),Lineups!$S$4:$S$79))</f>
        <v>0</v>
      </c>
      <c r="I70" s="344">
        <f ca="1">IF($B70="","",SUMPRODUCT(--(Lineups!$O$4:$O$79=$B70),Lineups!$S$4:$S$79))</f>
        <v>0</v>
      </c>
      <c r="J70" s="273">
        <f t="shared" ca="1" si="36"/>
        <v>0</v>
      </c>
      <c r="K70" s="135"/>
      <c r="L70" s="273">
        <f t="shared" ca="1" si="37"/>
        <v>0</v>
      </c>
      <c r="M70" s="135"/>
      <c r="N70" s="135"/>
      <c r="O70" s="273">
        <f ca="1">IF($B70="","",SUMPRODUCT(--(Lineups!$C$4:$C$79=$B70),Lineups!$S$4:$S$79))</f>
        <v>0</v>
      </c>
      <c r="P70" s="135"/>
      <c r="Q70" s="273">
        <f t="shared" ca="1" si="38"/>
        <v>0</v>
      </c>
      <c r="R70" s="135"/>
      <c r="S70" s="135"/>
      <c r="T70" s="273">
        <f t="shared" si="39"/>
        <v>16</v>
      </c>
      <c r="U70" s="273" t="str">
        <f t="shared" si="40"/>
        <v/>
      </c>
      <c r="V70" s="273" t="str">
        <f t="shared" si="40"/>
        <v/>
      </c>
      <c r="W70" s="273" t="str">
        <f ca="1">IF($U70="","",SUMPRODUCT(--(Lineups!$AB$4:$AB$79=$U70),--(Lineups!$X$4:$X$79=""),Lineups!$AO$4:$AO$79))</f>
        <v/>
      </c>
      <c r="X70" s="135"/>
      <c r="Y70" s="344" t="str">
        <f ca="1">IF($U70="","",SUMPRODUCT(--(Lineups!$AB$4:$AB$79=$U70),--(Lineups!$X$4:$X$79="X"),Lineups!$AO$4:$AO$79))</f>
        <v/>
      </c>
      <c r="Z70" s="344" t="str">
        <f ca="1">IF($U70="","",SUMPRODUCT(--(Lineups!$AE$4:$AE$79=$U70),Lineups!$AO$4:$AO$79))</f>
        <v/>
      </c>
      <c r="AA70" s="344" t="str">
        <f ca="1">IF($U70="","",SUMPRODUCT(--(Lineups!$AH$4:$AH$79=$U70),Lineups!$AO$4:$AO$79))</f>
        <v/>
      </c>
      <c r="AB70" s="344" t="str">
        <f ca="1">IF($U70="","",SUMPRODUCT(--(Lineups!$AK$4:$AK$79=$U70),Lineups!$AO$4:$AO$79))</f>
        <v/>
      </c>
      <c r="AC70" s="273" t="str">
        <f t="shared" si="41"/>
        <v/>
      </c>
      <c r="AD70" s="135"/>
      <c r="AE70" s="273" t="str">
        <f t="shared" si="42"/>
        <v/>
      </c>
      <c r="AF70" s="135"/>
      <c r="AG70" s="135"/>
      <c r="AH70" s="273" t="str">
        <f ca="1">IF($U70="","",SUMPRODUCT(--(Lineups!$Y$4:$Y$79=$U70),Lineups!$AO$4:$AO$79))</f>
        <v/>
      </c>
      <c r="AI70" s="135"/>
      <c r="AJ70" s="273" t="str">
        <f t="shared" si="43"/>
        <v/>
      </c>
      <c r="AK70" s="135"/>
    </row>
    <row r="71" spans="1:37">
      <c r="A71" s="14">
        <f t="shared" si="34"/>
        <v>17</v>
      </c>
      <c r="B71" s="14" t="str">
        <f t="shared" si="35"/>
        <v/>
      </c>
      <c r="C71" s="14" t="str">
        <f t="shared" si="35"/>
        <v/>
      </c>
      <c r="D71" s="14" t="str">
        <f ca="1">IF($B71="","",SUMPRODUCT(--(Lineups!$F$4:$F$79=$B71),--(Lineups!$B$4:$B$79=""),Lineups!$S$4:$S$79))</f>
        <v/>
      </c>
      <c r="E71" s="135"/>
      <c r="F71" s="344" t="str">
        <f ca="1">IF($B71="","",SUMPRODUCT(--(Lineups!$F$4:$F$79=$B71),--(Lineups!$B$4:$B$79="X"),Lineups!$S$4:$S$79))</f>
        <v/>
      </c>
      <c r="G71" s="344" t="str">
        <f ca="1">IF($B71="","",SUMPRODUCT(--(Lineups!$I$4:$I$79=$B71),Lineups!$S$4:$S$79))</f>
        <v/>
      </c>
      <c r="H71" s="344" t="str">
        <f ca="1">IF($B71="","",SUMPRODUCT(--(Lineups!$L$4:$L$79=$B71),Lineups!$S$4:$S$79))</f>
        <v/>
      </c>
      <c r="I71" s="344" t="str">
        <f ca="1">IF($B71="","",SUMPRODUCT(--(Lineups!$O$4:$O$79=$B71),Lineups!$S$4:$S$79))</f>
        <v/>
      </c>
      <c r="J71" s="14" t="str">
        <f t="shared" si="36"/>
        <v/>
      </c>
      <c r="K71" s="135"/>
      <c r="L71" s="14" t="str">
        <f t="shared" si="37"/>
        <v/>
      </c>
      <c r="M71" s="135"/>
      <c r="N71" s="135"/>
      <c r="O71" s="14" t="str">
        <f ca="1">IF($B71="","",SUMPRODUCT(--(Lineups!$C$4:$C$79=$B71),Lineups!$S$4:$S$79))</f>
        <v/>
      </c>
      <c r="P71" s="135"/>
      <c r="Q71" s="14" t="str">
        <f t="shared" si="38"/>
        <v/>
      </c>
      <c r="R71" s="135"/>
      <c r="S71" s="135"/>
      <c r="T71" s="14">
        <f t="shared" si="39"/>
        <v>17</v>
      </c>
      <c r="U71" s="14" t="str">
        <f t="shared" si="40"/>
        <v/>
      </c>
      <c r="V71" s="14" t="str">
        <f t="shared" si="40"/>
        <v/>
      </c>
      <c r="W71" s="14" t="str">
        <f ca="1">IF($U71="","",SUMPRODUCT(--(Lineups!$AB$4:$AB$79=$U71),--(Lineups!$X$4:$X$79=""),Lineups!$AO$4:$AO$79))</f>
        <v/>
      </c>
      <c r="X71" s="135"/>
      <c r="Y71" s="344" t="str">
        <f ca="1">IF($U71="","",SUMPRODUCT(--(Lineups!$AB$4:$AB$79=$U71),--(Lineups!$X$4:$X$79="X"),Lineups!$AO$4:$AO$79))</f>
        <v/>
      </c>
      <c r="Z71" s="344" t="str">
        <f ca="1">IF($U71="","",SUMPRODUCT(--(Lineups!$AE$4:$AE$79=$U71),Lineups!$AO$4:$AO$79))</f>
        <v/>
      </c>
      <c r="AA71" s="344" t="str">
        <f ca="1">IF($U71="","",SUMPRODUCT(--(Lineups!$AH$4:$AH$79=$U71),Lineups!$AO$4:$AO$79))</f>
        <v/>
      </c>
      <c r="AB71" s="344" t="str">
        <f ca="1">IF($U71="","",SUMPRODUCT(--(Lineups!$AK$4:$AK$79=$U71),Lineups!$AO$4:$AO$79))</f>
        <v/>
      </c>
      <c r="AC71" s="14" t="str">
        <f t="shared" si="41"/>
        <v/>
      </c>
      <c r="AD71" s="135"/>
      <c r="AE71" s="14" t="str">
        <f t="shared" si="42"/>
        <v/>
      </c>
      <c r="AF71" s="135"/>
      <c r="AG71" s="135"/>
      <c r="AH71" s="14" t="str">
        <f ca="1">IF($U71="","",SUMPRODUCT(--(Lineups!$Y$4:$Y$79=$U71),Lineups!$AO$4:$AO$79))</f>
        <v/>
      </c>
      <c r="AI71" s="135"/>
      <c r="AJ71" s="14" t="str">
        <f t="shared" si="43"/>
        <v/>
      </c>
      <c r="AK71" s="135"/>
    </row>
    <row r="72" spans="1:37" ht="13">
      <c r="A72" s="273">
        <f t="shared" si="34"/>
        <v>18</v>
      </c>
      <c r="B72" s="273" t="str">
        <f t="shared" si="35"/>
        <v/>
      </c>
      <c r="C72" s="273" t="str">
        <f t="shared" si="35"/>
        <v/>
      </c>
      <c r="D72" s="273" t="str">
        <f ca="1">IF($B72="","",SUMPRODUCT(--(Lineups!$F$4:$F$79=$B72),--(Lineups!$B$4:$B$79=""),Lineups!$S$4:$S$79))</f>
        <v/>
      </c>
      <c r="E72" s="135"/>
      <c r="F72" s="344" t="str">
        <f ca="1">IF($B72="","",SUMPRODUCT(--(Lineups!$F$4:$F$79=$B72),--(Lineups!$B$4:$B$79="X"),Lineups!$S$4:$S$79))</f>
        <v/>
      </c>
      <c r="G72" s="344" t="str">
        <f ca="1">IF($B72="","",SUMPRODUCT(--(Lineups!$I$4:$I$79=$B72),Lineups!$S$4:$S$79))</f>
        <v/>
      </c>
      <c r="H72" s="344" t="str">
        <f ca="1">IF($B72="","",SUMPRODUCT(--(Lineups!$L$4:$L$79=$B72),Lineups!$S$4:$S$79))</f>
        <v/>
      </c>
      <c r="I72" s="344" t="str">
        <f ca="1">IF($B72="","",SUMPRODUCT(--(Lineups!$O$4:$O$79=$B72),Lineups!$S$4:$S$79))</f>
        <v/>
      </c>
      <c r="J72" s="273" t="str">
        <f t="shared" si="36"/>
        <v/>
      </c>
      <c r="K72" s="135"/>
      <c r="L72" s="273" t="str">
        <f t="shared" si="37"/>
        <v/>
      </c>
      <c r="M72" s="135"/>
      <c r="N72" s="135"/>
      <c r="O72" s="273" t="str">
        <f ca="1">IF($B72="","",SUMPRODUCT(--(Lineups!$C$4:$C$79=$B72),Lineups!$S$4:$S$79))</f>
        <v/>
      </c>
      <c r="P72" s="135"/>
      <c r="Q72" s="273" t="str">
        <f t="shared" si="38"/>
        <v/>
      </c>
      <c r="R72" s="135"/>
      <c r="S72" s="135"/>
      <c r="T72" s="273">
        <f t="shared" si="39"/>
        <v>18</v>
      </c>
      <c r="U72" s="273" t="str">
        <f t="shared" si="40"/>
        <v/>
      </c>
      <c r="V72" s="273" t="str">
        <f t="shared" si="40"/>
        <v/>
      </c>
      <c r="W72" s="273" t="str">
        <f ca="1">IF($U72="","",SUMPRODUCT(--(Lineups!$AB$4:$AB$79=$U72),--(Lineups!$X$4:$X$79=""),Lineups!$AO$4:$AO$79))</f>
        <v/>
      </c>
      <c r="X72" s="135"/>
      <c r="Y72" s="344" t="str">
        <f ca="1">IF($U72="","",SUMPRODUCT(--(Lineups!$AB$4:$AB$79=$U72),--(Lineups!$X$4:$X$79="X"),Lineups!$AO$4:$AO$79))</f>
        <v/>
      </c>
      <c r="Z72" s="344" t="str">
        <f ca="1">IF($U72="","",SUMPRODUCT(--(Lineups!$AE$4:$AE$79=$U72),Lineups!$AO$4:$AO$79))</f>
        <v/>
      </c>
      <c r="AA72" s="344" t="str">
        <f ca="1">IF($U72="","",SUMPRODUCT(--(Lineups!$AH$4:$AH$79=$U72),Lineups!$AO$4:$AO$79))</f>
        <v/>
      </c>
      <c r="AB72" s="344" t="str">
        <f ca="1">IF($U72="","",SUMPRODUCT(--(Lineups!$AK$4:$AK$79=$U72),Lineups!$AO$4:$AO$79))</f>
        <v/>
      </c>
      <c r="AC72" s="273" t="str">
        <f t="shared" si="41"/>
        <v/>
      </c>
      <c r="AD72" s="135"/>
      <c r="AE72" s="273" t="str">
        <f t="shared" si="42"/>
        <v/>
      </c>
      <c r="AF72" s="135"/>
      <c r="AG72" s="135"/>
      <c r="AH72" s="273" t="str">
        <f ca="1">IF($U72="","",SUMPRODUCT(--(Lineups!$Y$4:$Y$79=$U72),Lineups!$AO$4:$AO$79))</f>
        <v/>
      </c>
      <c r="AI72" s="135"/>
      <c r="AJ72" s="273" t="str">
        <f t="shared" si="43"/>
        <v/>
      </c>
      <c r="AK72" s="135"/>
    </row>
    <row r="73" spans="1:37">
      <c r="A73" s="14">
        <f t="shared" si="34"/>
        <v>19</v>
      </c>
      <c r="B73" s="14" t="str">
        <f t="shared" si="35"/>
        <v/>
      </c>
      <c r="C73" s="14" t="str">
        <f t="shared" si="35"/>
        <v/>
      </c>
      <c r="D73" s="14" t="str">
        <f ca="1">IF($B73="","",SUMPRODUCT(--(Lineups!$F$4:$F$79=$B73),--(Lineups!$B$4:$B$79=""),Lineups!$S$4:$S$79))</f>
        <v/>
      </c>
      <c r="E73" s="135"/>
      <c r="F73" s="344" t="str">
        <f ca="1">IF($B73="","",SUMPRODUCT(--(Lineups!$F$4:$F$79=$B73),--(Lineups!$B$4:$B$79="X"),Lineups!$S$4:$S$79))</f>
        <v/>
      </c>
      <c r="G73" s="344" t="str">
        <f ca="1">IF($B73="","",SUMPRODUCT(--(Lineups!$I$4:$I$79=$B73),Lineups!$S$4:$S$79))</f>
        <v/>
      </c>
      <c r="H73" s="344" t="str">
        <f ca="1">IF($B73="","",SUMPRODUCT(--(Lineups!$L$4:$L$79=$B73),Lineups!$S$4:$S$79))</f>
        <v/>
      </c>
      <c r="I73" s="344" t="str">
        <f ca="1">IF($B73="","",SUMPRODUCT(--(Lineups!$O$4:$O$79=$B73),Lineups!$S$4:$S$79))</f>
        <v/>
      </c>
      <c r="J73" s="14" t="str">
        <f t="shared" si="36"/>
        <v/>
      </c>
      <c r="K73" s="135"/>
      <c r="L73" s="14" t="str">
        <f t="shared" si="37"/>
        <v/>
      </c>
      <c r="M73" s="135"/>
      <c r="N73" s="135"/>
      <c r="O73" s="14" t="str">
        <f ca="1">IF($B73="","",SUMPRODUCT(--(Lineups!$C$4:$C$79=$B73),Lineups!$S$4:$S$79))</f>
        <v/>
      </c>
      <c r="P73" s="135"/>
      <c r="Q73" s="14" t="str">
        <f t="shared" si="38"/>
        <v/>
      </c>
      <c r="R73" s="135"/>
      <c r="S73" s="135"/>
      <c r="T73" s="14">
        <f t="shared" si="39"/>
        <v>19</v>
      </c>
      <c r="U73" s="14" t="str">
        <f t="shared" si="40"/>
        <v/>
      </c>
      <c r="V73" s="14" t="str">
        <f t="shared" si="40"/>
        <v/>
      </c>
      <c r="W73" s="14" t="str">
        <f ca="1">IF($U73="","",SUMPRODUCT(--(Lineups!$AB$4:$AB$79=$U73),--(Lineups!$X$4:$X$79=""),Lineups!$AO$4:$AO$79))</f>
        <v/>
      </c>
      <c r="X73" s="135"/>
      <c r="Y73" s="344" t="str">
        <f ca="1">IF($U73="","",SUMPRODUCT(--(Lineups!$AB$4:$AB$79=$U73),--(Lineups!$X$4:$X$79="X"),Lineups!$AO$4:$AO$79))</f>
        <v/>
      </c>
      <c r="Z73" s="344" t="str">
        <f ca="1">IF($U73="","",SUMPRODUCT(--(Lineups!$AE$4:$AE$79=$U73),Lineups!$AO$4:$AO$79))</f>
        <v/>
      </c>
      <c r="AA73" s="344" t="str">
        <f ca="1">IF($U73="","",SUMPRODUCT(--(Lineups!$AH$4:$AH$79=$U73),Lineups!$AO$4:$AO$79))</f>
        <v/>
      </c>
      <c r="AB73" s="344" t="str">
        <f ca="1">IF($U73="","",SUMPRODUCT(--(Lineups!$AK$4:$AK$79=$U73),Lineups!$AO$4:$AO$79))</f>
        <v/>
      </c>
      <c r="AC73" s="14" t="str">
        <f t="shared" si="41"/>
        <v/>
      </c>
      <c r="AD73" s="135"/>
      <c r="AE73" s="14" t="str">
        <f t="shared" si="42"/>
        <v/>
      </c>
      <c r="AF73" s="135"/>
      <c r="AG73" s="135"/>
      <c r="AH73" s="14" t="str">
        <f ca="1">IF($U73="","",SUMPRODUCT(--(Lineups!$Y$4:$Y$79=$U73),Lineups!$AO$4:$AO$79))</f>
        <v/>
      </c>
      <c r="AI73" s="135"/>
      <c r="AJ73" s="14" t="str">
        <f t="shared" si="43"/>
        <v/>
      </c>
      <c r="AK73" s="135"/>
    </row>
    <row r="74" spans="1:37" ht="13">
      <c r="A74" s="273">
        <f t="shared" si="34"/>
        <v>20</v>
      </c>
      <c r="B74" s="273" t="str">
        <f t="shared" si="35"/>
        <v/>
      </c>
      <c r="C74" s="273" t="str">
        <f t="shared" si="35"/>
        <v/>
      </c>
      <c r="D74" s="273" t="str">
        <f ca="1">IF($B74="","",SUMPRODUCT(--(Lineups!$F$4:$F$79=$B74),--(Lineups!$B$4:$B$79=""),Lineups!$S$4:$S$79))</f>
        <v/>
      </c>
      <c r="E74" s="135"/>
      <c r="F74" s="344" t="str">
        <f ca="1">IF($B74="","",SUMPRODUCT(--(Lineups!$F$4:$F$79=$B74),--(Lineups!$B$4:$B$79="X"),Lineups!$S$4:$S$79))</f>
        <v/>
      </c>
      <c r="G74" s="344" t="str">
        <f ca="1">IF($B74="","",SUMPRODUCT(--(Lineups!$I$4:$I$79=$B74),Lineups!$S$4:$S$79))</f>
        <v/>
      </c>
      <c r="H74" s="344" t="str">
        <f ca="1">IF($B74="","",SUMPRODUCT(--(Lineups!$L$4:$L$79=$B74),Lineups!$S$4:$S$79))</f>
        <v/>
      </c>
      <c r="I74" s="344" t="str">
        <f ca="1">IF($B74="","",SUMPRODUCT(--(Lineups!$O$4:$O$79=$B74),Lineups!$S$4:$S$79))</f>
        <v/>
      </c>
      <c r="J74" s="273" t="str">
        <f t="shared" si="36"/>
        <v/>
      </c>
      <c r="K74" s="135"/>
      <c r="L74" s="273" t="str">
        <f t="shared" si="37"/>
        <v/>
      </c>
      <c r="M74" s="135"/>
      <c r="N74" s="135"/>
      <c r="O74" s="273" t="str">
        <f ca="1">IF($B74="","",SUMPRODUCT(--(Lineups!$C$4:$C$79=$B74),Lineups!$S$4:$S$79))</f>
        <v/>
      </c>
      <c r="P74" s="135"/>
      <c r="Q74" s="273" t="str">
        <f t="shared" si="38"/>
        <v/>
      </c>
      <c r="R74" s="135"/>
      <c r="S74" s="135"/>
      <c r="T74" s="273">
        <f t="shared" si="39"/>
        <v>20</v>
      </c>
      <c r="U74" s="273" t="str">
        <f t="shared" si="40"/>
        <v/>
      </c>
      <c r="V74" s="273" t="str">
        <f t="shared" si="40"/>
        <v/>
      </c>
      <c r="W74" s="273" t="str">
        <f ca="1">IF($U74="","",SUMPRODUCT(--(Lineups!$AB$4:$AB$79=$U74),--(Lineups!$X$4:$X$79=""),Lineups!$AO$4:$AO$79))</f>
        <v/>
      </c>
      <c r="X74" s="135"/>
      <c r="Y74" s="344" t="str">
        <f ca="1">IF($U74="","",SUMPRODUCT(--(Lineups!$AB$4:$AB$79=$U74),--(Lineups!$X$4:$X$79="X"),Lineups!$AO$4:$AO$79))</f>
        <v/>
      </c>
      <c r="Z74" s="344" t="str">
        <f ca="1">IF($U74="","",SUMPRODUCT(--(Lineups!$AE$4:$AE$79=$U74),Lineups!$AO$4:$AO$79))</f>
        <v/>
      </c>
      <c r="AA74" s="344" t="str">
        <f ca="1">IF($U74="","",SUMPRODUCT(--(Lineups!$AH$4:$AH$79=$U74),Lineups!$AO$4:$AO$79))</f>
        <v/>
      </c>
      <c r="AB74" s="344" t="str">
        <f ca="1">IF($U74="","",SUMPRODUCT(--(Lineups!$AK$4:$AK$79=$U74),Lineups!$AO$4:$AO$79))</f>
        <v/>
      </c>
      <c r="AC74" s="273" t="str">
        <f t="shared" si="41"/>
        <v/>
      </c>
      <c r="AD74" s="135"/>
      <c r="AE74" s="273" t="str">
        <f t="shared" si="42"/>
        <v/>
      </c>
      <c r="AF74" s="135"/>
      <c r="AG74" s="135"/>
      <c r="AH74" s="273" t="str">
        <f ca="1">IF($U74="","",SUMPRODUCT(--(Lineups!$Y$4:$Y$79=$U74),Lineups!$AO$4:$AO$79))</f>
        <v/>
      </c>
      <c r="AI74" s="135"/>
      <c r="AJ74" s="273" t="str">
        <f t="shared" si="43"/>
        <v/>
      </c>
      <c r="AK74" s="135"/>
    </row>
    <row r="75" spans="1:37">
      <c r="B75" s="135"/>
      <c r="C75" s="135"/>
      <c r="D75" s="135"/>
      <c r="E75" s="135"/>
      <c r="F75" s="135"/>
      <c r="G75" s="135"/>
      <c r="H75" s="135"/>
      <c r="I75" s="135"/>
      <c r="J75" s="135"/>
      <c r="K75" s="135"/>
      <c r="L75" s="135"/>
      <c r="M75" s="135"/>
      <c r="N75" s="135"/>
      <c r="O75" s="135"/>
      <c r="P75" s="135"/>
      <c r="Q75" s="135"/>
      <c r="R75" s="135"/>
      <c r="S75" s="135"/>
      <c r="U75" s="135"/>
      <c r="V75" s="135"/>
      <c r="W75" s="135"/>
      <c r="X75" s="135"/>
      <c r="Y75" s="135"/>
      <c r="Z75" s="135"/>
      <c r="AA75" s="135"/>
      <c r="AB75" s="135"/>
      <c r="AC75" s="135"/>
      <c r="AD75" s="135"/>
      <c r="AE75" s="135"/>
      <c r="AF75" s="135"/>
      <c r="AG75" s="135"/>
      <c r="AH75" s="135"/>
      <c r="AI75" s="135"/>
      <c r="AJ75" s="135"/>
      <c r="AK75" s="135"/>
    </row>
    <row r="76" spans="1:37" ht="13">
      <c r="A76" s="1096" t="s">
        <v>152</v>
      </c>
      <c r="B76" s="1096"/>
      <c r="C76" s="1096"/>
      <c r="D76" s="353"/>
      <c r="E76" s="353"/>
      <c r="F76" s="353"/>
      <c r="G76" s="353"/>
      <c r="H76" s="353"/>
      <c r="I76" s="353"/>
      <c r="J76" s="353"/>
      <c r="K76" s="353"/>
      <c r="L76" s="353"/>
      <c r="M76" s="353"/>
      <c r="N76" s="353"/>
      <c r="O76" s="353"/>
      <c r="P76" s="353"/>
      <c r="Q76" s="353"/>
      <c r="R76" s="353"/>
      <c r="S76" s="135"/>
      <c r="T76" s="1096" t="s">
        <v>152</v>
      </c>
      <c r="U76" s="1096"/>
      <c r="V76" s="1096"/>
      <c r="W76" s="353"/>
      <c r="X76" s="353"/>
      <c r="Y76" s="353"/>
      <c r="Z76" s="353"/>
      <c r="AA76" s="353"/>
      <c r="AB76" s="353"/>
      <c r="AC76" s="353"/>
      <c r="AD76" s="353"/>
      <c r="AE76" s="353"/>
      <c r="AF76" s="353"/>
      <c r="AG76" s="353"/>
      <c r="AH76" s="353"/>
      <c r="AI76" s="353"/>
      <c r="AJ76" s="353"/>
      <c r="AK76" s="353"/>
    </row>
    <row r="77" spans="1:37" ht="13">
      <c r="A77" s="372">
        <v>0</v>
      </c>
      <c r="B77" s="372" t="s">
        <v>134</v>
      </c>
      <c r="C77" s="372" t="s">
        <v>135</v>
      </c>
      <c r="D77" s="372" t="s">
        <v>449</v>
      </c>
      <c r="E77" s="14"/>
      <c r="F77" s="217" t="s">
        <v>450</v>
      </c>
      <c r="G77" s="217" t="s">
        <v>450</v>
      </c>
      <c r="H77" s="217" t="s">
        <v>450</v>
      </c>
      <c r="I77" s="217" t="s">
        <v>450</v>
      </c>
      <c r="J77" s="372" t="s">
        <v>144</v>
      </c>
      <c r="K77" s="14"/>
      <c r="L77" s="372" t="s">
        <v>146</v>
      </c>
      <c r="M77" s="14"/>
      <c r="N77" s="178" t="s">
        <v>119</v>
      </c>
      <c r="O77" s="372" t="s">
        <v>447</v>
      </c>
      <c r="P77" s="14"/>
      <c r="Q77" s="372" t="s">
        <v>130</v>
      </c>
      <c r="R77" s="14"/>
      <c r="S77" s="14"/>
      <c r="T77" s="372">
        <v>0</v>
      </c>
      <c r="U77" s="372" t="s">
        <v>134</v>
      </c>
      <c r="V77" s="372" t="s">
        <v>135</v>
      </c>
      <c r="W77" s="372" t="s">
        <v>449</v>
      </c>
      <c r="X77" s="14"/>
      <c r="Y77" s="217" t="s">
        <v>450</v>
      </c>
      <c r="Z77" s="217" t="s">
        <v>450</v>
      </c>
      <c r="AA77" s="217" t="s">
        <v>450</v>
      </c>
      <c r="AB77" s="217" t="s">
        <v>450</v>
      </c>
      <c r="AC77" s="372" t="s">
        <v>144</v>
      </c>
      <c r="AD77" s="14"/>
      <c r="AE77" s="372" t="s">
        <v>146</v>
      </c>
      <c r="AF77" s="14"/>
      <c r="AG77" s="178" t="s">
        <v>119</v>
      </c>
      <c r="AH77" s="372" t="s">
        <v>447</v>
      </c>
      <c r="AI77" s="14"/>
      <c r="AJ77" s="372" t="s">
        <v>130</v>
      </c>
      <c r="AK77" s="14"/>
    </row>
    <row r="78" spans="1:37">
      <c r="A78" s="14">
        <f t="shared" ref="A78:A97" si="44">A77+1</f>
        <v>1</v>
      </c>
      <c r="B78" s="14" t="str">
        <f t="shared" ref="B78:C97" si="45">B9</f>
        <v>101</v>
      </c>
      <c r="C78" s="14" t="str">
        <f t="shared" si="45"/>
        <v>TRAUMA-LINA</v>
      </c>
      <c r="D78" s="14">
        <f ca="1">IF($B78="","",SUMPRODUCT(--(Lineups!$F$4:$F$79=$B78),--(Lineups!$B$4:$B$79=""),Lineups!$AO$4:$AO$79))</f>
        <v>0</v>
      </c>
      <c r="E78" s="135"/>
      <c r="F78" s="344">
        <f ca="1">IF($B78="","",SUMPRODUCT(--(Lineups!$F$4:$F$79=$B78),--(Lineups!$B$4:$B$79="X"),Lineups!$AO$4:$AO$79))</f>
        <v>0</v>
      </c>
      <c r="G78" s="344">
        <f ca="1">IF($B78="","",SUMPRODUCT(--(Lineups!$I$4:$I$79=$B78),Lineups!$AO$4:$AO$79))</f>
        <v>0</v>
      </c>
      <c r="H78" s="344">
        <f ca="1">IF($B78="","",SUMPRODUCT(--(Lineups!$L$4:$L$79=$B78),Lineups!$AO$4:$AO$79))</f>
        <v>0</v>
      </c>
      <c r="I78" s="344">
        <f ca="1">IF($B78="","",SUMPRODUCT(--(Lineups!$O$4:$O$79=$B78),Lineups!$AO$4:$AO$79))</f>
        <v>0</v>
      </c>
      <c r="J78" s="14">
        <f t="shared" ref="J78:J97" ca="1" si="46">IF((B78=""),"",SUM(F78:I78))</f>
        <v>0</v>
      </c>
      <c r="K78" s="135"/>
      <c r="L78" s="14">
        <f t="shared" ref="L78:L97" ca="1" si="47">IF((B78=""),"",SUM(D78,J78))</f>
        <v>0</v>
      </c>
      <c r="M78" s="135"/>
      <c r="N78" s="135"/>
      <c r="O78" s="14">
        <f ca="1">IF($B78="","",SUMPRODUCT(--(Lineups!$C$4:$C$79=$B78),Lineups!$AO$4:$AO$79))</f>
        <v>7</v>
      </c>
      <c r="P78" s="135"/>
      <c r="Q78" s="14">
        <f t="shared" ref="Q78:Q97" ca="1" si="48">IF((B78=""),"",SUM(L78,O78))</f>
        <v>7</v>
      </c>
      <c r="R78" s="135"/>
      <c r="S78" s="135"/>
      <c r="T78" s="14">
        <f t="shared" ref="T78:T97" si="49">T77+1</f>
        <v>1</v>
      </c>
      <c r="U78" s="14" t="str">
        <f t="shared" ref="U78:V97" si="50">U9</f>
        <v>223</v>
      </c>
      <c r="V78" s="14" t="str">
        <f t="shared" si="50"/>
        <v>SPANISH ASS'ASSIN</v>
      </c>
      <c r="W78" s="14">
        <f ca="1">IF($U78="","",SUMPRODUCT(--(Lineups!$AB$4:$AB$79=$U78),--(Lineups!$X$4:$X$79=""),Lineups!$S$4:$S$79))</f>
        <v>29</v>
      </c>
      <c r="X78" s="135"/>
      <c r="Y78" s="344">
        <f ca="1">IF($U78="","",SUMPRODUCT(--(Lineups!$AB$4:$AB$79=$U78),--(Lineups!$X$4:$X$79="X"),Lineups!$S$4:$S$79))</f>
        <v>0</v>
      </c>
      <c r="Z78" s="344">
        <f ca="1">IF($U78="","",SUMPRODUCT(--(Lineups!$AE$4:$AE$79=$U78),Lineups!$S$4:$S$79))</f>
        <v>13</v>
      </c>
      <c r="AA78" s="344">
        <f ca="1">IF($U78="","",SUMPRODUCT(--(Lineups!$AH$4:$AH$79=$U78),Lineups!$S$4:$S$79))</f>
        <v>0</v>
      </c>
      <c r="AB78" s="344">
        <f ca="1">IF($U78="","",SUMPRODUCT(--(Lineups!$AK$4:$AK$79=$U78),Lineups!$S$4:$S$79))</f>
        <v>0</v>
      </c>
      <c r="AC78" s="14">
        <f t="shared" ref="AC78:AC97" ca="1" si="51">IF((U78=""),"",SUM(Y78:AB78))</f>
        <v>13</v>
      </c>
      <c r="AD78" s="135"/>
      <c r="AE78" s="14">
        <f t="shared" ref="AE78:AE97" ca="1" si="52">IF((U78=""),"",SUM(W78,AC78))</f>
        <v>42</v>
      </c>
      <c r="AF78" s="135"/>
      <c r="AG78" s="135"/>
      <c r="AH78" s="14">
        <f ca="1">IF($U78="","",SUMPRODUCT(--(Lineups!$Y$4:$Y$79=$U78),Lineups!$S$4:$S$79))</f>
        <v>0</v>
      </c>
      <c r="AI78" s="135"/>
      <c r="AJ78" s="14">
        <f t="shared" ref="AJ78:AJ97" ca="1" si="53">IF((U78=""),"",SUM(AE78,AH78))</f>
        <v>42</v>
      </c>
      <c r="AK78" s="135"/>
    </row>
    <row r="79" spans="1:37" ht="13">
      <c r="A79" s="273">
        <f t="shared" si="44"/>
        <v>2</v>
      </c>
      <c r="B79" s="273" t="str">
        <f t="shared" si="45"/>
        <v>105</v>
      </c>
      <c r="C79" s="273" t="str">
        <f t="shared" si="45"/>
        <v>MAJESTIC</v>
      </c>
      <c r="D79" s="273">
        <f ca="1">IF($B79="","",SUMPRODUCT(--(Lineups!$F$4:$F$79=$B79),--(Lineups!$B$4:$B$79=""),Lineups!$AO$4:$AO$79))</f>
        <v>0</v>
      </c>
      <c r="E79" s="135"/>
      <c r="F79" s="344">
        <f ca="1">IF($B79="","",SUMPRODUCT(--(Lineups!$F$4:$F$79=$B79),--(Lineups!$B$4:$B$79="X"),Lineups!$AO$4:$AO$79))</f>
        <v>0</v>
      </c>
      <c r="G79" s="344">
        <f ca="1">IF($B79="","",SUMPRODUCT(--(Lineups!$I$4:$I$79=$B79),Lineups!$AO$4:$AO$79))</f>
        <v>0</v>
      </c>
      <c r="H79" s="344">
        <f ca="1">IF($B79="","",SUMPRODUCT(--(Lineups!$L$4:$L$79=$B79),Lineups!$AO$4:$AO$79))</f>
        <v>9</v>
      </c>
      <c r="I79" s="344">
        <f ca="1">IF($B79="","",SUMPRODUCT(--(Lineups!$O$4:$O$79=$B79),Lineups!$AO$4:$AO$79))</f>
        <v>4</v>
      </c>
      <c r="J79" s="273">
        <f t="shared" ca="1" si="46"/>
        <v>13</v>
      </c>
      <c r="K79" s="135"/>
      <c r="L79" s="273">
        <f t="shared" ca="1" si="47"/>
        <v>13</v>
      </c>
      <c r="M79" s="135"/>
      <c r="N79" s="135"/>
      <c r="O79" s="273">
        <f ca="1">IF($B79="","",SUMPRODUCT(--(Lineups!$C$4:$C$79=$B79),Lineups!$AO$4:$AO$79))</f>
        <v>4</v>
      </c>
      <c r="P79" s="135"/>
      <c r="Q79" s="273">
        <f t="shared" ca="1" si="48"/>
        <v>17</v>
      </c>
      <c r="R79" s="135"/>
      <c r="S79" s="135"/>
      <c r="T79" s="273">
        <f t="shared" si="49"/>
        <v>2</v>
      </c>
      <c r="U79" s="273" t="str">
        <f t="shared" si="50"/>
        <v>247</v>
      </c>
      <c r="V79" s="273" t="str">
        <f t="shared" si="50"/>
        <v>BOO D LIVERS</v>
      </c>
      <c r="W79" s="273">
        <f ca="1">IF($U79="","",SUMPRODUCT(--(Lineups!$AB$4:$AB$79=$U79),--(Lineups!$X$4:$X$79=""),Lineups!$S$4:$S$79))</f>
        <v>3</v>
      </c>
      <c r="X79" s="135"/>
      <c r="Y79" s="344">
        <f ca="1">IF($U79="","",SUMPRODUCT(--(Lineups!$AB$4:$AB$79=$U79),--(Lineups!$X$4:$X$79="X"),Lineups!$S$4:$S$79))</f>
        <v>0</v>
      </c>
      <c r="Z79" s="344">
        <f ca="1">IF($U79="","",SUMPRODUCT(--(Lineups!$AE$4:$AE$79=$U79),Lineups!$S$4:$S$79))</f>
        <v>0</v>
      </c>
      <c r="AA79" s="344">
        <f ca="1">IF($U79="","",SUMPRODUCT(--(Lineups!$AH$4:$AH$79=$U79),Lineups!$S$4:$S$79))</f>
        <v>14</v>
      </c>
      <c r="AB79" s="344">
        <f ca="1">IF($U79="","",SUMPRODUCT(--(Lineups!$AK$4:$AK$79=$U79),Lineups!$S$4:$S$79))</f>
        <v>22</v>
      </c>
      <c r="AC79" s="273">
        <f t="shared" ca="1" si="51"/>
        <v>36</v>
      </c>
      <c r="AD79" s="135"/>
      <c r="AE79" s="273">
        <f t="shared" ca="1" si="52"/>
        <v>39</v>
      </c>
      <c r="AF79" s="135"/>
      <c r="AG79" s="135"/>
      <c r="AH79" s="273">
        <f ca="1">IF($U79="","",SUMPRODUCT(--(Lineups!$Y$4:$Y$79=$U79),Lineups!$S$4:$S$79))</f>
        <v>0</v>
      </c>
      <c r="AI79" s="135"/>
      <c r="AJ79" s="273">
        <f t="shared" ca="1" si="53"/>
        <v>39</v>
      </c>
      <c r="AK79" s="135"/>
    </row>
    <row r="80" spans="1:37">
      <c r="A80" s="14">
        <f t="shared" si="44"/>
        <v>3</v>
      </c>
      <c r="B80" s="14" t="str">
        <f t="shared" si="45"/>
        <v>121</v>
      </c>
      <c r="C80" s="14" t="str">
        <f t="shared" si="45"/>
        <v>RACHEL TENSION</v>
      </c>
      <c r="D80" s="14">
        <f ca="1">IF($B80="","",SUMPRODUCT(--(Lineups!$F$4:$F$79=$B80),--(Lineups!$B$4:$B$79=""),Lineups!$AO$4:$AO$79))</f>
        <v>0</v>
      </c>
      <c r="E80" s="135"/>
      <c r="F80" s="344">
        <f ca="1">IF($B80="","",SUMPRODUCT(--(Lineups!$F$4:$F$79=$B80),--(Lineups!$B$4:$B$79="X"),Lineups!$AO$4:$AO$79))</f>
        <v>0</v>
      </c>
      <c r="G80" s="344">
        <f ca="1">IF($B80="","",SUMPRODUCT(--(Lineups!$I$4:$I$79=$B80),Lineups!$AO$4:$AO$79))</f>
        <v>17</v>
      </c>
      <c r="H80" s="344">
        <f ca="1">IF($B80="","",SUMPRODUCT(--(Lineups!$L$4:$L$79=$B80),Lineups!$AO$4:$AO$79))</f>
        <v>1</v>
      </c>
      <c r="I80" s="344">
        <f ca="1">IF($B80="","",SUMPRODUCT(--(Lineups!$O$4:$O$79=$B80),Lineups!$AO$4:$AO$79))</f>
        <v>4</v>
      </c>
      <c r="J80" s="14">
        <f t="shared" ca="1" si="46"/>
        <v>22</v>
      </c>
      <c r="K80" s="135"/>
      <c r="L80" s="14">
        <f t="shared" ca="1" si="47"/>
        <v>22</v>
      </c>
      <c r="M80" s="135"/>
      <c r="N80" s="135"/>
      <c r="O80" s="14">
        <f ca="1">IF($B80="","",SUMPRODUCT(--(Lineups!$C$4:$C$79=$B80),Lineups!$AO$4:$AO$79))</f>
        <v>0</v>
      </c>
      <c r="P80" s="135"/>
      <c r="Q80" s="14">
        <f t="shared" ca="1" si="48"/>
        <v>22</v>
      </c>
      <c r="R80" s="135"/>
      <c r="S80" s="135"/>
      <c r="T80" s="14">
        <f t="shared" si="49"/>
        <v>3</v>
      </c>
      <c r="U80" s="14" t="str">
        <f t="shared" si="50"/>
        <v>28</v>
      </c>
      <c r="V80" s="14" t="str">
        <f t="shared" si="50"/>
        <v>RACER MCCHASEHER</v>
      </c>
      <c r="W80" s="14">
        <f ca="1">IF($U80="","",SUMPRODUCT(--(Lineups!$AB$4:$AB$79=$U80),--(Lineups!$X$4:$X$79=""),Lineups!$S$4:$S$79))</f>
        <v>0</v>
      </c>
      <c r="X80" s="135"/>
      <c r="Y80" s="344">
        <f ca="1">IF($U80="","",SUMPRODUCT(--(Lineups!$AB$4:$AB$79=$U80),--(Lineups!$X$4:$X$79="X"),Lineups!$S$4:$S$79))</f>
        <v>0</v>
      </c>
      <c r="Z80" s="344">
        <f ca="1">IF($U80="","",SUMPRODUCT(--(Lineups!$AE$4:$AE$79=$U80),Lineups!$S$4:$S$79))</f>
        <v>0</v>
      </c>
      <c r="AA80" s="344">
        <f ca="1">IF($U80="","",SUMPRODUCT(--(Lineups!$AH$4:$AH$79=$U80),Lineups!$S$4:$S$79))</f>
        <v>11</v>
      </c>
      <c r="AB80" s="344">
        <f ca="1">IF($U80="","",SUMPRODUCT(--(Lineups!$AK$4:$AK$79=$U80),Lineups!$S$4:$S$79))</f>
        <v>0</v>
      </c>
      <c r="AC80" s="14">
        <f t="shared" ca="1" si="51"/>
        <v>11</v>
      </c>
      <c r="AD80" s="135"/>
      <c r="AE80" s="14">
        <f t="shared" ca="1" si="52"/>
        <v>11</v>
      </c>
      <c r="AF80" s="135"/>
      <c r="AG80" s="135"/>
      <c r="AH80" s="14">
        <f ca="1">IF($U80="","",SUMPRODUCT(--(Lineups!$Y$4:$Y$79=$U80),Lineups!$S$4:$S$79))</f>
        <v>31</v>
      </c>
      <c r="AI80" s="135"/>
      <c r="AJ80" s="14">
        <f t="shared" ca="1" si="53"/>
        <v>42</v>
      </c>
      <c r="AK80" s="135"/>
    </row>
    <row r="81" spans="1:37" ht="13">
      <c r="A81" s="273">
        <f t="shared" si="44"/>
        <v>4</v>
      </c>
      <c r="B81" s="273" t="str">
        <f t="shared" si="45"/>
        <v>17</v>
      </c>
      <c r="C81" s="273" t="str">
        <f t="shared" si="45"/>
        <v>MELISSA HEHMANN</v>
      </c>
      <c r="D81" s="273">
        <f ca="1">IF($B81="","",SUMPRODUCT(--(Lineups!$F$4:$F$79=$B81),--(Lineups!$B$4:$B$79=""),Lineups!$AO$4:$AO$79))</f>
        <v>0</v>
      </c>
      <c r="E81" s="135"/>
      <c r="F81" s="344">
        <f ca="1">IF($B81="","",SUMPRODUCT(--(Lineups!$F$4:$F$79=$B81),--(Lineups!$B$4:$B$79="X"),Lineups!$AO$4:$AO$79))</f>
        <v>0</v>
      </c>
      <c r="G81" s="344">
        <f ca="1">IF($B81="","",SUMPRODUCT(--(Lineups!$I$4:$I$79=$B81),Lineups!$AO$4:$AO$79))</f>
        <v>0</v>
      </c>
      <c r="H81" s="344">
        <f ca="1">IF($B81="","",SUMPRODUCT(--(Lineups!$L$4:$L$79=$B81),Lineups!$AO$4:$AO$79))</f>
        <v>4</v>
      </c>
      <c r="I81" s="344">
        <f ca="1">IF($B81="","",SUMPRODUCT(--(Lineups!$O$4:$O$79=$B81),Lineups!$AO$4:$AO$79))</f>
        <v>4</v>
      </c>
      <c r="J81" s="273">
        <f t="shared" ca="1" si="46"/>
        <v>8</v>
      </c>
      <c r="K81" s="135"/>
      <c r="L81" s="273">
        <f t="shared" ca="1" si="47"/>
        <v>8</v>
      </c>
      <c r="M81" s="135"/>
      <c r="N81" s="135"/>
      <c r="O81" s="273">
        <f ca="1">IF($B81="","",SUMPRODUCT(--(Lineups!$C$4:$C$79=$B81),Lineups!$AO$4:$AO$79))</f>
        <v>0</v>
      </c>
      <c r="P81" s="135"/>
      <c r="Q81" s="273">
        <f t="shared" ca="1" si="48"/>
        <v>8</v>
      </c>
      <c r="R81" s="135"/>
      <c r="S81" s="135"/>
      <c r="T81" s="273">
        <f t="shared" si="49"/>
        <v>4</v>
      </c>
      <c r="U81" s="273" t="str">
        <f t="shared" si="50"/>
        <v>3</v>
      </c>
      <c r="V81" s="273" t="str">
        <f t="shared" si="50"/>
        <v>ROXANNA HARDPLACE</v>
      </c>
      <c r="W81" s="273">
        <f ca="1">IF($U81="","",SUMPRODUCT(--(Lineups!$AB$4:$AB$79=$U81),--(Lineups!$X$4:$X$79=""),Lineups!$S$4:$S$79))</f>
        <v>25</v>
      </c>
      <c r="X81" s="135"/>
      <c r="Y81" s="344">
        <f ca="1">IF($U81="","",SUMPRODUCT(--(Lineups!$AB$4:$AB$79=$U81),--(Lineups!$X$4:$X$79="X"),Lineups!$S$4:$S$79))</f>
        <v>0</v>
      </c>
      <c r="Z81" s="344">
        <f ca="1">IF($U81="","",SUMPRODUCT(--(Lineups!$AE$4:$AE$79=$U81),Lineups!$S$4:$S$79))</f>
        <v>16</v>
      </c>
      <c r="AA81" s="344">
        <f ca="1">IF($U81="","",SUMPRODUCT(--(Lineups!$AH$4:$AH$79=$U81),Lineups!$S$4:$S$79))</f>
        <v>0</v>
      </c>
      <c r="AB81" s="344">
        <f ca="1">IF($U81="","",SUMPRODUCT(--(Lineups!$AK$4:$AK$79=$U81),Lineups!$S$4:$S$79))</f>
        <v>0</v>
      </c>
      <c r="AC81" s="273">
        <f t="shared" ca="1" si="51"/>
        <v>16</v>
      </c>
      <c r="AD81" s="135"/>
      <c r="AE81" s="273">
        <f t="shared" ca="1" si="52"/>
        <v>41</v>
      </c>
      <c r="AF81" s="135"/>
      <c r="AG81" s="135"/>
      <c r="AH81" s="273">
        <f ca="1">IF($U81="","",SUMPRODUCT(--(Lineups!$Y$4:$Y$79=$U81),Lineups!$S$4:$S$79))</f>
        <v>3</v>
      </c>
      <c r="AI81" s="135"/>
      <c r="AJ81" s="273">
        <f t="shared" ca="1" si="53"/>
        <v>44</v>
      </c>
      <c r="AK81" s="135"/>
    </row>
    <row r="82" spans="1:37">
      <c r="A82" s="14">
        <f t="shared" si="44"/>
        <v>5</v>
      </c>
      <c r="B82" s="14" t="str">
        <f t="shared" si="45"/>
        <v>1942</v>
      </c>
      <c r="C82" s="14" t="str">
        <f t="shared" si="45"/>
        <v>VERONICA DODGE</v>
      </c>
      <c r="D82" s="14">
        <f ca="1">IF($B82="","",SUMPRODUCT(--(Lineups!$F$4:$F$79=$B82),--(Lineups!$B$4:$B$79=""),Lineups!$AO$4:$AO$79))</f>
        <v>0</v>
      </c>
      <c r="E82" s="135"/>
      <c r="F82" s="344">
        <f ca="1">IF($B82="","",SUMPRODUCT(--(Lineups!$F$4:$F$79=$B82),--(Lineups!$B$4:$B$79="X"),Lineups!$AO$4:$AO$79))</f>
        <v>0</v>
      </c>
      <c r="G82" s="344">
        <f ca="1">IF($B82="","",SUMPRODUCT(--(Lineups!$I$4:$I$79=$B82),Lineups!$AO$4:$AO$79))</f>
        <v>0</v>
      </c>
      <c r="H82" s="344">
        <f ca="1">IF($B82="","",SUMPRODUCT(--(Lineups!$L$4:$L$79=$B82),Lineups!$AO$4:$AO$79))</f>
        <v>0</v>
      </c>
      <c r="I82" s="344">
        <f ca="1">IF($B82="","",SUMPRODUCT(--(Lineups!$O$4:$O$79=$B82),Lineups!$AO$4:$AO$79))</f>
        <v>30</v>
      </c>
      <c r="J82" s="14">
        <f t="shared" ca="1" si="46"/>
        <v>30</v>
      </c>
      <c r="K82" s="135"/>
      <c r="L82" s="14">
        <f t="shared" ca="1" si="47"/>
        <v>30</v>
      </c>
      <c r="M82" s="135"/>
      <c r="N82" s="135"/>
      <c r="O82" s="14">
        <f ca="1">IF($B82="","",SUMPRODUCT(--(Lineups!$C$4:$C$79=$B82),Lineups!$AO$4:$AO$79))</f>
        <v>0</v>
      </c>
      <c r="P82" s="135"/>
      <c r="Q82" s="14">
        <f t="shared" ca="1" si="48"/>
        <v>30</v>
      </c>
      <c r="R82" s="135"/>
      <c r="S82" s="135"/>
      <c r="T82" s="14">
        <f t="shared" si="49"/>
        <v>5</v>
      </c>
      <c r="U82" s="14" t="str">
        <f t="shared" si="50"/>
        <v>303</v>
      </c>
      <c r="V82" s="14" t="str">
        <f t="shared" si="50"/>
        <v>BRUISIE SIOUXXX</v>
      </c>
      <c r="W82" s="14">
        <f ca="1">IF($U82="","",SUMPRODUCT(--(Lineups!$AB$4:$AB$79=$U82),--(Lineups!$X$4:$X$79=""),Lineups!$S$4:$S$79))</f>
        <v>0</v>
      </c>
      <c r="X82" s="135"/>
      <c r="Y82" s="344">
        <f ca="1">IF($U82="","",SUMPRODUCT(--(Lineups!$AB$4:$AB$79=$U82),--(Lineups!$X$4:$X$79="X"),Lineups!$S$4:$S$79))</f>
        <v>0</v>
      </c>
      <c r="Z82" s="344">
        <f ca="1">IF($U82="","",SUMPRODUCT(--(Lineups!$AE$4:$AE$79=$U82),Lineups!$S$4:$S$79))</f>
        <v>7</v>
      </c>
      <c r="AA82" s="344">
        <f ca="1">IF($U82="","",SUMPRODUCT(--(Lineups!$AH$4:$AH$79=$U82),Lineups!$S$4:$S$79))</f>
        <v>10</v>
      </c>
      <c r="AB82" s="344">
        <f ca="1">IF($U82="","",SUMPRODUCT(--(Lineups!$AK$4:$AK$79=$U82),Lineups!$S$4:$S$79))</f>
        <v>0</v>
      </c>
      <c r="AC82" s="14">
        <f t="shared" ca="1" si="51"/>
        <v>17</v>
      </c>
      <c r="AD82" s="135"/>
      <c r="AE82" s="14">
        <f t="shared" ca="1" si="52"/>
        <v>17</v>
      </c>
      <c r="AF82" s="135"/>
      <c r="AG82" s="135"/>
      <c r="AH82" s="14">
        <f ca="1">IF($U82="","",SUMPRODUCT(--(Lineups!$Y$4:$Y$79=$U82),Lineups!$S$4:$S$79))</f>
        <v>0</v>
      </c>
      <c r="AI82" s="135"/>
      <c r="AJ82" s="14">
        <f t="shared" ca="1" si="53"/>
        <v>17</v>
      </c>
      <c r="AK82" s="135"/>
    </row>
    <row r="83" spans="1:37" ht="13">
      <c r="A83" s="273">
        <f t="shared" si="44"/>
        <v>6</v>
      </c>
      <c r="B83" s="273" t="str">
        <f t="shared" si="45"/>
        <v>2</v>
      </c>
      <c r="C83" s="273" t="str">
        <f t="shared" si="45"/>
        <v>CEREAL KILLER</v>
      </c>
      <c r="D83" s="273">
        <f ca="1">IF($B83="","",SUMPRODUCT(--(Lineups!$F$4:$F$79=$B83),--(Lineups!$B$4:$B$79=""),Lineups!$AO$4:$AO$79))</f>
        <v>26</v>
      </c>
      <c r="E83" s="135"/>
      <c r="F83" s="344">
        <f ca="1">IF($B83="","",SUMPRODUCT(--(Lineups!$F$4:$F$79=$B83),--(Lineups!$B$4:$B$79="X"),Lineups!$AO$4:$AO$79))</f>
        <v>0</v>
      </c>
      <c r="G83" s="344">
        <f ca="1">IF($B83="","",SUMPRODUCT(--(Lineups!$I$4:$I$79=$B83),Lineups!$AO$4:$AO$79))</f>
        <v>0</v>
      </c>
      <c r="H83" s="344">
        <f ca="1">IF($B83="","",SUMPRODUCT(--(Lineups!$L$4:$L$79=$B83),Lineups!$AO$4:$AO$79))</f>
        <v>10</v>
      </c>
      <c r="I83" s="344">
        <f ca="1">IF($B83="","",SUMPRODUCT(--(Lineups!$O$4:$O$79=$B83),Lineups!$AO$4:$AO$79))</f>
        <v>0</v>
      </c>
      <c r="J83" s="273">
        <f t="shared" ca="1" si="46"/>
        <v>10</v>
      </c>
      <c r="K83" s="135"/>
      <c r="L83" s="273">
        <f t="shared" ca="1" si="47"/>
        <v>36</v>
      </c>
      <c r="M83" s="135"/>
      <c r="N83" s="135"/>
      <c r="O83" s="273">
        <f ca="1">IF($B83="","",SUMPRODUCT(--(Lineups!$C$4:$C$79=$B83),Lineups!$AO$4:$AO$79))</f>
        <v>0</v>
      </c>
      <c r="P83" s="135"/>
      <c r="Q83" s="273">
        <f t="shared" ca="1" si="48"/>
        <v>36</v>
      </c>
      <c r="R83" s="135"/>
      <c r="S83" s="135"/>
      <c r="T83" s="273">
        <f t="shared" si="49"/>
        <v>6</v>
      </c>
      <c r="U83" s="273" t="str">
        <f t="shared" si="50"/>
        <v>45</v>
      </c>
      <c r="V83" s="273" t="str">
        <f t="shared" si="50"/>
        <v>FETA SLEEZE</v>
      </c>
      <c r="W83" s="273">
        <f ca="1">IF($U83="","",SUMPRODUCT(--(Lineups!$AB$4:$AB$79=$U83),--(Lineups!$X$4:$X$79=""),Lineups!$S$4:$S$79))</f>
        <v>16</v>
      </c>
      <c r="X83" s="135"/>
      <c r="Y83" s="344">
        <f ca="1">IF($U83="","",SUMPRODUCT(--(Lineups!$AB$4:$AB$79=$U83),--(Lineups!$X$4:$X$79="X"),Lineups!$S$4:$S$79))</f>
        <v>0</v>
      </c>
      <c r="Z83" s="344">
        <f ca="1">IF($U83="","",SUMPRODUCT(--(Lineups!$AE$4:$AE$79=$U83),Lineups!$S$4:$S$79))</f>
        <v>0</v>
      </c>
      <c r="AA83" s="344">
        <f ca="1">IF($U83="","",SUMPRODUCT(--(Lineups!$AH$4:$AH$79=$U83),Lineups!$S$4:$S$79))</f>
        <v>8</v>
      </c>
      <c r="AB83" s="344">
        <f ca="1">IF($U83="","",SUMPRODUCT(--(Lineups!$AK$4:$AK$79=$U83),Lineups!$S$4:$S$79))</f>
        <v>25</v>
      </c>
      <c r="AC83" s="273">
        <f t="shared" ca="1" si="51"/>
        <v>33</v>
      </c>
      <c r="AD83" s="135"/>
      <c r="AE83" s="273">
        <f t="shared" ca="1" si="52"/>
        <v>49</v>
      </c>
      <c r="AF83" s="135"/>
      <c r="AG83" s="135"/>
      <c r="AH83" s="273">
        <f ca="1">IF($U83="","",SUMPRODUCT(--(Lineups!$Y$4:$Y$79=$U83),Lineups!$S$4:$S$79))</f>
        <v>0</v>
      </c>
      <c r="AI83" s="135"/>
      <c r="AJ83" s="273">
        <f t="shared" ca="1" si="53"/>
        <v>49</v>
      </c>
      <c r="AK83" s="135"/>
    </row>
    <row r="84" spans="1:37">
      <c r="A84" s="14">
        <f t="shared" si="44"/>
        <v>7</v>
      </c>
      <c r="B84" s="14" t="str">
        <f t="shared" si="45"/>
        <v>218</v>
      </c>
      <c r="C84" s="14" t="str">
        <f t="shared" si="45"/>
        <v>ASIAN SINSATION</v>
      </c>
      <c r="D84" s="14">
        <f ca="1">IF($B84="","",SUMPRODUCT(--(Lineups!$F$4:$F$79=$B84),--(Lineups!$B$4:$B$79=""),Lineups!$AO$4:$AO$79))</f>
        <v>14</v>
      </c>
      <c r="E84" s="135"/>
      <c r="F84" s="344">
        <f ca="1">IF($B84="","",SUMPRODUCT(--(Lineups!$F$4:$F$79=$B84),--(Lineups!$B$4:$B$79="X"),Lineups!$AO$4:$AO$79))</f>
        <v>0</v>
      </c>
      <c r="G84" s="344">
        <f ca="1">IF($B84="","",SUMPRODUCT(--(Lineups!$I$4:$I$79=$B84),Lineups!$AO$4:$AO$79))</f>
        <v>0</v>
      </c>
      <c r="H84" s="344">
        <f ca="1">IF($B84="","",SUMPRODUCT(--(Lineups!$L$4:$L$79=$B84),Lineups!$AO$4:$AO$79))</f>
        <v>0</v>
      </c>
      <c r="I84" s="344">
        <f ca="1">IF($B84="","",SUMPRODUCT(--(Lineups!$O$4:$O$79=$B84),Lineups!$AO$4:$AO$79))</f>
        <v>2</v>
      </c>
      <c r="J84" s="14">
        <f t="shared" ca="1" si="46"/>
        <v>2</v>
      </c>
      <c r="K84" s="135"/>
      <c r="L84" s="14">
        <f t="shared" ca="1" si="47"/>
        <v>16</v>
      </c>
      <c r="M84" s="135"/>
      <c r="N84" s="135"/>
      <c r="O84" s="14">
        <f ca="1">IF($B84="","",SUMPRODUCT(--(Lineups!$C$4:$C$79=$B84),Lineups!$AO$4:$AO$79))</f>
        <v>0</v>
      </c>
      <c r="P84" s="135"/>
      <c r="Q84" s="14">
        <f t="shared" ca="1" si="48"/>
        <v>16</v>
      </c>
      <c r="R84" s="135"/>
      <c r="S84" s="135"/>
      <c r="T84" s="14">
        <f t="shared" si="49"/>
        <v>7</v>
      </c>
      <c r="U84" s="14" t="str">
        <f t="shared" si="50"/>
        <v>46</v>
      </c>
      <c r="V84" s="14" t="str">
        <f t="shared" si="50"/>
        <v>FATAL FEMME</v>
      </c>
      <c r="W84" s="14">
        <f ca="1">IF($U84="","",SUMPRODUCT(--(Lineups!$AB$4:$AB$79=$U84),--(Lineups!$X$4:$X$79=""),Lineups!$S$4:$S$79))</f>
        <v>0</v>
      </c>
      <c r="X84" s="135"/>
      <c r="Y84" s="344">
        <f ca="1">IF($U84="","",SUMPRODUCT(--(Lineups!$AB$4:$AB$79=$U84),--(Lineups!$X$4:$X$79="X"),Lineups!$S$4:$S$79))</f>
        <v>0</v>
      </c>
      <c r="Z84" s="344">
        <f ca="1">IF($U84="","",SUMPRODUCT(--(Lineups!$AE$4:$AE$79=$U84),Lineups!$S$4:$S$79))</f>
        <v>21</v>
      </c>
      <c r="AA84" s="344">
        <f ca="1">IF($U84="","",SUMPRODUCT(--(Lineups!$AH$4:$AH$79=$U84),Lineups!$S$4:$S$79))</f>
        <v>5</v>
      </c>
      <c r="AB84" s="344">
        <f ca="1">IF($U84="","",SUMPRODUCT(--(Lineups!$AK$4:$AK$79=$U84),Lineups!$S$4:$S$79))</f>
        <v>0</v>
      </c>
      <c r="AC84" s="14">
        <f t="shared" ca="1" si="51"/>
        <v>26</v>
      </c>
      <c r="AD84" s="135"/>
      <c r="AE84" s="14">
        <f t="shared" ca="1" si="52"/>
        <v>26</v>
      </c>
      <c r="AF84" s="135"/>
      <c r="AG84" s="135"/>
      <c r="AH84" s="14">
        <f ca="1">IF($U84="","",SUMPRODUCT(--(Lineups!$Y$4:$Y$79=$U84),Lineups!$S$4:$S$79))</f>
        <v>0</v>
      </c>
      <c r="AI84" s="135"/>
      <c r="AJ84" s="14">
        <f t="shared" ca="1" si="53"/>
        <v>26</v>
      </c>
      <c r="AK84" s="135"/>
    </row>
    <row r="85" spans="1:37" ht="13">
      <c r="A85" s="273">
        <f t="shared" si="44"/>
        <v>8</v>
      </c>
      <c r="B85" s="273" t="str">
        <f t="shared" si="45"/>
        <v>318</v>
      </c>
      <c r="C85" s="273" t="str">
        <f t="shared" si="45"/>
        <v>WILLA HOEFLINCH</v>
      </c>
      <c r="D85" s="273">
        <f ca="1">IF($B85="","",SUMPRODUCT(--(Lineups!$F$4:$F$79=$B85),--(Lineups!$B$4:$B$79=""),Lineups!$AO$4:$AO$79))</f>
        <v>0</v>
      </c>
      <c r="E85" s="135"/>
      <c r="F85" s="344">
        <f ca="1">IF($B85="","",SUMPRODUCT(--(Lineups!$F$4:$F$79=$B85),--(Lineups!$B$4:$B$79="X"),Lineups!$AO$4:$AO$79))</f>
        <v>0</v>
      </c>
      <c r="G85" s="344">
        <f ca="1">IF($B85="","",SUMPRODUCT(--(Lineups!$I$4:$I$79=$B85),Lineups!$AO$4:$AO$79))</f>
        <v>0</v>
      </c>
      <c r="H85" s="344">
        <f ca="1">IF($B85="","",SUMPRODUCT(--(Lineups!$L$4:$L$79=$B85),Lineups!$AO$4:$AO$79))</f>
        <v>0</v>
      </c>
      <c r="I85" s="344">
        <f ca="1">IF($B85="","",SUMPRODUCT(--(Lineups!$O$4:$O$79=$B85),Lineups!$AO$4:$AO$79))</f>
        <v>1</v>
      </c>
      <c r="J85" s="273">
        <f t="shared" ca="1" si="46"/>
        <v>1</v>
      </c>
      <c r="K85" s="135"/>
      <c r="L85" s="273">
        <f t="shared" ca="1" si="47"/>
        <v>1</v>
      </c>
      <c r="M85" s="135"/>
      <c r="N85" s="135"/>
      <c r="O85" s="273">
        <f ca="1">IF($B85="","",SUMPRODUCT(--(Lineups!$C$4:$C$79=$B85),Lineups!$AO$4:$AO$79))</f>
        <v>0</v>
      </c>
      <c r="P85" s="135"/>
      <c r="Q85" s="273">
        <f t="shared" ca="1" si="48"/>
        <v>1</v>
      </c>
      <c r="R85" s="135"/>
      <c r="S85" s="135"/>
      <c r="T85" s="273">
        <f t="shared" si="49"/>
        <v>8</v>
      </c>
      <c r="U85" s="273" t="str">
        <f t="shared" si="50"/>
        <v>462</v>
      </c>
      <c r="V85" s="273" t="str">
        <f t="shared" si="50"/>
        <v>ANOMALY</v>
      </c>
      <c r="W85" s="273">
        <f ca="1">IF($U85="","",SUMPRODUCT(--(Lineups!$AB$4:$AB$79=$U85),--(Lineups!$X$4:$X$79=""),Lineups!$S$4:$S$79))</f>
        <v>0</v>
      </c>
      <c r="X85" s="135"/>
      <c r="Y85" s="344">
        <f ca="1">IF($U85="","",SUMPRODUCT(--(Lineups!$AB$4:$AB$79=$U85),--(Lineups!$X$4:$X$79="X"),Lineups!$S$4:$S$79))</f>
        <v>0</v>
      </c>
      <c r="Z85" s="344">
        <f ca="1">IF($U85="","",SUMPRODUCT(--(Lineups!$AE$4:$AE$79=$U85),Lineups!$S$4:$S$79))</f>
        <v>0</v>
      </c>
      <c r="AA85" s="344">
        <f ca="1">IF($U85="","",SUMPRODUCT(--(Lineups!$AH$4:$AH$79=$U85),Lineups!$S$4:$S$79))</f>
        <v>0</v>
      </c>
      <c r="AB85" s="344">
        <f ca="1">IF($U85="","",SUMPRODUCT(--(Lineups!$AK$4:$AK$79=$U85),Lineups!$S$4:$S$79))</f>
        <v>0</v>
      </c>
      <c r="AC85" s="273">
        <f t="shared" ca="1" si="51"/>
        <v>0</v>
      </c>
      <c r="AD85" s="135"/>
      <c r="AE85" s="273">
        <f t="shared" ca="1" si="52"/>
        <v>0</v>
      </c>
      <c r="AF85" s="135"/>
      <c r="AG85" s="135"/>
      <c r="AH85" s="273">
        <f ca="1">IF($U85="","",SUMPRODUCT(--(Lineups!$Y$4:$Y$79=$U85),Lineups!$S$4:$S$79))</f>
        <v>0</v>
      </c>
      <c r="AI85" s="135"/>
      <c r="AJ85" s="273">
        <f t="shared" ca="1" si="53"/>
        <v>0</v>
      </c>
      <c r="AK85" s="135"/>
    </row>
    <row r="86" spans="1:37">
      <c r="A86" s="14">
        <f t="shared" si="44"/>
        <v>9</v>
      </c>
      <c r="B86" s="14" t="str">
        <f t="shared" si="45"/>
        <v>4</v>
      </c>
      <c r="C86" s="14" t="str">
        <f t="shared" si="45"/>
        <v>R.I.P. TIDE</v>
      </c>
      <c r="D86" s="14">
        <f ca="1">IF($B86="","",SUMPRODUCT(--(Lineups!$F$4:$F$79=$B86),--(Lineups!$B$4:$B$79=""),Lineups!$AO$4:$AO$79))</f>
        <v>6</v>
      </c>
      <c r="E86" s="135"/>
      <c r="F86" s="344">
        <f ca="1">IF($B86="","",SUMPRODUCT(--(Lineups!$F$4:$F$79=$B86),--(Lineups!$B$4:$B$79="X"),Lineups!$AO$4:$AO$79))</f>
        <v>0</v>
      </c>
      <c r="G86" s="344">
        <f ca="1">IF($B86="","",SUMPRODUCT(--(Lineups!$I$4:$I$79=$B86),Lineups!$AO$4:$AO$79))</f>
        <v>5</v>
      </c>
      <c r="H86" s="344">
        <f ca="1">IF($B86="","",SUMPRODUCT(--(Lineups!$L$4:$L$79=$B86),Lineups!$AO$4:$AO$79))</f>
        <v>5</v>
      </c>
      <c r="I86" s="344">
        <f ca="1">IF($B86="","",SUMPRODUCT(--(Lineups!$O$4:$O$79=$B86),Lineups!$AO$4:$AO$79))</f>
        <v>0</v>
      </c>
      <c r="J86" s="14">
        <f t="shared" ca="1" si="46"/>
        <v>10</v>
      </c>
      <c r="K86" s="135"/>
      <c r="L86" s="14">
        <f t="shared" ca="1" si="47"/>
        <v>16</v>
      </c>
      <c r="M86" s="135"/>
      <c r="N86" s="135"/>
      <c r="O86" s="14">
        <f ca="1">IF($B86="","",SUMPRODUCT(--(Lineups!$C$4:$C$79=$B86),Lineups!$AO$4:$AO$79))</f>
        <v>0</v>
      </c>
      <c r="P86" s="135"/>
      <c r="Q86" s="14">
        <f t="shared" ca="1" si="48"/>
        <v>16</v>
      </c>
      <c r="R86" s="135"/>
      <c r="S86" s="135"/>
      <c r="T86" s="14">
        <f t="shared" si="49"/>
        <v>9</v>
      </c>
      <c r="U86" s="14" t="str">
        <f t="shared" si="50"/>
        <v>620</v>
      </c>
      <c r="V86" s="14" t="str">
        <f t="shared" si="50"/>
        <v>LAZER BEAM</v>
      </c>
      <c r="W86" s="14">
        <f ca="1">IF($U86="","",SUMPRODUCT(--(Lineups!$AB$4:$AB$79=$U86),--(Lineups!$X$4:$X$79=""),Lineups!$S$4:$S$79))</f>
        <v>0</v>
      </c>
      <c r="X86" s="135"/>
      <c r="Y86" s="344">
        <f ca="1">IF($U86="","",SUMPRODUCT(--(Lineups!$AB$4:$AB$79=$U86),--(Lineups!$X$4:$X$79="X"),Lineups!$S$4:$S$79))</f>
        <v>0</v>
      </c>
      <c r="Z86" s="344">
        <f ca="1">IF($U86="","",SUMPRODUCT(--(Lineups!$AE$4:$AE$79=$U86),Lineups!$S$4:$S$79))</f>
        <v>0</v>
      </c>
      <c r="AA86" s="344">
        <f ca="1">IF($U86="","",SUMPRODUCT(--(Lineups!$AH$4:$AH$79=$U86),Lineups!$S$4:$S$79))</f>
        <v>0</v>
      </c>
      <c r="AB86" s="344">
        <f ca="1">IF($U86="","",SUMPRODUCT(--(Lineups!$AK$4:$AK$79=$U86),Lineups!$S$4:$S$79))</f>
        <v>0</v>
      </c>
      <c r="AC86" s="14">
        <f t="shared" ca="1" si="51"/>
        <v>0</v>
      </c>
      <c r="AD86" s="135"/>
      <c r="AE86" s="14">
        <f t="shared" ca="1" si="52"/>
        <v>0</v>
      </c>
      <c r="AF86" s="135"/>
      <c r="AG86" s="135"/>
      <c r="AH86" s="14">
        <f ca="1">IF($U86="","",SUMPRODUCT(--(Lineups!$Y$4:$Y$79=$U86),Lineups!$S$4:$S$79))</f>
        <v>26</v>
      </c>
      <c r="AI86" s="135"/>
      <c r="AJ86" s="14">
        <f t="shared" ca="1" si="53"/>
        <v>26</v>
      </c>
      <c r="AK86" s="135"/>
    </row>
    <row r="87" spans="1:37" ht="13">
      <c r="A87" s="273">
        <f t="shared" si="44"/>
        <v>10</v>
      </c>
      <c r="B87" s="273" t="str">
        <f t="shared" si="45"/>
        <v>614</v>
      </c>
      <c r="C87" s="273" t="str">
        <f t="shared" si="45"/>
        <v>G-ROCKET</v>
      </c>
      <c r="D87" s="273">
        <f ca="1">IF($B87="","",SUMPRODUCT(--(Lineups!$F$4:$F$79=$B87),--(Lineups!$B$4:$B$79=""),Lineups!$AO$4:$AO$79))</f>
        <v>0</v>
      </c>
      <c r="E87" s="135"/>
      <c r="F87" s="344">
        <f ca="1">IF($B87="","",SUMPRODUCT(--(Lineups!$F$4:$F$79=$B87),--(Lineups!$B$4:$B$79="X"),Lineups!$AO$4:$AO$79))</f>
        <v>0</v>
      </c>
      <c r="G87" s="344">
        <f ca="1">IF($B87="","",SUMPRODUCT(--(Lineups!$I$4:$I$79=$B87),Lineups!$AO$4:$AO$79))</f>
        <v>0</v>
      </c>
      <c r="H87" s="344">
        <f ca="1">IF($B87="","",SUMPRODUCT(--(Lineups!$L$4:$L$79=$B87),Lineups!$AO$4:$AO$79))</f>
        <v>0</v>
      </c>
      <c r="I87" s="344">
        <f ca="1">IF($B87="","",SUMPRODUCT(--(Lineups!$O$4:$O$79=$B87),Lineups!$AO$4:$AO$79))</f>
        <v>0</v>
      </c>
      <c r="J87" s="273">
        <f t="shared" ca="1" si="46"/>
        <v>0</v>
      </c>
      <c r="K87" s="135"/>
      <c r="L87" s="273">
        <f t="shared" ca="1" si="47"/>
        <v>0</v>
      </c>
      <c r="M87" s="135"/>
      <c r="N87" s="135"/>
      <c r="O87" s="273">
        <f ca="1">IF($B87="","",SUMPRODUCT(--(Lineups!$C$4:$C$79=$B87),Lineups!$AO$4:$AO$79))</f>
        <v>9</v>
      </c>
      <c r="P87" s="135"/>
      <c r="Q87" s="273">
        <f t="shared" ca="1" si="48"/>
        <v>9</v>
      </c>
      <c r="R87" s="135"/>
      <c r="S87" s="135"/>
      <c r="T87" s="273">
        <f t="shared" si="49"/>
        <v>10</v>
      </c>
      <c r="U87" s="273" t="str">
        <f t="shared" si="50"/>
        <v>666</v>
      </c>
      <c r="V87" s="273" t="str">
        <f t="shared" si="50"/>
        <v>ALLY SIN SHOVERLAND</v>
      </c>
      <c r="W87" s="273">
        <f ca="1">IF($U87="","",SUMPRODUCT(--(Lineups!$AB$4:$AB$79=$U87),--(Lineups!$X$4:$X$79=""),Lineups!$S$4:$S$79))</f>
        <v>0</v>
      </c>
      <c r="X87" s="135"/>
      <c r="Y87" s="344">
        <f ca="1">IF($U87="","",SUMPRODUCT(--(Lineups!$AB$4:$AB$79=$U87),--(Lineups!$X$4:$X$79="X"),Lineups!$S$4:$S$79))</f>
        <v>0</v>
      </c>
      <c r="Z87" s="344">
        <f ca="1">IF($U87="","",SUMPRODUCT(--(Lineups!$AE$4:$AE$79=$U87),Lineups!$S$4:$S$79))</f>
        <v>0</v>
      </c>
      <c r="AA87" s="344">
        <f ca="1">IF($U87="","",SUMPRODUCT(--(Lineups!$AH$4:$AH$79=$U87),Lineups!$S$4:$S$79))</f>
        <v>0</v>
      </c>
      <c r="AB87" s="344">
        <f ca="1">IF($U87="","",SUMPRODUCT(--(Lineups!$AK$4:$AK$79=$U87),Lineups!$S$4:$S$79))</f>
        <v>0</v>
      </c>
      <c r="AC87" s="273">
        <f t="shared" ca="1" si="51"/>
        <v>0</v>
      </c>
      <c r="AD87" s="135"/>
      <c r="AE87" s="273">
        <f t="shared" ca="1" si="52"/>
        <v>0</v>
      </c>
      <c r="AF87" s="135"/>
      <c r="AG87" s="135"/>
      <c r="AH87" s="273">
        <f ca="1">IF($U87="","",SUMPRODUCT(--(Lineups!$Y$4:$Y$79=$U87),Lineups!$S$4:$S$79))</f>
        <v>13</v>
      </c>
      <c r="AI87" s="135"/>
      <c r="AJ87" s="273">
        <f t="shared" ca="1" si="53"/>
        <v>13</v>
      </c>
      <c r="AK87" s="135"/>
    </row>
    <row r="88" spans="1:37">
      <c r="A88" s="14">
        <f t="shared" si="44"/>
        <v>11</v>
      </c>
      <c r="B88" s="14" t="str">
        <f t="shared" si="45"/>
        <v>69</v>
      </c>
      <c r="C88" s="14" t="str">
        <f t="shared" si="45"/>
        <v>PUSHYCAT</v>
      </c>
      <c r="D88" s="14">
        <f ca="1">IF($B88="","",SUMPRODUCT(--(Lineups!$F$4:$F$79=$B88),--(Lineups!$B$4:$B$79=""),Lineups!$AO$4:$AO$79))</f>
        <v>0</v>
      </c>
      <c r="E88" s="135"/>
      <c r="F88" s="344">
        <f ca="1">IF($B88="","",SUMPRODUCT(--(Lineups!$F$4:$F$79=$B88),--(Lineups!$B$4:$B$79="X"),Lineups!$AO$4:$AO$79))</f>
        <v>0</v>
      </c>
      <c r="G88" s="344">
        <f ca="1">IF($B88="","",SUMPRODUCT(--(Lineups!$I$4:$I$79=$B88),Lineups!$AO$4:$AO$79))</f>
        <v>0</v>
      </c>
      <c r="H88" s="344">
        <f ca="1">IF($B88="","",SUMPRODUCT(--(Lineups!$L$4:$L$79=$B88),Lineups!$AO$4:$AO$79))</f>
        <v>0</v>
      </c>
      <c r="I88" s="344">
        <f ca="1">IF($B88="","",SUMPRODUCT(--(Lineups!$O$4:$O$79=$B88),Lineups!$AO$4:$AO$79))</f>
        <v>0</v>
      </c>
      <c r="J88" s="14">
        <f t="shared" ca="1" si="46"/>
        <v>0</v>
      </c>
      <c r="K88" s="135"/>
      <c r="L88" s="14">
        <f t="shared" ca="1" si="47"/>
        <v>0</v>
      </c>
      <c r="M88" s="135"/>
      <c r="N88" s="135"/>
      <c r="O88" s="14">
        <f ca="1">IF($B88="","",SUMPRODUCT(--(Lineups!$C$4:$C$79=$B88),Lineups!$AO$4:$AO$79))</f>
        <v>5</v>
      </c>
      <c r="P88" s="135"/>
      <c r="Q88" s="14">
        <f t="shared" ca="1" si="48"/>
        <v>5</v>
      </c>
      <c r="R88" s="135"/>
      <c r="S88" s="135"/>
      <c r="T88" s="14">
        <f t="shared" si="49"/>
        <v>11</v>
      </c>
      <c r="U88" s="14" t="str">
        <f t="shared" si="50"/>
        <v>B00M</v>
      </c>
      <c r="V88" s="14" t="str">
        <f t="shared" si="50"/>
        <v>DOOM SHAKALAKA</v>
      </c>
      <c r="W88" s="14">
        <f ca="1">IF($U88="","",SUMPRODUCT(--(Lineups!$AB$4:$AB$79=$U88),--(Lineups!$X$4:$X$79=""),Lineups!$S$4:$S$79))</f>
        <v>0</v>
      </c>
      <c r="X88" s="135"/>
      <c r="Y88" s="344">
        <f ca="1">IF($U88="","",SUMPRODUCT(--(Lineups!$AB$4:$AB$79=$U88),--(Lineups!$X$4:$X$79="X"),Lineups!$S$4:$S$79))</f>
        <v>0</v>
      </c>
      <c r="Z88" s="344">
        <f ca="1">IF($U88="","",SUMPRODUCT(--(Lineups!$AE$4:$AE$79=$U88),Lineups!$S$4:$S$79))</f>
        <v>0</v>
      </c>
      <c r="AA88" s="344">
        <f ca="1">IF($U88="","",SUMPRODUCT(--(Lineups!$AH$4:$AH$79=$U88),Lineups!$S$4:$S$79))</f>
        <v>0</v>
      </c>
      <c r="AB88" s="344">
        <f ca="1">IF($U88="","",SUMPRODUCT(--(Lineups!$AK$4:$AK$79=$U88),Lineups!$S$4:$S$79))</f>
        <v>17</v>
      </c>
      <c r="AC88" s="14">
        <f t="shared" ca="1" si="51"/>
        <v>17</v>
      </c>
      <c r="AD88" s="135"/>
      <c r="AE88" s="14">
        <f t="shared" ca="1" si="52"/>
        <v>17</v>
      </c>
      <c r="AF88" s="135"/>
      <c r="AG88" s="135"/>
      <c r="AH88" s="14">
        <f ca="1">IF($U88="","",SUMPRODUCT(--(Lineups!$Y$4:$Y$79=$U88),Lineups!$S$4:$S$79))</f>
        <v>0</v>
      </c>
      <c r="AI88" s="135"/>
      <c r="AJ88" s="14">
        <f t="shared" ca="1" si="53"/>
        <v>17</v>
      </c>
      <c r="AK88" s="135"/>
    </row>
    <row r="89" spans="1:37" ht="13">
      <c r="A89" s="273">
        <f t="shared" si="44"/>
        <v>12</v>
      </c>
      <c r="B89" s="273" t="str">
        <f t="shared" si="45"/>
        <v>7</v>
      </c>
      <c r="C89" s="273" t="str">
        <f t="shared" si="45"/>
        <v>DORA THE DESTROYER</v>
      </c>
      <c r="D89" s="273">
        <f ca="1">IF($B89="","",SUMPRODUCT(--(Lineups!$F$4:$F$79=$B89),--(Lineups!$B$4:$B$79=""),Lineups!$AO$4:$AO$79))</f>
        <v>0</v>
      </c>
      <c r="E89" s="135"/>
      <c r="F89" s="344">
        <f ca="1">IF($B89="","",SUMPRODUCT(--(Lineups!$F$4:$F$79=$B89),--(Lineups!$B$4:$B$79="X"),Lineups!$AO$4:$AO$79))</f>
        <v>0</v>
      </c>
      <c r="G89" s="344">
        <f ca="1">IF($B89="","",SUMPRODUCT(--(Lineups!$I$4:$I$79=$B89),Lineups!$AO$4:$AO$79))</f>
        <v>7</v>
      </c>
      <c r="H89" s="344">
        <f ca="1">IF($B89="","",SUMPRODUCT(--(Lineups!$L$4:$L$79=$B89),Lineups!$AO$4:$AO$79))</f>
        <v>0</v>
      </c>
      <c r="I89" s="344">
        <f ca="1">IF($B89="","",SUMPRODUCT(--(Lineups!$O$4:$O$79=$B89),Lineups!$AO$4:$AO$79))</f>
        <v>1</v>
      </c>
      <c r="J89" s="273">
        <f t="shared" ca="1" si="46"/>
        <v>8</v>
      </c>
      <c r="K89" s="135"/>
      <c r="L89" s="273">
        <f t="shared" ca="1" si="47"/>
        <v>8</v>
      </c>
      <c r="M89" s="135"/>
      <c r="N89" s="135"/>
      <c r="O89" s="273">
        <f ca="1">IF($B89="","",SUMPRODUCT(--(Lineups!$C$4:$C$79=$B89),Lineups!$AO$4:$AO$79))</f>
        <v>0</v>
      </c>
      <c r="P89" s="135"/>
      <c r="Q89" s="273">
        <f t="shared" ca="1" si="48"/>
        <v>8</v>
      </c>
      <c r="R89" s="135"/>
      <c r="S89" s="135"/>
      <c r="T89" s="273">
        <f t="shared" si="49"/>
        <v>12</v>
      </c>
      <c r="U89" s="273" t="str">
        <f t="shared" si="50"/>
        <v>N20</v>
      </c>
      <c r="V89" s="273" t="str">
        <f t="shared" si="50"/>
        <v>COOL WHIP</v>
      </c>
      <c r="W89" s="273">
        <f ca="1">IF($U89="","",SUMPRODUCT(--(Lineups!$AB$4:$AB$79=$U89),--(Lineups!$X$4:$X$79=""),Lineups!$S$4:$S$79))</f>
        <v>0</v>
      </c>
      <c r="X89" s="135"/>
      <c r="Y89" s="344">
        <f ca="1">IF($U89="","",SUMPRODUCT(--(Lineups!$AB$4:$AB$79=$U89),--(Lineups!$X$4:$X$79="X"),Lineups!$S$4:$S$79))</f>
        <v>0</v>
      </c>
      <c r="Z89" s="344">
        <f ca="1">IF($U89="","",SUMPRODUCT(--(Lineups!$AE$4:$AE$79=$U89),Lineups!$S$4:$S$79))</f>
        <v>16</v>
      </c>
      <c r="AA89" s="344">
        <f ca="1">IF($U89="","",SUMPRODUCT(--(Lineups!$AH$4:$AH$79=$U89),Lineups!$S$4:$S$79))</f>
        <v>0</v>
      </c>
      <c r="AB89" s="344">
        <f ca="1">IF($U89="","",SUMPRODUCT(--(Lineups!$AK$4:$AK$79=$U89),Lineups!$S$4:$S$79))</f>
        <v>0</v>
      </c>
      <c r="AC89" s="273">
        <f t="shared" ca="1" si="51"/>
        <v>16</v>
      </c>
      <c r="AD89" s="135"/>
      <c r="AE89" s="273">
        <f t="shared" ca="1" si="52"/>
        <v>16</v>
      </c>
      <c r="AF89" s="135"/>
      <c r="AG89" s="135"/>
      <c r="AH89" s="273">
        <f ca="1">IF($U89="","",SUMPRODUCT(--(Lineups!$Y$4:$Y$79=$U89),Lineups!$S$4:$S$79))</f>
        <v>0</v>
      </c>
      <c r="AI89" s="135"/>
      <c r="AJ89" s="273">
        <f t="shared" ca="1" si="53"/>
        <v>16</v>
      </c>
      <c r="AK89" s="135"/>
    </row>
    <row r="90" spans="1:37">
      <c r="A90" s="14">
        <f t="shared" si="44"/>
        <v>13</v>
      </c>
      <c r="B90" s="14" t="str">
        <f t="shared" si="45"/>
        <v>76</v>
      </c>
      <c r="C90" s="14" t="str">
        <f t="shared" si="45"/>
        <v>MAIDEN AMERICA</v>
      </c>
      <c r="D90" s="14">
        <f ca="1">IF($B90="","",SUMPRODUCT(--(Lineups!$F$4:$F$79=$B90),--(Lineups!$B$4:$B$79=""),Lineups!$AO$4:$AO$79))</f>
        <v>0</v>
      </c>
      <c r="E90" s="135"/>
      <c r="F90" s="344">
        <f ca="1">IF($B90="","",SUMPRODUCT(--(Lineups!$F$4:$F$79=$B90),--(Lineups!$B$4:$B$79="X"),Lineups!$AO$4:$AO$79))</f>
        <v>0</v>
      </c>
      <c r="G90" s="344">
        <f ca="1">IF($B90="","",SUMPRODUCT(--(Lineups!$I$4:$I$79=$B90),Lineups!$AO$4:$AO$79))</f>
        <v>0</v>
      </c>
      <c r="H90" s="344">
        <f ca="1">IF($B90="","",SUMPRODUCT(--(Lineups!$L$4:$L$79=$B90),Lineups!$AO$4:$AO$79))</f>
        <v>0</v>
      </c>
      <c r="I90" s="344">
        <f ca="1">IF($B90="","",SUMPRODUCT(--(Lineups!$O$4:$O$79=$B90),Lineups!$AO$4:$AO$79))</f>
        <v>0</v>
      </c>
      <c r="J90" s="14">
        <f t="shared" ca="1" si="46"/>
        <v>0</v>
      </c>
      <c r="K90" s="135"/>
      <c r="L90" s="14">
        <f t="shared" ca="1" si="47"/>
        <v>0</v>
      </c>
      <c r="M90" s="135"/>
      <c r="N90" s="135"/>
      <c r="O90" s="14">
        <f ca="1">IF($B90="","",SUMPRODUCT(--(Lineups!$C$4:$C$79=$B90),Lineups!$AO$4:$AO$79))</f>
        <v>21</v>
      </c>
      <c r="P90" s="135"/>
      <c r="Q90" s="14">
        <f t="shared" ca="1" si="48"/>
        <v>21</v>
      </c>
      <c r="R90" s="135"/>
      <c r="S90" s="135"/>
      <c r="T90" s="14">
        <f t="shared" si="49"/>
        <v>13</v>
      </c>
      <c r="U90" s="14" t="str">
        <f t="shared" si="50"/>
        <v>W00T</v>
      </c>
      <c r="V90" s="14" t="str">
        <f t="shared" si="50"/>
        <v>GENNIFERAL</v>
      </c>
      <c r="W90" s="14">
        <f ca="1">IF($U90="","",SUMPRODUCT(--(Lineups!$AB$4:$AB$79=$U90),--(Lineups!$X$4:$X$79=""),Lineups!$S$4:$S$79))</f>
        <v>0</v>
      </c>
      <c r="X90" s="135"/>
      <c r="Y90" s="344">
        <f ca="1">IF($U90="","",SUMPRODUCT(--(Lineups!$AB$4:$AB$79=$U90),--(Lineups!$X$4:$X$79="X"),Lineups!$S$4:$S$79))</f>
        <v>0</v>
      </c>
      <c r="Z90" s="344">
        <f ca="1">IF($U90="","",SUMPRODUCT(--(Lineups!$AE$4:$AE$79=$U90),Lineups!$S$4:$S$79))</f>
        <v>0</v>
      </c>
      <c r="AA90" s="344">
        <f ca="1">IF($U90="","",SUMPRODUCT(--(Lineups!$AH$4:$AH$79=$U90),Lineups!$S$4:$S$79))</f>
        <v>12</v>
      </c>
      <c r="AB90" s="344">
        <f ca="1">IF($U90="","",SUMPRODUCT(--(Lineups!$AK$4:$AK$79=$U90),Lineups!$S$4:$S$79))</f>
        <v>3</v>
      </c>
      <c r="AC90" s="14">
        <f t="shared" ca="1" si="51"/>
        <v>15</v>
      </c>
      <c r="AD90" s="135"/>
      <c r="AE90" s="14">
        <f t="shared" ca="1" si="52"/>
        <v>15</v>
      </c>
      <c r="AF90" s="135"/>
      <c r="AG90" s="135"/>
      <c r="AH90" s="14">
        <f ca="1">IF($U90="","",SUMPRODUCT(--(Lineups!$Y$4:$Y$79=$U90),Lineups!$S$4:$S$79))</f>
        <v>0</v>
      </c>
      <c r="AI90" s="135"/>
      <c r="AJ90" s="14">
        <f t="shared" ca="1" si="53"/>
        <v>15</v>
      </c>
      <c r="AK90" s="135"/>
    </row>
    <row r="91" spans="1:37" ht="13">
      <c r="A91" s="273">
        <f t="shared" si="44"/>
        <v>14</v>
      </c>
      <c r="B91" s="273" t="str">
        <f t="shared" si="45"/>
        <v>95</v>
      </c>
      <c r="C91" s="273" t="str">
        <f t="shared" si="45"/>
        <v>MUTANT JEAN</v>
      </c>
      <c r="D91" s="273">
        <f ca="1">IF($B91="","",SUMPRODUCT(--(Lineups!$F$4:$F$79=$B91),--(Lineups!$B$4:$B$79=""),Lineups!$AO$4:$AO$79))</f>
        <v>0</v>
      </c>
      <c r="E91" s="135"/>
      <c r="F91" s="344">
        <f ca="1">IF($B91="","",SUMPRODUCT(--(Lineups!$F$4:$F$79=$B91),--(Lineups!$B$4:$B$79="X"),Lineups!$AO$4:$AO$79))</f>
        <v>0</v>
      </c>
      <c r="G91" s="344">
        <f ca="1">IF($B91="","",SUMPRODUCT(--(Lineups!$I$4:$I$79=$B91),Lineups!$AO$4:$AO$79))</f>
        <v>17</v>
      </c>
      <c r="H91" s="344">
        <f ca="1">IF($B91="","",SUMPRODUCT(--(Lineups!$L$4:$L$79=$B91),Lineups!$AO$4:$AO$79))</f>
        <v>17</v>
      </c>
      <c r="I91" s="344">
        <f ca="1">IF($B91="","",SUMPRODUCT(--(Lineups!$O$4:$O$79=$B91),Lineups!$AO$4:$AO$79))</f>
        <v>0</v>
      </c>
      <c r="J91" s="273">
        <f t="shared" ca="1" si="46"/>
        <v>34</v>
      </c>
      <c r="K91" s="135"/>
      <c r="L91" s="273">
        <f t="shared" ca="1" si="47"/>
        <v>34</v>
      </c>
      <c r="M91" s="135"/>
      <c r="N91" s="135"/>
      <c r="O91" s="273">
        <f ca="1">IF($B91="","",SUMPRODUCT(--(Lineups!$C$4:$C$79=$B91),Lineups!$AO$4:$AO$79))</f>
        <v>0</v>
      </c>
      <c r="P91" s="135"/>
      <c r="Q91" s="273">
        <f t="shared" ca="1" si="48"/>
        <v>34</v>
      </c>
      <c r="R91" s="135"/>
      <c r="S91" s="135"/>
      <c r="T91" s="273">
        <f t="shared" si="49"/>
        <v>14</v>
      </c>
      <c r="U91" s="273" t="str">
        <f t="shared" si="50"/>
        <v>8</v>
      </c>
      <c r="V91" s="273" t="str">
        <f t="shared" si="50"/>
        <v>GHETTO BARBIE (ALT)</v>
      </c>
      <c r="W91" s="273">
        <f ca="1">IF($U91="","",SUMPRODUCT(--(Lineups!$AB$4:$AB$79=$U91),--(Lineups!$X$4:$X$79=""),Lineups!$S$4:$S$79))</f>
        <v>0</v>
      </c>
      <c r="X91" s="135"/>
      <c r="Y91" s="344">
        <f ca="1">IF($U91="","",SUMPRODUCT(--(Lineups!$AB$4:$AB$79=$U91),--(Lineups!$X$4:$X$79="X"),Lineups!$S$4:$S$79))</f>
        <v>0</v>
      </c>
      <c r="Z91" s="344">
        <f ca="1">IF($U91="","",SUMPRODUCT(--(Lineups!$AE$4:$AE$79=$U91),Lineups!$S$4:$S$79))</f>
        <v>0</v>
      </c>
      <c r="AA91" s="344">
        <f ca="1">IF($U91="","",SUMPRODUCT(--(Lineups!$AH$4:$AH$79=$U91),Lineups!$S$4:$S$79))</f>
        <v>0</v>
      </c>
      <c r="AB91" s="344">
        <f ca="1">IF($U91="","",SUMPRODUCT(--(Lineups!$AK$4:$AK$79=$U91),Lineups!$S$4:$S$79))</f>
        <v>0</v>
      </c>
      <c r="AC91" s="273">
        <f t="shared" ca="1" si="51"/>
        <v>0</v>
      </c>
      <c r="AD91" s="135"/>
      <c r="AE91" s="273">
        <f t="shared" ca="1" si="52"/>
        <v>0</v>
      </c>
      <c r="AF91" s="135"/>
      <c r="AG91" s="135"/>
      <c r="AH91" s="273">
        <f ca="1">IF($U91="","",SUMPRODUCT(--(Lineups!$Y$4:$Y$79=$U91),Lineups!$S$4:$S$79))</f>
        <v>0</v>
      </c>
      <c r="AI91" s="135"/>
      <c r="AJ91" s="273">
        <f t="shared" ca="1" si="53"/>
        <v>0</v>
      </c>
      <c r="AK91" s="135"/>
    </row>
    <row r="92" spans="1:37">
      <c r="A92" s="14">
        <f t="shared" si="44"/>
        <v>15</v>
      </c>
      <c r="B92" s="14" t="str">
        <f t="shared" si="45"/>
        <v>1980</v>
      </c>
      <c r="C92" s="14" t="str">
        <f t="shared" si="45"/>
        <v>SHIVA DIVA (ALT)</v>
      </c>
      <c r="D92" s="14">
        <f ca="1">IF($B92="","",SUMPRODUCT(--(Lineups!$F$4:$F$79=$B92),--(Lineups!$B$4:$B$79=""),Lineups!$AO$4:$AO$79))</f>
        <v>0</v>
      </c>
      <c r="E92" s="135"/>
      <c r="F92" s="344">
        <f ca="1">IF($B92="","",SUMPRODUCT(--(Lineups!$F$4:$F$79=$B92),--(Lineups!$B$4:$B$79="X"),Lineups!$AO$4:$AO$79))</f>
        <v>0</v>
      </c>
      <c r="G92" s="344">
        <f ca="1">IF($B92="","",SUMPRODUCT(--(Lineups!$I$4:$I$79=$B92),Lineups!$AO$4:$AO$79))</f>
        <v>0</v>
      </c>
      <c r="H92" s="344">
        <f ca="1">IF($B92="","",SUMPRODUCT(--(Lineups!$L$4:$L$79=$B92),Lineups!$AO$4:$AO$79))</f>
        <v>0</v>
      </c>
      <c r="I92" s="344">
        <f ca="1">IF($B92="","",SUMPRODUCT(--(Lineups!$O$4:$O$79=$B92),Lineups!$AO$4:$AO$79))</f>
        <v>0</v>
      </c>
      <c r="J92" s="14">
        <f t="shared" ca="1" si="46"/>
        <v>0</v>
      </c>
      <c r="K92" s="135"/>
      <c r="L92" s="14">
        <f t="shared" ca="1" si="47"/>
        <v>0</v>
      </c>
      <c r="M92" s="135"/>
      <c r="N92" s="135"/>
      <c r="O92" s="14">
        <f ca="1">IF($B92="","",SUMPRODUCT(--(Lineups!$C$4:$C$79=$B92),Lineups!$AO$4:$AO$79))</f>
        <v>0</v>
      </c>
      <c r="P92" s="135"/>
      <c r="Q92" s="14">
        <f t="shared" ca="1" si="48"/>
        <v>0</v>
      </c>
      <c r="R92" s="135"/>
      <c r="S92" s="135"/>
      <c r="T92" s="14">
        <f t="shared" si="49"/>
        <v>15</v>
      </c>
      <c r="U92" s="14" t="str">
        <f t="shared" si="50"/>
        <v>MGS4</v>
      </c>
      <c r="V92" s="14" t="str">
        <f t="shared" si="50"/>
        <v>MERYL SLAUGHTERBURGH (ALT)</v>
      </c>
      <c r="W92" s="14">
        <f ca="1">IF($U92="","",SUMPRODUCT(--(Lineups!$AB$4:$AB$79=$U92),--(Lineups!$X$4:$X$79=""),Lineups!$S$4:$S$79))</f>
        <v>0</v>
      </c>
      <c r="X92" s="135"/>
      <c r="Y92" s="344">
        <f ca="1">IF($U92="","",SUMPRODUCT(--(Lineups!$AB$4:$AB$79=$U92),--(Lineups!$X$4:$X$79="X"),Lineups!$S$4:$S$79))</f>
        <v>0</v>
      </c>
      <c r="Z92" s="344">
        <f ca="1">IF($U92="","",SUMPRODUCT(--(Lineups!$AE$4:$AE$79=$U92),Lineups!$S$4:$S$79))</f>
        <v>0</v>
      </c>
      <c r="AA92" s="344">
        <f ca="1">IF($U92="","",SUMPRODUCT(--(Lineups!$AH$4:$AH$79=$U92),Lineups!$S$4:$S$79))</f>
        <v>13</v>
      </c>
      <c r="AB92" s="344">
        <f ca="1">IF($U92="","",SUMPRODUCT(--(Lineups!$AK$4:$AK$79=$U92),Lineups!$S$4:$S$79))</f>
        <v>1</v>
      </c>
      <c r="AC92" s="14">
        <f t="shared" ca="1" si="51"/>
        <v>14</v>
      </c>
      <c r="AD92" s="135"/>
      <c r="AE92" s="14">
        <f t="shared" ca="1" si="52"/>
        <v>14</v>
      </c>
      <c r="AF92" s="135"/>
      <c r="AG92" s="135"/>
      <c r="AH92" s="14">
        <f ca="1">IF($U92="","",SUMPRODUCT(--(Lineups!$Y$4:$Y$79=$U92),Lineups!$S$4:$S$79))</f>
        <v>0</v>
      </c>
      <c r="AI92" s="135"/>
      <c r="AJ92" s="14">
        <f t="shared" ca="1" si="53"/>
        <v>14</v>
      </c>
      <c r="AK92" s="135"/>
    </row>
    <row r="93" spans="1:37" ht="13">
      <c r="A93" s="273">
        <f t="shared" si="44"/>
        <v>16</v>
      </c>
      <c r="B93" s="273" t="str">
        <f t="shared" si="45"/>
        <v>313</v>
      </c>
      <c r="C93" s="273" t="str">
        <f t="shared" si="45"/>
        <v>HATERADE (ALT)</v>
      </c>
      <c r="D93" s="273">
        <f ca="1">IF($B93="","",SUMPRODUCT(--(Lineups!$F$4:$F$79=$B93),--(Lineups!$B$4:$B$79=""),Lineups!$AO$4:$AO$79))</f>
        <v>0</v>
      </c>
      <c r="E93" s="135"/>
      <c r="F93" s="344">
        <f ca="1">IF($B93="","",SUMPRODUCT(--(Lineups!$F$4:$F$79=$B93),--(Lineups!$B$4:$B$79="X"),Lineups!$AO$4:$AO$79))</f>
        <v>0</v>
      </c>
      <c r="G93" s="344">
        <f ca="1">IF($B93="","",SUMPRODUCT(--(Lineups!$I$4:$I$79=$B93),Lineups!$AO$4:$AO$79))</f>
        <v>0</v>
      </c>
      <c r="H93" s="344">
        <f ca="1">IF($B93="","",SUMPRODUCT(--(Lineups!$L$4:$L$79=$B93),Lineups!$AO$4:$AO$79))</f>
        <v>0</v>
      </c>
      <c r="I93" s="344">
        <f ca="1">IF($B93="","",SUMPRODUCT(--(Lineups!$O$4:$O$79=$B93),Lineups!$AO$4:$AO$79))</f>
        <v>0</v>
      </c>
      <c r="J93" s="273">
        <f t="shared" ca="1" si="46"/>
        <v>0</v>
      </c>
      <c r="K93" s="135"/>
      <c r="L93" s="273">
        <f t="shared" ca="1" si="47"/>
        <v>0</v>
      </c>
      <c r="M93" s="135"/>
      <c r="N93" s="135"/>
      <c r="O93" s="273">
        <f ca="1">IF($B93="","",SUMPRODUCT(--(Lineups!$C$4:$C$79=$B93),Lineups!$AO$4:$AO$79))</f>
        <v>0</v>
      </c>
      <c r="P93" s="135"/>
      <c r="Q93" s="273">
        <f t="shared" ca="1" si="48"/>
        <v>0</v>
      </c>
      <c r="R93" s="135"/>
      <c r="S93" s="135"/>
      <c r="T93" s="273">
        <f t="shared" si="49"/>
        <v>16</v>
      </c>
      <c r="U93" s="273" t="str">
        <f t="shared" si="50"/>
        <v/>
      </c>
      <c r="V93" s="273" t="str">
        <f t="shared" si="50"/>
        <v/>
      </c>
      <c r="W93" s="273" t="str">
        <f ca="1">IF($U93="","",SUMPRODUCT(--(Lineups!$AB$4:$AB$79=$U93),--(Lineups!$X$4:$X$79=""),Lineups!$S$4:$S$79))</f>
        <v/>
      </c>
      <c r="X93" s="135"/>
      <c r="Y93" s="344" t="str">
        <f ca="1">IF($U93="","",SUMPRODUCT(--(Lineups!$AB$4:$AB$79=$U93),--(Lineups!$X$4:$X$79="X"),Lineups!$S$4:$S$79))</f>
        <v/>
      </c>
      <c r="Z93" s="344" t="str">
        <f ca="1">IF($U93="","",SUMPRODUCT(--(Lineups!$AE$4:$AE$79=$U93),Lineups!$S$4:$S$79))</f>
        <v/>
      </c>
      <c r="AA93" s="344" t="str">
        <f ca="1">IF($U93="","",SUMPRODUCT(--(Lineups!$AH$4:$AH$79=$U93),Lineups!$S$4:$S$79))</f>
        <v/>
      </c>
      <c r="AB93" s="344" t="str">
        <f ca="1">IF($U93="","",SUMPRODUCT(--(Lineups!$AK$4:$AK$79=$U93),Lineups!$S$4:$S$79))</f>
        <v/>
      </c>
      <c r="AC93" s="273" t="str">
        <f t="shared" si="51"/>
        <v/>
      </c>
      <c r="AD93" s="135"/>
      <c r="AE93" s="273" t="str">
        <f t="shared" si="52"/>
        <v/>
      </c>
      <c r="AF93" s="135"/>
      <c r="AG93" s="135"/>
      <c r="AH93" s="273" t="str">
        <f ca="1">IF($U93="","",SUMPRODUCT(--(Lineups!$Y$4:$Y$79=$U93),Lineups!$S$4:$S$79))</f>
        <v/>
      </c>
      <c r="AI93" s="135"/>
      <c r="AJ93" s="273" t="str">
        <f t="shared" si="53"/>
        <v/>
      </c>
      <c r="AK93" s="135"/>
    </row>
    <row r="94" spans="1:37">
      <c r="A94" s="14">
        <f t="shared" si="44"/>
        <v>17</v>
      </c>
      <c r="B94" s="14" t="str">
        <f t="shared" si="45"/>
        <v/>
      </c>
      <c r="C94" s="14" t="str">
        <f t="shared" si="45"/>
        <v/>
      </c>
      <c r="D94" s="14" t="str">
        <f ca="1">IF($B94="","",SUMPRODUCT(--(Lineups!$F$4:$F$79=$B94),--(Lineups!$B$4:$B$79=""),Lineups!$AO$4:$AO$79))</f>
        <v/>
      </c>
      <c r="E94" s="135"/>
      <c r="F94" s="344" t="str">
        <f ca="1">IF($B94="","",SUMPRODUCT(--(Lineups!$F$4:$F$79=$B94),--(Lineups!$B$4:$B$79="X"),Lineups!$AO$4:$AO$79))</f>
        <v/>
      </c>
      <c r="G94" s="344" t="str">
        <f ca="1">IF($B94="","",SUMPRODUCT(--(Lineups!$I$4:$I$79=$B94),Lineups!$AO$4:$AO$79))</f>
        <v/>
      </c>
      <c r="H94" s="344" t="str">
        <f ca="1">IF($B94="","",SUMPRODUCT(--(Lineups!$L$4:$L$79=$B94),Lineups!$AO$4:$AO$79))</f>
        <v/>
      </c>
      <c r="I94" s="344" t="str">
        <f ca="1">IF($B94="","",SUMPRODUCT(--(Lineups!$O$4:$O$79=$B94),Lineups!$AO$4:$AO$79))</f>
        <v/>
      </c>
      <c r="J94" s="14" t="str">
        <f t="shared" si="46"/>
        <v/>
      </c>
      <c r="K94" s="135"/>
      <c r="L94" s="14" t="str">
        <f t="shared" si="47"/>
        <v/>
      </c>
      <c r="M94" s="135"/>
      <c r="N94" s="135"/>
      <c r="O94" s="14" t="str">
        <f ca="1">IF($B94="","",SUMPRODUCT(--(Lineups!$C$4:$C$79=$B94),Lineups!$AO$4:$AO$79))</f>
        <v/>
      </c>
      <c r="P94" s="135"/>
      <c r="Q94" s="14" t="str">
        <f t="shared" si="48"/>
        <v/>
      </c>
      <c r="R94" s="135"/>
      <c r="S94" s="135"/>
      <c r="T94" s="14">
        <f t="shared" si="49"/>
        <v>17</v>
      </c>
      <c r="U94" s="14" t="str">
        <f t="shared" si="50"/>
        <v/>
      </c>
      <c r="V94" s="14" t="str">
        <f t="shared" si="50"/>
        <v/>
      </c>
      <c r="W94" s="14" t="str">
        <f ca="1">IF($U94="","",SUMPRODUCT(--(Lineups!$AB$4:$AB$79=$U94),--(Lineups!$X$4:$X$79=""),Lineups!$S$4:$S$79))</f>
        <v/>
      </c>
      <c r="X94" s="135"/>
      <c r="Y94" s="344" t="str">
        <f ca="1">IF($U94="","",SUMPRODUCT(--(Lineups!$AB$4:$AB$79=$U94),--(Lineups!$X$4:$X$79="X"),Lineups!$S$4:$S$79))</f>
        <v/>
      </c>
      <c r="Z94" s="344" t="str">
        <f ca="1">IF($U94="","",SUMPRODUCT(--(Lineups!$AE$4:$AE$79=$U94),Lineups!$S$4:$S$79))</f>
        <v/>
      </c>
      <c r="AA94" s="344" t="str">
        <f ca="1">IF($U94="","",SUMPRODUCT(--(Lineups!$AH$4:$AH$79=$U94),Lineups!$S$4:$S$79))</f>
        <v/>
      </c>
      <c r="AB94" s="344" t="str">
        <f ca="1">IF($U94="","",SUMPRODUCT(--(Lineups!$AK$4:$AK$79=$U94),Lineups!$S$4:$S$79))</f>
        <v/>
      </c>
      <c r="AC94" s="14" t="str">
        <f t="shared" si="51"/>
        <v/>
      </c>
      <c r="AD94" s="135"/>
      <c r="AE94" s="14" t="str">
        <f t="shared" si="52"/>
        <v/>
      </c>
      <c r="AF94" s="135"/>
      <c r="AG94" s="135"/>
      <c r="AH94" s="14" t="str">
        <f ca="1">IF($U94="","",SUMPRODUCT(--(Lineups!$Y$4:$Y$79=$U94),Lineups!$S$4:$S$79))</f>
        <v/>
      </c>
      <c r="AI94" s="135"/>
      <c r="AJ94" s="14" t="str">
        <f t="shared" si="53"/>
        <v/>
      </c>
      <c r="AK94" s="135"/>
    </row>
    <row r="95" spans="1:37" ht="13">
      <c r="A95" s="273">
        <f t="shared" si="44"/>
        <v>18</v>
      </c>
      <c r="B95" s="273" t="str">
        <f t="shared" si="45"/>
        <v/>
      </c>
      <c r="C95" s="273" t="str">
        <f t="shared" si="45"/>
        <v/>
      </c>
      <c r="D95" s="273" t="str">
        <f ca="1">IF($B95="","",SUMPRODUCT(--(Lineups!$F$4:$F$79=$B95),--(Lineups!$B$4:$B$79=""),Lineups!$AO$4:$AO$79))</f>
        <v/>
      </c>
      <c r="E95" s="135"/>
      <c r="F95" s="344" t="str">
        <f ca="1">IF($B95="","",SUMPRODUCT(--(Lineups!$F$4:$F$79=$B95),--(Lineups!$B$4:$B$79="X"),Lineups!$AO$4:$AO$79))</f>
        <v/>
      </c>
      <c r="G95" s="344" t="str">
        <f ca="1">IF($B95="","",SUMPRODUCT(--(Lineups!$I$4:$I$79=$B95),Lineups!$AO$4:$AO$79))</f>
        <v/>
      </c>
      <c r="H95" s="344" t="str">
        <f ca="1">IF($B95="","",SUMPRODUCT(--(Lineups!$L$4:$L$79=$B95),Lineups!$AO$4:$AO$79))</f>
        <v/>
      </c>
      <c r="I95" s="344" t="str">
        <f ca="1">IF($B95="","",SUMPRODUCT(--(Lineups!$O$4:$O$79=$B95),Lineups!$AO$4:$AO$79))</f>
        <v/>
      </c>
      <c r="J95" s="273" t="str">
        <f t="shared" si="46"/>
        <v/>
      </c>
      <c r="K95" s="135"/>
      <c r="L95" s="273" t="str">
        <f t="shared" si="47"/>
        <v/>
      </c>
      <c r="M95" s="135"/>
      <c r="N95" s="135"/>
      <c r="O95" s="273" t="str">
        <f ca="1">IF($B95="","",SUMPRODUCT(--(Lineups!$C$4:$C$79=$B95),Lineups!$AO$4:$AO$79))</f>
        <v/>
      </c>
      <c r="P95" s="135"/>
      <c r="Q95" s="273" t="str">
        <f t="shared" si="48"/>
        <v/>
      </c>
      <c r="R95" s="135"/>
      <c r="S95" s="135"/>
      <c r="T95" s="273">
        <f t="shared" si="49"/>
        <v>18</v>
      </c>
      <c r="U95" s="273" t="str">
        <f t="shared" si="50"/>
        <v/>
      </c>
      <c r="V95" s="273" t="str">
        <f t="shared" si="50"/>
        <v/>
      </c>
      <c r="W95" s="273" t="str">
        <f ca="1">IF($U95="","",SUMPRODUCT(--(Lineups!$AB$4:$AB$79=$U95),--(Lineups!$X$4:$X$79=""),Lineups!$S$4:$S$79))</f>
        <v/>
      </c>
      <c r="X95" s="135"/>
      <c r="Y95" s="344" t="str">
        <f ca="1">IF($U95="","",SUMPRODUCT(--(Lineups!$AB$4:$AB$79=$U95),--(Lineups!$X$4:$X$79="X"),Lineups!$S$4:$S$79))</f>
        <v/>
      </c>
      <c r="Z95" s="344" t="str">
        <f ca="1">IF($U95="","",SUMPRODUCT(--(Lineups!$AE$4:$AE$79=$U95),Lineups!$S$4:$S$79))</f>
        <v/>
      </c>
      <c r="AA95" s="344" t="str">
        <f ca="1">IF($U95="","",SUMPRODUCT(--(Lineups!$AH$4:$AH$79=$U95),Lineups!$S$4:$S$79))</f>
        <v/>
      </c>
      <c r="AB95" s="344" t="str">
        <f ca="1">IF($U95="","",SUMPRODUCT(--(Lineups!$AK$4:$AK$79=$U95),Lineups!$S$4:$S$79))</f>
        <v/>
      </c>
      <c r="AC95" s="273" t="str">
        <f t="shared" si="51"/>
        <v/>
      </c>
      <c r="AD95" s="135"/>
      <c r="AE95" s="273" t="str">
        <f t="shared" si="52"/>
        <v/>
      </c>
      <c r="AF95" s="135"/>
      <c r="AG95" s="135"/>
      <c r="AH95" s="273" t="str">
        <f ca="1">IF($U95="","",SUMPRODUCT(--(Lineups!$Y$4:$Y$79=$U95),Lineups!$S$4:$S$79))</f>
        <v/>
      </c>
      <c r="AI95" s="135"/>
      <c r="AJ95" s="273" t="str">
        <f t="shared" si="53"/>
        <v/>
      </c>
      <c r="AK95" s="135"/>
    </row>
    <row r="96" spans="1:37">
      <c r="A96" s="14">
        <f t="shared" si="44"/>
        <v>19</v>
      </c>
      <c r="B96" s="14" t="str">
        <f t="shared" si="45"/>
        <v/>
      </c>
      <c r="C96" s="14" t="str">
        <f t="shared" si="45"/>
        <v/>
      </c>
      <c r="D96" s="14" t="str">
        <f ca="1">IF($B96="","",SUMPRODUCT(--(Lineups!$F$4:$F$79=$B96),--(Lineups!$B$4:$B$79=""),Lineups!$AO$4:$AO$79))</f>
        <v/>
      </c>
      <c r="E96" s="135"/>
      <c r="F96" s="344" t="str">
        <f ca="1">IF($B96="","",SUMPRODUCT(--(Lineups!$F$4:$F$79=$B96),--(Lineups!$B$4:$B$79="X"),Lineups!$AO$4:$AO$79))</f>
        <v/>
      </c>
      <c r="G96" s="344" t="str">
        <f ca="1">IF($B96="","",SUMPRODUCT(--(Lineups!$I$4:$I$79=$B96),Lineups!$AO$4:$AO$79))</f>
        <v/>
      </c>
      <c r="H96" s="344" t="str">
        <f ca="1">IF($B96="","",SUMPRODUCT(--(Lineups!$L$4:$L$79=$B96),Lineups!$AO$4:$AO$79))</f>
        <v/>
      </c>
      <c r="I96" s="344" t="str">
        <f ca="1">IF($B96="","",SUMPRODUCT(--(Lineups!$O$4:$O$79=$B96),Lineups!$AO$4:$AO$79))</f>
        <v/>
      </c>
      <c r="J96" s="14" t="str">
        <f t="shared" si="46"/>
        <v/>
      </c>
      <c r="K96" s="135"/>
      <c r="L96" s="14" t="str">
        <f t="shared" si="47"/>
        <v/>
      </c>
      <c r="M96" s="135"/>
      <c r="N96" s="135"/>
      <c r="O96" s="14" t="str">
        <f ca="1">IF($B96="","",SUMPRODUCT(--(Lineups!$C$4:$C$79=$B96),Lineups!$AO$4:$AO$79))</f>
        <v/>
      </c>
      <c r="P96" s="135"/>
      <c r="Q96" s="14" t="str">
        <f t="shared" si="48"/>
        <v/>
      </c>
      <c r="R96" s="135"/>
      <c r="S96" s="135"/>
      <c r="T96" s="14">
        <f t="shared" si="49"/>
        <v>19</v>
      </c>
      <c r="U96" s="14" t="str">
        <f t="shared" si="50"/>
        <v/>
      </c>
      <c r="V96" s="14" t="str">
        <f t="shared" si="50"/>
        <v/>
      </c>
      <c r="W96" s="14" t="str">
        <f ca="1">IF($U96="","",SUMPRODUCT(--(Lineups!$AB$4:$AB$79=$U96),--(Lineups!$X$4:$X$79=""),Lineups!$S$4:$S$79))</f>
        <v/>
      </c>
      <c r="X96" s="135"/>
      <c r="Y96" s="344" t="str">
        <f ca="1">IF($U96="","",SUMPRODUCT(--(Lineups!$AB$4:$AB$79=$U96),--(Lineups!$X$4:$X$79="X"),Lineups!$S$4:$S$79))</f>
        <v/>
      </c>
      <c r="Z96" s="344" t="str">
        <f ca="1">IF($U96="","",SUMPRODUCT(--(Lineups!$AE$4:$AE$79=$U96),Lineups!$S$4:$S$79))</f>
        <v/>
      </c>
      <c r="AA96" s="344" t="str">
        <f ca="1">IF($U96="","",SUMPRODUCT(--(Lineups!$AH$4:$AH$79=$U96),Lineups!$S$4:$S$79))</f>
        <v/>
      </c>
      <c r="AB96" s="344" t="str">
        <f ca="1">IF($U96="","",SUMPRODUCT(--(Lineups!$AK$4:$AK$79=$U96),Lineups!$S$4:$S$79))</f>
        <v/>
      </c>
      <c r="AC96" s="14" t="str">
        <f t="shared" si="51"/>
        <v/>
      </c>
      <c r="AD96" s="135"/>
      <c r="AE96" s="14" t="str">
        <f t="shared" si="52"/>
        <v/>
      </c>
      <c r="AF96" s="135"/>
      <c r="AG96" s="135"/>
      <c r="AH96" s="14" t="str">
        <f ca="1">IF($U96="","",SUMPRODUCT(--(Lineups!$Y$4:$Y$79=$U96),Lineups!$S$4:$S$79))</f>
        <v/>
      </c>
      <c r="AI96" s="135"/>
      <c r="AJ96" s="14" t="str">
        <f t="shared" si="53"/>
        <v/>
      </c>
      <c r="AK96" s="135"/>
    </row>
    <row r="97" spans="1:37" ht="13">
      <c r="A97" s="273">
        <f t="shared" si="44"/>
        <v>20</v>
      </c>
      <c r="B97" s="273" t="str">
        <f t="shared" si="45"/>
        <v/>
      </c>
      <c r="C97" s="273" t="str">
        <f t="shared" si="45"/>
        <v/>
      </c>
      <c r="D97" s="273" t="str">
        <f ca="1">IF($B97="","",SUMPRODUCT(--(Lineups!$F$4:$F$79=$B97),--(Lineups!$B$4:$B$79=""),Lineups!$AO$4:$AO$79))</f>
        <v/>
      </c>
      <c r="E97" s="135"/>
      <c r="F97" s="344" t="str">
        <f ca="1">IF($B97="","",SUMPRODUCT(--(Lineups!$F$4:$F$79=$B97),--(Lineups!$B$4:$B$79="X"),Lineups!$AO$4:$AO$79))</f>
        <v/>
      </c>
      <c r="G97" s="344" t="str">
        <f ca="1">IF($B97="","",SUMPRODUCT(--(Lineups!$I$4:$I$79=$B97),Lineups!$AO$4:$AO$79))</f>
        <v/>
      </c>
      <c r="H97" s="344" t="str">
        <f ca="1">IF($B97="","",SUMPRODUCT(--(Lineups!$L$4:$L$79=$B97),Lineups!$AO$4:$AO$79))</f>
        <v/>
      </c>
      <c r="I97" s="344" t="str">
        <f ca="1">IF($B97="","",SUMPRODUCT(--(Lineups!$O$4:$O$79=$B97),Lineups!$AO$4:$AO$79))</f>
        <v/>
      </c>
      <c r="J97" s="273" t="str">
        <f t="shared" si="46"/>
        <v/>
      </c>
      <c r="K97" s="135"/>
      <c r="L97" s="273" t="str">
        <f t="shared" si="47"/>
        <v/>
      </c>
      <c r="M97" s="135"/>
      <c r="N97" s="135"/>
      <c r="O97" s="273" t="str">
        <f ca="1">IF($B97="","",SUMPRODUCT(--(Lineups!$C$4:$C$79=$B97),Lineups!$AO$4:$AO$79))</f>
        <v/>
      </c>
      <c r="P97" s="135"/>
      <c r="Q97" s="273" t="str">
        <f t="shared" si="48"/>
        <v/>
      </c>
      <c r="R97" s="135"/>
      <c r="S97" s="135"/>
      <c r="T97" s="273">
        <f t="shared" si="49"/>
        <v>20</v>
      </c>
      <c r="U97" s="273" t="str">
        <f t="shared" si="50"/>
        <v/>
      </c>
      <c r="V97" s="273" t="str">
        <f t="shared" si="50"/>
        <v/>
      </c>
      <c r="W97" s="273" t="str">
        <f ca="1">IF($U97="","",SUMPRODUCT(--(Lineups!$AB$4:$AB$79=$U97),--(Lineups!$X$4:$X$79=""),Lineups!$S$4:$S$79))</f>
        <v/>
      </c>
      <c r="X97" s="135"/>
      <c r="Y97" s="344" t="str">
        <f ca="1">IF($U97="","",SUMPRODUCT(--(Lineups!$AB$4:$AB$79=$U97),--(Lineups!$X$4:$X$79="X"),Lineups!$S$4:$S$79))</f>
        <v/>
      </c>
      <c r="Z97" s="344" t="str">
        <f ca="1">IF($U97="","",SUMPRODUCT(--(Lineups!$AE$4:$AE$79=$U97),Lineups!$S$4:$S$79))</f>
        <v/>
      </c>
      <c r="AA97" s="344" t="str">
        <f ca="1">IF($U97="","",SUMPRODUCT(--(Lineups!$AH$4:$AH$79=$U97),Lineups!$S$4:$S$79))</f>
        <v/>
      </c>
      <c r="AB97" s="344" t="str">
        <f ca="1">IF($U97="","",SUMPRODUCT(--(Lineups!$AK$4:$AK$79=$U97),Lineups!$S$4:$S$79))</f>
        <v/>
      </c>
      <c r="AC97" s="273" t="str">
        <f t="shared" si="51"/>
        <v/>
      </c>
      <c r="AD97" s="135"/>
      <c r="AE97" s="273" t="str">
        <f t="shared" si="52"/>
        <v/>
      </c>
      <c r="AF97" s="135"/>
      <c r="AG97" s="135"/>
      <c r="AH97" s="273" t="str">
        <f ca="1">IF($U97="","",SUMPRODUCT(--(Lineups!$Y$4:$Y$79=$U97),Lineups!$S$4:$S$79))</f>
        <v/>
      </c>
      <c r="AI97" s="135"/>
      <c r="AJ97" s="273" t="str">
        <f t="shared" si="53"/>
        <v/>
      </c>
      <c r="AK97" s="135"/>
    </row>
    <row r="98" spans="1:37">
      <c r="B98" s="135"/>
      <c r="C98" s="135"/>
      <c r="D98" s="135"/>
      <c r="E98" s="135"/>
      <c r="F98" s="135"/>
      <c r="G98" s="135"/>
      <c r="H98" s="135"/>
      <c r="I98" s="135"/>
      <c r="J98" s="135"/>
      <c r="K98" s="135"/>
      <c r="L98" s="135"/>
      <c r="M98" s="135"/>
      <c r="N98" s="135"/>
      <c r="O98" s="135"/>
      <c r="P98" s="135"/>
      <c r="Q98" s="135"/>
      <c r="R98" s="135"/>
      <c r="S98" s="135"/>
      <c r="U98" s="135"/>
      <c r="V98" s="135"/>
      <c r="W98" s="135"/>
      <c r="X98" s="135"/>
      <c r="Y98" s="135"/>
      <c r="Z98" s="135"/>
      <c r="AA98" s="135"/>
      <c r="AB98" s="135"/>
      <c r="AC98" s="135"/>
      <c r="AD98" s="135"/>
      <c r="AE98" s="135"/>
      <c r="AF98" s="135"/>
      <c r="AG98" s="135"/>
      <c r="AH98" s="135"/>
      <c r="AI98" s="135"/>
      <c r="AJ98" s="135"/>
      <c r="AK98" s="135"/>
    </row>
    <row r="99" spans="1:37">
      <c r="B99" s="135"/>
      <c r="C99" s="135"/>
      <c r="D99" s="135"/>
      <c r="E99" s="135"/>
      <c r="F99" s="135"/>
      <c r="G99" s="135"/>
      <c r="H99" s="135"/>
      <c r="I99" s="135"/>
      <c r="J99" s="135"/>
      <c r="K99" s="135"/>
      <c r="L99" s="135"/>
      <c r="M99" s="135"/>
      <c r="N99" s="135"/>
      <c r="O99" s="135"/>
      <c r="P99" s="135"/>
      <c r="Q99" s="135"/>
      <c r="R99" s="135"/>
      <c r="S99" s="135"/>
      <c r="U99" s="135"/>
      <c r="V99" s="135"/>
      <c r="W99" s="135"/>
      <c r="X99" s="135"/>
      <c r="Y99" s="135"/>
      <c r="Z99" s="135"/>
      <c r="AA99" s="135"/>
      <c r="AB99" s="135"/>
      <c r="AC99" s="135"/>
      <c r="AD99" s="135"/>
      <c r="AE99" s="135"/>
      <c r="AF99" s="135"/>
      <c r="AG99" s="135"/>
      <c r="AH99" s="135"/>
      <c r="AI99" s="135"/>
      <c r="AJ99" s="135"/>
      <c r="AK99" s="135"/>
    </row>
    <row r="100" spans="1:37">
      <c r="B100" s="135"/>
      <c r="C100" s="135"/>
      <c r="D100" s="135"/>
      <c r="E100" s="135"/>
      <c r="F100" s="135"/>
      <c r="G100" s="135"/>
      <c r="H100" s="135"/>
      <c r="I100" s="135"/>
      <c r="J100" s="135"/>
      <c r="K100" s="135"/>
      <c r="L100" s="135"/>
      <c r="M100" s="135"/>
      <c r="N100" s="135"/>
      <c r="O100" s="135"/>
      <c r="P100" s="135"/>
      <c r="Q100" s="135"/>
      <c r="R100" s="135"/>
      <c r="S100" s="135"/>
      <c r="U100" s="135"/>
      <c r="V100" s="135"/>
      <c r="W100" s="135"/>
      <c r="X100" s="135"/>
      <c r="Y100" s="135"/>
      <c r="Z100" s="135"/>
      <c r="AA100" s="135"/>
      <c r="AB100" s="135"/>
      <c r="AC100" s="135"/>
      <c r="AD100" s="135"/>
      <c r="AE100" s="135"/>
      <c r="AF100" s="135"/>
      <c r="AG100" s="135"/>
      <c r="AH100" s="135"/>
      <c r="AI100" s="135"/>
      <c r="AJ100" s="135"/>
      <c r="AK100" s="135"/>
    </row>
    <row r="101" spans="1:37" ht="13">
      <c r="B101" s="135"/>
      <c r="C101" s="70" t="s">
        <v>475</v>
      </c>
      <c r="D101" s="135"/>
      <c r="E101" s="135"/>
      <c r="F101" s="135"/>
      <c r="G101" s="135"/>
      <c r="H101" s="135"/>
      <c r="I101" s="135"/>
      <c r="J101" s="135"/>
      <c r="K101" s="135"/>
      <c r="L101" s="135"/>
      <c r="M101" s="135"/>
      <c r="N101" s="135"/>
      <c r="O101" s="135"/>
      <c r="P101" s="135"/>
      <c r="Q101" s="135"/>
      <c r="R101" s="135"/>
      <c r="S101" s="135"/>
      <c r="U101" s="135"/>
      <c r="V101" s="70" t="s">
        <v>475</v>
      </c>
      <c r="W101" s="135"/>
      <c r="X101" s="135"/>
      <c r="Y101" s="135"/>
      <c r="Z101" s="135"/>
      <c r="AA101" s="135"/>
      <c r="AB101" s="135"/>
      <c r="AC101" s="135"/>
      <c r="AD101" s="135"/>
      <c r="AE101" s="135"/>
      <c r="AF101" s="135"/>
      <c r="AG101" s="135"/>
      <c r="AH101" s="135"/>
      <c r="AI101" s="135"/>
      <c r="AJ101" s="135"/>
      <c r="AK101" s="135"/>
    </row>
    <row r="102" spans="1:37" ht="13">
      <c r="B102" s="135"/>
      <c r="C102" s="137" t="s">
        <v>137</v>
      </c>
      <c r="D102" s="137">
        <f ca="1">MAX(Score!A166,Score!T166)</f>
        <v>21</v>
      </c>
      <c r="E102" s="135"/>
      <c r="F102" s="135"/>
      <c r="G102" s="135"/>
      <c r="H102" s="135"/>
      <c r="I102" s="135"/>
      <c r="J102" s="135"/>
      <c r="K102" s="135"/>
      <c r="L102" s="135"/>
      <c r="M102" s="135"/>
      <c r="N102" s="135"/>
      <c r="O102" s="135"/>
      <c r="P102" s="135"/>
      <c r="Q102" s="135"/>
      <c r="R102" s="135"/>
      <c r="S102" s="135"/>
      <c r="U102" s="135"/>
      <c r="V102" s="137" t="s">
        <v>137</v>
      </c>
      <c r="W102" s="137">
        <f>D102</f>
        <v>21</v>
      </c>
      <c r="X102" s="135"/>
      <c r="Y102" s="135"/>
      <c r="Z102" s="135"/>
      <c r="AA102" s="135"/>
      <c r="AB102" s="135"/>
      <c r="AC102" s="135"/>
      <c r="AD102" s="135"/>
      <c r="AE102" s="135"/>
      <c r="AF102" s="135"/>
      <c r="AG102" s="135"/>
      <c r="AH102" s="135"/>
      <c r="AI102" s="135"/>
      <c r="AJ102" s="135"/>
      <c r="AK102" s="135"/>
    </row>
    <row r="103" spans="1:37" ht="13">
      <c r="B103" s="135"/>
      <c r="C103" s="137" t="s">
        <v>138</v>
      </c>
      <c r="D103" s="137">
        <f ca="1">SK!H164</f>
        <v>9</v>
      </c>
      <c r="E103" s="135"/>
      <c r="F103" s="135"/>
      <c r="G103" s="135"/>
      <c r="H103" s="135"/>
      <c r="I103" s="135"/>
      <c r="J103" s="135"/>
      <c r="K103" s="135"/>
      <c r="L103" s="135"/>
      <c r="M103" s="135"/>
      <c r="N103" s="135"/>
      <c r="O103" s="135"/>
      <c r="P103" s="135"/>
      <c r="Q103" s="135"/>
      <c r="R103" s="135"/>
      <c r="S103" s="135"/>
      <c r="U103" s="135"/>
      <c r="V103" s="137" t="s">
        <v>139</v>
      </c>
      <c r="W103" s="137">
        <f ca="1">SK!X164</f>
        <v>11</v>
      </c>
      <c r="X103" s="135"/>
      <c r="Y103" s="135"/>
      <c r="Z103" s="135"/>
      <c r="AA103" s="135"/>
      <c r="AB103" s="135"/>
      <c r="AC103" s="135"/>
      <c r="AD103" s="135"/>
      <c r="AE103" s="135"/>
      <c r="AF103" s="135"/>
      <c r="AG103" s="135"/>
      <c r="AH103" s="135"/>
      <c r="AI103" s="135"/>
      <c r="AJ103" s="135"/>
      <c r="AK103" s="135"/>
    </row>
    <row r="104" spans="1:37" ht="13">
      <c r="B104" s="135"/>
      <c r="C104" s="137" t="s">
        <v>140</v>
      </c>
      <c r="D104" s="137">
        <f>COUNTIF(Q108:Q123,"&gt;0")</f>
        <v>14</v>
      </c>
      <c r="E104" s="135"/>
      <c r="F104" s="135"/>
      <c r="G104" s="135"/>
      <c r="H104" s="135"/>
      <c r="I104" s="135"/>
      <c r="J104" s="135"/>
      <c r="K104" s="135"/>
      <c r="L104" s="135"/>
      <c r="M104" s="135"/>
      <c r="N104" s="135"/>
      <c r="O104" s="135"/>
      <c r="P104" s="135"/>
      <c r="Q104" s="135"/>
      <c r="R104" s="135"/>
      <c r="S104" s="135"/>
      <c r="U104" s="135"/>
      <c r="V104" s="137" t="s">
        <v>141</v>
      </c>
      <c r="W104" s="137">
        <f>COUNTIF(AJ108:AJ123,"&gt;0")</f>
        <v>14</v>
      </c>
      <c r="X104" s="135"/>
      <c r="Y104" s="135"/>
      <c r="Z104" s="135"/>
      <c r="AA104" s="135"/>
      <c r="AB104" s="135"/>
      <c r="AC104" s="135"/>
      <c r="AD104" s="135"/>
      <c r="AE104" s="135"/>
      <c r="AF104" s="135"/>
      <c r="AG104" s="135"/>
      <c r="AH104" s="135"/>
      <c r="AI104" s="135"/>
      <c r="AJ104" s="135"/>
      <c r="AK104" s="135"/>
    </row>
    <row r="105" spans="1:37">
      <c r="B105" s="135"/>
      <c r="C105" s="135"/>
      <c r="D105" s="135"/>
      <c r="E105" s="135"/>
      <c r="F105" s="135"/>
      <c r="G105" s="135"/>
      <c r="H105" s="135"/>
      <c r="I105" s="135"/>
      <c r="J105" s="135"/>
      <c r="K105" s="135"/>
      <c r="L105" s="135"/>
      <c r="M105" s="135"/>
      <c r="N105" s="135"/>
      <c r="O105" s="135"/>
      <c r="P105" s="135"/>
      <c r="Q105" s="135"/>
      <c r="R105" s="135"/>
      <c r="S105" s="135"/>
      <c r="U105" s="135"/>
      <c r="V105" s="135"/>
      <c r="W105" s="135"/>
      <c r="X105" s="135"/>
      <c r="Y105" s="135"/>
      <c r="Z105" s="135"/>
      <c r="AA105" s="135"/>
      <c r="AB105" s="135"/>
      <c r="AC105" s="135"/>
      <c r="AD105" s="135"/>
      <c r="AE105" s="135"/>
      <c r="AF105" s="135"/>
      <c r="AG105" s="135"/>
      <c r="AH105" s="135"/>
      <c r="AI105" s="135"/>
      <c r="AJ105" s="135"/>
      <c r="AK105" s="135"/>
    </row>
    <row r="106" spans="1:37" ht="13">
      <c r="A106" s="1096" t="s">
        <v>142</v>
      </c>
      <c r="B106" s="1096"/>
      <c r="C106" s="1096"/>
      <c r="D106" s="353"/>
      <c r="E106" s="353"/>
      <c r="F106" s="353"/>
      <c r="G106" s="353"/>
      <c r="H106" s="353"/>
      <c r="I106" s="353"/>
      <c r="J106" s="353"/>
      <c r="K106" s="353"/>
      <c r="L106" s="353"/>
      <c r="M106" s="353"/>
      <c r="N106" s="353"/>
      <c r="O106" s="353"/>
      <c r="P106" s="353"/>
      <c r="Q106" s="353"/>
      <c r="R106" s="353"/>
      <c r="S106" s="135"/>
      <c r="T106" s="1096" t="s">
        <v>142</v>
      </c>
      <c r="U106" s="1096"/>
      <c r="V106" s="1096"/>
      <c r="W106" s="353"/>
      <c r="X106" s="353"/>
      <c r="Y106" s="353"/>
      <c r="Z106" s="353"/>
      <c r="AA106" s="353"/>
      <c r="AB106" s="353"/>
      <c r="AC106" s="353"/>
      <c r="AD106" s="353"/>
      <c r="AE106" s="353"/>
      <c r="AF106" s="353"/>
      <c r="AG106" s="353"/>
      <c r="AH106" s="353"/>
      <c r="AI106" s="353"/>
      <c r="AJ106" s="353"/>
      <c r="AK106" s="353"/>
    </row>
    <row r="107" spans="1:37" s="14" customFormat="1" ht="13">
      <c r="A107" s="372">
        <v>0</v>
      </c>
      <c r="B107" s="372" t="s">
        <v>134</v>
      </c>
      <c r="C107" s="372" t="s">
        <v>135</v>
      </c>
      <c r="D107" s="372" t="s">
        <v>449</v>
      </c>
      <c r="E107" s="482" t="s">
        <v>143</v>
      </c>
      <c r="F107" s="217" t="s">
        <v>450</v>
      </c>
      <c r="G107" s="217" t="s">
        <v>450</v>
      </c>
      <c r="H107" s="217" t="s">
        <v>450</v>
      </c>
      <c r="I107" s="217" t="s">
        <v>450</v>
      </c>
      <c r="J107" s="372" t="s">
        <v>144</v>
      </c>
      <c r="K107" s="482" t="s">
        <v>145</v>
      </c>
      <c r="L107" s="372" t="s">
        <v>146</v>
      </c>
      <c r="M107" s="482" t="s">
        <v>147</v>
      </c>
      <c r="N107" s="178" t="s">
        <v>119</v>
      </c>
      <c r="O107" s="372" t="s">
        <v>447</v>
      </c>
      <c r="P107" s="482" t="s">
        <v>148</v>
      </c>
      <c r="Q107" s="372" t="s">
        <v>130</v>
      </c>
      <c r="R107" s="482" t="s">
        <v>149</v>
      </c>
      <c r="S107" s="564"/>
      <c r="T107" s="372">
        <v>0</v>
      </c>
      <c r="U107" s="372" t="s">
        <v>134</v>
      </c>
      <c r="V107" s="372" t="s">
        <v>135</v>
      </c>
      <c r="W107" s="372" t="s">
        <v>449</v>
      </c>
      <c r="X107" s="482" t="s">
        <v>143</v>
      </c>
      <c r="Y107" s="217" t="s">
        <v>450</v>
      </c>
      <c r="Z107" s="217" t="s">
        <v>450</v>
      </c>
      <c r="AA107" s="217" t="s">
        <v>450</v>
      </c>
      <c r="AB107" s="217" t="s">
        <v>450</v>
      </c>
      <c r="AC107" s="372" t="s">
        <v>144</v>
      </c>
      <c r="AD107" s="482" t="s">
        <v>145</v>
      </c>
      <c r="AE107" s="372" t="s">
        <v>146</v>
      </c>
      <c r="AF107" s="482" t="s">
        <v>147</v>
      </c>
      <c r="AG107" s="178" t="s">
        <v>119</v>
      </c>
      <c r="AH107" s="372" t="s">
        <v>447</v>
      </c>
      <c r="AI107" s="482" t="s">
        <v>148</v>
      </c>
      <c r="AJ107" s="372" t="s">
        <v>130</v>
      </c>
      <c r="AK107" s="482" t="s">
        <v>149</v>
      </c>
    </row>
    <row r="108" spans="1:37" ht="13">
      <c r="A108" s="14">
        <f t="shared" ref="A108:A127" si="54">A107+1</f>
        <v>1</v>
      </c>
      <c r="B108" s="454" t="str">
        <f t="shared" ref="B108:C127" si="55">B9</f>
        <v>101</v>
      </c>
      <c r="C108" s="454" t="str">
        <f t="shared" si="55"/>
        <v>TRAUMA-LINA</v>
      </c>
      <c r="D108" s="137">
        <f ca="1">IF($B108="","",SUMPRODUCT(--(Lineups!F$88:F$163=$B108),--(Lineups!B$88:B$163="")))</f>
        <v>0</v>
      </c>
      <c r="E108" s="280">
        <f t="shared" ref="E108:E127" si="56">IF(($B108=""),"",IF(($D$102=0),"",(D108/$D$102)))</f>
        <v>0</v>
      </c>
      <c r="F108" s="344">
        <f ca="1">IF($B108="","",SUMPRODUCT(--(Lineups!F$88:F$163=$B108),--(Lineups!B$88:B$163="X")))</f>
        <v>0</v>
      </c>
      <c r="G108" s="344">
        <f ca="1">IF($B108="","",SUMPRODUCT(--(Lineups!I$88:I$163=$B108),--(Lineups!A$88:A$163&lt;&gt;"SP")))</f>
        <v>0</v>
      </c>
      <c r="H108" s="344">
        <f ca="1">IF($B108="","",SUMPRODUCT(--(Lineups!L$88:L$163=$B108),--(Lineups!A$88:A$163&lt;&gt;"SP")))</f>
        <v>0</v>
      </c>
      <c r="I108" s="344">
        <f ca="1">IF($B108="","",SUMPRODUCT(--(Lineups!O$88:O$163=$B108),--(Lineups!A$88:A$163&lt;&gt;"SP")))</f>
        <v>0</v>
      </c>
      <c r="J108" s="137">
        <f t="shared" ref="J108:J127" si="57">IF((B108=""),"",SUM(F108:I108))</f>
        <v>0</v>
      </c>
      <c r="K108" s="280">
        <f t="shared" ref="K108:K127" si="58">IF(($B108=""),"",IF(($D$102=0),"",(J108/$D$102)))</f>
        <v>0</v>
      </c>
      <c r="L108" s="137">
        <f t="shared" ref="L108:L127" si="59">IF((B108=""),"",SUM(D108,J108))</f>
        <v>0</v>
      </c>
      <c r="M108" s="280">
        <f t="shared" ref="M108:M127" si="60">IF(($B108=""),"",IF(($D$102=0),"",(L108/$D$102)))</f>
        <v>0</v>
      </c>
      <c r="N108" s="516">
        <f ca="1">IF((B108=""),"",IF(OR((SK!E173=""),(SK!E173=0)),"",SK!H173))</f>
        <v>0</v>
      </c>
      <c r="O108" s="137">
        <f ca="1">IF($B108="","",SUMPRODUCT(--(Lineups!C$88:C$163=$B108)))</f>
        <v>2</v>
      </c>
      <c r="P108" s="280">
        <f t="shared" ref="P108:P127" si="61">IF(($B108=""),"",IF(($D$102=0),"",(O108/$D$102)))</f>
        <v>9.5238095238095233E-2</v>
      </c>
      <c r="Q108" s="137">
        <f t="shared" ref="Q108:Q127" si="62">IF((B108=""),"",SUM(L108,O108))</f>
        <v>2</v>
      </c>
      <c r="R108" s="280">
        <f t="shared" ref="R108:R127" si="63">IF(($B108=""),"",IF(($D$102=0),"",(Q108/$D$102)))</f>
        <v>9.5238095238095233E-2</v>
      </c>
      <c r="S108" s="135"/>
      <c r="T108" s="14">
        <f t="shared" ref="T108:T127" si="64">T107+1</f>
        <v>1</v>
      </c>
      <c r="U108" s="454" t="str">
        <f t="shared" ref="U108:V127" si="65">U9</f>
        <v>223</v>
      </c>
      <c r="V108" s="454" t="str">
        <f t="shared" si="65"/>
        <v>SPANISH ASS'ASSIN</v>
      </c>
      <c r="W108" s="137">
        <f ca="1">IF($U108="","",SUMPRODUCT(--(Lineups!AB$88:AB$163=$U108),--(Lineups!X$88:X$163="")))</f>
        <v>0</v>
      </c>
      <c r="X108" s="280">
        <f t="shared" ref="X108:X127" si="66">IF(($U108=""),"",IF(($W$102=0),"",(W108/$W$102)))</f>
        <v>0</v>
      </c>
      <c r="Y108" s="344">
        <f ca="1">IF($U108="","",SUMPRODUCT(--(Lineups!AB$88:AB$163=$U108),--(Lineups!X$88:X$163="X")))</f>
        <v>0</v>
      </c>
      <c r="Z108" s="344">
        <f ca="1">IF($U108="","",SUMPRODUCT(--(Lineups!AE$88:AE$163=$U108),--(Lineups!W$88:W$163&lt;&gt;"SP")))</f>
        <v>4</v>
      </c>
      <c r="AA108" s="344">
        <f ca="1">IF($U108="","",SUMPRODUCT(--(Lineups!AH$88:AH$163=$U108),--(Lineups!W$88:W$163&lt;&gt;"SP")))</f>
        <v>7</v>
      </c>
      <c r="AB108" s="344">
        <f ca="1">IF($U108="","",SUMPRODUCT(--(Lineups!AK$88:AK$163=$U108),--(Lineups!W$88:W$163&lt;&gt;"SP")))</f>
        <v>1</v>
      </c>
      <c r="AC108" s="137">
        <f t="shared" ref="AC108:AC127" si="67">IF((U108=""),"",SUM(Y108:AB108))</f>
        <v>12</v>
      </c>
      <c r="AD108" s="280">
        <f t="shared" ref="AD108:AD127" si="68">IF(($U108=""),"",IF(($W$102=0),"",(AC108/$W$102)))</f>
        <v>0.5714285714285714</v>
      </c>
      <c r="AE108" s="137">
        <f t="shared" ref="AE108:AE127" si="69">IF((U108=""),"",SUM(W108,AC108))</f>
        <v>12</v>
      </c>
      <c r="AF108" s="280">
        <f t="shared" ref="AF108:AF127" si="70">IF(($U108=""),"",IF(($W$102=0),"",(AE108/$W$102)))</f>
        <v>0.5714285714285714</v>
      </c>
      <c r="AG108" s="516" t="str">
        <f ca="1">IF((U108=""),"",IF(OR((SK!U173=""),(SK!U173=0)),"",SK!X173))</f>
        <v/>
      </c>
      <c r="AH108" s="137">
        <f ca="1">IF($U108="","",SUMPRODUCT(--(Lineups!Y$88:Y$163=$U108)))</f>
        <v>0</v>
      </c>
      <c r="AI108" s="280">
        <f t="shared" ref="AI108:AI127" si="71">IF(($U108=""),"",IF(($W$102=0),"",(AH108/$W$102)))</f>
        <v>0</v>
      </c>
      <c r="AJ108" s="137">
        <f t="shared" ref="AJ108:AJ127" si="72">IF((U108=""),"",SUM(AE108,AH108))</f>
        <v>12</v>
      </c>
      <c r="AK108" s="280">
        <f t="shared" ref="AK108:AK127" si="73">IF(($U108=""),"",IF(($W$102=0),"",(AJ108/$W$102)))</f>
        <v>0.5714285714285714</v>
      </c>
    </row>
    <row r="109" spans="1:37" ht="13">
      <c r="A109" s="273">
        <f t="shared" si="54"/>
        <v>2</v>
      </c>
      <c r="B109" s="534" t="str">
        <f t="shared" si="55"/>
        <v>105</v>
      </c>
      <c r="C109" s="534" t="str">
        <f t="shared" si="55"/>
        <v>MAJESTIC</v>
      </c>
      <c r="D109" s="280">
        <f ca="1">IF($B109="","",SUMPRODUCT(--(Lineups!F$88:F$163=$B109),--(Lineups!B$88:B$163="")))</f>
        <v>0</v>
      </c>
      <c r="E109" s="98">
        <f t="shared" si="56"/>
        <v>0</v>
      </c>
      <c r="F109" s="344">
        <f ca="1">IF($B109="","",SUMPRODUCT(--(Lineups!F$88:F$163=$B109),--(Lineups!B$88:B$163="X")))</f>
        <v>0</v>
      </c>
      <c r="G109" s="344">
        <f ca="1">IF($B109="","",SUMPRODUCT(--(Lineups!I$88:I$163=$B109),--(Lineups!A$88:A$163&lt;&gt;"SP")))</f>
        <v>2</v>
      </c>
      <c r="H109" s="344">
        <f ca="1">IF($B109="","",SUMPRODUCT(--(Lineups!L$88:L$163=$B109),--(Lineups!A$88:A$163&lt;&gt;"SP")))</f>
        <v>1</v>
      </c>
      <c r="I109" s="344">
        <f ca="1">IF($B109="","",SUMPRODUCT(--(Lineups!O$88:O$163=$B109),--(Lineups!A$88:A$163&lt;&gt;"SP")))</f>
        <v>3</v>
      </c>
      <c r="J109" s="280">
        <f t="shared" si="57"/>
        <v>6</v>
      </c>
      <c r="K109" s="98">
        <f t="shared" si="58"/>
        <v>0.2857142857142857</v>
      </c>
      <c r="L109" s="280">
        <f t="shared" si="59"/>
        <v>6</v>
      </c>
      <c r="M109" s="98">
        <f t="shared" si="60"/>
        <v>0.2857142857142857</v>
      </c>
      <c r="N109" s="498">
        <f ca="1">IF((B109=""),"",IF(OR((SK!E176=""),(SK!E176=0)),"",SK!H176))</f>
        <v>0</v>
      </c>
      <c r="O109" s="280">
        <f ca="1">IF($B109="","",SUMPRODUCT(--(Lineups!C$88:C$163=$B109)))</f>
        <v>2</v>
      </c>
      <c r="P109" s="98">
        <f t="shared" si="61"/>
        <v>9.5238095238095233E-2</v>
      </c>
      <c r="Q109" s="280">
        <f t="shared" si="62"/>
        <v>8</v>
      </c>
      <c r="R109" s="98">
        <f t="shared" si="63"/>
        <v>0.38095238095238093</v>
      </c>
      <c r="S109" s="135"/>
      <c r="T109" s="273">
        <f t="shared" si="64"/>
        <v>2</v>
      </c>
      <c r="U109" s="534" t="str">
        <f t="shared" si="65"/>
        <v>247</v>
      </c>
      <c r="V109" s="534" t="str">
        <f t="shared" si="65"/>
        <v>BOO D LIVERS</v>
      </c>
      <c r="W109" s="280">
        <f ca="1">IF($U109="","",SUMPRODUCT(--(Lineups!AB$88:AB$163=$U109),--(Lineups!X$88:X$163="")))</f>
        <v>3</v>
      </c>
      <c r="X109" s="98">
        <f t="shared" si="66"/>
        <v>0.14285714285714285</v>
      </c>
      <c r="Y109" s="344">
        <f ca="1">IF($U109="","",SUMPRODUCT(--(Lineups!AB$88:AB$163=$U109),--(Lineups!X$88:X$163="X")))</f>
        <v>0</v>
      </c>
      <c r="Z109" s="344">
        <f ca="1">IF($U109="","",SUMPRODUCT(--(Lineups!AE$88:AE$163=$U109),--(Lineups!W$88:W$163&lt;&gt;"SP")))</f>
        <v>5</v>
      </c>
      <c r="AA109" s="344">
        <f ca="1">IF($U109="","",SUMPRODUCT(--(Lineups!AH$88:AH$163=$U109),--(Lineups!W$88:W$163&lt;&gt;"SP")))</f>
        <v>0</v>
      </c>
      <c r="AB109" s="344">
        <f ca="1">IF($U109="","",SUMPRODUCT(--(Lineups!AK$88:AK$163=$U109),--(Lineups!W$88:W$163&lt;&gt;"SP")))</f>
        <v>0</v>
      </c>
      <c r="AC109" s="280">
        <f t="shared" si="67"/>
        <v>5</v>
      </c>
      <c r="AD109" s="98">
        <f t="shared" si="68"/>
        <v>0.23809523809523808</v>
      </c>
      <c r="AE109" s="280">
        <f t="shared" si="69"/>
        <v>8</v>
      </c>
      <c r="AF109" s="98">
        <f t="shared" si="70"/>
        <v>0.38095238095238093</v>
      </c>
      <c r="AG109" s="498" t="str">
        <f ca="1">IF((U109=""),"",IF(OR((SK!U176=""),(SK!U176=0)),"",SK!X176))</f>
        <v/>
      </c>
      <c r="AH109" s="280">
        <f ca="1">IF($U109="","",SUMPRODUCT(--(Lineups!Y$88:Y$163=$U109)))</f>
        <v>0</v>
      </c>
      <c r="AI109" s="98">
        <f t="shared" si="71"/>
        <v>0</v>
      </c>
      <c r="AJ109" s="280">
        <f t="shared" si="72"/>
        <v>8</v>
      </c>
      <c r="AK109" s="98">
        <f t="shared" si="73"/>
        <v>0.38095238095238093</v>
      </c>
    </row>
    <row r="110" spans="1:37" ht="13">
      <c r="A110" s="14">
        <f t="shared" si="54"/>
        <v>3</v>
      </c>
      <c r="B110" s="454" t="str">
        <f t="shared" si="55"/>
        <v>121</v>
      </c>
      <c r="C110" s="454" t="str">
        <f t="shared" si="55"/>
        <v>RACHEL TENSION</v>
      </c>
      <c r="D110" s="137">
        <f ca="1">IF($B110="","",SUMPRODUCT(--(Lineups!F$88:F$163=$B110),--(Lineups!B$88:B$163="")))</f>
        <v>0</v>
      </c>
      <c r="E110" s="280">
        <f t="shared" si="56"/>
        <v>0</v>
      </c>
      <c r="F110" s="344">
        <f ca="1">IF($B110="","",SUMPRODUCT(--(Lineups!F$88:F$163=$B110),--(Lineups!B$88:B$163="X")))</f>
        <v>0</v>
      </c>
      <c r="G110" s="344">
        <f ca="1">IF($B110="","",SUMPRODUCT(--(Lineups!I$88:I$163=$B110),--(Lineups!A$88:A$163&lt;&gt;"SP")))</f>
        <v>2</v>
      </c>
      <c r="H110" s="344">
        <f ca="1">IF($B110="","",SUMPRODUCT(--(Lineups!L$88:L$163=$B110),--(Lineups!A$88:A$163&lt;&gt;"SP")))</f>
        <v>1</v>
      </c>
      <c r="I110" s="344">
        <f ca="1">IF($B110="","",SUMPRODUCT(--(Lineups!O$88:O$163=$B110),--(Lineups!A$88:A$163&lt;&gt;"SP")))</f>
        <v>1</v>
      </c>
      <c r="J110" s="137">
        <f t="shared" si="57"/>
        <v>4</v>
      </c>
      <c r="K110" s="280">
        <f t="shared" si="58"/>
        <v>0.19047619047619047</v>
      </c>
      <c r="L110" s="137">
        <f t="shared" si="59"/>
        <v>4</v>
      </c>
      <c r="M110" s="280">
        <f t="shared" si="60"/>
        <v>0.19047619047619047</v>
      </c>
      <c r="N110" s="516" t="str">
        <f ca="1">IF((B110=""),"",IF(OR((SK!E179=""),(SK!E179=0)),"",SK!H179))</f>
        <v/>
      </c>
      <c r="O110" s="137">
        <f ca="1">IF($B110="","",SUMPRODUCT(--(Lineups!C$88:C$163=$B110)))</f>
        <v>0</v>
      </c>
      <c r="P110" s="280">
        <f t="shared" si="61"/>
        <v>0</v>
      </c>
      <c r="Q110" s="137">
        <f t="shared" si="62"/>
        <v>4</v>
      </c>
      <c r="R110" s="280">
        <f t="shared" si="63"/>
        <v>0.19047619047619047</v>
      </c>
      <c r="S110" s="135"/>
      <c r="T110" s="14">
        <f t="shared" si="64"/>
        <v>3</v>
      </c>
      <c r="U110" s="454" t="str">
        <f t="shared" si="65"/>
        <v>28</v>
      </c>
      <c r="V110" s="454" t="str">
        <f t="shared" si="65"/>
        <v>RACER MCCHASEHER</v>
      </c>
      <c r="W110" s="137">
        <f ca="1">IF($U110="","",SUMPRODUCT(--(Lineups!AB$88:AB$163=$U110),--(Lineups!X$88:X$163="")))</f>
        <v>8</v>
      </c>
      <c r="X110" s="280">
        <f t="shared" si="66"/>
        <v>0.38095238095238093</v>
      </c>
      <c r="Y110" s="344">
        <f ca="1">IF($U110="","",SUMPRODUCT(--(Lineups!AB$88:AB$163=$U110),--(Lineups!X$88:X$163="X")))</f>
        <v>0</v>
      </c>
      <c r="Z110" s="344">
        <f ca="1">IF($U110="","",SUMPRODUCT(--(Lineups!AE$88:AE$163=$U110),--(Lineups!W$88:W$163&lt;&gt;"SP")))</f>
        <v>0</v>
      </c>
      <c r="AA110" s="344">
        <f ca="1">IF($U110="","",SUMPRODUCT(--(Lineups!AH$88:AH$163=$U110),--(Lineups!W$88:W$163&lt;&gt;"SP")))</f>
        <v>1</v>
      </c>
      <c r="AB110" s="344">
        <f ca="1">IF($U110="","",SUMPRODUCT(--(Lineups!AK$88:AK$163=$U110),--(Lineups!W$88:W$163&lt;&gt;"SP")))</f>
        <v>0</v>
      </c>
      <c r="AC110" s="137">
        <f t="shared" si="67"/>
        <v>1</v>
      </c>
      <c r="AD110" s="280">
        <f t="shared" si="68"/>
        <v>4.7619047619047616E-2</v>
      </c>
      <c r="AE110" s="137">
        <f t="shared" si="69"/>
        <v>9</v>
      </c>
      <c r="AF110" s="280">
        <f t="shared" si="70"/>
        <v>0.42857142857142855</v>
      </c>
      <c r="AG110" s="516">
        <f ca="1">IF((U110=""),"",IF(OR((SK!U179=""),(SK!U179=0)),"",SK!X179))</f>
        <v>1</v>
      </c>
      <c r="AH110" s="137">
        <f ca="1">IF($U110="","",SUMPRODUCT(--(Lineups!Y$88:Y$163=$U110)))</f>
        <v>2</v>
      </c>
      <c r="AI110" s="280">
        <f t="shared" si="71"/>
        <v>9.5238095238095233E-2</v>
      </c>
      <c r="AJ110" s="137">
        <f t="shared" si="72"/>
        <v>11</v>
      </c>
      <c r="AK110" s="280">
        <f t="shared" si="73"/>
        <v>0.52380952380952384</v>
      </c>
    </row>
    <row r="111" spans="1:37" ht="13">
      <c r="A111" s="273">
        <f t="shared" si="54"/>
        <v>4</v>
      </c>
      <c r="B111" s="534" t="str">
        <f t="shared" si="55"/>
        <v>17</v>
      </c>
      <c r="C111" s="534" t="str">
        <f t="shared" si="55"/>
        <v>MELISSA HEHMANN</v>
      </c>
      <c r="D111" s="280">
        <f ca="1">IF($B111="","",SUMPRODUCT(--(Lineups!F$88:F$163=$B111),--(Lineups!B$88:B$163="")))</f>
        <v>0</v>
      </c>
      <c r="E111" s="98">
        <f t="shared" si="56"/>
        <v>0</v>
      </c>
      <c r="F111" s="344">
        <f ca="1">IF($B111="","",SUMPRODUCT(--(Lineups!F$88:F$163=$B111),--(Lineups!B$88:B$163="X")))</f>
        <v>0</v>
      </c>
      <c r="G111" s="344">
        <f ca="1">IF($B111="","",SUMPRODUCT(--(Lineups!I$88:I$163=$B111),--(Lineups!A$88:A$163&lt;&gt;"SP")))</f>
        <v>0</v>
      </c>
      <c r="H111" s="344">
        <f ca="1">IF($B111="","",SUMPRODUCT(--(Lineups!L$88:L$163=$B111),--(Lineups!A$88:A$163&lt;&gt;"SP")))</f>
        <v>3</v>
      </c>
      <c r="I111" s="344">
        <f ca="1">IF($B111="","",SUMPRODUCT(--(Lineups!O$88:O$163=$B111),--(Lineups!A$88:A$163&lt;&gt;"SP")))</f>
        <v>1</v>
      </c>
      <c r="J111" s="280">
        <f t="shared" si="57"/>
        <v>4</v>
      </c>
      <c r="K111" s="98">
        <f t="shared" si="58"/>
        <v>0.19047619047619047</v>
      </c>
      <c r="L111" s="280">
        <f t="shared" si="59"/>
        <v>4</v>
      </c>
      <c r="M111" s="98">
        <f t="shared" si="60"/>
        <v>0.19047619047619047</v>
      </c>
      <c r="N111" s="498" t="str">
        <f ca="1">IF((B111=""),"",IF(OR((SK!E182=""),(SK!E182=0)),"",SK!H182))</f>
        <v/>
      </c>
      <c r="O111" s="280">
        <f ca="1">IF($B111="","",SUMPRODUCT(--(Lineups!C$88:C$163=$B111)))</f>
        <v>0</v>
      </c>
      <c r="P111" s="98">
        <f t="shared" si="61"/>
        <v>0</v>
      </c>
      <c r="Q111" s="280">
        <f t="shared" si="62"/>
        <v>4</v>
      </c>
      <c r="R111" s="98">
        <f t="shared" si="63"/>
        <v>0.19047619047619047</v>
      </c>
      <c r="S111" s="135"/>
      <c r="T111" s="273">
        <f t="shared" si="64"/>
        <v>4</v>
      </c>
      <c r="U111" s="534" t="str">
        <f t="shared" si="65"/>
        <v>3</v>
      </c>
      <c r="V111" s="534" t="str">
        <f t="shared" si="65"/>
        <v>ROXANNA HARDPLACE</v>
      </c>
      <c r="W111" s="280">
        <f ca="1">IF($U111="","",SUMPRODUCT(--(Lineups!AB$88:AB$163=$U111),--(Lineups!X$88:X$163="")))</f>
        <v>3</v>
      </c>
      <c r="X111" s="98">
        <f t="shared" si="66"/>
        <v>0.14285714285714285</v>
      </c>
      <c r="Y111" s="344">
        <f ca="1">IF($U111="","",SUMPRODUCT(--(Lineups!AB$88:AB$163=$U111),--(Lineups!X$88:X$163="X")))</f>
        <v>0</v>
      </c>
      <c r="Z111" s="344">
        <f ca="1">IF($U111="","",SUMPRODUCT(--(Lineups!AE$88:AE$163=$U111),--(Lineups!W$88:W$163&lt;&gt;"SP")))</f>
        <v>1</v>
      </c>
      <c r="AA111" s="344">
        <f ca="1">IF($U111="","",SUMPRODUCT(--(Lineups!AH$88:AH$163=$U111),--(Lineups!W$88:W$163&lt;&gt;"SP")))</f>
        <v>1</v>
      </c>
      <c r="AB111" s="344">
        <f ca="1">IF($U111="","",SUMPRODUCT(--(Lineups!AK$88:AK$163=$U111),--(Lineups!W$88:W$163&lt;&gt;"SP")))</f>
        <v>1</v>
      </c>
      <c r="AC111" s="280">
        <f t="shared" si="67"/>
        <v>3</v>
      </c>
      <c r="AD111" s="98">
        <f t="shared" si="68"/>
        <v>0.14285714285714285</v>
      </c>
      <c r="AE111" s="280">
        <f t="shared" si="69"/>
        <v>6</v>
      </c>
      <c r="AF111" s="98">
        <f t="shared" si="70"/>
        <v>0.2857142857142857</v>
      </c>
      <c r="AG111" s="498">
        <f ca="1">IF((U111=""),"",IF(OR((SK!U182=""),(SK!U182=0)),"",SK!X182))</f>
        <v>1</v>
      </c>
      <c r="AH111" s="280">
        <f ca="1">IF($U111="","",SUMPRODUCT(--(Lineups!Y$88:Y$163=$U111)))</f>
        <v>5</v>
      </c>
      <c r="AI111" s="98">
        <f t="shared" si="71"/>
        <v>0.23809523809523808</v>
      </c>
      <c r="AJ111" s="280">
        <f t="shared" si="72"/>
        <v>11</v>
      </c>
      <c r="AK111" s="98">
        <f t="shared" si="73"/>
        <v>0.52380952380952384</v>
      </c>
    </row>
    <row r="112" spans="1:37" ht="13">
      <c r="A112" s="14">
        <f t="shared" si="54"/>
        <v>5</v>
      </c>
      <c r="B112" s="454" t="str">
        <f t="shared" si="55"/>
        <v>1942</v>
      </c>
      <c r="C112" s="454" t="str">
        <f t="shared" si="55"/>
        <v>VERONICA DODGE</v>
      </c>
      <c r="D112" s="137">
        <f ca="1">IF($B112="","",SUMPRODUCT(--(Lineups!F$88:F$163=$B112),--(Lineups!B$88:B$163="")))</f>
        <v>0</v>
      </c>
      <c r="E112" s="280">
        <f t="shared" si="56"/>
        <v>0</v>
      </c>
      <c r="F112" s="344">
        <f ca="1">IF($B112="","",SUMPRODUCT(--(Lineups!F$88:F$163=$B112),--(Lineups!B$88:B$163="X")))</f>
        <v>0</v>
      </c>
      <c r="G112" s="344">
        <f ca="1">IF($B112="","",SUMPRODUCT(--(Lineups!I$88:I$163=$B112),--(Lineups!A$88:A$163&lt;&gt;"SP")))</f>
        <v>1</v>
      </c>
      <c r="H112" s="344">
        <f ca="1">IF($B112="","",SUMPRODUCT(--(Lineups!L$88:L$163=$B112),--(Lineups!A$88:A$163&lt;&gt;"SP")))</f>
        <v>0</v>
      </c>
      <c r="I112" s="344">
        <f ca="1">IF($B112="","",SUMPRODUCT(--(Lineups!O$88:O$163=$B112),--(Lineups!A$88:A$163&lt;&gt;"SP")))</f>
        <v>1</v>
      </c>
      <c r="J112" s="137">
        <f t="shared" si="57"/>
        <v>2</v>
      </c>
      <c r="K112" s="280">
        <f t="shared" si="58"/>
        <v>9.5238095238095233E-2</v>
      </c>
      <c r="L112" s="137">
        <f t="shared" si="59"/>
        <v>2</v>
      </c>
      <c r="M112" s="280">
        <f t="shared" si="60"/>
        <v>9.5238095238095233E-2</v>
      </c>
      <c r="N112" s="516" t="str">
        <f ca="1">IF((B112=""),"",IF(OR((SK!E185=""),(SK!E185=0)),"",SK!H185))</f>
        <v/>
      </c>
      <c r="O112" s="137">
        <f ca="1">IF($B112="","",SUMPRODUCT(--(Lineups!C$88:C$163=$B112)))</f>
        <v>0</v>
      </c>
      <c r="P112" s="280">
        <f t="shared" si="61"/>
        <v>0</v>
      </c>
      <c r="Q112" s="137">
        <f t="shared" si="62"/>
        <v>2</v>
      </c>
      <c r="R112" s="280">
        <f t="shared" si="63"/>
        <v>9.5238095238095233E-2</v>
      </c>
      <c r="S112" s="135"/>
      <c r="T112" s="14">
        <f t="shared" si="64"/>
        <v>5</v>
      </c>
      <c r="U112" s="454" t="str">
        <f t="shared" si="65"/>
        <v>303</v>
      </c>
      <c r="V112" s="454" t="str">
        <f t="shared" si="65"/>
        <v>BRUISIE SIOUXXX</v>
      </c>
      <c r="W112" s="137">
        <f ca="1">IF($U112="","",SUMPRODUCT(--(Lineups!AB$88:AB$163=$U112),--(Lineups!X$88:X$163="")))</f>
        <v>0</v>
      </c>
      <c r="X112" s="280">
        <f t="shared" si="66"/>
        <v>0</v>
      </c>
      <c r="Y112" s="344">
        <f ca="1">IF($U112="","",SUMPRODUCT(--(Lineups!AB$88:AB$163=$U112),--(Lineups!X$88:X$163="X")))</f>
        <v>0</v>
      </c>
      <c r="Z112" s="344">
        <f ca="1">IF($U112="","",SUMPRODUCT(--(Lineups!AE$88:AE$163=$U112),--(Lineups!W$88:W$163&lt;&gt;"SP")))</f>
        <v>5</v>
      </c>
      <c r="AA112" s="344">
        <f ca="1">IF($U112="","",SUMPRODUCT(--(Lineups!AH$88:AH$163=$U112),--(Lineups!W$88:W$163&lt;&gt;"SP")))</f>
        <v>2</v>
      </c>
      <c r="AB112" s="344">
        <f ca="1">IF($U112="","",SUMPRODUCT(--(Lineups!AK$88:AK$163=$U112),--(Lineups!W$88:W$163&lt;&gt;"SP")))</f>
        <v>2</v>
      </c>
      <c r="AC112" s="137">
        <f t="shared" si="67"/>
        <v>9</v>
      </c>
      <c r="AD112" s="280">
        <f t="shared" si="68"/>
        <v>0.42857142857142855</v>
      </c>
      <c r="AE112" s="137">
        <f t="shared" si="69"/>
        <v>9</v>
      </c>
      <c r="AF112" s="280">
        <f t="shared" si="70"/>
        <v>0.42857142857142855</v>
      </c>
      <c r="AG112" s="516" t="str">
        <f ca="1">IF((U112=""),"",IF(OR((SK!U185=""),(SK!U185=0)),"",SK!X185))</f>
        <v/>
      </c>
      <c r="AH112" s="137">
        <f ca="1">IF($U112="","",SUMPRODUCT(--(Lineups!Y$88:Y$163=$U112)))</f>
        <v>0</v>
      </c>
      <c r="AI112" s="280">
        <f t="shared" si="71"/>
        <v>0</v>
      </c>
      <c r="AJ112" s="137">
        <f t="shared" si="72"/>
        <v>9</v>
      </c>
      <c r="AK112" s="280">
        <f t="shared" si="73"/>
        <v>0.42857142857142855</v>
      </c>
    </row>
    <row r="113" spans="1:37" ht="13">
      <c r="A113" s="273">
        <f t="shared" si="54"/>
        <v>6</v>
      </c>
      <c r="B113" s="534" t="str">
        <f t="shared" si="55"/>
        <v>2</v>
      </c>
      <c r="C113" s="534" t="str">
        <f t="shared" si="55"/>
        <v>CEREAL KILLER</v>
      </c>
      <c r="D113" s="280">
        <f ca="1">IF($B113="","",SUMPRODUCT(--(Lineups!F$88:F$163=$B113),--(Lineups!B$88:B$163="")))</f>
        <v>1</v>
      </c>
      <c r="E113" s="98">
        <f t="shared" si="56"/>
        <v>4.7619047619047616E-2</v>
      </c>
      <c r="F113" s="344">
        <f ca="1">IF($B113="","",SUMPRODUCT(--(Lineups!F$88:F$163=$B113),--(Lineups!B$88:B$163="X")))</f>
        <v>0</v>
      </c>
      <c r="G113" s="344">
        <f ca="1">IF($B113="","",SUMPRODUCT(--(Lineups!I$88:I$163=$B113),--(Lineups!A$88:A$163&lt;&gt;"SP")))</f>
        <v>1</v>
      </c>
      <c r="H113" s="344">
        <f ca="1">IF($B113="","",SUMPRODUCT(--(Lineups!L$88:L$163=$B113),--(Lineups!A$88:A$163&lt;&gt;"SP")))</f>
        <v>5</v>
      </c>
      <c r="I113" s="344">
        <f ca="1">IF($B113="","",SUMPRODUCT(--(Lineups!O$88:O$163=$B113),--(Lineups!A$88:A$163&lt;&gt;"SP")))</f>
        <v>6</v>
      </c>
      <c r="J113" s="280">
        <f t="shared" si="57"/>
        <v>12</v>
      </c>
      <c r="K113" s="98">
        <f t="shared" si="58"/>
        <v>0.5714285714285714</v>
      </c>
      <c r="L113" s="280">
        <f t="shared" si="59"/>
        <v>13</v>
      </c>
      <c r="M113" s="98">
        <f t="shared" si="60"/>
        <v>0.61904761904761907</v>
      </c>
      <c r="N113" s="498" t="str">
        <f ca="1">IF((B113=""),"",IF(OR((SK!E188=""),(SK!E188=0)),"",SK!H188))</f>
        <v/>
      </c>
      <c r="O113" s="280">
        <f ca="1">IF($B113="","",SUMPRODUCT(--(Lineups!C$88:C$163=$B113)))</f>
        <v>0</v>
      </c>
      <c r="P113" s="98">
        <f t="shared" si="61"/>
        <v>0</v>
      </c>
      <c r="Q113" s="280">
        <f t="shared" si="62"/>
        <v>13</v>
      </c>
      <c r="R113" s="98">
        <f t="shared" si="63"/>
        <v>0.61904761904761907</v>
      </c>
      <c r="S113" s="135"/>
      <c r="T113" s="273">
        <f t="shared" si="64"/>
        <v>6</v>
      </c>
      <c r="U113" s="534" t="str">
        <f t="shared" si="65"/>
        <v>45</v>
      </c>
      <c r="V113" s="534" t="str">
        <f t="shared" si="65"/>
        <v>FETA SLEEZE</v>
      </c>
      <c r="W113" s="280">
        <f ca="1">IF($U113="","",SUMPRODUCT(--(Lineups!AB$88:AB$163=$U113),--(Lineups!X$88:X$163="")))</f>
        <v>2</v>
      </c>
      <c r="X113" s="98">
        <f t="shared" si="66"/>
        <v>9.5238095238095233E-2</v>
      </c>
      <c r="Y113" s="344">
        <f ca="1">IF($U113="","",SUMPRODUCT(--(Lineups!AB$88:AB$163=$U113),--(Lineups!X$88:X$163="X")))</f>
        <v>0</v>
      </c>
      <c r="Z113" s="344">
        <f ca="1">IF($U113="","",SUMPRODUCT(--(Lineups!AE$88:AE$163=$U113),--(Lineups!W$88:W$163&lt;&gt;"SP")))</f>
        <v>0</v>
      </c>
      <c r="AA113" s="344">
        <f ca="1">IF($U113="","",SUMPRODUCT(--(Lineups!AH$88:AH$163=$U113),--(Lineups!W$88:W$163&lt;&gt;"SP")))</f>
        <v>6</v>
      </c>
      <c r="AB113" s="344">
        <f ca="1">IF($U113="","",SUMPRODUCT(--(Lineups!AK$88:AK$163=$U113),--(Lineups!W$88:W$163&lt;&gt;"SP")))</f>
        <v>0</v>
      </c>
      <c r="AC113" s="280">
        <f t="shared" si="67"/>
        <v>6</v>
      </c>
      <c r="AD113" s="98">
        <f t="shared" si="68"/>
        <v>0.2857142857142857</v>
      </c>
      <c r="AE113" s="280">
        <f t="shared" si="69"/>
        <v>8</v>
      </c>
      <c r="AF113" s="98">
        <f t="shared" si="70"/>
        <v>0.38095238095238093</v>
      </c>
      <c r="AG113" s="498" t="str">
        <f ca="1">IF((U113=""),"",IF(OR((SK!U188=""),(SK!U188=0)),"",SK!X188))</f>
        <v/>
      </c>
      <c r="AH113" s="280">
        <f ca="1">IF($U113="","",SUMPRODUCT(--(Lineups!Y$88:Y$163=$U113)))</f>
        <v>0</v>
      </c>
      <c r="AI113" s="98">
        <f t="shared" si="71"/>
        <v>0</v>
      </c>
      <c r="AJ113" s="280">
        <f t="shared" si="72"/>
        <v>8</v>
      </c>
      <c r="AK113" s="98">
        <f t="shared" si="73"/>
        <v>0.38095238095238093</v>
      </c>
    </row>
    <row r="114" spans="1:37" ht="13">
      <c r="A114" s="14">
        <f t="shared" si="54"/>
        <v>7</v>
      </c>
      <c r="B114" s="454" t="str">
        <f t="shared" si="55"/>
        <v>218</v>
      </c>
      <c r="C114" s="454" t="str">
        <f t="shared" si="55"/>
        <v>ASIAN SINSATION</v>
      </c>
      <c r="D114" s="137">
        <f ca="1">IF($B114="","",SUMPRODUCT(--(Lineups!F$88:F$163=$B114),--(Lineups!B$88:B$163="")))</f>
        <v>11</v>
      </c>
      <c r="E114" s="280">
        <f t="shared" si="56"/>
        <v>0.52380952380952384</v>
      </c>
      <c r="F114" s="344">
        <f ca="1">IF($B114="","",SUMPRODUCT(--(Lineups!F$88:F$163=$B114),--(Lineups!B$88:B$163="X")))</f>
        <v>0</v>
      </c>
      <c r="G114" s="344">
        <f ca="1">IF($B114="","",SUMPRODUCT(--(Lineups!I$88:I$163=$B114),--(Lineups!A$88:A$163&lt;&gt;"SP")))</f>
        <v>4</v>
      </c>
      <c r="H114" s="344">
        <f ca="1">IF($B114="","",SUMPRODUCT(--(Lineups!L$88:L$163=$B114),--(Lineups!A$88:A$163&lt;&gt;"SP")))</f>
        <v>0</v>
      </c>
      <c r="I114" s="344">
        <f ca="1">IF($B114="","",SUMPRODUCT(--(Lineups!O$88:O$163=$B114),--(Lineups!A$88:A$163&lt;&gt;"SP")))</f>
        <v>0</v>
      </c>
      <c r="J114" s="137">
        <f t="shared" si="57"/>
        <v>4</v>
      </c>
      <c r="K114" s="280">
        <f t="shared" si="58"/>
        <v>0.19047619047619047</v>
      </c>
      <c r="L114" s="137">
        <f t="shared" si="59"/>
        <v>15</v>
      </c>
      <c r="M114" s="280">
        <f t="shared" si="60"/>
        <v>0.7142857142857143</v>
      </c>
      <c r="N114" s="516" t="str">
        <f ca="1">IF((B114=""),"",IF(OR((SK!E191=""),(SK!E191=0)),"",SK!H191))</f>
        <v/>
      </c>
      <c r="O114" s="137">
        <f ca="1">IF($B114="","",SUMPRODUCT(--(Lineups!C$88:C$163=$B114)))</f>
        <v>0</v>
      </c>
      <c r="P114" s="280">
        <f t="shared" si="61"/>
        <v>0</v>
      </c>
      <c r="Q114" s="137">
        <f t="shared" si="62"/>
        <v>15</v>
      </c>
      <c r="R114" s="280">
        <f t="shared" si="63"/>
        <v>0.7142857142857143</v>
      </c>
      <c r="S114" s="135"/>
      <c r="T114" s="14">
        <f t="shared" si="64"/>
        <v>7</v>
      </c>
      <c r="U114" s="454" t="str">
        <f t="shared" si="65"/>
        <v>46</v>
      </c>
      <c r="V114" s="454" t="str">
        <f t="shared" si="65"/>
        <v>FATAL FEMME</v>
      </c>
      <c r="W114" s="137">
        <f ca="1">IF($U114="","",SUMPRODUCT(--(Lineups!AB$88:AB$163=$U114),--(Lineups!X$88:X$163="")))</f>
        <v>5</v>
      </c>
      <c r="X114" s="280">
        <f t="shared" si="66"/>
        <v>0.23809523809523808</v>
      </c>
      <c r="Y114" s="344">
        <f ca="1">IF($U114="","",SUMPRODUCT(--(Lineups!AB$88:AB$163=$U114),--(Lineups!X$88:X$163="X")))</f>
        <v>0</v>
      </c>
      <c r="Z114" s="344">
        <f ca="1">IF($U114="","",SUMPRODUCT(--(Lineups!AE$88:AE$163=$U114),--(Lineups!W$88:W$163&lt;&gt;"SP")))</f>
        <v>3</v>
      </c>
      <c r="AA114" s="344">
        <f ca="1">IF($U114="","",SUMPRODUCT(--(Lineups!AH$88:AH$163=$U114),--(Lineups!W$88:W$163&lt;&gt;"SP")))</f>
        <v>3</v>
      </c>
      <c r="AB114" s="344">
        <f ca="1">IF($U114="","",SUMPRODUCT(--(Lineups!AK$88:AK$163=$U114),--(Lineups!W$88:W$163&lt;&gt;"SP")))</f>
        <v>1</v>
      </c>
      <c r="AC114" s="137">
        <f t="shared" si="67"/>
        <v>7</v>
      </c>
      <c r="AD114" s="280">
        <f t="shared" si="68"/>
        <v>0.33333333333333331</v>
      </c>
      <c r="AE114" s="137">
        <f t="shared" si="69"/>
        <v>12</v>
      </c>
      <c r="AF114" s="280">
        <f t="shared" si="70"/>
        <v>0.5714285714285714</v>
      </c>
      <c r="AG114" s="516" t="str">
        <f ca="1">IF((U114=""),"",IF(OR((SK!U191=""),(SK!U191=0)),"",SK!X191))</f>
        <v/>
      </c>
      <c r="AH114" s="137">
        <f ca="1">IF($U114="","",SUMPRODUCT(--(Lineups!Y$88:Y$163=$U114)))</f>
        <v>0</v>
      </c>
      <c r="AI114" s="280">
        <f t="shared" si="71"/>
        <v>0</v>
      </c>
      <c r="AJ114" s="137">
        <f t="shared" si="72"/>
        <v>12</v>
      </c>
      <c r="AK114" s="280">
        <f t="shared" si="73"/>
        <v>0.5714285714285714</v>
      </c>
    </row>
    <row r="115" spans="1:37" ht="13">
      <c r="A115" s="273">
        <f t="shared" si="54"/>
        <v>8</v>
      </c>
      <c r="B115" s="534" t="str">
        <f t="shared" si="55"/>
        <v>318</v>
      </c>
      <c r="C115" s="534" t="str">
        <f t="shared" si="55"/>
        <v>WILLA HOEFLINCH</v>
      </c>
      <c r="D115" s="280">
        <f ca="1">IF($B115="","",SUMPRODUCT(--(Lineups!F$88:F$163=$B115),--(Lineups!B$88:B$163="")))</f>
        <v>0</v>
      </c>
      <c r="E115" s="98">
        <f t="shared" si="56"/>
        <v>0</v>
      </c>
      <c r="F115" s="344">
        <f ca="1">IF($B115="","",SUMPRODUCT(--(Lineups!F$88:F$163=$B115),--(Lineups!B$88:B$163="X")))</f>
        <v>0</v>
      </c>
      <c r="G115" s="344">
        <f ca="1">IF($B115="","",SUMPRODUCT(--(Lineups!I$88:I$163=$B115),--(Lineups!A$88:A$163&lt;&gt;"SP")))</f>
        <v>2</v>
      </c>
      <c r="H115" s="344">
        <f ca="1">IF($B115="","",SUMPRODUCT(--(Lineups!L$88:L$163=$B115),--(Lineups!A$88:A$163&lt;&gt;"SP")))</f>
        <v>0</v>
      </c>
      <c r="I115" s="344">
        <f ca="1">IF($B115="","",SUMPRODUCT(--(Lineups!O$88:O$163=$B115),--(Lineups!A$88:A$163&lt;&gt;"SP")))</f>
        <v>2</v>
      </c>
      <c r="J115" s="280">
        <f t="shared" si="57"/>
        <v>4</v>
      </c>
      <c r="K115" s="98">
        <f t="shared" si="58"/>
        <v>0.19047619047619047</v>
      </c>
      <c r="L115" s="280">
        <f t="shared" si="59"/>
        <v>4</v>
      </c>
      <c r="M115" s="98">
        <f t="shared" si="60"/>
        <v>0.19047619047619047</v>
      </c>
      <c r="N115" s="498" t="str">
        <f ca="1">IF((B115=""),"",IF(OR((SK!E194=""),(SK!E194=0)),"",SK!H194))</f>
        <v/>
      </c>
      <c r="O115" s="280">
        <f ca="1">IF($B115="","",SUMPRODUCT(--(Lineups!C$88:C$163=$B115)))</f>
        <v>0</v>
      </c>
      <c r="P115" s="98">
        <f t="shared" si="61"/>
        <v>0</v>
      </c>
      <c r="Q115" s="280">
        <f t="shared" si="62"/>
        <v>4</v>
      </c>
      <c r="R115" s="98">
        <f t="shared" si="63"/>
        <v>0.19047619047619047</v>
      </c>
      <c r="S115" s="135"/>
      <c r="T115" s="273">
        <f t="shared" si="64"/>
        <v>8</v>
      </c>
      <c r="U115" s="534" t="str">
        <f t="shared" si="65"/>
        <v>462</v>
      </c>
      <c r="V115" s="534" t="str">
        <f t="shared" si="65"/>
        <v>ANOMALY</v>
      </c>
      <c r="W115" s="280">
        <f ca="1">IF($U115="","",SUMPRODUCT(--(Lineups!AB$88:AB$163=$U115),--(Lineups!X$88:X$163="")))</f>
        <v>0</v>
      </c>
      <c r="X115" s="98">
        <f t="shared" si="66"/>
        <v>0</v>
      </c>
      <c r="Y115" s="344">
        <f ca="1">IF($U115="","",SUMPRODUCT(--(Lineups!AB$88:AB$163=$U115),--(Lineups!X$88:X$163="X")))</f>
        <v>0</v>
      </c>
      <c r="Z115" s="344">
        <f ca="1">IF($U115="","",SUMPRODUCT(--(Lineups!AE$88:AE$163=$U115),--(Lineups!W$88:W$163&lt;&gt;"SP")))</f>
        <v>0</v>
      </c>
      <c r="AA115" s="344">
        <f ca="1">IF($U115="","",SUMPRODUCT(--(Lineups!AH$88:AH$163=$U115),--(Lineups!W$88:W$163&lt;&gt;"SP")))</f>
        <v>0</v>
      </c>
      <c r="AB115" s="344">
        <f ca="1">IF($U115="","",SUMPRODUCT(--(Lineups!AK$88:AK$163=$U115),--(Lineups!W$88:W$163&lt;&gt;"SP")))</f>
        <v>0</v>
      </c>
      <c r="AC115" s="280">
        <f t="shared" si="67"/>
        <v>0</v>
      </c>
      <c r="AD115" s="98">
        <f t="shared" si="68"/>
        <v>0</v>
      </c>
      <c r="AE115" s="280">
        <f t="shared" si="69"/>
        <v>0</v>
      </c>
      <c r="AF115" s="98">
        <f t="shared" si="70"/>
        <v>0</v>
      </c>
      <c r="AG115" s="498">
        <f ca="1">IF((U115=""),"",IF(OR((SK!U194=""),(SK!U194=0)),"",SK!X194))</f>
        <v>3</v>
      </c>
      <c r="AH115" s="280">
        <f ca="1">IF($U115="","",SUMPRODUCT(--(Lineups!Y$88:Y$163=$U115)))</f>
        <v>6</v>
      </c>
      <c r="AI115" s="98">
        <f t="shared" si="71"/>
        <v>0.2857142857142857</v>
      </c>
      <c r="AJ115" s="280">
        <f t="shared" si="72"/>
        <v>6</v>
      </c>
      <c r="AK115" s="98">
        <f t="shared" si="73"/>
        <v>0.2857142857142857</v>
      </c>
    </row>
    <row r="116" spans="1:37" ht="13">
      <c r="A116" s="14">
        <f t="shared" si="54"/>
        <v>9</v>
      </c>
      <c r="B116" s="454" t="str">
        <f t="shared" si="55"/>
        <v>4</v>
      </c>
      <c r="C116" s="454" t="str">
        <f t="shared" si="55"/>
        <v>R.I.P. TIDE</v>
      </c>
      <c r="D116" s="137">
        <f ca="1">IF($B116="","",SUMPRODUCT(--(Lineups!F$88:F$163=$B116),--(Lineups!B$88:B$163="")))</f>
        <v>3</v>
      </c>
      <c r="E116" s="280">
        <f t="shared" si="56"/>
        <v>0.14285714285714285</v>
      </c>
      <c r="F116" s="344">
        <f ca="1">IF($B116="","",SUMPRODUCT(--(Lineups!F$88:F$163=$B116),--(Lineups!B$88:B$163="X")))</f>
        <v>0</v>
      </c>
      <c r="G116" s="344">
        <f ca="1">IF($B116="","",SUMPRODUCT(--(Lineups!I$88:I$163=$B116),--(Lineups!A$88:A$163&lt;&gt;"SP")))</f>
        <v>2</v>
      </c>
      <c r="H116" s="344">
        <f ca="1">IF($B116="","",SUMPRODUCT(--(Lineups!L$88:L$163=$B116),--(Lineups!A$88:A$163&lt;&gt;"SP")))</f>
        <v>6</v>
      </c>
      <c r="I116" s="344">
        <f ca="1">IF($B116="","",SUMPRODUCT(--(Lineups!O$88:O$163=$B116),--(Lineups!A$88:A$163&lt;&gt;"SP")))</f>
        <v>2</v>
      </c>
      <c r="J116" s="137">
        <f t="shared" si="57"/>
        <v>10</v>
      </c>
      <c r="K116" s="280">
        <f t="shared" si="58"/>
        <v>0.47619047619047616</v>
      </c>
      <c r="L116" s="137">
        <f t="shared" si="59"/>
        <v>13</v>
      </c>
      <c r="M116" s="280">
        <f t="shared" si="60"/>
        <v>0.61904761904761907</v>
      </c>
      <c r="N116" s="516" t="str">
        <f ca="1">IF((B116=""),"",IF(OR((SK!E197=""),(SK!E197=0)),"",SK!H197))</f>
        <v/>
      </c>
      <c r="O116" s="137">
        <f ca="1">IF($B116="","",SUMPRODUCT(--(Lineups!C$88:C$163=$B116)))</f>
        <v>0</v>
      </c>
      <c r="P116" s="280">
        <f t="shared" si="61"/>
        <v>0</v>
      </c>
      <c r="Q116" s="137">
        <f t="shared" si="62"/>
        <v>13</v>
      </c>
      <c r="R116" s="280">
        <f t="shared" si="63"/>
        <v>0.61904761904761907</v>
      </c>
      <c r="S116" s="135"/>
      <c r="T116" s="14">
        <f t="shared" si="64"/>
        <v>9</v>
      </c>
      <c r="U116" s="454" t="str">
        <f t="shared" si="65"/>
        <v>620</v>
      </c>
      <c r="V116" s="454" t="str">
        <f t="shared" si="65"/>
        <v>LAZER BEAM</v>
      </c>
      <c r="W116" s="137">
        <f ca="1">IF($U116="","",SUMPRODUCT(--(Lineups!AB$88:AB$163=$U116),--(Lineups!X$88:X$163="")))</f>
        <v>0</v>
      </c>
      <c r="X116" s="280">
        <f t="shared" si="66"/>
        <v>0</v>
      </c>
      <c r="Y116" s="344">
        <f ca="1">IF($U116="","",SUMPRODUCT(--(Lineups!AB$88:AB$163=$U116),--(Lineups!X$88:X$163="X")))</f>
        <v>0</v>
      </c>
      <c r="Z116" s="344">
        <f ca="1">IF($U116="","",SUMPRODUCT(--(Lineups!AE$88:AE$163=$U116),--(Lineups!W$88:W$163&lt;&gt;"SP")))</f>
        <v>0</v>
      </c>
      <c r="AA116" s="344">
        <f ca="1">IF($U116="","",SUMPRODUCT(--(Lineups!AH$88:AH$163=$U116),--(Lineups!W$88:W$163&lt;&gt;"SP")))</f>
        <v>0</v>
      </c>
      <c r="AB116" s="344">
        <f ca="1">IF($U116="","",SUMPRODUCT(--(Lineups!AK$88:AK$163=$U116),--(Lineups!W$88:W$163&lt;&gt;"SP")))</f>
        <v>0</v>
      </c>
      <c r="AC116" s="137">
        <f t="shared" si="67"/>
        <v>0</v>
      </c>
      <c r="AD116" s="280">
        <f t="shared" si="68"/>
        <v>0</v>
      </c>
      <c r="AE116" s="137">
        <f t="shared" si="69"/>
        <v>0</v>
      </c>
      <c r="AF116" s="280">
        <f t="shared" si="70"/>
        <v>0</v>
      </c>
      <c r="AG116" s="516">
        <f ca="1">IF((U116=""),"",IF(OR((SK!U197=""),(SK!U197=0)),"",SK!X197))</f>
        <v>2</v>
      </c>
      <c r="AH116" s="137">
        <f ca="1">IF($U116="","",SUMPRODUCT(--(Lineups!Y$88:Y$163=$U116)))</f>
        <v>3</v>
      </c>
      <c r="AI116" s="280">
        <f t="shared" si="71"/>
        <v>0.14285714285714285</v>
      </c>
      <c r="AJ116" s="137">
        <f t="shared" si="72"/>
        <v>3</v>
      </c>
      <c r="AK116" s="280">
        <f t="shared" si="73"/>
        <v>0.14285714285714285</v>
      </c>
    </row>
    <row r="117" spans="1:37" ht="13">
      <c r="A117" s="273">
        <f t="shared" si="54"/>
        <v>10</v>
      </c>
      <c r="B117" s="534" t="str">
        <f t="shared" si="55"/>
        <v>614</v>
      </c>
      <c r="C117" s="534" t="str">
        <f t="shared" si="55"/>
        <v>G-ROCKET</v>
      </c>
      <c r="D117" s="280">
        <f ca="1">IF($B117="","",SUMPRODUCT(--(Lineups!F$88:F$163=$B117),--(Lineups!B$88:B$163="")))</f>
        <v>0</v>
      </c>
      <c r="E117" s="98">
        <f t="shared" si="56"/>
        <v>0</v>
      </c>
      <c r="F117" s="344">
        <f ca="1">IF($B117="","",SUMPRODUCT(--(Lineups!F$88:F$163=$B117),--(Lineups!B$88:B$163="X")))</f>
        <v>0</v>
      </c>
      <c r="G117" s="344">
        <f ca="1">IF($B117="","",SUMPRODUCT(--(Lineups!I$88:I$163=$B117),--(Lineups!A$88:A$163&lt;&gt;"SP")))</f>
        <v>0</v>
      </c>
      <c r="H117" s="344">
        <f ca="1">IF($B117="","",SUMPRODUCT(--(Lineups!L$88:L$163=$B117),--(Lineups!A$88:A$163&lt;&gt;"SP")))</f>
        <v>0</v>
      </c>
      <c r="I117" s="344">
        <f ca="1">IF($B117="","",SUMPRODUCT(--(Lineups!O$88:O$163=$B117),--(Lineups!A$88:A$163&lt;&gt;"SP")))</f>
        <v>0</v>
      </c>
      <c r="J117" s="280">
        <f t="shared" si="57"/>
        <v>0</v>
      </c>
      <c r="K117" s="98">
        <f t="shared" si="58"/>
        <v>0</v>
      </c>
      <c r="L117" s="280">
        <f t="shared" si="59"/>
        <v>0</v>
      </c>
      <c r="M117" s="98">
        <f t="shared" si="60"/>
        <v>0</v>
      </c>
      <c r="N117" s="498">
        <f ca="1">IF((B117=""),"",IF(OR((SK!E200=""),(SK!E200=0)),"",SK!H200))</f>
        <v>3</v>
      </c>
      <c r="O117" s="280">
        <f ca="1">IF($B117="","",SUMPRODUCT(--(Lineups!C$88:C$163=$B117)))</f>
        <v>7</v>
      </c>
      <c r="P117" s="98">
        <f t="shared" si="61"/>
        <v>0.33333333333333331</v>
      </c>
      <c r="Q117" s="280">
        <f t="shared" si="62"/>
        <v>7</v>
      </c>
      <c r="R117" s="98">
        <f t="shared" si="63"/>
        <v>0.33333333333333331</v>
      </c>
      <c r="S117" s="135"/>
      <c r="T117" s="273">
        <f t="shared" si="64"/>
        <v>10</v>
      </c>
      <c r="U117" s="534" t="str">
        <f t="shared" si="65"/>
        <v>666</v>
      </c>
      <c r="V117" s="534" t="str">
        <f t="shared" si="65"/>
        <v>ALLY SIN SHOVERLAND</v>
      </c>
      <c r="W117" s="280">
        <f ca="1">IF($U117="","",SUMPRODUCT(--(Lineups!AB$88:AB$163=$U117),--(Lineups!X$88:X$163="")))</f>
        <v>0</v>
      </c>
      <c r="X117" s="98">
        <f t="shared" si="66"/>
        <v>0</v>
      </c>
      <c r="Y117" s="344">
        <f ca="1">IF($U117="","",SUMPRODUCT(--(Lineups!AB$88:AB$163=$U117),--(Lineups!X$88:X$163="X")))</f>
        <v>0</v>
      </c>
      <c r="Z117" s="344">
        <f ca="1">IF($U117="","",SUMPRODUCT(--(Lineups!AE$88:AE$163=$U117),--(Lineups!W$88:W$163&lt;&gt;"SP")))</f>
        <v>0</v>
      </c>
      <c r="AA117" s="344">
        <f ca="1">IF($U117="","",SUMPRODUCT(--(Lineups!AH$88:AH$163=$U117),--(Lineups!W$88:W$163&lt;&gt;"SP")))</f>
        <v>0</v>
      </c>
      <c r="AB117" s="344">
        <f ca="1">IF($U117="","",SUMPRODUCT(--(Lineups!AK$88:AK$163=$U117),--(Lineups!W$88:W$163&lt;&gt;"SP")))</f>
        <v>0</v>
      </c>
      <c r="AC117" s="280">
        <f t="shared" si="67"/>
        <v>0</v>
      </c>
      <c r="AD117" s="98">
        <f t="shared" si="68"/>
        <v>0</v>
      </c>
      <c r="AE117" s="280">
        <f t="shared" si="69"/>
        <v>0</v>
      </c>
      <c r="AF117" s="98">
        <f t="shared" si="70"/>
        <v>0</v>
      </c>
      <c r="AG117" s="498">
        <f ca="1">IF((U117=""),"",IF(OR((SK!U200=""),(SK!U200=0)),"",SK!X200))</f>
        <v>4</v>
      </c>
      <c r="AH117" s="280">
        <f ca="1">IF($U117="","",SUMPRODUCT(--(Lineups!Y$88:Y$163=$U117)))</f>
        <v>5</v>
      </c>
      <c r="AI117" s="98">
        <f t="shared" si="71"/>
        <v>0.23809523809523808</v>
      </c>
      <c r="AJ117" s="280">
        <f t="shared" si="72"/>
        <v>5</v>
      </c>
      <c r="AK117" s="98">
        <f t="shared" si="73"/>
        <v>0.23809523809523808</v>
      </c>
    </row>
    <row r="118" spans="1:37" ht="13">
      <c r="A118" s="14">
        <f t="shared" si="54"/>
        <v>11</v>
      </c>
      <c r="B118" s="454" t="str">
        <f t="shared" si="55"/>
        <v>69</v>
      </c>
      <c r="C118" s="454" t="str">
        <f t="shared" si="55"/>
        <v>PUSHYCAT</v>
      </c>
      <c r="D118" s="137">
        <f ca="1">IF($B118="","",SUMPRODUCT(--(Lineups!F$88:F$163=$B118),--(Lineups!B$88:B$163="")))</f>
        <v>0</v>
      </c>
      <c r="E118" s="280">
        <f t="shared" si="56"/>
        <v>0</v>
      </c>
      <c r="F118" s="344">
        <f ca="1">IF($B118="","",SUMPRODUCT(--(Lineups!F$88:F$163=$B118),--(Lineups!B$88:B$163="X")))</f>
        <v>0</v>
      </c>
      <c r="G118" s="344">
        <f ca="1">IF($B118="","",SUMPRODUCT(--(Lineups!I$88:I$163=$B118),--(Lineups!A$88:A$163&lt;&gt;"SP")))</f>
        <v>0</v>
      </c>
      <c r="H118" s="344">
        <f ca="1">IF($B118="","",SUMPRODUCT(--(Lineups!L$88:L$163=$B118),--(Lineups!A$88:A$163&lt;&gt;"SP")))</f>
        <v>0</v>
      </c>
      <c r="I118" s="344">
        <f ca="1">IF($B118="","",SUMPRODUCT(--(Lineups!O$88:O$163=$B118),--(Lineups!A$88:A$163&lt;&gt;"SP")))</f>
        <v>0</v>
      </c>
      <c r="J118" s="137">
        <f t="shared" si="57"/>
        <v>0</v>
      </c>
      <c r="K118" s="280">
        <f t="shared" si="58"/>
        <v>0</v>
      </c>
      <c r="L118" s="137">
        <f t="shared" si="59"/>
        <v>0</v>
      </c>
      <c r="M118" s="280">
        <f t="shared" si="60"/>
        <v>0</v>
      </c>
      <c r="N118" s="516">
        <f ca="1">IF((B118=""),"",IF(OR((SK!E203=""),(SK!E203=0)),"",SK!H203))</f>
        <v>1</v>
      </c>
      <c r="O118" s="137">
        <f ca="1">IF($B118="","",SUMPRODUCT(--(Lineups!C$88:C$163=$B118)))</f>
        <v>3</v>
      </c>
      <c r="P118" s="280">
        <f t="shared" si="61"/>
        <v>0.14285714285714285</v>
      </c>
      <c r="Q118" s="137">
        <f t="shared" si="62"/>
        <v>3</v>
      </c>
      <c r="R118" s="280">
        <f t="shared" si="63"/>
        <v>0.14285714285714285</v>
      </c>
      <c r="S118" s="135"/>
      <c r="T118" s="14">
        <f t="shared" si="64"/>
        <v>11</v>
      </c>
      <c r="U118" s="454" t="str">
        <f t="shared" si="65"/>
        <v>B00M</v>
      </c>
      <c r="V118" s="454" t="str">
        <f t="shared" si="65"/>
        <v>DOOM SHAKALAKA</v>
      </c>
      <c r="W118" s="137">
        <f ca="1">IF($U118="","",SUMPRODUCT(--(Lineups!AB$88:AB$163=$U118),--(Lineups!X$88:X$163="")))</f>
        <v>0</v>
      </c>
      <c r="X118" s="280">
        <f t="shared" si="66"/>
        <v>0</v>
      </c>
      <c r="Y118" s="344">
        <f ca="1">IF($U118="","",SUMPRODUCT(--(Lineups!AB$88:AB$163=$U118),--(Lineups!X$88:X$163="X")))</f>
        <v>0</v>
      </c>
      <c r="Z118" s="344">
        <f ca="1">IF($U118="","",SUMPRODUCT(--(Lineups!AE$88:AE$163=$U118),--(Lineups!W$88:W$163&lt;&gt;"SP")))</f>
        <v>1</v>
      </c>
      <c r="AA118" s="344">
        <f ca="1">IF($U118="","",SUMPRODUCT(--(Lineups!AH$88:AH$163=$U118),--(Lineups!W$88:W$163&lt;&gt;"SP")))</f>
        <v>1</v>
      </c>
      <c r="AB118" s="344">
        <f ca="1">IF($U118="","",SUMPRODUCT(--(Lineups!AK$88:AK$163=$U118),--(Lineups!W$88:W$163&lt;&gt;"SP")))</f>
        <v>6</v>
      </c>
      <c r="AC118" s="137">
        <f t="shared" si="67"/>
        <v>8</v>
      </c>
      <c r="AD118" s="280">
        <f t="shared" si="68"/>
        <v>0.38095238095238093</v>
      </c>
      <c r="AE118" s="137">
        <f t="shared" si="69"/>
        <v>8</v>
      </c>
      <c r="AF118" s="280">
        <f t="shared" si="70"/>
        <v>0.38095238095238093</v>
      </c>
      <c r="AG118" s="516" t="str">
        <f ca="1">IF((U118=""),"",IF(OR((SK!U203=""),(SK!U203=0)),"",SK!X203))</f>
        <v/>
      </c>
      <c r="AH118" s="137">
        <f ca="1">IF($U118="","",SUMPRODUCT(--(Lineups!Y$88:Y$163=$U118)))</f>
        <v>0</v>
      </c>
      <c r="AI118" s="280">
        <f t="shared" si="71"/>
        <v>0</v>
      </c>
      <c r="AJ118" s="137">
        <f t="shared" si="72"/>
        <v>8</v>
      </c>
      <c r="AK118" s="280">
        <f t="shared" si="73"/>
        <v>0.38095238095238093</v>
      </c>
    </row>
    <row r="119" spans="1:37" ht="13">
      <c r="A119" s="273">
        <f t="shared" si="54"/>
        <v>12</v>
      </c>
      <c r="B119" s="534" t="str">
        <f t="shared" si="55"/>
        <v>7</v>
      </c>
      <c r="C119" s="534" t="str">
        <f t="shared" si="55"/>
        <v>DORA THE DESTROYER</v>
      </c>
      <c r="D119" s="280">
        <f ca="1">IF($B119="","",SUMPRODUCT(--(Lineups!F$88:F$163=$B119),--(Lineups!B$88:B$163="")))</f>
        <v>6</v>
      </c>
      <c r="E119" s="98">
        <f t="shared" si="56"/>
        <v>0.2857142857142857</v>
      </c>
      <c r="F119" s="344">
        <f ca="1">IF($B119="","",SUMPRODUCT(--(Lineups!F$88:F$163=$B119),--(Lineups!B$88:B$163="X")))</f>
        <v>0</v>
      </c>
      <c r="G119" s="344">
        <f ca="1">IF($B119="","",SUMPRODUCT(--(Lineups!I$88:I$163=$B119),--(Lineups!A$88:A$163&lt;&gt;"SP")))</f>
        <v>1</v>
      </c>
      <c r="H119" s="344">
        <f ca="1">IF($B119="","",SUMPRODUCT(--(Lineups!L$88:L$163=$B119),--(Lineups!A$88:A$163&lt;&gt;"SP")))</f>
        <v>4</v>
      </c>
      <c r="I119" s="344">
        <f ca="1">IF($B119="","",SUMPRODUCT(--(Lineups!O$88:O$163=$B119),--(Lineups!A$88:A$163&lt;&gt;"SP")))</f>
        <v>4</v>
      </c>
      <c r="J119" s="280">
        <f t="shared" si="57"/>
        <v>9</v>
      </c>
      <c r="K119" s="98">
        <f t="shared" si="58"/>
        <v>0.42857142857142855</v>
      </c>
      <c r="L119" s="280">
        <f t="shared" si="59"/>
        <v>15</v>
      </c>
      <c r="M119" s="98">
        <f t="shared" si="60"/>
        <v>0.7142857142857143</v>
      </c>
      <c r="N119" s="498" t="str">
        <f ca="1">IF((B119=""),"",IF(OR((SK!E206=""),(SK!E206=0)),"",SK!H206))</f>
        <v/>
      </c>
      <c r="O119" s="280">
        <f ca="1">IF($B119="","",SUMPRODUCT(--(Lineups!C$88:C$163=$B119)))</f>
        <v>0</v>
      </c>
      <c r="P119" s="98">
        <f t="shared" si="61"/>
        <v>0</v>
      </c>
      <c r="Q119" s="280">
        <f t="shared" si="62"/>
        <v>15</v>
      </c>
      <c r="R119" s="98">
        <f t="shared" si="63"/>
        <v>0.7142857142857143</v>
      </c>
      <c r="S119" s="135"/>
      <c r="T119" s="273">
        <f t="shared" si="64"/>
        <v>12</v>
      </c>
      <c r="U119" s="534" t="str">
        <f t="shared" si="65"/>
        <v>N20</v>
      </c>
      <c r="V119" s="534" t="str">
        <f t="shared" si="65"/>
        <v>COOL WHIP</v>
      </c>
      <c r="W119" s="280">
        <f ca="1">IF($U119="","",SUMPRODUCT(--(Lineups!AB$88:AB$163=$U119),--(Lineups!X$88:X$163="")))</f>
        <v>0</v>
      </c>
      <c r="X119" s="98">
        <f t="shared" si="66"/>
        <v>0</v>
      </c>
      <c r="Y119" s="344">
        <f ca="1">IF($U119="","",SUMPRODUCT(--(Lineups!AB$88:AB$163=$U119),--(Lineups!X$88:X$163="X")))</f>
        <v>0</v>
      </c>
      <c r="Z119" s="344">
        <f ca="1">IF($U119="","",SUMPRODUCT(--(Lineups!AE$88:AE$163=$U119),--(Lineups!W$88:W$163&lt;&gt;"SP")))</f>
        <v>2</v>
      </c>
      <c r="AA119" s="344">
        <f ca="1">IF($U119="","",SUMPRODUCT(--(Lineups!AH$88:AH$163=$U119),--(Lineups!W$88:W$163&lt;&gt;"SP")))</f>
        <v>0</v>
      </c>
      <c r="AB119" s="344">
        <f ca="1">IF($U119="","",SUMPRODUCT(--(Lineups!AK$88:AK$163=$U119),--(Lineups!W$88:W$163&lt;&gt;"SP")))</f>
        <v>6</v>
      </c>
      <c r="AC119" s="280">
        <f t="shared" si="67"/>
        <v>8</v>
      </c>
      <c r="AD119" s="98">
        <f t="shared" si="68"/>
        <v>0.38095238095238093</v>
      </c>
      <c r="AE119" s="280">
        <f t="shared" si="69"/>
        <v>8</v>
      </c>
      <c r="AF119" s="98">
        <f t="shared" si="70"/>
        <v>0.38095238095238093</v>
      </c>
      <c r="AG119" s="498" t="str">
        <f ca="1">IF((U119=""),"",IF(OR((SK!U206=""),(SK!U206=0)),"",SK!X206))</f>
        <v/>
      </c>
      <c r="AH119" s="280">
        <f ca="1">IF($U119="","",SUMPRODUCT(--(Lineups!Y$88:Y$163=$U119)))</f>
        <v>0</v>
      </c>
      <c r="AI119" s="98">
        <f t="shared" si="71"/>
        <v>0</v>
      </c>
      <c r="AJ119" s="280">
        <f t="shared" si="72"/>
        <v>8</v>
      </c>
      <c r="AK119" s="98">
        <f t="shared" si="73"/>
        <v>0.38095238095238093</v>
      </c>
    </row>
    <row r="120" spans="1:37" ht="13">
      <c r="A120" s="14">
        <f t="shared" si="54"/>
        <v>13</v>
      </c>
      <c r="B120" s="454" t="str">
        <f t="shared" si="55"/>
        <v>76</v>
      </c>
      <c r="C120" s="454" t="str">
        <f t="shared" si="55"/>
        <v>MAIDEN AMERICA</v>
      </c>
      <c r="D120" s="137">
        <f ca="1">IF($B120="","",SUMPRODUCT(--(Lineups!F$88:F$163=$B120),--(Lineups!B$88:B$163="")))</f>
        <v>0</v>
      </c>
      <c r="E120" s="280">
        <f t="shared" si="56"/>
        <v>0</v>
      </c>
      <c r="F120" s="344">
        <f ca="1">IF($B120="","",SUMPRODUCT(--(Lineups!F$88:F$163=$B120),--(Lineups!B$88:B$163="X")))</f>
        <v>0</v>
      </c>
      <c r="G120" s="344">
        <f ca="1">IF($B120="","",SUMPRODUCT(--(Lineups!I$88:I$163=$B120),--(Lineups!A$88:A$163&lt;&gt;"SP")))</f>
        <v>0</v>
      </c>
      <c r="H120" s="344">
        <f ca="1">IF($B120="","",SUMPRODUCT(--(Lineups!L$88:L$163=$B120),--(Lineups!A$88:A$163&lt;&gt;"SP")))</f>
        <v>0</v>
      </c>
      <c r="I120" s="344">
        <f ca="1">IF($B120="","",SUMPRODUCT(--(Lineups!O$88:O$163=$B120),--(Lineups!A$88:A$163&lt;&gt;"SP")))</f>
        <v>0</v>
      </c>
      <c r="J120" s="137">
        <f t="shared" si="57"/>
        <v>0</v>
      </c>
      <c r="K120" s="280">
        <f t="shared" si="58"/>
        <v>0</v>
      </c>
      <c r="L120" s="137">
        <f t="shared" si="59"/>
        <v>0</v>
      </c>
      <c r="M120" s="280">
        <f t="shared" si="60"/>
        <v>0</v>
      </c>
      <c r="N120" s="516">
        <f ca="1">IF((B120=""),"",IF(OR((SK!E209=""),(SK!E209=0)),"",SK!H209))</f>
        <v>5</v>
      </c>
      <c r="O120" s="137">
        <f ca="1">IF($B120="","",SUMPRODUCT(--(Lineups!C$88:C$163=$B120)))</f>
        <v>7</v>
      </c>
      <c r="P120" s="280">
        <f t="shared" si="61"/>
        <v>0.33333333333333331</v>
      </c>
      <c r="Q120" s="137">
        <f t="shared" si="62"/>
        <v>7</v>
      </c>
      <c r="R120" s="280">
        <f t="shared" si="63"/>
        <v>0.33333333333333331</v>
      </c>
      <c r="S120" s="135"/>
      <c r="T120" s="14">
        <f t="shared" si="64"/>
        <v>13</v>
      </c>
      <c r="U120" s="454" t="str">
        <f t="shared" si="65"/>
        <v>W00T</v>
      </c>
      <c r="V120" s="454" t="str">
        <f t="shared" si="65"/>
        <v>GENNIFERAL</v>
      </c>
      <c r="W120" s="137">
        <f ca="1">IF($U120="","",SUMPRODUCT(--(Lineups!AB$88:AB$163=$U120),--(Lineups!X$88:X$163="")))</f>
        <v>0</v>
      </c>
      <c r="X120" s="280">
        <f t="shared" si="66"/>
        <v>0</v>
      </c>
      <c r="Y120" s="344">
        <f ca="1">IF($U120="","",SUMPRODUCT(--(Lineups!AB$88:AB$163=$U120),--(Lineups!X$88:X$163="X")))</f>
        <v>0</v>
      </c>
      <c r="Z120" s="344">
        <f ca="1">IF($U120="","",SUMPRODUCT(--(Lineups!AE$88:AE$163=$U120),--(Lineups!W$88:W$163&lt;&gt;"SP")))</f>
        <v>0</v>
      </c>
      <c r="AA120" s="344">
        <f ca="1">IF($U120="","",SUMPRODUCT(--(Lineups!AH$88:AH$163=$U120),--(Lineups!W$88:W$163&lt;&gt;"SP")))</f>
        <v>0</v>
      </c>
      <c r="AB120" s="344">
        <f ca="1">IF($U120="","",SUMPRODUCT(--(Lineups!AK$88:AK$163=$U120),--(Lineups!W$88:W$163&lt;&gt;"SP")))</f>
        <v>3</v>
      </c>
      <c r="AC120" s="137">
        <f t="shared" si="67"/>
        <v>3</v>
      </c>
      <c r="AD120" s="280">
        <f t="shared" si="68"/>
        <v>0.14285714285714285</v>
      </c>
      <c r="AE120" s="137">
        <f t="shared" si="69"/>
        <v>3</v>
      </c>
      <c r="AF120" s="280">
        <f t="shared" si="70"/>
        <v>0.14285714285714285</v>
      </c>
      <c r="AG120" s="516" t="str">
        <f ca="1">IF((U120=""),"",IF(OR((SK!U209=""),(SK!U209=0)),"",SK!X209))</f>
        <v/>
      </c>
      <c r="AH120" s="137">
        <f ca="1">IF($U120="","",SUMPRODUCT(--(Lineups!Y$88:Y$163=$U120)))</f>
        <v>0</v>
      </c>
      <c r="AI120" s="280">
        <f t="shared" si="71"/>
        <v>0</v>
      </c>
      <c r="AJ120" s="137">
        <f t="shared" si="72"/>
        <v>3</v>
      </c>
      <c r="AK120" s="280">
        <f t="shared" si="73"/>
        <v>0.14285714285714285</v>
      </c>
    </row>
    <row r="121" spans="1:37" ht="13">
      <c r="A121" s="273">
        <f t="shared" si="54"/>
        <v>14</v>
      </c>
      <c r="B121" s="534" t="str">
        <f t="shared" si="55"/>
        <v>95</v>
      </c>
      <c r="C121" s="534" t="str">
        <f t="shared" si="55"/>
        <v>MUTANT JEAN</v>
      </c>
      <c r="D121" s="280">
        <f ca="1">IF($B121="","",SUMPRODUCT(--(Lineups!F$88:F$163=$B121),--(Lineups!B$88:B$163="")))</f>
        <v>0</v>
      </c>
      <c r="E121" s="98">
        <f t="shared" si="56"/>
        <v>0</v>
      </c>
      <c r="F121" s="344">
        <f ca="1">IF($B121="","",SUMPRODUCT(--(Lineups!F$88:F$163=$B121),--(Lineups!B$88:B$163="X")))</f>
        <v>0</v>
      </c>
      <c r="G121" s="344">
        <f ca="1">IF($B121="","",SUMPRODUCT(--(Lineups!I$88:I$163=$B121),--(Lineups!A$88:A$163&lt;&gt;"SP")))</f>
        <v>6</v>
      </c>
      <c r="H121" s="344">
        <f ca="1">IF($B121="","",SUMPRODUCT(--(Lineups!L$88:L$163=$B121),--(Lineups!A$88:A$163&lt;&gt;"SP")))</f>
        <v>1</v>
      </c>
      <c r="I121" s="344">
        <f ca="1">IF($B121="","",SUMPRODUCT(--(Lineups!O$88:O$163=$B121),--(Lineups!A$88:A$163&lt;&gt;"SP")))</f>
        <v>1</v>
      </c>
      <c r="J121" s="280">
        <f t="shared" si="57"/>
        <v>8</v>
      </c>
      <c r="K121" s="98">
        <f t="shared" si="58"/>
        <v>0.38095238095238093</v>
      </c>
      <c r="L121" s="280">
        <f t="shared" si="59"/>
        <v>8</v>
      </c>
      <c r="M121" s="98">
        <f t="shared" si="60"/>
        <v>0.38095238095238093</v>
      </c>
      <c r="N121" s="498" t="str">
        <f ca="1">IF((B121=""),"",IF(OR((SK!E212=""),(SK!E212=0)),"",SK!H212))</f>
        <v/>
      </c>
      <c r="O121" s="280">
        <f ca="1">IF($B121="","",SUMPRODUCT(--(Lineups!C$88:C$163=$B121)))</f>
        <v>0</v>
      </c>
      <c r="P121" s="98">
        <f t="shared" si="61"/>
        <v>0</v>
      </c>
      <c r="Q121" s="280">
        <f t="shared" si="62"/>
        <v>8</v>
      </c>
      <c r="R121" s="98">
        <f t="shared" si="63"/>
        <v>0.38095238095238093</v>
      </c>
      <c r="S121" s="135"/>
      <c r="T121" s="273">
        <f t="shared" si="64"/>
        <v>14</v>
      </c>
      <c r="U121" s="534" t="str">
        <f t="shared" si="65"/>
        <v>8</v>
      </c>
      <c r="V121" s="534" t="str">
        <f t="shared" si="65"/>
        <v>GHETTO BARBIE (ALT)</v>
      </c>
      <c r="W121" s="280">
        <f ca="1">IF($U121="","",SUMPRODUCT(--(Lineups!AB$88:AB$163=$U121),--(Lineups!X$88:X$163="")))</f>
        <v>0</v>
      </c>
      <c r="X121" s="98">
        <f t="shared" si="66"/>
        <v>0</v>
      </c>
      <c r="Y121" s="344">
        <f ca="1">IF($U121="","",SUMPRODUCT(--(Lineups!AB$88:AB$163=$U121),--(Lineups!X$88:X$163="X")))</f>
        <v>0</v>
      </c>
      <c r="Z121" s="344">
        <f ca="1">IF($U121="","",SUMPRODUCT(--(Lineups!AE$88:AE$163=$U121),--(Lineups!W$88:W$163&lt;&gt;"SP")))</f>
        <v>0</v>
      </c>
      <c r="AA121" s="344">
        <f ca="1">IF($U121="","",SUMPRODUCT(--(Lineups!AH$88:AH$163=$U121),--(Lineups!W$88:W$163&lt;&gt;"SP")))</f>
        <v>0</v>
      </c>
      <c r="AB121" s="344">
        <f ca="1">IF($U121="","",SUMPRODUCT(--(Lineups!AK$88:AK$163=$U121),--(Lineups!W$88:W$163&lt;&gt;"SP")))</f>
        <v>0</v>
      </c>
      <c r="AC121" s="280">
        <f t="shared" si="67"/>
        <v>0</v>
      </c>
      <c r="AD121" s="98">
        <f t="shared" si="68"/>
        <v>0</v>
      </c>
      <c r="AE121" s="280">
        <f t="shared" si="69"/>
        <v>0</v>
      </c>
      <c r="AF121" s="98">
        <f t="shared" si="70"/>
        <v>0</v>
      </c>
      <c r="AG121" s="498" t="str">
        <f ca="1">IF((U121=""),"",IF(OR((SK!U212=""),(SK!U212=0)),"",SK!X212))</f>
        <v/>
      </c>
      <c r="AH121" s="280">
        <f ca="1">IF($U121="","",SUMPRODUCT(--(Lineups!Y$88:Y$163=$U121)))</f>
        <v>0</v>
      </c>
      <c r="AI121" s="98">
        <f t="shared" si="71"/>
        <v>0</v>
      </c>
      <c r="AJ121" s="280">
        <f t="shared" si="72"/>
        <v>0</v>
      </c>
      <c r="AK121" s="98">
        <f t="shared" si="73"/>
        <v>0</v>
      </c>
    </row>
    <row r="122" spans="1:37" ht="13">
      <c r="A122" s="14">
        <f t="shared" si="54"/>
        <v>15</v>
      </c>
      <c r="B122" s="454" t="str">
        <f t="shared" si="55"/>
        <v>1980</v>
      </c>
      <c r="C122" s="454" t="str">
        <f t="shared" si="55"/>
        <v>SHIVA DIVA (ALT)</v>
      </c>
      <c r="D122" s="137">
        <f ca="1">IF($B122="","",SUMPRODUCT(--(Lineups!F$88:F$163=$B122),--(Lineups!B$88:B$163="")))</f>
        <v>0</v>
      </c>
      <c r="E122" s="280">
        <f t="shared" si="56"/>
        <v>0</v>
      </c>
      <c r="F122" s="344">
        <f ca="1">IF($B122="","",SUMPRODUCT(--(Lineups!F$88:F$163=$B122),--(Lineups!B$88:B$163="X")))</f>
        <v>0</v>
      </c>
      <c r="G122" s="344">
        <f ca="1">IF($B122="","",SUMPRODUCT(--(Lineups!I$88:I$163=$B122),--(Lineups!A$88:A$163&lt;&gt;"SP")))</f>
        <v>0</v>
      </c>
      <c r="H122" s="344">
        <f ca="1">IF($B122="","",SUMPRODUCT(--(Lineups!L$88:L$163=$B122),--(Lineups!A$88:A$163&lt;&gt;"SP")))</f>
        <v>0</v>
      </c>
      <c r="I122" s="344">
        <f ca="1">IF($B122="","",SUMPRODUCT(--(Lineups!O$88:O$163=$B122),--(Lineups!A$88:A$163&lt;&gt;"SP")))</f>
        <v>0</v>
      </c>
      <c r="J122" s="137">
        <f t="shared" si="57"/>
        <v>0</v>
      </c>
      <c r="K122" s="280">
        <f t="shared" si="58"/>
        <v>0</v>
      </c>
      <c r="L122" s="137">
        <f t="shared" si="59"/>
        <v>0</v>
      </c>
      <c r="M122" s="280">
        <f t="shared" si="60"/>
        <v>0</v>
      </c>
      <c r="N122" s="516" t="str">
        <f ca="1">IF((B122=""),"",IF(OR((SK!E215=""),(SK!E215=0)),"",SK!H215))</f>
        <v/>
      </c>
      <c r="O122" s="137">
        <f ca="1">IF($B122="","",SUMPRODUCT(--(Lineups!C$88:C$163=$B122)))</f>
        <v>0</v>
      </c>
      <c r="P122" s="280">
        <f t="shared" si="61"/>
        <v>0</v>
      </c>
      <c r="Q122" s="137">
        <f t="shared" si="62"/>
        <v>0</v>
      </c>
      <c r="R122" s="280">
        <f t="shared" si="63"/>
        <v>0</v>
      </c>
      <c r="S122" s="135"/>
      <c r="T122" s="14">
        <f t="shared" si="64"/>
        <v>15</v>
      </c>
      <c r="U122" s="454" t="str">
        <f t="shared" si="65"/>
        <v>MGS4</v>
      </c>
      <c r="V122" s="454" t="str">
        <f t="shared" si="65"/>
        <v>MERYL SLAUGHTERBURGH (ALT)</v>
      </c>
      <c r="W122" s="137">
        <f ca="1">IF($U122="","",SUMPRODUCT(--(Lineups!AB$88:AB$163=$U122),--(Lineups!X$88:X$163="")))</f>
        <v>0</v>
      </c>
      <c r="X122" s="280">
        <f t="shared" si="66"/>
        <v>0</v>
      </c>
      <c r="Y122" s="344">
        <f ca="1">IF($U122="","",SUMPRODUCT(--(Lineups!AB$88:AB$163=$U122),--(Lineups!X$88:X$163="X")))</f>
        <v>0</v>
      </c>
      <c r="Z122" s="344">
        <f ca="1">IF($U122="","",SUMPRODUCT(--(Lineups!AE$88:AE$163=$U122),--(Lineups!W$88:W$163&lt;&gt;"SP")))</f>
        <v>0</v>
      </c>
      <c r="AA122" s="344">
        <f ca="1">IF($U122="","",SUMPRODUCT(--(Lineups!AH$88:AH$163=$U122),--(Lineups!W$88:W$163&lt;&gt;"SP")))</f>
        <v>0</v>
      </c>
      <c r="AB122" s="344">
        <f ca="1">IF($U122="","",SUMPRODUCT(--(Lineups!AK$88:AK$163=$U122),--(Lineups!W$88:W$163&lt;&gt;"SP")))</f>
        <v>1</v>
      </c>
      <c r="AC122" s="137">
        <f t="shared" si="67"/>
        <v>1</v>
      </c>
      <c r="AD122" s="280">
        <f t="shared" si="68"/>
        <v>4.7619047619047616E-2</v>
      </c>
      <c r="AE122" s="137">
        <f t="shared" si="69"/>
        <v>1</v>
      </c>
      <c r="AF122" s="280">
        <f t="shared" si="70"/>
        <v>4.7619047619047616E-2</v>
      </c>
      <c r="AG122" s="516" t="str">
        <f ca="1">IF((U122=""),"",IF(OR((SK!U215=""),(SK!U215=0)),"",SK!X215))</f>
        <v/>
      </c>
      <c r="AH122" s="137">
        <f ca="1">IF($U122="","",SUMPRODUCT(--(Lineups!Y$88:Y$163=$U122)))</f>
        <v>0</v>
      </c>
      <c r="AI122" s="280">
        <f t="shared" si="71"/>
        <v>0</v>
      </c>
      <c r="AJ122" s="137">
        <f t="shared" si="72"/>
        <v>1</v>
      </c>
      <c r="AK122" s="280">
        <f t="shared" si="73"/>
        <v>4.7619047619047616E-2</v>
      </c>
    </row>
    <row r="123" spans="1:37" ht="13">
      <c r="A123" s="273">
        <f t="shared" si="54"/>
        <v>16</v>
      </c>
      <c r="B123" s="534" t="str">
        <f t="shared" si="55"/>
        <v>313</v>
      </c>
      <c r="C123" s="534" t="str">
        <f t="shared" si="55"/>
        <v>HATERADE (ALT)</v>
      </c>
      <c r="D123" s="280">
        <f ca="1">IF($B123="","",SUMPRODUCT(--(Lineups!F$88:F$163=$B123),--(Lineups!B$88:B$163="")))</f>
        <v>0</v>
      </c>
      <c r="E123" s="98">
        <f t="shared" si="56"/>
        <v>0</v>
      </c>
      <c r="F123" s="344">
        <f ca="1">IF($B123="","",SUMPRODUCT(--(Lineups!F$88:F$163=$B123),--(Lineups!B$88:B$163="X")))</f>
        <v>0</v>
      </c>
      <c r="G123" s="344">
        <f ca="1">IF($B123="","",SUMPRODUCT(--(Lineups!I$88:I$163=$B123),--(Lineups!A$88:A$163&lt;&gt;"SP")))</f>
        <v>0</v>
      </c>
      <c r="H123" s="344">
        <f ca="1">IF($B123="","",SUMPRODUCT(--(Lineups!L$88:L$163=$B123),--(Lineups!A$88:A$163&lt;&gt;"SP")))</f>
        <v>0</v>
      </c>
      <c r="I123" s="344">
        <f ca="1">IF($B123="","",SUMPRODUCT(--(Lineups!O$88:O$163=$B123),--(Lineups!A$88:A$163&lt;&gt;"SP")))</f>
        <v>0</v>
      </c>
      <c r="J123" s="280">
        <f t="shared" si="57"/>
        <v>0</v>
      </c>
      <c r="K123" s="98">
        <f t="shared" si="58"/>
        <v>0</v>
      </c>
      <c r="L123" s="280">
        <f t="shared" si="59"/>
        <v>0</v>
      </c>
      <c r="M123" s="98">
        <f t="shared" si="60"/>
        <v>0</v>
      </c>
      <c r="N123" s="498" t="str">
        <f ca="1">IF((B123=""),"",IF(OR((SK!E218=""),(SK!E218=0)),"",SK!H218))</f>
        <v/>
      </c>
      <c r="O123" s="280">
        <f ca="1">IF($B123="","",SUMPRODUCT(--(Lineups!C$88:C$163=$B123)))</f>
        <v>0</v>
      </c>
      <c r="P123" s="98">
        <f t="shared" si="61"/>
        <v>0</v>
      </c>
      <c r="Q123" s="280">
        <f t="shared" si="62"/>
        <v>0</v>
      </c>
      <c r="R123" s="98">
        <f t="shared" si="63"/>
        <v>0</v>
      </c>
      <c r="S123" s="135"/>
      <c r="T123" s="273">
        <f t="shared" si="64"/>
        <v>16</v>
      </c>
      <c r="U123" s="534" t="str">
        <f t="shared" si="65"/>
        <v/>
      </c>
      <c r="V123" s="534" t="str">
        <f t="shared" si="65"/>
        <v/>
      </c>
      <c r="W123" s="280" t="str">
        <f ca="1">IF($U123="","",SUMPRODUCT(--(Lineups!AB$88:AB$163=$U123),--(Lineups!X$88:X$163="")))</f>
        <v/>
      </c>
      <c r="X123" s="98" t="str">
        <f t="shared" si="66"/>
        <v/>
      </c>
      <c r="Y123" s="344" t="str">
        <f ca="1">IF($U123="","",SUMPRODUCT(--(Lineups!AB$88:AB$163=$U123),--(Lineups!X$88:X$163="X")))</f>
        <v/>
      </c>
      <c r="Z123" s="344" t="str">
        <f ca="1">IF($U123="","",SUMPRODUCT(--(Lineups!AE$88:AE$163=$U123),--(Lineups!W$88:W$163&lt;&gt;"SP")))</f>
        <v/>
      </c>
      <c r="AA123" s="344" t="str">
        <f ca="1">IF($U123="","",SUMPRODUCT(--(Lineups!AH$88:AH$163=$U123),--(Lineups!W$88:W$163&lt;&gt;"SP")))</f>
        <v/>
      </c>
      <c r="AB123" s="344" t="str">
        <f ca="1">IF($U123="","",SUMPRODUCT(--(Lineups!AK$88:AK$163=$U123),--(Lineups!W$88:W$163&lt;&gt;"SP")))</f>
        <v/>
      </c>
      <c r="AC123" s="280" t="str">
        <f t="shared" si="67"/>
        <v/>
      </c>
      <c r="AD123" s="98" t="str">
        <f t="shared" si="68"/>
        <v/>
      </c>
      <c r="AE123" s="280" t="str">
        <f t="shared" si="69"/>
        <v/>
      </c>
      <c r="AF123" s="98" t="str">
        <f t="shared" si="70"/>
        <v/>
      </c>
      <c r="AG123" s="498" t="str">
        <f ca="1">IF((U123=""),"",IF(OR((SK!U230=""),(SK!U230=0)),"",SK!X230))</f>
        <v/>
      </c>
      <c r="AH123" s="280" t="str">
        <f ca="1">IF($U123="","",SUMPRODUCT(--(Lineups!Y$88:Y$163=$U123)))</f>
        <v/>
      </c>
      <c r="AI123" s="98" t="str">
        <f t="shared" si="71"/>
        <v/>
      </c>
      <c r="AJ123" s="280" t="str">
        <f t="shared" si="72"/>
        <v/>
      </c>
      <c r="AK123" s="98" t="str">
        <f t="shared" si="73"/>
        <v/>
      </c>
    </row>
    <row r="124" spans="1:37" ht="13">
      <c r="A124" s="14">
        <f t="shared" si="54"/>
        <v>17</v>
      </c>
      <c r="B124" s="454" t="str">
        <f t="shared" si="55"/>
        <v/>
      </c>
      <c r="C124" s="454" t="str">
        <f t="shared" si="55"/>
        <v/>
      </c>
      <c r="D124" s="137" t="str">
        <f ca="1">IF($B124="","",SUMPRODUCT(--(Lineups!F$88:F$163=$B124),--(Lineups!B$88:B$163="")))</f>
        <v/>
      </c>
      <c r="E124" s="280" t="str">
        <f t="shared" si="56"/>
        <v/>
      </c>
      <c r="F124" s="344" t="str">
        <f ca="1">IF($B124="","",SUMPRODUCT(--(Lineups!F$88:F$163=$B124),--(Lineups!B$88:B$163="X")))</f>
        <v/>
      </c>
      <c r="G124" s="344" t="str">
        <f ca="1">IF($B124="","",SUMPRODUCT(--(Lineups!I$88:I$163=$B124),--(Lineups!A$88:A$163&lt;&gt;"SP")))</f>
        <v/>
      </c>
      <c r="H124" s="344" t="str">
        <f ca="1">IF($B124="","",SUMPRODUCT(--(Lineups!L$88:L$163=$B124),--(Lineups!A$88:A$163&lt;&gt;"SP")))</f>
        <v/>
      </c>
      <c r="I124" s="344" t="str">
        <f ca="1">IF($B124="","",SUMPRODUCT(--(Lineups!O$88:O$163=$B124),--(Lineups!A$88:A$163&lt;&gt;"SP")))</f>
        <v/>
      </c>
      <c r="J124" s="137" t="str">
        <f t="shared" si="57"/>
        <v/>
      </c>
      <c r="K124" s="280" t="str">
        <f t="shared" si="58"/>
        <v/>
      </c>
      <c r="L124" s="137" t="str">
        <f t="shared" si="59"/>
        <v/>
      </c>
      <c r="M124" s="280" t="str">
        <f t="shared" si="60"/>
        <v/>
      </c>
      <c r="N124" s="516" t="str">
        <f ca="1">IF((B124=""),"",IF(OR((SK!E221=""),(SK!E221=0)),"",SK!H221))</f>
        <v/>
      </c>
      <c r="O124" s="137" t="str">
        <f ca="1">IF($B124="","",SUMPRODUCT(--(Lineups!C$88:C$163=$B124)))</f>
        <v/>
      </c>
      <c r="P124" s="280" t="str">
        <f t="shared" si="61"/>
        <v/>
      </c>
      <c r="Q124" s="137" t="str">
        <f t="shared" si="62"/>
        <v/>
      </c>
      <c r="R124" s="280" t="str">
        <f t="shared" si="63"/>
        <v/>
      </c>
      <c r="S124" s="135"/>
      <c r="T124" s="14">
        <f t="shared" si="64"/>
        <v>17</v>
      </c>
      <c r="U124" s="454" t="str">
        <f t="shared" si="65"/>
        <v/>
      </c>
      <c r="V124" s="454" t="str">
        <f t="shared" si="65"/>
        <v/>
      </c>
      <c r="W124" s="137" t="str">
        <f ca="1">IF($U124="","",SUMPRODUCT(--(Lineups!AB$88:AB$163=$U124),--(Lineups!X$88:X$163="")))</f>
        <v/>
      </c>
      <c r="X124" s="280" t="str">
        <f t="shared" si="66"/>
        <v/>
      </c>
      <c r="Y124" s="344" t="str">
        <f ca="1">IF($U124="","",SUMPRODUCT(--(Lineups!AB$88:AB$163=$U124),--(Lineups!X$88:X$163="X")))</f>
        <v/>
      </c>
      <c r="Z124" s="344" t="str">
        <f ca="1">IF($U124="","",SUMPRODUCT(--(Lineups!AE$88:AE$163=$U124),--(Lineups!W$88:W$163&lt;&gt;"SP")))</f>
        <v/>
      </c>
      <c r="AA124" s="344" t="str">
        <f ca="1">IF($U124="","",SUMPRODUCT(--(Lineups!AH$88:AH$163=$U124),--(Lineups!W$88:W$163&lt;&gt;"SP")))</f>
        <v/>
      </c>
      <c r="AB124" s="344" t="str">
        <f ca="1">IF($U124="","",SUMPRODUCT(--(Lineups!AK$88:AK$163=$U124),--(Lineups!W$88:W$163&lt;&gt;"SP")))</f>
        <v/>
      </c>
      <c r="AC124" s="137" t="str">
        <f t="shared" si="67"/>
        <v/>
      </c>
      <c r="AD124" s="280" t="str">
        <f t="shared" si="68"/>
        <v/>
      </c>
      <c r="AE124" s="137" t="str">
        <f t="shared" si="69"/>
        <v/>
      </c>
      <c r="AF124" s="280" t="str">
        <f t="shared" si="70"/>
        <v/>
      </c>
      <c r="AG124" s="516" t="str">
        <f ca="1">IF((U124=""),"",IF(OR((SK!U233=""),(SK!U233=0)),"",SK!X233))</f>
        <v/>
      </c>
      <c r="AH124" s="137" t="str">
        <f ca="1">IF($U124="","",SUMPRODUCT(--(Lineups!Y$88:Y$163=$U124)))</f>
        <v/>
      </c>
      <c r="AI124" s="280" t="str">
        <f t="shared" si="71"/>
        <v/>
      </c>
      <c r="AJ124" s="137" t="str">
        <f t="shared" si="72"/>
        <v/>
      </c>
      <c r="AK124" s="280" t="str">
        <f t="shared" si="73"/>
        <v/>
      </c>
    </row>
    <row r="125" spans="1:37" ht="13">
      <c r="A125" s="273">
        <f t="shared" si="54"/>
        <v>18</v>
      </c>
      <c r="B125" s="534" t="str">
        <f t="shared" si="55"/>
        <v/>
      </c>
      <c r="C125" s="534" t="str">
        <f t="shared" si="55"/>
        <v/>
      </c>
      <c r="D125" s="280" t="str">
        <f ca="1">IF($B125="","",SUMPRODUCT(--(Lineups!F$88:F$163=$B125),--(Lineups!B$88:B$163="")))</f>
        <v/>
      </c>
      <c r="E125" s="98" t="str">
        <f t="shared" si="56"/>
        <v/>
      </c>
      <c r="F125" s="344" t="str">
        <f ca="1">IF($B125="","",SUMPRODUCT(--(Lineups!F$88:F$163=$B125),--(Lineups!B$88:B$163="X")))</f>
        <v/>
      </c>
      <c r="G125" s="344" t="str">
        <f ca="1">IF($B125="","",SUMPRODUCT(--(Lineups!I$88:I$163=$B125),--(Lineups!A$88:A$163&lt;&gt;"SP")))</f>
        <v/>
      </c>
      <c r="H125" s="344" t="str">
        <f ca="1">IF($B125="","",SUMPRODUCT(--(Lineups!L$88:L$163=$B125),--(Lineups!A$88:A$163&lt;&gt;"SP")))</f>
        <v/>
      </c>
      <c r="I125" s="344" t="str">
        <f ca="1">IF($B125="","",SUMPRODUCT(--(Lineups!O$88:O$163=$B125),--(Lineups!A$88:A$163&lt;&gt;"SP")))</f>
        <v/>
      </c>
      <c r="J125" s="280" t="str">
        <f t="shared" si="57"/>
        <v/>
      </c>
      <c r="K125" s="98" t="str">
        <f t="shared" si="58"/>
        <v/>
      </c>
      <c r="L125" s="280" t="str">
        <f t="shared" si="59"/>
        <v/>
      </c>
      <c r="M125" s="98" t="str">
        <f t="shared" si="60"/>
        <v/>
      </c>
      <c r="N125" s="498" t="str">
        <f ca="1">IF((B125=""),"",IF(OR((SK!E224=""),(SK!E224=0)),"",SK!H224))</f>
        <v/>
      </c>
      <c r="O125" s="280" t="str">
        <f ca="1">IF($B125="","",SUMPRODUCT(--(Lineups!C$88:C$163=$B125)))</f>
        <v/>
      </c>
      <c r="P125" s="98" t="str">
        <f t="shared" si="61"/>
        <v/>
      </c>
      <c r="Q125" s="280" t="str">
        <f t="shared" si="62"/>
        <v/>
      </c>
      <c r="R125" s="98" t="str">
        <f t="shared" si="63"/>
        <v/>
      </c>
      <c r="S125" s="135"/>
      <c r="T125" s="273">
        <f t="shared" si="64"/>
        <v>18</v>
      </c>
      <c r="U125" s="534" t="str">
        <f t="shared" si="65"/>
        <v/>
      </c>
      <c r="V125" s="534" t="str">
        <f t="shared" si="65"/>
        <v/>
      </c>
      <c r="W125" s="280" t="str">
        <f ca="1">IF($U125="","",SUMPRODUCT(--(Lineups!AB$88:AB$163=$U125),--(Lineups!X$88:X$163="")))</f>
        <v/>
      </c>
      <c r="X125" s="98" t="str">
        <f t="shared" si="66"/>
        <v/>
      </c>
      <c r="Y125" s="344" t="str">
        <f ca="1">IF($U125="","",SUMPRODUCT(--(Lineups!AB$88:AB$163=$U125),--(Lineups!X$88:X$163="X")))</f>
        <v/>
      </c>
      <c r="Z125" s="344" t="str">
        <f ca="1">IF($U125="","",SUMPRODUCT(--(Lineups!AE$88:AE$163=$U125),--(Lineups!W$88:W$163&lt;&gt;"SP")))</f>
        <v/>
      </c>
      <c r="AA125" s="344" t="str">
        <f ca="1">IF($U125="","",SUMPRODUCT(--(Lineups!AH$88:AH$163=$U125),--(Lineups!W$88:W$163&lt;&gt;"SP")))</f>
        <v/>
      </c>
      <c r="AB125" s="344" t="str">
        <f ca="1">IF($U125="","",SUMPRODUCT(--(Lineups!AK$88:AK$163=$U125),--(Lineups!W$88:W$163&lt;&gt;"SP")))</f>
        <v/>
      </c>
      <c r="AC125" s="280" t="str">
        <f t="shared" si="67"/>
        <v/>
      </c>
      <c r="AD125" s="98" t="str">
        <f t="shared" si="68"/>
        <v/>
      </c>
      <c r="AE125" s="280" t="str">
        <f t="shared" si="69"/>
        <v/>
      </c>
      <c r="AF125" s="98" t="str">
        <f t="shared" si="70"/>
        <v/>
      </c>
      <c r="AG125" s="498" t="str">
        <f ca="1">IF((U125=""),"",IF(OR((SK!U236=""),(SK!U236=0)),"",SK!X236))</f>
        <v/>
      </c>
      <c r="AH125" s="280" t="str">
        <f ca="1">IF($U125="","",SUMPRODUCT(--(Lineups!Y$88:Y$163=$U125)))</f>
        <v/>
      </c>
      <c r="AI125" s="98" t="str">
        <f t="shared" si="71"/>
        <v/>
      </c>
      <c r="AJ125" s="280" t="str">
        <f t="shared" si="72"/>
        <v/>
      </c>
      <c r="AK125" s="98" t="str">
        <f t="shared" si="73"/>
        <v/>
      </c>
    </row>
    <row r="126" spans="1:37" ht="13">
      <c r="A126" s="14">
        <f t="shared" si="54"/>
        <v>19</v>
      </c>
      <c r="B126" s="454" t="str">
        <f t="shared" si="55"/>
        <v/>
      </c>
      <c r="C126" s="454" t="str">
        <f t="shared" si="55"/>
        <v/>
      </c>
      <c r="D126" s="137" t="str">
        <f ca="1">IF($B126="","",SUMPRODUCT(--(Lineups!F$88:F$163=$B126),--(Lineups!B$88:B$163="")))</f>
        <v/>
      </c>
      <c r="E126" s="280" t="str">
        <f t="shared" si="56"/>
        <v/>
      </c>
      <c r="F126" s="344" t="str">
        <f ca="1">IF($B126="","",SUMPRODUCT(--(Lineups!F$88:F$163=$B126),--(Lineups!B$88:B$163="X")))</f>
        <v/>
      </c>
      <c r="G126" s="344" t="str">
        <f ca="1">IF($B126="","",SUMPRODUCT(--(Lineups!I$88:I$163=$B126),--(Lineups!A$88:A$163&lt;&gt;"SP")))</f>
        <v/>
      </c>
      <c r="H126" s="344" t="str">
        <f ca="1">IF($B126="","",SUMPRODUCT(--(Lineups!L$88:L$163=$B126),--(Lineups!A$88:A$163&lt;&gt;"SP")))</f>
        <v/>
      </c>
      <c r="I126" s="344" t="str">
        <f ca="1">IF($B126="","",SUMPRODUCT(--(Lineups!O$88:O$163=$B126),--(Lineups!A$88:A$163&lt;&gt;"SP")))</f>
        <v/>
      </c>
      <c r="J126" s="137" t="str">
        <f t="shared" si="57"/>
        <v/>
      </c>
      <c r="K126" s="280" t="str">
        <f t="shared" si="58"/>
        <v/>
      </c>
      <c r="L126" s="137" t="str">
        <f t="shared" si="59"/>
        <v/>
      </c>
      <c r="M126" s="280" t="str">
        <f t="shared" si="60"/>
        <v/>
      </c>
      <c r="N126" s="516" t="str">
        <f ca="1">IF((B126=""),"",IF(OR((SK!E227=""),(SK!E227=0)),"",SK!H227))</f>
        <v/>
      </c>
      <c r="O126" s="137" t="str">
        <f ca="1">IF($B126="","",SUMPRODUCT(--(Lineups!C$88:C$163=$B126)))</f>
        <v/>
      </c>
      <c r="P126" s="280" t="str">
        <f t="shared" si="61"/>
        <v/>
      </c>
      <c r="Q126" s="137" t="str">
        <f t="shared" si="62"/>
        <v/>
      </c>
      <c r="R126" s="280" t="str">
        <f t="shared" si="63"/>
        <v/>
      </c>
      <c r="S126" s="135"/>
      <c r="T126" s="14">
        <f t="shared" si="64"/>
        <v>19</v>
      </c>
      <c r="U126" s="454" t="str">
        <f t="shared" si="65"/>
        <v/>
      </c>
      <c r="V126" s="454" t="str">
        <f t="shared" si="65"/>
        <v/>
      </c>
      <c r="W126" s="137" t="str">
        <f ca="1">IF($U126="","",SUMPRODUCT(--(Lineups!AB$88:AB$163=$U126),--(Lineups!X$88:X$163="")))</f>
        <v/>
      </c>
      <c r="X126" s="280" t="str">
        <f t="shared" si="66"/>
        <v/>
      </c>
      <c r="Y126" s="344" t="str">
        <f ca="1">IF($U126="","",SUMPRODUCT(--(Lineups!AB$88:AB$163=$U126),--(Lineups!X$88:X$163="X")))</f>
        <v/>
      </c>
      <c r="Z126" s="344" t="str">
        <f ca="1">IF($U126="","",SUMPRODUCT(--(Lineups!AE$88:AE$163=$U126),--(Lineups!W$88:W$163&lt;&gt;"SP")))</f>
        <v/>
      </c>
      <c r="AA126" s="344" t="str">
        <f ca="1">IF($U126="","",SUMPRODUCT(--(Lineups!AH$88:AH$163=$U126),--(Lineups!W$88:W$163&lt;&gt;"SP")))</f>
        <v/>
      </c>
      <c r="AB126" s="344" t="str">
        <f ca="1">IF($U126="","",SUMPRODUCT(--(Lineups!AK$88:AK$163=$U126),--(Lineups!W$88:W$163&lt;&gt;"SP")))</f>
        <v/>
      </c>
      <c r="AC126" s="137" t="str">
        <f t="shared" si="67"/>
        <v/>
      </c>
      <c r="AD126" s="280" t="str">
        <f t="shared" si="68"/>
        <v/>
      </c>
      <c r="AE126" s="137" t="str">
        <f t="shared" si="69"/>
        <v/>
      </c>
      <c r="AF126" s="280" t="str">
        <f t="shared" si="70"/>
        <v/>
      </c>
      <c r="AG126" s="516" t="str">
        <f ca="1">IF((U126=""),"",IF(OR((SK!U239=""),(SK!U239=0)),"",SK!X239))</f>
        <v/>
      </c>
      <c r="AH126" s="137" t="str">
        <f ca="1">IF($U126="","",SUMPRODUCT(--(Lineups!Y$88:Y$163=$U126)))</f>
        <v/>
      </c>
      <c r="AI126" s="280" t="str">
        <f t="shared" si="71"/>
        <v/>
      </c>
      <c r="AJ126" s="137" t="str">
        <f t="shared" si="72"/>
        <v/>
      </c>
      <c r="AK126" s="280" t="str">
        <f t="shared" si="73"/>
        <v/>
      </c>
    </row>
    <row r="127" spans="1:37" ht="13">
      <c r="A127" s="273">
        <f t="shared" si="54"/>
        <v>20</v>
      </c>
      <c r="B127" s="534" t="str">
        <f t="shared" si="55"/>
        <v/>
      </c>
      <c r="C127" s="534" t="str">
        <f t="shared" si="55"/>
        <v/>
      </c>
      <c r="D127" s="280" t="str">
        <f ca="1">IF($B127="","",SUMPRODUCT(--(Lineups!F$88:F$163=$B127),--(Lineups!B$88:B$163="")))</f>
        <v/>
      </c>
      <c r="E127" s="98" t="str">
        <f t="shared" si="56"/>
        <v/>
      </c>
      <c r="F127" s="344" t="str">
        <f ca="1">IF($B127="","",SUMPRODUCT(--(Lineups!F$88:F$163=$B127),--(Lineups!B$88:B$163="X")))</f>
        <v/>
      </c>
      <c r="G127" s="344" t="str">
        <f ca="1">IF($B127="","",SUMPRODUCT(--(Lineups!I$88:I$163=$B127),--(Lineups!A$88:A$163&lt;&gt;"SP")))</f>
        <v/>
      </c>
      <c r="H127" s="344" t="str">
        <f ca="1">IF($B127="","",SUMPRODUCT(--(Lineups!L$88:L$163=$B127),--(Lineups!A$88:A$163&lt;&gt;"SP")))</f>
        <v/>
      </c>
      <c r="I127" s="344" t="str">
        <f ca="1">IF($B127="","",SUMPRODUCT(--(Lineups!O$88:O$163=$B127),--(Lineups!A$88:A$163&lt;&gt;"SP")))</f>
        <v/>
      </c>
      <c r="J127" s="280" t="str">
        <f t="shared" si="57"/>
        <v/>
      </c>
      <c r="K127" s="98" t="str">
        <f t="shared" si="58"/>
        <v/>
      </c>
      <c r="L127" s="280" t="str">
        <f t="shared" si="59"/>
        <v/>
      </c>
      <c r="M127" s="98" t="str">
        <f t="shared" si="60"/>
        <v/>
      </c>
      <c r="N127" s="498" t="str">
        <f ca="1">IF((B127=""),"",IF(OR((SK!E230=""),(SK!E230=0)),"",SK!H230))</f>
        <v/>
      </c>
      <c r="O127" s="280" t="str">
        <f ca="1">IF($B127="","",SUMPRODUCT(--(Lineups!C$88:C$163=$B127)))</f>
        <v/>
      </c>
      <c r="P127" s="98" t="str">
        <f t="shared" si="61"/>
        <v/>
      </c>
      <c r="Q127" s="280" t="str">
        <f t="shared" si="62"/>
        <v/>
      </c>
      <c r="R127" s="98" t="str">
        <f t="shared" si="63"/>
        <v/>
      </c>
      <c r="S127" s="135"/>
      <c r="T127" s="273">
        <f t="shared" si="64"/>
        <v>20</v>
      </c>
      <c r="U127" s="534" t="str">
        <f t="shared" si="65"/>
        <v/>
      </c>
      <c r="V127" s="534" t="str">
        <f t="shared" si="65"/>
        <v/>
      </c>
      <c r="W127" s="280" t="str">
        <f ca="1">IF($U127="","",SUMPRODUCT(--(Lineups!AB$88:AB$163=$U127),--(Lineups!X$88:X$163="")))</f>
        <v/>
      </c>
      <c r="X127" s="98" t="str">
        <f t="shared" si="66"/>
        <v/>
      </c>
      <c r="Y127" s="344" t="str">
        <f ca="1">IF($U127="","",SUMPRODUCT(--(Lineups!AB$88:AB$163=$U127),--(Lineups!X$88:X$163="X")))</f>
        <v/>
      </c>
      <c r="Z127" s="344" t="str">
        <f ca="1">IF($U127="","",SUMPRODUCT(--(Lineups!AE$88:AE$163=$U127),--(Lineups!W$88:W$163&lt;&gt;"SP")))</f>
        <v/>
      </c>
      <c r="AA127" s="344" t="str">
        <f ca="1">IF($U127="","",SUMPRODUCT(--(Lineups!AH$88:AH$163=$U127),--(Lineups!W$88:W$163&lt;&gt;"SP")))</f>
        <v/>
      </c>
      <c r="AB127" s="344" t="str">
        <f ca="1">IF($U127="","",SUMPRODUCT(--(Lineups!AK$88:AK$163=$U127),--(Lineups!W$88:W$163&lt;&gt;"SP")))</f>
        <v/>
      </c>
      <c r="AC127" s="280" t="str">
        <f t="shared" si="67"/>
        <v/>
      </c>
      <c r="AD127" s="98" t="str">
        <f t="shared" si="68"/>
        <v/>
      </c>
      <c r="AE127" s="280" t="str">
        <f t="shared" si="69"/>
        <v/>
      </c>
      <c r="AF127" s="98" t="str">
        <f t="shared" si="70"/>
        <v/>
      </c>
      <c r="AG127" s="498" t="str">
        <f ca="1">IF((U127=""),"",IF(OR((SK!U242=""),(SK!U242=0)),"",SK!X242))</f>
        <v/>
      </c>
      <c r="AH127" s="280" t="str">
        <f ca="1">IF($U127="","",SUMPRODUCT(--(Lineups!Y$88:Y$163=$U127)))</f>
        <v/>
      </c>
      <c r="AI127" s="98" t="str">
        <f t="shared" si="71"/>
        <v/>
      </c>
      <c r="AJ127" s="280" t="str">
        <f t="shared" si="72"/>
        <v/>
      </c>
      <c r="AK127" s="98" t="str">
        <f t="shared" si="73"/>
        <v/>
      </c>
    </row>
    <row r="128" spans="1:37">
      <c r="B128" s="135"/>
      <c r="C128" s="135"/>
      <c r="D128" s="135"/>
      <c r="E128" s="135"/>
      <c r="F128" s="135"/>
      <c r="G128" s="135"/>
      <c r="H128" s="135"/>
      <c r="I128" s="135"/>
      <c r="J128" s="135"/>
      <c r="K128" s="135"/>
      <c r="L128" s="135"/>
      <c r="M128" s="135"/>
      <c r="N128" s="135"/>
      <c r="O128" s="135"/>
      <c r="P128" s="135"/>
      <c r="Q128" s="135"/>
      <c r="R128" s="135"/>
      <c r="S128" s="135"/>
      <c r="U128" s="135"/>
      <c r="V128" s="135"/>
      <c r="W128" s="135"/>
      <c r="X128" s="135"/>
      <c r="Y128" s="135"/>
      <c r="Z128" s="135"/>
      <c r="AA128" s="135"/>
      <c r="AB128" s="135"/>
      <c r="AC128" s="135"/>
      <c r="AD128" s="135"/>
      <c r="AE128" s="135"/>
      <c r="AF128" s="135"/>
      <c r="AG128" s="135"/>
      <c r="AH128" s="135"/>
      <c r="AI128" s="135"/>
      <c r="AJ128" s="135"/>
      <c r="AK128" s="135"/>
    </row>
    <row r="129" spans="1:37" ht="13">
      <c r="A129" s="1096" t="s">
        <v>150</v>
      </c>
      <c r="B129" s="1096"/>
      <c r="C129" s="1096"/>
      <c r="D129" s="353"/>
      <c r="E129" s="353"/>
      <c r="F129" s="353"/>
      <c r="G129" s="353"/>
      <c r="H129" s="353"/>
      <c r="I129" s="353"/>
      <c r="J129" s="353"/>
      <c r="K129" s="353"/>
      <c r="L129" s="353"/>
      <c r="M129" s="353"/>
      <c r="N129" s="353"/>
      <c r="O129" s="353"/>
      <c r="P129" s="353"/>
      <c r="Q129" s="353"/>
      <c r="R129" s="353"/>
      <c r="S129" s="135"/>
      <c r="T129" s="1096" t="s">
        <v>150</v>
      </c>
      <c r="U129" s="1096"/>
      <c r="V129" s="1096"/>
      <c r="W129" s="353"/>
      <c r="X129" s="353"/>
      <c r="Y129" s="353"/>
      <c r="Z129" s="353"/>
      <c r="AA129" s="353"/>
      <c r="AB129" s="353"/>
      <c r="AC129" s="353"/>
      <c r="AD129" s="353"/>
      <c r="AE129" s="353"/>
      <c r="AF129" s="353"/>
      <c r="AG129" s="353"/>
      <c r="AH129" s="353"/>
      <c r="AI129" s="353"/>
      <c r="AJ129" s="353"/>
      <c r="AK129" s="353"/>
    </row>
    <row r="130" spans="1:37" ht="13">
      <c r="A130" s="372">
        <v>0</v>
      </c>
      <c r="B130" s="372" t="s">
        <v>134</v>
      </c>
      <c r="C130" s="372" t="s">
        <v>135</v>
      </c>
      <c r="D130" s="372" t="s">
        <v>449</v>
      </c>
      <c r="E130" s="14"/>
      <c r="F130" s="217" t="s">
        <v>450</v>
      </c>
      <c r="G130" s="217" t="s">
        <v>450</v>
      </c>
      <c r="H130" s="217" t="s">
        <v>450</v>
      </c>
      <c r="I130" s="217" t="s">
        <v>450</v>
      </c>
      <c r="J130" s="372" t="s">
        <v>144</v>
      </c>
      <c r="K130" s="14"/>
      <c r="L130" s="372" t="s">
        <v>146</v>
      </c>
      <c r="M130" s="14"/>
      <c r="N130" s="178" t="s">
        <v>119</v>
      </c>
      <c r="O130" s="372" t="s">
        <v>447</v>
      </c>
      <c r="P130" s="14"/>
      <c r="Q130" s="372" t="s">
        <v>130</v>
      </c>
      <c r="R130" s="14"/>
      <c r="S130" s="135"/>
      <c r="T130" s="372">
        <v>0</v>
      </c>
      <c r="U130" s="372" t="s">
        <v>134</v>
      </c>
      <c r="V130" s="372" t="s">
        <v>135</v>
      </c>
      <c r="W130" s="372" t="s">
        <v>449</v>
      </c>
      <c r="X130" s="14"/>
      <c r="Y130" s="217" t="s">
        <v>450</v>
      </c>
      <c r="Z130" s="217" t="s">
        <v>450</v>
      </c>
      <c r="AA130" s="217" t="s">
        <v>450</v>
      </c>
      <c r="AB130" s="217" t="s">
        <v>450</v>
      </c>
      <c r="AC130" s="372" t="s">
        <v>144</v>
      </c>
      <c r="AD130" s="14"/>
      <c r="AE130" s="372" t="s">
        <v>146</v>
      </c>
      <c r="AF130" s="14"/>
      <c r="AG130" s="178" t="s">
        <v>119</v>
      </c>
      <c r="AH130" s="372" t="s">
        <v>447</v>
      </c>
      <c r="AI130" s="14"/>
      <c r="AJ130" s="372" t="s">
        <v>130</v>
      </c>
      <c r="AK130" s="14"/>
    </row>
    <row r="131" spans="1:37">
      <c r="A131" s="14">
        <f t="shared" ref="A131:A150" si="74">A130+1</f>
        <v>1</v>
      </c>
      <c r="B131" s="14" t="str">
        <f t="shared" ref="B131:C150" si="75">B108</f>
        <v>101</v>
      </c>
      <c r="C131" s="14" t="str">
        <f t="shared" si="75"/>
        <v>TRAUMA-LINA</v>
      </c>
      <c r="D131" s="14">
        <f t="shared" ref="D131:D150" ca="1" si="76">IF(($B131=""),"",(D154-D177))</f>
        <v>0</v>
      </c>
      <c r="E131" s="135"/>
      <c r="F131" s="344">
        <f t="shared" ref="F131:I150" ca="1" si="77">IF(($B131=""),"",(F154-F177))</f>
        <v>0</v>
      </c>
      <c r="G131" s="344">
        <f t="shared" ca="1" si="77"/>
        <v>0</v>
      </c>
      <c r="H131" s="344">
        <f t="shared" ca="1" si="77"/>
        <v>0</v>
      </c>
      <c r="I131" s="344">
        <f t="shared" ca="1" si="77"/>
        <v>0</v>
      </c>
      <c r="J131" s="14">
        <f t="shared" ref="J131:J150" ca="1" si="78">IF((B131=""),"",SUM(F131:I131))</f>
        <v>0</v>
      </c>
      <c r="K131" s="135"/>
      <c r="L131" s="14">
        <f t="shared" ref="L131:L150" ca="1" si="79">IF((B131=""),"",SUM(D131,J131))</f>
        <v>0</v>
      </c>
      <c r="M131" s="135"/>
      <c r="N131" s="135"/>
      <c r="O131" s="14">
        <f t="shared" ref="O131:O150" ca="1" si="80">IF(($B131=""),"",(O154-O177))</f>
        <v>-15</v>
      </c>
      <c r="P131" s="135"/>
      <c r="Q131" s="14">
        <f t="shared" ref="Q131:Q150" ca="1" si="81">IF((B131=""),"",SUM(L131,O131))</f>
        <v>-15</v>
      </c>
      <c r="R131" s="135"/>
      <c r="S131" s="135"/>
      <c r="T131" s="14">
        <f t="shared" ref="T131:T150" si="82">T130+1</f>
        <v>1</v>
      </c>
      <c r="U131" s="14" t="str">
        <f t="shared" ref="U131:V150" si="83">U108</f>
        <v>223</v>
      </c>
      <c r="V131" s="14" t="str">
        <f t="shared" si="83"/>
        <v>SPANISH ASS'ASSIN</v>
      </c>
      <c r="W131" s="14">
        <f t="shared" ref="W131:W150" ca="1" si="84">IF(($B131=""),"",(W154-W177))</f>
        <v>0</v>
      </c>
      <c r="X131" s="135"/>
      <c r="Y131" s="344">
        <f t="shared" ref="Y131:Y150" ca="1" si="85">IF(($B131=""),0,(Y154-Y177))</f>
        <v>0</v>
      </c>
      <c r="Z131" s="344">
        <f t="shared" ref="Z131:AB150" ca="1" si="86">IF(($B131=""),"",(Z154-Z177))</f>
        <v>-12</v>
      </c>
      <c r="AA131" s="344">
        <f t="shared" ca="1" si="86"/>
        <v>14</v>
      </c>
      <c r="AB131" s="344">
        <f t="shared" ca="1" si="86"/>
        <v>-10</v>
      </c>
      <c r="AC131" s="14">
        <f t="shared" ref="AC131:AC150" ca="1" si="87">IF((U131=""),"",SUM(Y131:AB131))</f>
        <v>-8</v>
      </c>
      <c r="AD131" s="135"/>
      <c r="AE131" s="14">
        <f t="shared" ref="AE131:AE150" ca="1" si="88">IF((U131=""),"",SUM(W131,AC131))</f>
        <v>-8</v>
      </c>
      <c r="AF131" s="135"/>
      <c r="AG131" s="135"/>
      <c r="AH131" s="14">
        <f t="shared" ref="AH131:AH150" ca="1" si="89">IF(($B131=""),"",(AH154-AH177))</f>
        <v>0</v>
      </c>
      <c r="AI131" s="135"/>
      <c r="AJ131" s="14">
        <f t="shared" ref="AJ131:AJ150" ca="1" si="90">IF((U131=""),"",SUM(AE131,AH131))</f>
        <v>-8</v>
      </c>
      <c r="AK131" s="135"/>
    </row>
    <row r="132" spans="1:37" ht="13">
      <c r="A132" s="273">
        <f t="shared" si="74"/>
        <v>2</v>
      </c>
      <c r="B132" s="273" t="str">
        <f t="shared" si="75"/>
        <v>105</v>
      </c>
      <c r="C132" s="273" t="str">
        <f t="shared" si="75"/>
        <v>MAJESTIC</v>
      </c>
      <c r="D132" s="273">
        <f t="shared" ca="1" si="76"/>
        <v>0</v>
      </c>
      <c r="E132" s="135"/>
      <c r="F132" s="344">
        <f t="shared" ca="1" si="77"/>
        <v>0</v>
      </c>
      <c r="G132" s="344">
        <f t="shared" ca="1" si="77"/>
        <v>-1</v>
      </c>
      <c r="H132" s="344">
        <f t="shared" ca="1" si="77"/>
        <v>8</v>
      </c>
      <c r="I132" s="344">
        <f t="shared" ca="1" si="77"/>
        <v>2</v>
      </c>
      <c r="J132" s="273">
        <f t="shared" ca="1" si="78"/>
        <v>9</v>
      </c>
      <c r="K132" s="135"/>
      <c r="L132" s="273">
        <f t="shared" ca="1" si="79"/>
        <v>9</v>
      </c>
      <c r="M132" s="135"/>
      <c r="N132" s="135"/>
      <c r="O132" s="273">
        <f t="shared" ca="1" si="80"/>
        <v>-3</v>
      </c>
      <c r="P132" s="135"/>
      <c r="Q132" s="273">
        <f t="shared" ca="1" si="81"/>
        <v>6</v>
      </c>
      <c r="R132" s="135"/>
      <c r="S132" s="135"/>
      <c r="T132" s="273">
        <f t="shared" si="82"/>
        <v>2</v>
      </c>
      <c r="U132" s="273" t="str">
        <f t="shared" si="83"/>
        <v>247</v>
      </c>
      <c r="V132" s="273" t="str">
        <f t="shared" si="83"/>
        <v>BOO D LIVERS</v>
      </c>
      <c r="W132" s="273">
        <f t="shared" ca="1" si="84"/>
        <v>9</v>
      </c>
      <c r="X132" s="135"/>
      <c r="Y132" s="344">
        <f t="shared" ca="1" si="85"/>
        <v>0</v>
      </c>
      <c r="Z132" s="344">
        <f t="shared" ca="1" si="86"/>
        <v>11</v>
      </c>
      <c r="AA132" s="344">
        <f t="shared" ca="1" si="86"/>
        <v>0</v>
      </c>
      <c r="AB132" s="344">
        <f t="shared" ca="1" si="86"/>
        <v>0</v>
      </c>
      <c r="AC132" s="273">
        <f t="shared" ca="1" si="87"/>
        <v>11</v>
      </c>
      <c r="AD132" s="135"/>
      <c r="AE132" s="273">
        <f t="shared" ca="1" si="88"/>
        <v>20</v>
      </c>
      <c r="AF132" s="135"/>
      <c r="AG132" s="135"/>
      <c r="AH132" s="273">
        <f t="shared" ca="1" si="89"/>
        <v>0</v>
      </c>
      <c r="AI132" s="135"/>
      <c r="AJ132" s="273">
        <f t="shared" ca="1" si="90"/>
        <v>20</v>
      </c>
      <c r="AK132" s="135"/>
    </row>
    <row r="133" spans="1:37">
      <c r="A133" s="14">
        <f t="shared" si="74"/>
        <v>3</v>
      </c>
      <c r="B133" s="14" t="str">
        <f t="shared" si="75"/>
        <v>121</v>
      </c>
      <c r="C133" s="14" t="str">
        <f t="shared" si="75"/>
        <v>RACHEL TENSION</v>
      </c>
      <c r="D133" s="14">
        <f t="shared" ca="1" si="76"/>
        <v>0</v>
      </c>
      <c r="E133" s="135"/>
      <c r="F133" s="344">
        <f t="shared" ca="1" si="77"/>
        <v>0</v>
      </c>
      <c r="G133" s="344">
        <f t="shared" ca="1" si="77"/>
        <v>12</v>
      </c>
      <c r="H133" s="344">
        <f t="shared" ca="1" si="77"/>
        <v>-1</v>
      </c>
      <c r="I133" s="344">
        <f t="shared" ca="1" si="77"/>
        <v>19</v>
      </c>
      <c r="J133" s="14">
        <f t="shared" ca="1" si="78"/>
        <v>30</v>
      </c>
      <c r="K133" s="135"/>
      <c r="L133" s="14">
        <f t="shared" ca="1" si="79"/>
        <v>30</v>
      </c>
      <c r="M133" s="135"/>
      <c r="N133" s="135"/>
      <c r="O133" s="14">
        <f t="shared" ca="1" si="80"/>
        <v>0</v>
      </c>
      <c r="P133" s="135"/>
      <c r="Q133" s="14">
        <f t="shared" ca="1" si="81"/>
        <v>30</v>
      </c>
      <c r="R133" s="135"/>
      <c r="S133" s="135"/>
      <c r="T133" s="14">
        <f t="shared" si="82"/>
        <v>3</v>
      </c>
      <c r="U133" s="14" t="str">
        <f t="shared" si="83"/>
        <v>28</v>
      </c>
      <c r="V133" s="14" t="str">
        <f t="shared" si="83"/>
        <v>RACER MCCHASEHER</v>
      </c>
      <c r="W133" s="14">
        <f t="shared" ca="1" si="84"/>
        <v>2</v>
      </c>
      <c r="X133" s="135"/>
      <c r="Y133" s="344">
        <f t="shared" ca="1" si="85"/>
        <v>0</v>
      </c>
      <c r="Z133" s="344">
        <f t="shared" ca="1" si="86"/>
        <v>0</v>
      </c>
      <c r="AA133" s="344">
        <f t="shared" ca="1" si="86"/>
        <v>-10</v>
      </c>
      <c r="AB133" s="344">
        <f t="shared" ca="1" si="86"/>
        <v>0</v>
      </c>
      <c r="AC133" s="14">
        <f t="shared" ca="1" si="87"/>
        <v>-10</v>
      </c>
      <c r="AD133" s="135"/>
      <c r="AE133" s="14">
        <f t="shared" ca="1" si="88"/>
        <v>-8</v>
      </c>
      <c r="AF133" s="135"/>
      <c r="AG133" s="135"/>
      <c r="AH133" s="14">
        <f t="shared" ca="1" si="89"/>
        <v>-4</v>
      </c>
      <c r="AI133" s="135"/>
      <c r="AJ133" s="14">
        <f t="shared" ca="1" si="90"/>
        <v>-12</v>
      </c>
      <c r="AK133" s="135"/>
    </row>
    <row r="134" spans="1:37" ht="13">
      <c r="A134" s="273">
        <f t="shared" si="74"/>
        <v>4</v>
      </c>
      <c r="B134" s="273" t="str">
        <f t="shared" si="75"/>
        <v>17</v>
      </c>
      <c r="C134" s="273" t="str">
        <f t="shared" si="75"/>
        <v>MELISSA HEHMANN</v>
      </c>
      <c r="D134" s="273">
        <f t="shared" ca="1" si="76"/>
        <v>0</v>
      </c>
      <c r="E134" s="135"/>
      <c r="F134" s="344">
        <f t="shared" ca="1" si="77"/>
        <v>0</v>
      </c>
      <c r="G134" s="344">
        <f t="shared" ca="1" si="77"/>
        <v>0</v>
      </c>
      <c r="H134" s="344">
        <f t="shared" ca="1" si="77"/>
        <v>-17</v>
      </c>
      <c r="I134" s="344">
        <f t="shared" ca="1" si="77"/>
        <v>-4</v>
      </c>
      <c r="J134" s="273">
        <f t="shared" ca="1" si="78"/>
        <v>-21</v>
      </c>
      <c r="K134" s="135"/>
      <c r="L134" s="273">
        <f t="shared" ca="1" si="79"/>
        <v>-21</v>
      </c>
      <c r="M134" s="135"/>
      <c r="N134" s="135"/>
      <c r="O134" s="273">
        <f t="shared" ca="1" si="80"/>
        <v>0</v>
      </c>
      <c r="P134" s="135"/>
      <c r="Q134" s="273">
        <f t="shared" ca="1" si="81"/>
        <v>-21</v>
      </c>
      <c r="R134" s="135"/>
      <c r="S134" s="135"/>
      <c r="T134" s="273">
        <f t="shared" si="82"/>
        <v>4</v>
      </c>
      <c r="U134" s="273" t="str">
        <f t="shared" si="83"/>
        <v>3</v>
      </c>
      <c r="V134" s="273" t="str">
        <f t="shared" si="83"/>
        <v>ROXANNA HARDPLACE</v>
      </c>
      <c r="W134" s="273">
        <f t="shared" ca="1" si="84"/>
        <v>8</v>
      </c>
      <c r="X134" s="135"/>
      <c r="Y134" s="344">
        <f t="shared" ca="1" si="85"/>
        <v>0</v>
      </c>
      <c r="Z134" s="344">
        <f t="shared" ca="1" si="86"/>
        <v>-19</v>
      </c>
      <c r="AA134" s="344">
        <f t="shared" ca="1" si="86"/>
        <v>0</v>
      </c>
      <c r="AB134" s="344">
        <f t="shared" ca="1" si="86"/>
        <v>13</v>
      </c>
      <c r="AC134" s="273">
        <f t="shared" ca="1" si="87"/>
        <v>-6</v>
      </c>
      <c r="AD134" s="135"/>
      <c r="AE134" s="273">
        <f t="shared" ca="1" si="88"/>
        <v>2</v>
      </c>
      <c r="AF134" s="135"/>
      <c r="AG134" s="135"/>
      <c r="AH134" s="273">
        <f t="shared" ca="1" si="89"/>
        <v>8</v>
      </c>
      <c r="AI134" s="135"/>
      <c r="AJ134" s="273">
        <f t="shared" ca="1" si="90"/>
        <v>10</v>
      </c>
      <c r="AK134" s="135"/>
    </row>
    <row r="135" spans="1:37">
      <c r="A135" s="14">
        <f t="shared" si="74"/>
        <v>5</v>
      </c>
      <c r="B135" s="14" t="str">
        <f t="shared" si="75"/>
        <v>1942</v>
      </c>
      <c r="C135" s="14" t="str">
        <f t="shared" si="75"/>
        <v>VERONICA DODGE</v>
      </c>
      <c r="D135" s="14">
        <f t="shared" ca="1" si="76"/>
        <v>0</v>
      </c>
      <c r="E135" s="135"/>
      <c r="F135" s="344">
        <f t="shared" ca="1" si="77"/>
        <v>0</v>
      </c>
      <c r="G135" s="344">
        <f t="shared" ca="1" si="77"/>
        <v>-2</v>
      </c>
      <c r="H135" s="344">
        <f t="shared" ca="1" si="77"/>
        <v>0</v>
      </c>
      <c r="I135" s="344">
        <f t="shared" ca="1" si="77"/>
        <v>0</v>
      </c>
      <c r="J135" s="14">
        <f t="shared" ca="1" si="78"/>
        <v>-2</v>
      </c>
      <c r="K135" s="135"/>
      <c r="L135" s="14">
        <f t="shared" ca="1" si="79"/>
        <v>-2</v>
      </c>
      <c r="M135" s="135"/>
      <c r="N135" s="135"/>
      <c r="O135" s="14">
        <f t="shared" ca="1" si="80"/>
        <v>0</v>
      </c>
      <c r="P135" s="135"/>
      <c r="Q135" s="14">
        <f t="shared" ca="1" si="81"/>
        <v>-2</v>
      </c>
      <c r="R135" s="135"/>
      <c r="S135" s="135"/>
      <c r="T135" s="14">
        <f t="shared" si="82"/>
        <v>5</v>
      </c>
      <c r="U135" s="14" t="str">
        <f t="shared" si="83"/>
        <v>303</v>
      </c>
      <c r="V135" s="14" t="str">
        <f t="shared" si="83"/>
        <v>BRUISIE SIOUXXX</v>
      </c>
      <c r="W135" s="14">
        <f t="shared" ca="1" si="84"/>
        <v>0</v>
      </c>
      <c r="X135" s="135"/>
      <c r="Y135" s="344">
        <f t="shared" ca="1" si="85"/>
        <v>0</v>
      </c>
      <c r="Z135" s="344">
        <f t="shared" ca="1" si="86"/>
        <v>1</v>
      </c>
      <c r="AA135" s="344">
        <f t="shared" ca="1" si="86"/>
        <v>-4</v>
      </c>
      <c r="AB135" s="344">
        <f t="shared" ca="1" si="86"/>
        <v>-15</v>
      </c>
      <c r="AC135" s="14">
        <f t="shared" ca="1" si="87"/>
        <v>-18</v>
      </c>
      <c r="AD135" s="135"/>
      <c r="AE135" s="14">
        <f t="shared" ca="1" si="88"/>
        <v>-18</v>
      </c>
      <c r="AF135" s="135"/>
      <c r="AG135" s="135"/>
      <c r="AH135" s="14">
        <f t="shared" ca="1" si="89"/>
        <v>0</v>
      </c>
      <c r="AI135" s="135"/>
      <c r="AJ135" s="14">
        <f t="shared" ca="1" si="90"/>
        <v>-18</v>
      </c>
      <c r="AK135" s="135"/>
    </row>
    <row r="136" spans="1:37" ht="13">
      <c r="A136" s="273">
        <f t="shared" si="74"/>
        <v>6</v>
      </c>
      <c r="B136" s="273" t="str">
        <f t="shared" si="75"/>
        <v>2</v>
      </c>
      <c r="C136" s="273" t="str">
        <f t="shared" si="75"/>
        <v>CEREAL KILLER</v>
      </c>
      <c r="D136" s="273">
        <f t="shared" ca="1" si="76"/>
        <v>-2</v>
      </c>
      <c r="E136" s="135"/>
      <c r="F136" s="344">
        <f t="shared" ca="1" si="77"/>
        <v>0</v>
      </c>
      <c r="G136" s="344">
        <f t="shared" ca="1" si="77"/>
        <v>-4</v>
      </c>
      <c r="H136" s="344">
        <f t="shared" ca="1" si="77"/>
        <v>8</v>
      </c>
      <c r="I136" s="344">
        <f t="shared" ca="1" si="77"/>
        <v>-19</v>
      </c>
      <c r="J136" s="273">
        <f t="shared" ca="1" si="78"/>
        <v>-15</v>
      </c>
      <c r="K136" s="135"/>
      <c r="L136" s="273">
        <f t="shared" ca="1" si="79"/>
        <v>-17</v>
      </c>
      <c r="M136" s="135"/>
      <c r="N136" s="135"/>
      <c r="O136" s="273">
        <f t="shared" ca="1" si="80"/>
        <v>0</v>
      </c>
      <c r="P136" s="135"/>
      <c r="Q136" s="273">
        <f t="shared" ca="1" si="81"/>
        <v>-17</v>
      </c>
      <c r="R136" s="135"/>
      <c r="S136" s="135"/>
      <c r="T136" s="273">
        <f t="shared" si="82"/>
        <v>6</v>
      </c>
      <c r="U136" s="273" t="str">
        <f t="shared" si="83"/>
        <v>45</v>
      </c>
      <c r="V136" s="273" t="str">
        <f t="shared" si="83"/>
        <v>FETA SLEEZE</v>
      </c>
      <c r="W136" s="273">
        <f t="shared" ca="1" si="84"/>
        <v>-4</v>
      </c>
      <c r="X136" s="135"/>
      <c r="Y136" s="344">
        <f t="shared" ca="1" si="85"/>
        <v>0</v>
      </c>
      <c r="Z136" s="344">
        <f t="shared" ca="1" si="86"/>
        <v>0</v>
      </c>
      <c r="AA136" s="344">
        <f t="shared" ca="1" si="86"/>
        <v>3</v>
      </c>
      <c r="AB136" s="344">
        <f t="shared" ca="1" si="86"/>
        <v>0</v>
      </c>
      <c r="AC136" s="273">
        <f t="shared" ca="1" si="87"/>
        <v>3</v>
      </c>
      <c r="AD136" s="135"/>
      <c r="AE136" s="273">
        <f t="shared" ca="1" si="88"/>
        <v>-1</v>
      </c>
      <c r="AF136" s="135"/>
      <c r="AG136" s="135"/>
      <c r="AH136" s="273">
        <f t="shared" ca="1" si="89"/>
        <v>0</v>
      </c>
      <c r="AI136" s="135"/>
      <c r="AJ136" s="273">
        <f t="shared" ca="1" si="90"/>
        <v>-1</v>
      </c>
      <c r="AK136" s="135"/>
    </row>
    <row r="137" spans="1:37">
      <c r="A137" s="14">
        <f t="shared" si="74"/>
        <v>7</v>
      </c>
      <c r="B137" s="14" t="str">
        <f t="shared" si="75"/>
        <v>218</v>
      </c>
      <c r="C137" s="14" t="str">
        <f t="shared" si="75"/>
        <v>ASIAN SINSATION</v>
      </c>
      <c r="D137" s="14">
        <f t="shared" ca="1" si="76"/>
        <v>28</v>
      </c>
      <c r="E137" s="135"/>
      <c r="F137" s="344">
        <f t="shared" ca="1" si="77"/>
        <v>0</v>
      </c>
      <c r="G137" s="344">
        <f t="shared" ca="1" si="77"/>
        <v>4</v>
      </c>
      <c r="H137" s="344">
        <f t="shared" ca="1" si="77"/>
        <v>0</v>
      </c>
      <c r="I137" s="344">
        <f t="shared" ca="1" si="77"/>
        <v>0</v>
      </c>
      <c r="J137" s="14">
        <f t="shared" ca="1" si="78"/>
        <v>4</v>
      </c>
      <c r="K137" s="135"/>
      <c r="L137" s="14">
        <f t="shared" ca="1" si="79"/>
        <v>32</v>
      </c>
      <c r="M137" s="135"/>
      <c r="N137" s="135"/>
      <c r="O137" s="14">
        <f t="shared" ca="1" si="80"/>
        <v>0</v>
      </c>
      <c r="P137" s="135"/>
      <c r="Q137" s="14">
        <f t="shared" ca="1" si="81"/>
        <v>32</v>
      </c>
      <c r="R137" s="135"/>
      <c r="S137" s="135"/>
      <c r="T137" s="14">
        <f t="shared" si="82"/>
        <v>7</v>
      </c>
      <c r="U137" s="14" t="str">
        <f t="shared" si="83"/>
        <v>46</v>
      </c>
      <c r="V137" s="14" t="str">
        <f t="shared" si="83"/>
        <v>FATAL FEMME</v>
      </c>
      <c r="W137" s="14">
        <f t="shared" ca="1" si="84"/>
        <v>-24</v>
      </c>
      <c r="X137" s="135"/>
      <c r="Y137" s="344">
        <f t="shared" ca="1" si="85"/>
        <v>0</v>
      </c>
      <c r="Z137" s="344">
        <f t="shared" ca="1" si="86"/>
        <v>-3</v>
      </c>
      <c r="AA137" s="344">
        <f t="shared" ca="1" si="86"/>
        <v>-12</v>
      </c>
      <c r="AB137" s="344">
        <f t="shared" ca="1" si="86"/>
        <v>4</v>
      </c>
      <c r="AC137" s="14">
        <f t="shared" ca="1" si="87"/>
        <v>-11</v>
      </c>
      <c r="AD137" s="135"/>
      <c r="AE137" s="14">
        <f t="shared" ca="1" si="88"/>
        <v>-35</v>
      </c>
      <c r="AF137" s="135"/>
      <c r="AG137" s="135"/>
      <c r="AH137" s="14">
        <f t="shared" ca="1" si="89"/>
        <v>0</v>
      </c>
      <c r="AI137" s="135"/>
      <c r="AJ137" s="14">
        <f t="shared" ca="1" si="90"/>
        <v>-35</v>
      </c>
      <c r="AK137" s="135"/>
    </row>
    <row r="138" spans="1:37" ht="13">
      <c r="A138" s="273">
        <f t="shared" si="74"/>
        <v>8</v>
      </c>
      <c r="B138" s="273" t="str">
        <f t="shared" si="75"/>
        <v>318</v>
      </c>
      <c r="C138" s="273" t="str">
        <f t="shared" si="75"/>
        <v>WILLA HOEFLINCH</v>
      </c>
      <c r="D138" s="273">
        <f t="shared" ca="1" si="76"/>
        <v>0</v>
      </c>
      <c r="E138" s="135"/>
      <c r="F138" s="344">
        <f t="shared" ca="1" si="77"/>
        <v>0</v>
      </c>
      <c r="G138" s="344">
        <f t="shared" ca="1" si="77"/>
        <v>4</v>
      </c>
      <c r="H138" s="344">
        <f t="shared" ca="1" si="77"/>
        <v>0</v>
      </c>
      <c r="I138" s="344">
        <f t="shared" ca="1" si="77"/>
        <v>0</v>
      </c>
      <c r="J138" s="273">
        <f t="shared" ca="1" si="78"/>
        <v>4</v>
      </c>
      <c r="K138" s="135"/>
      <c r="L138" s="273">
        <f t="shared" ca="1" si="79"/>
        <v>4</v>
      </c>
      <c r="M138" s="135"/>
      <c r="N138" s="135"/>
      <c r="O138" s="273">
        <f t="shared" ca="1" si="80"/>
        <v>0</v>
      </c>
      <c r="P138" s="135"/>
      <c r="Q138" s="273">
        <f t="shared" ca="1" si="81"/>
        <v>4</v>
      </c>
      <c r="R138" s="135"/>
      <c r="S138" s="135"/>
      <c r="T138" s="273">
        <f t="shared" si="82"/>
        <v>8</v>
      </c>
      <c r="U138" s="273" t="str">
        <f t="shared" si="83"/>
        <v>462</v>
      </c>
      <c r="V138" s="273" t="str">
        <f t="shared" si="83"/>
        <v>ANOMALY</v>
      </c>
      <c r="W138" s="273">
        <f t="shared" ca="1" si="84"/>
        <v>0</v>
      </c>
      <c r="X138" s="135"/>
      <c r="Y138" s="344">
        <f t="shared" ca="1" si="85"/>
        <v>0</v>
      </c>
      <c r="Z138" s="344">
        <f t="shared" ca="1" si="86"/>
        <v>0</v>
      </c>
      <c r="AA138" s="344">
        <f t="shared" ca="1" si="86"/>
        <v>0</v>
      </c>
      <c r="AB138" s="344">
        <f t="shared" ca="1" si="86"/>
        <v>0</v>
      </c>
      <c r="AC138" s="273">
        <f t="shared" ca="1" si="87"/>
        <v>0</v>
      </c>
      <c r="AD138" s="135"/>
      <c r="AE138" s="273">
        <f t="shared" ca="1" si="88"/>
        <v>0</v>
      </c>
      <c r="AF138" s="135"/>
      <c r="AG138" s="135"/>
      <c r="AH138" s="273">
        <f t="shared" ca="1" si="89"/>
        <v>-22</v>
      </c>
      <c r="AI138" s="135"/>
      <c r="AJ138" s="273">
        <f t="shared" ca="1" si="90"/>
        <v>-22</v>
      </c>
      <c r="AK138" s="135"/>
    </row>
    <row r="139" spans="1:37">
      <c r="A139" s="14">
        <f t="shared" si="74"/>
        <v>9</v>
      </c>
      <c r="B139" s="14" t="str">
        <f t="shared" si="75"/>
        <v>4</v>
      </c>
      <c r="C139" s="14" t="str">
        <f t="shared" si="75"/>
        <v>R.I.P. TIDE</v>
      </c>
      <c r="D139" s="14">
        <f t="shared" ca="1" si="76"/>
        <v>-17</v>
      </c>
      <c r="E139" s="135"/>
      <c r="F139" s="344">
        <f t="shared" ca="1" si="77"/>
        <v>0</v>
      </c>
      <c r="G139" s="344">
        <f t="shared" ca="1" si="77"/>
        <v>19</v>
      </c>
      <c r="H139" s="344">
        <f t="shared" ca="1" si="77"/>
        <v>-10</v>
      </c>
      <c r="I139" s="344">
        <f t="shared" ca="1" si="77"/>
        <v>8</v>
      </c>
      <c r="J139" s="14">
        <f t="shared" ca="1" si="78"/>
        <v>17</v>
      </c>
      <c r="K139" s="135"/>
      <c r="L139" s="14">
        <f t="shared" ca="1" si="79"/>
        <v>0</v>
      </c>
      <c r="M139" s="135"/>
      <c r="N139" s="135"/>
      <c r="O139" s="14">
        <f t="shared" ca="1" si="80"/>
        <v>0</v>
      </c>
      <c r="P139" s="135"/>
      <c r="Q139" s="14">
        <f t="shared" ca="1" si="81"/>
        <v>0</v>
      </c>
      <c r="R139" s="135"/>
      <c r="S139" s="135"/>
      <c r="T139" s="14">
        <f t="shared" si="82"/>
        <v>9</v>
      </c>
      <c r="U139" s="14" t="str">
        <f t="shared" si="83"/>
        <v>620</v>
      </c>
      <c r="V139" s="14" t="str">
        <f t="shared" si="83"/>
        <v>LAZER BEAM</v>
      </c>
      <c r="W139" s="14">
        <f t="shared" ca="1" si="84"/>
        <v>0</v>
      </c>
      <c r="X139" s="135"/>
      <c r="Y139" s="344">
        <f t="shared" ca="1" si="85"/>
        <v>0</v>
      </c>
      <c r="Z139" s="344">
        <f t="shared" ca="1" si="86"/>
        <v>0</v>
      </c>
      <c r="AA139" s="344">
        <f t="shared" ca="1" si="86"/>
        <v>0</v>
      </c>
      <c r="AB139" s="344">
        <f t="shared" ca="1" si="86"/>
        <v>0</v>
      </c>
      <c r="AC139" s="14">
        <f t="shared" ca="1" si="87"/>
        <v>0</v>
      </c>
      <c r="AD139" s="135"/>
      <c r="AE139" s="14">
        <f t="shared" ca="1" si="88"/>
        <v>0</v>
      </c>
      <c r="AF139" s="135"/>
      <c r="AG139" s="135"/>
      <c r="AH139" s="14">
        <f t="shared" ca="1" si="89"/>
        <v>3</v>
      </c>
      <c r="AI139" s="135"/>
      <c r="AJ139" s="14">
        <f t="shared" ca="1" si="90"/>
        <v>3</v>
      </c>
      <c r="AK139" s="135"/>
    </row>
    <row r="140" spans="1:37" ht="13">
      <c r="A140" s="273">
        <f t="shared" si="74"/>
        <v>10</v>
      </c>
      <c r="B140" s="273" t="str">
        <f t="shared" si="75"/>
        <v>614</v>
      </c>
      <c r="C140" s="273" t="str">
        <f t="shared" si="75"/>
        <v>G-ROCKET</v>
      </c>
      <c r="D140" s="273">
        <f t="shared" ca="1" si="76"/>
        <v>0</v>
      </c>
      <c r="E140" s="135"/>
      <c r="F140" s="344">
        <f t="shared" ca="1" si="77"/>
        <v>0</v>
      </c>
      <c r="G140" s="344">
        <f t="shared" ca="1" si="77"/>
        <v>0</v>
      </c>
      <c r="H140" s="344">
        <f t="shared" ca="1" si="77"/>
        <v>0</v>
      </c>
      <c r="I140" s="344">
        <f t="shared" ca="1" si="77"/>
        <v>0</v>
      </c>
      <c r="J140" s="273">
        <f t="shared" ca="1" si="78"/>
        <v>0</v>
      </c>
      <c r="K140" s="135"/>
      <c r="L140" s="273">
        <f t="shared" ca="1" si="79"/>
        <v>0</v>
      </c>
      <c r="M140" s="135"/>
      <c r="N140" s="135"/>
      <c r="O140" s="273">
        <f t="shared" ca="1" si="80"/>
        <v>-4</v>
      </c>
      <c r="P140" s="135"/>
      <c r="Q140" s="273">
        <f t="shared" ca="1" si="81"/>
        <v>-4</v>
      </c>
      <c r="R140" s="135"/>
      <c r="S140" s="135"/>
      <c r="T140" s="273">
        <f t="shared" si="82"/>
        <v>10</v>
      </c>
      <c r="U140" s="273" t="str">
        <f t="shared" si="83"/>
        <v>666</v>
      </c>
      <c r="V140" s="273" t="str">
        <f t="shared" si="83"/>
        <v>ALLY SIN SHOVERLAND</v>
      </c>
      <c r="W140" s="273">
        <f t="shared" ca="1" si="84"/>
        <v>0</v>
      </c>
      <c r="X140" s="135"/>
      <c r="Y140" s="344">
        <f t="shared" ca="1" si="85"/>
        <v>0</v>
      </c>
      <c r="Z140" s="344">
        <f t="shared" ca="1" si="86"/>
        <v>0</v>
      </c>
      <c r="AA140" s="344">
        <f t="shared" ca="1" si="86"/>
        <v>0</v>
      </c>
      <c r="AB140" s="344">
        <f t="shared" ca="1" si="86"/>
        <v>0</v>
      </c>
      <c r="AC140" s="273">
        <f t="shared" ca="1" si="87"/>
        <v>0</v>
      </c>
      <c r="AD140" s="135"/>
      <c r="AE140" s="273">
        <f t="shared" ca="1" si="88"/>
        <v>0</v>
      </c>
      <c r="AF140" s="135"/>
      <c r="AG140" s="135"/>
      <c r="AH140" s="273">
        <f t="shared" ca="1" si="89"/>
        <v>6</v>
      </c>
      <c r="AI140" s="135"/>
      <c r="AJ140" s="273">
        <f t="shared" ca="1" si="90"/>
        <v>6</v>
      </c>
      <c r="AK140" s="135"/>
    </row>
    <row r="141" spans="1:37">
      <c r="A141" s="14">
        <f t="shared" si="74"/>
        <v>11</v>
      </c>
      <c r="B141" s="14" t="str">
        <f t="shared" si="75"/>
        <v>69</v>
      </c>
      <c r="C141" s="14" t="str">
        <f t="shared" si="75"/>
        <v>PUSHYCAT</v>
      </c>
      <c r="D141" s="14">
        <f t="shared" ca="1" si="76"/>
        <v>0</v>
      </c>
      <c r="E141" s="135"/>
      <c r="F141" s="344">
        <f t="shared" ca="1" si="77"/>
        <v>0</v>
      </c>
      <c r="G141" s="344">
        <f t="shared" ca="1" si="77"/>
        <v>0</v>
      </c>
      <c r="H141" s="344">
        <f t="shared" ca="1" si="77"/>
        <v>0</v>
      </c>
      <c r="I141" s="344">
        <f t="shared" ca="1" si="77"/>
        <v>0</v>
      </c>
      <c r="J141" s="14">
        <f t="shared" ca="1" si="78"/>
        <v>0</v>
      </c>
      <c r="K141" s="135"/>
      <c r="L141" s="14">
        <f t="shared" ca="1" si="79"/>
        <v>0</v>
      </c>
      <c r="M141" s="135"/>
      <c r="N141" s="135"/>
      <c r="O141" s="14">
        <f t="shared" ca="1" si="80"/>
        <v>-6</v>
      </c>
      <c r="P141" s="135"/>
      <c r="Q141" s="14">
        <f t="shared" ca="1" si="81"/>
        <v>-6</v>
      </c>
      <c r="R141" s="135"/>
      <c r="S141" s="135"/>
      <c r="T141" s="14">
        <f t="shared" si="82"/>
        <v>11</v>
      </c>
      <c r="U141" s="14" t="str">
        <f t="shared" si="83"/>
        <v>B00M</v>
      </c>
      <c r="V141" s="14" t="str">
        <f t="shared" si="83"/>
        <v>DOOM SHAKALAKA</v>
      </c>
      <c r="W141" s="14">
        <f t="shared" ca="1" si="84"/>
        <v>0</v>
      </c>
      <c r="X141" s="135"/>
      <c r="Y141" s="344">
        <f t="shared" ca="1" si="85"/>
        <v>0</v>
      </c>
      <c r="Z141" s="344">
        <f t="shared" ca="1" si="86"/>
        <v>0</v>
      </c>
      <c r="AA141" s="344">
        <f t="shared" ca="1" si="86"/>
        <v>0</v>
      </c>
      <c r="AB141" s="344">
        <f t="shared" ca="1" si="86"/>
        <v>-7</v>
      </c>
      <c r="AC141" s="14">
        <f t="shared" ca="1" si="87"/>
        <v>-7</v>
      </c>
      <c r="AD141" s="135"/>
      <c r="AE141" s="14">
        <f t="shared" ca="1" si="88"/>
        <v>-7</v>
      </c>
      <c r="AF141" s="135"/>
      <c r="AG141" s="135"/>
      <c r="AH141" s="14">
        <f t="shared" ca="1" si="89"/>
        <v>0</v>
      </c>
      <c r="AI141" s="135"/>
      <c r="AJ141" s="14">
        <f t="shared" ca="1" si="90"/>
        <v>-7</v>
      </c>
      <c r="AK141" s="135"/>
    </row>
    <row r="142" spans="1:37" ht="13">
      <c r="A142" s="273">
        <f t="shared" si="74"/>
        <v>12</v>
      </c>
      <c r="B142" s="273" t="str">
        <f t="shared" si="75"/>
        <v>7</v>
      </c>
      <c r="C142" s="273" t="str">
        <f t="shared" si="75"/>
        <v>DORA THE DESTROYER</v>
      </c>
      <c r="D142" s="273">
        <f t="shared" ca="1" si="76"/>
        <v>0</v>
      </c>
      <c r="E142" s="135"/>
      <c r="F142" s="344">
        <f t="shared" ca="1" si="77"/>
        <v>0</v>
      </c>
      <c r="G142" s="344">
        <f t="shared" ca="1" si="77"/>
        <v>-10</v>
      </c>
      <c r="H142" s="344">
        <f t="shared" ca="1" si="77"/>
        <v>23</v>
      </c>
      <c r="I142" s="344">
        <f t="shared" ca="1" si="77"/>
        <v>7</v>
      </c>
      <c r="J142" s="273">
        <f t="shared" ca="1" si="78"/>
        <v>20</v>
      </c>
      <c r="K142" s="135"/>
      <c r="L142" s="273">
        <f t="shared" ca="1" si="79"/>
        <v>20</v>
      </c>
      <c r="M142" s="135"/>
      <c r="N142" s="135"/>
      <c r="O142" s="273">
        <f t="shared" ca="1" si="80"/>
        <v>0</v>
      </c>
      <c r="P142" s="135"/>
      <c r="Q142" s="273">
        <f t="shared" ca="1" si="81"/>
        <v>20</v>
      </c>
      <c r="R142" s="135"/>
      <c r="S142" s="135"/>
      <c r="T142" s="273">
        <f t="shared" si="82"/>
        <v>12</v>
      </c>
      <c r="U142" s="273" t="str">
        <f t="shared" si="83"/>
        <v>N20</v>
      </c>
      <c r="V142" s="273" t="str">
        <f t="shared" si="83"/>
        <v>COOL WHIP</v>
      </c>
      <c r="W142" s="273">
        <f t="shared" ca="1" si="84"/>
        <v>0</v>
      </c>
      <c r="X142" s="135"/>
      <c r="Y142" s="344">
        <f t="shared" ca="1" si="85"/>
        <v>0</v>
      </c>
      <c r="Z142" s="344">
        <f t="shared" ca="1" si="86"/>
        <v>13</v>
      </c>
      <c r="AA142" s="344">
        <f t="shared" ca="1" si="86"/>
        <v>0</v>
      </c>
      <c r="AB142" s="344">
        <f t="shared" ca="1" si="86"/>
        <v>9</v>
      </c>
      <c r="AC142" s="273">
        <f t="shared" ca="1" si="87"/>
        <v>22</v>
      </c>
      <c r="AD142" s="135"/>
      <c r="AE142" s="273">
        <f t="shared" ca="1" si="88"/>
        <v>22</v>
      </c>
      <c r="AF142" s="135"/>
      <c r="AG142" s="135"/>
      <c r="AH142" s="273">
        <f t="shared" ca="1" si="89"/>
        <v>0</v>
      </c>
      <c r="AI142" s="135"/>
      <c r="AJ142" s="273">
        <f t="shared" ca="1" si="90"/>
        <v>22</v>
      </c>
      <c r="AK142" s="135"/>
    </row>
    <row r="143" spans="1:37">
      <c r="A143" s="14">
        <f t="shared" si="74"/>
        <v>13</v>
      </c>
      <c r="B143" s="14" t="str">
        <f t="shared" si="75"/>
        <v>76</v>
      </c>
      <c r="C143" s="14" t="str">
        <f t="shared" si="75"/>
        <v>MAIDEN AMERICA</v>
      </c>
      <c r="D143" s="14">
        <f t="shared" ca="1" si="76"/>
        <v>0</v>
      </c>
      <c r="E143" s="135"/>
      <c r="F143" s="344">
        <f t="shared" ca="1" si="77"/>
        <v>0</v>
      </c>
      <c r="G143" s="344">
        <f t="shared" ca="1" si="77"/>
        <v>0</v>
      </c>
      <c r="H143" s="344">
        <f t="shared" ca="1" si="77"/>
        <v>0</v>
      </c>
      <c r="I143" s="344">
        <f t="shared" ca="1" si="77"/>
        <v>0</v>
      </c>
      <c r="J143" s="14">
        <f t="shared" ca="1" si="78"/>
        <v>0</v>
      </c>
      <c r="K143" s="135"/>
      <c r="L143" s="14">
        <f t="shared" ca="1" si="79"/>
        <v>0</v>
      </c>
      <c r="M143" s="135"/>
      <c r="N143" s="135"/>
      <c r="O143" s="14">
        <f t="shared" ca="1" si="80"/>
        <v>37</v>
      </c>
      <c r="P143" s="135"/>
      <c r="Q143" s="14">
        <f t="shared" ca="1" si="81"/>
        <v>37</v>
      </c>
      <c r="R143" s="135"/>
      <c r="S143" s="135"/>
      <c r="T143" s="14">
        <f t="shared" si="82"/>
        <v>13</v>
      </c>
      <c r="U143" s="14" t="str">
        <f t="shared" si="83"/>
        <v>W00T</v>
      </c>
      <c r="V143" s="14" t="str">
        <f t="shared" si="83"/>
        <v>GENNIFERAL</v>
      </c>
      <c r="W143" s="14">
        <f t="shared" ca="1" si="84"/>
        <v>0</v>
      </c>
      <c r="X143" s="135"/>
      <c r="Y143" s="344">
        <f t="shared" ca="1" si="85"/>
        <v>0</v>
      </c>
      <c r="Z143" s="344">
        <f t="shared" ca="1" si="86"/>
        <v>0</v>
      </c>
      <c r="AA143" s="344">
        <f t="shared" ca="1" si="86"/>
        <v>0</v>
      </c>
      <c r="AB143" s="344">
        <f t="shared" ca="1" si="86"/>
        <v>1</v>
      </c>
      <c r="AC143" s="14">
        <f t="shared" ca="1" si="87"/>
        <v>1</v>
      </c>
      <c r="AD143" s="135"/>
      <c r="AE143" s="14">
        <f t="shared" ca="1" si="88"/>
        <v>1</v>
      </c>
      <c r="AF143" s="135"/>
      <c r="AG143" s="135"/>
      <c r="AH143" s="14">
        <f t="shared" ca="1" si="89"/>
        <v>0</v>
      </c>
      <c r="AI143" s="135"/>
      <c r="AJ143" s="14">
        <f t="shared" ca="1" si="90"/>
        <v>1</v>
      </c>
      <c r="AK143" s="135"/>
    </row>
    <row r="144" spans="1:37" ht="13">
      <c r="A144" s="273">
        <f t="shared" si="74"/>
        <v>14</v>
      </c>
      <c r="B144" s="273" t="str">
        <f t="shared" si="75"/>
        <v>95</v>
      </c>
      <c r="C144" s="273" t="str">
        <f t="shared" si="75"/>
        <v>MUTANT JEAN</v>
      </c>
      <c r="D144" s="273">
        <f t="shared" ca="1" si="76"/>
        <v>0</v>
      </c>
      <c r="E144" s="135"/>
      <c r="F144" s="344">
        <f t="shared" ca="1" si="77"/>
        <v>0</v>
      </c>
      <c r="G144" s="344">
        <f t="shared" ca="1" si="77"/>
        <v>-13</v>
      </c>
      <c r="H144" s="344">
        <f t="shared" ca="1" si="77"/>
        <v>-2</v>
      </c>
      <c r="I144" s="344">
        <f t="shared" ca="1" si="77"/>
        <v>-4</v>
      </c>
      <c r="J144" s="273">
        <f t="shared" ca="1" si="78"/>
        <v>-19</v>
      </c>
      <c r="K144" s="135"/>
      <c r="L144" s="273">
        <f t="shared" ca="1" si="79"/>
        <v>-19</v>
      </c>
      <c r="M144" s="135"/>
      <c r="N144" s="135"/>
      <c r="O144" s="273">
        <f t="shared" ca="1" si="80"/>
        <v>0</v>
      </c>
      <c r="P144" s="135"/>
      <c r="Q144" s="273">
        <f t="shared" ca="1" si="81"/>
        <v>-19</v>
      </c>
      <c r="R144" s="135"/>
      <c r="S144" s="135"/>
      <c r="T144" s="273">
        <f t="shared" si="82"/>
        <v>14</v>
      </c>
      <c r="U144" s="273" t="str">
        <f t="shared" si="83"/>
        <v>8</v>
      </c>
      <c r="V144" s="273" t="str">
        <f t="shared" si="83"/>
        <v>GHETTO BARBIE (ALT)</v>
      </c>
      <c r="W144" s="273">
        <f t="shared" ca="1" si="84"/>
        <v>0</v>
      </c>
      <c r="X144" s="135"/>
      <c r="Y144" s="344">
        <f t="shared" ca="1" si="85"/>
        <v>0</v>
      </c>
      <c r="Z144" s="344">
        <f t="shared" ca="1" si="86"/>
        <v>0</v>
      </c>
      <c r="AA144" s="344">
        <f t="shared" ca="1" si="86"/>
        <v>0</v>
      </c>
      <c r="AB144" s="344">
        <f t="shared" ca="1" si="86"/>
        <v>0</v>
      </c>
      <c r="AC144" s="273">
        <f t="shared" ca="1" si="87"/>
        <v>0</v>
      </c>
      <c r="AD144" s="135"/>
      <c r="AE144" s="273">
        <f t="shared" ca="1" si="88"/>
        <v>0</v>
      </c>
      <c r="AF144" s="135"/>
      <c r="AG144" s="135"/>
      <c r="AH144" s="273">
        <f t="shared" ca="1" si="89"/>
        <v>0</v>
      </c>
      <c r="AI144" s="135"/>
      <c r="AJ144" s="273">
        <f t="shared" ca="1" si="90"/>
        <v>0</v>
      </c>
      <c r="AK144" s="135"/>
    </row>
    <row r="145" spans="1:37">
      <c r="A145" s="14">
        <f t="shared" si="74"/>
        <v>15</v>
      </c>
      <c r="B145" s="14" t="str">
        <f t="shared" si="75"/>
        <v>1980</v>
      </c>
      <c r="C145" s="14" t="str">
        <f t="shared" si="75"/>
        <v>SHIVA DIVA (ALT)</v>
      </c>
      <c r="D145" s="14">
        <f t="shared" ca="1" si="76"/>
        <v>0</v>
      </c>
      <c r="E145" s="135"/>
      <c r="F145" s="344">
        <f t="shared" ca="1" si="77"/>
        <v>0</v>
      </c>
      <c r="G145" s="344">
        <f t="shared" ca="1" si="77"/>
        <v>0</v>
      </c>
      <c r="H145" s="344">
        <f t="shared" ca="1" si="77"/>
        <v>0</v>
      </c>
      <c r="I145" s="344">
        <f t="shared" ca="1" si="77"/>
        <v>0</v>
      </c>
      <c r="J145" s="14">
        <f t="shared" ca="1" si="78"/>
        <v>0</v>
      </c>
      <c r="K145" s="135"/>
      <c r="L145" s="14">
        <f t="shared" ca="1" si="79"/>
        <v>0</v>
      </c>
      <c r="M145" s="135"/>
      <c r="N145" s="135"/>
      <c r="O145" s="14">
        <f t="shared" ca="1" si="80"/>
        <v>0</v>
      </c>
      <c r="P145" s="135"/>
      <c r="Q145" s="14">
        <f t="shared" ca="1" si="81"/>
        <v>0</v>
      </c>
      <c r="R145" s="135"/>
      <c r="S145" s="135"/>
      <c r="T145" s="14">
        <f t="shared" si="82"/>
        <v>15</v>
      </c>
      <c r="U145" s="14" t="str">
        <f t="shared" si="83"/>
        <v>MGS4</v>
      </c>
      <c r="V145" s="14" t="str">
        <f t="shared" si="83"/>
        <v>MERYL SLAUGHTERBURGH (ALT)</v>
      </c>
      <c r="W145" s="14">
        <f t="shared" ca="1" si="84"/>
        <v>0</v>
      </c>
      <c r="X145" s="135"/>
      <c r="Y145" s="344">
        <f t="shared" ca="1" si="85"/>
        <v>0</v>
      </c>
      <c r="Z145" s="344">
        <f t="shared" ca="1" si="86"/>
        <v>0</v>
      </c>
      <c r="AA145" s="344">
        <f t="shared" ca="1" si="86"/>
        <v>0</v>
      </c>
      <c r="AB145" s="344">
        <f t="shared" ca="1" si="86"/>
        <v>-4</v>
      </c>
      <c r="AC145" s="14">
        <f t="shared" ca="1" si="87"/>
        <v>-4</v>
      </c>
      <c r="AD145" s="135"/>
      <c r="AE145" s="14">
        <f t="shared" ca="1" si="88"/>
        <v>-4</v>
      </c>
      <c r="AF145" s="135"/>
      <c r="AG145" s="135"/>
      <c r="AH145" s="14">
        <f t="shared" ca="1" si="89"/>
        <v>0</v>
      </c>
      <c r="AI145" s="135"/>
      <c r="AJ145" s="14">
        <f t="shared" ca="1" si="90"/>
        <v>-4</v>
      </c>
      <c r="AK145" s="135"/>
    </row>
    <row r="146" spans="1:37" ht="13">
      <c r="A146" s="273">
        <f t="shared" si="74"/>
        <v>16</v>
      </c>
      <c r="B146" s="273" t="str">
        <f t="shared" si="75"/>
        <v>313</v>
      </c>
      <c r="C146" s="273" t="str">
        <f t="shared" si="75"/>
        <v>HATERADE (ALT)</v>
      </c>
      <c r="D146" s="273">
        <f t="shared" ca="1" si="76"/>
        <v>0</v>
      </c>
      <c r="E146" s="135"/>
      <c r="F146" s="344">
        <f t="shared" ca="1" si="77"/>
        <v>0</v>
      </c>
      <c r="G146" s="344">
        <f t="shared" ca="1" si="77"/>
        <v>0</v>
      </c>
      <c r="H146" s="344">
        <f t="shared" ca="1" si="77"/>
        <v>0</v>
      </c>
      <c r="I146" s="344">
        <f t="shared" ca="1" si="77"/>
        <v>0</v>
      </c>
      <c r="J146" s="273">
        <f t="shared" ca="1" si="78"/>
        <v>0</v>
      </c>
      <c r="K146" s="135"/>
      <c r="L146" s="273">
        <f t="shared" ca="1" si="79"/>
        <v>0</v>
      </c>
      <c r="M146" s="135"/>
      <c r="N146" s="135"/>
      <c r="O146" s="273">
        <f t="shared" ca="1" si="80"/>
        <v>0</v>
      </c>
      <c r="P146" s="135"/>
      <c r="Q146" s="273">
        <f t="shared" ca="1" si="81"/>
        <v>0</v>
      </c>
      <c r="R146" s="135"/>
      <c r="S146" s="135"/>
      <c r="T146" s="273">
        <f t="shared" si="82"/>
        <v>16</v>
      </c>
      <c r="U146" s="273" t="str">
        <f t="shared" si="83"/>
        <v/>
      </c>
      <c r="V146" s="273" t="str">
        <f t="shared" si="83"/>
        <v/>
      </c>
      <c r="W146" s="273" t="e">
        <f t="shared" si="84"/>
        <v>#VALUE!</v>
      </c>
      <c r="X146" s="135"/>
      <c r="Y146" s="344" t="e">
        <f t="shared" si="85"/>
        <v>#VALUE!</v>
      </c>
      <c r="Z146" s="344" t="e">
        <f t="shared" si="86"/>
        <v>#VALUE!</v>
      </c>
      <c r="AA146" s="344" t="e">
        <f t="shared" si="86"/>
        <v>#VALUE!</v>
      </c>
      <c r="AB146" s="344" t="e">
        <f t="shared" si="86"/>
        <v>#VALUE!</v>
      </c>
      <c r="AC146" s="273" t="str">
        <f t="shared" si="87"/>
        <v/>
      </c>
      <c r="AD146" s="135"/>
      <c r="AE146" s="273" t="str">
        <f t="shared" si="88"/>
        <v/>
      </c>
      <c r="AF146" s="135"/>
      <c r="AG146" s="135"/>
      <c r="AH146" s="273" t="e">
        <f t="shared" si="89"/>
        <v>#VALUE!</v>
      </c>
      <c r="AI146" s="135"/>
      <c r="AJ146" s="273" t="str">
        <f t="shared" si="90"/>
        <v/>
      </c>
      <c r="AK146" s="135"/>
    </row>
    <row r="147" spans="1:37">
      <c r="A147" s="14">
        <f t="shared" si="74"/>
        <v>17</v>
      </c>
      <c r="B147" s="14" t="str">
        <f t="shared" si="75"/>
        <v/>
      </c>
      <c r="C147" s="14" t="str">
        <f t="shared" si="75"/>
        <v/>
      </c>
      <c r="D147" s="14" t="str">
        <f t="shared" si="76"/>
        <v/>
      </c>
      <c r="E147" s="135"/>
      <c r="F147" s="344" t="str">
        <f t="shared" si="77"/>
        <v/>
      </c>
      <c r="G147" s="344" t="str">
        <f t="shared" si="77"/>
        <v/>
      </c>
      <c r="H147" s="344" t="str">
        <f t="shared" si="77"/>
        <v/>
      </c>
      <c r="I147" s="344" t="str">
        <f t="shared" si="77"/>
        <v/>
      </c>
      <c r="J147" s="14" t="str">
        <f t="shared" si="78"/>
        <v/>
      </c>
      <c r="K147" s="135"/>
      <c r="L147" s="14" t="str">
        <f t="shared" si="79"/>
        <v/>
      </c>
      <c r="M147" s="135"/>
      <c r="N147" s="135"/>
      <c r="O147" s="14" t="str">
        <f t="shared" si="80"/>
        <v/>
      </c>
      <c r="P147" s="135"/>
      <c r="Q147" s="14" t="str">
        <f t="shared" si="81"/>
        <v/>
      </c>
      <c r="R147" s="135"/>
      <c r="S147" s="135"/>
      <c r="T147" s="14">
        <f t="shared" si="82"/>
        <v>17</v>
      </c>
      <c r="U147" s="14" t="str">
        <f t="shared" si="83"/>
        <v/>
      </c>
      <c r="V147" s="14" t="str">
        <f t="shared" si="83"/>
        <v/>
      </c>
      <c r="W147" s="14" t="str">
        <f t="shared" si="84"/>
        <v/>
      </c>
      <c r="X147" s="135"/>
      <c r="Y147" s="344">
        <f t="shared" si="85"/>
        <v>0</v>
      </c>
      <c r="Z147" s="344" t="str">
        <f t="shared" si="86"/>
        <v/>
      </c>
      <c r="AA147" s="344" t="str">
        <f t="shared" si="86"/>
        <v/>
      </c>
      <c r="AB147" s="344" t="str">
        <f t="shared" si="86"/>
        <v/>
      </c>
      <c r="AC147" s="14" t="str">
        <f t="shared" si="87"/>
        <v/>
      </c>
      <c r="AD147" s="135"/>
      <c r="AE147" s="14" t="str">
        <f t="shared" si="88"/>
        <v/>
      </c>
      <c r="AF147" s="135"/>
      <c r="AG147" s="135"/>
      <c r="AH147" s="14" t="str">
        <f t="shared" si="89"/>
        <v/>
      </c>
      <c r="AI147" s="135"/>
      <c r="AJ147" s="14" t="str">
        <f t="shared" si="90"/>
        <v/>
      </c>
      <c r="AK147" s="135"/>
    </row>
    <row r="148" spans="1:37" ht="13">
      <c r="A148" s="273">
        <f t="shared" si="74"/>
        <v>18</v>
      </c>
      <c r="B148" s="273" t="str">
        <f t="shared" si="75"/>
        <v/>
      </c>
      <c r="C148" s="273" t="str">
        <f t="shared" si="75"/>
        <v/>
      </c>
      <c r="D148" s="273" t="str">
        <f t="shared" si="76"/>
        <v/>
      </c>
      <c r="E148" s="135"/>
      <c r="F148" s="344" t="str">
        <f t="shared" si="77"/>
        <v/>
      </c>
      <c r="G148" s="344" t="str">
        <f t="shared" si="77"/>
        <v/>
      </c>
      <c r="H148" s="344" t="str">
        <f t="shared" si="77"/>
        <v/>
      </c>
      <c r="I148" s="344" t="str">
        <f t="shared" si="77"/>
        <v/>
      </c>
      <c r="J148" s="273" t="str">
        <f t="shared" si="78"/>
        <v/>
      </c>
      <c r="K148" s="135"/>
      <c r="L148" s="273" t="str">
        <f t="shared" si="79"/>
        <v/>
      </c>
      <c r="M148" s="135"/>
      <c r="N148" s="135"/>
      <c r="O148" s="273" t="str">
        <f t="shared" si="80"/>
        <v/>
      </c>
      <c r="P148" s="135"/>
      <c r="Q148" s="273" t="str">
        <f t="shared" si="81"/>
        <v/>
      </c>
      <c r="R148" s="135"/>
      <c r="S148" s="135"/>
      <c r="T148" s="273">
        <f t="shared" si="82"/>
        <v>18</v>
      </c>
      <c r="U148" s="273" t="str">
        <f t="shared" si="83"/>
        <v/>
      </c>
      <c r="V148" s="273" t="str">
        <f t="shared" si="83"/>
        <v/>
      </c>
      <c r="W148" s="273" t="str">
        <f t="shared" si="84"/>
        <v/>
      </c>
      <c r="X148" s="135"/>
      <c r="Y148" s="344">
        <f t="shared" si="85"/>
        <v>0</v>
      </c>
      <c r="Z148" s="344" t="str">
        <f t="shared" si="86"/>
        <v/>
      </c>
      <c r="AA148" s="344" t="str">
        <f t="shared" si="86"/>
        <v/>
      </c>
      <c r="AB148" s="344" t="str">
        <f t="shared" si="86"/>
        <v/>
      </c>
      <c r="AC148" s="273" t="str">
        <f t="shared" si="87"/>
        <v/>
      </c>
      <c r="AD148" s="135"/>
      <c r="AE148" s="273" t="str">
        <f t="shared" si="88"/>
        <v/>
      </c>
      <c r="AF148" s="135"/>
      <c r="AG148" s="135"/>
      <c r="AH148" s="273" t="str">
        <f t="shared" si="89"/>
        <v/>
      </c>
      <c r="AI148" s="135"/>
      <c r="AJ148" s="273" t="str">
        <f t="shared" si="90"/>
        <v/>
      </c>
      <c r="AK148" s="135"/>
    </row>
    <row r="149" spans="1:37">
      <c r="A149" s="14">
        <f t="shared" si="74"/>
        <v>19</v>
      </c>
      <c r="B149" s="14" t="str">
        <f t="shared" si="75"/>
        <v/>
      </c>
      <c r="C149" s="14" t="str">
        <f t="shared" si="75"/>
        <v/>
      </c>
      <c r="D149" s="14" t="str">
        <f t="shared" si="76"/>
        <v/>
      </c>
      <c r="E149" s="135"/>
      <c r="F149" s="344" t="str">
        <f t="shared" si="77"/>
        <v/>
      </c>
      <c r="G149" s="344" t="str">
        <f t="shared" si="77"/>
        <v/>
      </c>
      <c r="H149" s="344" t="str">
        <f t="shared" si="77"/>
        <v/>
      </c>
      <c r="I149" s="344" t="str">
        <f t="shared" si="77"/>
        <v/>
      </c>
      <c r="J149" s="14" t="str">
        <f t="shared" si="78"/>
        <v/>
      </c>
      <c r="K149" s="135"/>
      <c r="L149" s="14" t="str">
        <f t="shared" si="79"/>
        <v/>
      </c>
      <c r="M149" s="135"/>
      <c r="N149" s="135"/>
      <c r="O149" s="14" t="str">
        <f t="shared" si="80"/>
        <v/>
      </c>
      <c r="P149" s="135"/>
      <c r="Q149" s="14" t="str">
        <f t="shared" si="81"/>
        <v/>
      </c>
      <c r="R149" s="135"/>
      <c r="S149" s="135"/>
      <c r="T149" s="14">
        <f t="shared" si="82"/>
        <v>19</v>
      </c>
      <c r="U149" s="14" t="str">
        <f t="shared" si="83"/>
        <v/>
      </c>
      <c r="V149" s="14" t="str">
        <f t="shared" si="83"/>
        <v/>
      </c>
      <c r="W149" s="14" t="str">
        <f t="shared" si="84"/>
        <v/>
      </c>
      <c r="X149" s="135"/>
      <c r="Y149" s="344">
        <f t="shared" si="85"/>
        <v>0</v>
      </c>
      <c r="Z149" s="344" t="str">
        <f t="shared" si="86"/>
        <v/>
      </c>
      <c r="AA149" s="344" t="str">
        <f t="shared" si="86"/>
        <v/>
      </c>
      <c r="AB149" s="344" t="str">
        <f t="shared" si="86"/>
        <v/>
      </c>
      <c r="AC149" s="14" t="str">
        <f t="shared" si="87"/>
        <v/>
      </c>
      <c r="AD149" s="135"/>
      <c r="AE149" s="14" t="str">
        <f t="shared" si="88"/>
        <v/>
      </c>
      <c r="AF149" s="135"/>
      <c r="AG149" s="135"/>
      <c r="AH149" s="14" t="str">
        <f t="shared" si="89"/>
        <v/>
      </c>
      <c r="AI149" s="135"/>
      <c r="AJ149" s="14" t="str">
        <f t="shared" si="90"/>
        <v/>
      </c>
      <c r="AK149" s="135"/>
    </row>
    <row r="150" spans="1:37" ht="13">
      <c r="A150" s="273">
        <f t="shared" si="74"/>
        <v>20</v>
      </c>
      <c r="B150" s="273" t="str">
        <f t="shared" si="75"/>
        <v/>
      </c>
      <c r="C150" s="273" t="str">
        <f t="shared" si="75"/>
        <v/>
      </c>
      <c r="D150" s="273" t="str">
        <f t="shared" si="76"/>
        <v/>
      </c>
      <c r="E150" s="135"/>
      <c r="F150" s="344" t="str">
        <f t="shared" si="77"/>
        <v/>
      </c>
      <c r="G150" s="344" t="str">
        <f t="shared" si="77"/>
        <v/>
      </c>
      <c r="H150" s="344" t="str">
        <f t="shared" si="77"/>
        <v/>
      </c>
      <c r="I150" s="344" t="str">
        <f t="shared" si="77"/>
        <v/>
      </c>
      <c r="J150" s="273" t="str">
        <f t="shared" si="78"/>
        <v/>
      </c>
      <c r="K150" s="135"/>
      <c r="L150" s="273" t="str">
        <f t="shared" si="79"/>
        <v/>
      </c>
      <c r="M150" s="135"/>
      <c r="N150" s="135"/>
      <c r="O150" s="273" t="str">
        <f t="shared" si="80"/>
        <v/>
      </c>
      <c r="P150" s="135"/>
      <c r="Q150" s="273" t="str">
        <f t="shared" si="81"/>
        <v/>
      </c>
      <c r="R150" s="135"/>
      <c r="S150" s="135"/>
      <c r="T150" s="273">
        <f t="shared" si="82"/>
        <v>20</v>
      </c>
      <c r="U150" s="273" t="str">
        <f t="shared" si="83"/>
        <v/>
      </c>
      <c r="V150" s="273" t="str">
        <f t="shared" si="83"/>
        <v/>
      </c>
      <c r="W150" s="273" t="str">
        <f t="shared" si="84"/>
        <v/>
      </c>
      <c r="X150" s="135"/>
      <c r="Y150" s="344">
        <f t="shared" si="85"/>
        <v>0</v>
      </c>
      <c r="Z150" s="344" t="str">
        <f t="shared" si="86"/>
        <v/>
      </c>
      <c r="AA150" s="344" t="str">
        <f t="shared" si="86"/>
        <v/>
      </c>
      <c r="AB150" s="344" t="str">
        <f t="shared" si="86"/>
        <v/>
      </c>
      <c r="AC150" s="273" t="str">
        <f t="shared" si="87"/>
        <v/>
      </c>
      <c r="AD150" s="135"/>
      <c r="AE150" s="273" t="str">
        <f t="shared" si="88"/>
        <v/>
      </c>
      <c r="AF150" s="135"/>
      <c r="AG150" s="135"/>
      <c r="AH150" s="273" t="str">
        <f t="shared" si="89"/>
        <v/>
      </c>
      <c r="AI150" s="135"/>
      <c r="AJ150" s="273" t="str">
        <f t="shared" si="90"/>
        <v/>
      </c>
      <c r="AK150" s="135"/>
    </row>
    <row r="151" spans="1:37">
      <c r="B151" s="135"/>
      <c r="C151" s="135"/>
      <c r="D151" s="135"/>
      <c r="E151" s="135"/>
      <c r="F151" s="135"/>
      <c r="G151" s="135"/>
      <c r="H151" s="135"/>
      <c r="I151" s="135"/>
      <c r="J151" s="135"/>
      <c r="K151" s="135"/>
      <c r="L151" s="135"/>
      <c r="M151" s="135"/>
      <c r="N151" s="135"/>
      <c r="O151" s="135"/>
      <c r="P151" s="135"/>
      <c r="Q151" s="135"/>
      <c r="R151" s="135"/>
      <c r="S151" s="135"/>
      <c r="U151" s="135"/>
      <c r="V151" s="135"/>
      <c r="W151" s="135"/>
      <c r="X151" s="135"/>
      <c r="Y151" s="135"/>
      <c r="Z151" s="135"/>
      <c r="AA151" s="135"/>
      <c r="AB151" s="135"/>
      <c r="AC151" s="135"/>
      <c r="AD151" s="135"/>
      <c r="AE151" s="135"/>
      <c r="AF151" s="135"/>
      <c r="AG151" s="135"/>
      <c r="AH151" s="135"/>
      <c r="AI151" s="135"/>
      <c r="AJ151" s="135"/>
      <c r="AK151" s="135"/>
    </row>
    <row r="152" spans="1:37" ht="13">
      <c r="A152" s="1096" t="s">
        <v>151</v>
      </c>
      <c r="B152" s="1096"/>
      <c r="C152" s="1096"/>
      <c r="D152" s="353"/>
      <c r="E152" s="353"/>
      <c r="F152" s="353"/>
      <c r="G152" s="353"/>
      <c r="H152" s="353"/>
      <c r="I152" s="353"/>
      <c r="J152" s="353"/>
      <c r="K152" s="353"/>
      <c r="L152" s="353"/>
      <c r="M152" s="353"/>
      <c r="N152" s="353"/>
      <c r="O152" s="353"/>
      <c r="P152" s="353"/>
      <c r="Q152" s="353"/>
      <c r="R152" s="353"/>
      <c r="S152" s="135"/>
      <c r="T152" s="1096" t="s">
        <v>151</v>
      </c>
      <c r="U152" s="1096"/>
      <c r="V152" s="1096"/>
      <c r="W152" s="353"/>
      <c r="X152" s="353"/>
      <c r="Y152" s="353"/>
      <c r="Z152" s="353"/>
      <c r="AA152" s="353"/>
      <c r="AB152" s="353"/>
      <c r="AC152" s="353"/>
      <c r="AD152" s="353"/>
      <c r="AE152" s="353"/>
      <c r="AF152" s="353"/>
      <c r="AG152" s="353"/>
      <c r="AH152" s="353"/>
      <c r="AI152" s="353"/>
      <c r="AJ152" s="353"/>
      <c r="AK152" s="353"/>
    </row>
    <row r="153" spans="1:37" ht="13">
      <c r="A153" s="372">
        <v>0</v>
      </c>
      <c r="B153" s="372" t="s">
        <v>134</v>
      </c>
      <c r="C153" s="372" t="s">
        <v>135</v>
      </c>
      <c r="D153" s="372" t="s">
        <v>449</v>
      </c>
      <c r="E153" s="14"/>
      <c r="F153" s="217" t="s">
        <v>450</v>
      </c>
      <c r="G153" s="217" t="s">
        <v>450</v>
      </c>
      <c r="H153" s="217" t="s">
        <v>450</v>
      </c>
      <c r="I153" s="217" t="s">
        <v>450</v>
      </c>
      <c r="J153" s="372" t="s">
        <v>144</v>
      </c>
      <c r="K153" s="14"/>
      <c r="L153" s="372" t="s">
        <v>146</v>
      </c>
      <c r="M153" s="14"/>
      <c r="N153" s="178" t="s">
        <v>119</v>
      </c>
      <c r="O153" s="372" t="s">
        <v>447</v>
      </c>
      <c r="P153" s="14"/>
      <c r="Q153" s="372" t="s">
        <v>130</v>
      </c>
      <c r="R153" s="14"/>
      <c r="S153" s="135"/>
      <c r="T153" s="372">
        <v>0</v>
      </c>
      <c r="U153" s="372" t="s">
        <v>134</v>
      </c>
      <c r="V153" s="372" t="s">
        <v>135</v>
      </c>
      <c r="W153" s="372" t="s">
        <v>449</v>
      </c>
      <c r="X153" s="14"/>
      <c r="Y153" s="217" t="s">
        <v>450</v>
      </c>
      <c r="Z153" s="217" t="s">
        <v>450</v>
      </c>
      <c r="AA153" s="217" t="s">
        <v>450</v>
      </c>
      <c r="AB153" s="217" t="s">
        <v>450</v>
      </c>
      <c r="AC153" s="372" t="s">
        <v>144</v>
      </c>
      <c r="AD153" s="14"/>
      <c r="AE153" s="372" t="s">
        <v>146</v>
      </c>
      <c r="AF153" s="14"/>
      <c r="AG153" s="178" t="s">
        <v>119</v>
      </c>
      <c r="AH153" s="372" t="s">
        <v>447</v>
      </c>
      <c r="AI153" s="14"/>
      <c r="AJ153" s="372" t="s">
        <v>130</v>
      </c>
      <c r="AK153" s="14"/>
    </row>
    <row r="154" spans="1:37">
      <c r="A154" s="14">
        <f t="shared" ref="A154:A173" si="91">A153+1</f>
        <v>1</v>
      </c>
      <c r="B154" s="14" t="str">
        <f t="shared" ref="B154:C173" si="92">B108</f>
        <v>101</v>
      </c>
      <c r="C154" s="14" t="str">
        <f t="shared" si="92"/>
        <v>TRAUMA-LINA</v>
      </c>
      <c r="D154" s="14">
        <f ca="1">IF($B154="","",SUMPRODUCT(--(Lineups!F$88:F$163=$B154),--(Lineups!B$88:B$163=""),Lineups!$S$88:$S$163))</f>
        <v>0</v>
      </c>
      <c r="E154" s="135"/>
      <c r="F154" s="344">
        <f ca="1">IF($B154="","",SUMPRODUCT(--(Lineups!F$88:F$163=$B154),--(Lineups!B$88:B$163="X"),Lineups!$S$88:$S$163))</f>
        <v>0</v>
      </c>
      <c r="G154" s="344">
        <f ca="1">IF($B154="","",SUMPRODUCT(--(Lineups!$I$88:$I$163=$B154),Lineups!$S$88:$S$163))</f>
        <v>0</v>
      </c>
      <c r="H154" s="344">
        <f ca="1">IF($B154="","",SUMPRODUCT(--(Lineups!$L$88:$L$163=$B154),Lineups!$S$88:$S$163))</f>
        <v>0</v>
      </c>
      <c r="I154" s="344">
        <f ca="1">IF($B154="","",SUMPRODUCT(--(Lineups!$O$88:$O$163=$B154),Lineups!$S$88:$S$163))</f>
        <v>0</v>
      </c>
      <c r="J154" s="14">
        <f t="shared" ref="J154:J173" ca="1" si="93">IF((B154=""),"",SUM(F154:I154))</f>
        <v>0</v>
      </c>
      <c r="K154" s="135"/>
      <c r="L154" s="14">
        <f t="shared" ref="L154:L173" ca="1" si="94">IF((B154=""),"",SUM(D154,J154))</f>
        <v>0</v>
      </c>
      <c r="M154" s="135"/>
      <c r="N154" s="135"/>
      <c r="O154" s="14">
        <f ca="1">IF($B154="","",SUMPRODUCT(--(Lineups!$C$88:$C$163=$B154),Lineups!$S$88:$S$163))</f>
        <v>0</v>
      </c>
      <c r="P154" s="135"/>
      <c r="Q154" s="14">
        <f t="shared" ref="Q154:Q173" ca="1" si="95">IF((B154=""),"",SUM(L154,O154))</f>
        <v>0</v>
      </c>
      <c r="R154" s="135"/>
      <c r="S154" s="135"/>
      <c r="T154" s="14">
        <f t="shared" ref="T154:T173" si="96">T153+1</f>
        <v>1</v>
      </c>
      <c r="U154" s="14" t="str">
        <f t="shared" ref="U154:V173" si="97">U108</f>
        <v>223</v>
      </c>
      <c r="V154" s="14" t="str">
        <f t="shared" si="97"/>
        <v>SPANISH ASS'ASSIN</v>
      </c>
      <c r="W154" s="14">
        <f ca="1">IF($U154="","",SUMPRODUCT(--(Lineups!$AB$88:$AB$163=$U154),--(Lineups!$X$88:$X$163=""),Lineups!$AO$88:$AO$163))</f>
        <v>0</v>
      </c>
      <c r="X154" s="135"/>
      <c r="Y154" s="344">
        <f ca="1">IF($U154="","",SUMPRODUCT(--(Lineups!$AB$88:$AB$163=$U154),--(Lineups!$X$88:$X$163="X"),Lineups!$AO$88:$AO$163))</f>
        <v>0</v>
      </c>
      <c r="Z154" s="344">
        <f ca="1">IF($U154="","",SUMPRODUCT(--(Lineups!$AE$88:$AE$163=$U154),Lineups!$AO$88:$AO$163))</f>
        <v>3</v>
      </c>
      <c r="AA154" s="344">
        <f ca="1">IF($U154="","",SUMPRODUCT(--(Lineups!$AH$88:$AH$163=$U154),Lineups!$AO$88:$AO$163))</f>
        <v>19</v>
      </c>
      <c r="AB154" s="344">
        <f ca="1">IF($U154="","",SUMPRODUCT(--(Lineups!$AK$88:$AK$163=$U154),Lineups!$AO$88:$AO$163))</f>
        <v>0</v>
      </c>
      <c r="AC154" s="14">
        <f t="shared" ref="AC154:AC173" ca="1" si="98">IF((U154=""),0,SUM(Y154:AB154))</f>
        <v>22</v>
      </c>
      <c r="AD154" s="135"/>
      <c r="AE154" s="14">
        <f t="shared" ref="AE154:AE173" ca="1" si="99">IF((U154=""),"",SUM(W154,AC154))</f>
        <v>22</v>
      </c>
      <c r="AF154" s="135"/>
      <c r="AG154" s="135"/>
      <c r="AH154" s="14">
        <f ca="1">IF($U154="","",SUMPRODUCT(--(Lineups!$Y$88:$Y$163=$U154),Lineups!$AO$88:$AO$163))</f>
        <v>0</v>
      </c>
      <c r="AI154" s="135"/>
      <c r="AJ154" s="14">
        <f t="shared" ref="AJ154:AJ173" ca="1" si="100">IF((U154=""),"",SUM(AE154,AH154))</f>
        <v>22</v>
      </c>
      <c r="AK154" s="135"/>
    </row>
    <row r="155" spans="1:37" ht="13">
      <c r="A155" s="273">
        <f t="shared" si="91"/>
        <v>2</v>
      </c>
      <c r="B155" s="273" t="str">
        <f t="shared" si="92"/>
        <v>105</v>
      </c>
      <c r="C155" s="273" t="str">
        <f t="shared" si="92"/>
        <v>MAJESTIC</v>
      </c>
      <c r="D155" s="273">
        <f ca="1">IF($B155="","",SUMPRODUCT(--(Lineups!F$88:F$163=$B155),--(Lineups!B$88:B$163=""),Lineups!$S$88:$S$163))</f>
        <v>0</v>
      </c>
      <c r="E155" s="135"/>
      <c r="F155" s="344">
        <f ca="1">IF($B155="","",SUMPRODUCT(--(Lineups!F$88:F$163=$B155),--(Lineups!B$88:B$163="X"),Lineups!$S$88:$S$163))</f>
        <v>0</v>
      </c>
      <c r="G155" s="344">
        <f ca="1">IF($B155="","",SUMPRODUCT(--(Lineups!$I$88:$I$163=$B155),Lineups!$S$88:$S$163))</f>
        <v>1</v>
      </c>
      <c r="H155" s="344">
        <f ca="1">IF($B155="","",SUMPRODUCT(--(Lineups!$L$88:$L$163=$B155),Lineups!$S$88:$S$163))</f>
        <v>8</v>
      </c>
      <c r="I155" s="344">
        <f ca="1">IF($B155="","",SUMPRODUCT(--(Lineups!$O$88:$O$163=$B155),Lineups!$S$88:$S$163))</f>
        <v>7</v>
      </c>
      <c r="J155" s="273">
        <f t="shared" ca="1" si="93"/>
        <v>16</v>
      </c>
      <c r="K155" s="135"/>
      <c r="L155" s="273">
        <f t="shared" ca="1" si="94"/>
        <v>16</v>
      </c>
      <c r="M155" s="135"/>
      <c r="N155" s="135"/>
      <c r="O155" s="273">
        <f ca="1">IF($B155="","",SUMPRODUCT(--(Lineups!$C$88:$C$163=$B155),Lineups!$S$88:$S$163))</f>
        <v>4</v>
      </c>
      <c r="P155" s="135"/>
      <c r="Q155" s="273">
        <f t="shared" ca="1" si="95"/>
        <v>20</v>
      </c>
      <c r="R155" s="135"/>
      <c r="S155" s="135"/>
      <c r="T155" s="273">
        <f t="shared" si="96"/>
        <v>2</v>
      </c>
      <c r="U155" s="273" t="str">
        <f t="shared" si="97"/>
        <v>247</v>
      </c>
      <c r="V155" s="273" t="str">
        <f t="shared" si="97"/>
        <v>BOO D LIVERS</v>
      </c>
      <c r="W155" s="273">
        <f ca="1">IF($U155="","",SUMPRODUCT(--(Lineups!$AB$88:$AB$163=$U155),--(Lineups!$X$88:$X$163=""),Lineups!$AO$88:$AO$163))</f>
        <v>13</v>
      </c>
      <c r="X155" s="135"/>
      <c r="Y155" s="344">
        <f ca="1">IF($U155="","",SUMPRODUCT(--(Lineups!$AB$88:$AB$163=$U155),--(Lineups!$X$88:$X$163="X"),Lineups!$AO$88:$AO$163))</f>
        <v>0</v>
      </c>
      <c r="Z155" s="344">
        <f ca="1">IF($U155="","",SUMPRODUCT(--(Lineups!$AE$88:$AE$163=$U155),Lineups!$AO$88:$AO$163))</f>
        <v>20</v>
      </c>
      <c r="AA155" s="344">
        <f ca="1">IF($U155="","",SUMPRODUCT(--(Lineups!$AH$88:$AH$163=$U155),Lineups!$AO$88:$AO$163))</f>
        <v>0</v>
      </c>
      <c r="AB155" s="344">
        <f ca="1">IF($U155="","",SUMPRODUCT(--(Lineups!$AK$88:$AK$163=$U155),Lineups!$AO$88:$AO$163))</f>
        <v>0</v>
      </c>
      <c r="AC155" s="273">
        <f t="shared" ca="1" si="98"/>
        <v>20</v>
      </c>
      <c r="AD155" s="135"/>
      <c r="AE155" s="273">
        <f t="shared" ca="1" si="99"/>
        <v>33</v>
      </c>
      <c r="AF155" s="135"/>
      <c r="AG155" s="135"/>
      <c r="AH155" s="273">
        <f ca="1">IF($U155="","",SUMPRODUCT(--(Lineups!$Y$88:$Y$163=$U155),Lineups!$AO$88:$AO$163))</f>
        <v>0</v>
      </c>
      <c r="AI155" s="135"/>
      <c r="AJ155" s="273">
        <f t="shared" ca="1" si="100"/>
        <v>33</v>
      </c>
      <c r="AK155" s="135"/>
    </row>
    <row r="156" spans="1:37">
      <c r="A156" s="14">
        <f t="shared" si="91"/>
        <v>3</v>
      </c>
      <c r="B156" s="14" t="str">
        <f t="shared" si="92"/>
        <v>121</v>
      </c>
      <c r="C156" s="14" t="str">
        <f t="shared" si="92"/>
        <v>RACHEL TENSION</v>
      </c>
      <c r="D156" s="14">
        <f ca="1">IF($B156="","",SUMPRODUCT(--(Lineups!F$88:F$163=$B156),--(Lineups!B$88:B$163=""),Lineups!$S$88:$S$163))</f>
        <v>0</v>
      </c>
      <c r="E156" s="135"/>
      <c r="F156" s="344">
        <f ca="1">IF($B156="","",SUMPRODUCT(--(Lineups!F$88:F$163=$B156),--(Lineups!B$88:B$163="X"),Lineups!$S$88:$S$163))</f>
        <v>0</v>
      </c>
      <c r="G156" s="344">
        <f ca="1">IF($B156="","",SUMPRODUCT(--(Lineups!$I$88:$I$163=$B156),Lineups!$S$88:$S$163))</f>
        <v>12</v>
      </c>
      <c r="H156" s="344">
        <f ca="1">IF($B156="","",SUMPRODUCT(--(Lineups!$L$88:$L$163=$B156),Lineups!$S$88:$S$163))</f>
        <v>1</v>
      </c>
      <c r="I156" s="344">
        <f ca="1">IF($B156="","",SUMPRODUCT(--(Lineups!$O$88:$O$163=$B156),Lineups!$S$88:$S$163))</f>
        <v>19</v>
      </c>
      <c r="J156" s="14">
        <f t="shared" ca="1" si="93"/>
        <v>32</v>
      </c>
      <c r="K156" s="135"/>
      <c r="L156" s="14">
        <f t="shared" ca="1" si="94"/>
        <v>32</v>
      </c>
      <c r="M156" s="135"/>
      <c r="N156" s="135"/>
      <c r="O156" s="14">
        <f ca="1">IF($B156="","",SUMPRODUCT(--(Lineups!$C$88:$C$163=$B156),Lineups!$S$88:$S$163))</f>
        <v>0</v>
      </c>
      <c r="P156" s="135"/>
      <c r="Q156" s="14">
        <f t="shared" ca="1" si="95"/>
        <v>32</v>
      </c>
      <c r="R156" s="135"/>
      <c r="S156" s="135"/>
      <c r="T156" s="14">
        <f t="shared" si="96"/>
        <v>3</v>
      </c>
      <c r="U156" s="14" t="str">
        <f t="shared" si="97"/>
        <v>28</v>
      </c>
      <c r="V156" s="14" t="str">
        <f t="shared" si="97"/>
        <v>RACER MCCHASEHER</v>
      </c>
      <c r="W156" s="14">
        <f ca="1">IF($U156="","",SUMPRODUCT(--(Lineups!$AB$88:$AB$163=$U156),--(Lineups!$X$88:$X$163=""),Lineups!$AO$88:$AO$163))</f>
        <v>22</v>
      </c>
      <c r="X156" s="135"/>
      <c r="Y156" s="344">
        <f ca="1">IF($U156="","",SUMPRODUCT(--(Lineups!$AB$88:$AB$163=$U156),--(Lineups!$X$88:$X$163="X"),Lineups!$AO$88:$AO$163))</f>
        <v>0</v>
      </c>
      <c r="Z156" s="344">
        <f ca="1">IF($U156="","",SUMPRODUCT(--(Lineups!$AE$88:$AE$163=$U156),Lineups!$AO$88:$AO$163))</f>
        <v>0</v>
      </c>
      <c r="AA156" s="344">
        <f ca="1">IF($U156="","",SUMPRODUCT(--(Lineups!$AH$88:$AH$163=$U156),Lineups!$AO$88:$AO$163))</f>
        <v>0</v>
      </c>
      <c r="AB156" s="344">
        <f ca="1">IF($U156="","",SUMPRODUCT(--(Lineups!$AK$88:$AK$163=$U156),Lineups!$AO$88:$AO$163))</f>
        <v>0</v>
      </c>
      <c r="AC156" s="14">
        <f t="shared" ca="1" si="98"/>
        <v>0</v>
      </c>
      <c r="AD156" s="135"/>
      <c r="AE156" s="14">
        <f t="shared" ca="1" si="99"/>
        <v>22</v>
      </c>
      <c r="AF156" s="135"/>
      <c r="AG156" s="135"/>
      <c r="AH156" s="14">
        <f ca="1">IF($U156="","",SUMPRODUCT(--(Lineups!$Y$88:$Y$163=$U156),Lineups!$AO$88:$AO$163))</f>
        <v>0</v>
      </c>
      <c r="AI156" s="135"/>
      <c r="AJ156" s="14">
        <f t="shared" ca="1" si="100"/>
        <v>22</v>
      </c>
      <c r="AK156" s="135"/>
    </row>
    <row r="157" spans="1:37" ht="13">
      <c r="A157" s="273">
        <f t="shared" si="91"/>
        <v>4</v>
      </c>
      <c r="B157" s="273" t="str">
        <f t="shared" si="92"/>
        <v>17</v>
      </c>
      <c r="C157" s="273" t="str">
        <f t="shared" si="92"/>
        <v>MELISSA HEHMANN</v>
      </c>
      <c r="D157" s="273">
        <f ca="1">IF($B157="","",SUMPRODUCT(--(Lineups!F$88:F$163=$B157),--(Lineups!B$88:B$163=""),Lineups!$S$88:$S$163))</f>
        <v>0</v>
      </c>
      <c r="E157" s="135"/>
      <c r="F157" s="344">
        <f ca="1">IF($B157="","",SUMPRODUCT(--(Lineups!F$88:F$163=$B157),--(Lineups!B$88:B$163="X"),Lineups!$S$88:$S$163))</f>
        <v>0</v>
      </c>
      <c r="G157" s="344">
        <f ca="1">IF($B157="","",SUMPRODUCT(--(Lineups!$I$88:$I$163=$B157),Lineups!$S$88:$S$163))</f>
        <v>0</v>
      </c>
      <c r="H157" s="344">
        <f ca="1">IF($B157="","",SUMPRODUCT(--(Lineups!$L$88:$L$163=$B157),Lineups!$S$88:$S$163))</f>
        <v>0</v>
      </c>
      <c r="I157" s="344">
        <f ca="1">IF($B157="","",SUMPRODUCT(--(Lineups!$O$88:$O$163=$B157),Lineups!$S$88:$S$163))</f>
        <v>4</v>
      </c>
      <c r="J157" s="273">
        <f t="shared" ca="1" si="93"/>
        <v>4</v>
      </c>
      <c r="K157" s="135"/>
      <c r="L157" s="273">
        <f t="shared" ca="1" si="94"/>
        <v>4</v>
      </c>
      <c r="M157" s="135"/>
      <c r="N157" s="135"/>
      <c r="O157" s="273">
        <f ca="1">IF($B157="","",SUMPRODUCT(--(Lineups!$C$88:$C$163=$B157),Lineups!$S$88:$S$163))</f>
        <v>0</v>
      </c>
      <c r="P157" s="135"/>
      <c r="Q157" s="273">
        <f t="shared" ca="1" si="95"/>
        <v>4</v>
      </c>
      <c r="R157" s="135"/>
      <c r="S157" s="135"/>
      <c r="T157" s="273">
        <f t="shared" si="96"/>
        <v>4</v>
      </c>
      <c r="U157" s="273" t="str">
        <f t="shared" si="97"/>
        <v>3</v>
      </c>
      <c r="V157" s="273" t="str">
        <f t="shared" si="97"/>
        <v>ROXANNA HARDPLACE</v>
      </c>
      <c r="W157" s="273">
        <f ca="1">IF($U157="","",SUMPRODUCT(--(Lineups!$AB$88:$AB$163=$U157),--(Lineups!$X$88:$X$163=""),Lineups!$AO$88:$AO$163))</f>
        <v>8</v>
      </c>
      <c r="X157" s="135"/>
      <c r="Y157" s="344">
        <f ca="1">IF($U157="","",SUMPRODUCT(--(Lineups!$AB$88:$AB$163=$U157),--(Lineups!$X$88:$X$163="X"),Lineups!$AO$88:$AO$163))</f>
        <v>0</v>
      </c>
      <c r="Z157" s="344">
        <f ca="1">IF($U157="","",SUMPRODUCT(--(Lineups!$AE$88:$AE$163=$U157),Lineups!$AO$88:$AO$163))</f>
        <v>0</v>
      </c>
      <c r="AA157" s="344">
        <f ca="1">IF($U157="","",SUMPRODUCT(--(Lineups!$AH$88:$AH$163=$U157),Lineups!$AO$88:$AO$163))</f>
        <v>0</v>
      </c>
      <c r="AB157" s="344">
        <f ca="1">IF($U157="","",SUMPRODUCT(--(Lineups!$AK$88:$AK$163=$U157),Lineups!$AO$88:$AO$163))</f>
        <v>13</v>
      </c>
      <c r="AC157" s="273">
        <f t="shared" ca="1" si="98"/>
        <v>13</v>
      </c>
      <c r="AD157" s="135"/>
      <c r="AE157" s="273">
        <f t="shared" ca="1" si="99"/>
        <v>21</v>
      </c>
      <c r="AF157" s="135"/>
      <c r="AG157" s="135"/>
      <c r="AH157" s="273">
        <f ca="1">IF($U157="","",SUMPRODUCT(--(Lineups!$Y$88:$Y$163=$U157),Lineups!$AO$88:$AO$163))</f>
        <v>28</v>
      </c>
      <c r="AI157" s="135"/>
      <c r="AJ157" s="273">
        <f t="shared" ca="1" si="100"/>
        <v>49</v>
      </c>
      <c r="AK157" s="135"/>
    </row>
    <row r="158" spans="1:37">
      <c r="A158" s="14">
        <f t="shared" si="91"/>
        <v>5</v>
      </c>
      <c r="B158" s="14" t="str">
        <f t="shared" si="92"/>
        <v>1942</v>
      </c>
      <c r="C158" s="14" t="str">
        <f t="shared" si="92"/>
        <v>VERONICA DODGE</v>
      </c>
      <c r="D158" s="14">
        <f ca="1">IF($B158="","",SUMPRODUCT(--(Lineups!F$88:F$163=$B158),--(Lineups!B$88:B$163=""),Lineups!$S$88:$S$163))</f>
        <v>0</v>
      </c>
      <c r="E158" s="135"/>
      <c r="F158" s="344">
        <f ca="1">IF($B158="","",SUMPRODUCT(--(Lineups!F$88:F$163=$B158),--(Lineups!B$88:B$163="X"),Lineups!$S$88:$S$163))</f>
        <v>0</v>
      </c>
      <c r="G158" s="344">
        <f ca="1">IF($B158="","",SUMPRODUCT(--(Lineups!$I$88:$I$163=$B158),Lineups!$S$88:$S$163))</f>
        <v>0</v>
      </c>
      <c r="H158" s="344">
        <f ca="1">IF($B158="","",SUMPRODUCT(--(Lineups!$L$88:$L$163=$B158),Lineups!$S$88:$S$163))</f>
        <v>0</v>
      </c>
      <c r="I158" s="344">
        <f ca="1">IF($B158="","",SUMPRODUCT(--(Lineups!$O$88:$O$163=$B158),Lineups!$S$88:$S$163))</f>
        <v>0</v>
      </c>
      <c r="J158" s="14">
        <f t="shared" ca="1" si="93"/>
        <v>0</v>
      </c>
      <c r="K158" s="135"/>
      <c r="L158" s="14">
        <f t="shared" ca="1" si="94"/>
        <v>0</v>
      </c>
      <c r="M158" s="135"/>
      <c r="N158" s="135"/>
      <c r="O158" s="14">
        <f ca="1">IF($B158="","",SUMPRODUCT(--(Lineups!$C$88:$C$163=$B158),Lineups!$S$88:$S$163))</f>
        <v>0</v>
      </c>
      <c r="P158" s="135"/>
      <c r="Q158" s="14">
        <f t="shared" ca="1" si="95"/>
        <v>0</v>
      </c>
      <c r="R158" s="135"/>
      <c r="S158" s="135"/>
      <c r="T158" s="14">
        <f t="shared" si="96"/>
        <v>5</v>
      </c>
      <c r="U158" s="14" t="str">
        <f t="shared" si="97"/>
        <v>303</v>
      </c>
      <c r="V158" s="14" t="str">
        <f t="shared" si="97"/>
        <v>BRUISIE SIOUXXX</v>
      </c>
      <c r="W158" s="14">
        <f ca="1">IF($U158="","",SUMPRODUCT(--(Lineups!$AB$88:$AB$163=$U158),--(Lineups!$X$88:$X$163=""),Lineups!$AO$88:$AO$163))</f>
        <v>0</v>
      </c>
      <c r="X158" s="135"/>
      <c r="Y158" s="344">
        <f ca="1">IF($U158="","",SUMPRODUCT(--(Lineups!$AB$88:$AB$163=$U158),--(Lineups!$X$88:$X$163="X"),Lineups!$AO$88:$AO$163))</f>
        <v>0</v>
      </c>
      <c r="Z158" s="344">
        <f ca="1">IF($U158="","",SUMPRODUCT(--(Lineups!$AE$88:$AE$163=$U158),Lineups!$AO$88:$AO$163))</f>
        <v>20</v>
      </c>
      <c r="AA158" s="344">
        <f ca="1">IF($U158="","",SUMPRODUCT(--(Lineups!$AH$88:$AH$163=$U158),Lineups!$AO$88:$AO$163))</f>
        <v>0</v>
      </c>
      <c r="AB158" s="344">
        <f ca="1">IF($U158="","",SUMPRODUCT(--(Lineups!$AK$88:$AK$163=$U158),Lineups!$AO$88:$AO$163))</f>
        <v>4</v>
      </c>
      <c r="AC158" s="14">
        <f t="shared" ca="1" si="98"/>
        <v>24</v>
      </c>
      <c r="AD158" s="135"/>
      <c r="AE158" s="14">
        <f t="shared" ca="1" si="99"/>
        <v>24</v>
      </c>
      <c r="AF158" s="135"/>
      <c r="AG158" s="135"/>
      <c r="AH158" s="14">
        <f ca="1">IF($U158="","",SUMPRODUCT(--(Lineups!$Y$88:$Y$163=$U158),Lineups!$AO$88:$AO$163))</f>
        <v>0</v>
      </c>
      <c r="AI158" s="135"/>
      <c r="AJ158" s="14">
        <f t="shared" ca="1" si="100"/>
        <v>24</v>
      </c>
      <c r="AK158" s="135"/>
    </row>
    <row r="159" spans="1:37" ht="13">
      <c r="A159" s="273">
        <f t="shared" si="91"/>
        <v>6</v>
      </c>
      <c r="B159" s="273" t="str">
        <f t="shared" si="92"/>
        <v>2</v>
      </c>
      <c r="C159" s="273" t="str">
        <f t="shared" si="92"/>
        <v>CEREAL KILLER</v>
      </c>
      <c r="D159" s="273">
        <f ca="1">IF($B159="","",SUMPRODUCT(--(Lineups!F$88:F$163=$B159),--(Lineups!B$88:B$163=""),Lineups!$S$88:$S$163))</f>
        <v>0</v>
      </c>
      <c r="E159" s="135"/>
      <c r="F159" s="344">
        <f ca="1">IF($B159="","",SUMPRODUCT(--(Lineups!F$88:F$163=$B159),--(Lineups!B$88:B$163="X"),Lineups!$S$88:$S$163))</f>
        <v>0</v>
      </c>
      <c r="G159" s="344">
        <f ca="1">IF($B159="","",SUMPRODUCT(--(Lineups!$I$88:$I$163=$B159),Lineups!$S$88:$S$163))</f>
        <v>0</v>
      </c>
      <c r="H159" s="344">
        <f ca="1">IF($B159="","",SUMPRODUCT(--(Lineups!$L$88:$L$163=$B159),Lineups!$S$88:$S$163))</f>
        <v>8</v>
      </c>
      <c r="I159" s="344">
        <f ca="1">IF($B159="","",SUMPRODUCT(--(Lineups!$O$88:$O$163=$B159),Lineups!$S$88:$S$163))</f>
        <v>5</v>
      </c>
      <c r="J159" s="273">
        <f t="shared" ca="1" si="93"/>
        <v>13</v>
      </c>
      <c r="K159" s="135"/>
      <c r="L159" s="273">
        <f t="shared" ca="1" si="94"/>
        <v>13</v>
      </c>
      <c r="M159" s="135"/>
      <c r="N159" s="135"/>
      <c r="O159" s="273">
        <f ca="1">IF($B159="","",SUMPRODUCT(--(Lineups!$C$88:$C$163=$B159),Lineups!$S$88:$S$163))</f>
        <v>0</v>
      </c>
      <c r="P159" s="135"/>
      <c r="Q159" s="273">
        <f t="shared" ca="1" si="95"/>
        <v>13</v>
      </c>
      <c r="R159" s="135"/>
      <c r="S159" s="135"/>
      <c r="T159" s="273">
        <f t="shared" si="96"/>
        <v>6</v>
      </c>
      <c r="U159" s="273" t="str">
        <f t="shared" si="97"/>
        <v>45</v>
      </c>
      <c r="V159" s="273" t="str">
        <f t="shared" si="97"/>
        <v>FETA SLEEZE</v>
      </c>
      <c r="W159" s="273">
        <f ca="1">IF($U159="","",SUMPRODUCT(--(Lineups!$AB$88:$AB$163=$U159),--(Lineups!$X$88:$X$163=""),Lineups!$AO$88:$AO$163))</f>
        <v>0</v>
      </c>
      <c r="X159" s="135"/>
      <c r="Y159" s="344">
        <f ca="1">IF($U159="","",SUMPRODUCT(--(Lineups!$AB$88:$AB$163=$U159),--(Lineups!$X$88:$X$163="X"),Lineups!$AO$88:$AO$163))</f>
        <v>0</v>
      </c>
      <c r="Z159" s="344">
        <f ca="1">IF($U159="","",SUMPRODUCT(--(Lineups!$AE$88:$AE$163=$U159),Lineups!$AO$88:$AO$163))</f>
        <v>0</v>
      </c>
      <c r="AA159" s="344">
        <f ca="1">IF($U159="","",SUMPRODUCT(--(Lineups!$AH$88:$AH$163=$U159),Lineups!$AO$88:$AO$163))</f>
        <v>32</v>
      </c>
      <c r="AB159" s="344">
        <f ca="1">IF($U159="","",SUMPRODUCT(--(Lineups!$AK$88:$AK$163=$U159),Lineups!$AO$88:$AO$163))</f>
        <v>0</v>
      </c>
      <c r="AC159" s="273">
        <f t="shared" ca="1" si="98"/>
        <v>32</v>
      </c>
      <c r="AD159" s="135"/>
      <c r="AE159" s="273">
        <f t="shared" ca="1" si="99"/>
        <v>32</v>
      </c>
      <c r="AF159" s="135"/>
      <c r="AG159" s="135"/>
      <c r="AH159" s="273">
        <f ca="1">IF($U159="","",SUMPRODUCT(--(Lineups!$Y$88:$Y$163=$U159),Lineups!$AO$88:$AO$163))</f>
        <v>0</v>
      </c>
      <c r="AI159" s="135"/>
      <c r="AJ159" s="273">
        <f t="shared" ca="1" si="100"/>
        <v>32</v>
      </c>
      <c r="AK159" s="135"/>
    </row>
    <row r="160" spans="1:37">
      <c r="A160" s="14">
        <f t="shared" si="91"/>
        <v>7</v>
      </c>
      <c r="B160" s="14" t="str">
        <f t="shared" si="92"/>
        <v>218</v>
      </c>
      <c r="C160" s="14" t="str">
        <f t="shared" si="92"/>
        <v>ASIAN SINSATION</v>
      </c>
      <c r="D160" s="14">
        <f ca="1">IF($B160="","",SUMPRODUCT(--(Lineups!F$88:F$163=$B160),--(Lineups!B$88:B$163=""),Lineups!$S$88:$S$163))</f>
        <v>52</v>
      </c>
      <c r="E160" s="135"/>
      <c r="F160" s="344">
        <f ca="1">IF($B160="","",SUMPRODUCT(--(Lineups!F$88:F$163=$B160),--(Lineups!B$88:B$163="X"),Lineups!$S$88:$S$163))</f>
        <v>0</v>
      </c>
      <c r="G160" s="344">
        <f ca="1">IF($B160="","",SUMPRODUCT(--(Lineups!$I$88:$I$163=$B160),Lineups!$S$88:$S$163))</f>
        <v>11</v>
      </c>
      <c r="H160" s="344">
        <f ca="1">IF($B160="","",SUMPRODUCT(--(Lineups!$L$88:$L$163=$B160),Lineups!$S$88:$S$163))</f>
        <v>0</v>
      </c>
      <c r="I160" s="344">
        <f ca="1">IF($B160="","",SUMPRODUCT(--(Lineups!$O$88:$O$163=$B160),Lineups!$S$88:$S$163))</f>
        <v>0</v>
      </c>
      <c r="J160" s="14">
        <f t="shared" ca="1" si="93"/>
        <v>11</v>
      </c>
      <c r="K160" s="135"/>
      <c r="L160" s="14">
        <f t="shared" ca="1" si="94"/>
        <v>63</v>
      </c>
      <c r="M160" s="135"/>
      <c r="N160" s="135"/>
      <c r="O160" s="14">
        <f ca="1">IF($B160="","",SUMPRODUCT(--(Lineups!$C$88:$C$163=$B160),Lineups!$S$88:$S$163))</f>
        <v>0</v>
      </c>
      <c r="P160" s="135"/>
      <c r="Q160" s="14">
        <f t="shared" ca="1" si="95"/>
        <v>63</v>
      </c>
      <c r="R160" s="135"/>
      <c r="S160" s="135"/>
      <c r="T160" s="14">
        <f t="shared" si="96"/>
        <v>7</v>
      </c>
      <c r="U160" s="14" t="str">
        <f t="shared" si="97"/>
        <v>46</v>
      </c>
      <c r="V160" s="14" t="str">
        <f t="shared" si="97"/>
        <v>FATAL FEMME</v>
      </c>
      <c r="W160" s="14">
        <f ca="1">IF($U160="","",SUMPRODUCT(--(Lineups!$AB$88:$AB$163=$U160),--(Lineups!$X$88:$X$163=""),Lineups!$AO$88:$AO$163))</f>
        <v>15</v>
      </c>
      <c r="X160" s="135"/>
      <c r="Y160" s="344">
        <f ca="1">IF($U160="","",SUMPRODUCT(--(Lineups!$AB$88:$AB$163=$U160),--(Lineups!$X$88:$X$163="X"),Lineups!$AO$88:$AO$163))</f>
        <v>0</v>
      </c>
      <c r="Z160" s="344">
        <f ca="1">IF($U160="","",SUMPRODUCT(--(Lineups!$AE$88:$AE$163=$U160),Lineups!$AO$88:$AO$163))</f>
        <v>2</v>
      </c>
      <c r="AA160" s="344">
        <f ca="1">IF($U160="","",SUMPRODUCT(--(Lineups!$AH$88:$AH$163=$U160),Lineups!$AO$88:$AO$163))</f>
        <v>3</v>
      </c>
      <c r="AB160" s="344">
        <f ca="1">IF($U160="","",SUMPRODUCT(--(Lineups!$AK$88:$AK$163=$U160),Lineups!$AO$88:$AO$163))</f>
        <v>4</v>
      </c>
      <c r="AC160" s="14">
        <f t="shared" ca="1" si="98"/>
        <v>9</v>
      </c>
      <c r="AD160" s="135"/>
      <c r="AE160" s="14">
        <f t="shared" ca="1" si="99"/>
        <v>24</v>
      </c>
      <c r="AF160" s="135"/>
      <c r="AG160" s="135"/>
      <c r="AH160" s="14">
        <f ca="1">IF($U160="","",SUMPRODUCT(--(Lineups!$Y$88:$Y$163=$U160),Lineups!$AO$88:$AO$163))</f>
        <v>0</v>
      </c>
      <c r="AI160" s="135"/>
      <c r="AJ160" s="14">
        <f t="shared" ca="1" si="100"/>
        <v>24</v>
      </c>
      <c r="AK160" s="135"/>
    </row>
    <row r="161" spans="1:37" ht="13">
      <c r="A161" s="273">
        <f t="shared" si="91"/>
        <v>8</v>
      </c>
      <c r="B161" s="273" t="str">
        <f t="shared" si="92"/>
        <v>318</v>
      </c>
      <c r="C161" s="273" t="str">
        <f t="shared" si="92"/>
        <v>WILLA HOEFLINCH</v>
      </c>
      <c r="D161" s="273">
        <f ca="1">IF($B161="","",SUMPRODUCT(--(Lineups!F$88:F$163=$B161),--(Lineups!B$88:B$163=""),Lineups!$S$88:$S$163))</f>
        <v>0</v>
      </c>
      <c r="E161" s="135"/>
      <c r="F161" s="344">
        <f ca="1">IF($B161="","",SUMPRODUCT(--(Lineups!F$88:F$163=$B161),--(Lineups!B$88:B$163="X"),Lineups!$S$88:$S$163))</f>
        <v>0</v>
      </c>
      <c r="G161" s="344">
        <f ca="1">IF($B161="","",SUMPRODUCT(--(Lineups!$I$88:$I$163=$B161),Lineups!$S$88:$S$163))</f>
        <v>7</v>
      </c>
      <c r="H161" s="344">
        <f ca="1">IF($B161="","",SUMPRODUCT(--(Lineups!$L$88:$L$163=$B161),Lineups!$S$88:$S$163))</f>
        <v>0</v>
      </c>
      <c r="I161" s="344">
        <f ca="1">IF($B161="","",SUMPRODUCT(--(Lineups!$O$88:$O$163=$B161),Lineups!$S$88:$S$163))</f>
        <v>15</v>
      </c>
      <c r="J161" s="273">
        <f t="shared" ca="1" si="93"/>
        <v>22</v>
      </c>
      <c r="K161" s="135"/>
      <c r="L161" s="273">
        <f t="shared" ca="1" si="94"/>
        <v>22</v>
      </c>
      <c r="M161" s="135"/>
      <c r="N161" s="135"/>
      <c r="O161" s="273">
        <f ca="1">IF($B161="","",SUMPRODUCT(--(Lineups!$C$88:$C$163=$B161),Lineups!$S$88:$S$163))</f>
        <v>0</v>
      </c>
      <c r="P161" s="135"/>
      <c r="Q161" s="273">
        <f t="shared" ca="1" si="95"/>
        <v>22</v>
      </c>
      <c r="R161" s="135"/>
      <c r="S161" s="135"/>
      <c r="T161" s="273">
        <f t="shared" si="96"/>
        <v>8</v>
      </c>
      <c r="U161" s="273" t="str">
        <f t="shared" si="97"/>
        <v>462</v>
      </c>
      <c r="V161" s="273" t="str">
        <f t="shared" si="97"/>
        <v>ANOMALY</v>
      </c>
      <c r="W161" s="273">
        <f ca="1">IF($U161="","",SUMPRODUCT(--(Lineups!$AB$88:$AB$163=$U161),--(Lineups!$X$88:$X$163=""),Lineups!$AO$88:$AO$163))</f>
        <v>0</v>
      </c>
      <c r="X161" s="135"/>
      <c r="Y161" s="344">
        <f ca="1">IF($U161="","",SUMPRODUCT(--(Lineups!$AB$88:$AB$163=$U161),--(Lineups!$X$88:$X$163="X"),Lineups!$AO$88:$AO$163))</f>
        <v>0</v>
      </c>
      <c r="Z161" s="344">
        <f ca="1">IF($U161="","",SUMPRODUCT(--(Lineups!$AE$88:$AE$163=$U161),Lineups!$AO$88:$AO$163))</f>
        <v>0</v>
      </c>
      <c r="AA161" s="344">
        <f ca="1">IF($U161="","",SUMPRODUCT(--(Lineups!$AH$88:$AH$163=$U161),Lineups!$AO$88:$AO$163))</f>
        <v>0</v>
      </c>
      <c r="AB161" s="344">
        <f ca="1">IF($U161="","",SUMPRODUCT(--(Lineups!$AK$88:$AK$163=$U161),Lineups!$AO$88:$AO$163))</f>
        <v>0</v>
      </c>
      <c r="AC161" s="273">
        <f t="shared" ca="1" si="98"/>
        <v>0</v>
      </c>
      <c r="AD161" s="135"/>
      <c r="AE161" s="273">
        <f t="shared" ca="1" si="99"/>
        <v>0</v>
      </c>
      <c r="AF161" s="135"/>
      <c r="AG161" s="135"/>
      <c r="AH161" s="273">
        <f ca="1">IF($U161="","",SUMPRODUCT(--(Lineups!$Y$88:$Y$163=$U161),Lineups!$AO$88:$AO$163))</f>
        <v>10</v>
      </c>
      <c r="AI161" s="135"/>
      <c r="AJ161" s="273">
        <f t="shared" ca="1" si="100"/>
        <v>10</v>
      </c>
      <c r="AK161" s="135"/>
    </row>
    <row r="162" spans="1:37">
      <c r="A162" s="14">
        <f t="shared" si="91"/>
        <v>9</v>
      </c>
      <c r="B162" s="14" t="str">
        <f t="shared" si="92"/>
        <v>4</v>
      </c>
      <c r="C162" s="14" t="str">
        <f t="shared" si="92"/>
        <v>R.I.P. TIDE</v>
      </c>
      <c r="D162" s="14">
        <f ca="1">IF($B162="","",SUMPRODUCT(--(Lineups!F$88:F$163=$B162),--(Lineups!B$88:B$163=""),Lineups!$S$88:$S$163))</f>
        <v>0</v>
      </c>
      <c r="E162" s="135"/>
      <c r="F162" s="344">
        <f ca="1">IF($B162="","",SUMPRODUCT(--(Lineups!F$88:F$163=$B162),--(Lineups!B$88:B$163="X"),Lineups!$S$88:$S$163))</f>
        <v>0</v>
      </c>
      <c r="G162" s="344">
        <f ca="1">IF($B162="","",SUMPRODUCT(--(Lineups!$I$88:$I$163=$B162),Lineups!$S$88:$S$163))</f>
        <v>19</v>
      </c>
      <c r="H162" s="344">
        <f ca="1">IF($B162="","",SUMPRODUCT(--(Lineups!$L$88:$L$163=$B162),Lineups!$S$88:$S$163))</f>
        <v>20</v>
      </c>
      <c r="I162" s="344">
        <f ca="1">IF($B162="","",SUMPRODUCT(--(Lineups!$O$88:$O$163=$B162),Lineups!$S$88:$S$163))</f>
        <v>8</v>
      </c>
      <c r="J162" s="14">
        <f t="shared" ca="1" si="93"/>
        <v>47</v>
      </c>
      <c r="K162" s="135"/>
      <c r="L162" s="14">
        <f t="shared" ca="1" si="94"/>
        <v>47</v>
      </c>
      <c r="M162" s="135"/>
      <c r="N162" s="135"/>
      <c r="O162" s="14">
        <f ca="1">IF($B162="","",SUMPRODUCT(--(Lineups!$C$88:$C$163=$B162),Lineups!$S$88:$S$163))</f>
        <v>0</v>
      </c>
      <c r="P162" s="135"/>
      <c r="Q162" s="14">
        <f t="shared" ca="1" si="95"/>
        <v>47</v>
      </c>
      <c r="R162" s="135"/>
      <c r="S162" s="135"/>
      <c r="T162" s="14">
        <f t="shared" si="96"/>
        <v>9</v>
      </c>
      <c r="U162" s="14" t="str">
        <f t="shared" si="97"/>
        <v>620</v>
      </c>
      <c r="V162" s="14" t="str">
        <f t="shared" si="97"/>
        <v>LAZER BEAM</v>
      </c>
      <c r="W162" s="14">
        <f ca="1">IF($U162="","",SUMPRODUCT(--(Lineups!$AB$88:$AB$163=$U162),--(Lineups!$X$88:$X$163=""),Lineups!$AO$88:$AO$163))</f>
        <v>0</v>
      </c>
      <c r="X162" s="135"/>
      <c r="Y162" s="344">
        <f ca="1">IF($U162="","",SUMPRODUCT(--(Lineups!$AB$88:$AB$163=$U162),--(Lineups!$X$88:$X$163="X"),Lineups!$AO$88:$AO$163))</f>
        <v>0</v>
      </c>
      <c r="Z162" s="344">
        <f ca="1">IF($U162="","",SUMPRODUCT(--(Lineups!$AE$88:$AE$163=$U162),Lineups!$AO$88:$AO$163))</f>
        <v>0</v>
      </c>
      <c r="AA162" s="344">
        <f ca="1">IF($U162="","",SUMPRODUCT(--(Lineups!$AH$88:$AH$163=$U162),Lineups!$AO$88:$AO$163))</f>
        <v>0</v>
      </c>
      <c r="AB162" s="344">
        <f ca="1">IF($U162="","",SUMPRODUCT(--(Lineups!$AK$88:$AK$163=$U162),Lineups!$AO$88:$AO$163))</f>
        <v>0</v>
      </c>
      <c r="AC162" s="14">
        <f t="shared" ca="1" si="98"/>
        <v>0</v>
      </c>
      <c r="AD162" s="135"/>
      <c r="AE162" s="14">
        <f t="shared" ca="1" si="99"/>
        <v>0</v>
      </c>
      <c r="AF162" s="135"/>
      <c r="AG162" s="135"/>
      <c r="AH162" s="14">
        <f ca="1">IF($U162="","",SUMPRODUCT(--(Lineups!$Y$88:$Y$163=$U162),Lineups!$AO$88:$AO$163))</f>
        <v>6</v>
      </c>
      <c r="AI162" s="135"/>
      <c r="AJ162" s="14">
        <f t="shared" ca="1" si="100"/>
        <v>6</v>
      </c>
      <c r="AK162" s="135"/>
    </row>
    <row r="163" spans="1:37" ht="13">
      <c r="A163" s="273">
        <f t="shared" si="91"/>
        <v>10</v>
      </c>
      <c r="B163" s="273" t="str">
        <f t="shared" si="92"/>
        <v>614</v>
      </c>
      <c r="C163" s="273" t="str">
        <f t="shared" si="92"/>
        <v>G-ROCKET</v>
      </c>
      <c r="D163" s="273">
        <f ca="1">IF($B163="","",SUMPRODUCT(--(Lineups!F$88:F$163=$B163),--(Lineups!B$88:B$163=""),Lineups!$S$88:$S$163))</f>
        <v>0</v>
      </c>
      <c r="E163" s="135"/>
      <c r="F163" s="344">
        <f ca="1">IF($B163="","",SUMPRODUCT(--(Lineups!F$88:F$163=$B163),--(Lineups!B$88:B$163="X"),Lineups!$S$88:$S$163))</f>
        <v>0</v>
      </c>
      <c r="G163" s="344">
        <f ca="1">IF($B163="","",SUMPRODUCT(--(Lineups!$I$88:$I$163=$B163),Lineups!$S$88:$S$163))</f>
        <v>0</v>
      </c>
      <c r="H163" s="344">
        <f ca="1">IF($B163="","",SUMPRODUCT(--(Lineups!$L$88:$L$163=$B163),Lineups!$S$88:$S$163))</f>
        <v>0</v>
      </c>
      <c r="I163" s="344">
        <f ca="1">IF($B163="","",SUMPRODUCT(--(Lineups!$O$88:$O$163=$B163),Lineups!$S$88:$S$163))</f>
        <v>0</v>
      </c>
      <c r="J163" s="273">
        <f t="shared" ca="1" si="93"/>
        <v>0</v>
      </c>
      <c r="K163" s="135"/>
      <c r="L163" s="273">
        <f t="shared" ca="1" si="94"/>
        <v>0</v>
      </c>
      <c r="M163" s="135"/>
      <c r="N163" s="135"/>
      <c r="O163" s="273">
        <f ca="1">IF($B163="","",SUMPRODUCT(--(Lineups!$C$88:$C$163=$B163),Lineups!$S$88:$S$163))</f>
        <v>9</v>
      </c>
      <c r="P163" s="135"/>
      <c r="Q163" s="273">
        <f t="shared" ca="1" si="95"/>
        <v>9</v>
      </c>
      <c r="R163" s="135"/>
      <c r="S163" s="135"/>
      <c r="T163" s="273">
        <f t="shared" si="96"/>
        <v>10</v>
      </c>
      <c r="U163" s="273" t="str">
        <f t="shared" si="97"/>
        <v>666</v>
      </c>
      <c r="V163" s="273" t="str">
        <f t="shared" si="97"/>
        <v>ALLY SIN SHOVERLAND</v>
      </c>
      <c r="W163" s="273">
        <f ca="1">IF($U163="","",SUMPRODUCT(--(Lineups!$AB$88:$AB$163=$U163),--(Lineups!$X$88:$X$163=""),Lineups!$AO$88:$AO$163))</f>
        <v>0</v>
      </c>
      <c r="X163" s="135"/>
      <c r="Y163" s="344">
        <f ca="1">IF($U163="","",SUMPRODUCT(--(Lineups!$AB$88:$AB$163=$U163),--(Lineups!$X$88:$X$163="X"),Lineups!$AO$88:$AO$163))</f>
        <v>0</v>
      </c>
      <c r="Z163" s="344">
        <f ca="1">IF($U163="","",SUMPRODUCT(--(Lineups!$AE$88:$AE$163=$U163),Lineups!$AO$88:$AO$163))</f>
        <v>0</v>
      </c>
      <c r="AA163" s="344">
        <f ca="1">IF($U163="","",SUMPRODUCT(--(Lineups!$AH$88:$AH$163=$U163),Lineups!$AO$88:$AO$163))</f>
        <v>0</v>
      </c>
      <c r="AB163" s="344">
        <f ca="1">IF($U163="","",SUMPRODUCT(--(Lineups!$AK$88:$AK$163=$U163),Lineups!$AO$88:$AO$163))</f>
        <v>0</v>
      </c>
      <c r="AC163" s="273">
        <f t="shared" ca="1" si="98"/>
        <v>0</v>
      </c>
      <c r="AD163" s="135"/>
      <c r="AE163" s="273">
        <f t="shared" ca="1" si="99"/>
        <v>0</v>
      </c>
      <c r="AF163" s="135"/>
      <c r="AG163" s="135"/>
      <c r="AH163" s="273">
        <f ca="1">IF($U163="","",SUMPRODUCT(--(Lineups!$Y$88:$Y$163=$U163),Lineups!$AO$88:$AO$163))</f>
        <v>14</v>
      </c>
      <c r="AI163" s="135"/>
      <c r="AJ163" s="273">
        <f t="shared" ca="1" si="100"/>
        <v>14</v>
      </c>
      <c r="AK163" s="135"/>
    </row>
    <row r="164" spans="1:37">
      <c r="A164" s="14">
        <f t="shared" si="91"/>
        <v>11</v>
      </c>
      <c r="B164" s="14" t="str">
        <f t="shared" si="92"/>
        <v>69</v>
      </c>
      <c r="C164" s="14" t="str">
        <f t="shared" si="92"/>
        <v>PUSHYCAT</v>
      </c>
      <c r="D164" s="14">
        <f ca="1">IF($B164="","",SUMPRODUCT(--(Lineups!F$88:F$163=$B164),--(Lineups!B$88:B$163=""),Lineups!$S$88:$S$163))</f>
        <v>0</v>
      </c>
      <c r="E164" s="135"/>
      <c r="F164" s="344">
        <f ca="1">IF($B164="","",SUMPRODUCT(--(Lineups!F$88:F$163=$B164),--(Lineups!B$88:B$163="X"),Lineups!$S$88:$S$163))</f>
        <v>0</v>
      </c>
      <c r="G164" s="344">
        <f ca="1">IF($B164="","",SUMPRODUCT(--(Lineups!$I$88:$I$163=$B164),Lineups!$S$88:$S$163))</f>
        <v>0</v>
      </c>
      <c r="H164" s="344">
        <f ca="1">IF($B164="","",SUMPRODUCT(--(Lineups!$L$88:$L$163=$B164),Lineups!$S$88:$S$163))</f>
        <v>0</v>
      </c>
      <c r="I164" s="344">
        <f ca="1">IF($B164="","",SUMPRODUCT(--(Lineups!$O$88:$O$163=$B164),Lineups!$S$88:$S$163))</f>
        <v>0</v>
      </c>
      <c r="J164" s="14">
        <f t="shared" ca="1" si="93"/>
        <v>0</v>
      </c>
      <c r="K164" s="135"/>
      <c r="L164" s="14">
        <f t="shared" ca="1" si="94"/>
        <v>0</v>
      </c>
      <c r="M164" s="135"/>
      <c r="N164" s="135"/>
      <c r="O164" s="14">
        <f ca="1">IF($B164="","",SUMPRODUCT(--(Lineups!$C$88:$C$163=$B164),Lineups!$S$88:$S$163))</f>
        <v>9</v>
      </c>
      <c r="P164" s="135"/>
      <c r="Q164" s="14">
        <f t="shared" ca="1" si="95"/>
        <v>9</v>
      </c>
      <c r="R164" s="135"/>
      <c r="S164" s="135"/>
      <c r="T164" s="14">
        <f t="shared" si="96"/>
        <v>11</v>
      </c>
      <c r="U164" s="14" t="str">
        <f t="shared" si="97"/>
        <v>B00M</v>
      </c>
      <c r="V164" s="14" t="str">
        <f t="shared" si="97"/>
        <v>DOOM SHAKALAKA</v>
      </c>
      <c r="W164" s="14">
        <f ca="1">IF($U164="","",SUMPRODUCT(--(Lineups!$AB$88:$AB$163=$U164),--(Lineups!$X$88:$X$163=""),Lineups!$AO$88:$AO$163))</f>
        <v>0</v>
      </c>
      <c r="X164" s="135"/>
      <c r="Y164" s="344">
        <f ca="1">IF($U164="","",SUMPRODUCT(--(Lineups!$AB$88:$AB$163=$U164),--(Lineups!$X$88:$X$163="X"),Lineups!$AO$88:$AO$163))</f>
        <v>0</v>
      </c>
      <c r="Z164" s="344">
        <f ca="1">IF($U164="","",SUMPRODUCT(--(Lineups!$AE$88:$AE$163=$U164),Lineups!$AO$88:$AO$163))</f>
        <v>0</v>
      </c>
      <c r="AA164" s="344">
        <f ca="1">IF($U164="","",SUMPRODUCT(--(Lineups!$AH$88:$AH$163=$U164),Lineups!$AO$88:$AO$163))</f>
        <v>4</v>
      </c>
      <c r="AB164" s="344">
        <f ca="1">IF($U164="","",SUMPRODUCT(--(Lineups!$AK$88:$AK$163=$U164),Lineups!$AO$88:$AO$163))</f>
        <v>8</v>
      </c>
      <c r="AC164" s="14">
        <f t="shared" ca="1" si="98"/>
        <v>12</v>
      </c>
      <c r="AD164" s="135"/>
      <c r="AE164" s="14">
        <f t="shared" ca="1" si="99"/>
        <v>12</v>
      </c>
      <c r="AF164" s="135"/>
      <c r="AG164" s="135"/>
      <c r="AH164" s="14">
        <f ca="1">IF($U164="","",SUMPRODUCT(--(Lineups!$Y$88:$Y$163=$U164),Lineups!$AO$88:$AO$163))</f>
        <v>0</v>
      </c>
      <c r="AI164" s="135"/>
      <c r="AJ164" s="14">
        <f t="shared" ca="1" si="100"/>
        <v>12</v>
      </c>
      <c r="AK164" s="135"/>
    </row>
    <row r="165" spans="1:37" ht="13">
      <c r="A165" s="273">
        <f t="shared" si="91"/>
        <v>12</v>
      </c>
      <c r="B165" s="273" t="str">
        <f t="shared" si="92"/>
        <v>7</v>
      </c>
      <c r="C165" s="273" t="str">
        <f t="shared" si="92"/>
        <v>DORA THE DESTROYER</v>
      </c>
      <c r="D165" s="273">
        <f ca="1">IF($B165="","",SUMPRODUCT(--(Lineups!F$88:F$163=$B165),--(Lineups!B$88:B$163=""),Lineups!$S$88:$S$163))</f>
        <v>15</v>
      </c>
      <c r="E165" s="135"/>
      <c r="F165" s="344">
        <f ca="1">IF($B165="","",SUMPRODUCT(--(Lineups!F$88:F$163=$B165),--(Lineups!B$88:B$163="X"),Lineups!$S$88:$S$163))</f>
        <v>0</v>
      </c>
      <c r="G165" s="344">
        <f ca="1">IF($B165="","",SUMPRODUCT(--(Lineups!$I$88:$I$163=$B165),Lineups!$S$88:$S$163))</f>
        <v>5</v>
      </c>
      <c r="H165" s="344">
        <f ca="1">IF($B165="","",SUMPRODUCT(--(Lineups!$L$88:$L$163=$B165),Lineups!$S$88:$S$163))</f>
        <v>30</v>
      </c>
      <c r="I165" s="344">
        <f ca="1">IF($B165="","",SUMPRODUCT(--(Lineups!$O$88:$O$163=$B165),Lineups!$S$88:$S$163))</f>
        <v>9</v>
      </c>
      <c r="J165" s="273">
        <f t="shared" ca="1" si="93"/>
        <v>44</v>
      </c>
      <c r="K165" s="135"/>
      <c r="L165" s="273">
        <f t="shared" ca="1" si="94"/>
        <v>59</v>
      </c>
      <c r="M165" s="135"/>
      <c r="N165" s="135"/>
      <c r="O165" s="273">
        <f ca="1">IF($B165="","",SUMPRODUCT(--(Lineups!$C$88:$C$163=$B165),Lineups!$S$88:$S$163))</f>
        <v>0</v>
      </c>
      <c r="P165" s="135"/>
      <c r="Q165" s="273">
        <f t="shared" ca="1" si="95"/>
        <v>59</v>
      </c>
      <c r="R165" s="135"/>
      <c r="S165" s="135"/>
      <c r="T165" s="273">
        <f t="shared" si="96"/>
        <v>12</v>
      </c>
      <c r="U165" s="273" t="str">
        <f t="shared" si="97"/>
        <v>N20</v>
      </c>
      <c r="V165" s="273" t="str">
        <f t="shared" si="97"/>
        <v>COOL WHIP</v>
      </c>
      <c r="W165" s="273">
        <f ca="1">IF($U165="","",SUMPRODUCT(--(Lineups!$AB$88:$AB$163=$U165),--(Lineups!$X$88:$X$163=""),Lineups!$AO$88:$AO$163))</f>
        <v>0</v>
      </c>
      <c r="X165" s="135"/>
      <c r="Y165" s="344">
        <f ca="1">IF($U165="","",SUMPRODUCT(--(Lineups!$AB$88:$AB$163=$U165),--(Lineups!$X$88:$X$163="X"),Lineups!$AO$88:$AO$163))</f>
        <v>0</v>
      </c>
      <c r="Z165" s="344">
        <f ca="1">IF($U165="","",SUMPRODUCT(--(Lineups!$AE$88:$AE$163=$U165),Lineups!$AO$88:$AO$163))</f>
        <v>13</v>
      </c>
      <c r="AA165" s="344">
        <f ca="1">IF($U165="","",SUMPRODUCT(--(Lineups!$AH$88:$AH$163=$U165),Lineups!$AO$88:$AO$163))</f>
        <v>0</v>
      </c>
      <c r="AB165" s="344">
        <f ca="1">IF($U165="","",SUMPRODUCT(--(Lineups!$AK$88:$AK$163=$U165),Lineups!$AO$88:$AO$163))</f>
        <v>23</v>
      </c>
      <c r="AC165" s="273">
        <f t="shared" ca="1" si="98"/>
        <v>36</v>
      </c>
      <c r="AD165" s="135"/>
      <c r="AE165" s="273">
        <f t="shared" ca="1" si="99"/>
        <v>36</v>
      </c>
      <c r="AF165" s="135"/>
      <c r="AG165" s="135"/>
      <c r="AH165" s="273">
        <f ca="1">IF($U165="","",SUMPRODUCT(--(Lineups!$Y$88:$Y$163=$U165),Lineups!$AO$88:$AO$163))</f>
        <v>0</v>
      </c>
      <c r="AI165" s="135"/>
      <c r="AJ165" s="273">
        <f t="shared" ca="1" si="100"/>
        <v>36</v>
      </c>
      <c r="AK165" s="135"/>
    </row>
    <row r="166" spans="1:37">
      <c r="A166" s="14">
        <f t="shared" si="91"/>
        <v>13</v>
      </c>
      <c r="B166" s="14" t="str">
        <f t="shared" si="92"/>
        <v>76</v>
      </c>
      <c r="C166" s="14" t="str">
        <f t="shared" si="92"/>
        <v>MAIDEN AMERICA</v>
      </c>
      <c r="D166" s="14">
        <f ca="1">IF($B166="","",SUMPRODUCT(--(Lineups!F$88:F$163=$B166),--(Lineups!B$88:B$163=""),Lineups!$S$88:$S$163))</f>
        <v>0</v>
      </c>
      <c r="E166" s="135"/>
      <c r="F166" s="344">
        <f ca="1">IF($B166="","",SUMPRODUCT(--(Lineups!F$88:F$163=$B166),--(Lineups!B$88:B$163="X"),Lineups!$S$88:$S$163))</f>
        <v>0</v>
      </c>
      <c r="G166" s="344">
        <f ca="1">IF($B166="","",SUMPRODUCT(--(Lineups!$I$88:$I$163=$B166),Lineups!$S$88:$S$163))</f>
        <v>0</v>
      </c>
      <c r="H166" s="344">
        <f ca="1">IF($B166="","",SUMPRODUCT(--(Lineups!$L$88:$L$163=$B166),Lineups!$S$88:$S$163))</f>
        <v>0</v>
      </c>
      <c r="I166" s="344">
        <f ca="1">IF($B166="","",SUMPRODUCT(--(Lineups!$O$88:$O$163=$B166),Lineups!$S$88:$S$163))</f>
        <v>0</v>
      </c>
      <c r="J166" s="14">
        <f t="shared" ca="1" si="93"/>
        <v>0</v>
      </c>
      <c r="K166" s="135"/>
      <c r="L166" s="14">
        <f t="shared" ca="1" si="94"/>
        <v>0</v>
      </c>
      <c r="M166" s="135"/>
      <c r="N166" s="135"/>
      <c r="O166" s="14">
        <f ca="1">IF($B166="","",SUMPRODUCT(--(Lineups!$C$88:$C$163=$B166),Lineups!$S$88:$S$163))</f>
        <v>45</v>
      </c>
      <c r="P166" s="135"/>
      <c r="Q166" s="14">
        <f t="shared" ca="1" si="95"/>
        <v>45</v>
      </c>
      <c r="R166" s="135"/>
      <c r="S166" s="135"/>
      <c r="T166" s="14">
        <f t="shared" si="96"/>
        <v>13</v>
      </c>
      <c r="U166" s="14" t="str">
        <f t="shared" si="97"/>
        <v>W00T</v>
      </c>
      <c r="V166" s="14" t="str">
        <f t="shared" si="97"/>
        <v>GENNIFERAL</v>
      </c>
      <c r="W166" s="14">
        <f ca="1">IF($U166="","",SUMPRODUCT(--(Lineups!$AB$88:$AB$163=$U166),--(Lineups!$X$88:$X$163=""),Lineups!$AO$88:$AO$163))</f>
        <v>0</v>
      </c>
      <c r="X166" s="135"/>
      <c r="Y166" s="344">
        <f ca="1">IF($U166="","",SUMPRODUCT(--(Lineups!$AB$88:$AB$163=$U166),--(Lineups!$X$88:$X$163="X"),Lineups!$AO$88:$AO$163))</f>
        <v>0</v>
      </c>
      <c r="Z166" s="344">
        <f ca="1">IF($U166="","",SUMPRODUCT(--(Lineups!$AE$88:$AE$163=$U166),Lineups!$AO$88:$AO$163))</f>
        <v>0</v>
      </c>
      <c r="AA166" s="344">
        <f ca="1">IF($U166="","",SUMPRODUCT(--(Lineups!$AH$88:$AH$163=$U166),Lineups!$AO$88:$AO$163))</f>
        <v>0</v>
      </c>
      <c r="AB166" s="344">
        <f ca="1">IF($U166="","",SUMPRODUCT(--(Lineups!$AK$88:$AK$163=$U166),Lineups!$AO$88:$AO$163))</f>
        <v>6</v>
      </c>
      <c r="AC166" s="14">
        <f t="shared" ca="1" si="98"/>
        <v>6</v>
      </c>
      <c r="AD166" s="135"/>
      <c r="AE166" s="14">
        <f t="shared" ca="1" si="99"/>
        <v>6</v>
      </c>
      <c r="AF166" s="135"/>
      <c r="AG166" s="135"/>
      <c r="AH166" s="14">
        <f ca="1">IF($U166="","",SUMPRODUCT(--(Lineups!$Y$88:$Y$163=$U166),Lineups!$AO$88:$AO$163))</f>
        <v>0</v>
      </c>
      <c r="AI166" s="135"/>
      <c r="AJ166" s="14">
        <f t="shared" ca="1" si="100"/>
        <v>6</v>
      </c>
      <c r="AK166" s="135"/>
    </row>
    <row r="167" spans="1:37" ht="13">
      <c r="A167" s="273">
        <f t="shared" si="91"/>
        <v>14</v>
      </c>
      <c r="B167" s="273" t="str">
        <f t="shared" si="92"/>
        <v>95</v>
      </c>
      <c r="C167" s="273" t="str">
        <f t="shared" si="92"/>
        <v>MUTANT JEAN</v>
      </c>
      <c r="D167" s="273">
        <f ca="1">IF($B167="","",SUMPRODUCT(--(Lineups!F$88:F$163=$B167),--(Lineups!B$88:B$163=""),Lineups!$S$88:$S$163))</f>
        <v>0</v>
      </c>
      <c r="E167" s="135"/>
      <c r="F167" s="344">
        <f ca="1">IF($B167="","",SUMPRODUCT(--(Lineups!F$88:F$163=$B167),--(Lineups!B$88:B$163="X"),Lineups!$S$88:$S$163))</f>
        <v>0</v>
      </c>
      <c r="G167" s="344">
        <f ca="1">IF($B167="","",SUMPRODUCT(--(Lineups!$I$88:$I$163=$B167),Lineups!$S$88:$S$163))</f>
        <v>12</v>
      </c>
      <c r="H167" s="344">
        <f ca="1">IF($B167="","",SUMPRODUCT(--(Lineups!$L$88:$L$163=$B167),Lineups!$S$88:$S$163))</f>
        <v>0</v>
      </c>
      <c r="I167" s="344">
        <f ca="1">IF($B167="","",SUMPRODUCT(--(Lineups!$O$88:$O$163=$B167),Lineups!$S$88:$S$163))</f>
        <v>0</v>
      </c>
      <c r="J167" s="273">
        <f t="shared" ca="1" si="93"/>
        <v>12</v>
      </c>
      <c r="K167" s="135"/>
      <c r="L167" s="273">
        <f t="shared" ca="1" si="94"/>
        <v>12</v>
      </c>
      <c r="M167" s="135"/>
      <c r="N167" s="135"/>
      <c r="O167" s="273">
        <f ca="1">IF($B167="","",SUMPRODUCT(--(Lineups!$C$88:$C$163=$B167),Lineups!$S$88:$S$163))</f>
        <v>0</v>
      </c>
      <c r="P167" s="135"/>
      <c r="Q167" s="273">
        <f t="shared" ca="1" si="95"/>
        <v>12</v>
      </c>
      <c r="R167" s="135"/>
      <c r="S167" s="135"/>
      <c r="T167" s="273">
        <f t="shared" si="96"/>
        <v>14</v>
      </c>
      <c r="U167" s="273" t="str">
        <f t="shared" si="97"/>
        <v>8</v>
      </c>
      <c r="V167" s="273" t="str">
        <f t="shared" si="97"/>
        <v>GHETTO BARBIE (ALT)</v>
      </c>
      <c r="W167" s="273">
        <f ca="1">IF($U167="","",SUMPRODUCT(--(Lineups!$AB$88:$AB$163=$U167),--(Lineups!$X$88:$X$163=""),Lineups!$AO$88:$AO$163))</f>
        <v>0</v>
      </c>
      <c r="X167" s="135"/>
      <c r="Y167" s="344">
        <f ca="1">IF($U167="","",SUMPRODUCT(--(Lineups!$AB$88:$AB$163=$U167),--(Lineups!$X$88:$X$163="X"),Lineups!$AO$88:$AO$163))</f>
        <v>0</v>
      </c>
      <c r="Z167" s="344">
        <f ca="1">IF($U167="","",SUMPRODUCT(--(Lineups!$AE$88:$AE$163=$U167),Lineups!$AO$88:$AO$163))</f>
        <v>0</v>
      </c>
      <c r="AA167" s="344">
        <f ca="1">IF($U167="","",SUMPRODUCT(--(Lineups!$AH$88:$AH$163=$U167),Lineups!$AO$88:$AO$163))</f>
        <v>0</v>
      </c>
      <c r="AB167" s="344">
        <f ca="1">IF($U167="","",SUMPRODUCT(--(Lineups!$AK$88:$AK$163=$U167),Lineups!$AO$88:$AO$163))</f>
        <v>0</v>
      </c>
      <c r="AC167" s="273">
        <f t="shared" ca="1" si="98"/>
        <v>0</v>
      </c>
      <c r="AD167" s="135"/>
      <c r="AE167" s="273">
        <f t="shared" ca="1" si="99"/>
        <v>0</v>
      </c>
      <c r="AF167" s="135"/>
      <c r="AG167" s="135"/>
      <c r="AH167" s="273">
        <f ca="1">IF($U167="","",SUMPRODUCT(--(Lineups!$Y$88:$Y$163=$U167),Lineups!$AO$88:$AO$163))</f>
        <v>0</v>
      </c>
      <c r="AI167" s="135"/>
      <c r="AJ167" s="273">
        <f t="shared" ca="1" si="100"/>
        <v>0</v>
      </c>
      <c r="AK167" s="135"/>
    </row>
    <row r="168" spans="1:37">
      <c r="A168" s="14">
        <f t="shared" si="91"/>
        <v>15</v>
      </c>
      <c r="B168" s="14" t="str">
        <f t="shared" si="92"/>
        <v>1980</v>
      </c>
      <c r="C168" s="14" t="str">
        <f t="shared" si="92"/>
        <v>SHIVA DIVA (ALT)</v>
      </c>
      <c r="D168" s="14">
        <f ca="1">IF($B168="","",SUMPRODUCT(--(Lineups!F$88:F$163=$B168),--(Lineups!B$88:B$163=""),Lineups!$S$88:$S$163))</f>
        <v>0</v>
      </c>
      <c r="E168" s="135"/>
      <c r="F168" s="344">
        <f ca="1">IF($B168="","",SUMPRODUCT(--(Lineups!F$88:F$163=$B168),--(Lineups!B$88:B$163="X"),Lineups!$S$88:$S$163))</f>
        <v>0</v>
      </c>
      <c r="G168" s="344">
        <f ca="1">IF($B168="","",SUMPRODUCT(--(Lineups!$I$88:$I$163=$B168),Lineups!$S$88:$S$163))</f>
        <v>0</v>
      </c>
      <c r="H168" s="344">
        <f ca="1">IF($B168="","",SUMPRODUCT(--(Lineups!$L$88:$L$163=$B168),Lineups!$S$88:$S$163))</f>
        <v>0</v>
      </c>
      <c r="I168" s="344">
        <f ca="1">IF($B168="","",SUMPRODUCT(--(Lineups!$O$88:$O$163=$B168),Lineups!$S$88:$S$163))</f>
        <v>0</v>
      </c>
      <c r="J168" s="14">
        <f t="shared" ca="1" si="93"/>
        <v>0</v>
      </c>
      <c r="K168" s="135"/>
      <c r="L168" s="14">
        <f t="shared" ca="1" si="94"/>
        <v>0</v>
      </c>
      <c r="M168" s="135"/>
      <c r="N168" s="135"/>
      <c r="O168" s="14">
        <f ca="1">IF($B168="","",SUMPRODUCT(--(Lineups!$C$88:$C$163=$B168),Lineups!$S$88:$S$163))</f>
        <v>0</v>
      </c>
      <c r="P168" s="135"/>
      <c r="Q168" s="14">
        <f t="shared" ca="1" si="95"/>
        <v>0</v>
      </c>
      <c r="R168" s="135"/>
      <c r="S168" s="135"/>
      <c r="T168" s="14">
        <f t="shared" si="96"/>
        <v>15</v>
      </c>
      <c r="U168" s="14" t="str">
        <f t="shared" si="97"/>
        <v>MGS4</v>
      </c>
      <c r="V168" s="14" t="str">
        <f t="shared" si="97"/>
        <v>MERYL SLAUGHTERBURGH (ALT)</v>
      </c>
      <c r="W168" s="14">
        <f ca="1">IF($U168="","",SUMPRODUCT(--(Lineups!$AB$88:$AB$163=$U168),--(Lineups!$X$88:$X$163=""),Lineups!$AO$88:$AO$163))</f>
        <v>0</v>
      </c>
      <c r="X168" s="135"/>
      <c r="Y168" s="344">
        <f ca="1">IF($U168="","",SUMPRODUCT(--(Lineups!$AB$88:$AB$163=$U168),--(Lineups!$X$88:$X$163="X"),Lineups!$AO$88:$AO$163))</f>
        <v>0</v>
      </c>
      <c r="Z168" s="344">
        <f ca="1">IF($U168="","",SUMPRODUCT(--(Lineups!$AE$88:$AE$163=$U168),Lineups!$AO$88:$AO$163))</f>
        <v>0</v>
      </c>
      <c r="AA168" s="344">
        <f ca="1">IF($U168="","",SUMPRODUCT(--(Lineups!$AH$88:$AH$163=$U168),Lineups!$AO$88:$AO$163))</f>
        <v>0</v>
      </c>
      <c r="AB168" s="344">
        <f ca="1">IF($U168="","",SUMPRODUCT(--(Lineups!$AK$88:$AK$163=$U168),Lineups!$AO$88:$AO$163))</f>
        <v>0</v>
      </c>
      <c r="AC168" s="14">
        <f t="shared" ca="1" si="98"/>
        <v>0</v>
      </c>
      <c r="AD168" s="135"/>
      <c r="AE168" s="14">
        <f t="shared" ca="1" si="99"/>
        <v>0</v>
      </c>
      <c r="AF168" s="135"/>
      <c r="AG168" s="135"/>
      <c r="AH168" s="14">
        <f ca="1">IF($U168="","",SUMPRODUCT(--(Lineups!$Y$88:$Y$163=$U168),Lineups!$AO$88:$AO$163))</f>
        <v>0</v>
      </c>
      <c r="AI168" s="135"/>
      <c r="AJ168" s="14">
        <f t="shared" ca="1" si="100"/>
        <v>0</v>
      </c>
      <c r="AK168" s="135"/>
    </row>
    <row r="169" spans="1:37" ht="13">
      <c r="A169" s="273">
        <f t="shared" si="91"/>
        <v>16</v>
      </c>
      <c r="B169" s="273" t="str">
        <f t="shared" si="92"/>
        <v>313</v>
      </c>
      <c r="C169" s="273" t="str">
        <f t="shared" si="92"/>
        <v>HATERADE (ALT)</v>
      </c>
      <c r="D169" s="273">
        <f ca="1">IF($B169="","",SUMPRODUCT(--(Lineups!F$88:F$163=$B169),--(Lineups!B$88:B$163=""),Lineups!$S$88:$S$163))</f>
        <v>0</v>
      </c>
      <c r="E169" s="135"/>
      <c r="F169" s="344">
        <f ca="1">IF($B169="","",SUMPRODUCT(--(Lineups!F$88:F$163=$B169),--(Lineups!B$88:B$163="X"),Lineups!$S$88:$S$163))</f>
        <v>0</v>
      </c>
      <c r="G169" s="344">
        <f ca="1">IF($B169="","",SUMPRODUCT(--(Lineups!$I$88:$I$163=$B169),Lineups!$S$88:$S$163))</f>
        <v>0</v>
      </c>
      <c r="H169" s="344">
        <f ca="1">IF($B169="","",SUMPRODUCT(--(Lineups!$L$88:$L$163=$B169),Lineups!$S$88:$S$163))</f>
        <v>0</v>
      </c>
      <c r="I169" s="344">
        <f ca="1">IF($B169="","",SUMPRODUCT(--(Lineups!$O$88:$O$163=$B169),Lineups!$S$88:$S$163))</f>
        <v>0</v>
      </c>
      <c r="J169" s="273">
        <f t="shared" ca="1" si="93"/>
        <v>0</v>
      </c>
      <c r="K169" s="135"/>
      <c r="L169" s="273">
        <f t="shared" ca="1" si="94"/>
        <v>0</v>
      </c>
      <c r="M169" s="135"/>
      <c r="N169" s="135"/>
      <c r="O169" s="273">
        <f ca="1">IF($B169="","",SUMPRODUCT(--(Lineups!$C$88:$C$163=$B169),Lineups!$S$88:$S$163))</f>
        <v>0</v>
      </c>
      <c r="P169" s="135"/>
      <c r="Q169" s="273">
        <f t="shared" ca="1" si="95"/>
        <v>0</v>
      </c>
      <c r="R169" s="135"/>
      <c r="S169" s="135"/>
      <c r="T169" s="273">
        <f t="shared" si="96"/>
        <v>16</v>
      </c>
      <c r="U169" s="273" t="str">
        <f t="shared" si="97"/>
        <v/>
      </c>
      <c r="V169" s="273" t="str">
        <f t="shared" si="97"/>
        <v/>
      </c>
      <c r="W169" s="273" t="str">
        <f ca="1">IF($U169="","",SUMPRODUCT(--(Lineups!$AB$88:$AB$163=$U169),--(Lineups!$X$88:$X$163=""),Lineups!$AO$88:$AO$163))</f>
        <v/>
      </c>
      <c r="X169" s="135"/>
      <c r="Y169" s="344" t="str">
        <f ca="1">IF($U169="","",SUMPRODUCT(--(Lineups!$AB$88:$AB$163=$U169),--(Lineups!$X$88:$X$163="X"),Lineups!$AO$88:$AO$163))</f>
        <v/>
      </c>
      <c r="Z169" s="344" t="str">
        <f ca="1">IF($U169="","",SUMPRODUCT(--(Lineups!$AE$88:$AE$163=$U169),Lineups!$AO$88:$AO$163))</f>
        <v/>
      </c>
      <c r="AA169" s="344" t="str">
        <f ca="1">IF($U169="","",SUMPRODUCT(--(Lineups!$AH$88:$AH$163=$U169),Lineups!$AO$88:$AO$163))</f>
        <v/>
      </c>
      <c r="AB169" s="344" t="str">
        <f ca="1">IF($U169="","",SUMPRODUCT(--(Lineups!$AK$88:$AK$163=$U169),Lineups!$AO$88:$AO$163))</f>
        <v/>
      </c>
      <c r="AC169" s="273">
        <f t="shared" si="98"/>
        <v>0</v>
      </c>
      <c r="AD169" s="135"/>
      <c r="AE169" s="273" t="str">
        <f t="shared" si="99"/>
        <v/>
      </c>
      <c r="AF169" s="135"/>
      <c r="AG169" s="135"/>
      <c r="AH169" s="273" t="str">
        <f ca="1">IF($U169="","",SUMPRODUCT(--(Lineups!$Y$88:$Y$163=$U169),Lineups!$AO$88:$AO$163))</f>
        <v/>
      </c>
      <c r="AI169" s="135"/>
      <c r="AJ169" s="273" t="str">
        <f t="shared" si="100"/>
        <v/>
      </c>
      <c r="AK169" s="135"/>
    </row>
    <row r="170" spans="1:37">
      <c r="A170" s="14">
        <f t="shared" si="91"/>
        <v>17</v>
      </c>
      <c r="B170" s="14" t="str">
        <f t="shared" si="92"/>
        <v/>
      </c>
      <c r="C170" s="14" t="str">
        <f t="shared" si="92"/>
        <v/>
      </c>
      <c r="D170" s="14" t="str">
        <f ca="1">IF($B170="","",SUMPRODUCT(--(Lineups!F$88:F$163=$B170),--(Lineups!B$88:B$163=""),Lineups!$S$88:$S$163))</f>
        <v/>
      </c>
      <c r="E170" s="135"/>
      <c r="F170" s="344" t="str">
        <f ca="1">IF($B170="","",SUMPRODUCT(--(Lineups!F$88:F$163=$B170),--(Lineups!B$88:B$163="X"),Lineups!$S$88:$S$163))</f>
        <v/>
      </c>
      <c r="G170" s="344" t="str">
        <f ca="1">IF($B170="","",SUMPRODUCT(--(Lineups!$I$88:$I$163=$B170),Lineups!$S$88:$S$163))</f>
        <v/>
      </c>
      <c r="H170" s="344" t="str">
        <f ca="1">IF($B170="","",SUMPRODUCT(--(Lineups!$L$88:$L$163=$B170),Lineups!$S$88:$S$163))</f>
        <v/>
      </c>
      <c r="I170" s="344" t="str">
        <f ca="1">IF($B170="","",SUMPRODUCT(--(Lineups!$O$88:$O$163=$B170),Lineups!$S$88:$S$163))</f>
        <v/>
      </c>
      <c r="J170" s="14" t="str">
        <f t="shared" si="93"/>
        <v/>
      </c>
      <c r="K170" s="135"/>
      <c r="L170" s="14" t="str">
        <f t="shared" si="94"/>
        <v/>
      </c>
      <c r="M170" s="135"/>
      <c r="N170" s="135"/>
      <c r="O170" s="14" t="str">
        <f ca="1">IF($B170="","",SUMPRODUCT(--(Lineups!$C$88:$C$163=$B170),Lineups!$S$88:$S$163))</f>
        <v/>
      </c>
      <c r="P170" s="135"/>
      <c r="Q170" s="14" t="str">
        <f t="shared" si="95"/>
        <v/>
      </c>
      <c r="R170" s="135"/>
      <c r="S170" s="135"/>
      <c r="T170" s="14">
        <f t="shared" si="96"/>
        <v>17</v>
      </c>
      <c r="U170" s="14" t="str">
        <f t="shared" si="97"/>
        <v/>
      </c>
      <c r="V170" s="14" t="str">
        <f t="shared" si="97"/>
        <v/>
      </c>
      <c r="W170" s="14" t="str">
        <f ca="1">IF($U170="","",SUMPRODUCT(--(Lineups!$AB$88:$AB$163=$U170),--(Lineups!$X$88:$X$163=""),Lineups!$AO$88:$AO$163))</f>
        <v/>
      </c>
      <c r="X170" s="135"/>
      <c r="Y170" s="344" t="str">
        <f ca="1">IF($U170="","",SUMPRODUCT(--(Lineups!$AB$88:$AB$163=$U170),--(Lineups!$X$88:$X$163="X"),Lineups!$AO$88:$AO$163))</f>
        <v/>
      </c>
      <c r="Z170" s="344" t="str">
        <f ca="1">IF($U170="","",SUMPRODUCT(--(Lineups!$AE$88:$AE$163=$U170),Lineups!$AO$88:$AO$163))</f>
        <v/>
      </c>
      <c r="AA170" s="344" t="str">
        <f ca="1">IF($U170="","",SUMPRODUCT(--(Lineups!$AH$88:$AH$163=$U170),Lineups!$AO$88:$AO$163))</f>
        <v/>
      </c>
      <c r="AB170" s="344" t="str">
        <f ca="1">IF($U170="","",SUMPRODUCT(--(Lineups!$AK$88:$AK$163=$U170),Lineups!$AO$88:$AO$163))</f>
        <v/>
      </c>
      <c r="AC170" s="14">
        <f t="shared" si="98"/>
        <v>0</v>
      </c>
      <c r="AD170" s="135"/>
      <c r="AE170" s="14" t="str">
        <f t="shared" si="99"/>
        <v/>
      </c>
      <c r="AF170" s="135"/>
      <c r="AG170" s="135"/>
      <c r="AH170" s="14" t="str">
        <f ca="1">IF($U170="","",SUMPRODUCT(--(Lineups!$Y$88:$Y$163=$U170),Lineups!$AO$88:$AO$163))</f>
        <v/>
      </c>
      <c r="AI170" s="135"/>
      <c r="AJ170" s="14" t="str">
        <f t="shared" si="100"/>
        <v/>
      </c>
      <c r="AK170" s="135"/>
    </row>
    <row r="171" spans="1:37" ht="13">
      <c r="A171" s="273">
        <f t="shared" si="91"/>
        <v>18</v>
      </c>
      <c r="B171" s="273" t="str">
        <f t="shared" si="92"/>
        <v/>
      </c>
      <c r="C171" s="273" t="str">
        <f t="shared" si="92"/>
        <v/>
      </c>
      <c r="D171" s="273" t="str">
        <f ca="1">IF($B171="","",SUMPRODUCT(--(Lineups!F$88:F$163=$B171),--(Lineups!B$88:B$163=""),Lineups!$S$88:$S$163))</f>
        <v/>
      </c>
      <c r="E171" s="135"/>
      <c r="F171" s="344" t="str">
        <f ca="1">IF($B171="","",SUMPRODUCT(--(Lineups!F$88:F$163=$B171),--(Lineups!B$88:B$163="X"),Lineups!$S$88:$S$163))</f>
        <v/>
      </c>
      <c r="G171" s="344" t="str">
        <f ca="1">IF($B171="","",SUMPRODUCT(--(Lineups!$I$88:$I$163=$B171),Lineups!$S$88:$S$163))</f>
        <v/>
      </c>
      <c r="H171" s="344" t="str">
        <f ca="1">IF($B171="","",SUMPRODUCT(--(Lineups!$L$88:$L$163=$B171),Lineups!$S$88:$S$163))</f>
        <v/>
      </c>
      <c r="I171" s="344" t="str">
        <f ca="1">IF($B171="","",SUMPRODUCT(--(Lineups!$O$88:$O$163=$B171),Lineups!$S$88:$S$163))</f>
        <v/>
      </c>
      <c r="J171" s="273" t="str">
        <f t="shared" si="93"/>
        <v/>
      </c>
      <c r="K171" s="135"/>
      <c r="L171" s="273" t="str">
        <f t="shared" si="94"/>
        <v/>
      </c>
      <c r="M171" s="135"/>
      <c r="N171" s="135"/>
      <c r="O171" s="273" t="str">
        <f ca="1">IF($B171="","",SUMPRODUCT(--(Lineups!$C$88:$C$163=$B171),Lineups!$S$88:$S$163))</f>
        <v/>
      </c>
      <c r="P171" s="135"/>
      <c r="Q171" s="273" t="str">
        <f t="shared" si="95"/>
        <v/>
      </c>
      <c r="R171" s="135"/>
      <c r="S171" s="135"/>
      <c r="T171" s="273">
        <f t="shared" si="96"/>
        <v>18</v>
      </c>
      <c r="U171" s="273" t="str">
        <f t="shared" si="97"/>
        <v/>
      </c>
      <c r="V171" s="273" t="str">
        <f t="shared" si="97"/>
        <v/>
      </c>
      <c r="W171" s="273" t="str">
        <f ca="1">IF($U171="","",SUMPRODUCT(--(Lineups!$AB$88:$AB$163=$U171),--(Lineups!$X$88:$X$163=""),Lineups!$AO$88:$AO$163))</f>
        <v/>
      </c>
      <c r="X171" s="135"/>
      <c r="Y171" s="344" t="str">
        <f ca="1">IF($U171="","",SUMPRODUCT(--(Lineups!$AB$88:$AB$163=$U171),--(Lineups!$X$88:$X$163="X"),Lineups!$AO$88:$AO$163))</f>
        <v/>
      </c>
      <c r="Z171" s="344" t="str">
        <f ca="1">IF($U171="","",SUMPRODUCT(--(Lineups!$AE$88:$AE$163=$U171),Lineups!$AO$88:$AO$163))</f>
        <v/>
      </c>
      <c r="AA171" s="344" t="str">
        <f ca="1">IF($U171="","",SUMPRODUCT(--(Lineups!$AH$88:$AH$163=$U171),Lineups!$AO$88:$AO$163))</f>
        <v/>
      </c>
      <c r="AB171" s="344" t="str">
        <f ca="1">IF($U171="","",SUMPRODUCT(--(Lineups!$AK$88:$AK$163=$U171),Lineups!$AO$88:$AO$163))</f>
        <v/>
      </c>
      <c r="AC171" s="273">
        <f t="shared" si="98"/>
        <v>0</v>
      </c>
      <c r="AD171" s="135"/>
      <c r="AE171" s="273" t="str">
        <f t="shared" si="99"/>
        <v/>
      </c>
      <c r="AF171" s="135"/>
      <c r="AG171" s="135"/>
      <c r="AH171" s="273" t="str">
        <f ca="1">IF($U171="","",SUMPRODUCT(--(Lineups!$Y$88:$Y$163=$U171),Lineups!$AO$88:$AO$163))</f>
        <v/>
      </c>
      <c r="AI171" s="135"/>
      <c r="AJ171" s="273" t="str">
        <f t="shared" si="100"/>
        <v/>
      </c>
      <c r="AK171" s="135"/>
    </row>
    <row r="172" spans="1:37">
      <c r="A172" s="14">
        <f t="shared" si="91"/>
        <v>19</v>
      </c>
      <c r="B172" s="14" t="str">
        <f t="shared" si="92"/>
        <v/>
      </c>
      <c r="C172" s="14" t="str">
        <f t="shared" si="92"/>
        <v/>
      </c>
      <c r="D172" s="14" t="str">
        <f ca="1">IF($B172="","",SUMPRODUCT(--(Lineups!F$88:F$163=$B172),--(Lineups!B$88:B$163=""),Lineups!$S$88:$S$163))</f>
        <v/>
      </c>
      <c r="E172" s="135"/>
      <c r="F172" s="344" t="str">
        <f ca="1">IF($B172="","",SUMPRODUCT(--(Lineups!F$88:F$163=$B172),--(Lineups!B$88:B$163="X"),Lineups!$S$88:$S$163))</f>
        <v/>
      </c>
      <c r="G172" s="344" t="str">
        <f ca="1">IF($B172="","",SUMPRODUCT(--(Lineups!$I$88:$I$163=$B172),Lineups!$S$88:$S$163))</f>
        <v/>
      </c>
      <c r="H172" s="344" t="str">
        <f ca="1">IF($B172="","",SUMPRODUCT(--(Lineups!$L$88:$L$163=$B172),Lineups!$S$88:$S$163))</f>
        <v/>
      </c>
      <c r="I172" s="344" t="str">
        <f ca="1">IF($B172="","",SUMPRODUCT(--(Lineups!$O$88:$O$163=$B172),Lineups!$S$88:$S$163))</f>
        <v/>
      </c>
      <c r="J172" s="14" t="str">
        <f t="shared" si="93"/>
        <v/>
      </c>
      <c r="K172" s="135"/>
      <c r="L172" s="14" t="str">
        <f t="shared" si="94"/>
        <v/>
      </c>
      <c r="M172" s="135"/>
      <c r="N172" s="135"/>
      <c r="O172" s="14" t="str">
        <f ca="1">IF($B172="","",SUMPRODUCT(--(Lineups!$C$88:$C$163=$B172),Lineups!$S$88:$S$163))</f>
        <v/>
      </c>
      <c r="P172" s="135"/>
      <c r="Q172" s="14" t="str">
        <f t="shared" si="95"/>
        <v/>
      </c>
      <c r="R172" s="135"/>
      <c r="S172" s="135"/>
      <c r="T172" s="14">
        <f t="shared" si="96"/>
        <v>19</v>
      </c>
      <c r="U172" s="14" t="str">
        <f t="shared" si="97"/>
        <v/>
      </c>
      <c r="V172" s="14" t="str">
        <f t="shared" si="97"/>
        <v/>
      </c>
      <c r="W172" s="14" t="str">
        <f ca="1">IF($U172="","",SUMPRODUCT(--(Lineups!$AB$88:$AB$163=$U172),--(Lineups!$X$88:$X$163=""),Lineups!$AO$88:$AO$163))</f>
        <v/>
      </c>
      <c r="X172" s="135"/>
      <c r="Y172" s="344" t="str">
        <f ca="1">IF($U172="","",SUMPRODUCT(--(Lineups!$AB$88:$AB$163=$U172),--(Lineups!$X$88:$X$163="X"),Lineups!$AO$88:$AO$163))</f>
        <v/>
      </c>
      <c r="Z172" s="344" t="str">
        <f ca="1">IF($U172="","",SUMPRODUCT(--(Lineups!$AE$88:$AE$163=$U172),Lineups!$AO$88:$AO$163))</f>
        <v/>
      </c>
      <c r="AA172" s="344" t="str">
        <f ca="1">IF($U172="","",SUMPRODUCT(--(Lineups!$AH$88:$AH$163=$U172),Lineups!$AO$88:$AO$163))</f>
        <v/>
      </c>
      <c r="AB172" s="344" t="str">
        <f ca="1">IF($U172="","",SUMPRODUCT(--(Lineups!$AK$88:$AK$163=$U172),Lineups!$AO$88:$AO$163))</f>
        <v/>
      </c>
      <c r="AC172" s="14">
        <f t="shared" si="98"/>
        <v>0</v>
      </c>
      <c r="AD172" s="135"/>
      <c r="AE172" s="14" t="str">
        <f t="shared" si="99"/>
        <v/>
      </c>
      <c r="AF172" s="135"/>
      <c r="AG172" s="135"/>
      <c r="AH172" s="14" t="str">
        <f ca="1">IF($U172="","",SUMPRODUCT(--(Lineups!$Y$88:$Y$163=$U172),Lineups!$AO$88:$AO$163))</f>
        <v/>
      </c>
      <c r="AI172" s="135"/>
      <c r="AJ172" s="14" t="str">
        <f t="shared" si="100"/>
        <v/>
      </c>
      <c r="AK172" s="135"/>
    </row>
    <row r="173" spans="1:37" ht="13">
      <c r="A173" s="273">
        <f t="shared" si="91"/>
        <v>20</v>
      </c>
      <c r="B173" s="273" t="str">
        <f t="shared" si="92"/>
        <v/>
      </c>
      <c r="C173" s="273" t="str">
        <f t="shared" si="92"/>
        <v/>
      </c>
      <c r="D173" s="273" t="str">
        <f ca="1">IF($B173="","",SUMPRODUCT(--(Lineups!F$88:F$163=$B173),--(Lineups!B$88:B$163=""),Lineups!$S$88:$S$163))</f>
        <v/>
      </c>
      <c r="E173" s="135"/>
      <c r="F173" s="344" t="str">
        <f ca="1">IF($B173="","",SUMPRODUCT(--(Lineups!F$88:F$163=$B173),--(Lineups!B$88:B$163="X"),Lineups!$S$88:$S$163))</f>
        <v/>
      </c>
      <c r="G173" s="344" t="str">
        <f ca="1">IF($B173="","",SUMPRODUCT(--(Lineups!$I$88:$I$163=$B173),Lineups!$S$88:$S$163))</f>
        <v/>
      </c>
      <c r="H173" s="344" t="str">
        <f ca="1">IF($B173="","",SUMPRODUCT(--(Lineups!$L$88:$L$163=$B173),Lineups!$S$88:$S$163))</f>
        <v/>
      </c>
      <c r="I173" s="344" t="str">
        <f ca="1">IF($B173="","",SUMPRODUCT(--(Lineups!$O$88:$O$163=$B173),Lineups!$S$88:$S$163))</f>
        <v/>
      </c>
      <c r="J173" s="273" t="str">
        <f t="shared" si="93"/>
        <v/>
      </c>
      <c r="K173" s="135"/>
      <c r="L173" s="273" t="str">
        <f t="shared" si="94"/>
        <v/>
      </c>
      <c r="M173" s="135"/>
      <c r="N173" s="135"/>
      <c r="O173" s="273" t="str">
        <f ca="1">IF($B173="","",SUMPRODUCT(--(Lineups!$C$88:$C$163=$B173),Lineups!$S$88:$S$163))</f>
        <v/>
      </c>
      <c r="P173" s="135"/>
      <c r="Q173" s="273" t="str">
        <f t="shared" si="95"/>
        <v/>
      </c>
      <c r="R173" s="135"/>
      <c r="S173" s="135"/>
      <c r="T173" s="273">
        <f t="shared" si="96"/>
        <v>20</v>
      </c>
      <c r="U173" s="273" t="str">
        <f t="shared" si="97"/>
        <v/>
      </c>
      <c r="V173" s="273" t="str">
        <f t="shared" si="97"/>
        <v/>
      </c>
      <c r="W173" s="273" t="str">
        <f ca="1">IF($U173="","",SUMPRODUCT(--(Lineups!$AB$88:$AB$163=$U173),--(Lineups!$X$88:$X$163=""),Lineups!$AO$88:$AO$163))</f>
        <v/>
      </c>
      <c r="X173" s="135"/>
      <c r="Y173" s="344" t="str">
        <f ca="1">IF($U173="","",SUMPRODUCT(--(Lineups!$AB$88:$AB$163=$U173),--(Lineups!$X$88:$X$163="X"),Lineups!$AO$88:$AO$163))</f>
        <v/>
      </c>
      <c r="Z173" s="344" t="str">
        <f ca="1">IF($U173="","",SUMPRODUCT(--(Lineups!$AE$88:$AE$163=$U173),Lineups!$AO$88:$AO$163))</f>
        <v/>
      </c>
      <c r="AA173" s="344" t="str">
        <f ca="1">IF($U173="","",SUMPRODUCT(--(Lineups!$AH$88:$AH$163=$U173),Lineups!$AO$88:$AO$163))</f>
        <v/>
      </c>
      <c r="AB173" s="344" t="str">
        <f ca="1">IF($U173="","",SUMPRODUCT(--(Lineups!$AK$88:$AK$163=$U173),Lineups!$AO$88:$AO$163))</f>
        <v/>
      </c>
      <c r="AC173" s="273">
        <f t="shared" si="98"/>
        <v>0</v>
      </c>
      <c r="AD173" s="135"/>
      <c r="AE173" s="273" t="str">
        <f t="shared" si="99"/>
        <v/>
      </c>
      <c r="AF173" s="135"/>
      <c r="AG173" s="135"/>
      <c r="AH173" s="273" t="str">
        <f ca="1">IF($U173="","",SUMPRODUCT(--(Lineups!$Y$88:$Y$163=$U173),Lineups!$AO$88:$AO$163))</f>
        <v/>
      </c>
      <c r="AI173" s="135"/>
      <c r="AJ173" s="273" t="str">
        <f t="shared" si="100"/>
        <v/>
      </c>
      <c r="AK173" s="135"/>
    </row>
    <row r="174" spans="1:37">
      <c r="B174" s="135"/>
      <c r="C174" s="135"/>
      <c r="D174" s="135"/>
      <c r="E174" s="135"/>
      <c r="F174" s="135"/>
      <c r="G174" s="135"/>
      <c r="H174" s="135"/>
      <c r="I174" s="135"/>
      <c r="J174" s="135"/>
      <c r="K174" s="135"/>
      <c r="L174" s="135"/>
      <c r="M174" s="135"/>
      <c r="N174" s="135"/>
      <c r="O174" s="135"/>
      <c r="P174" s="135"/>
      <c r="Q174" s="135"/>
      <c r="R174" s="135"/>
      <c r="S174" s="135"/>
      <c r="U174" s="135"/>
      <c r="V174" s="135"/>
      <c r="W174" s="135"/>
      <c r="X174" s="135"/>
      <c r="Y174" s="135"/>
      <c r="Z174" s="135"/>
      <c r="AA174" s="135"/>
      <c r="AB174" s="135"/>
      <c r="AC174" s="135"/>
      <c r="AD174" s="135"/>
      <c r="AE174" s="135"/>
      <c r="AF174" s="135"/>
      <c r="AG174" s="135"/>
      <c r="AH174" s="135"/>
      <c r="AI174" s="135"/>
      <c r="AJ174" s="135"/>
      <c r="AK174" s="135"/>
    </row>
    <row r="175" spans="1:37" ht="13">
      <c r="A175" s="1096" t="s">
        <v>152</v>
      </c>
      <c r="B175" s="1096"/>
      <c r="C175" s="1096"/>
      <c r="D175" s="353"/>
      <c r="E175" s="353"/>
      <c r="F175" s="353"/>
      <c r="G175" s="353"/>
      <c r="H175" s="353"/>
      <c r="I175" s="353"/>
      <c r="J175" s="353"/>
      <c r="K175" s="353"/>
      <c r="L175" s="353"/>
      <c r="M175" s="353"/>
      <c r="N175" s="353"/>
      <c r="O175" s="353"/>
      <c r="P175" s="353"/>
      <c r="Q175" s="353"/>
      <c r="R175" s="353"/>
      <c r="S175" s="135"/>
      <c r="T175" s="1096" t="s">
        <v>152</v>
      </c>
      <c r="U175" s="1096"/>
      <c r="V175" s="1096"/>
      <c r="W175" s="353"/>
      <c r="X175" s="353"/>
      <c r="Y175" s="353"/>
      <c r="Z175" s="353"/>
      <c r="AA175" s="353"/>
      <c r="AB175" s="353"/>
      <c r="AC175" s="353"/>
      <c r="AD175" s="353"/>
      <c r="AE175" s="353"/>
      <c r="AF175" s="353"/>
      <c r="AG175" s="353"/>
      <c r="AH175" s="353"/>
      <c r="AI175" s="353"/>
      <c r="AJ175" s="353"/>
      <c r="AK175" s="353"/>
    </row>
    <row r="176" spans="1:37" ht="13">
      <c r="A176" s="372">
        <v>0</v>
      </c>
      <c r="B176" s="372" t="s">
        <v>134</v>
      </c>
      <c r="C176" s="372" t="s">
        <v>135</v>
      </c>
      <c r="D176" s="372" t="s">
        <v>449</v>
      </c>
      <c r="E176" s="14"/>
      <c r="F176" s="217" t="s">
        <v>450</v>
      </c>
      <c r="G176" s="217" t="s">
        <v>450</v>
      </c>
      <c r="H176" s="217" t="s">
        <v>450</v>
      </c>
      <c r="I176" s="217" t="s">
        <v>450</v>
      </c>
      <c r="J176" s="372" t="s">
        <v>144</v>
      </c>
      <c r="K176" s="14"/>
      <c r="L176" s="372" t="s">
        <v>146</v>
      </c>
      <c r="M176" s="14"/>
      <c r="N176" s="178" t="s">
        <v>119</v>
      </c>
      <c r="O176" s="372" t="s">
        <v>447</v>
      </c>
      <c r="P176" s="14"/>
      <c r="Q176" s="372" t="s">
        <v>130</v>
      </c>
      <c r="R176" s="14"/>
      <c r="S176" s="135"/>
      <c r="T176" s="372">
        <v>0</v>
      </c>
      <c r="U176" s="372" t="s">
        <v>134</v>
      </c>
      <c r="V176" s="372" t="s">
        <v>135</v>
      </c>
      <c r="W176" s="372" t="s">
        <v>449</v>
      </c>
      <c r="X176" s="14"/>
      <c r="Y176" s="217" t="s">
        <v>450</v>
      </c>
      <c r="Z176" s="217" t="s">
        <v>450</v>
      </c>
      <c r="AA176" s="217" t="s">
        <v>450</v>
      </c>
      <c r="AB176" s="217" t="s">
        <v>450</v>
      </c>
      <c r="AC176" s="372" t="s">
        <v>144</v>
      </c>
      <c r="AD176" s="14"/>
      <c r="AE176" s="372" t="s">
        <v>146</v>
      </c>
      <c r="AF176" s="14"/>
      <c r="AG176" s="178" t="s">
        <v>119</v>
      </c>
      <c r="AH176" s="372" t="s">
        <v>447</v>
      </c>
      <c r="AI176" s="14"/>
      <c r="AJ176" s="372" t="s">
        <v>130</v>
      </c>
      <c r="AK176" s="14"/>
    </row>
    <row r="177" spans="1:37">
      <c r="A177" s="14">
        <f t="shared" ref="A177:A196" si="101">A176+1</f>
        <v>1</v>
      </c>
      <c r="B177" s="14" t="str">
        <f t="shared" ref="B177:C196" si="102">B108</f>
        <v>101</v>
      </c>
      <c r="C177" s="14" t="str">
        <f t="shared" si="102"/>
        <v>TRAUMA-LINA</v>
      </c>
      <c r="D177" s="14">
        <f ca="1">IF($B177="","",SUMPRODUCT(--(Lineups!$F$88:$F$163=$B177),--(Lineups!$B$88:$B$163=""),Lineups!$AO$88:$AO$163))</f>
        <v>0</v>
      </c>
      <c r="E177" s="135"/>
      <c r="F177" s="344">
        <f ca="1">IF($B177="","",SUMPRODUCT(--(Lineups!$F$88:$F$163=$B177),--(Lineups!$B$88:$B$163="X"),Lineups!$AO$88:$AO$163))</f>
        <v>0</v>
      </c>
      <c r="G177" s="344">
        <f ca="1">IF($B177="","",SUMPRODUCT(--(Lineups!$I$88:$I$163=$B177),Lineups!$AO$88:$AO$163))</f>
        <v>0</v>
      </c>
      <c r="H177" s="344">
        <f ca="1">IF($B177="","",SUMPRODUCT(--(Lineups!$L$88:$L$163=$B177),Lineups!$AO$88:$AO$163))</f>
        <v>0</v>
      </c>
      <c r="I177" s="344">
        <f ca="1">IF($B177="","",SUMPRODUCT(--(Lineups!$O$88:$O$163=$B177),Lineups!$AO$88:$AO$163))</f>
        <v>0</v>
      </c>
      <c r="J177" s="14">
        <f t="shared" ref="J177:J196" ca="1" si="103">IF((B177=""),"",SUM(F177:I177))</f>
        <v>0</v>
      </c>
      <c r="K177" s="135"/>
      <c r="L177" s="14">
        <f t="shared" ref="L177:L196" ca="1" si="104">IF((B177=""),"",SUM(D177,J177))</f>
        <v>0</v>
      </c>
      <c r="M177" s="135"/>
      <c r="N177" s="135"/>
      <c r="O177" s="14">
        <f ca="1">IF($B177="","",SUMPRODUCT(--(Lineups!$C$88:$C$163=$B177),Lineups!$AO$88:$AO$163))</f>
        <v>15</v>
      </c>
      <c r="P177" s="135"/>
      <c r="Q177" s="14">
        <f t="shared" ref="Q177:Q196" ca="1" si="105">IF((B177=""),"",SUM(L177,O177))</f>
        <v>15</v>
      </c>
      <c r="R177" s="135"/>
      <c r="S177" s="135"/>
      <c r="T177" s="14">
        <f t="shared" ref="T177:T196" si="106">T176+1</f>
        <v>1</v>
      </c>
      <c r="U177" s="14" t="str">
        <f t="shared" ref="U177:V196" si="107">U108</f>
        <v>223</v>
      </c>
      <c r="V177" s="14" t="str">
        <f t="shared" si="107"/>
        <v>SPANISH ASS'ASSIN</v>
      </c>
      <c r="W177" s="14">
        <f ca="1">IF($U177="","",SUMPRODUCT(--(Lineups!$AB$88:$AB$163=$U177),--(Lineups!$X$88:$X$163=""),Lineups!$S$88:$S$163))</f>
        <v>0</v>
      </c>
      <c r="X177" s="135"/>
      <c r="Y177" s="344">
        <f ca="1">IF($U177="","",SUMPRODUCT(--(Lineups!$AB$88:$AB$163=$U177),--(Lineups!$X$88:$X$163="X"),Lineups!$S$88:$S$163))</f>
        <v>0</v>
      </c>
      <c r="Z177" s="344">
        <f ca="1">IF(U177="","",(SUMPRODUCT(--(Lineups!$AE$88:$AE$163=$U177),Lineups!$S$88:$S$163)))</f>
        <v>15</v>
      </c>
      <c r="AA177" s="344">
        <f ca="1">IF(U177="","",(SUMPRODUCT(--(Lineups!$AH$88:$AH$163=$U177),Lineups!$S$88:$S$163)))</f>
        <v>5</v>
      </c>
      <c r="AB177" s="344">
        <f ca="1">IF(U177="","",(SUMPRODUCT(--(Lineups!$AK$88:$AK$163=$U177),Lineups!$S$88:$S$163)))</f>
        <v>10</v>
      </c>
      <c r="AC177" s="14">
        <f t="shared" ref="AC177:AC196" ca="1" si="108">SUM(Y177:AB177)</f>
        <v>30</v>
      </c>
      <c r="AD177" s="135"/>
      <c r="AE177" s="14">
        <f t="shared" ref="AE177:AE196" ca="1" si="109">IF((U177=""),"",SUM(W177,AC177))</f>
        <v>30</v>
      </c>
      <c r="AF177" s="135"/>
      <c r="AG177" s="135"/>
      <c r="AH177" s="14">
        <f ca="1">IF($U177="","",SUMPRODUCT(--(Lineups!$Y$88:$Y$163=$U177),Lineups!$S$88:$S$163))</f>
        <v>0</v>
      </c>
      <c r="AI177" s="135"/>
      <c r="AJ177" s="14">
        <f t="shared" ref="AJ177:AJ196" ca="1" si="110">IF((U177=""),"",SUM(AE177,AH177))</f>
        <v>30</v>
      </c>
      <c r="AK177" s="135"/>
    </row>
    <row r="178" spans="1:37" ht="13">
      <c r="A178" s="273">
        <f t="shared" si="101"/>
        <v>2</v>
      </c>
      <c r="B178" s="273" t="str">
        <f t="shared" si="102"/>
        <v>105</v>
      </c>
      <c r="C178" s="273" t="str">
        <f t="shared" si="102"/>
        <v>MAJESTIC</v>
      </c>
      <c r="D178" s="273">
        <f ca="1">IF($B178="","",SUMPRODUCT(--(Lineups!$F$88:$F$163=$B178),--(Lineups!$B$88:$B$163=""),Lineups!$AO$88:$AO$163))</f>
        <v>0</v>
      </c>
      <c r="E178" s="135"/>
      <c r="F178" s="344">
        <f ca="1">IF($B178="","",SUMPRODUCT(--(Lineups!$F$88:$F$163=$B178),--(Lineups!$B$88:$B$163="X"),Lineups!$AO$88:$AO$163))</f>
        <v>0</v>
      </c>
      <c r="G178" s="344">
        <f ca="1">IF($B178="","",SUMPRODUCT(--(Lineups!$I$88:$I$163=$B178),Lineups!$AO$88:$AO$163))</f>
        <v>2</v>
      </c>
      <c r="H178" s="344">
        <f ca="1">IF($B178="","",SUMPRODUCT(--(Lineups!$L$88:$L$163=$B178),Lineups!$AO$88:$AO$163))</f>
        <v>0</v>
      </c>
      <c r="I178" s="344">
        <f ca="1">IF($B178="","",SUMPRODUCT(--(Lineups!$O$88:$O$163=$B178),Lineups!$AO$88:$AO$163))</f>
        <v>5</v>
      </c>
      <c r="J178" s="273">
        <f t="shared" ca="1" si="103"/>
        <v>7</v>
      </c>
      <c r="K178" s="135"/>
      <c r="L178" s="273">
        <f t="shared" ca="1" si="104"/>
        <v>7</v>
      </c>
      <c r="M178" s="135"/>
      <c r="N178" s="135"/>
      <c r="O178" s="273">
        <f ca="1">IF($B178="","",SUMPRODUCT(--(Lineups!$C$88:$C$163=$B178),Lineups!$AO$88:$AO$163))</f>
        <v>7</v>
      </c>
      <c r="P178" s="135"/>
      <c r="Q178" s="273">
        <f t="shared" ca="1" si="105"/>
        <v>14</v>
      </c>
      <c r="R178" s="135"/>
      <c r="S178" s="135"/>
      <c r="T178" s="273">
        <f t="shared" si="106"/>
        <v>2</v>
      </c>
      <c r="U178" s="273" t="str">
        <f t="shared" si="107"/>
        <v>247</v>
      </c>
      <c r="V178" s="273" t="str">
        <f t="shared" si="107"/>
        <v>BOO D LIVERS</v>
      </c>
      <c r="W178" s="273">
        <f ca="1">IF($U178="","",SUMPRODUCT(--(Lineups!$AB$88:$AB$163=$U178),--(Lineups!$X$88:$X$163=""),Lineups!$S$88:$S$163))</f>
        <v>4</v>
      </c>
      <c r="X178" s="135"/>
      <c r="Y178" s="344">
        <f ca="1">IF($U178="","",SUMPRODUCT(--(Lineups!$AB$88:$AB$163=$U178),--(Lineups!$X$88:$X$163="X"),Lineups!$S$88:$S$163))</f>
        <v>0</v>
      </c>
      <c r="Z178" s="344">
        <f ca="1">IF(U178="","",(SUMPRODUCT(--(Lineups!$AE$88:$AE$163=$U178),Lineups!$S$88:$S$163)))</f>
        <v>9</v>
      </c>
      <c r="AA178" s="344">
        <f ca="1">IF(U178="","",(SUMPRODUCT(--(Lineups!$AH$88:$AH$163=$U178),Lineups!$S$88:$S$163)))</f>
        <v>0</v>
      </c>
      <c r="AB178" s="344">
        <f ca="1">IF(U178="","",(SUMPRODUCT(--(Lineups!$AK$88:$AK$163=$U178),Lineups!$S$88:$S$163)))</f>
        <v>0</v>
      </c>
      <c r="AC178" s="273">
        <f t="shared" ca="1" si="108"/>
        <v>9</v>
      </c>
      <c r="AD178" s="135"/>
      <c r="AE178" s="273">
        <f t="shared" ca="1" si="109"/>
        <v>13</v>
      </c>
      <c r="AF178" s="135"/>
      <c r="AG178" s="135"/>
      <c r="AH178" s="273">
        <f ca="1">IF($U178="","",SUMPRODUCT(--(Lineups!$Y$88:$Y$163=$U178),Lineups!$S$88:$S$163))</f>
        <v>0</v>
      </c>
      <c r="AI178" s="135"/>
      <c r="AJ178" s="273">
        <f t="shared" ca="1" si="110"/>
        <v>13</v>
      </c>
      <c r="AK178" s="135"/>
    </row>
    <row r="179" spans="1:37">
      <c r="A179" s="14">
        <f t="shared" si="101"/>
        <v>3</v>
      </c>
      <c r="B179" s="14" t="str">
        <f t="shared" si="102"/>
        <v>121</v>
      </c>
      <c r="C179" s="14" t="str">
        <f t="shared" si="102"/>
        <v>RACHEL TENSION</v>
      </c>
      <c r="D179" s="14">
        <f ca="1">IF($B179="","",SUMPRODUCT(--(Lineups!$F$88:$F$163=$B179),--(Lineups!$B$88:$B$163=""),Lineups!$AO$88:$AO$163))</f>
        <v>0</v>
      </c>
      <c r="E179" s="135"/>
      <c r="F179" s="344">
        <f ca="1">IF($B179="","",SUMPRODUCT(--(Lineups!$F$88:$F$163=$B179),--(Lineups!$B$88:$B$163="X"),Lineups!$AO$88:$AO$163))</f>
        <v>0</v>
      </c>
      <c r="G179" s="344">
        <f ca="1">IF($B179="","",SUMPRODUCT(--(Lineups!$I$88:$I$163=$B179),Lineups!$AO$88:$AO$163))</f>
        <v>0</v>
      </c>
      <c r="H179" s="344">
        <f ca="1">IF($B179="","",SUMPRODUCT(--(Lineups!$L$88:$L$163=$B179),Lineups!$AO$88:$AO$163))</f>
        <v>2</v>
      </c>
      <c r="I179" s="344">
        <f ca="1">IF($B179="","",SUMPRODUCT(--(Lineups!$O$88:$O$163=$B179),Lineups!$AO$88:$AO$163))</f>
        <v>0</v>
      </c>
      <c r="J179" s="14">
        <f t="shared" ca="1" si="103"/>
        <v>2</v>
      </c>
      <c r="K179" s="135"/>
      <c r="L179" s="14">
        <f t="shared" ca="1" si="104"/>
        <v>2</v>
      </c>
      <c r="M179" s="135"/>
      <c r="N179" s="135"/>
      <c r="O179" s="14">
        <f ca="1">IF($B179="","",SUMPRODUCT(--(Lineups!$C$88:$C$163=$B179),Lineups!$AO$88:$AO$163))</f>
        <v>0</v>
      </c>
      <c r="P179" s="135"/>
      <c r="Q179" s="14">
        <f t="shared" ca="1" si="105"/>
        <v>2</v>
      </c>
      <c r="R179" s="135"/>
      <c r="S179" s="135"/>
      <c r="T179" s="14">
        <f t="shared" si="106"/>
        <v>3</v>
      </c>
      <c r="U179" s="14" t="str">
        <f t="shared" si="107"/>
        <v>28</v>
      </c>
      <c r="V179" s="14" t="str">
        <f t="shared" si="107"/>
        <v>RACER MCCHASEHER</v>
      </c>
      <c r="W179" s="14">
        <f ca="1">IF($U179="","",SUMPRODUCT(--(Lineups!$AB$88:$AB$163=$U179),--(Lineups!$X$88:$X$163=""),Lineups!$S$88:$S$163))</f>
        <v>20</v>
      </c>
      <c r="X179" s="135"/>
      <c r="Y179" s="344">
        <f ca="1">IF($U179="","",SUMPRODUCT(--(Lineups!$AB$88:$AB$163=$U179),--(Lineups!$X$88:$X$163="X"),Lineups!$S$88:$S$163))</f>
        <v>0</v>
      </c>
      <c r="Z179" s="344">
        <f ca="1">IF(U179="","",(SUMPRODUCT(--(Lineups!$AE$88:$AE$163=$U179),Lineups!$S$88:$S$163)))</f>
        <v>0</v>
      </c>
      <c r="AA179" s="344">
        <f ca="1">IF(U179="","",(SUMPRODUCT(--(Lineups!$AH$88:$AH$163=$U179),Lineups!$S$88:$S$163)))</f>
        <v>10</v>
      </c>
      <c r="AB179" s="344">
        <f ca="1">IF(U179="","",(SUMPRODUCT(--(Lineups!$AK$88:$AK$163=$U179),Lineups!$S$88:$S$163)))</f>
        <v>0</v>
      </c>
      <c r="AC179" s="14">
        <f t="shared" ca="1" si="108"/>
        <v>10</v>
      </c>
      <c r="AD179" s="135"/>
      <c r="AE179" s="14">
        <f t="shared" ca="1" si="109"/>
        <v>30</v>
      </c>
      <c r="AF179" s="135"/>
      <c r="AG179" s="135"/>
      <c r="AH179" s="14">
        <f ca="1">IF($U179="","",SUMPRODUCT(--(Lineups!$Y$88:$Y$163=$U179),Lineups!$S$88:$S$163))</f>
        <v>4</v>
      </c>
      <c r="AI179" s="135"/>
      <c r="AJ179" s="14">
        <f t="shared" ca="1" si="110"/>
        <v>34</v>
      </c>
      <c r="AK179" s="135"/>
    </row>
    <row r="180" spans="1:37" ht="13">
      <c r="A180" s="273">
        <f t="shared" si="101"/>
        <v>4</v>
      </c>
      <c r="B180" s="273" t="str">
        <f t="shared" si="102"/>
        <v>17</v>
      </c>
      <c r="C180" s="273" t="str">
        <f t="shared" si="102"/>
        <v>MELISSA HEHMANN</v>
      </c>
      <c r="D180" s="273">
        <f ca="1">IF($B180="","",SUMPRODUCT(--(Lineups!$F$88:$F$163=$B180),--(Lineups!$B$88:$B$163=""),Lineups!$AO$88:$AO$163))</f>
        <v>0</v>
      </c>
      <c r="E180" s="135"/>
      <c r="F180" s="344">
        <f ca="1">IF($B180="","",SUMPRODUCT(--(Lineups!$F$88:$F$163=$B180),--(Lineups!$B$88:$B$163="X"),Lineups!$AO$88:$AO$163))</f>
        <v>0</v>
      </c>
      <c r="G180" s="344">
        <f ca="1">IF($B180="","",SUMPRODUCT(--(Lineups!$I$88:$I$163=$B180),Lineups!$AO$88:$AO$163))</f>
        <v>0</v>
      </c>
      <c r="H180" s="344">
        <f ca="1">IF($B180="","",SUMPRODUCT(--(Lineups!$L$88:$L$163=$B180),Lineups!$AO$88:$AO$163))</f>
        <v>17</v>
      </c>
      <c r="I180" s="344">
        <f ca="1">IF($B180="","",SUMPRODUCT(--(Lineups!$O$88:$O$163=$B180),Lineups!$AO$88:$AO$163))</f>
        <v>8</v>
      </c>
      <c r="J180" s="273">
        <f t="shared" ca="1" si="103"/>
        <v>25</v>
      </c>
      <c r="K180" s="135"/>
      <c r="L180" s="273">
        <f t="shared" ca="1" si="104"/>
        <v>25</v>
      </c>
      <c r="M180" s="135"/>
      <c r="N180" s="135"/>
      <c r="O180" s="273">
        <f ca="1">IF($B180="","",SUMPRODUCT(--(Lineups!$C$88:$C$163=$B180),Lineups!$AO$88:$AO$163))</f>
        <v>0</v>
      </c>
      <c r="P180" s="135"/>
      <c r="Q180" s="273">
        <f t="shared" ca="1" si="105"/>
        <v>25</v>
      </c>
      <c r="R180" s="135"/>
      <c r="S180" s="135"/>
      <c r="T180" s="273">
        <f t="shared" si="106"/>
        <v>4</v>
      </c>
      <c r="U180" s="273" t="str">
        <f t="shared" si="107"/>
        <v>3</v>
      </c>
      <c r="V180" s="273" t="str">
        <f t="shared" si="107"/>
        <v>ROXANNA HARDPLACE</v>
      </c>
      <c r="W180" s="273">
        <f ca="1">IF($U180="","",SUMPRODUCT(--(Lineups!$AB$88:$AB$163=$U180),--(Lineups!$X$88:$X$163=""),Lineups!$S$88:$S$163))</f>
        <v>0</v>
      </c>
      <c r="X180" s="135"/>
      <c r="Y180" s="344">
        <f ca="1">IF($U180="","",SUMPRODUCT(--(Lineups!$AB$88:$AB$163=$U180),--(Lineups!$X$88:$X$163="X"),Lineups!$S$88:$S$163))</f>
        <v>0</v>
      </c>
      <c r="Z180" s="344">
        <f ca="1">IF(U180="","",(SUMPRODUCT(--(Lineups!$AE$88:$AE$163=$U180),Lineups!$S$88:$S$163)))</f>
        <v>19</v>
      </c>
      <c r="AA180" s="344">
        <f ca="1">IF(U180="","",(SUMPRODUCT(--(Lineups!$AH$88:$AH$163=$U180),Lineups!$S$88:$S$163)))</f>
        <v>0</v>
      </c>
      <c r="AB180" s="344">
        <f ca="1">IF(U180="","",(SUMPRODUCT(--(Lineups!$AK$88:$AK$163=$U180),Lineups!$S$88:$S$163)))</f>
        <v>0</v>
      </c>
      <c r="AC180" s="273">
        <f t="shared" ca="1" si="108"/>
        <v>19</v>
      </c>
      <c r="AD180" s="135"/>
      <c r="AE180" s="273">
        <f t="shared" ca="1" si="109"/>
        <v>19</v>
      </c>
      <c r="AF180" s="135"/>
      <c r="AG180" s="135"/>
      <c r="AH180" s="273">
        <f ca="1">IF($U180="","",SUMPRODUCT(--(Lineups!$Y$88:$Y$163=$U180),Lineups!$S$88:$S$163))</f>
        <v>20</v>
      </c>
      <c r="AI180" s="135"/>
      <c r="AJ180" s="273">
        <f t="shared" ca="1" si="110"/>
        <v>39</v>
      </c>
      <c r="AK180" s="135"/>
    </row>
    <row r="181" spans="1:37">
      <c r="A181" s="14">
        <f t="shared" si="101"/>
        <v>5</v>
      </c>
      <c r="B181" s="14" t="str">
        <f t="shared" si="102"/>
        <v>1942</v>
      </c>
      <c r="C181" s="14" t="str">
        <f t="shared" si="102"/>
        <v>VERONICA DODGE</v>
      </c>
      <c r="D181" s="14">
        <f ca="1">IF($B181="","",SUMPRODUCT(--(Lineups!$F$88:$F$163=$B181),--(Lineups!$B$88:$B$163=""),Lineups!$AO$88:$AO$163))</f>
        <v>0</v>
      </c>
      <c r="E181" s="135"/>
      <c r="F181" s="344">
        <f ca="1">IF($B181="","",SUMPRODUCT(--(Lineups!$F$88:$F$163=$B181),--(Lineups!$B$88:$B$163="X"),Lineups!$AO$88:$AO$163))</f>
        <v>0</v>
      </c>
      <c r="G181" s="344">
        <f ca="1">IF($B181="","",SUMPRODUCT(--(Lineups!$I$88:$I$163=$B181),Lineups!$AO$88:$AO$163))</f>
        <v>2</v>
      </c>
      <c r="H181" s="344">
        <f ca="1">IF($B181="","",SUMPRODUCT(--(Lineups!$L$88:$L$163=$B181),Lineups!$AO$88:$AO$163))</f>
        <v>0</v>
      </c>
      <c r="I181" s="344">
        <f ca="1">IF($B181="","",SUMPRODUCT(--(Lineups!$O$88:$O$163=$B181),Lineups!$AO$88:$AO$163))</f>
        <v>0</v>
      </c>
      <c r="J181" s="14">
        <f t="shared" ca="1" si="103"/>
        <v>2</v>
      </c>
      <c r="K181" s="135"/>
      <c r="L181" s="14">
        <f t="shared" ca="1" si="104"/>
        <v>2</v>
      </c>
      <c r="M181" s="135"/>
      <c r="N181" s="135"/>
      <c r="O181" s="14">
        <f ca="1">IF($B181="","",SUMPRODUCT(--(Lineups!$C$88:$C$163=$B181),Lineups!$AO$88:$AO$163))</f>
        <v>0</v>
      </c>
      <c r="P181" s="135"/>
      <c r="Q181" s="14">
        <f t="shared" ca="1" si="105"/>
        <v>2</v>
      </c>
      <c r="R181" s="135"/>
      <c r="S181" s="135"/>
      <c r="T181" s="14">
        <f t="shared" si="106"/>
        <v>5</v>
      </c>
      <c r="U181" s="14" t="str">
        <f t="shared" si="107"/>
        <v>303</v>
      </c>
      <c r="V181" s="14" t="str">
        <f t="shared" si="107"/>
        <v>BRUISIE SIOUXXX</v>
      </c>
      <c r="W181" s="14">
        <f ca="1">IF($U181="","",SUMPRODUCT(--(Lineups!$AB$88:$AB$163=$U181),--(Lineups!$X$88:$X$163=""),Lineups!$S$88:$S$163))</f>
        <v>0</v>
      </c>
      <c r="X181" s="135"/>
      <c r="Y181" s="344">
        <f ca="1">IF($U181="","",SUMPRODUCT(--(Lineups!$AB$88:$AB$163=$U181),--(Lineups!$X$88:$X$163="X"),Lineups!$S$88:$S$163))</f>
        <v>0</v>
      </c>
      <c r="Z181" s="344">
        <f ca="1">IF(U181="","",(SUMPRODUCT(--(Lineups!$AE$88:$AE$163=$U181),Lineups!$S$88:$S$163)))</f>
        <v>19</v>
      </c>
      <c r="AA181" s="344">
        <f ca="1">IF(U181="","",(SUMPRODUCT(--(Lineups!$AH$88:$AH$163=$U181),Lineups!$S$88:$S$163)))</f>
        <v>4</v>
      </c>
      <c r="AB181" s="344">
        <f ca="1">IF(U181="","",(SUMPRODUCT(--(Lineups!$AK$88:$AK$163=$U181),Lineups!$S$88:$S$163)))</f>
        <v>19</v>
      </c>
      <c r="AC181" s="14">
        <f t="shared" ca="1" si="108"/>
        <v>42</v>
      </c>
      <c r="AD181" s="135"/>
      <c r="AE181" s="14">
        <f t="shared" ca="1" si="109"/>
        <v>42</v>
      </c>
      <c r="AF181" s="135"/>
      <c r="AG181" s="135"/>
      <c r="AH181" s="14">
        <f ca="1">IF($U181="","",SUMPRODUCT(--(Lineups!$Y$88:$Y$163=$U181),Lineups!$S$88:$S$163))</f>
        <v>0</v>
      </c>
      <c r="AI181" s="135"/>
      <c r="AJ181" s="14">
        <f t="shared" ca="1" si="110"/>
        <v>42</v>
      </c>
      <c r="AK181" s="135"/>
    </row>
    <row r="182" spans="1:37" ht="13">
      <c r="A182" s="273">
        <f t="shared" si="101"/>
        <v>6</v>
      </c>
      <c r="B182" s="273" t="str">
        <f t="shared" si="102"/>
        <v>2</v>
      </c>
      <c r="C182" s="273" t="str">
        <f t="shared" si="102"/>
        <v>CEREAL KILLER</v>
      </c>
      <c r="D182" s="273">
        <f ca="1">IF($B182="","",SUMPRODUCT(--(Lineups!$F$88:$F$163=$B182),--(Lineups!$B$88:$B$163=""),Lineups!$AO$88:$AO$163))</f>
        <v>2</v>
      </c>
      <c r="E182" s="135"/>
      <c r="F182" s="344">
        <f ca="1">IF($B182="","",SUMPRODUCT(--(Lineups!$F$88:$F$163=$B182),--(Lineups!$B$88:$B$163="X"),Lineups!$AO$88:$AO$163))</f>
        <v>0</v>
      </c>
      <c r="G182" s="344">
        <f ca="1">IF($B182="","",SUMPRODUCT(--(Lineups!$I$88:$I$163=$B182),Lineups!$AO$88:$AO$163))</f>
        <v>4</v>
      </c>
      <c r="H182" s="344">
        <f ca="1">IF($B182="","",SUMPRODUCT(--(Lineups!$L$88:$L$163=$B182),Lineups!$AO$88:$AO$163))</f>
        <v>0</v>
      </c>
      <c r="I182" s="344">
        <f ca="1">IF($B182="","",SUMPRODUCT(--(Lineups!$O$88:$O$163=$B182),Lineups!$AO$88:$AO$163))</f>
        <v>24</v>
      </c>
      <c r="J182" s="273">
        <f t="shared" ca="1" si="103"/>
        <v>28</v>
      </c>
      <c r="K182" s="135"/>
      <c r="L182" s="273">
        <f t="shared" ca="1" si="104"/>
        <v>30</v>
      </c>
      <c r="M182" s="135"/>
      <c r="N182" s="135"/>
      <c r="O182" s="273">
        <f ca="1">IF($B182="","",SUMPRODUCT(--(Lineups!$C$88:$C$163=$B182),Lineups!$AO$88:$AO$163))</f>
        <v>0</v>
      </c>
      <c r="P182" s="135"/>
      <c r="Q182" s="273">
        <f t="shared" ca="1" si="105"/>
        <v>30</v>
      </c>
      <c r="R182" s="135"/>
      <c r="S182" s="135"/>
      <c r="T182" s="273">
        <f t="shared" si="106"/>
        <v>6</v>
      </c>
      <c r="U182" s="273" t="str">
        <f t="shared" si="107"/>
        <v>45</v>
      </c>
      <c r="V182" s="273" t="str">
        <f t="shared" si="107"/>
        <v>FETA SLEEZE</v>
      </c>
      <c r="W182" s="273">
        <f ca="1">IF($U182="","",SUMPRODUCT(--(Lineups!$AB$88:$AB$163=$U182),--(Lineups!$X$88:$X$163=""),Lineups!$S$88:$S$163))</f>
        <v>4</v>
      </c>
      <c r="X182" s="135"/>
      <c r="Y182" s="344">
        <f ca="1">IF($U182="","",SUMPRODUCT(--(Lineups!$AB$88:$AB$163=$U182),--(Lineups!$X$88:$X$163="X"),Lineups!$S$88:$S$163))</f>
        <v>0</v>
      </c>
      <c r="Z182" s="344">
        <f ca="1">IF(U182="","",(SUMPRODUCT(--(Lineups!$AE$88:$AE$163=$U182),Lineups!$S$88:$S$163)))</f>
        <v>0</v>
      </c>
      <c r="AA182" s="344">
        <f ca="1">IF(U182="","",(SUMPRODUCT(--(Lineups!$AH$88:$AH$163=$U182),Lineups!$S$88:$S$163)))</f>
        <v>29</v>
      </c>
      <c r="AB182" s="344">
        <f ca="1">IF(U182="","",(SUMPRODUCT(--(Lineups!$AK$88:$AK$163=$U182),Lineups!$S$88:$S$163)))</f>
        <v>0</v>
      </c>
      <c r="AC182" s="273">
        <f t="shared" ca="1" si="108"/>
        <v>29</v>
      </c>
      <c r="AD182" s="135"/>
      <c r="AE182" s="273">
        <f t="shared" ca="1" si="109"/>
        <v>33</v>
      </c>
      <c r="AF182" s="135"/>
      <c r="AG182" s="135"/>
      <c r="AH182" s="273">
        <f ca="1">IF($U182="","",SUMPRODUCT(--(Lineups!$Y$88:$Y$163=$U182),Lineups!$S$88:$S$163))</f>
        <v>0</v>
      </c>
      <c r="AI182" s="135"/>
      <c r="AJ182" s="273">
        <f t="shared" ca="1" si="110"/>
        <v>33</v>
      </c>
      <c r="AK182" s="135"/>
    </row>
    <row r="183" spans="1:37">
      <c r="A183" s="14">
        <f t="shared" si="101"/>
        <v>7</v>
      </c>
      <c r="B183" s="14" t="str">
        <f t="shared" si="102"/>
        <v>218</v>
      </c>
      <c r="C183" s="14" t="str">
        <f t="shared" si="102"/>
        <v>ASIAN SINSATION</v>
      </c>
      <c r="D183" s="14">
        <f ca="1">IF($B183="","",SUMPRODUCT(--(Lineups!$F$88:$F$163=$B183),--(Lineups!$B$88:$B$163=""),Lineups!$AO$88:$AO$163))</f>
        <v>24</v>
      </c>
      <c r="E183" s="135"/>
      <c r="F183" s="344">
        <f ca="1">IF($B183="","",SUMPRODUCT(--(Lineups!$F$88:$F$163=$B183),--(Lineups!$B$88:$B$163="X"),Lineups!$AO$88:$AO$163))</f>
        <v>0</v>
      </c>
      <c r="G183" s="344">
        <f ca="1">IF($B183="","",SUMPRODUCT(--(Lineups!$I$88:$I$163=$B183),Lineups!$AO$88:$AO$163))</f>
        <v>7</v>
      </c>
      <c r="H183" s="344">
        <f ca="1">IF($B183="","",SUMPRODUCT(--(Lineups!$L$88:$L$163=$B183),Lineups!$AO$88:$AO$163))</f>
        <v>0</v>
      </c>
      <c r="I183" s="344">
        <f ca="1">IF($B183="","",SUMPRODUCT(--(Lineups!$O$88:$O$163=$B183),Lineups!$AO$88:$AO$163))</f>
        <v>0</v>
      </c>
      <c r="J183" s="14">
        <f t="shared" ca="1" si="103"/>
        <v>7</v>
      </c>
      <c r="K183" s="135"/>
      <c r="L183" s="14">
        <f t="shared" ca="1" si="104"/>
        <v>31</v>
      </c>
      <c r="M183" s="135"/>
      <c r="N183" s="135"/>
      <c r="O183" s="14">
        <f ca="1">IF($B183="","",SUMPRODUCT(--(Lineups!$C$88:$C$163=$B183),Lineups!$AO$88:$AO$163))</f>
        <v>0</v>
      </c>
      <c r="P183" s="135"/>
      <c r="Q183" s="14">
        <f t="shared" ca="1" si="105"/>
        <v>31</v>
      </c>
      <c r="R183" s="135"/>
      <c r="S183" s="135"/>
      <c r="T183" s="14">
        <f t="shared" si="106"/>
        <v>7</v>
      </c>
      <c r="U183" s="14" t="str">
        <f t="shared" si="107"/>
        <v>46</v>
      </c>
      <c r="V183" s="14" t="str">
        <f t="shared" si="107"/>
        <v>FATAL FEMME</v>
      </c>
      <c r="W183" s="14">
        <f ca="1">IF($U183="","",SUMPRODUCT(--(Lineups!$AB$88:$AB$163=$U183),--(Lineups!$X$88:$X$163=""),Lineups!$S$88:$S$163))</f>
        <v>39</v>
      </c>
      <c r="X183" s="135"/>
      <c r="Y183" s="344">
        <f ca="1">IF($U183="","",SUMPRODUCT(--(Lineups!$AB$88:$AB$163=$U183),--(Lineups!$X$88:$X$163="X"),Lineups!$S$88:$S$163))</f>
        <v>0</v>
      </c>
      <c r="Z183" s="344">
        <f ca="1">IF(U183="","",(SUMPRODUCT(--(Lineups!$AE$88:$AE$163=$U183),Lineups!$S$88:$S$163)))</f>
        <v>5</v>
      </c>
      <c r="AA183" s="344">
        <f ca="1">IF(U183="","",(SUMPRODUCT(--(Lineups!$AH$88:$AH$163=$U183),Lineups!$S$88:$S$163)))</f>
        <v>15</v>
      </c>
      <c r="AB183" s="344">
        <f ca="1">IF(U183="","",(SUMPRODUCT(--(Lineups!$AK$88:$AK$163=$U183),Lineups!$S$88:$S$163)))</f>
        <v>0</v>
      </c>
      <c r="AC183" s="14">
        <f t="shared" ca="1" si="108"/>
        <v>20</v>
      </c>
      <c r="AD183" s="135"/>
      <c r="AE183" s="14">
        <f t="shared" ca="1" si="109"/>
        <v>59</v>
      </c>
      <c r="AF183" s="135"/>
      <c r="AG183" s="135"/>
      <c r="AH183" s="14">
        <f ca="1">IF($U183="","",SUMPRODUCT(--(Lineups!$Y$88:$Y$163=$U183),Lineups!$S$88:$S$163))</f>
        <v>0</v>
      </c>
      <c r="AI183" s="135"/>
      <c r="AJ183" s="14">
        <f t="shared" ca="1" si="110"/>
        <v>59</v>
      </c>
      <c r="AK183" s="135"/>
    </row>
    <row r="184" spans="1:37" ht="13">
      <c r="A184" s="273">
        <f t="shared" si="101"/>
        <v>8</v>
      </c>
      <c r="B184" s="273" t="str">
        <f t="shared" si="102"/>
        <v>318</v>
      </c>
      <c r="C184" s="273" t="str">
        <f t="shared" si="102"/>
        <v>WILLA HOEFLINCH</v>
      </c>
      <c r="D184" s="273">
        <f ca="1">IF($B184="","",SUMPRODUCT(--(Lineups!$F$88:$F$163=$B184),--(Lineups!$B$88:$B$163=""),Lineups!$AO$88:$AO$163))</f>
        <v>0</v>
      </c>
      <c r="E184" s="135"/>
      <c r="F184" s="344">
        <f ca="1">IF($B184="","",SUMPRODUCT(--(Lineups!$F$88:$F$163=$B184),--(Lineups!$B$88:$B$163="X"),Lineups!$AO$88:$AO$163))</f>
        <v>0</v>
      </c>
      <c r="G184" s="344">
        <f ca="1">IF($B184="","",SUMPRODUCT(--(Lineups!$I$88:$I$163=$B184),Lineups!$AO$88:$AO$163))</f>
        <v>3</v>
      </c>
      <c r="H184" s="344">
        <f ca="1">IF($B184="","",SUMPRODUCT(--(Lineups!$L$88:$L$163=$B184),Lineups!$AO$88:$AO$163))</f>
        <v>0</v>
      </c>
      <c r="I184" s="344">
        <f ca="1">IF($B184="","",SUMPRODUCT(--(Lineups!$O$88:$O$163=$B184),Lineups!$AO$88:$AO$163))</f>
        <v>15</v>
      </c>
      <c r="J184" s="273">
        <f t="shared" ca="1" si="103"/>
        <v>18</v>
      </c>
      <c r="K184" s="135"/>
      <c r="L184" s="273">
        <f t="shared" ca="1" si="104"/>
        <v>18</v>
      </c>
      <c r="M184" s="135"/>
      <c r="N184" s="135"/>
      <c r="O184" s="273">
        <f ca="1">IF($B184="","",SUMPRODUCT(--(Lineups!$C$88:$C$163=$B184),Lineups!$AO$88:$AO$163))</f>
        <v>0</v>
      </c>
      <c r="P184" s="135"/>
      <c r="Q184" s="273">
        <f t="shared" ca="1" si="105"/>
        <v>18</v>
      </c>
      <c r="R184" s="135"/>
      <c r="S184" s="135"/>
      <c r="T184" s="273">
        <f t="shared" si="106"/>
        <v>8</v>
      </c>
      <c r="U184" s="273" t="str">
        <f t="shared" si="107"/>
        <v>462</v>
      </c>
      <c r="V184" s="273" t="str">
        <f t="shared" si="107"/>
        <v>ANOMALY</v>
      </c>
      <c r="W184" s="273">
        <f ca="1">IF($U184="","",SUMPRODUCT(--(Lineups!$AB$88:$AB$163=$U184),--(Lineups!$X$88:$X$163=""),Lineups!$S$88:$S$163))</f>
        <v>0</v>
      </c>
      <c r="X184" s="135"/>
      <c r="Y184" s="344">
        <f ca="1">IF($U184="","",SUMPRODUCT(--(Lineups!$AB$88:$AB$163=$U184),--(Lineups!$X$88:$X$163="X"),Lineups!$S$88:$S$163))</f>
        <v>0</v>
      </c>
      <c r="Z184" s="344">
        <f ca="1">IF(U184="","",(SUMPRODUCT(--(Lineups!$AE$88:$AE$163=$U184),Lineups!$S$88:$S$163)))</f>
        <v>0</v>
      </c>
      <c r="AA184" s="344">
        <f ca="1">IF(U184="","",(SUMPRODUCT(--(Lineups!$AH$88:$AH$163=$U184),Lineups!$S$88:$S$163)))</f>
        <v>0</v>
      </c>
      <c r="AB184" s="344">
        <f ca="1">IF(U184="","",(SUMPRODUCT(--(Lineups!$AK$88:$AK$163=$U184),Lineups!$S$88:$S$163)))</f>
        <v>0</v>
      </c>
      <c r="AC184" s="273">
        <f t="shared" ca="1" si="108"/>
        <v>0</v>
      </c>
      <c r="AD184" s="135"/>
      <c r="AE184" s="273">
        <f t="shared" ca="1" si="109"/>
        <v>0</v>
      </c>
      <c r="AF184" s="135"/>
      <c r="AG184" s="135"/>
      <c r="AH184" s="273">
        <f ca="1">IF($U184="","",SUMPRODUCT(--(Lineups!$Y$88:$Y$163=$U184),Lineups!$S$88:$S$163))</f>
        <v>32</v>
      </c>
      <c r="AI184" s="135"/>
      <c r="AJ184" s="273">
        <f t="shared" ca="1" si="110"/>
        <v>32</v>
      </c>
      <c r="AK184" s="135"/>
    </row>
    <row r="185" spans="1:37">
      <c r="A185" s="14">
        <f t="shared" si="101"/>
        <v>9</v>
      </c>
      <c r="B185" s="14" t="str">
        <f t="shared" si="102"/>
        <v>4</v>
      </c>
      <c r="C185" s="14" t="str">
        <f t="shared" si="102"/>
        <v>R.I.P. TIDE</v>
      </c>
      <c r="D185" s="14">
        <f ca="1">IF($B185="","",SUMPRODUCT(--(Lineups!$F$88:$F$163=$B185),--(Lineups!$B$88:$B$163=""),Lineups!$AO$88:$AO$163))</f>
        <v>17</v>
      </c>
      <c r="E185" s="135"/>
      <c r="F185" s="344">
        <f ca="1">IF($B185="","",SUMPRODUCT(--(Lineups!$F$88:$F$163=$B185),--(Lineups!$B$88:$B$163="X"),Lineups!$AO$88:$AO$163))</f>
        <v>0</v>
      </c>
      <c r="G185" s="344">
        <f ca="1">IF($B185="","",SUMPRODUCT(--(Lineups!$I$88:$I$163=$B185),Lineups!$AO$88:$AO$163))</f>
        <v>0</v>
      </c>
      <c r="H185" s="344">
        <f ca="1">IF($B185="","",SUMPRODUCT(--(Lineups!$L$88:$L$163=$B185),Lineups!$AO$88:$AO$163))</f>
        <v>30</v>
      </c>
      <c r="I185" s="344">
        <f ca="1">IF($B185="","",SUMPRODUCT(--(Lineups!$O$88:$O$163=$B185),Lineups!$AO$88:$AO$163))</f>
        <v>0</v>
      </c>
      <c r="J185" s="14">
        <f t="shared" ca="1" si="103"/>
        <v>30</v>
      </c>
      <c r="K185" s="135"/>
      <c r="L185" s="14">
        <f t="shared" ca="1" si="104"/>
        <v>47</v>
      </c>
      <c r="M185" s="135"/>
      <c r="N185" s="135"/>
      <c r="O185" s="14">
        <f ca="1">IF($B185="","",SUMPRODUCT(--(Lineups!$C$88:$C$163=$B185),Lineups!$AO$88:$AO$163))</f>
        <v>0</v>
      </c>
      <c r="P185" s="135"/>
      <c r="Q185" s="14">
        <f t="shared" ca="1" si="105"/>
        <v>47</v>
      </c>
      <c r="R185" s="135"/>
      <c r="S185" s="135"/>
      <c r="T185" s="14">
        <f t="shared" si="106"/>
        <v>9</v>
      </c>
      <c r="U185" s="14" t="str">
        <f t="shared" si="107"/>
        <v>620</v>
      </c>
      <c r="V185" s="14" t="str">
        <f t="shared" si="107"/>
        <v>LAZER BEAM</v>
      </c>
      <c r="W185" s="14">
        <f ca="1">IF($U185="","",SUMPRODUCT(--(Lineups!$AB$88:$AB$163=$U185),--(Lineups!$X$88:$X$163=""),Lineups!$S$88:$S$163))</f>
        <v>0</v>
      </c>
      <c r="X185" s="135"/>
      <c r="Y185" s="344">
        <f ca="1">IF($U185="","",SUMPRODUCT(--(Lineups!$AB$88:$AB$163=$U185),--(Lineups!$X$88:$X$163="X"),Lineups!$S$88:$S$163))</f>
        <v>0</v>
      </c>
      <c r="Z185" s="344">
        <f ca="1">IF(U185="","",(SUMPRODUCT(--(Lineups!$AE$88:$AE$163=$U185),Lineups!$S$88:$S$163)))</f>
        <v>0</v>
      </c>
      <c r="AA185" s="344">
        <f ca="1">IF(U185="","",(SUMPRODUCT(--(Lineups!$AH$88:$AH$163=$U185),Lineups!$S$88:$S$163)))</f>
        <v>0</v>
      </c>
      <c r="AB185" s="344">
        <f ca="1">IF(U185="","",(SUMPRODUCT(--(Lineups!$AK$88:$AK$163=$U185),Lineups!$S$88:$S$163)))</f>
        <v>0</v>
      </c>
      <c r="AC185" s="14">
        <f t="shared" ca="1" si="108"/>
        <v>0</v>
      </c>
      <c r="AD185" s="135"/>
      <c r="AE185" s="14">
        <f t="shared" ca="1" si="109"/>
        <v>0</v>
      </c>
      <c r="AF185" s="135"/>
      <c r="AG185" s="135"/>
      <c r="AH185" s="14">
        <f ca="1">IF($U185="","",SUMPRODUCT(--(Lineups!$Y$88:$Y$163=$U185),Lineups!$S$88:$S$163))</f>
        <v>3</v>
      </c>
      <c r="AI185" s="135"/>
      <c r="AJ185" s="14">
        <f t="shared" ca="1" si="110"/>
        <v>3</v>
      </c>
      <c r="AK185" s="135"/>
    </row>
    <row r="186" spans="1:37" ht="13">
      <c r="A186" s="273">
        <f t="shared" si="101"/>
        <v>10</v>
      </c>
      <c r="B186" s="273" t="str">
        <f t="shared" si="102"/>
        <v>614</v>
      </c>
      <c r="C186" s="273" t="str">
        <f t="shared" si="102"/>
        <v>G-ROCKET</v>
      </c>
      <c r="D186" s="273">
        <f ca="1">IF($B186="","",SUMPRODUCT(--(Lineups!$F$88:$F$163=$B186),--(Lineups!$B$88:$B$163=""),Lineups!$AO$88:$AO$163))</f>
        <v>0</v>
      </c>
      <c r="E186" s="135"/>
      <c r="F186" s="344">
        <f ca="1">IF($B186="","",SUMPRODUCT(--(Lineups!$F$88:$F$163=$B186),--(Lineups!$B$88:$B$163="X"),Lineups!$AO$88:$AO$163))</f>
        <v>0</v>
      </c>
      <c r="G186" s="344">
        <f ca="1">IF($B186="","",SUMPRODUCT(--(Lineups!$I$88:$I$163=$B186),Lineups!$AO$88:$AO$163))</f>
        <v>0</v>
      </c>
      <c r="H186" s="344">
        <f ca="1">IF($B186="","",SUMPRODUCT(--(Lineups!$L$88:$L$163=$B186),Lineups!$AO$88:$AO$163))</f>
        <v>0</v>
      </c>
      <c r="I186" s="344">
        <f ca="1">IF($B186="","",SUMPRODUCT(--(Lineups!$O$88:$O$163=$B186),Lineups!$AO$88:$AO$163))</f>
        <v>0</v>
      </c>
      <c r="J186" s="273">
        <f t="shared" ca="1" si="103"/>
        <v>0</v>
      </c>
      <c r="K186" s="135"/>
      <c r="L186" s="273">
        <f t="shared" ca="1" si="104"/>
        <v>0</v>
      </c>
      <c r="M186" s="135"/>
      <c r="N186" s="135"/>
      <c r="O186" s="273">
        <f ca="1">IF($B186="","",SUMPRODUCT(--(Lineups!$C$88:$C$163=$B186),Lineups!$AO$88:$AO$163))</f>
        <v>13</v>
      </c>
      <c r="P186" s="135"/>
      <c r="Q186" s="273">
        <f t="shared" ca="1" si="105"/>
        <v>13</v>
      </c>
      <c r="R186" s="135"/>
      <c r="S186" s="135"/>
      <c r="T186" s="273">
        <f t="shared" si="106"/>
        <v>10</v>
      </c>
      <c r="U186" s="273" t="str">
        <f t="shared" si="107"/>
        <v>666</v>
      </c>
      <c r="V186" s="273" t="str">
        <f t="shared" si="107"/>
        <v>ALLY SIN SHOVERLAND</v>
      </c>
      <c r="W186" s="273">
        <f ca="1">IF($U186="","",SUMPRODUCT(--(Lineups!$AB$88:$AB$163=$U186),--(Lineups!$X$88:$X$163=""),Lineups!$S$88:$S$163))</f>
        <v>0</v>
      </c>
      <c r="X186" s="135"/>
      <c r="Y186" s="344">
        <f ca="1">IF($U186="","",SUMPRODUCT(--(Lineups!$AB$88:$AB$163=$U186),--(Lineups!$X$88:$X$163="X"),Lineups!$S$88:$S$163))</f>
        <v>0</v>
      </c>
      <c r="Z186" s="344">
        <f ca="1">IF(U186="","",(SUMPRODUCT(--(Lineups!$AE$88:$AE$163=$U186),Lineups!$S$88:$S$163)))</f>
        <v>0</v>
      </c>
      <c r="AA186" s="344">
        <f ca="1">IF(U186="","",(SUMPRODUCT(--(Lineups!$AH$88:$AH$163=$U186),Lineups!$S$88:$S$163)))</f>
        <v>0</v>
      </c>
      <c r="AB186" s="344">
        <f ca="1">IF(U186="","",(SUMPRODUCT(--(Lineups!$AK$88:$AK$163=$U186),Lineups!$S$88:$S$163)))</f>
        <v>0</v>
      </c>
      <c r="AC186" s="273">
        <f t="shared" ca="1" si="108"/>
        <v>0</v>
      </c>
      <c r="AD186" s="135"/>
      <c r="AE186" s="273">
        <f t="shared" ca="1" si="109"/>
        <v>0</v>
      </c>
      <c r="AF186" s="135"/>
      <c r="AG186" s="135"/>
      <c r="AH186" s="273">
        <f ca="1">IF($U186="","",SUMPRODUCT(--(Lineups!$Y$88:$Y$163=$U186),Lineups!$S$88:$S$163))</f>
        <v>8</v>
      </c>
      <c r="AI186" s="135"/>
      <c r="AJ186" s="273">
        <f t="shared" ca="1" si="110"/>
        <v>8</v>
      </c>
      <c r="AK186" s="135"/>
    </row>
    <row r="187" spans="1:37">
      <c r="A187" s="14">
        <f t="shared" si="101"/>
        <v>11</v>
      </c>
      <c r="B187" s="14" t="str">
        <f t="shared" si="102"/>
        <v>69</v>
      </c>
      <c r="C187" s="14" t="str">
        <f t="shared" si="102"/>
        <v>PUSHYCAT</v>
      </c>
      <c r="D187" s="14">
        <f ca="1">IF($B187="","",SUMPRODUCT(--(Lineups!$F$88:$F$163=$B187),--(Lineups!$B$88:$B$163=""),Lineups!$AO$88:$AO$163))</f>
        <v>0</v>
      </c>
      <c r="E187" s="135"/>
      <c r="F187" s="344">
        <f ca="1">IF($B187="","",SUMPRODUCT(--(Lineups!$F$88:$F$163=$B187),--(Lineups!$B$88:$B$163="X"),Lineups!$AO$88:$AO$163))</f>
        <v>0</v>
      </c>
      <c r="G187" s="344">
        <f ca="1">IF($B187="","",SUMPRODUCT(--(Lineups!$I$88:$I$163=$B187),Lineups!$AO$88:$AO$163))</f>
        <v>0</v>
      </c>
      <c r="H187" s="344">
        <f ca="1">IF($B187="","",SUMPRODUCT(--(Lineups!$L$88:$L$163=$B187),Lineups!$AO$88:$AO$163))</f>
        <v>0</v>
      </c>
      <c r="I187" s="344">
        <f ca="1">IF($B187="","",SUMPRODUCT(--(Lineups!$O$88:$O$163=$B187),Lineups!$AO$88:$AO$163))</f>
        <v>0</v>
      </c>
      <c r="J187" s="14">
        <f t="shared" ca="1" si="103"/>
        <v>0</v>
      </c>
      <c r="K187" s="135"/>
      <c r="L187" s="14">
        <f t="shared" ca="1" si="104"/>
        <v>0</v>
      </c>
      <c r="M187" s="135"/>
      <c r="N187" s="135"/>
      <c r="O187" s="14">
        <f ca="1">IF($B187="","",SUMPRODUCT(--(Lineups!$C$88:$C$163=$B187),Lineups!$AO$88:$AO$163))</f>
        <v>15</v>
      </c>
      <c r="P187" s="135"/>
      <c r="Q187" s="14">
        <f t="shared" ca="1" si="105"/>
        <v>15</v>
      </c>
      <c r="R187" s="135"/>
      <c r="S187" s="135"/>
      <c r="T187" s="14">
        <f t="shared" si="106"/>
        <v>11</v>
      </c>
      <c r="U187" s="14" t="str">
        <f t="shared" si="107"/>
        <v>B00M</v>
      </c>
      <c r="V187" s="14" t="str">
        <f t="shared" si="107"/>
        <v>DOOM SHAKALAKA</v>
      </c>
      <c r="W187" s="14">
        <f ca="1">IF($U187="","",SUMPRODUCT(--(Lineups!$AB$88:$AB$163=$U187),--(Lineups!$X$88:$X$163=""),Lineups!$S$88:$S$163))</f>
        <v>0</v>
      </c>
      <c r="X187" s="135"/>
      <c r="Y187" s="344">
        <f ca="1">IF($U187="","",SUMPRODUCT(--(Lineups!$AB$88:$AB$163=$U187),--(Lineups!$X$88:$X$163="X"),Lineups!$S$88:$S$163))</f>
        <v>0</v>
      </c>
      <c r="Z187" s="344">
        <f ca="1">IF(U187="","",(SUMPRODUCT(--(Lineups!$AE$88:$AE$163=$U187),Lineups!$S$88:$S$163)))</f>
        <v>0</v>
      </c>
      <c r="AA187" s="344">
        <f ca="1">IF(U187="","",(SUMPRODUCT(--(Lineups!$AH$88:$AH$163=$U187),Lineups!$S$88:$S$163)))</f>
        <v>4</v>
      </c>
      <c r="AB187" s="344">
        <f ca="1">IF(U187="","",(SUMPRODUCT(--(Lineups!$AK$88:$AK$163=$U187),Lineups!$S$88:$S$163)))</f>
        <v>15</v>
      </c>
      <c r="AC187" s="14">
        <f t="shared" ca="1" si="108"/>
        <v>19</v>
      </c>
      <c r="AD187" s="135"/>
      <c r="AE187" s="14">
        <f t="shared" ca="1" si="109"/>
        <v>19</v>
      </c>
      <c r="AF187" s="135"/>
      <c r="AG187" s="135"/>
      <c r="AH187" s="14">
        <f ca="1">IF($U187="","",SUMPRODUCT(--(Lineups!$Y$88:$Y$163=$U187),Lineups!$S$88:$S$163))</f>
        <v>0</v>
      </c>
      <c r="AI187" s="135"/>
      <c r="AJ187" s="14">
        <f t="shared" ca="1" si="110"/>
        <v>19</v>
      </c>
      <c r="AK187" s="135"/>
    </row>
    <row r="188" spans="1:37" ht="13">
      <c r="A188" s="273">
        <f t="shared" si="101"/>
        <v>12</v>
      </c>
      <c r="B188" s="273" t="str">
        <f t="shared" si="102"/>
        <v>7</v>
      </c>
      <c r="C188" s="273" t="str">
        <f t="shared" si="102"/>
        <v>DORA THE DESTROYER</v>
      </c>
      <c r="D188" s="273">
        <f ca="1">IF($B188="","",SUMPRODUCT(--(Lineups!$F$88:$F$163=$B188),--(Lineups!$B$88:$B$163=""),Lineups!$AO$88:$AO$163))</f>
        <v>15</v>
      </c>
      <c r="E188" s="135"/>
      <c r="F188" s="344">
        <f ca="1">IF($B188="","",SUMPRODUCT(--(Lineups!$F$88:$F$163=$B188),--(Lineups!$B$88:$B$163="X"),Lineups!$AO$88:$AO$163))</f>
        <v>0</v>
      </c>
      <c r="G188" s="344">
        <f ca="1">IF($B188="","",SUMPRODUCT(--(Lineups!$I$88:$I$163=$B188),Lineups!$AO$88:$AO$163))</f>
        <v>15</v>
      </c>
      <c r="H188" s="344">
        <f ca="1">IF($B188="","",SUMPRODUCT(--(Lineups!$L$88:$L$163=$B188),Lineups!$AO$88:$AO$163))</f>
        <v>7</v>
      </c>
      <c r="I188" s="344">
        <f ca="1">IF($B188="","",SUMPRODUCT(--(Lineups!$O$88:$O$163=$B188),Lineups!$AO$88:$AO$163))</f>
        <v>2</v>
      </c>
      <c r="J188" s="273">
        <f t="shared" ca="1" si="103"/>
        <v>24</v>
      </c>
      <c r="K188" s="135"/>
      <c r="L188" s="273">
        <f t="shared" ca="1" si="104"/>
        <v>39</v>
      </c>
      <c r="M188" s="135"/>
      <c r="N188" s="135"/>
      <c r="O188" s="273">
        <f ca="1">IF($B188="","",SUMPRODUCT(--(Lineups!$C$88:$C$163=$B188),Lineups!$AO$88:$AO$163))</f>
        <v>0</v>
      </c>
      <c r="P188" s="135"/>
      <c r="Q188" s="273">
        <f t="shared" ca="1" si="105"/>
        <v>39</v>
      </c>
      <c r="R188" s="135"/>
      <c r="S188" s="135"/>
      <c r="T188" s="273">
        <f t="shared" si="106"/>
        <v>12</v>
      </c>
      <c r="U188" s="273" t="str">
        <f t="shared" si="107"/>
        <v>N20</v>
      </c>
      <c r="V188" s="273" t="str">
        <f t="shared" si="107"/>
        <v>COOL WHIP</v>
      </c>
      <c r="W188" s="273">
        <f ca="1">IF($U188="","",SUMPRODUCT(--(Lineups!$AB$88:$AB$163=$U188),--(Lineups!$X$88:$X$163=""),Lineups!$S$88:$S$163))</f>
        <v>0</v>
      </c>
      <c r="X188" s="135"/>
      <c r="Y188" s="344">
        <f ca="1">IF($U188="","",SUMPRODUCT(--(Lineups!$AB$88:$AB$163=$U188),--(Lineups!$X$88:$X$163="X"),Lineups!$S$88:$S$163))</f>
        <v>0</v>
      </c>
      <c r="Z188" s="344">
        <f ca="1">IF(U188="","",(SUMPRODUCT(--(Lineups!$AE$88:$AE$163=$U188),Lineups!$S$88:$S$163)))</f>
        <v>0</v>
      </c>
      <c r="AA188" s="344">
        <f ca="1">IF(U188="","",(SUMPRODUCT(--(Lineups!$AH$88:$AH$163=$U188),Lineups!$S$88:$S$163)))</f>
        <v>0</v>
      </c>
      <c r="AB188" s="344">
        <f ca="1">IF(U188="","",(SUMPRODUCT(--(Lineups!$AK$88:$AK$163=$U188),Lineups!$S$88:$S$163)))</f>
        <v>14</v>
      </c>
      <c r="AC188" s="273">
        <f t="shared" ca="1" si="108"/>
        <v>14</v>
      </c>
      <c r="AD188" s="135"/>
      <c r="AE188" s="273">
        <f t="shared" ca="1" si="109"/>
        <v>14</v>
      </c>
      <c r="AF188" s="135"/>
      <c r="AG188" s="135"/>
      <c r="AH188" s="273">
        <f ca="1">IF($U188="","",SUMPRODUCT(--(Lineups!$Y$88:$Y$163=$U188),Lineups!$S$88:$S$163))</f>
        <v>0</v>
      </c>
      <c r="AI188" s="135"/>
      <c r="AJ188" s="273">
        <f t="shared" ca="1" si="110"/>
        <v>14</v>
      </c>
      <c r="AK188" s="135"/>
    </row>
    <row r="189" spans="1:37">
      <c r="A189" s="14">
        <f t="shared" si="101"/>
        <v>13</v>
      </c>
      <c r="B189" s="14" t="str">
        <f t="shared" si="102"/>
        <v>76</v>
      </c>
      <c r="C189" s="14" t="str">
        <f t="shared" si="102"/>
        <v>MAIDEN AMERICA</v>
      </c>
      <c r="D189" s="14">
        <f ca="1">IF($B189="","",SUMPRODUCT(--(Lineups!$F$88:$F$163=$B189),--(Lineups!$B$88:$B$163=""),Lineups!$AO$88:$AO$163))</f>
        <v>0</v>
      </c>
      <c r="E189" s="135"/>
      <c r="F189" s="344">
        <f ca="1">IF($B189="","",SUMPRODUCT(--(Lineups!$F$88:$F$163=$B189),--(Lineups!$B$88:$B$163="X"),Lineups!$AO$88:$AO$163))</f>
        <v>0</v>
      </c>
      <c r="G189" s="344">
        <f ca="1">IF($B189="","",SUMPRODUCT(--(Lineups!$I$88:$I$163=$B189),Lineups!$AO$88:$AO$163))</f>
        <v>0</v>
      </c>
      <c r="H189" s="344">
        <f ca="1">IF($B189="","",SUMPRODUCT(--(Lineups!$L$88:$L$163=$B189),Lineups!$AO$88:$AO$163))</f>
        <v>0</v>
      </c>
      <c r="I189" s="344">
        <f ca="1">IF($B189="","",SUMPRODUCT(--(Lineups!$O$88:$O$163=$B189),Lineups!$AO$88:$AO$163))</f>
        <v>0</v>
      </c>
      <c r="J189" s="14">
        <f t="shared" ca="1" si="103"/>
        <v>0</v>
      </c>
      <c r="K189" s="135"/>
      <c r="L189" s="14">
        <f t="shared" ca="1" si="104"/>
        <v>0</v>
      </c>
      <c r="M189" s="135"/>
      <c r="N189" s="135"/>
      <c r="O189" s="14">
        <f ca="1">IF($B189="","",SUMPRODUCT(--(Lineups!$C$88:$C$163=$B189),Lineups!$AO$88:$AO$163))</f>
        <v>8</v>
      </c>
      <c r="P189" s="135"/>
      <c r="Q189" s="14">
        <f t="shared" ca="1" si="105"/>
        <v>8</v>
      </c>
      <c r="R189" s="135"/>
      <c r="S189" s="135"/>
      <c r="T189" s="14">
        <f t="shared" si="106"/>
        <v>13</v>
      </c>
      <c r="U189" s="14" t="str">
        <f t="shared" si="107"/>
        <v>W00T</v>
      </c>
      <c r="V189" s="14" t="str">
        <f t="shared" si="107"/>
        <v>GENNIFERAL</v>
      </c>
      <c r="W189" s="14">
        <f ca="1">IF($U189="","",SUMPRODUCT(--(Lineups!$AB$88:$AB$163=$U189),--(Lineups!$X$88:$X$163=""),Lineups!$S$88:$S$163))</f>
        <v>0</v>
      </c>
      <c r="X189" s="135"/>
      <c r="Y189" s="344">
        <f ca="1">IF($U189="","",SUMPRODUCT(--(Lineups!$AB$88:$AB$163=$U189),--(Lineups!$X$88:$X$163="X"),Lineups!$S$88:$S$163))</f>
        <v>0</v>
      </c>
      <c r="Z189" s="344">
        <f ca="1">IF(U189="","",(SUMPRODUCT(--(Lineups!$AE$88:$AE$163=$U189),Lineups!$S$88:$S$163)))</f>
        <v>0</v>
      </c>
      <c r="AA189" s="344">
        <f ca="1">IF(U189="","",(SUMPRODUCT(--(Lineups!$AH$88:$AH$163=$U189),Lineups!$S$88:$S$163)))</f>
        <v>0</v>
      </c>
      <c r="AB189" s="344">
        <f ca="1">IF(U189="","",(SUMPRODUCT(--(Lineups!$AK$88:$AK$163=$U189),Lineups!$S$88:$S$163)))</f>
        <v>5</v>
      </c>
      <c r="AC189" s="14">
        <f t="shared" ca="1" si="108"/>
        <v>5</v>
      </c>
      <c r="AD189" s="135"/>
      <c r="AE189" s="14">
        <f t="shared" ca="1" si="109"/>
        <v>5</v>
      </c>
      <c r="AF189" s="135"/>
      <c r="AG189" s="135"/>
      <c r="AH189" s="14">
        <f ca="1">IF($U189="","",SUMPRODUCT(--(Lineups!$Y$88:$Y$163=$U189),Lineups!$S$88:$S$163))</f>
        <v>0</v>
      </c>
      <c r="AI189" s="135"/>
      <c r="AJ189" s="14">
        <f t="shared" ca="1" si="110"/>
        <v>5</v>
      </c>
      <c r="AK189" s="135"/>
    </row>
    <row r="190" spans="1:37" ht="13">
      <c r="A190" s="273">
        <f t="shared" si="101"/>
        <v>14</v>
      </c>
      <c r="B190" s="273" t="str">
        <f t="shared" si="102"/>
        <v>95</v>
      </c>
      <c r="C190" s="273" t="str">
        <f t="shared" si="102"/>
        <v>MUTANT JEAN</v>
      </c>
      <c r="D190" s="273">
        <f ca="1">IF($B190="","",SUMPRODUCT(--(Lineups!$F$88:$F$163=$B190),--(Lineups!$B$88:$B$163=""),Lineups!$AO$88:$AO$163))</f>
        <v>0</v>
      </c>
      <c r="E190" s="135"/>
      <c r="F190" s="344">
        <f ca="1">IF($B190="","",SUMPRODUCT(--(Lineups!$F$88:$F$163=$B190),--(Lineups!$B$88:$B$163="X"),Lineups!$AO$88:$AO$163))</f>
        <v>0</v>
      </c>
      <c r="G190" s="344">
        <f ca="1">IF($B190="","",SUMPRODUCT(--(Lineups!$I$88:$I$163=$B190),Lineups!$AO$88:$AO$163))</f>
        <v>25</v>
      </c>
      <c r="H190" s="344">
        <f ca="1">IF($B190="","",SUMPRODUCT(--(Lineups!$L$88:$L$163=$B190),Lineups!$AO$88:$AO$163))</f>
        <v>2</v>
      </c>
      <c r="I190" s="344">
        <f ca="1">IF($B190="","",SUMPRODUCT(--(Lineups!$O$88:$O$163=$B190),Lineups!$AO$88:$AO$163))</f>
        <v>4</v>
      </c>
      <c r="J190" s="273">
        <f t="shared" ca="1" si="103"/>
        <v>31</v>
      </c>
      <c r="K190" s="135"/>
      <c r="L190" s="273">
        <f t="shared" ca="1" si="104"/>
        <v>31</v>
      </c>
      <c r="M190" s="135"/>
      <c r="N190" s="135"/>
      <c r="O190" s="273">
        <f ca="1">IF($B190="","",SUMPRODUCT(--(Lineups!$C$88:$C$163=$B190),Lineups!$AO$88:$AO$163))</f>
        <v>0</v>
      </c>
      <c r="P190" s="135"/>
      <c r="Q190" s="273">
        <f t="shared" ca="1" si="105"/>
        <v>31</v>
      </c>
      <c r="R190" s="135"/>
      <c r="S190" s="135"/>
      <c r="T190" s="273">
        <f t="shared" si="106"/>
        <v>14</v>
      </c>
      <c r="U190" s="273" t="str">
        <f t="shared" si="107"/>
        <v>8</v>
      </c>
      <c r="V190" s="273" t="str">
        <f t="shared" si="107"/>
        <v>GHETTO BARBIE (ALT)</v>
      </c>
      <c r="W190" s="273">
        <f ca="1">IF($U190="","",SUMPRODUCT(--(Lineups!$AB$88:$AB$163=$U190),--(Lineups!$X$88:$X$163=""),Lineups!$S$88:$S$163))</f>
        <v>0</v>
      </c>
      <c r="X190" s="135"/>
      <c r="Y190" s="344">
        <f ca="1">IF($U190="","",SUMPRODUCT(--(Lineups!$AB$88:$AB$163=$U190),--(Lineups!$X$88:$X$163="X"),Lineups!$S$88:$S$163))</f>
        <v>0</v>
      </c>
      <c r="Z190" s="344">
        <f ca="1">IF(U190="","",(SUMPRODUCT(--(Lineups!$AE$88:$AE$163=$U190),Lineups!$S$88:$S$163)))</f>
        <v>0</v>
      </c>
      <c r="AA190" s="344">
        <f ca="1">IF(U190="","",(SUMPRODUCT(--(Lineups!$AH$88:$AH$163=$U190),Lineups!$S$88:$S$163)))</f>
        <v>0</v>
      </c>
      <c r="AB190" s="344">
        <f ca="1">IF(U190="","",(SUMPRODUCT(--(Lineups!$AK$88:$AK$163=$U190),Lineups!$S$88:$S$163)))</f>
        <v>0</v>
      </c>
      <c r="AC190" s="273">
        <f t="shared" ca="1" si="108"/>
        <v>0</v>
      </c>
      <c r="AD190" s="135"/>
      <c r="AE190" s="273">
        <f t="shared" ca="1" si="109"/>
        <v>0</v>
      </c>
      <c r="AF190" s="135"/>
      <c r="AG190" s="135"/>
      <c r="AH190" s="273">
        <f ca="1">IF($U190="","",SUMPRODUCT(--(Lineups!$Y$88:$Y$163=$U190),Lineups!$S$88:$S$163))</f>
        <v>0</v>
      </c>
      <c r="AI190" s="135"/>
      <c r="AJ190" s="273">
        <f t="shared" ca="1" si="110"/>
        <v>0</v>
      </c>
      <c r="AK190" s="135"/>
    </row>
    <row r="191" spans="1:37">
      <c r="A191" s="14">
        <f t="shared" si="101"/>
        <v>15</v>
      </c>
      <c r="B191" s="14" t="str">
        <f t="shared" si="102"/>
        <v>1980</v>
      </c>
      <c r="C191" s="14" t="str">
        <f t="shared" si="102"/>
        <v>SHIVA DIVA (ALT)</v>
      </c>
      <c r="D191" s="14">
        <f ca="1">IF($B191="","",SUMPRODUCT(--(Lineups!$F$88:$F$163=$B191),--(Lineups!$B$88:$B$163=""),Lineups!$AO$88:$AO$163))</f>
        <v>0</v>
      </c>
      <c r="E191" s="135"/>
      <c r="F191" s="344">
        <f ca="1">IF($B191="","",SUMPRODUCT(--(Lineups!$F$88:$F$163=$B191),--(Lineups!$B$88:$B$163="X"),Lineups!$AO$88:$AO$163))</f>
        <v>0</v>
      </c>
      <c r="G191" s="344">
        <f ca="1">IF($B191="","",SUMPRODUCT(--(Lineups!$I$88:$I$163=$B191),Lineups!$AO$88:$AO$163))</f>
        <v>0</v>
      </c>
      <c r="H191" s="344">
        <f ca="1">IF($B191="","",SUMPRODUCT(--(Lineups!$L$88:$L$163=$B191),Lineups!$AO$88:$AO$163))</f>
        <v>0</v>
      </c>
      <c r="I191" s="344">
        <f ca="1">IF($B191="","",SUMPRODUCT(--(Lineups!$O$88:$O$163=$B191),Lineups!$AO$88:$AO$163))</f>
        <v>0</v>
      </c>
      <c r="J191" s="14">
        <f t="shared" ca="1" si="103"/>
        <v>0</v>
      </c>
      <c r="K191" s="135"/>
      <c r="L191" s="14">
        <f t="shared" ca="1" si="104"/>
        <v>0</v>
      </c>
      <c r="M191" s="135"/>
      <c r="N191" s="135"/>
      <c r="O191" s="14">
        <f ca="1">IF($B191="","",SUMPRODUCT(--(Lineups!$C$88:$C$163=$B191),Lineups!$AO$88:$AO$163))</f>
        <v>0</v>
      </c>
      <c r="P191" s="135"/>
      <c r="Q191" s="14">
        <f t="shared" ca="1" si="105"/>
        <v>0</v>
      </c>
      <c r="R191" s="135"/>
      <c r="S191" s="135"/>
      <c r="T191" s="14">
        <f t="shared" si="106"/>
        <v>15</v>
      </c>
      <c r="U191" s="14" t="str">
        <f t="shared" si="107"/>
        <v>MGS4</v>
      </c>
      <c r="V191" s="14" t="str">
        <f t="shared" si="107"/>
        <v>MERYL SLAUGHTERBURGH (ALT)</v>
      </c>
      <c r="W191" s="14">
        <f ca="1">IF($U191="","",SUMPRODUCT(--(Lineups!$AB$88:$AB$163=$U191),--(Lineups!$X$88:$X$163=""),Lineups!$S$88:$S$163))</f>
        <v>0</v>
      </c>
      <c r="X191" s="135"/>
      <c r="Y191" s="344">
        <f ca="1">IF($U191="","",SUMPRODUCT(--(Lineups!$AB$88:$AB$163=$U191),--(Lineups!$X$88:$X$163="X"),Lineups!$S$88:$S$163))</f>
        <v>0</v>
      </c>
      <c r="Z191" s="344">
        <f ca="1">IF(U191="","",(SUMPRODUCT(--(Lineups!$AE$88:$AE$163=$U191),Lineups!$S$88:$S$163)))</f>
        <v>0</v>
      </c>
      <c r="AA191" s="344">
        <f ca="1">IF(U191="","",(SUMPRODUCT(--(Lineups!$AH$88:$AH$163=$U191),Lineups!$S$88:$S$163)))</f>
        <v>0</v>
      </c>
      <c r="AB191" s="344">
        <f ca="1">IF(U191="","",(SUMPRODUCT(--(Lineups!$AK$88:$AK$163=$U191),Lineups!$S$88:$S$163)))</f>
        <v>4</v>
      </c>
      <c r="AC191" s="14">
        <f t="shared" ca="1" si="108"/>
        <v>4</v>
      </c>
      <c r="AD191" s="135"/>
      <c r="AE191" s="14">
        <f t="shared" ca="1" si="109"/>
        <v>4</v>
      </c>
      <c r="AF191" s="135"/>
      <c r="AG191" s="135"/>
      <c r="AH191" s="14">
        <f ca="1">IF($U191="","",SUMPRODUCT(--(Lineups!$Y$88:$Y$163=$U191),Lineups!$S$88:$S$163))</f>
        <v>0</v>
      </c>
      <c r="AI191" s="135"/>
      <c r="AJ191" s="14">
        <f t="shared" ca="1" si="110"/>
        <v>4</v>
      </c>
      <c r="AK191" s="135"/>
    </row>
    <row r="192" spans="1:37" ht="13">
      <c r="A192" s="273">
        <f t="shared" si="101"/>
        <v>16</v>
      </c>
      <c r="B192" s="273" t="str">
        <f t="shared" si="102"/>
        <v>313</v>
      </c>
      <c r="C192" s="273" t="str">
        <f t="shared" si="102"/>
        <v>HATERADE (ALT)</v>
      </c>
      <c r="D192" s="273">
        <f ca="1">IF($B192="","",SUMPRODUCT(--(Lineups!$F$88:$F$163=$B192),--(Lineups!$B$88:$B$163=""),Lineups!$AO$88:$AO$163))</f>
        <v>0</v>
      </c>
      <c r="E192" s="135"/>
      <c r="F192" s="344">
        <f ca="1">IF($B192="","",SUMPRODUCT(--(Lineups!$F$88:$F$163=$B192),--(Lineups!$B$88:$B$163="X"),Lineups!$AO$88:$AO$163))</f>
        <v>0</v>
      </c>
      <c r="G192" s="344">
        <f ca="1">IF($B192="","",SUMPRODUCT(--(Lineups!$I$88:$I$163=$B192),Lineups!$AO$88:$AO$163))</f>
        <v>0</v>
      </c>
      <c r="H192" s="344">
        <f ca="1">IF($B192="","",SUMPRODUCT(--(Lineups!$L$88:$L$163=$B192),Lineups!$AO$88:$AO$163))</f>
        <v>0</v>
      </c>
      <c r="I192" s="344">
        <f ca="1">IF($B192="","",SUMPRODUCT(--(Lineups!$O$88:$O$163=$B192),Lineups!$AO$88:$AO$163))</f>
        <v>0</v>
      </c>
      <c r="J192" s="273">
        <f t="shared" ca="1" si="103"/>
        <v>0</v>
      </c>
      <c r="K192" s="135"/>
      <c r="L192" s="273">
        <f t="shared" ca="1" si="104"/>
        <v>0</v>
      </c>
      <c r="M192" s="135"/>
      <c r="N192" s="135"/>
      <c r="O192" s="273">
        <f ca="1">IF($B192="","",SUMPRODUCT(--(Lineups!$C$88:$C$163=$B192),Lineups!$AO$88:$AO$163))</f>
        <v>0</v>
      </c>
      <c r="P192" s="135"/>
      <c r="Q192" s="273">
        <f t="shared" ca="1" si="105"/>
        <v>0</v>
      </c>
      <c r="R192" s="135"/>
      <c r="S192" s="135"/>
      <c r="T192" s="273">
        <f t="shared" si="106"/>
        <v>16</v>
      </c>
      <c r="U192" s="273" t="str">
        <f t="shared" si="107"/>
        <v/>
      </c>
      <c r="V192" s="273" t="str">
        <f t="shared" si="107"/>
        <v/>
      </c>
      <c r="W192" s="273" t="str">
        <f ca="1">IF($U192="","",SUMPRODUCT(--(Lineups!$AB$88:$AB$163=$U192),--(Lineups!$X$88:$X$163=""),Lineups!$S$88:$S$163))</f>
        <v/>
      </c>
      <c r="X192" s="135"/>
      <c r="Y192" s="344" t="str">
        <f ca="1">IF($U192="","",SUMPRODUCT(--(Lineups!$AB$88:$AB$163=$U192),--(Lineups!$X$88:$X$163="X"),Lineups!$S$88:$S$163))</f>
        <v/>
      </c>
      <c r="Z192" s="344" t="str">
        <f ca="1">IF(U192="","",(SUMPRODUCT(--(Lineups!$AE$88:$AE$163=$U192),Lineups!$S$88:$S$163)))</f>
        <v/>
      </c>
      <c r="AA192" s="344" t="str">
        <f ca="1">IF(U192="","",(SUMPRODUCT(--(Lineups!$AH$88:$AH$163=$U192),Lineups!$S$88:$S$163)))</f>
        <v/>
      </c>
      <c r="AB192" s="344" t="str">
        <f ca="1">IF(U192="","",(SUMPRODUCT(--(Lineups!$AK$88:$AK$163=$U192),Lineups!$S$88:$S$163)))</f>
        <v/>
      </c>
      <c r="AC192" s="273">
        <f t="shared" si="108"/>
        <v>0</v>
      </c>
      <c r="AD192" s="135"/>
      <c r="AE192" s="273" t="str">
        <f t="shared" si="109"/>
        <v/>
      </c>
      <c r="AF192" s="135"/>
      <c r="AG192" s="135"/>
      <c r="AH192" s="273" t="str">
        <f ca="1">IF($U192="","",SUMPRODUCT(--(Lineups!$Y$88:$Y$163=$U192),Lineups!$S$88:$S$163))</f>
        <v/>
      </c>
      <c r="AI192" s="135"/>
      <c r="AJ192" s="273" t="str">
        <f t="shared" si="110"/>
        <v/>
      </c>
      <c r="AK192" s="135"/>
    </row>
    <row r="193" spans="1:37">
      <c r="A193" s="14">
        <f t="shared" si="101"/>
        <v>17</v>
      </c>
      <c r="B193" s="14" t="str">
        <f t="shared" si="102"/>
        <v/>
      </c>
      <c r="C193" s="14" t="str">
        <f t="shared" si="102"/>
        <v/>
      </c>
      <c r="D193" s="14" t="str">
        <f ca="1">IF($B193="","",SUMPRODUCT(--(Lineups!$F$88:$F$163=$B193),--(Lineups!$B$88:$B$163=""),Lineups!$AO$88:$AO$163))</f>
        <v/>
      </c>
      <c r="E193" s="135"/>
      <c r="F193" s="344" t="str">
        <f ca="1">IF($B193="","",SUMPRODUCT(--(Lineups!$F$88:$F$163=$B193),--(Lineups!$B$88:$B$163="X"),Lineups!$AO$88:$AO$163))</f>
        <v/>
      </c>
      <c r="G193" s="344" t="str">
        <f ca="1">IF($B193="","",SUMPRODUCT(--(Lineups!$I$88:$I$163=$B193),Lineups!$AO$88:$AO$163))</f>
        <v/>
      </c>
      <c r="H193" s="344" t="str">
        <f ca="1">IF($B193="","",SUMPRODUCT(--(Lineups!$L$88:$L$163=$B193),Lineups!$AO$88:$AO$163))</f>
        <v/>
      </c>
      <c r="I193" s="344" t="str">
        <f ca="1">IF($B193="","",SUMPRODUCT(--(Lineups!$O$88:$O$163=$B193),Lineups!$AO$88:$AO$163))</f>
        <v/>
      </c>
      <c r="J193" s="14" t="str">
        <f t="shared" si="103"/>
        <v/>
      </c>
      <c r="K193" s="135"/>
      <c r="L193" s="14" t="str">
        <f t="shared" si="104"/>
        <v/>
      </c>
      <c r="M193" s="135"/>
      <c r="N193" s="135"/>
      <c r="O193" s="14" t="str">
        <f ca="1">IF($B193="","",SUMPRODUCT(--(Lineups!$C$88:$C$163=$B193),Lineups!$AO$88:$AO$163))</f>
        <v/>
      </c>
      <c r="P193" s="135"/>
      <c r="Q193" s="14" t="str">
        <f t="shared" si="105"/>
        <v/>
      </c>
      <c r="R193" s="135"/>
      <c r="S193" s="135"/>
      <c r="T193" s="14">
        <f t="shared" si="106"/>
        <v>17</v>
      </c>
      <c r="U193" s="14" t="str">
        <f t="shared" si="107"/>
        <v/>
      </c>
      <c r="V193" s="14" t="str">
        <f t="shared" si="107"/>
        <v/>
      </c>
      <c r="W193" s="14" t="str">
        <f ca="1">IF($U193="","",SUMPRODUCT(--(Lineups!$AB$88:$AB$163=$U193),--(Lineups!$X$88:$X$163=""),Lineups!$S$88:$S$163))</f>
        <v/>
      </c>
      <c r="X193" s="135"/>
      <c r="Y193" s="344" t="str">
        <f ca="1">IF($U193="","",SUMPRODUCT(--(Lineups!$AB$88:$AB$163=$U193),--(Lineups!$X$88:$X$163="X"),Lineups!$S$88:$S$163))</f>
        <v/>
      </c>
      <c r="Z193" s="344" t="str">
        <f ca="1">IF(U193="","",(SUMPRODUCT(--(Lineups!$AE$88:$AE$163=$U193),Lineups!$S$88:$S$163)))</f>
        <v/>
      </c>
      <c r="AA193" s="344" t="str">
        <f ca="1">IF(U193="","",(SUMPRODUCT(--(Lineups!$AH$88:$AH$163=$U193),Lineups!$S$88:$S$163)))</f>
        <v/>
      </c>
      <c r="AB193" s="344" t="str">
        <f ca="1">IF(U193="","",(SUMPRODUCT(--(Lineups!$AK$88:$AK$163=$U193),Lineups!$S$88:$S$163)))</f>
        <v/>
      </c>
      <c r="AC193" s="14">
        <f t="shared" si="108"/>
        <v>0</v>
      </c>
      <c r="AD193" s="135"/>
      <c r="AE193" s="14" t="str">
        <f t="shared" si="109"/>
        <v/>
      </c>
      <c r="AF193" s="135"/>
      <c r="AG193" s="135"/>
      <c r="AH193" s="14" t="str">
        <f ca="1">IF($U193="","",SUMPRODUCT(--(Lineups!$Y$88:$Y$163=$U193),Lineups!$S$88:$S$163))</f>
        <v/>
      </c>
      <c r="AI193" s="135"/>
      <c r="AJ193" s="14" t="str">
        <f t="shared" si="110"/>
        <v/>
      </c>
      <c r="AK193" s="135"/>
    </row>
    <row r="194" spans="1:37" ht="13">
      <c r="A194" s="273">
        <f t="shared" si="101"/>
        <v>18</v>
      </c>
      <c r="B194" s="273" t="str">
        <f t="shared" si="102"/>
        <v/>
      </c>
      <c r="C194" s="273" t="str">
        <f t="shared" si="102"/>
        <v/>
      </c>
      <c r="D194" s="273" t="str">
        <f ca="1">IF($B194="","",SUMPRODUCT(--(Lineups!$F$88:$F$163=$B194),--(Lineups!$B$88:$B$163=""),Lineups!$AO$88:$AO$163))</f>
        <v/>
      </c>
      <c r="E194" s="135"/>
      <c r="F194" s="344" t="str">
        <f ca="1">IF($B194="","",SUMPRODUCT(--(Lineups!$F$88:$F$163=$B194),--(Lineups!$B$88:$B$163="X"),Lineups!$AO$88:$AO$163))</f>
        <v/>
      </c>
      <c r="G194" s="344" t="str">
        <f ca="1">IF($B194="","",SUMPRODUCT(--(Lineups!$I$88:$I$163=$B194),Lineups!$AO$88:$AO$163))</f>
        <v/>
      </c>
      <c r="H194" s="344" t="str">
        <f ca="1">IF($B194="","",SUMPRODUCT(--(Lineups!$L$88:$L$163=$B194),Lineups!$AO$88:$AO$163))</f>
        <v/>
      </c>
      <c r="I194" s="344" t="str">
        <f ca="1">IF($B194="","",SUMPRODUCT(--(Lineups!$O$88:$O$163=$B194),Lineups!$AO$88:$AO$163))</f>
        <v/>
      </c>
      <c r="J194" s="273" t="str">
        <f t="shared" si="103"/>
        <v/>
      </c>
      <c r="K194" s="135"/>
      <c r="L194" s="273" t="str">
        <f t="shared" si="104"/>
        <v/>
      </c>
      <c r="M194" s="135"/>
      <c r="N194" s="135"/>
      <c r="O194" s="273" t="str">
        <f ca="1">IF($B194="","",SUMPRODUCT(--(Lineups!$C$88:$C$163=$B194),Lineups!$AO$88:$AO$163))</f>
        <v/>
      </c>
      <c r="P194" s="135"/>
      <c r="Q194" s="273" t="str">
        <f t="shared" si="105"/>
        <v/>
      </c>
      <c r="R194" s="135"/>
      <c r="S194" s="135"/>
      <c r="T194" s="273">
        <f t="shared" si="106"/>
        <v>18</v>
      </c>
      <c r="U194" s="273" t="str">
        <f t="shared" si="107"/>
        <v/>
      </c>
      <c r="V194" s="273" t="str">
        <f t="shared" si="107"/>
        <v/>
      </c>
      <c r="W194" s="273" t="str">
        <f ca="1">IF($U194="","",SUMPRODUCT(--(Lineups!$AB$88:$AB$163=$U194),--(Lineups!$X$88:$X$163=""),Lineups!$S$88:$S$163))</f>
        <v/>
      </c>
      <c r="X194" s="135"/>
      <c r="Y194" s="344" t="str">
        <f ca="1">IF($U194="","",SUMPRODUCT(--(Lineups!$AB$88:$AB$163=$U194),--(Lineups!$X$88:$X$163="X"),Lineups!$S$88:$S$163))</f>
        <v/>
      </c>
      <c r="Z194" s="344" t="str">
        <f ca="1">IF(U194="","",(SUMPRODUCT(--(Lineups!$AE$88:$AE$163=$U194),Lineups!$S$88:$S$163)))</f>
        <v/>
      </c>
      <c r="AA194" s="344" t="str">
        <f ca="1">IF(U194="","",(SUMPRODUCT(--(Lineups!$AH$88:$AH$163=$U194),Lineups!$S$88:$S$163)))</f>
        <v/>
      </c>
      <c r="AB194" s="344" t="str">
        <f ca="1">IF(U194="","",(SUMPRODUCT(--(Lineups!$AK$88:$AK$163=$U194),Lineups!$S$88:$S$163)))</f>
        <v/>
      </c>
      <c r="AC194" s="273">
        <f t="shared" si="108"/>
        <v>0</v>
      </c>
      <c r="AD194" s="135"/>
      <c r="AE194" s="273" t="str">
        <f t="shared" si="109"/>
        <v/>
      </c>
      <c r="AF194" s="135"/>
      <c r="AG194" s="135"/>
      <c r="AH194" s="273" t="str">
        <f ca="1">IF($U194="","",SUMPRODUCT(--(Lineups!$Y$88:$Y$163=$U194),Lineups!$S$88:$S$163))</f>
        <v/>
      </c>
      <c r="AI194" s="135"/>
      <c r="AJ194" s="273" t="str">
        <f t="shared" si="110"/>
        <v/>
      </c>
      <c r="AK194" s="135"/>
    </row>
    <row r="195" spans="1:37">
      <c r="A195" s="14">
        <f t="shared" si="101"/>
        <v>19</v>
      </c>
      <c r="B195" s="14" t="str">
        <f t="shared" si="102"/>
        <v/>
      </c>
      <c r="C195" s="14" t="str">
        <f t="shared" si="102"/>
        <v/>
      </c>
      <c r="D195" s="14" t="str">
        <f ca="1">IF($B195="","",SUMPRODUCT(--(Lineups!$F$88:$F$163=$B195),--(Lineups!$B$88:$B$163=""),Lineups!$AO$88:$AO$163))</f>
        <v/>
      </c>
      <c r="E195" s="135"/>
      <c r="F195" s="344" t="str">
        <f ca="1">IF($B195="","",SUMPRODUCT(--(Lineups!$F$88:$F$163=$B195),--(Lineups!$B$88:$B$163="X"),Lineups!$AO$88:$AO$163))</f>
        <v/>
      </c>
      <c r="G195" s="344" t="str">
        <f ca="1">IF($B195="","",SUMPRODUCT(--(Lineups!$I$88:$I$163=$B195),Lineups!$AO$88:$AO$163))</f>
        <v/>
      </c>
      <c r="H195" s="344" t="str">
        <f ca="1">IF($B195="","",SUMPRODUCT(--(Lineups!$L$88:$L$163=$B195),Lineups!$AO$88:$AO$163))</f>
        <v/>
      </c>
      <c r="I195" s="344" t="str">
        <f ca="1">IF($B195="","",SUMPRODUCT(--(Lineups!$O$88:$O$163=$B195),Lineups!$AO$88:$AO$163))</f>
        <v/>
      </c>
      <c r="J195" s="14" t="str">
        <f t="shared" si="103"/>
        <v/>
      </c>
      <c r="K195" s="135"/>
      <c r="L195" s="14" t="str">
        <f t="shared" si="104"/>
        <v/>
      </c>
      <c r="M195" s="135"/>
      <c r="N195" s="135"/>
      <c r="O195" s="14" t="str">
        <f ca="1">IF($B195="","",SUMPRODUCT(--(Lineups!$C$88:$C$163=$B195),Lineups!$AO$88:$AO$163))</f>
        <v/>
      </c>
      <c r="P195" s="135"/>
      <c r="Q195" s="14" t="str">
        <f t="shared" si="105"/>
        <v/>
      </c>
      <c r="R195" s="135"/>
      <c r="S195" s="135"/>
      <c r="T195" s="14">
        <f t="shared" si="106"/>
        <v>19</v>
      </c>
      <c r="U195" s="14" t="str">
        <f t="shared" si="107"/>
        <v/>
      </c>
      <c r="V195" s="14" t="str">
        <f t="shared" si="107"/>
        <v/>
      </c>
      <c r="W195" s="14" t="str">
        <f ca="1">IF($U195="","",SUMPRODUCT(--(Lineups!$AB$88:$AB$163=$U195),--(Lineups!$X$88:$X$163=""),Lineups!$S$88:$S$163))</f>
        <v/>
      </c>
      <c r="X195" s="135"/>
      <c r="Y195" s="344" t="str">
        <f ca="1">IF($U195="","",SUMPRODUCT(--(Lineups!$AB$88:$AB$163=$U195),--(Lineups!$X$88:$X$163="X"),Lineups!$S$88:$S$163))</f>
        <v/>
      </c>
      <c r="Z195" s="344" t="str">
        <f ca="1">IF(U195="","",(SUMPRODUCT(--(Lineups!$AE$88:$AE$163=$U195),Lineups!$S$88:$S$163)))</f>
        <v/>
      </c>
      <c r="AA195" s="344" t="str">
        <f ca="1">IF(U195="","",(SUMPRODUCT(--(Lineups!$AH$88:$AH$163=$U195),Lineups!$S$88:$S$163)))</f>
        <v/>
      </c>
      <c r="AB195" s="344" t="str">
        <f ca="1">IF(U195="","",(SUMPRODUCT(--(Lineups!$AK$88:$AK$163=$U195),Lineups!$S$88:$S$163)))</f>
        <v/>
      </c>
      <c r="AC195" s="14">
        <f t="shared" si="108"/>
        <v>0</v>
      </c>
      <c r="AD195" s="135"/>
      <c r="AE195" s="14" t="str">
        <f t="shared" si="109"/>
        <v/>
      </c>
      <c r="AF195" s="135"/>
      <c r="AG195" s="135"/>
      <c r="AH195" s="14" t="str">
        <f ca="1">IF($U195="","",SUMPRODUCT(--(Lineups!$Y$88:$Y$163=$U195),Lineups!$S$88:$S$163))</f>
        <v/>
      </c>
      <c r="AI195" s="135"/>
      <c r="AJ195" s="14" t="str">
        <f t="shared" si="110"/>
        <v/>
      </c>
      <c r="AK195" s="135"/>
    </row>
    <row r="196" spans="1:37" ht="13">
      <c r="A196" s="273">
        <f t="shared" si="101"/>
        <v>20</v>
      </c>
      <c r="B196" s="273" t="str">
        <f t="shared" si="102"/>
        <v/>
      </c>
      <c r="C196" s="273" t="str">
        <f t="shared" si="102"/>
        <v/>
      </c>
      <c r="D196" s="273" t="str">
        <f ca="1">IF($B196="","",SUMPRODUCT(--(Lineups!$F$88:$F$163=$B196),--(Lineups!$B$88:$B$163=""),Lineups!$AO$88:$AO$163))</f>
        <v/>
      </c>
      <c r="E196" s="135"/>
      <c r="F196" s="344" t="str">
        <f ca="1">IF($B196="","",SUMPRODUCT(--(Lineups!$F$88:$F$163=$B196),--(Lineups!$B$88:$B$163="X"),Lineups!$AO$88:$AO$163))</f>
        <v/>
      </c>
      <c r="G196" s="344" t="str">
        <f ca="1">IF($B196="","",SUMPRODUCT(--(Lineups!$I$88:$I$163=$B196),Lineups!$AO$88:$AO$163))</f>
        <v/>
      </c>
      <c r="H196" s="344" t="str">
        <f ca="1">IF($B196="","",SUMPRODUCT(--(Lineups!$L$88:$L$163=$B196),Lineups!$AO$88:$AO$163))</f>
        <v/>
      </c>
      <c r="I196" s="344" t="str">
        <f ca="1">IF($B196="","",SUMPRODUCT(--(Lineups!$O$88:$O$163=$B196),Lineups!$AO$88:$AO$163))</f>
        <v/>
      </c>
      <c r="J196" s="273" t="str">
        <f t="shared" si="103"/>
        <v/>
      </c>
      <c r="K196" s="135"/>
      <c r="L196" s="273" t="str">
        <f t="shared" si="104"/>
        <v/>
      </c>
      <c r="M196" s="135"/>
      <c r="N196" s="135"/>
      <c r="O196" s="273" t="str">
        <f ca="1">IF($B196="","",SUMPRODUCT(--(Lineups!$C$88:$C$163=$B196),Lineups!$AO$88:$AO$163))</f>
        <v/>
      </c>
      <c r="P196" s="135"/>
      <c r="Q196" s="273" t="str">
        <f t="shared" si="105"/>
        <v/>
      </c>
      <c r="R196" s="135"/>
      <c r="S196" s="135"/>
      <c r="T196" s="273">
        <f t="shared" si="106"/>
        <v>20</v>
      </c>
      <c r="U196" s="273" t="str">
        <f t="shared" si="107"/>
        <v/>
      </c>
      <c r="V196" s="273" t="str">
        <f t="shared" si="107"/>
        <v/>
      </c>
      <c r="W196" s="273" t="str">
        <f ca="1">IF($U196="","",SUMPRODUCT(--(Lineups!$AB$88:$AB$163=$U196),--(Lineups!$X$88:$X$163=""),Lineups!$S$88:$S$163))</f>
        <v/>
      </c>
      <c r="X196" s="135"/>
      <c r="Y196" s="344" t="str">
        <f ca="1">IF($U196="","",SUMPRODUCT(--(Lineups!$AB$88:$AB$163=$U196),--(Lineups!$X$88:$X$163="X"),Lineups!$S$88:$S$163))</f>
        <v/>
      </c>
      <c r="Z196" s="344" t="str">
        <f ca="1">IF(U196="","",(SUMPRODUCT(--(Lineups!$AE$88:$AE$163=$U196),Lineups!$S$88:$S$163)))</f>
        <v/>
      </c>
      <c r="AA196" s="344" t="str">
        <f ca="1">IF(U196="","",(SUMPRODUCT(--(Lineups!$AH$88:$AH$163=$U196),Lineups!$S$88:$S$163)))</f>
        <v/>
      </c>
      <c r="AB196" s="344" t="str">
        <f ca="1">IF(U196="","",(SUMPRODUCT(--(Lineups!$AK$88:$AK$163=$U196),Lineups!$S$88:$S$163)))</f>
        <v/>
      </c>
      <c r="AC196" s="273">
        <f t="shared" si="108"/>
        <v>0</v>
      </c>
      <c r="AD196" s="135"/>
      <c r="AE196" s="273" t="str">
        <f t="shared" si="109"/>
        <v/>
      </c>
      <c r="AF196" s="135"/>
      <c r="AG196" s="135"/>
      <c r="AH196" s="273" t="str">
        <f ca="1">IF($U196="","",SUMPRODUCT(--(Lineups!$Y$88:$Y$163=$U196),Lineups!$S$88:$S$163))</f>
        <v/>
      </c>
      <c r="AI196" s="135"/>
      <c r="AJ196" s="273" t="str">
        <f t="shared" si="110"/>
        <v/>
      </c>
      <c r="AK196" s="135"/>
    </row>
  </sheetData>
  <sheetCalcPr fullCalcOnLoad="1"/>
  <mergeCells count="16">
    <mergeCell ref="A175:C175"/>
    <mergeCell ref="T175:V175"/>
    <mergeCell ref="A106:C106"/>
    <mergeCell ref="T106:V106"/>
    <mergeCell ref="A152:C152"/>
    <mergeCell ref="T152:V152"/>
    <mergeCell ref="A129:C129"/>
    <mergeCell ref="T129:V129"/>
    <mergeCell ref="A53:C53"/>
    <mergeCell ref="T53:V53"/>
    <mergeCell ref="A76:C76"/>
    <mergeCell ref="T76:V76"/>
    <mergeCell ref="A7:C7"/>
    <mergeCell ref="T7:V7"/>
    <mergeCell ref="A30:C30"/>
    <mergeCell ref="T30:V30"/>
  </mergeCells>
  <pageMargins left="0.75" right="0.75" top="1" bottom="1" header="0.5" footer="0.5"/>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enableFormatConditionsCalculation="0">
    <pageSetUpPr fitToPage="1"/>
  </sheetPr>
  <dimension ref="A1:IV79"/>
  <sheetViews>
    <sheetView tabSelected="1" workbookViewId="0">
      <selection activeCell="M21" sqref="M21"/>
    </sheetView>
  </sheetViews>
  <sheetFormatPr baseColWidth="10" defaultColWidth="8.83203125" defaultRowHeight="12.75" customHeight="1"/>
  <cols>
    <col min="1" max="1" width="12.6640625" style="137" customWidth="1"/>
    <col min="2" max="3" width="11.6640625" style="137" customWidth="1"/>
    <col min="4" max="4" width="9.5" style="137" customWidth="1"/>
    <col min="5" max="5" width="5.6640625" style="137" customWidth="1"/>
    <col min="6" max="6" width="4.6640625" style="137" customWidth="1"/>
    <col min="7" max="7" width="8.6640625" style="137" customWidth="1"/>
    <col min="8" max="9" width="11.6640625" style="137" customWidth="1"/>
    <col min="10" max="10" width="9.5" style="137" customWidth="1"/>
    <col min="11" max="11" width="4.5" style="137" customWidth="1"/>
    <col min="12" max="12" width="6.1640625" style="137" customWidth="1"/>
    <col min="13" max="13" width="8.83203125" style="259"/>
    <col min="14" max="14" width="11" style="259" customWidth="1"/>
    <col min="15" max="179" width="8.83203125" style="259"/>
    <col min="180" max="16384" width="8.83203125" style="137"/>
  </cols>
  <sheetData>
    <row r="1" spans="1:256" s="538" customFormat="1" ht="18" customHeight="1">
      <c r="A1" s="595" t="s">
        <v>529</v>
      </c>
      <c r="B1" s="595"/>
      <c r="C1" s="595"/>
      <c r="D1" s="595"/>
      <c r="E1" s="595"/>
      <c r="F1" s="595"/>
      <c r="G1" s="595"/>
      <c r="H1" s="595"/>
      <c r="I1" s="595"/>
      <c r="J1" s="595"/>
      <c r="K1" s="595"/>
      <c r="L1" s="595"/>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28"/>
      <c r="FY1" s="228"/>
      <c r="FZ1" s="228"/>
      <c r="GA1" s="228"/>
      <c r="GB1" s="228"/>
      <c r="GC1" s="228"/>
      <c r="GD1" s="228"/>
      <c r="GE1" s="228"/>
      <c r="GF1" s="228"/>
      <c r="GG1" s="228"/>
      <c r="GH1" s="228"/>
      <c r="GI1" s="228"/>
      <c r="GJ1" s="228"/>
      <c r="GK1" s="228"/>
      <c r="GL1" s="228"/>
      <c r="GM1" s="228"/>
      <c r="GN1" s="228"/>
      <c r="GO1" s="228"/>
      <c r="GP1" s="228"/>
      <c r="GQ1" s="228"/>
      <c r="GR1" s="228"/>
      <c r="GS1" s="228"/>
      <c r="GT1" s="228"/>
      <c r="GU1" s="228"/>
      <c r="GV1" s="228"/>
      <c r="GW1" s="228"/>
      <c r="GX1" s="228"/>
      <c r="GY1" s="228"/>
      <c r="GZ1" s="228"/>
      <c r="HA1" s="228"/>
      <c r="HB1" s="228"/>
      <c r="HC1" s="228"/>
      <c r="HD1" s="228"/>
      <c r="HE1" s="228"/>
      <c r="HF1" s="228"/>
      <c r="HG1" s="228"/>
      <c r="HH1" s="228"/>
      <c r="HI1" s="228"/>
      <c r="HJ1" s="228"/>
      <c r="HK1" s="228"/>
      <c r="HL1" s="228"/>
      <c r="HM1" s="228"/>
      <c r="HN1" s="228"/>
      <c r="HO1" s="228"/>
      <c r="HP1" s="228"/>
      <c r="HQ1" s="228"/>
      <c r="HR1" s="228"/>
      <c r="HS1" s="228"/>
      <c r="HT1" s="228"/>
      <c r="HU1" s="228"/>
      <c r="HV1" s="228"/>
      <c r="HW1" s="228"/>
      <c r="HX1" s="228"/>
      <c r="HY1" s="228"/>
      <c r="HZ1" s="228"/>
      <c r="IA1" s="228"/>
      <c r="IB1" s="228"/>
      <c r="IC1" s="228"/>
      <c r="ID1" s="228"/>
      <c r="IE1" s="228"/>
      <c r="IF1" s="228"/>
      <c r="IG1" s="228"/>
      <c r="IH1" s="228"/>
      <c r="II1" s="228"/>
      <c r="IJ1" s="228"/>
      <c r="IK1" s="228"/>
      <c r="IL1" s="228"/>
      <c r="IM1" s="228"/>
      <c r="IN1" s="228"/>
      <c r="IO1" s="228"/>
      <c r="IP1" s="228"/>
      <c r="IQ1" s="228"/>
      <c r="IR1" s="228"/>
      <c r="IS1" s="228"/>
      <c r="IT1" s="228"/>
      <c r="IU1" s="228"/>
      <c r="IV1" s="228"/>
    </row>
    <row r="2" spans="1:256" ht="13">
      <c r="A2" s="596" t="s">
        <v>530</v>
      </c>
      <c r="B2" s="596"/>
      <c r="C2" s="596"/>
      <c r="D2" s="596"/>
      <c r="E2" s="596"/>
      <c r="F2" s="596"/>
      <c r="G2" s="596"/>
      <c r="H2" s="596"/>
      <c r="I2" s="596"/>
      <c r="J2" s="596"/>
      <c r="K2" s="596"/>
      <c r="L2" s="596"/>
      <c r="M2" s="364"/>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c r="IS2" s="135"/>
      <c r="IT2" s="135"/>
      <c r="IU2" s="135"/>
      <c r="IV2" s="135"/>
    </row>
    <row r="3" spans="1:256" ht="14.25" customHeight="1">
      <c r="A3" s="597" t="s">
        <v>531</v>
      </c>
      <c r="B3" s="599" t="s">
        <v>532</v>
      </c>
      <c r="C3" s="599"/>
      <c r="D3" s="599"/>
      <c r="E3" s="599"/>
      <c r="F3" s="599"/>
      <c r="G3" s="599"/>
      <c r="H3" s="599" t="s">
        <v>533</v>
      </c>
      <c r="I3" s="599"/>
      <c r="J3" s="338" t="s">
        <v>534</v>
      </c>
      <c r="K3" s="600"/>
      <c r="L3" s="600"/>
      <c r="M3" s="364"/>
      <c r="N3" s="280"/>
      <c r="O3" s="280"/>
      <c r="P3" s="280"/>
      <c r="Q3" s="280"/>
      <c r="R3" s="280"/>
      <c r="S3" s="280"/>
      <c r="T3" s="280"/>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c r="DM3" s="280"/>
      <c r="DN3" s="280"/>
      <c r="DO3" s="280"/>
      <c r="DP3" s="280"/>
      <c r="DQ3" s="280"/>
      <c r="DR3" s="280"/>
      <c r="DS3" s="280"/>
      <c r="DT3" s="280"/>
      <c r="DU3" s="280"/>
      <c r="DV3" s="280"/>
      <c r="DW3" s="280"/>
      <c r="DX3" s="280"/>
      <c r="DY3" s="280"/>
      <c r="DZ3" s="280"/>
      <c r="EA3" s="280"/>
      <c r="EB3" s="280"/>
      <c r="EC3" s="280"/>
      <c r="ED3" s="280"/>
      <c r="EE3" s="280"/>
      <c r="EF3" s="280"/>
      <c r="EG3" s="280"/>
      <c r="EH3" s="280"/>
      <c r="EI3" s="280"/>
      <c r="EJ3" s="280"/>
      <c r="EK3" s="280"/>
      <c r="EL3" s="280"/>
      <c r="EM3" s="280"/>
      <c r="EN3" s="280"/>
      <c r="EO3" s="280"/>
      <c r="EP3" s="280"/>
      <c r="EQ3" s="280"/>
      <c r="ER3" s="280"/>
      <c r="ES3" s="280"/>
      <c r="ET3" s="280"/>
      <c r="EU3" s="280"/>
      <c r="EV3" s="280"/>
      <c r="EW3" s="280"/>
      <c r="EX3" s="280"/>
      <c r="EY3" s="280"/>
      <c r="EZ3" s="280"/>
      <c r="FA3" s="280"/>
      <c r="FB3" s="280"/>
      <c r="FC3" s="280"/>
      <c r="FD3" s="280"/>
      <c r="FE3" s="280"/>
      <c r="FF3" s="280"/>
      <c r="FG3" s="280"/>
      <c r="FH3" s="280"/>
      <c r="FI3" s="280"/>
      <c r="FJ3" s="280"/>
      <c r="FK3" s="280"/>
      <c r="FL3" s="280"/>
      <c r="FM3" s="280"/>
      <c r="FN3" s="280"/>
      <c r="FO3" s="280"/>
      <c r="FP3" s="280"/>
      <c r="FQ3" s="280"/>
      <c r="FR3" s="280"/>
      <c r="FS3" s="280"/>
      <c r="FT3" s="280"/>
      <c r="FU3" s="280"/>
      <c r="FV3" s="280"/>
      <c r="FW3" s="280"/>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c r="IS3" s="135"/>
      <c r="IT3" s="135"/>
      <c r="IU3" s="135"/>
      <c r="IV3" s="135"/>
    </row>
    <row r="4" spans="1:256" s="546" customFormat="1">
      <c r="A4" s="598"/>
      <c r="B4" s="601" t="s">
        <v>535</v>
      </c>
      <c r="C4" s="601"/>
      <c r="D4" s="601"/>
      <c r="E4" s="601"/>
      <c r="F4" s="601"/>
      <c r="G4" s="601"/>
      <c r="H4" s="602" t="s">
        <v>536</v>
      </c>
      <c r="I4" s="601"/>
      <c r="J4" s="125" t="s">
        <v>537</v>
      </c>
      <c r="K4" s="602" t="s">
        <v>538</v>
      </c>
      <c r="L4" s="603"/>
      <c r="M4" s="364"/>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502"/>
      <c r="FY4" s="502"/>
      <c r="FZ4" s="502"/>
      <c r="GA4" s="502"/>
      <c r="GB4" s="502"/>
      <c r="GC4" s="502"/>
      <c r="GD4" s="502"/>
      <c r="GE4" s="502"/>
      <c r="GF4" s="502"/>
      <c r="GG4" s="502"/>
      <c r="GH4" s="502"/>
      <c r="GI4" s="502"/>
      <c r="GJ4" s="502"/>
      <c r="GK4" s="502"/>
      <c r="GL4" s="502"/>
      <c r="GM4" s="502"/>
      <c r="GN4" s="502"/>
      <c r="GO4" s="502"/>
      <c r="GP4" s="502"/>
      <c r="GQ4" s="502"/>
      <c r="GR4" s="502"/>
      <c r="GS4" s="502"/>
      <c r="GT4" s="502"/>
      <c r="GU4" s="502"/>
      <c r="GV4" s="502"/>
      <c r="GW4" s="502"/>
      <c r="GX4" s="502"/>
      <c r="GY4" s="502"/>
      <c r="GZ4" s="502"/>
      <c r="HA4" s="502"/>
      <c r="HB4" s="502"/>
      <c r="HC4" s="502"/>
      <c r="HD4" s="502"/>
      <c r="HE4" s="502"/>
      <c r="HF4" s="502"/>
      <c r="HG4" s="502"/>
      <c r="HH4" s="502"/>
      <c r="HI4" s="502"/>
      <c r="HJ4" s="502"/>
      <c r="HK4" s="502"/>
      <c r="HL4" s="502"/>
      <c r="HM4" s="502"/>
      <c r="HN4" s="502"/>
      <c r="HO4" s="502"/>
      <c r="HP4" s="502"/>
      <c r="HQ4" s="502"/>
      <c r="HR4" s="502"/>
      <c r="HS4" s="502"/>
      <c r="HT4" s="502"/>
      <c r="HU4" s="502"/>
      <c r="HV4" s="502"/>
      <c r="HW4" s="502"/>
      <c r="HX4" s="502"/>
      <c r="HY4" s="502"/>
      <c r="HZ4" s="502"/>
      <c r="IA4" s="502"/>
      <c r="IB4" s="502"/>
      <c r="IC4" s="502"/>
      <c r="ID4" s="502"/>
      <c r="IE4" s="502"/>
      <c r="IF4" s="502"/>
      <c r="IG4" s="502"/>
      <c r="IH4" s="502"/>
      <c r="II4" s="502"/>
      <c r="IJ4" s="502"/>
      <c r="IK4" s="502"/>
      <c r="IL4" s="502"/>
      <c r="IM4" s="502"/>
      <c r="IN4" s="502"/>
      <c r="IO4" s="502"/>
      <c r="IP4" s="502"/>
      <c r="IQ4" s="502"/>
      <c r="IR4" s="502"/>
      <c r="IS4" s="502"/>
      <c r="IT4" s="502"/>
      <c r="IU4" s="502"/>
      <c r="IV4" s="502"/>
    </row>
    <row r="5" spans="1:256" s="259" customFormat="1" ht="14.25" customHeight="1">
      <c r="A5" s="76" t="s">
        <v>539</v>
      </c>
      <c r="B5" s="606">
        <v>41369</v>
      </c>
      <c r="C5" s="606"/>
      <c r="D5" s="606"/>
      <c r="E5" s="606"/>
      <c r="F5" s="607" t="s">
        <v>540</v>
      </c>
      <c r="G5" s="607"/>
      <c r="H5" s="608"/>
      <c r="I5" s="609"/>
      <c r="J5" s="330" t="s">
        <v>541</v>
      </c>
      <c r="K5" s="612"/>
      <c r="L5" s="612"/>
      <c r="M5" s="364"/>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137"/>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c r="GX5" s="137"/>
      <c r="GY5" s="137"/>
      <c r="GZ5" s="137"/>
      <c r="HA5" s="137"/>
      <c r="HB5" s="137"/>
      <c r="HC5" s="137"/>
      <c r="HD5" s="137"/>
      <c r="HE5" s="137"/>
      <c r="HF5" s="137"/>
      <c r="HG5" s="137"/>
      <c r="HH5" s="137"/>
      <c r="HI5" s="137"/>
      <c r="HJ5" s="137"/>
      <c r="HK5" s="137"/>
      <c r="HL5" s="137"/>
      <c r="HM5" s="137"/>
      <c r="HN5" s="137"/>
      <c r="HO5" s="137"/>
      <c r="HP5" s="137"/>
      <c r="HQ5" s="137"/>
      <c r="HR5" s="137"/>
      <c r="HS5" s="137"/>
      <c r="HT5" s="137"/>
      <c r="HU5" s="137"/>
      <c r="HV5" s="137"/>
      <c r="HW5" s="137"/>
      <c r="HX5" s="137"/>
      <c r="HY5" s="137"/>
      <c r="HZ5" s="137"/>
      <c r="IA5" s="137"/>
      <c r="IB5" s="137"/>
      <c r="IC5" s="137"/>
      <c r="ID5" s="137"/>
      <c r="IE5" s="137"/>
      <c r="IF5" s="137"/>
      <c r="IG5" s="137"/>
      <c r="IH5" s="137"/>
      <c r="II5" s="137"/>
      <c r="IJ5" s="137"/>
      <c r="IK5" s="137"/>
      <c r="IL5" s="137"/>
      <c r="IM5" s="137"/>
      <c r="IN5" s="137"/>
      <c r="IO5" s="137"/>
      <c r="IP5" s="137"/>
      <c r="IQ5" s="137"/>
      <c r="IR5" s="137"/>
      <c r="IS5" s="137"/>
      <c r="IT5" s="137"/>
      <c r="IU5" s="137"/>
      <c r="IV5" s="137"/>
    </row>
    <row r="6" spans="1:256" ht="13.5" customHeight="1">
      <c r="A6" s="613" t="s">
        <v>542</v>
      </c>
      <c r="B6" s="613"/>
      <c r="C6" s="613"/>
      <c r="D6" s="613"/>
      <c r="E6" s="613"/>
      <c r="F6" s="613"/>
      <c r="G6" s="613"/>
      <c r="H6" s="613"/>
      <c r="I6" s="613"/>
      <c r="J6" s="613"/>
      <c r="K6" s="613"/>
      <c r="L6" s="613"/>
      <c r="M6" s="364"/>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135"/>
      <c r="FY6" s="135"/>
      <c r="FZ6" s="135"/>
      <c r="GA6" s="135"/>
      <c r="GB6" s="135"/>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135"/>
      <c r="HA6" s="135"/>
      <c r="HB6" s="135"/>
      <c r="HC6" s="135"/>
      <c r="HD6" s="135"/>
      <c r="HE6" s="135"/>
      <c r="HF6" s="135"/>
      <c r="HG6" s="135"/>
      <c r="HH6" s="135"/>
      <c r="HI6" s="135"/>
      <c r="HJ6" s="135"/>
      <c r="HK6" s="135"/>
      <c r="HL6" s="135"/>
      <c r="HM6" s="135"/>
      <c r="HN6" s="135"/>
      <c r="HO6" s="135"/>
      <c r="HP6" s="135"/>
      <c r="HQ6" s="135"/>
      <c r="HR6" s="135"/>
      <c r="HS6" s="135"/>
      <c r="HT6" s="135"/>
      <c r="HU6" s="135"/>
      <c r="HV6" s="135"/>
      <c r="HW6" s="135"/>
      <c r="HX6" s="135"/>
      <c r="HY6" s="135"/>
      <c r="HZ6" s="135"/>
      <c r="IA6" s="135"/>
      <c r="IB6" s="135"/>
      <c r="IC6" s="135"/>
      <c r="ID6" s="135"/>
      <c r="IE6" s="135"/>
      <c r="IF6" s="135"/>
      <c r="IG6" s="135"/>
      <c r="IH6" s="135"/>
      <c r="II6" s="135"/>
      <c r="IJ6" s="135"/>
      <c r="IK6" s="135"/>
      <c r="IL6" s="135"/>
      <c r="IM6" s="135"/>
      <c r="IN6" s="135"/>
      <c r="IO6" s="135"/>
      <c r="IP6" s="135"/>
      <c r="IQ6" s="135"/>
      <c r="IR6" s="135"/>
      <c r="IS6" s="135"/>
      <c r="IT6" s="135"/>
      <c r="IU6" s="135"/>
      <c r="IV6" s="135"/>
    </row>
    <row r="7" spans="1:256" ht="13.5" customHeight="1">
      <c r="A7" s="594" t="s">
        <v>543</v>
      </c>
      <c r="B7" s="594"/>
      <c r="C7" s="594"/>
      <c r="D7" s="594"/>
      <c r="E7" s="594"/>
      <c r="F7" s="594" t="s">
        <v>544</v>
      </c>
      <c r="G7" s="594"/>
      <c r="H7" s="594"/>
      <c r="I7" s="594"/>
      <c r="J7" s="594"/>
      <c r="K7" s="594"/>
      <c r="L7" s="594"/>
      <c r="M7" s="364"/>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135"/>
      <c r="FY7" s="135"/>
      <c r="FZ7" s="135"/>
      <c r="GA7" s="135"/>
      <c r="GB7" s="135"/>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c r="HA7" s="135"/>
      <c r="HB7" s="135"/>
      <c r="HC7" s="135"/>
      <c r="HD7" s="135"/>
      <c r="HE7" s="135"/>
      <c r="HF7" s="135"/>
      <c r="HG7" s="135"/>
      <c r="HH7" s="135"/>
      <c r="HI7" s="135"/>
      <c r="HJ7" s="135"/>
      <c r="HK7" s="135"/>
      <c r="HL7" s="135"/>
      <c r="HM7" s="135"/>
      <c r="HN7" s="135"/>
      <c r="HO7" s="135"/>
      <c r="HP7" s="135"/>
      <c r="HQ7" s="135"/>
      <c r="HR7" s="135"/>
      <c r="HS7" s="135"/>
      <c r="HT7" s="135"/>
      <c r="HU7" s="135"/>
      <c r="HV7" s="135"/>
      <c r="HW7" s="135"/>
      <c r="HX7" s="135"/>
      <c r="HY7" s="135"/>
      <c r="HZ7" s="135"/>
      <c r="IA7" s="135"/>
      <c r="IB7" s="135"/>
      <c r="IC7" s="135"/>
      <c r="ID7" s="135"/>
      <c r="IE7" s="135"/>
      <c r="IF7" s="135"/>
      <c r="IG7" s="135"/>
      <c r="IH7" s="135"/>
      <c r="II7" s="135"/>
      <c r="IJ7" s="135"/>
      <c r="IK7" s="135"/>
      <c r="IL7" s="135"/>
      <c r="IM7" s="135"/>
      <c r="IN7" s="135"/>
      <c r="IO7" s="135"/>
      <c r="IP7" s="135"/>
      <c r="IQ7" s="135"/>
      <c r="IR7" s="135"/>
      <c r="IS7" s="135"/>
      <c r="IT7" s="135"/>
      <c r="IU7" s="135"/>
      <c r="IV7" s="135"/>
    </row>
    <row r="8" spans="1:256" ht="16.5" customHeight="1">
      <c r="A8" s="43" t="s">
        <v>545</v>
      </c>
      <c r="B8" s="610" t="s">
        <v>546</v>
      </c>
      <c r="C8" s="610"/>
      <c r="D8" s="610"/>
      <c r="E8" s="610"/>
      <c r="F8" s="611" t="s">
        <v>545</v>
      </c>
      <c r="G8" s="611"/>
      <c r="H8" s="610" t="s">
        <v>547</v>
      </c>
      <c r="I8" s="610"/>
      <c r="J8" s="610"/>
      <c r="K8" s="610"/>
      <c r="L8" s="610"/>
      <c r="M8" s="364"/>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0"/>
      <c r="CG8" s="280"/>
      <c r="CH8" s="280"/>
      <c r="CI8" s="280"/>
      <c r="CJ8" s="280"/>
      <c r="CK8" s="280"/>
      <c r="CL8" s="280"/>
      <c r="CM8" s="280"/>
      <c r="CN8" s="280"/>
      <c r="CO8" s="280"/>
      <c r="CP8" s="280"/>
      <c r="CQ8" s="280"/>
      <c r="CR8" s="280"/>
      <c r="CS8" s="280"/>
      <c r="CT8" s="280"/>
      <c r="CU8" s="280"/>
      <c r="CV8" s="280"/>
      <c r="CW8" s="280"/>
      <c r="CX8" s="280"/>
      <c r="CY8" s="280"/>
      <c r="CZ8" s="280"/>
      <c r="DA8" s="280"/>
      <c r="DB8" s="280"/>
      <c r="DC8" s="280"/>
      <c r="DD8" s="280"/>
      <c r="DE8" s="280"/>
      <c r="DF8" s="280"/>
      <c r="DG8" s="280"/>
      <c r="DH8" s="280"/>
      <c r="DI8" s="280"/>
      <c r="DJ8" s="280"/>
      <c r="DK8" s="280"/>
      <c r="DL8" s="280"/>
      <c r="DM8" s="280"/>
      <c r="DN8" s="280"/>
      <c r="DO8" s="280"/>
      <c r="DP8" s="280"/>
      <c r="DQ8" s="280"/>
      <c r="DR8" s="280"/>
      <c r="DS8" s="280"/>
      <c r="DT8" s="280"/>
      <c r="DU8" s="280"/>
      <c r="DV8" s="280"/>
      <c r="DW8" s="280"/>
      <c r="DX8" s="280"/>
      <c r="DY8" s="280"/>
      <c r="DZ8" s="280"/>
      <c r="EA8" s="280"/>
      <c r="EB8" s="280"/>
      <c r="EC8" s="280"/>
      <c r="ED8" s="280"/>
      <c r="EE8" s="280"/>
      <c r="EF8" s="280"/>
      <c r="EG8" s="280"/>
      <c r="EH8" s="280"/>
      <c r="EI8" s="280"/>
      <c r="EJ8" s="280"/>
      <c r="EK8" s="280"/>
      <c r="EL8" s="280"/>
      <c r="EM8" s="280"/>
      <c r="EN8" s="280"/>
      <c r="EO8" s="280"/>
      <c r="EP8" s="280"/>
      <c r="EQ8" s="280"/>
      <c r="ER8" s="280"/>
      <c r="ES8" s="280"/>
      <c r="ET8" s="280"/>
      <c r="EU8" s="280"/>
      <c r="EV8" s="280"/>
      <c r="EW8" s="280"/>
      <c r="EX8" s="280"/>
      <c r="EY8" s="280"/>
      <c r="EZ8" s="280"/>
      <c r="FA8" s="280"/>
      <c r="FB8" s="280"/>
      <c r="FC8" s="280"/>
      <c r="FD8" s="280"/>
      <c r="FE8" s="280"/>
      <c r="FF8" s="280"/>
      <c r="FG8" s="280"/>
      <c r="FH8" s="280"/>
      <c r="FI8" s="280"/>
      <c r="FJ8" s="280"/>
      <c r="FK8" s="280"/>
      <c r="FL8" s="280"/>
      <c r="FM8" s="280"/>
      <c r="FN8" s="280"/>
      <c r="FO8" s="280"/>
      <c r="FP8" s="280"/>
      <c r="FQ8" s="280"/>
      <c r="FR8" s="280"/>
      <c r="FS8" s="280"/>
      <c r="FT8" s="280"/>
      <c r="FU8" s="280"/>
      <c r="FV8" s="280"/>
      <c r="FW8" s="280"/>
      <c r="FX8" s="135"/>
      <c r="FY8" s="135"/>
      <c r="FZ8" s="135"/>
      <c r="GA8" s="135"/>
      <c r="GB8" s="135"/>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c r="HA8" s="135"/>
      <c r="HB8" s="135"/>
      <c r="HC8" s="135"/>
      <c r="HD8" s="135"/>
      <c r="HE8" s="135"/>
      <c r="HF8" s="135"/>
      <c r="HG8" s="135"/>
      <c r="HH8" s="135"/>
      <c r="HI8" s="135"/>
      <c r="HJ8" s="135"/>
      <c r="HK8" s="135"/>
      <c r="HL8" s="135"/>
      <c r="HM8" s="135"/>
      <c r="HN8" s="135"/>
      <c r="HO8" s="135"/>
      <c r="HP8" s="135"/>
      <c r="HQ8" s="135"/>
      <c r="HR8" s="135"/>
      <c r="HS8" s="135"/>
      <c r="HT8" s="135"/>
      <c r="HU8" s="135"/>
      <c r="HV8" s="135"/>
      <c r="HW8" s="135"/>
      <c r="HX8" s="135"/>
      <c r="HY8" s="135"/>
      <c r="HZ8" s="135"/>
      <c r="IA8" s="135"/>
      <c r="IB8" s="135"/>
      <c r="IC8" s="135"/>
      <c r="ID8" s="135"/>
      <c r="IE8" s="135"/>
      <c r="IF8" s="135"/>
      <c r="IG8" s="135"/>
      <c r="IH8" s="135"/>
      <c r="II8" s="135"/>
      <c r="IJ8" s="135"/>
      <c r="IK8" s="135"/>
      <c r="IL8" s="135"/>
      <c r="IM8" s="135"/>
      <c r="IN8" s="135"/>
      <c r="IO8" s="135"/>
      <c r="IP8" s="135"/>
      <c r="IQ8" s="135"/>
      <c r="IR8" s="135"/>
      <c r="IS8" s="135"/>
      <c r="IT8" s="135"/>
      <c r="IU8" s="135"/>
      <c r="IV8" s="135"/>
    </row>
    <row r="9" spans="1:256" ht="16.5" customHeight="1">
      <c r="A9" s="43" t="s">
        <v>548</v>
      </c>
      <c r="B9" s="610" t="s">
        <v>549</v>
      </c>
      <c r="C9" s="610"/>
      <c r="D9" s="610"/>
      <c r="E9" s="610"/>
      <c r="F9" s="611" t="s">
        <v>548</v>
      </c>
      <c r="G9" s="611"/>
      <c r="H9" s="615" t="s">
        <v>550</v>
      </c>
      <c r="I9" s="616"/>
      <c r="J9" s="616"/>
      <c r="K9" s="616"/>
      <c r="L9" s="617"/>
      <c r="M9" s="364"/>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c r="DM9" s="280"/>
      <c r="DN9" s="280"/>
      <c r="DO9" s="280"/>
      <c r="DP9" s="280"/>
      <c r="DQ9" s="280"/>
      <c r="DR9" s="280"/>
      <c r="DS9" s="280"/>
      <c r="DT9" s="280"/>
      <c r="DU9" s="280"/>
      <c r="DV9" s="280"/>
      <c r="DW9" s="280"/>
      <c r="DX9" s="280"/>
      <c r="DY9" s="280"/>
      <c r="DZ9" s="280"/>
      <c r="EA9" s="280"/>
      <c r="EB9" s="280"/>
      <c r="EC9" s="280"/>
      <c r="ED9" s="280"/>
      <c r="EE9" s="280"/>
      <c r="EF9" s="280"/>
      <c r="EG9" s="280"/>
      <c r="EH9" s="280"/>
      <c r="EI9" s="280"/>
      <c r="EJ9" s="280"/>
      <c r="EK9" s="280"/>
      <c r="EL9" s="280"/>
      <c r="EM9" s="280"/>
      <c r="EN9" s="280"/>
      <c r="EO9" s="280"/>
      <c r="EP9" s="280"/>
      <c r="EQ9" s="280"/>
      <c r="ER9" s="280"/>
      <c r="ES9" s="280"/>
      <c r="ET9" s="280"/>
      <c r="EU9" s="280"/>
      <c r="EV9" s="280"/>
      <c r="EW9" s="280"/>
      <c r="EX9" s="280"/>
      <c r="EY9" s="280"/>
      <c r="EZ9" s="280"/>
      <c r="FA9" s="280"/>
      <c r="FB9" s="280"/>
      <c r="FC9" s="280"/>
      <c r="FD9" s="280"/>
      <c r="FE9" s="280"/>
      <c r="FF9" s="280"/>
      <c r="FG9" s="280"/>
      <c r="FH9" s="280"/>
      <c r="FI9" s="280"/>
      <c r="FJ9" s="280"/>
      <c r="FK9" s="280"/>
      <c r="FL9" s="280"/>
      <c r="FM9" s="280"/>
      <c r="FN9" s="280"/>
      <c r="FO9" s="280"/>
      <c r="FP9" s="280"/>
      <c r="FQ9" s="280"/>
      <c r="FR9" s="280"/>
      <c r="FS9" s="280"/>
      <c r="FT9" s="280"/>
      <c r="FU9" s="280"/>
      <c r="FV9" s="280"/>
      <c r="FW9" s="280"/>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c r="HC9" s="135"/>
      <c r="HD9" s="135"/>
      <c r="HE9" s="135"/>
      <c r="HF9" s="135"/>
      <c r="HG9" s="135"/>
      <c r="HH9" s="135"/>
      <c r="HI9" s="135"/>
      <c r="HJ9" s="135"/>
      <c r="HK9" s="135"/>
      <c r="HL9" s="135"/>
      <c r="HM9" s="135"/>
      <c r="HN9" s="135"/>
      <c r="HO9" s="135"/>
      <c r="HP9" s="135"/>
      <c r="HQ9" s="135"/>
      <c r="HR9" s="135"/>
      <c r="HS9" s="135"/>
      <c r="HT9" s="135"/>
      <c r="HU9" s="135"/>
      <c r="HV9" s="135"/>
      <c r="HW9" s="135"/>
      <c r="HX9" s="135"/>
      <c r="HY9" s="135"/>
      <c r="HZ9" s="135"/>
      <c r="IA9" s="135"/>
      <c r="IB9" s="135"/>
      <c r="IC9" s="135"/>
      <c r="ID9" s="135"/>
      <c r="IE9" s="135"/>
      <c r="IF9" s="135"/>
      <c r="IG9" s="135"/>
      <c r="IH9" s="135"/>
      <c r="II9" s="135"/>
      <c r="IJ9" s="135"/>
      <c r="IK9" s="135"/>
      <c r="IL9" s="135"/>
      <c r="IM9" s="135"/>
      <c r="IN9" s="135"/>
      <c r="IO9" s="135"/>
      <c r="IP9" s="135"/>
      <c r="IQ9" s="135"/>
      <c r="IR9" s="135"/>
      <c r="IS9" s="135"/>
      <c r="IT9" s="135"/>
      <c r="IU9" s="135"/>
      <c r="IV9" s="135"/>
    </row>
    <row r="10" spans="1:256" ht="16.5" customHeight="1">
      <c r="A10" s="96" t="s">
        <v>551</v>
      </c>
      <c r="B10" s="318" t="s">
        <v>552</v>
      </c>
      <c r="C10" s="618" t="s">
        <v>553</v>
      </c>
      <c r="D10" s="618"/>
      <c r="E10" s="618"/>
      <c r="F10" s="619" t="s">
        <v>551</v>
      </c>
      <c r="G10" s="619"/>
      <c r="H10" s="318" t="s">
        <v>552</v>
      </c>
      <c r="I10" s="618" t="s">
        <v>553</v>
      </c>
      <c r="J10" s="618"/>
      <c r="K10" s="618"/>
      <c r="L10" s="618"/>
      <c r="M10" s="364"/>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80"/>
      <c r="CQ10" s="280"/>
      <c r="CR10" s="280"/>
      <c r="CS10" s="280"/>
      <c r="CT10" s="280"/>
      <c r="CU10" s="280"/>
      <c r="CV10" s="280"/>
      <c r="CW10" s="280"/>
      <c r="CX10" s="280"/>
      <c r="CY10" s="280"/>
      <c r="CZ10" s="280"/>
      <c r="DA10" s="280"/>
      <c r="DB10" s="280"/>
      <c r="DC10" s="280"/>
      <c r="DD10" s="280"/>
      <c r="DE10" s="280"/>
      <c r="DF10" s="280"/>
      <c r="DG10" s="280"/>
      <c r="DH10" s="280"/>
      <c r="DI10" s="280"/>
      <c r="DJ10" s="280"/>
      <c r="DK10" s="280"/>
      <c r="DL10" s="280"/>
      <c r="DM10" s="280"/>
      <c r="DN10" s="280"/>
      <c r="DO10" s="280"/>
      <c r="DP10" s="280"/>
      <c r="DQ10" s="280"/>
      <c r="DR10" s="280"/>
      <c r="DS10" s="280"/>
      <c r="DT10" s="280"/>
      <c r="DU10" s="280"/>
      <c r="DV10" s="280"/>
      <c r="DW10" s="280"/>
      <c r="DX10" s="280"/>
      <c r="DY10" s="280"/>
      <c r="DZ10" s="280"/>
      <c r="EA10" s="280"/>
      <c r="EB10" s="280"/>
      <c r="EC10" s="280"/>
      <c r="ED10" s="280"/>
      <c r="EE10" s="280"/>
      <c r="EF10" s="280"/>
      <c r="EG10" s="280"/>
      <c r="EH10" s="280"/>
      <c r="EI10" s="280"/>
      <c r="EJ10" s="280"/>
      <c r="EK10" s="280"/>
      <c r="EL10" s="280"/>
      <c r="EM10" s="280"/>
      <c r="EN10" s="280"/>
      <c r="EO10" s="280"/>
      <c r="EP10" s="280"/>
      <c r="EQ10" s="280"/>
      <c r="ER10" s="280"/>
      <c r="ES10" s="280"/>
      <c r="ET10" s="280"/>
      <c r="EU10" s="280"/>
      <c r="EV10" s="280"/>
      <c r="EW10" s="280"/>
      <c r="EX10" s="280"/>
      <c r="EY10" s="280"/>
      <c r="EZ10" s="280"/>
      <c r="FA10" s="280"/>
      <c r="FB10" s="280"/>
      <c r="FC10" s="280"/>
      <c r="FD10" s="280"/>
      <c r="FE10" s="280"/>
      <c r="FF10" s="280"/>
      <c r="FG10" s="280"/>
      <c r="FH10" s="280"/>
      <c r="FI10" s="280"/>
      <c r="FJ10" s="280"/>
      <c r="FK10" s="280"/>
      <c r="FL10" s="280"/>
      <c r="FM10" s="280"/>
      <c r="FN10" s="280"/>
      <c r="FO10" s="280"/>
      <c r="FP10" s="280"/>
      <c r="FQ10" s="280"/>
      <c r="FR10" s="280"/>
      <c r="FS10" s="280"/>
      <c r="FT10" s="280"/>
      <c r="FU10" s="280"/>
      <c r="FV10" s="280"/>
      <c r="FW10" s="280"/>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c r="IS10" s="135"/>
      <c r="IT10" s="135"/>
      <c r="IU10" s="135"/>
      <c r="IV10" s="135"/>
    </row>
    <row r="11" spans="1:256" ht="16.5" customHeight="1">
      <c r="A11" s="85">
        <v>1</v>
      </c>
      <c r="B11" s="303" t="s">
        <v>554</v>
      </c>
      <c r="C11" s="604" t="s">
        <v>555</v>
      </c>
      <c r="D11" s="605"/>
      <c r="E11" s="501"/>
      <c r="F11" s="620">
        <v>1</v>
      </c>
      <c r="G11" s="621"/>
      <c r="H11" s="303" t="s">
        <v>556</v>
      </c>
      <c r="I11" s="604" t="s">
        <v>557</v>
      </c>
      <c r="J11" s="605"/>
      <c r="K11" s="206"/>
      <c r="L11" s="501"/>
      <c r="M11" s="364"/>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c r="CD11" s="280"/>
      <c r="CE11" s="280"/>
      <c r="CF11" s="280"/>
      <c r="CG11" s="280"/>
      <c r="CH11" s="280"/>
      <c r="CI11" s="280"/>
      <c r="CJ11" s="280"/>
      <c r="CK11" s="280"/>
      <c r="CL11" s="280"/>
      <c r="CM11" s="280"/>
      <c r="CN11" s="280"/>
      <c r="CO11" s="280"/>
      <c r="CP11" s="280"/>
      <c r="CQ11" s="280"/>
      <c r="CR11" s="280"/>
      <c r="CS11" s="280"/>
      <c r="CT11" s="280"/>
      <c r="CU11" s="280"/>
      <c r="CV11" s="280"/>
      <c r="CW11" s="280"/>
      <c r="CX11" s="280"/>
      <c r="CY11" s="280"/>
      <c r="CZ11" s="280"/>
      <c r="DA11" s="280"/>
      <c r="DB11" s="280"/>
      <c r="DC11" s="280"/>
      <c r="DD11" s="280"/>
      <c r="DE11" s="280"/>
      <c r="DF11" s="280"/>
      <c r="DG11" s="280"/>
      <c r="DH11" s="280"/>
      <c r="DI11" s="280"/>
      <c r="DJ11" s="280"/>
      <c r="DK11" s="280"/>
      <c r="DL11" s="280"/>
      <c r="DM11" s="280"/>
      <c r="DN11" s="280"/>
      <c r="DO11" s="280"/>
      <c r="DP11" s="280"/>
      <c r="DQ11" s="280"/>
      <c r="DR11" s="280"/>
      <c r="DS11" s="280"/>
      <c r="DT11" s="280"/>
      <c r="DU11" s="280"/>
      <c r="DV11" s="280"/>
      <c r="DW11" s="280"/>
      <c r="DX11" s="280"/>
      <c r="DY11" s="280"/>
      <c r="DZ11" s="280"/>
      <c r="EA11" s="280"/>
      <c r="EB11" s="280"/>
      <c r="EC11" s="280"/>
      <c r="ED11" s="280"/>
      <c r="EE11" s="280"/>
      <c r="EF11" s="280"/>
      <c r="EG11" s="280"/>
      <c r="EH11" s="280"/>
      <c r="EI11" s="280"/>
      <c r="EJ11" s="280"/>
      <c r="EK11" s="280"/>
      <c r="EL11" s="280"/>
      <c r="EM11" s="280"/>
      <c r="EN11" s="280"/>
      <c r="EO11" s="280"/>
      <c r="EP11" s="280"/>
      <c r="EQ11" s="280"/>
      <c r="ER11" s="280"/>
      <c r="ES11" s="280"/>
      <c r="ET11" s="280"/>
      <c r="EU11" s="280"/>
      <c r="EV11" s="280"/>
      <c r="EW11" s="280"/>
      <c r="EX11" s="280"/>
      <c r="EY11" s="280"/>
      <c r="EZ11" s="280"/>
      <c r="FA11" s="280"/>
      <c r="FB11" s="280"/>
      <c r="FC11" s="280"/>
      <c r="FD11" s="280"/>
      <c r="FE11" s="280"/>
      <c r="FF11" s="280"/>
      <c r="FG11" s="280"/>
      <c r="FH11" s="280"/>
      <c r="FI11" s="280"/>
      <c r="FJ11" s="280"/>
      <c r="FK11" s="280"/>
      <c r="FL11" s="280"/>
      <c r="FM11" s="280"/>
      <c r="FN11" s="280"/>
      <c r="FO11" s="280"/>
      <c r="FP11" s="280"/>
      <c r="FQ11" s="280"/>
      <c r="FR11" s="280"/>
      <c r="FS11" s="280"/>
      <c r="FT11" s="280"/>
      <c r="FU11" s="280"/>
      <c r="FV11" s="280"/>
      <c r="FW11" s="280"/>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c r="IS11" s="135"/>
      <c r="IT11" s="135"/>
      <c r="IU11" s="135"/>
      <c r="IV11" s="135"/>
    </row>
    <row r="12" spans="1:256" ht="16.5" customHeight="1">
      <c r="A12" s="85">
        <v>2</v>
      </c>
      <c r="B12" s="303" t="s">
        <v>558</v>
      </c>
      <c r="C12" s="604" t="s">
        <v>559</v>
      </c>
      <c r="D12" s="605"/>
      <c r="E12" s="501"/>
      <c r="F12" s="620">
        <v>2</v>
      </c>
      <c r="G12" s="621"/>
      <c r="H12" s="303" t="s">
        <v>560</v>
      </c>
      <c r="I12" s="604" t="s">
        <v>561</v>
      </c>
      <c r="J12" s="605"/>
      <c r="K12" s="206"/>
      <c r="L12" s="501"/>
      <c r="M12" s="364"/>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80"/>
      <c r="CQ12" s="280"/>
      <c r="CR12" s="280"/>
      <c r="CS12" s="280"/>
      <c r="CT12" s="280"/>
      <c r="CU12" s="280"/>
      <c r="CV12" s="280"/>
      <c r="CW12" s="280"/>
      <c r="CX12" s="280"/>
      <c r="CY12" s="280"/>
      <c r="CZ12" s="280"/>
      <c r="DA12" s="280"/>
      <c r="DB12" s="280"/>
      <c r="DC12" s="280"/>
      <c r="DD12" s="280"/>
      <c r="DE12" s="280"/>
      <c r="DF12" s="280"/>
      <c r="DG12" s="280"/>
      <c r="DH12" s="280"/>
      <c r="DI12" s="280"/>
      <c r="DJ12" s="280"/>
      <c r="DK12" s="280"/>
      <c r="DL12" s="280"/>
      <c r="DM12" s="280"/>
      <c r="DN12" s="280"/>
      <c r="DO12" s="280"/>
      <c r="DP12" s="280"/>
      <c r="DQ12" s="280"/>
      <c r="DR12" s="280"/>
      <c r="DS12" s="280"/>
      <c r="DT12" s="280"/>
      <c r="DU12" s="280"/>
      <c r="DV12" s="280"/>
      <c r="DW12" s="280"/>
      <c r="DX12" s="280"/>
      <c r="DY12" s="280"/>
      <c r="DZ12" s="280"/>
      <c r="EA12" s="280"/>
      <c r="EB12" s="280"/>
      <c r="EC12" s="280"/>
      <c r="ED12" s="280"/>
      <c r="EE12" s="280"/>
      <c r="EF12" s="280"/>
      <c r="EG12" s="280"/>
      <c r="EH12" s="280"/>
      <c r="EI12" s="280"/>
      <c r="EJ12" s="280"/>
      <c r="EK12" s="280"/>
      <c r="EL12" s="280"/>
      <c r="EM12" s="280"/>
      <c r="EN12" s="280"/>
      <c r="EO12" s="280"/>
      <c r="EP12" s="280"/>
      <c r="EQ12" s="280"/>
      <c r="ER12" s="280"/>
      <c r="ES12" s="280"/>
      <c r="ET12" s="280"/>
      <c r="EU12" s="280"/>
      <c r="EV12" s="280"/>
      <c r="EW12" s="280"/>
      <c r="EX12" s="280"/>
      <c r="EY12" s="280"/>
      <c r="EZ12" s="280"/>
      <c r="FA12" s="280"/>
      <c r="FB12" s="280"/>
      <c r="FC12" s="280"/>
      <c r="FD12" s="280"/>
      <c r="FE12" s="280"/>
      <c r="FF12" s="280"/>
      <c r="FG12" s="280"/>
      <c r="FH12" s="280"/>
      <c r="FI12" s="280"/>
      <c r="FJ12" s="280"/>
      <c r="FK12" s="280"/>
      <c r="FL12" s="280"/>
      <c r="FM12" s="280"/>
      <c r="FN12" s="280"/>
      <c r="FO12" s="280"/>
      <c r="FP12" s="280"/>
      <c r="FQ12" s="280"/>
      <c r="FR12" s="280"/>
      <c r="FS12" s="280"/>
      <c r="FT12" s="280"/>
      <c r="FU12" s="280"/>
      <c r="FV12" s="280"/>
      <c r="FW12" s="280"/>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c r="IS12" s="135"/>
      <c r="IT12" s="135"/>
      <c r="IU12" s="135"/>
      <c r="IV12" s="135"/>
    </row>
    <row r="13" spans="1:256" ht="16.5" customHeight="1">
      <c r="A13" s="85">
        <v>3</v>
      </c>
      <c r="B13" s="303" t="s">
        <v>562</v>
      </c>
      <c r="C13" s="604" t="s">
        <v>563</v>
      </c>
      <c r="D13" s="605"/>
      <c r="E13" s="501"/>
      <c r="F13" s="614">
        <v>3</v>
      </c>
      <c r="G13" s="614"/>
      <c r="H13" s="303" t="s">
        <v>564</v>
      </c>
      <c r="I13" s="604" t="s">
        <v>640</v>
      </c>
      <c r="J13" s="605"/>
      <c r="K13" s="206"/>
      <c r="L13" s="501"/>
      <c r="M13" s="364"/>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0"/>
      <c r="CG13" s="280"/>
      <c r="CH13" s="280"/>
      <c r="CI13" s="280"/>
      <c r="CJ13" s="280"/>
      <c r="CK13" s="280"/>
      <c r="CL13" s="280"/>
      <c r="CM13" s="280"/>
      <c r="CN13" s="280"/>
      <c r="CO13" s="280"/>
      <c r="CP13" s="280"/>
      <c r="CQ13" s="280"/>
      <c r="CR13" s="280"/>
      <c r="CS13" s="280"/>
      <c r="CT13" s="280"/>
      <c r="CU13" s="280"/>
      <c r="CV13" s="280"/>
      <c r="CW13" s="280"/>
      <c r="CX13" s="280"/>
      <c r="CY13" s="280"/>
      <c r="CZ13" s="280"/>
      <c r="DA13" s="280"/>
      <c r="DB13" s="280"/>
      <c r="DC13" s="280"/>
      <c r="DD13" s="280"/>
      <c r="DE13" s="280"/>
      <c r="DF13" s="280"/>
      <c r="DG13" s="280"/>
      <c r="DH13" s="280"/>
      <c r="DI13" s="280"/>
      <c r="DJ13" s="280"/>
      <c r="DK13" s="280"/>
      <c r="DL13" s="280"/>
      <c r="DM13" s="280"/>
      <c r="DN13" s="280"/>
      <c r="DO13" s="280"/>
      <c r="DP13" s="280"/>
      <c r="DQ13" s="280"/>
      <c r="DR13" s="280"/>
      <c r="DS13" s="280"/>
      <c r="DT13" s="280"/>
      <c r="DU13" s="280"/>
      <c r="DV13" s="280"/>
      <c r="DW13" s="280"/>
      <c r="DX13" s="280"/>
      <c r="DY13" s="280"/>
      <c r="DZ13" s="280"/>
      <c r="EA13" s="280"/>
      <c r="EB13" s="280"/>
      <c r="EC13" s="280"/>
      <c r="ED13" s="280"/>
      <c r="EE13" s="280"/>
      <c r="EF13" s="280"/>
      <c r="EG13" s="280"/>
      <c r="EH13" s="280"/>
      <c r="EI13" s="280"/>
      <c r="EJ13" s="280"/>
      <c r="EK13" s="280"/>
      <c r="EL13" s="280"/>
      <c r="EM13" s="280"/>
      <c r="EN13" s="280"/>
      <c r="EO13" s="280"/>
      <c r="EP13" s="280"/>
      <c r="EQ13" s="280"/>
      <c r="ER13" s="280"/>
      <c r="ES13" s="280"/>
      <c r="ET13" s="280"/>
      <c r="EU13" s="280"/>
      <c r="EV13" s="280"/>
      <c r="EW13" s="280"/>
      <c r="EX13" s="280"/>
      <c r="EY13" s="280"/>
      <c r="EZ13" s="280"/>
      <c r="FA13" s="280"/>
      <c r="FB13" s="280"/>
      <c r="FC13" s="280"/>
      <c r="FD13" s="280"/>
      <c r="FE13" s="280"/>
      <c r="FF13" s="280"/>
      <c r="FG13" s="280"/>
      <c r="FH13" s="280"/>
      <c r="FI13" s="280"/>
      <c r="FJ13" s="280"/>
      <c r="FK13" s="280"/>
      <c r="FL13" s="280"/>
      <c r="FM13" s="280"/>
      <c r="FN13" s="280"/>
      <c r="FO13" s="280"/>
      <c r="FP13" s="280"/>
      <c r="FQ13" s="280"/>
      <c r="FR13" s="280"/>
      <c r="FS13" s="280"/>
      <c r="FT13" s="280"/>
      <c r="FU13" s="280"/>
      <c r="FV13" s="280"/>
      <c r="FW13" s="280"/>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row>
    <row r="14" spans="1:256" ht="16.5" customHeight="1">
      <c r="A14" s="85">
        <v>4</v>
      </c>
      <c r="B14" s="303" t="s">
        <v>565</v>
      </c>
      <c r="C14" s="604" t="s">
        <v>566</v>
      </c>
      <c r="D14" s="605"/>
      <c r="E14" s="501"/>
      <c r="F14" s="614">
        <v>4</v>
      </c>
      <c r="G14" s="614"/>
      <c r="H14" s="303" t="s">
        <v>567</v>
      </c>
      <c r="I14" s="604" t="s">
        <v>568</v>
      </c>
      <c r="J14" s="605"/>
      <c r="K14" s="206"/>
      <c r="L14" s="501"/>
      <c r="M14" s="364"/>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80"/>
      <c r="CQ14" s="280"/>
      <c r="CR14" s="280"/>
      <c r="CS14" s="280"/>
      <c r="CT14" s="280"/>
      <c r="CU14" s="280"/>
      <c r="CV14" s="280"/>
      <c r="CW14" s="280"/>
      <c r="CX14" s="280"/>
      <c r="CY14" s="280"/>
      <c r="CZ14" s="280"/>
      <c r="DA14" s="280"/>
      <c r="DB14" s="280"/>
      <c r="DC14" s="280"/>
      <c r="DD14" s="280"/>
      <c r="DE14" s="280"/>
      <c r="DF14" s="280"/>
      <c r="DG14" s="280"/>
      <c r="DH14" s="280"/>
      <c r="DI14" s="280"/>
      <c r="DJ14" s="280"/>
      <c r="DK14" s="280"/>
      <c r="DL14" s="280"/>
      <c r="DM14" s="280"/>
      <c r="DN14" s="280"/>
      <c r="DO14" s="280"/>
      <c r="DP14" s="280"/>
      <c r="DQ14" s="280"/>
      <c r="DR14" s="280"/>
      <c r="DS14" s="280"/>
      <c r="DT14" s="280"/>
      <c r="DU14" s="280"/>
      <c r="DV14" s="280"/>
      <c r="DW14" s="280"/>
      <c r="DX14" s="280"/>
      <c r="DY14" s="280"/>
      <c r="DZ14" s="280"/>
      <c r="EA14" s="280"/>
      <c r="EB14" s="280"/>
      <c r="EC14" s="280"/>
      <c r="ED14" s="280"/>
      <c r="EE14" s="280"/>
      <c r="EF14" s="280"/>
      <c r="EG14" s="280"/>
      <c r="EH14" s="280"/>
      <c r="EI14" s="280"/>
      <c r="EJ14" s="280"/>
      <c r="EK14" s="280"/>
      <c r="EL14" s="280"/>
      <c r="EM14" s="280"/>
      <c r="EN14" s="280"/>
      <c r="EO14" s="280"/>
      <c r="EP14" s="280"/>
      <c r="EQ14" s="280"/>
      <c r="ER14" s="280"/>
      <c r="ES14" s="280"/>
      <c r="ET14" s="280"/>
      <c r="EU14" s="280"/>
      <c r="EV14" s="280"/>
      <c r="EW14" s="280"/>
      <c r="EX14" s="280"/>
      <c r="EY14" s="280"/>
      <c r="EZ14" s="280"/>
      <c r="FA14" s="280"/>
      <c r="FB14" s="280"/>
      <c r="FC14" s="280"/>
      <c r="FD14" s="280"/>
      <c r="FE14" s="280"/>
      <c r="FF14" s="280"/>
      <c r="FG14" s="280"/>
      <c r="FH14" s="280"/>
      <c r="FI14" s="280"/>
      <c r="FJ14" s="280"/>
      <c r="FK14" s="280"/>
      <c r="FL14" s="280"/>
      <c r="FM14" s="280"/>
      <c r="FN14" s="280"/>
      <c r="FO14" s="280"/>
      <c r="FP14" s="280"/>
      <c r="FQ14" s="280"/>
      <c r="FR14" s="280"/>
      <c r="FS14" s="280"/>
      <c r="FT14" s="280"/>
      <c r="FU14" s="280"/>
      <c r="FV14" s="280"/>
      <c r="FW14" s="280"/>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c r="HC14" s="135"/>
      <c r="HD14" s="135"/>
      <c r="HE14" s="135"/>
      <c r="HF14" s="135"/>
      <c r="HG14" s="135"/>
      <c r="HH14" s="135"/>
      <c r="HI14" s="135"/>
      <c r="HJ14" s="135"/>
      <c r="HK14" s="135"/>
      <c r="HL14" s="135"/>
      <c r="HM14" s="135"/>
      <c r="HN14" s="135"/>
      <c r="HO14" s="135"/>
      <c r="HP14" s="135"/>
      <c r="HQ14" s="135"/>
      <c r="HR14" s="135"/>
      <c r="HS14" s="135"/>
      <c r="HT14" s="135"/>
      <c r="HU14" s="135"/>
      <c r="HV14" s="135"/>
      <c r="HW14" s="135"/>
      <c r="HX14" s="135"/>
      <c r="HY14" s="135"/>
      <c r="HZ14" s="135"/>
      <c r="IA14" s="135"/>
      <c r="IB14" s="135"/>
      <c r="IC14" s="135"/>
      <c r="ID14" s="135"/>
      <c r="IE14" s="135"/>
      <c r="IF14" s="135"/>
      <c r="IG14" s="135"/>
      <c r="IH14" s="135"/>
      <c r="II14" s="135"/>
      <c r="IJ14" s="135"/>
      <c r="IK14" s="135"/>
      <c r="IL14" s="135"/>
      <c r="IM14" s="135"/>
      <c r="IN14" s="135"/>
      <c r="IO14" s="135"/>
      <c r="IP14" s="135"/>
      <c r="IQ14" s="135"/>
      <c r="IR14" s="135"/>
      <c r="IS14" s="135"/>
      <c r="IT14" s="135"/>
      <c r="IU14" s="135"/>
      <c r="IV14" s="135"/>
    </row>
    <row r="15" spans="1:256" ht="16.5" customHeight="1">
      <c r="A15" s="85">
        <v>5</v>
      </c>
      <c r="B15" s="303" t="s">
        <v>569</v>
      </c>
      <c r="C15" s="604" t="s">
        <v>570</v>
      </c>
      <c r="D15" s="605"/>
      <c r="E15" s="501"/>
      <c r="F15" s="614">
        <v>5</v>
      </c>
      <c r="G15" s="614"/>
      <c r="H15" s="303" t="s">
        <v>571</v>
      </c>
      <c r="I15" s="604" t="s">
        <v>572</v>
      </c>
      <c r="J15" s="605"/>
      <c r="K15" s="206"/>
      <c r="L15" s="501"/>
      <c r="M15" s="364"/>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80"/>
      <c r="CQ15" s="280"/>
      <c r="CR15" s="280"/>
      <c r="CS15" s="280"/>
      <c r="CT15" s="280"/>
      <c r="CU15" s="280"/>
      <c r="CV15" s="280"/>
      <c r="CW15" s="280"/>
      <c r="CX15" s="280"/>
      <c r="CY15" s="280"/>
      <c r="CZ15" s="280"/>
      <c r="DA15" s="280"/>
      <c r="DB15" s="280"/>
      <c r="DC15" s="280"/>
      <c r="DD15" s="280"/>
      <c r="DE15" s="280"/>
      <c r="DF15" s="280"/>
      <c r="DG15" s="280"/>
      <c r="DH15" s="280"/>
      <c r="DI15" s="280"/>
      <c r="DJ15" s="280"/>
      <c r="DK15" s="280"/>
      <c r="DL15" s="280"/>
      <c r="DM15" s="280"/>
      <c r="DN15" s="280"/>
      <c r="DO15" s="280"/>
      <c r="DP15" s="280"/>
      <c r="DQ15" s="280"/>
      <c r="DR15" s="280"/>
      <c r="DS15" s="280"/>
      <c r="DT15" s="280"/>
      <c r="DU15" s="280"/>
      <c r="DV15" s="280"/>
      <c r="DW15" s="280"/>
      <c r="DX15" s="280"/>
      <c r="DY15" s="280"/>
      <c r="DZ15" s="280"/>
      <c r="EA15" s="280"/>
      <c r="EB15" s="280"/>
      <c r="EC15" s="280"/>
      <c r="ED15" s="280"/>
      <c r="EE15" s="280"/>
      <c r="EF15" s="280"/>
      <c r="EG15" s="280"/>
      <c r="EH15" s="280"/>
      <c r="EI15" s="280"/>
      <c r="EJ15" s="280"/>
      <c r="EK15" s="280"/>
      <c r="EL15" s="280"/>
      <c r="EM15" s="280"/>
      <c r="EN15" s="280"/>
      <c r="EO15" s="280"/>
      <c r="EP15" s="280"/>
      <c r="EQ15" s="280"/>
      <c r="ER15" s="280"/>
      <c r="ES15" s="280"/>
      <c r="ET15" s="280"/>
      <c r="EU15" s="280"/>
      <c r="EV15" s="280"/>
      <c r="EW15" s="280"/>
      <c r="EX15" s="280"/>
      <c r="EY15" s="280"/>
      <c r="EZ15" s="280"/>
      <c r="FA15" s="280"/>
      <c r="FB15" s="280"/>
      <c r="FC15" s="280"/>
      <c r="FD15" s="280"/>
      <c r="FE15" s="280"/>
      <c r="FF15" s="280"/>
      <c r="FG15" s="280"/>
      <c r="FH15" s="280"/>
      <c r="FI15" s="280"/>
      <c r="FJ15" s="280"/>
      <c r="FK15" s="280"/>
      <c r="FL15" s="280"/>
      <c r="FM15" s="280"/>
      <c r="FN15" s="280"/>
      <c r="FO15" s="280"/>
      <c r="FP15" s="280"/>
      <c r="FQ15" s="280"/>
      <c r="FR15" s="280"/>
      <c r="FS15" s="280"/>
      <c r="FT15" s="280"/>
      <c r="FU15" s="280"/>
      <c r="FV15" s="280"/>
      <c r="FW15" s="280"/>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c r="IS15" s="135"/>
      <c r="IT15" s="135"/>
      <c r="IU15" s="135"/>
      <c r="IV15" s="135"/>
    </row>
    <row r="16" spans="1:256" ht="16.5" customHeight="1">
      <c r="A16" s="85">
        <v>6</v>
      </c>
      <c r="B16" s="303" t="s">
        <v>573</v>
      </c>
      <c r="C16" s="604" t="s">
        <v>574</v>
      </c>
      <c r="D16" s="605"/>
      <c r="E16" s="501"/>
      <c r="F16" s="614">
        <v>6</v>
      </c>
      <c r="G16" s="614"/>
      <c r="H16" s="303" t="s">
        <v>575</v>
      </c>
      <c r="I16" s="604" t="s">
        <v>641</v>
      </c>
      <c r="J16" s="605"/>
      <c r="K16" s="206"/>
      <c r="L16" s="501"/>
      <c r="M16" s="364"/>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CY16" s="280"/>
      <c r="CZ16" s="280"/>
      <c r="DA16" s="280"/>
      <c r="DB16" s="280"/>
      <c r="DC16" s="280"/>
      <c r="DD16" s="280"/>
      <c r="DE16" s="280"/>
      <c r="DF16" s="280"/>
      <c r="DG16" s="280"/>
      <c r="DH16" s="280"/>
      <c r="DI16" s="280"/>
      <c r="DJ16" s="280"/>
      <c r="DK16" s="280"/>
      <c r="DL16" s="280"/>
      <c r="DM16" s="280"/>
      <c r="DN16" s="280"/>
      <c r="DO16" s="280"/>
      <c r="DP16" s="280"/>
      <c r="DQ16" s="280"/>
      <c r="DR16" s="280"/>
      <c r="DS16" s="280"/>
      <c r="DT16" s="280"/>
      <c r="DU16" s="280"/>
      <c r="DV16" s="280"/>
      <c r="DW16" s="280"/>
      <c r="DX16" s="280"/>
      <c r="DY16" s="280"/>
      <c r="DZ16" s="280"/>
      <c r="EA16" s="280"/>
      <c r="EB16" s="280"/>
      <c r="EC16" s="280"/>
      <c r="ED16" s="280"/>
      <c r="EE16" s="280"/>
      <c r="EF16" s="280"/>
      <c r="EG16" s="280"/>
      <c r="EH16" s="280"/>
      <c r="EI16" s="280"/>
      <c r="EJ16" s="280"/>
      <c r="EK16" s="280"/>
      <c r="EL16" s="280"/>
      <c r="EM16" s="280"/>
      <c r="EN16" s="280"/>
      <c r="EO16" s="280"/>
      <c r="EP16" s="280"/>
      <c r="EQ16" s="280"/>
      <c r="ER16" s="280"/>
      <c r="ES16" s="280"/>
      <c r="ET16" s="280"/>
      <c r="EU16" s="280"/>
      <c r="EV16" s="280"/>
      <c r="EW16" s="280"/>
      <c r="EX16" s="280"/>
      <c r="EY16" s="280"/>
      <c r="EZ16" s="280"/>
      <c r="FA16" s="280"/>
      <c r="FB16" s="280"/>
      <c r="FC16" s="280"/>
      <c r="FD16" s="280"/>
      <c r="FE16" s="280"/>
      <c r="FF16" s="280"/>
      <c r="FG16" s="280"/>
      <c r="FH16" s="280"/>
      <c r="FI16" s="280"/>
      <c r="FJ16" s="280"/>
      <c r="FK16" s="280"/>
      <c r="FL16" s="280"/>
      <c r="FM16" s="280"/>
      <c r="FN16" s="280"/>
      <c r="FO16" s="280"/>
      <c r="FP16" s="280"/>
      <c r="FQ16" s="280"/>
      <c r="FR16" s="280"/>
      <c r="FS16" s="280"/>
      <c r="FT16" s="280"/>
      <c r="FU16" s="280"/>
      <c r="FV16" s="280"/>
      <c r="FW16" s="280"/>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c r="HC16" s="135"/>
      <c r="HD16" s="135"/>
      <c r="HE16" s="135"/>
      <c r="HF16" s="135"/>
      <c r="HG16" s="135"/>
      <c r="HH16" s="135"/>
      <c r="HI16" s="135"/>
      <c r="HJ16" s="135"/>
      <c r="HK16" s="135"/>
      <c r="HL16" s="135"/>
      <c r="HM16" s="135"/>
      <c r="HN16" s="135"/>
      <c r="HO16" s="135"/>
      <c r="HP16" s="135"/>
      <c r="HQ16" s="135"/>
      <c r="HR16" s="135"/>
      <c r="HS16" s="135"/>
      <c r="HT16" s="135"/>
      <c r="HU16" s="135"/>
      <c r="HV16" s="135"/>
      <c r="HW16" s="135"/>
      <c r="HX16" s="135"/>
      <c r="HY16" s="135"/>
      <c r="HZ16" s="135"/>
      <c r="IA16" s="135"/>
      <c r="IB16" s="135"/>
      <c r="IC16" s="135"/>
      <c r="ID16" s="135"/>
      <c r="IE16" s="135"/>
      <c r="IF16" s="135"/>
      <c r="IG16" s="135"/>
      <c r="IH16" s="135"/>
      <c r="II16" s="135"/>
      <c r="IJ16" s="135"/>
      <c r="IK16" s="135"/>
      <c r="IL16" s="135"/>
      <c r="IM16" s="135"/>
      <c r="IN16" s="135"/>
      <c r="IO16" s="135"/>
      <c r="IP16" s="135"/>
      <c r="IQ16" s="135"/>
      <c r="IR16" s="135"/>
      <c r="IS16" s="135"/>
      <c r="IT16" s="135"/>
      <c r="IU16" s="135"/>
      <c r="IV16" s="135"/>
    </row>
    <row r="17" spans="1:256" ht="16.5" customHeight="1">
      <c r="A17" s="85">
        <v>7</v>
      </c>
      <c r="B17" s="303" t="s">
        <v>576</v>
      </c>
      <c r="C17" s="604" t="s">
        <v>577</v>
      </c>
      <c r="D17" s="605"/>
      <c r="E17" s="501"/>
      <c r="F17" s="614">
        <v>7</v>
      </c>
      <c r="G17" s="614"/>
      <c r="H17" s="303" t="s">
        <v>578</v>
      </c>
      <c r="I17" s="604" t="s">
        <v>579</v>
      </c>
      <c r="J17" s="605"/>
      <c r="K17" s="206"/>
      <c r="L17" s="501"/>
      <c r="M17" s="364"/>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80"/>
      <c r="CQ17" s="280"/>
      <c r="CR17" s="280"/>
      <c r="CS17" s="280"/>
      <c r="CT17" s="280"/>
      <c r="CU17" s="280"/>
      <c r="CV17" s="280"/>
      <c r="CW17" s="280"/>
      <c r="CX17" s="280"/>
      <c r="CY17" s="280"/>
      <c r="CZ17" s="280"/>
      <c r="DA17" s="280"/>
      <c r="DB17" s="280"/>
      <c r="DC17" s="280"/>
      <c r="DD17" s="280"/>
      <c r="DE17" s="280"/>
      <c r="DF17" s="280"/>
      <c r="DG17" s="280"/>
      <c r="DH17" s="280"/>
      <c r="DI17" s="280"/>
      <c r="DJ17" s="280"/>
      <c r="DK17" s="280"/>
      <c r="DL17" s="280"/>
      <c r="DM17" s="280"/>
      <c r="DN17" s="280"/>
      <c r="DO17" s="280"/>
      <c r="DP17" s="280"/>
      <c r="DQ17" s="280"/>
      <c r="DR17" s="280"/>
      <c r="DS17" s="280"/>
      <c r="DT17" s="280"/>
      <c r="DU17" s="280"/>
      <c r="DV17" s="280"/>
      <c r="DW17" s="280"/>
      <c r="DX17" s="280"/>
      <c r="DY17" s="280"/>
      <c r="DZ17" s="280"/>
      <c r="EA17" s="280"/>
      <c r="EB17" s="280"/>
      <c r="EC17" s="280"/>
      <c r="ED17" s="280"/>
      <c r="EE17" s="280"/>
      <c r="EF17" s="280"/>
      <c r="EG17" s="280"/>
      <c r="EH17" s="280"/>
      <c r="EI17" s="280"/>
      <c r="EJ17" s="280"/>
      <c r="EK17" s="280"/>
      <c r="EL17" s="280"/>
      <c r="EM17" s="280"/>
      <c r="EN17" s="280"/>
      <c r="EO17" s="280"/>
      <c r="EP17" s="280"/>
      <c r="EQ17" s="280"/>
      <c r="ER17" s="280"/>
      <c r="ES17" s="280"/>
      <c r="ET17" s="280"/>
      <c r="EU17" s="280"/>
      <c r="EV17" s="280"/>
      <c r="EW17" s="280"/>
      <c r="EX17" s="280"/>
      <c r="EY17" s="280"/>
      <c r="EZ17" s="280"/>
      <c r="FA17" s="280"/>
      <c r="FB17" s="280"/>
      <c r="FC17" s="280"/>
      <c r="FD17" s="280"/>
      <c r="FE17" s="280"/>
      <c r="FF17" s="280"/>
      <c r="FG17" s="280"/>
      <c r="FH17" s="280"/>
      <c r="FI17" s="280"/>
      <c r="FJ17" s="280"/>
      <c r="FK17" s="280"/>
      <c r="FL17" s="280"/>
      <c r="FM17" s="280"/>
      <c r="FN17" s="280"/>
      <c r="FO17" s="280"/>
      <c r="FP17" s="280"/>
      <c r="FQ17" s="280"/>
      <c r="FR17" s="280"/>
      <c r="FS17" s="280"/>
      <c r="FT17" s="280"/>
      <c r="FU17" s="280"/>
      <c r="FV17" s="280"/>
      <c r="FW17" s="280"/>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c r="IS17" s="135"/>
      <c r="IT17" s="135"/>
      <c r="IU17" s="135"/>
      <c r="IV17" s="135"/>
    </row>
    <row r="18" spans="1:256" ht="16.5" customHeight="1">
      <c r="A18" s="85">
        <v>8</v>
      </c>
      <c r="B18" s="303" t="s">
        <v>580</v>
      </c>
      <c r="C18" s="604" t="s">
        <v>581</v>
      </c>
      <c r="D18" s="605"/>
      <c r="E18" s="501"/>
      <c r="F18" s="614">
        <v>8</v>
      </c>
      <c r="G18" s="614"/>
      <c r="H18" s="303" t="s">
        <v>582</v>
      </c>
      <c r="I18" s="604" t="s">
        <v>583</v>
      </c>
      <c r="J18" s="605"/>
      <c r="K18" s="206"/>
      <c r="L18" s="501"/>
      <c r="M18" s="364"/>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c r="CA18" s="280"/>
      <c r="CB18" s="280"/>
      <c r="CC18" s="280"/>
      <c r="CD18" s="280"/>
      <c r="CE18" s="280"/>
      <c r="CF18" s="280"/>
      <c r="CG18" s="280"/>
      <c r="CH18" s="280"/>
      <c r="CI18" s="280"/>
      <c r="CJ18" s="280"/>
      <c r="CK18" s="280"/>
      <c r="CL18" s="280"/>
      <c r="CM18" s="280"/>
      <c r="CN18" s="280"/>
      <c r="CO18" s="280"/>
      <c r="CP18" s="280"/>
      <c r="CQ18" s="280"/>
      <c r="CR18" s="280"/>
      <c r="CS18" s="280"/>
      <c r="CT18" s="280"/>
      <c r="CU18" s="280"/>
      <c r="CV18" s="280"/>
      <c r="CW18" s="280"/>
      <c r="CX18" s="280"/>
      <c r="CY18" s="280"/>
      <c r="CZ18" s="280"/>
      <c r="DA18" s="280"/>
      <c r="DB18" s="280"/>
      <c r="DC18" s="280"/>
      <c r="DD18" s="280"/>
      <c r="DE18" s="280"/>
      <c r="DF18" s="280"/>
      <c r="DG18" s="280"/>
      <c r="DH18" s="280"/>
      <c r="DI18" s="280"/>
      <c r="DJ18" s="280"/>
      <c r="DK18" s="280"/>
      <c r="DL18" s="280"/>
      <c r="DM18" s="280"/>
      <c r="DN18" s="280"/>
      <c r="DO18" s="280"/>
      <c r="DP18" s="280"/>
      <c r="DQ18" s="280"/>
      <c r="DR18" s="280"/>
      <c r="DS18" s="280"/>
      <c r="DT18" s="280"/>
      <c r="DU18" s="280"/>
      <c r="DV18" s="280"/>
      <c r="DW18" s="280"/>
      <c r="DX18" s="280"/>
      <c r="DY18" s="280"/>
      <c r="DZ18" s="280"/>
      <c r="EA18" s="280"/>
      <c r="EB18" s="280"/>
      <c r="EC18" s="280"/>
      <c r="ED18" s="280"/>
      <c r="EE18" s="280"/>
      <c r="EF18" s="280"/>
      <c r="EG18" s="280"/>
      <c r="EH18" s="280"/>
      <c r="EI18" s="280"/>
      <c r="EJ18" s="280"/>
      <c r="EK18" s="280"/>
      <c r="EL18" s="280"/>
      <c r="EM18" s="280"/>
      <c r="EN18" s="280"/>
      <c r="EO18" s="280"/>
      <c r="EP18" s="280"/>
      <c r="EQ18" s="280"/>
      <c r="ER18" s="280"/>
      <c r="ES18" s="280"/>
      <c r="ET18" s="280"/>
      <c r="EU18" s="280"/>
      <c r="EV18" s="280"/>
      <c r="EW18" s="280"/>
      <c r="EX18" s="280"/>
      <c r="EY18" s="280"/>
      <c r="EZ18" s="280"/>
      <c r="FA18" s="280"/>
      <c r="FB18" s="280"/>
      <c r="FC18" s="280"/>
      <c r="FD18" s="280"/>
      <c r="FE18" s="280"/>
      <c r="FF18" s="280"/>
      <c r="FG18" s="280"/>
      <c r="FH18" s="280"/>
      <c r="FI18" s="280"/>
      <c r="FJ18" s="280"/>
      <c r="FK18" s="280"/>
      <c r="FL18" s="280"/>
      <c r="FM18" s="280"/>
      <c r="FN18" s="280"/>
      <c r="FO18" s="280"/>
      <c r="FP18" s="280"/>
      <c r="FQ18" s="280"/>
      <c r="FR18" s="280"/>
      <c r="FS18" s="280"/>
      <c r="FT18" s="280"/>
      <c r="FU18" s="280"/>
      <c r="FV18" s="280"/>
      <c r="FW18" s="280"/>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c r="HA18" s="135"/>
      <c r="HB18" s="135"/>
      <c r="HC18" s="135"/>
      <c r="HD18" s="135"/>
      <c r="HE18" s="135"/>
      <c r="HF18" s="135"/>
      <c r="HG18" s="135"/>
      <c r="HH18" s="135"/>
      <c r="HI18" s="135"/>
      <c r="HJ18" s="135"/>
      <c r="HK18" s="135"/>
      <c r="HL18" s="135"/>
      <c r="HM18" s="135"/>
      <c r="HN18" s="135"/>
      <c r="HO18" s="135"/>
      <c r="HP18" s="135"/>
      <c r="HQ18" s="135"/>
      <c r="HR18" s="135"/>
      <c r="HS18" s="135"/>
      <c r="HT18" s="135"/>
      <c r="HU18" s="135"/>
      <c r="HV18" s="135"/>
      <c r="HW18" s="135"/>
      <c r="HX18" s="135"/>
      <c r="HY18" s="135"/>
      <c r="HZ18" s="135"/>
      <c r="IA18" s="135"/>
      <c r="IB18" s="135"/>
      <c r="IC18" s="135"/>
      <c r="ID18" s="135"/>
      <c r="IE18" s="135"/>
      <c r="IF18" s="135"/>
      <c r="IG18" s="135"/>
      <c r="IH18" s="135"/>
      <c r="II18" s="135"/>
      <c r="IJ18" s="135"/>
      <c r="IK18" s="135"/>
      <c r="IL18" s="135"/>
      <c r="IM18" s="135"/>
      <c r="IN18" s="135"/>
      <c r="IO18" s="135"/>
      <c r="IP18" s="135"/>
      <c r="IQ18" s="135"/>
      <c r="IR18" s="135"/>
      <c r="IS18" s="135"/>
      <c r="IT18" s="135"/>
      <c r="IU18" s="135"/>
      <c r="IV18" s="135"/>
    </row>
    <row r="19" spans="1:256" ht="16.5" customHeight="1">
      <c r="A19" s="85">
        <v>9</v>
      </c>
      <c r="B19" s="303" t="s">
        <v>584</v>
      </c>
      <c r="C19" s="604" t="s">
        <v>585</v>
      </c>
      <c r="D19" s="605"/>
      <c r="E19" s="501"/>
      <c r="F19" s="614">
        <v>9</v>
      </c>
      <c r="G19" s="614"/>
      <c r="H19" s="303" t="s">
        <v>586</v>
      </c>
      <c r="I19" s="604" t="s">
        <v>587</v>
      </c>
      <c r="J19" s="605"/>
      <c r="K19" s="206"/>
      <c r="L19" s="501"/>
      <c r="M19" s="364"/>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0"/>
      <c r="CL19" s="280"/>
      <c r="CM19" s="280"/>
      <c r="CN19" s="280"/>
      <c r="CO19" s="280"/>
      <c r="CP19" s="280"/>
      <c r="CQ19" s="280"/>
      <c r="CR19" s="280"/>
      <c r="CS19" s="280"/>
      <c r="CT19" s="280"/>
      <c r="CU19" s="280"/>
      <c r="CV19" s="280"/>
      <c r="CW19" s="280"/>
      <c r="CX19" s="280"/>
      <c r="CY19" s="280"/>
      <c r="CZ19" s="280"/>
      <c r="DA19" s="280"/>
      <c r="DB19" s="280"/>
      <c r="DC19" s="280"/>
      <c r="DD19" s="280"/>
      <c r="DE19" s="280"/>
      <c r="DF19" s="280"/>
      <c r="DG19" s="280"/>
      <c r="DH19" s="280"/>
      <c r="DI19" s="280"/>
      <c r="DJ19" s="280"/>
      <c r="DK19" s="280"/>
      <c r="DL19" s="280"/>
      <c r="DM19" s="280"/>
      <c r="DN19" s="280"/>
      <c r="DO19" s="280"/>
      <c r="DP19" s="280"/>
      <c r="DQ19" s="280"/>
      <c r="DR19" s="280"/>
      <c r="DS19" s="280"/>
      <c r="DT19" s="280"/>
      <c r="DU19" s="280"/>
      <c r="DV19" s="280"/>
      <c r="DW19" s="280"/>
      <c r="DX19" s="280"/>
      <c r="DY19" s="280"/>
      <c r="DZ19" s="280"/>
      <c r="EA19" s="280"/>
      <c r="EB19" s="280"/>
      <c r="EC19" s="280"/>
      <c r="ED19" s="280"/>
      <c r="EE19" s="280"/>
      <c r="EF19" s="280"/>
      <c r="EG19" s="280"/>
      <c r="EH19" s="280"/>
      <c r="EI19" s="280"/>
      <c r="EJ19" s="280"/>
      <c r="EK19" s="280"/>
      <c r="EL19" s="280"/>
      <c r="EM19" s="280"/>
      <c r="EN19" s="280"/>
      <c r="EO19" s="280"/>
      <c r="EP19" s="280"/>
      <c r="EQ19" s="280"/>
      <c r="ER19" s="280"/>
      <c r="ES19" s="280"/>
      <c r="ET19" s="280"/>
      <c r="EU19" s="280"/>
      <c r="EV19" s="280"/>
      <c r="EW19" s="280"/>
      <c r="EX19" s="280"/>
      <c r="EY19" s="280"/>
      <c r="EZ19" s="280"/>
      <c r="FA19" s="280"/>
      <c r="FB19" s="280"/>
      <c r="FC19" s="280"/>
      <c r="FD19" s="280"/>
      <c r="FE19" s="280"/>
      <c r="FF19" s="280"/>
      <c r="FG19" s="280"/>
      <c r="FH19" s="280"/>
      <c r="FI19" s="280"/>
      <c r="FJ19" s="280"/>
      <c r="FK19" s="280"/>
      <c r="FL19" s="280"/>
      <c r="FM19" s="280"/>
      <c r="FN19" s="280"/>
      <c r="FO19" s="280"/>
      <c r="FP19" s="280"/>
      <c r="FQ19" s="280"/>
      <c r="FR19" s="280"/>
      <c r="FS19" s="280"/>
      <c r="FT19" s="280"/>
      <c r="FU19" s="280"/>
      <c r="FV19" s="280"/>
      <c r="FW19" s="280"/>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row>
    <row r="20" spans="1:256" ht="16.5" customHeight="1">
      <c r="A20" s="85">
        <v>10</v>
      </c>
      <c r="B20" s="303" t="s">
        <v>588</v>
      </c>
      <c r="C20" s="604" t="s">
        <v>589</v>
      </c>
      <c r="D20" s="605"/>
      <c r="E20" s="501"/>
      <c r="F20" s="614">
        <v>10</v>
      </c>
      <c r="G20" s="614"/>
      <c r="H20" s="303" t="s">
        <v>590</v>
      </c>
      <c r="I20" s="604" t="s">
        <v>642</v>
      </c>
      <c r="J20" s="605"/>
      <c r="K20" s="206"/>
      <c r="L20" s="501"/>
      <c r="M20" s="364"/>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80"/>
      <c r="CQ20" s="280"/>
      <c r="CR20" s="280"/>
      <c r="CS20" s="280"/>
      <c r="CT20" s="280"/>
      <c r="CU20" s="280"/>
      <c r="CV20" s="280"/>
      <c r="CW20" s="280"/>
      <c r="CX20" s="280"/>
      <c r="CY20" s="280"/>
      <c r="CZ20" s="280"/>
      <c r="DA20" s="280"/>
      <c r="DB20" s="280"/>
      <c r="DC20" s="280"/>
      <c r="DD20" s="280"/>
      <c r="DE20" s="280"/>
      <c r="DF20" s="280"/>
      <c r="DG20" s="280"/>
      <c r="DH20" s="280"/>
      <c r="DI20" s="280"/>
      <c r="DJ20" s="280"/>
      <c r="DK20" s="280"/>
      <c r="DL20" s="280"/>
      <c r="DM20" s="280"/>
      <c r="DN20" s="280"/>
      <c r="DO20" s="280"/>
      <c r="DP20" s="280"/>
      <c r="DQ20" s="280"/>
      <c r="DR20" s="280"/>
      <c r="DS20" s="280"/>
      <c r="DT20" s="280"/>
      <c r="DU20" s="280"/>
      <c r="DV20" s="280"/>
      <c r="DW20" s="280"/>
      <c r="DX20" s="280"/>
      <c r="DY20" s="280"/>
      <c r="DZ20" s="280"/>
      <c r="EA20" s="280"/>
      <c r="EB20" s="280"/>
      <c r="EC20" s="280"/>
      <c r="ED20" s="280"/>
      <c r="EE20" s="280"/>
      <c r="EF20" s="280"/>
      <c r="EG20" s="280"/>
      <c r="EH20" s="280"/>
      <c r="EI20" s="280"/>
      <c r="EJ20" s="280"/>
      <c r="EK20" s="280"/>
      <c r="EL20" s="280"/>
      <c r="EM20" s="280"/>
      <c r="EN20" s="280"/>
      <c r="EO20" s="280"/>
      <c r="EP20" s="280"/>
      <c r="EQ20" s="280"/>
      <c r="ER20" s="280"/>
      <c r="ES20" s="280"/>
      <c r="ET20" s="280"/>
      <c r="EU20" s="280"/>
      <c r="EV20" s="280"/>
      <c r="EW20" s="280"/>
      <c r="EX20" s="280"/>
      <c r="EY20" s="280"/>
      <c r="EZ20" s="280"/>
      <c r="FA20" s="280"/>
      <c r="FB20" s="280"/>
      <c r="FC20" s="280"/>
      <c r="FD20" s="280"/>
      <c r="FE20" s="280"/>
      <c r="FF20" s="280"/>
      <c r="FG20" s="280"/>
      <c r="FH20" s="280"/>
      <c r="FI20" s="280"/>
      <c r="FJ20" s="280"/>
      <c r="FK20" s="280"/>
      <c r="FL20" s="280"/>
      <c r="FM20" s="280"/>
      <c r="FN20" s="280"/>
      <c r="FO20" s="280"/>
      <c r="FP20" s="280"/>
      <c r="FQ20" s="280"/>
      <c r="FR20" s="280"/>
      <c r="FS20" s="280"/>
      <c r="FT20" s="280"/>
      <c r="FU20" s="280"/>
      <c r="FV20" s="280"/>
      <c r="FW20" s="280"/>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row>
    <row r="21" spans="1:256" ht="16.5" customHeight="1">
      <c r="A21" s="85">
        <v>11</v>
      </c>
      <c r="B21" s="303" t="s">
        <v>591</v>
      </c>
      <c r="C21" s="604" t="s">
        <v>592</v>
      </c>
      <c r="D21" s="605"/>
      <c r="E21" s="501"/>
      <c r="F21" s="614">
        <v>11</v>
      </c>
      <c r="G21" s="614"/>
      <c r="H21" s="303" t="s">
        <v>593</v>
      </c>
      <c r="I21" s="604" t="s">
        <v>594</v>
      </c>
      <c r="J21" s="605"/>
      <c r="K21" s="206"/>
      <c r="L21" s="501"/>
      <c r="M21" s="364"/>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c r="CD21" s="280"/>
      <c r="CE21" s="280"/>
      <c r="CF21" s="280"/>
      <c r="CG21" s="280"/>
      <c r="CH21" s="280"/>
      <c r="CI21" s="280"/>
      <c r="CJ21" s="280"/>
      <c r="CK21" s="280"/>
      <c r="CL21" s="280"/>
      <c r="CM21" s="280"/>
      <c r="CN21" s="280"/>
      <c r="CO21" s="280"/>
      <c r="CP21" s="280"/>
      <c r="CQ21" s="280"/>
      <c r="CR21" s="280"/>
      <c r="CS21" s="280"/>
      <c r="CT21" s="280"/>
      <c r="CU21" s="280"/>
      <c r="CV21" s="280"/>
      <c r="CW21" s="280"/>
      <c r="CX21" s="280"/>
      <c r="CY21" s="280"/>
      <c r="CZ21" s="280"/>
      <c r="DA21" s="280"/>
      <c r="DB21" s="280"/>
      <c r="DC21" s="280"/>
      <c r="DD21" s="280"/>
      <c r="DE21" s="280"/>
      <c r="DF21" s="280"/>
      <c r="DG21" s="280"/>
      <c r="DH21" s="280"/>
      <c r="DI21" s="280"/>
      <c r="DJ21" s="280"/>
      <c r="DK21" s="280"/>
      <c r="DL21" s="280"/>
      <c r="DM21" s="280"/>
      <c r="DN21" s="280"/>
      <c r="DO21" s="280"/>
      <c r="DP21" s="280"/>
      <c r="DQ21" s="280"/>
      <c r="DR21" s="280"/>
      <c r="DS21" s="280"/>
      <c r="DT21" s="280"/>
      <c r="DU21" s="280"/>
      <c r="DV21" s="280"/>
      <c r="DW21" s="280"/>
      <c r="DX21" s="280"/>
      <c r="DY21" s="280"/>
      <c r="DZ21" s="280"/>
      <c r="EA21" s="280"/>
      <c r="EB21" s="280"/>
      <c r="EC21" s="280"/>
      <c r="ED21" s="280"/>
      <c r="EE21" s="280"/>
      <c r="EF21" s="280"/>
      <c r="EG21" s="280"/>
      <c r="EH21" s="280"/>
      <c r="EI21" s="280"/>
      <c r="EJ21" s="280"/>
      <c r="EK21" s="280"/>
      <c r="EL21" s="280"/>
      <c r="EM21" s="280"/>
      <c r="EN21" s="280"/>
      <c r="EO21" s="280"/>
      <c r="EP21" s="280"/>
      <c r="EQ21" s="280"/>
      <c r="ER21" s="280"/>
      <c r="ES21" s="280"/>
      <c r="ET21" s="280"/>
      <c r="EU21" s="280"/>
      <c r="EV21" s="280"/>
      <c r="EW21" s="280"/>
      <c r="EX21" s="280"/>
      <c r="EY21" s="280"/>
      <c r="EZ21" s="280"/>
      <c r="FA21" s="280"/>
      <c r="FB21" s="280"/>
      <c r="FC21" s="280"/>
      <c r="FD21" s="280"/>
      <c r="FE21" s="280"/>
      <c r="FF21" s="280"/>
      <c r="FG21" s="280"/>
      <c r="FH21" s="280"/>
      <c r="FI21" s="280"/>
      <c r="FJ21" s="280"/>
      <c r="FK21" s="280"/>
      <c r="FL21" s="280"/>
      <c r="FM21" s="280"/>
      <c r="FN21" s="280"/>
      <c r="FO21" s="280"/>
      <c r="FP21" s="280"/>
      <c r="FQ21" s="280"/>
      <c r="FR21" s="280"/>
      <c r="FS21" s="280"/>
      <c r="FT21" s="280"/>
      <c r="FU21" s="280"/>
      <c r="FV21" s="280"/>
      <c r="FW21" s="280"/>
      <c r="FX21" s="135"/>
      <c r="FY21" s="135"/>
      <c r="FZ21" s="135"/>
      <c r="GA21" s="135"/>
      <c r="GB21" s="135"/>
      <c r="GC21" s="135"/>
      <c r="GD21" s="135"/>
      <c r="GE21" s="135"/>
      <c r="GF21" s="135"/>
      <c r="GG21" s="135"/>
      <c r="GH21" s="135"/>
      <c r="GI21" s="135"/>
      <c r="GJ21" s="135"/>
      <c r="GK21" s="135"/>
      <c r="GL21" s="135"/>
      <c r="GM21" s="135"/>
      <c r="GN21" s="135"/>
      <c r="GO21" s="135"/>
      <c r="GP21" s="135"/>
      <c r="GQ21" s="135"/>
      <c r="GR21" s="135"/>
      <c r="GS21" s="135"/>
      <c r="GT21" s="135"/>
      <c r="GU21" s="135"/>
      <c r="GV21" s="135"/>
      <c r="GW21" s="135"/>
      <c r="GX21" s="135"/>
      <c r="GY21" s="135"/>
      <c r="GZ21" s="135"/>
      <c r="HA21" s="135"/>
      <c r="HB21" s="135"/>
      <c r="HC21" s="135"/>
      <c r="HD21" s="135"/>
      <c r="HE21" s="135"/>
      <c r="HF21" s="135"/>
      <c r="HG21" s="135"/>
      <c r="HH21" s="135"/>
      <c r="HI21" s="135"/>
      <c r="HJ21" s="135"/>
      <c r="HK21" s="135"/>
      <c r="HL21" s="135"/>
      <c r="HM21" s="135"/>
      <c r="HN21" s="135"/>
      <c r="HO21" s="135"/>
      <c r="HP21" s="135"/>
      <c r="HQ21" s="135"/>
      <c r="HR21" s="135"/>
      <c r="HS21" s="135"/>
      <c r="HT21" s="135"/>
      <c r="HU21" s="135"/>
      <c r="HV21" s="135"/>
      <c r="HW21" s="135"/>
      <c r="HX21" s="135"/>
      <c r="HY21" s="135"/>
      <c r="HZ21" s="135"/>
      <c r="IA21" s="135"/>
      <c r="IB21" s="135"/>
      <c r="IC21" s="135"/>
      <c r="ID21" s="135"/>
      <c r="IE21" s="135"/>
      <c r="IF21" s="135"/>
      <c r="IG21" s="135"/>
      <c r="IH21" s="135"/>
      <c r="II21" s="135"/>
      <c r="IJ21" s="135"/>
      <c r="IK21" s="135"/>
      <c r="IL21" s="135"/>
      <c r="IM21" s="135"/>
      <c r="IN21" s="135"/>
      <c r="IO21" s="135"/>
      <c r="IP21" s="135"/>
      <c r="IQ21" s="135"/>
      <c r="IR21" s="135"/>
      <c r="IS21" s="135"/>
      <c r="IT21" s="135"/>
      <c r="IU21" s="135"/>
      <c r="IV21" s="135"/>
    </row>
    <row r="22" spans="1:256" ht="16.5" customHeight="1">
      <c r="A22" s="85">
        <v>12</v>
      </c>
      <c r="B22" s="303" t="s">
        <v>595</v>
      </c>
      <c r="C22" s="604" t="s">
        <v>596</v>
      </c>
      <c r="D22" s="605"/>
      <c r="E22" s="501"/>
      <c r="F22" s="614">
        <v>12</v>
      </c>
      <c r="G22" s="614"/>
      <c r="H22" s="303" t="s">
        <v>597</v>
      </c>
      <c r="I22" s="604" t="s">
        <v>598</v>
      </c>
      <c r="J22" s="605"/>
      <c r="K22" s="206"/>
      <c r="L22" s="501"/>
      <c r="M22" s="364"/>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80"/>
      <c r="CQ22" s="280"/>
      <c r="CR22" s="280"/>
      <c r="CS22" s="280"/>
      <c r="CT22" s="280"/>
      <c r="CU22" s="280"/>
      <c r="CV22" s="280"/>
      <c r="CW22" s="280"/>
      <c r="CX22" s="280"/>
      <c r="CY22" s="280"/>
      <c r="CZ22" s="280"/>
      <c r="DA22" s="280"/>
      <c r="DB22" s="280"/>
      <c r="DC22" s="280"/>
      <c r="DD22" s="280"/>
      <c r="DE22" s="280"/>
      <c r="DF22" s="280"/>
      <c r="DG22" s="280"/>
      <c r="DH22" s="280"/>
      <c r="DI22" s="280"/>
      <c r="DJ22" s="280"/>
      <c r="DK22" s="280"/>
      <c r="DL22" s="280"/>
      <c r="DM22" s="280"/>
      <c r="DN22" s="280"/>
      <c r="DO22" s="280"/>
      <c r="DP22" s="280"/>
      <c r="DQ22" s="280"/>
      <c r="DR22" s="280"/>
      <c r="DS22" s="280"/>
      <c r="DT22" s="280"/>
      <c r="DU22" s="280"/>
      <c r="DV22" s="280"/>
      <c r="DW22" s="280"/>
      <c r="DX22" s="280"/>
      <c r="DY22" s="280"/>
      <c r="DZ22" s="280"/>
      <c r="EA22" s="280"/>
      <c r="EB22" s="280"/>
      <c r="EC22" s="280"/>
      <c r="ED22" s="280"/>
      <c r="EE22" s="280"/>
      <c r="EF22" s="280"/>
      <c r="EG22" s="280"/>
      <c r="EH22" s="280"/>
      <c r="EI22" s="280"/>
      <c r="EJ22" s="280"/>
      <c r="EK22" s="280"/>
      <c r="EL22" s="280"/>
      <c r="EM22" s="280"/>
      <c r="EN22" s="280"/>
      <c r="EO22" s="280"/>
      <c r="EP22" s="280"/>
      <c r="EQ22" s="280"/>
      <c r="ER22" s="280"/>
      <c r="ES22" s="280"/>
      <c r="ET22" s="280"/>
      <c r="EU22" s="280"/>
      <c r="EV22" s="280"/>
      <c r="EW22" s="280"/>
      <c r="EX22" s="280"/>
      <c r="EY22" s="280"/>
      <c r="EZ22" s="280"/>
      <c r="FA22" s="280"/>
      <c r="FB22" s="280"/>
      <c r="FC22" s="280"/>
      <c r="FD22" s="280"/>
      <c r="FE22" s="280"/>
      <c r="FF22" s="280"/>
      <c r="FG22" s="280"/>
      <c r="FH22" s="280"/>
      <c r="FI22" s="280"/>
      <c r="FJ22" s="280"/>
      <c r="FK22" s="280"/>
      <c r="FL22" s="280"/>
      <c r="FM22" s="280"/>
      <c r="FN22" s="280"/>
      <c r="FO22" s="280"/>
      <c r="FP22" s="280"/>
      <c r="FQ22" s="280"/>
      <c r="FR22" s="280"/>
      <c r="FS22" s="280"/>
      <c r="FT22" s="280"/>
      <c r="FU22" s="280"/>
      <c r="FV22" s="280"/>
      <c r="FW22" s="280"/>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c r="IS22" s="135"/>
      <c r="IT22" s="135"/>
      <c r="IU22" s="135"/>
      <c r="IV22" s="135"/>
    </row>
    <row r="23" spans="1:256" ht="16.5" customHeight="1">
      <c r="A23" s="85">
        <v>13</v>
      </c>
      <c r="B23" s="303" t="s">
        <v>599</v>
      </c>
      <c r="C23" s="604" t="s">
        <v>352</v>
      </c>
      <c r="D23" s="605"/>
      <c r="E23" s="501"/>
      <c r="F23" s="614">
        <v>13</v>
      </c>
      <c r="G23" s="614"/>
      <c r="H23" s="303" t="s">
        <v>353</v>
      </c>
      <c r="I23" s="604" t="s">
        <v>354</v>
      </c>
      <c r="J23" s="605"/>
      <c r="K23" s="206"/>
      <c r="L23" s="501"/>
      <c r="M23" s="364"/>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80"/>
      <c r="CQ23" s="280"/>
      <c r="CR23" s="280"/>
      <c r="CS23" s="280"/>
      <c r="CT23" s="280"/>
      <c r="CU23" s="280"/>
      <c r="CV23" s="280"/>
      <c r="CW23" s="280"/>
      <c r="CX23" s="280"/>
      <c r="CY23" s="280"/>
      <c r="CZ23" s="280"/>
      <c r="DA23" s="280"/>
      <c r="DB23" s="280"/>
      <c r="DC23" s="280"/>
      <c r="DD23" s="280"/>
      <c r="DE23" s="280"/>
      <c r="DF23" s="280"/>
      <c r="DG23" s="280"/>
      <c r="DH23" s="280"/>
      <c r="DI23" s="280"/>
      <c r="DJ23" s="280"/>
      <c r="DK23" s="280"/>
      <c r="DL23" s="280"/>
      <c r="DM23" s="280"/>
      <c r="DN23" s="280"/>
      <c r="DO23" s="280"/>
      <c r="DP23" s="280"/>
      <c r="DQ23" s="280"/>
      <c r="DR23" s="280"/>
      <c r="DS23" s="280"/>
      <c r="DT23" s="280"/>
      <c r="DU23" s="280"/>
      <c r="DV23" s="280"/>
      <c r="DW23" s="280"/>
      <c r="DX23" s="280"/>
      <c r="DY23" s="280"/>
      <c r="DZ23" s="280"/>
      <c r="EA23" s="280"/>
      <c r="EB23" s="280"/>
      <c r="EC23" s="280"/>
      <c r="ED23" s="280"/>
      <c r="EE23" s="280"/>
      <c r="EF23" s="280"/>
      <c r="EG23" s="280"/>
      <c r="EH23" s="280"/>
      <c r="EI23" s="280"/>
      <c r="EJ23" s="280"/>
      <c r="EK23" s="280"/>
      <c r="EL23" s="280"/>
      <c r="EM23" s="280"/>
      <c r="EN23" s="280"/>
      <c r="EO23" s="280"/>
      <c r="EP23" s="280"/>
      <c r="EQ23" s="280"/>
      <c r="ER23" s="280"/>
      <c r="ES23" s="280"/>
      <c r="ET23" s="280"/>
      <c r="EU23" s="280"/>
      <c r="EV23" s="280"/>
      <c r="EW23" s="280"/>
      <c r="EX23" s="280"/>
      <c r="EY23" s="280"/>
      <c r="EZ23" s="280"/>
      <c r="FA23" s="280"/>
      <c r="FB23" s="280"/>
      <c r="FC23" s="280"/>
      <c r="FD23" s="280"/>
      <c r="FE23" s="280"/>
      <c r="FF23" s="280"/>
      <c r="FG23" s="280"/>
      <c r="FH23" s="280"/>
      <c r="FI23" s="280"/>
      <c r="FJ23" s="280"/>
      <c r="FK23" s="280"/>
      <c r="FL23" s="280"/>
      <c r="FM23" s="280"/>
      <c r="FN23" s="280"/>
      <c r="FO23" s="280"/>
      <c r="FP23" s="280"/>
      <c r="FQ23" s="280"/>
      <c r="FR23" s="280"/>
      <c r="FS23" s="280"/>
      <c r="FT23" s="280"/>
      <c r="FU23" s="280"/>
      <c r="FV23" s="280"/>
      <c r="FW23" s="280"/>
      <c r="FX23" s="135"/>
      <c r="FY23" s="135"/>
      <c r="FZ23" s="135"/>
      <c r="GA23" s="135"/>
      <c r="GB23" s="135"/>
      <c r="GC23" s="135"/>
      <c r="GD23" s="135"/>
      <c r="GE23" s="135"/>
      <c r="GF23" s="135"/>
      <c r="GG23" s="135"/>
      <c r="GH23" s="135"/>
      <c r="GI23" s="135"/>
      <c r="GJ23" s="135"/>
      <c r="GK23" s="135"/>
      <c r="GL23" s="135"/>
      <c r="GM23" s="135"/>
      <c r="GN23" s="135"/>
      <c r="GO23" s="135"/>
      <c r="GP23" s="135"/>
      <c r="GQ23" s="135"/>
      <c r="GR23" s="135"/>
      <c r="GS23" s="135"/>
      <c r="GT23" s="135"/>
      <c r="GU23" s="135"/>
      <c r="GV23" s="135"/>
      <c r="GW23" s="135"/>
      <c r="GX23" s="135"/>
      <c r="GY23" s="135"/>
      <c r="GZ23" s="135"/>
      <c r="HA23" s="135"/>
      <c r="HB23" s="135"/>
      <c r="HC23" s="135"/>
      <c r="HD23" s="135"/>
      <c r="HE23" s="135"/>
      <c r="HF23" s="135"/>
      <c r="HG23" s="135"/>
      <c r="HH23" s="135"/>
      <c r="HI23" s="135"/>
      <c r="HJ23" s="135"/>
      <c r="HK23" s="135"/>
      <c r="HL23" s="135"/>
      <c r="HM23" s="135"/>
      <c r="HN23" s="135"/>
      <c r="HO23" s="135"/>
      <c r="HP23" s="135"/>
      <c r="HQ23" s="135"/>
      <c r="HR23" s="135"/>
      <c r="HS23" s="135"/>
      <c r="HT23" s="135"/>
      <c r="HU23" s="135"/>
      <c r="HV23" s="135"/>
      <c r="HW23" s="135"/>
      <c r="HX23" s="135"/>
      <c r="HY23" s="135"/>
      <c r="HZ23" s="135"/>
      <c r="IA23" s="135"/>
      <c r="IB23" s="135"/>
      <c r="IC23" s="135"/>
      <c r="ID23" s="135"/>
      <c r="IE23" s="135"/>
      <c r="IF23" s="135"/>
      <c r="IG23" s="135"/>
      <c r="IH23" s="135"/>
      <c r="II23" s="135"/>
      <c r="IJ23" s="135"/>
      <c r="IK23" s="135"/>
      <c r="IL23" s="135"/>
      <c r="IM23" s="135"/>
      <c r="IN23" s="135"/>
      <c r="IO23" s="135"/>
      <c r="IP23" s="135"/>
      <c r="IQ23" s="135"/>
      <c r="IR23" s="135"/>
      <c r="IS23" s="135"/>
      <c r="IT23" s="135"/>
      <c r="IU23" s="135"/>
      <c r="IV23" s="135"/>
    </row>
    <row r="24" spans="1:256" ht="16.5" customHeight="1">
      <c r="A24" s="85">
        <v>14</v>
      </c>
      <c r="B24" s="303" t="s">
        <v>355</v>
      </c>
      <c r="C24" s="604" t="s">
        <v>356</v>
      </c>
      <c r="D24" s="605"/>
      <c r="E24" s="501"/>
      <c r="F24" s="614">
        <v>14</v>
      </c>
      <c r="G24" s="614"/>
      <c r="H24" s="557" t="s">
        <v>357</v>
      </c>
      <c r="I24" s="622" t="s">
        <v>358</v>
      </c>
      <c r="J24" s="605"/>
      <c r="K24" s="206"/>
      <c r="L24" s="501"/>
      <c r="M24" s="364"/>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0"/>
      <c r="DA24" s="280"/>
      <c r="DB24" s="280"/>
      <c r="DC24" s="280"/>
      <c r="DD24" s="280"/>
      <c r="DE24" s="280"/>
      <c r="DF24" s="280"/>
      <c r="DG24" s="280"/>
      <c r="DH24" s="280"/>
      <c r="DI24" s="280"/>
      <c r="DJ24" s="280"/>
      <c r="DK24" s="280"/>
      <c r="DL24" s="280"/>
      <c r="DM24" s="280"/>
      <c r="DN24" s="280"/>
      <c r="DO24" s="280"/>
      <c r="DP24" s="280"/>
      <c r="DQ24" s="280"/>
      <c r="DR24" s="280"/>
      <c r="DS24" s="280"/>
      <c r="DT24" s="280"/>
      <c r="DU24" s="280"/>
      <c r="DV24" s="280"/>
      <c r="DW24" s="280"/>
      <c r="DX24" s="280"/>
      <c r="DY24" s="280"/>
      <c r="DZ24" s="280"/>
      <c r="EA24" s="280"/>
      <c r="EB24" s="280"/>
      <c r="EC24" s="280"/>
      <c r="ED24" s="280"/>
      <c r="EE24" s="280"/>
      <c r="EF24" s="280"/>
      <c r="EG24" s="280"/>
      <c r="EH24" s="280"/>
      <c r="EI24" s="280"/>
      <c r="EJ24" s="280"/>
      <c r="EK24" s="280"/>
      <c r="EL24" s="280"/>
      <c r="EM24" s="280"/>
      <c r="EN24" s="280"/>
      <c r="EO24" s="280"/>
      <c r="EP24" s="280"/>
      <c r="EQ24" s="280"/>
      <c r="ER24" s="280"/>
      <c r="ES24" s="280"/>
      <c r="ET24" s="280"/>
      <c r="EU24" s="280"/>
      <c r="EV24" s="280"/>
      <c r="EW24" s="280"/>
      <c r="EX24" s="280"/>
      <c r="EY24" s="280"/>
      <c r="EZ24" s="280"/>
      <c r="FA24" s="280"/>
      <c r="FB24" s="280"/>
      <c r="FC24" s="280"/>
      <c r="FD24" s="280"/>
      <c r="FE24" s="280"/>
      <c r="FF24" s="280"/>
      <c r="FG24" s="280"/>
      <c r="FH24" s="280"/>
      <c r="FI24" s="280"/>
      <c r="FJ24" s="280"/>
      <c r="FK24" s="280"/>
      <c r="FL24" s="280"/>
      <c r="FM24" s="280"/>
      <c r="FN24" s="280"/>
      <c r="FO24" s="280"/>
      <c r="FP24" s="280"/>
      <c r="FQ24" s="280"/>
      <c r="FR24" s="280"/>
      <c r="FS24" s="280"/>
      <c r="FT24" s="280"/>
      <c r="FU24" s="280"/>
      <c r="FV24" s="280"/>
      <c r="FW24" s="280"/>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c r="HC24" s="135"/>
      <c r="HD24" s="135"/>
      <c r="HE24" s="135"/>
      <c r="HF24" s="135"/>
      <c r="HG24" s="135"/>
      <c r="HH24" s="135"/>
      <c r="HI24" s="135"/>
      <c r="HJ24" s="135"/>
      <c r="HK24" s="135"/>
      <c r="HL24" s="135"/>
      <c r="HM24" s="135"/>
      <c r="HN24" s="135"/>
      <c r="HO24" s="135"/>
      <c r="HP24" s="135"/>
      <c r="HQ24" s="135"/>
      <c r="HR24" s="135"/>
      <c r="HS24" s="135"/>
      <c r="HT24" s="135"/>
      <c r="HU24" s="135"/>
      <c r="HV24" s="135"/>
      <c r="HW24" s="135"/>
      <c r="HX24" s="135"/>
      <c r="HY24" s="135"/>
      <c r="HZ24" s="135"/>
      <c r="IA24" s="135"/>
      <c r="IB24" s="135"/>
      <c r="IC24" s="135"/>
      <c r="ID24" s="135"/>
      <c r="IE24" s="135"/>
      <c r="IF24" s="135"/>
      <c r="IG24" s="135"/>
      <c r="IH24" s="135"/>
      <c r="II24" s="135"/>
      <c r="IJ24" s="135"/>
      <c r="IK24" s="135"/>
      <c r="IL24" s="135"/>
      <c r="IM24" s="135"/>
      <c r="IN24" s="135"/>
      <c r="IO24" s="135"/>
      <c r="IP24" s="135"/>
      <c r="IQ24" s="135"/>
      <c r="IR24" s="135"/>
      <c r="IS24" s="135"/>
      <c r="IT24" s="135"/>
      <c r="IU24" s="135"/>
      <c r="IV24" s="135"/>
    </row>
    <row r="25" spans="1:256" ht="16.5" customHeight="1">
      <c r="A25" s="85">
        <v>15</v>
      </c>
      <c r="B25" s="557" t="s">
        <v>359</v>
      </c>
      <c r="C25" s="622" t="s">
        <v>461</v>
      </c>
      <c r="D25" s="605"/>
      <c r="E25" s="501"/>
      <c r="F25" s="614">
        <v>15</v>
      </c>
      <c r="G25" s="614"/>
      <c r="H25" s="303" t="s">
        <v>462</v>
      </c>
      <c r="I25" s="604" t="s">
        <v>463</v>
      </c>
      <c r="J25" s="605"/>
      <c r="K25" s="206"/>
      <c r="L25" s="501"/>
      <c r="M25" s="364"/>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80"/>
      <c r="CQ25" s="280"/>
      <c r="CR25" s="280"/>
      <c r="CS25" s="280"/>
      <c r="CT25" s="280"/>
      <c r="CU25" s="280"/>
      <c r="CV25" s="280"/>
      <c r="CW25" s="280"/>
      <c r="CX25" s="280"/>
      <c r="CY25" s="280"/>
      <c r="CZ25" s="280"/>
      <c r="DA25" s="280"/>
      <c r="DB25" s="280"/>
      <c r="DC25" s="280"/>
      <c r="DD25" s="280"/>
      <c r="DE25" s="280"/>
      <c r="DF25" s="280"/>
      <c r="DG25" s="280"/>
      <c r="DH25" s="280"/>
      <c r="DI25" s="280"/>
      <c r="DJ25" s="280"/>
      <c r="DK25" s="280"/>
      <c r="DL25" s="280"/>
      <c r="DM25" s="280"/>
      <c r="DN25" s="280"/>
      <c r="DO25" s="280"/>
      <c r="DP25" s="280"/>
      <c r="DQ25" s="280"/>
      <c r="DR25" s="280"/>
      <c r="DS25" s="280"/>
      <c r="DT25" s="280"/>
      <c r="DU25" s="280"/>
      <c r="DV25" s="280"/>
      <c r="DW25" s="280"/>
      <c r="DX25" s="280"/>
      <c r="DY25" s="280"/>
      <c r="DZ25" s="280"/>
      <c r="EA25" s="280"/>
      <c r="EB25" s="280"/>
      <c r="EC25" s="280"/>
      <c r="ED25" s="280"/>
      <c r="EE25" s="280"/>
      <c r="EF25" s="280"/>
      <c r="EG25" s="280"/>
      <c r="EH25" s="280"/>
      <c r="EI25" s="280"/>
      <c r="EJ25" s="280"/>
      <c r="EK25" s="280"/>
      <c r="EL25" s="280"/>
      <c r="EM25" s="280"/>
      <c r="EN25" s="280"/>
      <c r="EO25" s="280"/>
      <c r="EP25" s="280"/>
      <c r="EQ25" s="280"/>
      <c r="ER25" s="280"/>
      <c r="ES25" s="280"/>
      <c r="ET25" s="280"/>
      <c r="EU25" s="280"/>
      <c r="EV25" s="280"/>
      <c r="EW25" s="280"/>
      <c r="EX25" s="280"/>
      <c r="EY25" s="280"/>
      <c r="EZ25" s="280"/>
      <c r="FA25" s="280"/>
      <c r="FB25" s="280"/>
      <c r="FC25" s="280"/>
      <c r="FD25" s="280"/>
      <c r="FE25" s="280"/>
      <c r="FF25" s="280"/>
      <c r="FG25" s="280"/>
      <c r="FH25" s="280"/>
      <c r="FI25" s="280"/>
      <c r="FJ25" s="280"/>
      <c r="FK25" s="280"/>
      <c r="FL25" s="280"/>
      <c r="FM25" s="280"/>
      <c r="FN25" s="280"/>
      <c r="FO25" s="280"/>
      <c r="FP25" s="280"/>
      <c r="FQ25" s="280"/>
      <c r="FR25" s="280"/>
      <c r="FS25" s="280"/>
      <c r="FT25" s="280"/>
      <c r="FU25" s="280"/>
      <c r="FV25" s="280"/>
      <c r="FW25" s="280"/>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c r="IS25" s="135"/>
      <c r="IT25" s="135"/>
      <c r="IU25" s="135"/>
      <c r="IV25" s="135"/>
    </row>
    <row r="26" spans="1:256" ht="16.5" customHeight="1">
      <c r="A26" s="85">
        <v>16</v>
      </c>
      <c r="B26" s="557" t="s">
        <v>464</v>
      </c>
      <c r="C26" s="622" t="s">
        <v>465</v>
      </c>
      <c r="D26" s="605"/>
      <c r="E26" s="501"/>
      <c r="F26" s="614">
        <v>16</v>
      </c>
      <c r="G26" s="614"/>
      <c r="H26" s="303"/>
      <c r="I26" s="349"/>
      <c r="J26" s="206"/>
      <c r="K26" s="206"/>
      <c r="L26" s="501"/>
      <c r="M26" s="364"/>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80"/>
      <c r="CZ26" s="280"/>
      <c r="DA26" s="280"/>
      <c r="DB26" s="280"/>
      <c r="DC26" s="280"/>
      <c r="DD26" s="280"/>
      <c r="DE26" s="280"/>
      <c r="DF26" s="280"/>
      <c r="DG26" s="280"/>
      <c r="DH26" s="280"/>
      <c r="DI26" s="280"/>
      <c r="DJ26" s="280"/>
      <c r="DK26" s="280"/>
      <c r="DL26" s="280"/>
      <c r="DM26" s="280"/>
      <c r="DN26" s="280"/>
      <c r="DO26" s="280"/>
      <c r="DP26" s="280"/>
      <c r="DQ26" s="280"/>
      <c r="DR26" s="280"/>
      <c r="DS26" s="280"/>
      <c r="DT26" s="280"/>
      <c r="DU26" s="280"/>
      <c r="DV26" s="280"/>
      <c r="DW26" s="280"/>
      <c r="DX26" s="280"/>
      <c r="DY26" s="280"/>
      <c r="DZ26" s="280"/>
      <c r="EA26" s="280"/>
      <c r="EB26" s="280"/>
      <c r="EC26" s="280"/>
      <c r="ED26" s="280"/>
      <c r="EE26" s="280"/>
      <c r="EF26" s="280"/>
      <c r="EG26" s="280"/>
      <c r="EH26" s="280"/>
      <c r="EI26" s="280"/>
      <c r="EJ26" s="280"/>
      <c r="EK26" s="280"/>
      <c r="EL26" s="280"/>
      <c r="EM26" s="280"/>
      <c r="EN26" s="280"/>
      <c r="EO26" s="280"/>
      <c r="EP26" s="280"/>
      <c r="EQ26" s="280"/>
      <c r="ER26" s="280"/>
      <c r="ES26" s="280"/>
      <c r="ET26" s="280"/>
      <c r="EU26" s="280"/>
      <c r="EV26" s="280"/>
      <c r="EW26" s="280"/>
      <c r="EX26" s="280"/>
      <c r="EY26" s="280"/>
      <c r="EZ26" s="280"/>
      <c r="FA26" s="280"/>
      <c r="FB26" s="280"/>
      <c r="FC26" s="280"/>
      <c r="FD26" s="280"/>
      <c r="FE26" s="280"/>
      <c r="FF26" s="280"/>
      <c r="FG26" s="280"/>
      <c r="FH26" s="280"/>
      <c r="FI26" s="280"/>
      <c r="FJ26" s="280"/>
      <c r="FK26" s="280"/>
      <c r="FL26" s="280"/>
      <c r="FM26" s="280"/>
      <c r="FN26" s="280"/>
      <c r="FO26" s="280"/>
      <c r="FP26" s="280"/>
      <c r="FQ26" s="280"/>
      <c r="FR26" s="280"/>
      <c r="FS26" s="280"/>
      <c r="FT26" s="280"/>
      <c r="FU26" s="280"/>
      <c r="FV26" s="280"/>
      <c r="FW26" s="280"/>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c r="HA26" s="135"/>
      <c r="HB26" s="135"/>
      <c r="HC26" s="135"/>
      <c r="HD26" s="135"/>
      <c r="HE26" s="135"/>
      <c r="HF26" s="135"/>
      <c r="HG26" s="135"/>
      <c r="HH26" s="135"/>
      <c r="HI26" s="135"/>
      <c r="HJ26" s="135"/>
      <c r="HK26" s="135"/>
      <c r="HL26" s="135"/>
      <c r="HM26" s="135"/>
      <c r="HN26" s="135"/>
      <c r="HO26" s="135"/>
      <c r="HP26" s="135"/>
      <c r="HQ26" s="135"/>
      <c r="HR26" s="135"/>
      <c r="HS26" s="135"/>
      <c r="HT26" s="135"/>
      <c r="HU26" s="135"/>
      <c r="HV26" s="135"/>
      <c r="HW26" s="135"/>
      <c r="HX26" s="135"/>
      <c r="HY26" s="135"/>
      <c r="HZ26" s="135"/>
      <c r="IA26" s="135"/>
      <c r="IB26" s="135"/>
      <c r="IC26" s="135"/>
      <c r="ID26" s="135"/>
      <c r="IE26" s="135"/>
      <c r="IF26" s="135"/>
      <c r="IG26" s="135"/>
      <c r="IH26" s="135"/>
      <c r="II26" s="135"/>
      <c r="IJ26" s="135"/>
      <c r="IK26" s="135"/>
      <c r="IL26" s="135"/>
      <c r="IM26" s="135"/>
      <c r="IN26" s="135"/>
      <c r="IO26" s="135"/>
      <c r="IP26" s="135"/>
      <c r="IQ26" s="135"/>
      <c r="IR26" s="135"/>
      <c r="IS26" s="135"/>
      <c r="IT26" s="135"/>
      <c r="IU26" s="135"/>
      <c r="IV26" s="135"/>
    </row>
    <row r="27" spans="1:256" ht="16.5" customHeight="1">
      <c r="A27" s="85">
        <v>17</v>
      </c>
      <c r="B27" s="303"/>
      <c r="C27" s="530"/>
      <c r="D27" s="500"/>
      <c r="E27" s="465"/>
      <c r="F27" s="614">
        <v>17</v>
      </c>
      <c r="G27" s="614"/>
      <c r="H27" s="303"/>
      <c r="I27" s="530"/>
      <c r="J27" s="500"/>
      <c r="K27" s="500"/>
      <c r="L27" s="465"/>
      <c r="M27" s="364"/>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c r="DM27" s="280"/>
      <c r="DN27" s="280"/>
      <c r="DO27" s="280"/>
      <c r="DP27" s="280"/>
      <c r="DQ27" s="280"/>
      <c r="DR27" s="280"/>
      <c r="DS27" s="280"/>
      <c r="DT27" s="280"/>
      <c r="DU27" s="280"/>
      <c r="DV27" s="280"/>
      <c r="DW27" s="280"/>
      <c r="DX27" s="280"/>
      <c r="DY27" s="280"/>
      <c r="DZ27" s="280"/>
      <c r="EA27" s="280"/>
      <c r="EB27" s="280"/>
      <c r="EC27" s="280"/>
      <c r="ED27" s="280"/>
      <c r="EE27" s="280"/>
      <c r="EF27" s="280"/>
      <c r="EG27" s="280"/>
      <c r="EH27" s="280"/>
      <c r="EI27" s="280"/>
      <c r="EJ27" s="280"/>
      <c r="EK27" s="280"/>
      <c r="EL27" s="280"/>
      <c r="EM27" s="280"/>
      <c r="EN27" s="280"/>
      <c r="EO27" s="280"/>
      <c r="EP27" s="280"/>
      <c r="EQ27" s="280"/>
      <c r="ER27" s="280"/>
      <c r="ES27" s="280"/>
      <c r="ET27" s="280"/>
      <c r="EU27" s="280"/>
      <c r="EV27" s="280"/>
      <c r="EW27" s="280"/>
      <c r="EX27" s="280"/>
      <c r="EY27" s="280"/>
      <c r="EZ27" s="280"/>
      <c r="FA27" s="280"/>
      <c r="FB27" s="280"/>
      <c r="FC27" s="280"/>
      <c r="FD27" s="280"/>
      <c r="FE27" s="280"/>
      <c r="FF27" s="280"/>
      <c r="FG27" s="280"/>
      <c r="FH27" s="280"/>
      <c r="FI27" s="280"/>
      <c r="FJ27" s="280"/>
      <c r="FK27" s="280"/>
      <c r="FL27" s="280"/>
      <c r="FM27" s="280"/>
      <c r="FN27" s="280"/>
      <c r="FO27" s="280"/>
      <c r="FP27" s="280"/>
      <c r="FQ27" s="280"/>
      <c r="FR27" s="280"/>
      <c r="FS27" s="280"/>
      <c r="FT27" s="280"/>
      <c r="FU27" s="280"/>
      <c r="FV27" s="280"/>
      <c r="FW27" s="280"/>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c r="HA27" s="135"/>
      <c r="HB27" s="135"/>
      <c r="HC27" s="135"/>
      <c r="HD27" s="135"/>
      <c r="HE27" s="135"/>
      <c r="HF27" s="135"/>
      <c r="HG27" s="135"/>
      <c r="HH27" s="135"/>
      <c r="HI27" s="135"/>
      <c r="HJ27" s="135"/>
      <c r="HK27" s="135"/>
      <c r="HL27" s="135"/>
      <c r="HM27" s="135"/>
      <c r="HN27" s="135"/>
      <c r="HO27" s="135"/>
      <c r="HP27" s="135"/>
      <c r="HQ27" s="135"/>
      <c r="HR27" s="135"/>
      <c r="HS27" s="135"/>
      <c r="HT27" s="135"/>
      <c r="HU27" s="135"/>
      <c r="HV27" s="135"/>
      <c r="HW27" s="135"/>
      <c r="HX27" s="135"/>
      <c r="HY27" s="135"/>
      <c r="HZ27" s="135"/>
      <c r="IA27" s="135"/>
      <c r="IB27" s="135"/>
      <c r="IC27" s="135"/>
      <c r="ID27" s="135"/>
      <c r="IE27" s="135"/>
      <c r="IF27" s="135"/>
      <c r="IG27" s="135"/>
      <c r="IH27" s="135"/>
      <c r="II27" s="135"/>
      <c r="IJ27" s="135"/>
      <c r="IK27" s="135"/>
      <c r="IL27" s="135"/>
      <c r="IM27" s="135"/>
      <c r="IN27" s="135"/>
      <c r="IO27" s="135"/>
      <c r="IP27" s="135"/>
      <c r="IQ27" s="135"/>
      <c r="IR27" s="135"/>
      <c r="IS27" s="135"/>
      <c r="IT27" s="135"/>
      <c r="IU27" s="135"/>
      <c r="IV27" s="135"/>
    </row>
    <row r="28" spans="1:256" ht="16.5" customHeight="1">
      <c r="A28" s="85">
        <v>18</v>
      </c>
      <c r="B28" s="303"/>
      <c r="C28" s="530"/>
      <c r="D28" s="500"/>
      <c r="E28" s="465"/>
      <c r="F28" s="614">
        <v>18</v>
      </c>
      <c r="G28" s="614"/>
      <c r="H28" s="303"/>
      <c r="I28" s="530"/>
      <c r="J28" s="500"/>
      <c r="K28" s="500"/>
      <c r="L28" s="465"/>
      <c r="M28" s="364"/>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80"/>
      <c r="CQ28" s="280"/>
      <c r="CR28" s="280"/>
      <c r="CS28" s="280"/>
      <c r="CT28" s="280"/>
      <c r="CU28" s="280"/>
      <c r="CV28" s="280"/>
      <c r="CW28" s="280"/>
      <c r="CX28" s="280"/>
      <c r="CY28" s="280"/>
      <c r="CZ28" s="280"/>
      <c r="DA28" s="280"/>
      <c r="DB28" s="280"/>
      <c r="DC28" s="280"/>
      <c r="DD28" s="280"/>
      <c r="DE28" s="280"/>
      <c r="DF28" s="280"/>
      <c r="DG28" s="280"/>
      <c r="DH28" s="280"/>
      <c r="DI28" s="280"/>
      <c r="DJ28" s="280"/>
      <c r="DK28" s="280"/>
      <c r="DL28" s="280"/>
      <c r="DM28" s="280"/>
      <c r="DN28" s="280"/>
      <c r="DO28" s="280"/>
      <c r="DP28" s="280"/>
      <c r="DQ28" s="280"/>
      <c r="DR28" s="280"/>
      <c r="DS28" s="280"/>
      <c r="DT28" s="280"/>
      <c r="DU28" s="280"/>
      <c r="DV28" s="280"/>
      <c r="DW28" s="280"/>
      <c r="DX28" s="280"/>
      <c r="DY28" s="280"/>
      <c r="DZ28" s="280"/>
      <c r="EA28" s="280"/>
      <c r="EB28" s="280"/>
      <c r="EC28" s="280"/>
      <c r="ED28" s="280"/>
      <c r="EE28" s="280"/>
      <c r="EF28" s="280"/>
      <c r="EG28" s="280"/>
      <c r="EH28" s="280"/>
      <c r="EI28" s="280"/>
      <c r="EJ28" s="280"/>
      <c r="EK28" s="280"/>
      <c r="EL28" s="280"/>
      <c r="EM28" s="280"/>
      <c r="EN28" s="280"/>
      <c r="EO28" s="280"/>
      <c r="EP28" s="280"/>
      <c r="EQ28" s="280"/>
      <c r="ER28" s="280"/>
      <c r="ES28" s="280"/>
      <c r="ET28" s="280"/>
      <c r="EU28" s="280"/>
      <c r="EV28" s="280"/>
      <c r="EW28" s="280"/>
      <c r="EX28" s="280"/>
      <c r="EY28" s="280"/>
      <c r="EZ28" s="280"/>
      <c r="FA28" s="280"/>
      <c r="FB28" s="280"/>
      <c r="FC28" s="280"/>
      <c r="FD28" s="280"/>
      <c r="FE28" s="280"/>
      <c r="FF28" s="280"/>
      <c r="FG28" s="280"/>
      <c r="FH28" s="280"/>
      <c r="FI28" s="280"/>
      <c r="FJ28" s="280"/>
      <c r="FK28" s="280"/>
      <c r="FL28" s="280"/>
      <c r="FM28" s="280"/>
      <c r="FN28" s="280"/>
      <c r="FO28" s="280"/>
      <c r="FP28" s="280"/>
      <c r="FQ28" s="280"/>
      <c r="FR28" s="280"/>
      <c r="FS28" s="280"/>
      <c r="FT28" s="280"/>
      <c r="FU28" s="280"/>
      <c r="FV28" s="280"/>
      <c r="FW28" s="280"/>
      <c r="FX28" s="135"/>
      <c r="FY28" s="135"/>
      <c r="FZ28" s="135"/>
      <c r="GA28" s="135"/>
      <c r="GB28" s="135"/>
      <c r="GC28" s="135"/>
      <c r="GD28" s="135"/>
      <c r="GE28" s="135"/>
      <c r="GF28" s="135"/>
      <c r="GG28" s="135"/>
      <c r="GH28" s="135"/>
      <c r="GI28" s="135"/>
      <c r="GJ28" s="135"/>
      <c r="GK28" s="135"/>
      <c r="GL28" s="135"/>
      <c r="GM28" s="135"/>
      <c r="GN28" s="135"/>
      <c r="GO28" s="135"/>
      <c r="GP28" s="135"/>
      <c r="GQ28" s="135"/>
      <c r="GR28" s="135"/>
      <c r="GS28" s="135"/>
      <c r="GT28" s="135"/>
      <c r="GU28" s="135"/>
      <c r="GV28" s="135"/>
      <c r="GW28" s="135"/>
      <c r="GX28" s="135"/>
      <c r="GY28" s="135"/>
      <c r="GZ28" s="135"/>
      <c r="HA28" s="135"/>
      <c r="HB28" s="135"/>
      <c r="HC28" s="135"/>
      <c r="HD28" s="135"/>
      <c r="HE28" s="135"/>
      <c r="HF28" s="135"/>
      <c r="HG28" s="135"/>
      <c r="HH28" s="135"/>
      <c r="HI28" s="135"/>
      <c r="HJ28" s="135"/>
      <c r="HK28" s="135"/>
      <c r="HL28" s="135"/>
      <c r="HM28" s="135"/>
      <c r="HN28" s="135"/>
      <c r="HO28" s="135"/>
      <c r="HP28" s="135"/>
      <c r="HQ28" s="135"/>
      <c r="HR28" s="135"/>
      <c r="HS28" s="135"/>
      <c r="HT28" s="135"/>
      <c r="HU28" s="135"/>
      <c r="HV28" s="135"/>
      <c r="HW28" s="135"/>
      <c r="HX28" s="135"/>
      <c r="HY28" s="135"/>
      <c r="HZ28" s="135"/>
      <c r="IA28" s="135"/>
      <c r="IB28" s="135"/>
      <c r="IC28" s="135"/>
      <c r="ID28" s="135"/>
      <c r="IE28" s="135"/>
      <c r="IF28" s="135"/>
      <c r="IG28" s="135"/>
      <c r="IH28" s="135"/>
      <c r="II28" s="135"/>
      <c r="IJ28" s="135"/>
      <c r="IK28" s="135"/>
      <c r="IL28" s="135"/>
      <c r="IM28" s="135"/>
      <c r="IN28" s="135"/>
      <c r="IO28" s="135"/>
      <c r="IP28" s="135"/>
      <c r="IQ28" s="135"/>
      <c r="IR28" s="135"/>
      <c r="IS28" s="135"/>
      <c r="IT28" s="135"/>
      <c r="IU28" s="135"/>
      <c r="IV28" s="135"/>
    </row>
    <row r="29" spans="1:256" ht="16.5" customHeight="1">
      <c r="A29" s="85">
        <v>19</v>
      </c>
      <c r="B29" s="303"/>
      <c r="C29" s="530"/>
      <c r="D29" s="500"/>
      <c r="E29" s="465"/>
      <c r="F29" s="614">
        <v>19</v>
      </c>
      <c r="G29" s="614"/>
      <c r="H29" s="303"/>
      <c r="I29" s="530"/>
      <c r="J29" s="500"/>
      <c r="K29" s="500"/>
      <c r="L29" s="465"/>
      <c r="M29" s="364"/>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80"/>
      <c r="CQ29" s="280"/>
      <c r="CR29" s="280"/>
      <c r="CS29" s="280"/>
      <c r="CT29" s="280"/>
      <c r="CU29" s="280"/>
      <c r="CV29" s="280"/>
      <c r="CW29" s="280"/>
      <c r="CX29" s="280"/>
      <c r="CY29" s="280"/>
      <c r="CZ29" s="280"/>
      <c r="DA29" s="280"/>
      <c r="DB29" s="280"/>
      <c r="DC29" s="280"/>
      <c r="DD29" s="280"/>
      <c r="DE29" s="280"/>
      <c r="DF29" s="280"/>
      <c r="DG29" s="280"/>
      <c r="DH29" s="280"/>
      <c r="DI29" s="280"/>
      <c r="DJ29" s="280"/>
      <c r="DK29" s="280"/>
      <c r="DL29" s="280"/>
      <c r="DM29" s="280"/>
      <c r="DN29" s="280"/>
      <c r="DO29" s="280"/>
      <c r="DP29" s="280"/>
      <c r="DQ29" s="280"/>
      <c r="DR29" s="280"/>
      <c r="DS29" s="280"/>
      <c r="DT29" s="280"/>
      <c r="DU29" s="280"/>
      <c r="DV29" s="280"/>
      <c r="DW29" s="280"/>
      <c r="DX29" s="280"/>
      <c r="DY29" s="280"/>
      <c r="DZ29" s="280"/>
      <c r="EA29" s="280"/>
      <c r="EB29" s="280"/>
      <c r="EC29" s="280"/>
      <c r="ED29" s="280"/>
      <c r="EE29" s="280"/>
      <c r="EF29" s="280"/>
      <c r="EG29" s="280"/>
      <c r="EH29" s="280"/>
      <c r="EI29" s="280"/>
      <c r="EJ29" s="280"/>
      <c r="EK29" s="280"/>
      <c r="EL29" s="280"/>
      <c r="EM29" s="280"/>
      <c r="EN29" s="280"/>
      <c r="EO29" s="280"/>
      <c r="EP29" s="280"/>
      <c r="EQ29" s="280"/>
      <c r="ER29" s="280"/>
      <c r="ES29" s="280"/>
      <c r="ET29" s="280"/>
      <c r="EU29" s="280"/>
      <c r="EV29" s="280"/>
      <c r="EW29" s="280"/>
      <c r="EX29" s="280"/>
      <c r="EY29" s="280"/>
      <c r="EZ29" s="280"/>
      <c r="FA29" s="280"/>
      <c r="FB29" s="280"/>
      <c r="FC29" s="280"/>
      <c r="FD29" s="280"/>
      <c r="FE29" s="280"/>
      <c r="FF29" s="280"/>
      <c r="FG29" s="280"/>
      <c r="FH29" s="280"/>
      <c r="FI29" s="280"/>
      <c r="FJ29" s="280"/>
      <c r="FK29" s="280"/>
      <c r="FL29" s="280"/>
      <c r="FM29" s="280"/>
      <c r="FN29" s="280"/>
      <c r="FO29" s="280"/>
      <c r="FP29" s="280"/>
      <c r="FQ29" s="280"/>
      <c r="FR29" s="280"/>
      <c r="FS29" s="280"/>
      <c r="FT29" s="280"/>
      <c r="FU29" s="280"/>
      <c r="FV29" s="280"/>
      <c r="FW29" s="280"/>
      <c r="FX29" s="135"/>
      <c r="FY29" s="135"/>
      <c r="FZ29" s="135"/>
      <c r="GA29" s="135"/>
      <c r="GB29" s="135"/>
      <c r="GC29" s="135"/>
      <c r="GD29" s="135"/>
      <c r="GE29" s="135"/>
      <c r="GF29" s="135"/>
      <c r="GG29" s="135"/>
      <c r="GH29" s="135"/>
      <c r="GI29" s="135"/>
      <c r="GJ29" s="135"/>
      <c r="GK29" s="135"/>
      <c r="GL29" s="135"/>
      <c r="GM29" s="135"/>
      <c r="GN29" s="135"/>
      <c r="GO29" s="135"/>
      <c r="GP29" s="135"/>
      <c r="GQ29" s="135"/>
      <c r="GR29" s="135"/>
      <c r="GS29" s="135"/>
      <c r="GT29" s="135"/>
      <c r="GU29" s="135"/>
      <c r="GV29" s="135"/>
      <c r="GW29" s="135"/>
      <c r="GX29" s="135"/>
      <c r="GY29" s="135"/>
      <c r="GZ29" s="135"/>
      <c r="HA29" s="135"/>
      <c r="HB29" s="135"/>
      <c r="HC29" s="135"/>
      <c r="HD29" s="135"/>
      <c r="HE29" s="135"/>
      <c r="HF29" s="135"/>
      <c r="HG29" s="135"/>
      <c r="HH29" s="135"/>
      <c r="HI29" s="135"/>
      <c r="HJ29" s="135"/>
      <c r="HK29" s="135"/>
      <c r="HL29" s="135"/>
      <c r="HM29" s="135"/>
      <c r="HN29" s="135"/>
      <c r="HO29" s="135"/>
      <c r="HP29" s="135"/>
      <c r="HQ29" s="135"/>
      <c r="HR29" s="135"/>
      <c r="HS29" s="135"/>
      <c r="HT29" s="135"/>
      <c r="HU29" s="135"/>
      <c r="HV29" s="135"/>
      <c r="HW29" s="135"/>
      <c r="HX29" s="135"/>
      <c r="HY29" s="135"/>
      <c r="HZ29" s="135"/>
      <c r="IA29" s="135"/>
      <c r="IB29" s="135"/>
      <c r="IC29" s="135"/>
      <c r="ID29" s="135"/>
      <c r="IE29" s="135"/>
      <c r="IF29" s="135"/>
      <c r="IG29" s="135"/>
      <c r="IH29" s="135"/>
      <c r="II29" s="135"/>
      <c r="IJ29" s="135"/>
      <c r="IK29" s="135"/>
      <c r="IL29" s="135"/>
      <c r="IM29" s="135"/>
      <c r="IN29" s="135"/>
      <c r="IO29" s="135"/>
      <c r="IP29" s="135"/>
      <c r="IQ29" s="135"/>
      <c r="IR29" s="135"/>
      <c r="IS29" s="135"/>
      <c r="IT29" s="135"/>
      <c r="IU29" s="135"/>
      <c r="IV29" s="135"/>
    </row>
    <row r="30" spans="1:256" ht="16.5" customHeight="1">
      <c r="A30" s="254">
        <v>20</v>
      </c>
      <c r="B30" s="314"/>
      <c r="C30" s="17"/>
      <c r="D30" s="24"/>
      <c r="E30" s="394"/>
      <c r="F30" s="630">
        <v>20</v>
      </c>
      <c r="G30" s="630"/>
      <c r="H30" s="314"/>
      <c r="I30" s="17"/>
      <c r="J30" s="24"/>
      <c r="K30" s="24"/>
      <c r="L30" s="394"/>
      <c r="M30" s="364"/>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0"/>
      <c r="CR30" s="280"/>
      <c r="CS30" s="280"/>
      <c r="CT30" s="280"/>
      <c r="CU30" s="280"/>
      <c r="CV30" s="280"/>
      <c r="CW30" s="280"/>
      <c r="CX30" s="280"/>
      <c r="CY30" s="280"/>
      <c r="CZ30" s="280"/>
      <c r="DA30" s="280"/>
      <c r="DB30" s="280"/>
      <c r="DC30" s="280"/>
      <c r="DD30" s="280"/>
      <c r="DE30" s="280"/>
      <c r="DF30" s="280"/>
      <c r="DG30" s="280"/>
      <c r="DH30" s="280"/>
      <c r="DI30" s="280"/>
      <c r="DJ30" s="280"/>
      <c r="DK30" s="280"/>
      <c r="DL30" s="280"/>
      <c r="DM30" s="280"/>
      <c r="DN30" s="280"/>
      <c r="DO30" s="280"/>
      <c r="DP30" s="280"/>
      <c r="DQ30" s="280"/>
      <c r="DR30" s="280"/>
      <c r="DS30" s="280"/>
      <c r="DT30" s="280"/>
      <c r="DU30" s="280"/>
      <c r="DV30" s="280"/>
      <c r="DW30" s="280"/>
      <c r="DX30" s="280"/>
      <c r="DY30" s="280"/>
      <c r="DZ30" s="280"/>
      <c r="EA30" s="280"/>
      <c r="EB30" s="280"/>
      <c r="EC30" s="280"/>
      <c r="ED30" s="280"/>
      <c r="EE30" s="280"/>
      <c r="EF30" s="280"/>
      <c r="EG30" s="280"/>
      <c r="EH30" s="280"/>
      <c r="EI30" s="280"/>
      <c r="EJ30" s="280"/>
      <c r="EK30" s="280"/>
      <c r="EL30" s="280"/>
      <c r="EM30" s="280"/>
      <c r="EN30" s="280"/>
      <c r="EO30" s="280"/>
      <c r="EP30" s="280"/>
      <c r="EQ30" s="280"/>
      <c r="ER30" s="280"/>
      <c r="ES30" s="280"/>
      <c r="ET30" s="280"/>
      <c r="EU30" s="280"/>
      <c r="EV30" s="280"/>
      <c r="EW30" s="280"/>
      <c r="EX30" s="280"/>
      <c r="EY30" s="280"/>
      <c r="EZ30" s="280"/>
      <c r="FA30" s="280"/>
      <c r="FB30" s="280"/>
      <c r="FC30" s="280"/>
      <c r="FD30" s="280"/>
      <c r="FE30" s="280"/>
      <c r="FF30" s="280"/>
      <c r="FG30" s="280"/>
      <c r="FH30" s="280"/>
      <c r="FI30" s="280"/>
      <c r="FJ30" s="280"/>
      <c r="FK30" s="280"/>
      <c r="FL30" s="280"/>
      <c r="FM30" s="280"/>
      <c r="FN30" s="280"/>
      <c r="FO30" s="280"/>
      <c r="FP30" s="280"/>
      <c r="FQ30" s="280"/>
      <c r="FR30" s="280"/>
      <c r="FS30" s="280"/>
      <c r="FT30" s="280"/>
      <c r="FU30" s="280"/>
      <c r="FV30" s="280"/>
      <c r="FW30" s="280"/>
      <c r="FX30" s="135"/>
      <c r="FY30" s="135"/>
      <c r="FZ30" s="135"/>
      <c r="GA30" s="135"/>
      <c r="GB30" s="135"/>
      <c r="GC30" s="135"/>
      <c r="GD30" s="135"/>
      <c r="GE30" s="135"/>
      <c r="GF30" s="135"/>
      <c r="GG30" s="135"/>
      <c r="GH30" s="135"/>
      <c r="GI30" s="135"/>
      <c r="GJ30" s="135"/>
      <c r="GK30" s="135"/>
      <c r="GL30" s="135"/>
      <c r="GM30" s="135"/>
      <c r="GN30" s="135"/>
      <c r="GO30" s="135"/>
      <c r="GP30" s="135"/>
      <c r="GQ30" s="135"/>
      <c r="GR30" s="135"/>
      <c r="GS30" s="135"/>
      <c r="GT30" s="135"/>
      <c r="GU30" s="135"/>
      <c r="GV30" s="135"/>
      <c r="GW30" s="135"/>
      <c r="GX30" s="135"/>
      <c r="GY30" s="135"/>
      <c r="GZ30" s="135"/>
      <c r="HA30" s="135"/>
      <c r="HB30" s="135"/>
      <c r="HC30" s="135"/>
      <c r="HD30" s="135"/>
      <c r="HE30" s="135"/>
      <c r="HF30" s="135"/>
      <c r="HG30" s="135"/>
      <c r="HH30" s="135"/>
      <c r="HI30" s="135"/>
      <c r="HJ30" s="135"/>
      <c r="HK30" s="135"/>
      <c r="HL30" s="135"/>
      <c r="HM30" s="135"/>
      <c r="HN30" s="135"/>
      <c r="HO30" s="135"/>
      <c r="HP30" s="135"/>
      <c r="HQ30" s="135"/>
      <c r="HR30" s="135"/>
      <c r="HS30" s="135"/>
      <c r="HT30" s="135"/>
      <c r="HU30" s="135"/>
      <c r="HV30" s="135"/>
      <c r="HW30" s="135"/>
      <c r="HX30" s="135"/>
      <c r="HY30" s="135"/>
      <c r="HZ30" s="135"/>
      <c r="IA30" s="135"/>
      <c r="IB30" s="135"/>
      <c r="IC30" s="135"/>
      <c r="ID30" s="135"/>
      <c r="IE30" s="135"/>
      <c r="IF30" s="135"/>
      <c r="IG30" s="135"/>
      <c r="IH30" s="135"/>
      <c r="II30" s="135"/>
      <c r="IJ30" s="135"/>
      <c r="IK30" s="135"/>
      <c r="IL30" s="135"/>
      <c r="IM30" s="135"/>
      <c r="IN30" s="135"/>
      <c r="IO30" s="135"/>
      <c r="IP30" s="135"/>
      <c r="IQ30" s="135"/>
      <c r="IR30" s="135"/>
      <c r="IS30" s="135"/>
      <c r="IT30" s="135"/>
      <c r="IU30" s="135"/>
      <c r="IV30" s="135"/>
    </row>
    <row r="31" spans="1:256" ht="13.5" customHeight="1">
      <c r="A31" s="623" t="s">
        <v>466</v>
      </c>
      <c r="B31" s="623"/>
      <c r="C31" s="78" t="s">
        <v>467</v>
      </c>
      <c r="D31" s="78" t="s">
        <v>468</v>
      </c>
      <c r="E31" s="302" t="s">
        <v>469</v>
      </c>
      <c r="F31" s="623" t="s">
        <v>466</v>
      </c>
      <c r="G31" s="623"/>
      <c r="H31" s="623"/>
      <c r="I31" s="78" t="s">
        <v>467</v>
      </c>
      <c r="J31" s="624" t="s">
        <v>468</v>
      </c>
      <c r="K31" s="624"/>
      <c r="L31" s="302" t="s">
        <v>469</v>
      </c>
      <c r="M31" s="364"/>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0"/>
      <c r="CG31" s="280"/>
      <c r="CH31" s="280"/>
      <c r="CI31" s="280"/>
      <c r="CJ31" s="280"/>
      <c r="CK31" s="280"/>
      <c r="CL31" s="280"/>
      <c r="CM31" s="280"/>
      <c r="CN31" s="280"/>
      <c r="CO31" s="280"/>
      <c r="CP31" s="280"/>
      <c r="CQ31" s="280"/>
      <c r="CR31" s="280"/>
      <c r="CS31" s="280"/>
      <c r="CT31" s="280"/>
      <c r="CU31" s="280"/>
      <c r="CV31" s="280"/>
      <c r="CW31" s="280"/>
      <c r="CX31" s="280"/>
      <c r="CY31" s="280"/>
      <c r="CZ31" s="280"/>
      <c r="DA31" s="280"/>
      <c r="DB31" s="280"/>
      <c r="DC31" s="280"/>
      <c r="DD31" s="280"/>
      <c r="DE31" s="280"/>
      <c r="DF31" s="280"/>
      <c r="DG31" s="280"/>
      <c r="DH31" s="280"/>
      <c r="DI31" s="280"/>
      <c r="DJ31" s="280"/>
      <c r="DK31" s="280"/>
      <c r="DL31" s="280"/>
      <c r="DM31" s="280"/>
      <c r="DN31" s="280"/>
      <c r="DO31" s="280"/>
      <c r="DP31" s="280"/>
      <c r="DQ31" s="280"/>
      <c r="DR31" s="280"/>
      <c r="DS31" s="280"/>
      <c r="DT31" s="280"/>
      <c r="DU31" s="280"/>
      <c r="DV31" s="280"/>
      <c r="DW31" s="280"/>
      <c r="DX31" s="280"/>
      <c r="DY31" s="280"/>
      <c r="DZ31" s="280"/>
      <c r="EA31" s="280"/>
      <c r="EB31" s="280"/>
      <c r="EC31" s="280"/>
      <c r="ED31" s="280"/>
      <c r="EE31" s="280"/>
      <c r="EF31" s="280"/>
      <c r="EG31" s="280"/>
      <c r="EH31" s="280"/>
      <c r="EI31" s="280"/>
      <c r="EJ31" s="280"/>
      <c r="EK31" s="280"/>
      <c r="EL31" s="280"/>
      <c r="EM31" s="280"/>
      <c r="EN31" s="280"/>
      <c r="EO31" s="280"/>
      <c r="EP31" s="280"/>
      <c r="EQ31" s="280"/>
      <c r="ER31" s="280"/>
      <c r="ES31" s="280"/>
      <c r="ET31" s="280"/>
      <c r="EU31" s="280"/>
      <c r="EV31" s="280"/>
      <c r="EW31" s="280"/>
      <c r="EX31" s="280"/>
      <c r="EY31" s="280"/>
      <c r="EZ31" s="280"/>
      <c r="FA31" s="280"/>
      <c r="FB31" s="280"/>
      <c r="FC31" s="280"/>
      <c r="FD31" s="280"/>
      <c r="FE31" s="280"/>
      <c r="FF31" s="280"/>
      <c r="FG31" s="280"/>
      <c r="FH31" s="280"/>
      <c r="FI31" s="280"/>
      <c r="FJ31" s="280"/>
      <c r="FK31" s="280"/>
      <c r="FL31" s="280"/>
      <c r="FM31" s="280"/>
      <c r="FN31" s="280"/>
      <c r="FO31" s="280"/>
      <c r="FP31" s="280"/>
      <c r="FQ31" s="280"/>
      <c r="FR31" s="280"/>
      <c r="FS31" s="280"/>
      <c r="FT31" s="280"/>
      <c r="FU31" s="280"/>
      <c r="FV31" s="280"/>
      <c r="FW31" s="280"/>
      <c r="FX31" s="135"/>
      <c r="FY31" s="135"/>
      <c r="FZ31" s="135"/>
      <c r="GA31" s="135"/>
      <c r="GB31" s="135"/>
      <c r="GC31" s="135"/>
      <c r="GD31" s="135"/>
      <c r="GE31" s="135"/>
      <c r="GF31" s="135"/>
      <c r="GG31" s="135"/>
      <c r="GH31" s="135"/>
      <c r="GI31" s="135"/>
      <c r="GJ31" s="135"/>
      <c r="GK31" s="135"/>
      <c r="GL31" s="135"/>
      <c r="GM31" s="135"/>
      <c r="GN31" s="135"/>
      <c r="GO31" s="135"/>
      <c r="GP31" s="135"/>
      <c r="GQ31" s="135"/>
      <c r="GR31" s="135"/>
      <c r="GS31" s="135"/>
      <c r="GT31" s="135"/>
      <c r="GU31" s="135"/>
      <c r="GV31" s="135"/>
      <c r="GW31" s="135"/>
      <c r="GX31" s="135"/>
      <c r="GY31" s="135"/>
      <c r="GZ31" s="135"/>
      <c r="HA31" s="135"/>
      <c r="HB31" s="135"/>
      <c r="HC31" s="135"/>
      <c r="HD31" s="135"/>
      <c r="HE31" s="135"/>
      <c r="HF31" s="135"/>
      <c r="HG31" s="135"/>
      <c r="HH31" s="135"/>
      <c r="HI31" s="135"/>
      <c r="HJ31" s="135"/>
      <c r="HK31" s="135"/>
      <c r="HL31" s="135"/>
      <c r="HM31" s="135"/>
      <c r="HN31" s="135"/>
      <c r="HO31" s="135"/>
      <c r="HP31" s="135"/>
      <c r="HQ31" s="135"/>
      <c r="HR31" s="135"/>
      <c r="HS31" s="135"/>
      <c r="HT31" s="135"/>
      <c r="HU31" s="135"/>
      <c r="HV31" s="135"/>
      <c r="HW31" s="135"/>
      <c r="HX31" s="135"/>
      <c r="HY31" s="135"/>
      <c r="HZ31" s="135"/>
      <c r="IA31" s="135"/>
      <c r="IB31" s="135"/>
      <c r="IC31" s="135"/>
      <c r="ID31" s="135"/>
      <c r="IE31" s="135"/>
      <c r="IF31" s="135"/>
      <c r="IG31" s="135"/>
      <c r="IH31" s="135"/>
      <c r="II31" s="135"/>
      <c r="IJ31" s="135"/>
      <c r="IK31" s="135"/>
      <c r="IL31" s="135"/>
      <c r="IM31" s="135"/>
      <c r="IN31" s="135"/>
      <c r="IO31" s="135"/>
      <c r="IP31" s="135"/>
      <c r="IQ31" s="135"/>
      <c r="IR31" s="135"/>
      <c r="IS31" s="135"/>
      <c r="IT31" s="135"/>
      <c r="IU31" s="135"/>
      <c r="IV31" s="135"/>
    </row>
    <row r="32" spans="1:256" ht="15" customHeight="1">
      <c r="A32" s="377"/>
      <c r="B32" s="268"/>
      <c r="C32" s="232"/>
      <c r="D32" s="232"/>
      <c r="E32" s="126"/>
      <c r="F32" s="377"/>
      <c r="G32" s="256"/>
      <c r="H32" s="268"/>
      <c r="I32" s="187"/>
      <c r="J32" s="625"/>
      <c r="K32" s="625"/>
      <c r="L32" s="293"/>
      <c r="M32" s="364"/>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80"/>
      <c r="CQ32" s="280"/>
      <c r="CR32" s="280"/>
      <c r="CS32" s="280"/>
      <c r="CT32" s="280"/>
      <c r="CU32" s="280"/>
      <c r="CV32" s="280"/>
      <c r="CW32" s="280"/>
      <c r="CX32" s="280"/>
      <c r="CY32" s="280"/>
      <c r="CZ32" s="280"/>
      <c r="DA32" s="280"/>
      <c r="DB32" s="280"/>
      <c r="DC32" s="280"/>
      <c r="DD32" s="280"/>
      <c r="DE32" s="280"/>
      <c r="DF32" s="280"/>
      <c r="DG32" s="280"/>
      <c r="DH32" s="280"/>
      <c r="DI32" s="280"/>
      <c r="DJ32" s="280"/>
      <c r="DK32" s="280"/>
      <c r="DL32" s="280"/>
      <c r="DM32" s="280"/>
      <c r="DN32" s="280"/>
      <c r="DO32" s="280"/>
      <c r="DP32" s="280"/>
      <c r="DQ32" s="280"/>
      <c r="DR32" s="280"/>
      <c r="DS32" s="280"/>
      <c r="DT32" s="280"/>
      <c r="DU32" s="280"/>
      <c r="DV32" s="280"/>
      <c r="DW32" s="280"/>
      <c r="DX32" s="280"/>
      <c r="DY32" s="280"/>
      <c r="DZ32" s="280"/>
      <c r="EA32" s="280"/>
      <c r="EB32" s="280"/>
      <c r="EC32" s="280"/>
      <c r="ED32" s="280"/>
      <c r="EE32" s="280"/>
      <c r="EF32" s="280"/>
      <c r="EG32" s="280"/>
      <c r="EH32" s="280"/>
      <c r="EI32" s="280"/>
      <c r="EJ32" s="280"/>
      <c r="EK32" s="280"/>
      <c r="EL32" s="280"/>
      <c r="EM32" s="280"/>
      <c r="EN32" s="280"/>
      <c r="EO32" s="280"/>
      <c r="EP32" s="280"/>
      <c r="EQ32" s="280"/>
      <c r="ER32" s="280"/>
      <c r="ES32" s="280"/>
      <c r="ET32" s="280"/>
      <c r="EU32" s="280"/>
      <c r="EV32" s="280"/>
      <c r="EW32" s="280"/>
      <c r="EX32" s="280"/>
      <c r="EY32" s="280"/>
      <c r="EZ32" s="280"/>
      <c r="FA32" s="280"/>
      <c r="FB32" s="280"/>
      <c r="FC32" s="280"/>
      <c r="FD32" s="280"/>
      <c r="FE32" s="280"/>
      <c r="FF32" s="280"/>
      <c r="FG32" s="280"/>
      <c r="FH32" s="280"/>
      <c r="FI32" s="280"/>
      <c r="FJ32" s="280"/>
      <c r="FK32" s="280"/>
      <c r="FL32" s="280"/>
      <c r="FM32" s="280"/>
      <c r="FN32" s="280"/>
      <c r="FO32" s="280"/>
      <c r="FP32" s="280"/>
      <c r="FQ32" s="280"/>
      <c r="FR32" s="280"/>
      <c r="FS32" s="280"/>
      <c r="FT32" s="280"/>
      <c r="FU32" s="280"/>
      <c r="FV32" s="280"/>
      <c r="FW32" s="280"/>
      <c r="FX32" s="135"/>
      <c r="FY32" s="135"/>
      <c r="FZ32" s="135"/>
      <c r="GA32" s="135"/>
      <c r="GB32" s="135"/>
      <c r="GC32" s="135"/>
      <c r="GD32" s="135"/>
      <c r="GE32" s="135"/>
      <c r="GF32" s="135"/>
      <c r="GG32" s="135"/>
      <c r="GH32" s="135"/>
      <c r="GI32" s="135"/>
      <c r="GJ32" s="135"/>
      <c r="GK32" s="135"/>
      <c r="GL32" s="135"/>
      <c r="GM32" s="135"/>
      <c r="GN32" s="135"/>
      <c r="GO32" s="135"/>
      <c r="GP32" s="135"/>
      <c r="GQ32" s="135"/>
      <c r="GR32" s="135"/>
      <c r="GS32" s="135"/>
      <c r="GT32" s="135"/>
      <c r="GU32" s="135"/>
      <c r="GV32" s="135"/>
      <c r="GW32" s="135"/>
      <c r="GX32" s="135"/>
      <c r="GY32" s="135"/>
      <c r="GZ32" s="135"/>
      <c r="HA32" s="135"/>
      <c r="HB32" s="135"/>
      <c r="HC32" s="135"/>
      <c r="HD32" s="135"/>
      <c r="HE32" s="135"/>
      <c r="HF32" s="135"/>
      <c r="HG32" s="135"/>
      <c r="HH32" s="135"/>
      <c r="HI32" s="135"/>
      <c r="HJ32" s="135"/>
      <c r="HK32" s="135"/>
      <c r="HL32" s="135"/>
      <c r="HM32" s="135"/>
      <c r="HN32" s="135"/>
      <c r="HO32" s="135"/>
      <c r="HP32" s="135"/>
      <c r="HQ32" s="135"/>
      <c r="HR32" s="135"/>
      <c r="HS32" s="135"/>
      <c r="HT32" s="135"/>
      <c r="HU32" s="135"/>
      <c r="HV32" s="135"/>
      <c r="HW32" s="135"/>
      <c r="HX32" s="135"/>
      <c r="HY32" s="135"/>
      <c r="HZ32" s="135"/>
      <c r="IA32" s="135"/>
      <c r="IB32" s="135"/>
      <c r="IC32" s="135"/>
      <c r="ID32" s="135"/>
      <c r="IE32" s="135"/>
      <c r="IF32" s="135"/>
      <c r="IG32" s="135"/>
      <c r="IH32" s="135"/>
      <c r="II32" s="135"/>
      <c r="IJ32" s="135"/>
      <c r="IK32" s="135"/>
      <c r="IL32" s="135"/>
      <c r="IM32" s="135"/>
      <c r="IN32" s="135"/>
      <c r="IO32" s="135"/>
      <c r="IP32" s="135"/>
      <c r="IQ32" s="135"/>
      <c r="IR32" s="135"/>
      <c r="IS32" s="135"/>
      <c r="IT32" s="135"/>
      <c r="IU32" s="135"/>
      <c r="IV32" s="135"/>
    </row>
    <row r="33" spans="1:256" ht="15" customHeight="1">
      <c r="A33" s="523"/>
      <c r="B33" s="401"/>
      <c r="C33" s="262"/>
      <c r="D33" s="262"/>
      <c r="E33" s="497"/>
      <c r="F33" s="523"/>
      <c r="G33" s="500"/>
      <c r="H33" s="401"/>
      <c r="I33" s="110"/>
      <c r="J33" s="631"/>
      <c r="K33" s="631"/>
      <c r="L33" s="190"/>
      <c r="M33" s="364"/>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0"/>
      <c r="CG33" s="280"/>
      <c r="CH33" s="280"/>
      <c r="CI33" s="280"/>
      <c r="CJ33" s="280"/>
      <c r="CK33" s="280"/>
      <c r="CL33" s="280"/>
      <c r="CM33" s="280"/>
      <c r="CN33" s="280"/>
      <c r="CO33" s="280"/>
      <c r="CP33" s="280"/>
      <c r="CQ33" s="280"/>
      <c r="CR33" s="280"/>
      <c r="CS33" s="280"/>
      <c r="CT33" s="280"/>
      <c r="CU33" s="280"/>
      <c r="CV33" s="280"/>
      <c r="CW33" s="280"/>
      <c r="CX33" s="280"/>
      <c r="CY33" s="280"/>
      <c r="CZ33" s="280"/>
      <c r="DA33" s="280"/>
      <c r="DB33" s="280"/>
      <c r="DC33" s="280"/>
      <c r="DD33" s="280"/>
      <c r="DE33" s="280"/>
      <c r="DF33" s="280"/>
      <c r="DG33" s="280"/>
      <c r="DH33" s="280"/>
      <c r="DI33" s="280"/>
      <c r="DJ33" s="280"/>
      <c r="DK33" s="280"/>
      <c r="DL33" s="280"/>
      <c r="DM33" s="280"/>
      <c r="DN33" s="280"/>
      <c r="DO33" s="280"/>
      <c r="DP33" s="280"/>
      <c r="DQ33" s="280"/>
      <c r="DR33" s="280"/>
      <c r="DS33" s="280"/>
      <c r="DT33" s="280"/>
      <c r="DU33" s="280"/>
      <c r="DV33" s="280"/>
      <c r="DW33" s="280"/>
      <c r="DX33" s="280"/>
      <c r="DY33" s="280"/>
      <c r="DZ33" s="280"/>
      <c r="EA33" s="280"/>
      <c r="EB33" s="280"/>
      <c r="EC33" s="280"/>
      <c r="ED33" s="280"/>
      <c r="EE33" s="280"/>
      <c r="EF33" s="280"/>
      <c r="EG33" s="280"/>
      <c r="EH33" s="280"/>
      <c r="EI33" s="280"/>
      <c r="EJ33" s="280"/>
      <c r="EK33" s="280"/>
      <c r="EL33" s="280"/>
      <c r="EM33" s="280"/>
      <c r="EN33" s="280"/>
      <c r="EO33" s="280"/>
      <c r="EP33" s="280"/>
      <c r="EQ33" s="280"/>
      <c r="ER33" s="280"/>
      <c r="ES33" s="280"/>
      <c r="ET33" s="280"/>
      <c r="EU33" s="280"/>
      <c r="EV33" s="280"/>
      <c r="EW33" s="280"/>
      <c r="EX33" s="280"/>
      <c r="EY33" s="280"/>
      <c r="EZ33" s="280"/>
      <c r="FA33" s="280"/>
      <c r="FB33" s="280"/>
      <c r="FC33" s="280"/>
      <c r="FD33" s="280"/>
      <c r="FE33" s="280"/>
      <c r="FF33" s="280"/>
      <c r="FG33" s="280"/>
      <c r="FH33" s="280"/>
      <c r="FI33" s="280"/>
      <c r="FJ33" s="280"/>
      <c r="FK33" s="280"/>
      <c r="FL33" s="280"/>
      <c r="FM33" s="280"/>
      <c r="FN33" s="280"/>
      <c r="FO33" s="280"/>
      <c r="FP33" s="280"/>
      <c r="FQ33" s="280"/>
      <c r="FR33" s="280"/>
      <c r="FS33" s="280"/>
      <c r="FT33" s="280"/>
      <c r="FU33" s="280"/>
      <c r="FV33" s="280"/>
      <c r="FW33" s="280"/>
      <c r="FX33" s="135"/>
      <c r="FY33" s="135"/>
      <c r="FZ33" s="135"/>
      <c r="GA33" s="135"/>
      <c r="GB33" s="135"/>
      <c r="GC33" s="135"/>
      <c r="GD33" s="135"/>
      <c r="GE33" s="135"/>
      <c r="GF33" s="135"/>
      <c r="GG33" s="135"/>
      <c r="GH33" s="135"/>
      <c r="GI33" s="135"/>
      <c r="GJ33" s="135"/>
      <c r="GK33" s="135"/>
      <c r="GL33" s="135"/>
      <c r="GM33" s="135"/>
      <c r="GN33" s="135"/>
      <c r="GO33" s="135"/>
      <c r="GP33" s="135"/>
      <c r="GQ33" s="135"/>
      <c r="GR33" s="135"/>
      <c r="GS33" s="135"/>
      <c r="GT33" s="135"/>
      <c r="GU33" s="135"/>
      <c r="GV33" s="135"/>
      <c r="GW33" s="135"/>
      <c r="GX33" s="135"/>
      <c r="GY33" s="135"/>
      <c r="GZ33" s="135"/>
      <c r="HA33" s="135"/>
      <c r="HB33" s="135"/>
      <c r="HC33" s="135"/>
      <c r="HD33" s="135"/>
      <c r="HE33" s="135"/>
      <c r="HF33" s="135"/>
      <c r="HG33" s="135"/>
      <c r="HH33" s="135"/>
      <c r="HI33" s="135"/>
      <c r="HJ33" s="135"/>
      <c r="HK33" s="135"/>
      <c r="HL33" s="135"/>
      <c r="HM33" s="135"/>
      <c r="HN33" s="135"/>
      <c r="HO33" s="135"/>
      <c r="HP33" s="135"/>
      <c r="HQ33" s="135"/>
      <c r="HR33" s="135"/>
      <c r="HS33" s="135"/>
      <c r="HT33" s="135"/>
      <c r="HU33" s="135"/>
      <c r="HV33" s="135"/>
      <c r="HW33" s="135"/>
      <c r="HX33" s="135"/>
      <c r="HY33" s="135"/>
      <c r="HZ33" s="135"/>
      <c r="IA33" s="135"/>
      <c r="IB33" s="135"/>
      <c r="IC33" s="135"/>
      <c r="ID33" s="135"/>
      <c r="IE33" s="135"/>
      <c r="IF33" s="135"/>
      <c r="IG33" s="135"/>
      <c r="IH33" s="135"/>
      <c r="II33" s="135"/>
      <c r="IJ33" s="135"/>
      <c r="IK33" s="135"/>
      <c r="IL33" s="135"/>
      <c r="IM33" s="135"/>
      <c r="IN33" s="135"/>
      <c r="IO33" s="135"/>
      <c r="IP33" s="135"/>
      <c r="IQ33" s="135"/>
      <c r="IR33" s="135"/>
      <c r="IS33" s="135"/>
      <c r="IT33" s="135"/>
      <c r="IU33" s="135"/>
      <c r="IV33" s="135"/>
    </row>
    <row r="34" spans="1:256" ht="15" customHeight="1">
      <c r="A34" s="523"/>
      <c r="B34" s="401"/>
      <c r="C34" s="262"/>
      <c r="D34" s="262"/>
      <c r="E34" s="497"/>
      <c r="F34" s="523"/>
      <c r="G34" s="500"/>
      <c r="H34" s="401"/>
      <c r="I34" s="110"/>
      <c r="J34" s="631"/>
      <c r="K34" s="631"/>
      <c r="L34" s="190"/>
      <c r="M34" s="364"/>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0"/>
      <c r="DC34" s="280"/>
      <c r="DD34" s="280"/>
      <c r="DE34" s="280"/>
      <c r="DF34" s="280"/>
      <c r="DG34" s="280"/>
      <c r="DH34" s="280"/>
      <c r="DI34" s="280"/>
      <c r="DJ34" s="280"/>
      <c r="DK34" s="280"/>
      <c r="DL34" s="280"/>
      <c r="DM34" s="280"/>
      <c r="DN34" s="280"/>
      <c r="DO34" s="280"/>
      <c r="DP34" s="280"/>
      <c r="DQ34" s="280"/>
      <c r="DR34" s="280"/>
      <c r="DS34" s="280"/>
      <c r="DT34" s="280"/>
      <c r="DU34" s="280"/>
      <c r="DV34" s="280"/>
      <c r="DW34" s="280"/>
      <c r="DX34" s="280"/>
      <c r="DY34" s="280"/>
      <c r="DZ34" s="280"/>
      <c r="EA34" s="280"/>
      <c r="EB34" s="280"/>
      <c r="EC34" s="280"/>
      <c r="ED34" s="280"/>
      <c r="EE34" s="280"/>
      <c r="EF34" s="280"/>
      <c r="EG34" s="280"/>
      <c r="EH34" s="280"/>
      <c r="EI34" s="280"/>
      <c r="EJ34" s="280"/>
      <c r="EK34" s="280"/>
      <c r="EL34" s="280"/>
      <c r="EM34" s="280"/>
      <c r="EN34" s="280"/>
      <c r="EO34" s="280"/>
      <c r="EP34" s="280"/>
      <c r="EQ34" s="280"/>
      <c r="ER34" s="280"/>
      <c r="ES34" s="280"/>
      <c r="ET34" s="280"/>
      <c r="EU34" s="280"/>
      <c r="EV34" s="280"/>
      <c r="EW34" s="280"/>
      <c r="EX34" s="280"/>
      <c r="EY34" s="280"/>
      <c r="EZ34" s="280"/>
      <c r="FA34" s="280"/>
      <c r="FB34" s="280"/>
      <c r="FC34" s="280"/>
      <c r="FD34" s="280"/>
      <c r="FE34" s="280"/>
      <c r="FF34" s="280"/>
      <c r="FG34" s="280"/>
      <c r="FH34" s="280"/>
      <c r="FI34" s="280"/>
      <c r="FJ34" s="280"/>
      <c r="FK34" s="280"/>
      <c r="FL34" s="280"/>
      <c r="FM34" s="280"/>
      <c r="FN34" s="280"/>
      <c r="FO34" s="280"/>
      <c r="FP34" s="280"/>
      <c r="FQ34" s="280"/>
      <c r="FR34" s="280"/>
      <c r="FS34" s="280"/>
      <c r="FT34" s="280"/>
      <c r="FU34" s="280"/>
      <c r="FV34" s="280"/>
      <c r="FW34" s="280"/>
      <c r="FX34" s="135"/>
      <c r="FY34" s="135"/>
      <c r="FZ34" s="135"/>
      <c r="GA34" s="135"/>
      <c r="GB34" s="135"/>
      <c r="GC34" s="135"/>
      <c r="GD34" s="135"/>
      <c r="GE34" s="135"/>
      <c r="GF34" s="135"/>
      <c r="GG34" s="135"/>
      <c r="GH34" s="135"/>
      <c r="GI34" s="135"/>
      <c r="GJ34" s="135"/>
      <c r="GK34" s="135"/>
      <c r="GL34" s="135"/>
      <c r="GM34" s="135"/>
      <c r="GN34" s="135"/>
      <c r="GO34" s="135"/>
      <c r="GP34" s="135"/>
      <c r="GQ34" s="135"/>
      <c r="GR34" s="135"/>
      <c r="GS34" s="135"/>
      <c r="GT34" s="135"/>
      <c r="GU34" s="135"/>
      <c r="GV34" s="135"/>
      <c r="GW34" s="135"/>
      <c r="GX34" s="135"/>
      <c r="GY34" s="135"/>
      <c r="GZ34" s="135"/>
      <c r="HA34" s="135"/>
      <c r="HB34" s="135"/>
      <c r="HC34" s="135"/>
      <c r="HD34" s="135"/>
      <c r="HE34" s="135"/>
      <c r="HF34" s="135"/>
      <c r="HG34" s="135"/>
      <c r="HH34" s="135"/>
      <c r="HI34" s="135"/>
      <c r="HJ34" s="135"/>
      <c r="HK34" s="135"/>
      <c r="HL34" s="135"/>
      <c r="HM34" s="135"/>
      <c r="HN34" s="135"/>
      <c r="HO34" s="135"/>
      <c r="HP34" s="135"/>
      <c r="HQ34" s="135"/>
      <c r="HR34" s="135"/>
      <c r="HS34" s="135"/>
      <c r="HT34" s="135"/>
      <c r="HU34" s="135"/>
      <c r="HV34" s="135"/>
      <c r="HW34" s="135"/>
      <c r="HX34" s="135"/>
      <c r="HY34" s="135"/>
      <c r="HZ34" s="135"/>
      <c r="IA34" s="135"/>
      <c r="IB34" s="135"/>
      <c r="IC34" s="135"/>
      <c r="ID34" s="135"/>
      <c r="IE34" s="135"/>
      <c r="IF34" s="135"/>
      <c r="IG34" s="135"/>
      <c r="IH34" s="135"/>
      <c r="II34" s="135"/>
      <c r="IJ34" s="135"/>
      <c r="IK34" s="135"/>
      <c r="IL34" s="135"/>
      <c r="IM34" s="135"/>
      <c r="IN34" s="135"/>
      <c r="IO34" s="135"/>
      <c r="IP34" s="135"/>
      <c r="IQ34" s="135"/>
      <c r="IR34" s="135"/>
      <c r="IS34" s="135"/>
      <c r="IT34" s="135"/>
      <c r="IU34" s="135"/>
      <c r="IV34" s="135"/>
    </row>
    <row r="35" spans="1:256" ht="15" customHeight="1">
      <c r="A35" s="433"/>
      <c r="B35" s="399"/>
      <c r="C35" s="212"/>
      <c r="D35" s="212"/>
      <c r="E35" s="437"/>
      <c r="F35" s="433"/>
      <c r="G35" s="24"/>
      <c r="H35" s="399"/>
      <c r="I35" s="192"/>
      <c r="J35" s="632"/>
      <c r="K35" s="632"/>
      <c r="L35" s="10"/>
      <c r="M35" s="364"/>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80"/>
      <c r="CQ35" s="280"/>
      <c r="CR35" s="280"/>
      <c r="CS35" s="280"/>
      <c r="CT35" s="280"/>
      <c r="CU35" s="280"/>
      <c r="CV35" s="280"/>
      <c r="CW35" s="280"/>
      <c r="CX35" s="280"/>
      <c r="CY35" s="280"/>
      <c r="CZ35" s="280"/>
      <c r="DA35" s="280"/>
      <c r="DB35" s="280"/>
      <c r="DC35" s="280"/>
      <c r="DD35" s="280"/>
      <c r="DE35" s="280"/>
      <c r="DF35" s="280"/>
      <c r="DG35" s="280"/>
      <c r="DH35" s="280"/>
      <c r="DI35" s="280"/>
      <c r="DJ35" s="280"/>
      <c r="DK35" s="280"/>
      <c r="DL35" s="280"/>
      <c r="DM35" s="280"/>
      <c r="DN35" s="280"/>
      <c r="DO35" s="280"/>
      <c r="DP35" s="280"/>
      <c r="DQ35" s="280"/>
      <c r="DR35" s="280"/>
      <c r="DS35" s="280"/>
      <c r="DT35" s="280"/>
      <c r="DU35" s="280"/>
      <c r="DV35" s="280"/>
      <c r="DW35" s="280"/>
      <c r="DX35" s="280"/>
      <c r="DY35" s="280"/>
      <c r="DZ35" s="280"/>
      <c r="EA35" s="280"/>
      <c r="EB35" s="280"/>
      <c r="EC35" s="280"/>
      <c r="ED35" s="280"/>
      <c r="EE35" s="280"/>
      <c r="EF35" s="280"/>
      <c r="EG35" s="280"/>
      <c r="EH35" s="280"/>
      <c r="EI35" s="280"/>
      <c r="EJ35" s="280"/>
      <c r="EK35" s="280"/>
      <c r="EL35" s="280"/>
      <c r="EM35" s="280"/>
      <c r="EN35" s="280"/>
      <c r="EO35" s="280"/>
      <c r="EP35" s="280"/>
      <c r="EQ35" s="280"/>
      <c r="ER35" s="280"/>
      <c r="ES35" s="280"/>
      <c r="ET35" s="280"/>
      <c r="EU35" s="280"/>
      <c r="EV35" s="280"/>
      <c r="EW35" s="280"/>
      <c r="EX35" s="280"/>
      <c r="EY35" s="280"/>
      <c r="EZ35" s="280"/>
      <c r="FA35" s="280"/>
      <c r="FB35" s="280"/>
      <c r="FC35" s="280"/>
      <c r="FD35" s="280"/>
      <c r="FE35" s="280"/>
      <c r="FF35" s="280"/>
      <c r="FG35" s="280"/>
      <c r="FH35" s="280"/>
      <c r="FI35" s="280"/>
      <c r="FJ35" s="280"/>
      <c r="FK35" s="280"/>
      <c r="FL35" s="280"/>
      <c r="FM35" s="280"/>
      <c r="FN35" s="280"/>
      <c r="FO35" s="280"/>
      <c r="FP35" s="280"/>
      <c r="FQ35" s="280"/>
      <c r="FR35" s="280"/>
      <c r="FS35" s="280"/>
      <c r="FT35" s="280"/>
      <c r="FU35" s="280"/>
      <c r="FV35" s="280"/>
      <c r="FW35" s="280"/>
      <c r="FX35" s="135"/>
      <c r="FY35" s="135"/>
      <c r="FZ35" s="135"/>
      <c r="GA35" s="135"/>
      <c r="GB35" s="135"/>
      <c r="GC35" s="135"/>
      <c r="GD35" s="135"/>
      <c r="GE35" s="135"/>
      <c r="GF35" s="135"/>
      <c r="GG35" s="135"/>
      <c r="GH35" s="135"/>
      <c r="GI35" s="135"/>
      <c r="GJ35" s="135"/>
      <c r="GK35" s="135"/>
      <c r="GL35" s="135"/>
      <c r="GM35" s="135"/>
      <c r="GN35" s="135"/>
      <c r="GO35" s="135"/>
      <c r="GP35" s="135"/>
      <c r="GQ35" s="135"/>
      <c r="GR35" s="135"/>
      <c r="GS35" s="135"/>
      <c r="GT35" s="135"/>
      <c r="GU35" s="135"/>
      <c r="GV35" s="135"/>
      <c r="GW35" s="135"/>
      <c r="GX35" s="135"/>
      <c r="GY35" s="135"/>
      <c r="GZ35" s="135"/>
      <c r="HA35" s="135"/>
      <c r="HB35" s="135"/>
      <c r="HC35" s="135"/>
      <c r="HD35" s="135"/>
      <c r="HE35" s="135"/>
      <c r="HF35" s="135"/>
      <c r="HG35" s="135"/>
      <c r="HH35" s="135"/>
      <c r="HI35" s="135"/>
      <c r="HJ35" s="135"/>
      <c r="HK35" s="135"/>
      <c r="HL35" s="135"/>
      <c r="HM35" s="135"/>
      <c r="HN35" s="135"/>
      <c r="HO35" s="135"/>
      <c r="HP35" s="135"/>
      <c r="HQ35" s="135"/>
      <c r="HR35" s="135"/>
      <c r="HS35" s="135"/>
      <c r="HT35" s="135"/>
      <c r="HU35" s="135"/>
      <c r="HV35" s="135"/>
      <c r="HW35" s="135"/>
      <c r="HX35" s="135"/>
      <c r="HY35" s="135"/>
      <c r="HZ35" s="135"/>
      <c r="IA35" s="135"/>
      <c r="IB35" s="135"/>
      <c r="IC35" s="135"/>
      <c r="ID35" s="135"/>
      <c r="IE35" s="135"/>
      <c r="IF35" s="135"/>
      <c r="IG35" s="135"/>
      <c r="IH35" s="135"/>
      <c r="II35" s="135"/>
      <c r="IJ35" s="135"/>
      <c r="IK35" s="135"/>
      <c r="IL35" s="135"/>
      <c r="IM35" s="135"/>
      <c r="IN35" s="135"/>
      <c r="IO35" s="135"/>
      <c r="IP35" s="135"/>
      <c r="IQ35" s="135"/>
      <c r="IR35" s="135"/>
      <c r="IS35" s="135"/>
      <c r="IT35" s="135"/>
      <c r="IU35" s="135"/>
      <c r="IV35" s="135"/>
    </row>
    <row r="36" spans="1:256" s="280" customFormat="1" ht="12" customHeight="1">
      <c r="A36" s="633" t="s">
        <v>470</v>
      </c>
      <c r="B36" s="633"/>
      <c r="C36" s="633"/>
      <c r="D36" s="633"/>
      <c r="E36" s="633"/>
      <c r="F36" s="633"/>
      <c r="G36" s="633"/>
      <c r="H36" s="633"/>
      <c r="I36" s="633"/>
      <c r="J36" s="633"/>
      <c r="K36" s="633"/>
      <c r="L36" s="633"/>
      <c r="M36" s="364"/>
      <c r="N36" s="259"/>
      <c r="O36" s="259"/>
      <c r="P36" s="259"/>
      <c r="Q36" s="259"/>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row>
    <row r="37" spans="1:256" ht="13">
      <c r="A37" s="620" t="s">
        <v>471</v>
      </c>
      <c r="B37" s="634"/>
      <c r="C37" s="634"/>
      <c r="D37" s="634"/>
      <c r="E37" s="634"/>
      <c r="F37" s="621"/>
      <c r="G37" s="635" t="s">
        <v>472</v>
      </c>
      <c r="H37" s="634"/>
      <c r="I37" s="634"/>
      <c r="J37" s="634"/>
      <c r="K37" s="634"/>
      <c r="L37" s="636"/>
      <c r="M37" s="364"/>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c r="CP37" s="280"/>
      <c r="CQ37" s="280"/>
      <c r="CR37" s="280"/>
      <c r="CS37" s="280"/>
      <c r="CT37" s="280"/>
      <c r="CU37" s="280"/>
      <c r="CV37" s="280"/>
      <c r="CW37" s="280"/>
      <c r="CX37" s="280"/>
      <c r="CY37" s="280"/>
      <c r="CZ37" s="280"/>
      <c r="DA37" s="280"/>
      <c r="DB37" s="280"/>
      <c r="DC37" s="280"/>
      <c r="DD37" s="280"/>
      <c r="DE37" s="280"/>
      <c r="DF37" s="280"/>
      <c r="DG37" s="280"/>
      <c r="DH37" s="280"/>
      <c r="DI37" s="280"/>
      <c r="DJ37" s="280"/>
      <c r="DK37" s="280"/>
      <c r="DL37" s="280"/>
      <c r="DM37" s="280"/>
      <c r="DN37" s="280"/>
      <c r="DO37" s="280"/>
      <c r="DP37" s="280"/>
      <c r="DQ37" s="280"/>
      <c r="DR37" s="280"/>
      <c r="DS37" s="280"/>
      <c r="DT37" s="280"/>
      <c r="DU37" s="280"/>
      <c r="DV37" s="280"/>
      <c r="DW37" s="280"/>
      <c r="DX37" s="280"/>
      <c r="DY37" s="280"/>
      <c r="DZ37" s="280"/>
      <c r="EA37" s="280"/>
      <c r="EB37" s="280"/>
      <c r="EC37" s="280"/>
      <c r="ED37" s="280"/>
      <c r="EE37" s="280"/>
      <c r="EF37" s="280"/>
      <c r="EG37" s="280"/>
      <c r="EH37" s="280"/>
      <c r="EI37" s="280"/>
      <c r="EJ37" s="280"/>
      <c r="EK37" s="280"/>
      <c r="EL37" s="280"/>
      <c r="EM37" s="280"/>
      <c r="EN37" s="280"/>
      <c r="EO37" s="280"/>
      <c r="EP37" s="280"/>
      <c r="EQ37" s="280"/>
      <c r="ER37" s="280"/>
      <c r="ES37" s="280"/>
      <c r="ET37" s="280"/>
      <c r="EU37" s="280"/>
      <c r="EV37" s="280"/>
      <c r="EW37" s="280"/>
      <c r="EX37" s="280"/>
      <c r="EY37" s="280"/>
      <c r="EZ37" s="280"/>
      <c r="FA37" s="280"/>
      <c r="FB37" s="280"/>
      <c r="FC37" s="280"/>
      <c r="FD37" s="280"/>
      <c r="FE37" s="280"/>
      <c r="FF37" s="280"/>
      <c r="FG37" s="280"/>
      <c r="FH37" s="280"/>
      <c r="FI37" s="280"/>
      <c r="FJ37" s="280"/>
      <c r="FK37" s="280"/>
      <c r="FL37" s="280"/>
      <c r="FM37" s="280"/>
      <c r="FN37" s="280"/>
      <c r="FO37" s="280"/>
      <c r="FP37" s="280"/>
      <c r="FQ37" s="280"/>
      <c r="FR37" s="280"/>
      <c r="FS37" s="280"/>
      <c r="FT37" s="280"/>
      <c r="FU37" s="280"/>
      <c r="FV37" s="280"/>
      <c r="FW37" s="280"/>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c r="IS37" s="135"/>
      <c r="IT37" s="135"/>
      <c r="IU37" s="135"/>
      <c r="IV37" s="135"/>
    </row>
    <row r="38" spans="1:256" ht="15" customHeight="1">
      <c r="A38" s="358" t="s">
        <v>473</v>
      </c>
      <c r="B38" s="84" t="s">
        <v>474</v>
      </c>
      <c r="C38" s="21">
        <f ca="1">IF((COUNT(Score!A4:A79)=0),"",Score!Q80)</f>
        <v>73</v>
      </c>
      <c r="D38" s="318" t="s">
        <v>652</v>
      </c>
      <c r="E38" s="637">
        <f ca="1">IF((COUNT(Score!A4:A79)=0),"",PT!U43)</f>
        <v>12</v>
      </c>
      <c r="F38" s="638"/>
      <c r="G38" s="316" t="s">
        <v>473</v>
      </c>
      <c r="H38" s="84" t="s">
        <v>474</v>
      </c>
      <c r="I38" s="21">
        <f ca="1">IF((COUNT(Score!T4:T79)=0),"",Score!AJ80)</f>
        <v>46</v>
      </c>
      <c r="J38" s="318" t="s">
        <v>652</v>
      </c>
      <c r="K38" s="637">
        <f ca="1">IF((COUNT(Score!T4:T79)=0),"",PT!U92)</f>
        <v>8</v>
      </c>
      <c r="L38" s="639"/>
      <c r="M38" s="364"/>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80"/>
      <c r="CQ38" s="280"/>
      <c r="CR38" s="280"/>
      <c r="CS38" s="280"/>
      <c r="CT38" s="280"/>
      <c r="CU38" s="280"/>
      <c r="CV38" s="280"/>
      <c r="CW38" s="280"/>
      <c r="CX38" s="280"/>
      <c r="CY38" s="280"/>
      <c r="CZ38" s="280"/>
      <c r="DA38" s="280"/>
      <c r="DB38" s="280"/>
      <c r="DC38" s="280"/>
      <c r="DD38" s="280"/>
      <c r="DE38" s="280"/>
      <c r="DF38" s="280"/>
      <c r="DG38" s="280"/>
      <c r="DH38" s="280"/>
      <c r="DI38" s="280"/>
      <c r="DJ38" s="280"/>
      <c r="DK38" s="280"/>
      <c r="DL38" s="280"/>
      <c r="DM38" s="280"/>
      <c r="DN38" s="280"/>
      <c r="DO38" s="280"/>
      <c r="DP38" s="280"/>
      <c r="DQ38" s="280"/>
      <c r="DR38" s="280"/>
      <c r="DS38" s="280"/>
      <c r="DT38" s="280"/>
      <c r="DU38" s="280"/>
      <c r="DV38" s="280"/>
      <c r="DW38" s="280"/>
      <c r="DX38" s="280"/>
      <c r="DY38" s="280"/>
      <c r="DZ38" s="280"/>
      <c r="EA38" s="280"/>
      <c r="EB38" s="280"/>
      <c r="EC38" s="280"/>
      <c r="ED38" s="280"/>
      <c r="EE38" s="280"/>
      <c r="EF38" s="280"/>
      <c r="EG38" s="280"/>
      <c r="EH38" s="280"/>
      <c r="EI38" s="280"/>
      <c r="EJ38" s="280"/>
      <c r="EK38" s="280"/>
      <c r="EL38" s="280"/>
      <c r="EM38" s="280"/>
      <c r="EN38" s="280"/>
      <c r="EO38" s="280"/>
      <c r="EP38" s="280"/>
      <c r="EQ38" s="280"/>
      <c r="ER38" s="280"/>
      <c r="ES38" s="280"/>
      <c r="ET38" s="280"/>
      <c r="EU38" s="280"/>
      <c r="EV38" s="280"/>
      <c r="EW38" s="280"/>
      <c r="EX38" s="280"/>
      <c r="EY38" s="280"/>
      <c r="EZ38" s="280"/>
      <c r="FA38" s="280"/>
      <c r="FB38" s="280"/>
      <c r="FC38" s="280"/>
      <c r="FD38" s="280"/>
      <c r="FE38" s="280"/>
      <c r="FF38" s="280"/>
      <c r="FG38" s="280"/>
      <c r="FH38" s="280"/>
      <c r="FI38" s="280"/>
      <c r="FJ38" s="280"/>
      <c r="FK38" s="280"/>
      <c r="FL38" s="280"/>
      <c r="FM38" s="280"/>
      <c r="FN38" s="280"/>
      <c r="FO38" s="280"/>
      <c r="FP38" s="280"/>
      <c r="FQ38" s="280"/>
      <c r="FR38" s="280"/>
      <c r="FS38" s="280"/>
      <c r="FT38" s="280"/>
      <c r="FU38" s="280"/>
      <c r="FV38" s="280"/>
      <c r="FW38" s="280"/>
      <c r="FX38" s="135"/>
      <c r="FY38" s="135"/>
      <c r="FZ38" s="135"/>
      <c r="GA38" s="135"/>
      <c r="GB38" s="135"/>
      <c r="GC38" s="135"/>
      <c r="GD38" s="135"/>
      <c r="GE38" s="135"/>
      <c r="GF38" s="135"/>
      <c r="GG38" s="135"/>
      <c r="GH38" s="135"/>
      <c r="GI38" s="135"/>
      <c r="GJ38" s="135"/>
      <c r="GK38" s="135"/>
      <c r="GL38" s="135"/>
      <c r="GM38" s="135"/>
      <c r="GN38" s="135"/>
      <c r="GO38" s="135"/>
      <c r="GP38" s="135"/>
      <c r="GQ38" s="135"/>
      <c r="GR38" s="135"/>
      <c r="GS38" s="135"/>
      <c r="GT38" s="135"/>
      <c r="GU38" s="135"/>
      <c r="GV38" s="135"/>
      <c r="GW38" s="135"/>
      <c r="GX38" s="135"/>
      <c r="GY38" s="135"/>
      <c r="GZ38" s="135"/>
      <c r="HA38" s="135"/>
      <c r="HB38" s="135"/>
      <c r="HC38" s="135"/>
      <c r="HD38" s="135"/>
      <c r="HE38" s="135"/>
      <c r="HF38" s="135"/>
      <c r="HG38" s="135"/>
      <c r="HH38" s="135"/>
      <c r="HI38" s="135"/>
      <c r="HJ38" s="135"/>
      <c r="HK38" s="135"/>
      <c r="HL38" s="135"/>
      <c r="HM38" s="135"/>
      <c r="HN38" s="135"/>
      <c r="HO38" s="135"/>
      <c r="HP38" s="135"/>
      <c r="HQ38" s="135"/>
      <c r="HR38" s="135"/>
      <c r="HS38" s="135"/>
      <c r="HT38" s="135"/>
      <c r="HU38" s="135"/>
      <c r="HV38" s="135"/>
      <c r="HW38" s="135"/>
      <c r="HX38" s="135"/>
      <c r="HY38" s="135"/>
      <c r="HZ38" s="135"/>
      <c r="IA38" s="135"/>
      <c r="IB38" s="135"/>
      <c r="IC38" s="135"/>
      <c r="ID38" s="135"/>
      <c r="IE38" s="135"/>
      <c r="IF38" s="135"/>
      <c r="IG38" s="135"/>
      <c r="IH38" s="135"/>
      <c r="II38" s="135"/>
      <c r="IJ38" s="135"/>
      <c r="IK38" s="135"/>
      <c r="IL38" s="135"/>
      <c r="IM38" s="135"/>
      <c r="IN38" s="135"/>
      <c r="IO38" s="135"/>
      <c r="IP38" s="135"/>
      <c r="IQ38" s="135"/>
      <c r="IR38" s="135"/>
      <c r="IS38" s="135"/>
      <c r="IT38" s="135"/>
      <c r="IU38" s="135"/>
      <c r="IV38" s="135"/>
    </row>
    <row r="39" spans="1:256" ht="15" customHeight="1">
      <c r="A39" s="358" t="s">
        <v>475</v>
      </c>
      <c r="B39" s="84" t="s">
        <v>474</v>
      </c>
      <c r="C39" s="21">
        <f ca="1">IF((COUNT(Score!A90:A165)=0),"",Score!Q166)</f>
        <v>67</v>
      </c>
      <c r="D39" s="318" t="s">
        <v>652</v>
      </c>
      <c r="E39" s="637">
        <f ca="1">IF((COUNT(Score!A90:A165)=0),"",PT!U44)</f>
        <v>10</v>
      </c>
      <c r="F39" s="638"/>
      <c r="G39" s="316" t="s">
        <v>475</v>
      </c>
      <c r="H39" s="84" t="s">
        <v>474</v>
      </c>
      <c r="I39" s="21">
        <f ca="1">IF((COUNT(Score!T90:T165)=0),"",Score!AJ166)</f>
        <v>58</v>
      </c>
      <c r="J39" s="318" t="s">
        <v>652</v>
      </c>
      <c r="K39" s="637">
        <f ca="1">IF((COUNT(Score!T90:T165)=0),"",PT!U93)</f>
        <v>16</v>
      </c>
      <c r="L39" s="639"/>
      <c r="M39" s="364"/>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80"/>
      <c r="CQ39" s="280"/>
      <c r="CR39" s="280"/>
      <c r="CS39" s="280"/>
      <c r="CT39" s="280"/>
      <c r="CU39" s="280"/>
      <c r="CV39" s="280"/>
      <c r="CW39" s="280"/>
      <c r="CX39" s="280"/>
      <c r="CY39" s="280"/>
      <c r="CZ39" s="280"/>
      <c r="DA39" s="280"/>
      <c r="DB39" s="280"/>
      <c r="DC39" s="280"/>
      <c r="DD39" s="280"/>
      <c r="DE39" s="280"/>
      <c r="DF39" s="280"/>
      <c r="DG39" s="280"/>
      <c r="DH39" s="280"/>
      <c r="DI39" s="280"/>
      <c r="DJ39" s="280"/>
      <c r="DK39" s="280"/>
      <c r="DL39" s="280"/>
      <c r="DM39" s="280"/>
      <c r="DN39" s="280"/>
      <c r="DO39" s="280"/>
      <c r="DP39" s="280"/>
      <c r="DQ39" s="280"/>
      <c r="DR39" s="280"/>
      <c r="DS39" s="280"/>
      <c r="DT39" s="280"/>
      <c r="DU39" s="280"/>
      <c r="DV39" s="280"/>
      <c r="DW39" s="280"/>
      <c r="DX39" s="280"/>
      <c r="DY39" s="280"/>
      <c r="DZ39" s="280"/>
      <c r="EA39" s="280"/>
      <c r="EB39" s="280"/>
      <c r="EC39" s="280"/>
      <c r="ED39" s="280"/>
      <c r="EE39" s="280"/>
      <c r="EF39" s="280"/>
      <c r="EG39" s="280"/>
      <c r="EH39" s="280"/>
      <c r="EI39" s="280"/>
      <c r="EJ39" s="280"/>
      <c r="EK39" s="280"/>
      <c r="EL39" s="280"/>
      <c r="EM39" s="280"/>
      <c r="EN39" s="280"/>
      <c r="EO39" s="280"/>
      <c r="EP39" s="280"/>
      <c r="EQ39" s="280"/>
      <c r="ER39" s="280"/>
      <c r="ES39" s="280"/>
      <c r="ET39" s="280"/>
      <c r="EU39" s="280"/>
      <c r="EV39" s="280"/>
      <c r="EW39" s="280"/>
      <c r="EX39" s="280"/>
      <c r="EY39" s="280"/>
      <c r="EZ39" s="280"/>
      <c r="FA39" s="280"/>
      <c r="FB39" s="280"/>
      <c r="FC39" s="280"/>
      <c r="FD39" s="280"/>
      <c r="FE39" s="280"/>
      <c r="FF39" s="280"/>
      <c r="FG39" s="280"/>
      <c r="FH39" s="280"/>
      <c r="FI39" s="280"/>
      <c r="FJ39" s="280"/>
      <c r="FK39" s="280"/>
      <c r="FL39" s="280"/>
      <c r="FM39" s="280"/>
      <c r="FN39" s="280"/>
      <c r="FO39" s="280"/>
      <c r="FP39" s="280"/>
      <c r="FQ39" s="280"/>
      <c r="FR39" s="280"/>
      <c r="FS39" s="280"/>
      <c r="FT39" s="280"/>
      <c r="FU39" s="280"/>
      <c r="FV39" s="280"/>
      <c r="FW39" s="280"/>
      <c r="FX39" s="135"/>
      <c r="FY39" s="135"/>
      <c r="FZ39" s="135"/>
      <c r="GA39" s="135"/>
      <c r="GB39" s="135"/>
      <c r="GC39" s="135"/>
      <c r="GD39" s="135"/>
      <c r="GE39" s="135"/>
      <c r="GF39" s="135"/>
      <c r="GG39" s="135"/>
      <c r="GH39" s="135"/>
      <c r="GI39" s="135"/>
      <c r="GJ39" s="135"/>
      <c r="GK39" s="135"/>
      <c r="GL39" s="135"/>
      <c r="GM39" s="135"/>
      <c r="GN39" s="135"/>
      <c r="GO39" s="135"/>
      <c r="GP39" s="135"/>
      <c r="GQ39" s="135"/>
      <c r="GR39" s="135"/>
      <c r="GS39" s="135"/>
      <c r="GT39" s="135"/>
      <c r="GU39" s="135"/>
      <c r="GV39" s="135"/>
      <c r="GW39" s="135"/>
      <c r="GX39" s="135"/>
      <c r="GY39" s="135"/>
      <c r="GZ39" s="135"/>
      <c r="HA39" s="135"/>
      <c r="HB39" s="135"/>
      <c r="HC39" s="135"/>
      <c r="HD39" s="135"/>
      <c r="HE39" s="135"/>
      <c r="HF39" s="135"/>
      <c r="HG39" s="135"/>
      <c r="HH39" s="135"/>
      <c r="HI39" s="135"/>
      <c r="HJ39" s="135"/>
      <c r="HK39" s="135"/>
      <c r="HL39" s="135"/>
      <c r="HM39" s="135"/>
      <c r="HN39" s="135"/>
      <c r="HO39" s="135"/>
      <c r="HP39" s="135"/>
      <c r="HQ39" s="135"/>
      <c r="HR39" s="135"/>
      <c r="HS39" s="135"/>
      <c r="HT39" s="135"/>
      <c r="HU39" s="135"/>
      <c r="HV39" s="135"/>
      <c r="HW39" s="135"/>
      <c r="HX39" s="135"/>
      <c r="HY39" s="135"/>
      <c r="HZ39" s="135"/>
      <c r="IA39" s="135"/>
      <c r="IB39" s="135"/>
      <c r="IC39" s="135"/>
      <c r="ID39" s="135"/>
      <c r="IE39" s="135"/>
      <c r="IF39" s="135"/>
      <c r="IG39" s="135"/>
      <c r="IH39" s="135"/>
      <c r="II39" s="135"/>
      <c r="IJ39" s="135"/>
      <c r="IK39" s="135"/>
      <c r="IL39" s="135"/>
      <c r="IM39" s="135"/>
      <c r="IN39" s="135"/>
      <c r="IO39" s="135"/>
      <c r="IP39" s="135"/>
      <c r="IQ39" s="135"/>
      <c r="IR39" s="135"/>
      <c r="IS39" s="135"/>
      <c r="IT39" s="135"/>
      <c r="IU39" s="135"/>
      <c r="IV39" s="135"/>
    </row>
    <row r="40" spans="1:256" ht="15" customHeight="1">
      <c r="A40" s="640" t="s">
        <v>476</v>
      </c>
      <c r="B40" s="640"/>
      <c r="C40" s="166">
        <f ca="1">IF((COUNT(Score!A4:A79)=0),"",SUM(C38:C39))</f>
        <v>140</v>
      </c>
      <c r="D40" s="488" t="s">
        <v>477</v>
      </c>
      <c r="E40" s="626">
        <f ca="1">IF((COUNT(Score!A4:A79)=0),"",SUM(E38:E39))</f>
        <v>22</v>
      </c>
      <c r="F40" s="627"/>
      <c r="G40" s="628" t="s">
        <v>476</v>
      </c>
      <c r="H40" s="628"/>
      <c r="I40" s="166">
        <f ca="1">IF((COUNT(Score!T4:T79)=0),"",SUM(I38:I39))</f>
        <v>104</v>
      </c>
      <c r="J40" s="488" t="s">
        <v>477</v>
      </c>
      <c r="K40" s="626">
        <f ca="1">IF((COUNT(Score!T4:T79)=0),"",SUM(K38:K39))</f>
        <v>24</v>
      </c>
      <c r="L40" s="629"/>
      <c r="M40" s="364"/>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280"/>
      <c r="CD40" s="280"/>
      <c r="CE40" s="280"/>
      <c r="CF40" s="280"/>
      <c r="CG40" s="280"/>
      <c r="CH40" s="280"/>
      <c r="CI40" s="280"/>
      <c r="CJ40" s="280"/>
      <c r="CK40" s="280"/>
      <c r="CL40" s="280"/>
      <c r="CM40" s="280"/>
      <c r="CN40" s="280"/>
      <c r="CO40" s="280"/>
      <c r="CP40" s="280"/>
      <c r="CQ40" s="280"/>
      <c r="CR40" s="280"/>
      <c r="CS40" s="280"/>
      <c r="CT40" s="280"/>
      <c r="CU40" s="280"/>
      <c r="CV40" s="280"/>
      <c r="CW40" s="280"/>
      <c r="CX40" s="280"/>
      <c r="CY40" s="280"/>
      <c r="CZ40" s="280"/>
      <c r="DA40" s="280"/>
      <c r="DB40" s="280"/>
      <c r="DC40" s="280"/>
      <c r="DD40" s="280"/>
      <c r="DE40" s="280"/>
      <c r="DF40" s="280"/>
      <c r="DG40" s="280"/>
      <c r="DH40" s="280"/>
      <c r="DI40" s="280"/>
      <c r="DJ40" s="280"/>
      <c r="DK40" s="280"/>
      <c r="DL40" s="280"/>
      <c r="DM40" s="280"/>
      <c r="DN40" s="280"/>
      <c r="DO40" s="280"/>
      <c r="DP40" s="280"/>
      <c r="DQ40" s="280"/>
      <c r="DR40" s="280"/>
      <c r="DS40" s="280"/>
      <c r="DT40" s="280"/>
      <c r="DU40" s="280"/>
      <c r="DV40" s="280"/>
      <c r="DW40" s="280"/>
      <c r="DX40" s="280"/>
      <c r="DY40" s="280"/>
      <c r="DZ40" s="280"/>
      <c r="EA40" s="280"/>
      <c r="EB40" s="280"/>
      <c r="EC40" s="280"/>
      <c r="ED40" s="280"/>
      <c r="EE40" s="280"/>
      <c r="EF40" s="280"/>
      <c r="EG40" s="280"/>
      <c r="EH40" s="280"/>
      <c r="EI40" s="280"/>
      <c r="EJ40" s="280"/>
      <c r="EK40" s="280"/>
      <c r="EL40" s="280"/>
      <c r="EM40" s="280"/>
      <c r="EN40" s="280"/>
      <c r="EO40" s="280"/>
      <c r="EP40" s="280"/>
      <c r="EQ40" s="280"/>
      <c r="ER40" s="280"/>
      <c r="ES40" s="280"/>
      <c r="ET40" s="280"/>
      <c r="EU40" s="280"/>
      <c r="EV40" s="280"/>
      <c r="EW40" s="280"/>
      <c r="EX40" s="280"/>
      <c r="EY40" s="280"/>
      <c r="EZ40" s="280"/>
      <c r="FA40" s="280"/>
      <c r="FB40" s="280"/>
      <c r="FC40" s="280"/>
      <c r="FD40" s="280"/>
      <c r="FE40" s="280"/>
      <c r="FF40" s="280"/>
      <c r="FG40" s="280"/>
      <c r="FH40" s="280"/>
      <c r="FI40" s="280"/>
      <c r="FJ40" s="280"/>
      <c r="FK40" s="280"/>
      <c r="FL40" s="280"/>
      <c r="FM40" s="280"/>
      <c r="FN40" s="280"/>
      <c r="FO40" s="280"/>
      <c r="FP40" s="280"/>
      <c r="FQ40" s="280"/>
      <c r="FR40" s="280"/>
      <c r="FS40" s="280"/>
      <c r="FT40" s="280"/>
      <c r="FU40" s="280"/>
      <c r="FV40" s="280"/>
      <c r="FW40" s="280"/>
      <c r="FX40" s="135"/>
      <c r="FY40" s="135"/>
      <c r="FZ40" s="135"/>
      <c r="GA40" s="135"/>
      <c r="GB40" s="135"/>
      <c r="GC40" s="135"/>
      <c r="GD40" s="135"/>
      <c r="GE40" s="135"/>
      <c r="GF40" s="135"/>
      <c r="GG40" s="135"/>
      <c r="GH40" s="135"/>
      <c r="GI40" s="135"/>
      <c r="GJ40" s="135"/>
      <c r="GK40" s="135"/>
      <c r="GL40" s="135"/>
      <c r="GM40" s="135"/>
      <c r="GN40" s="135"/>
      <c r="GO40" s="135"/>
      <c r="GP40" s="135"/>
      <c r="GQ40" s="135"/>
      <c r="GR40" s="135"/>
      <c r="GS40" s="135"/>
      <c r="GT40" s="135"/>
      <c r="GU40" s="135"/>
      <c r="GV40" s="135"/>
      <c r="GW40" s="135"/>
      <c r="GX40" s="135"/>
      <c r="GY40" s="135"/>
      <c r="GZ40" s="135"/>
      <c r="HA40" s="135"/>
      <c r="HB40" s="135"/>
      <c r="HC40" s="135"/>
      <c r="HD40" s="135"/>
      <c r="HE40" s="135"/>
      <c r="HF40" s="135"/>
      <c r="HG40" s="135"/>
      <c r="HH40" s="135"/>
      <c r="HI40" s="135"/>
      <c r="HJ40" s="135"/>
      <c r="HK40" s="135"/>
      <c r="HL40" s="135"/>
      <c r="HM40" s="135"/>
      <c r="HN40" s="135"/>
      <c r="HO40" s="135"/>
      <c r="HP40" s="135"/>
      <c r="HQ40" s="135"/>
      <c r="HR40" s="135"/>
      <c r="HS40" s="135"/>
      <c r="HT40" s="135"/>
      <c r="HU40" s="135"/>
      <c r="HV40" s="135"/>
      <c r="HW40" s="135"/>
      <c r="HX40" s="135"/>
      <c r="HY40" s="135"/>
      <c r="HZ40" s="135"/>
      <c r="IA40" s="135"/>
      <c r="IB40" s="135"/>
      <c r="IC40" s="135"/>
      <c r="ID40" s="135"/>
      <c r="IE40" s="135"/>
      <c r="IF40" s="135"/>
      <c r="IG40" s="135"/>
      <c r="IH40" s="135"/>
      <c r="II40" s="135"/>
      <c r="IJ40" s="135"/>
      <c r="IK40" s="135"/>
      <c r="IL40" s="135"/>
      <c r="IM40" s="135"/>
      <c r="IN40" s="135"/>
      <c r="IO40" s="135"/>
      <c r="IP40" s="135"/>
      <c r="IQ40" s="135"/>
      <c r="IR40" s="135"/>
      <c r="IS40" s="135"/>
      <c r="IT40" s="135"/>
      <c r="IU40" s="135"/>
      <c r="IV40" s="135"/>
    </row>
    <row r="41" spans="1:256" ht="15" customHeight="1">
      <c r="A41" s="641" t="s">
        <v>478</v>
      </c>
      <c r="B41" s="641"/>
      <c r="C41" s="641"/>
      <c r="D41" s="642"/>
      <c r="E41" s="642"/>
      <c r="F41" s="642"/>
      <c r="G41" s="642"/>
      <c r="H41" s="642"/>
      <c r="I41" s="642"/>
      <c r="J41" s="642"/>
      <c r="K41" s="642"/>
      <c r="L41" s="642"/>
      <c r="M41" s="364"/>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80"/>
      <c r="CQ41" s="280"/>
      <c r="CR41" s="280"/>
      <c r="CS41" s="280"/>
      <c r="CT41" s="280"/>
      <c r="CU41" s="280"/>
      <c r="CV41" s="280"/>
      <c r="CW41" s="280"/>
      <c r="CX41" s="280"/>
      <c r="CY41" s="280"/>
      <c r="CZ41" s="280"/>
      <c r="DA41" s="280"/>
      <c r="DB41" s="280"/>
      <c r="DC41" s="280"/>
      <c r="DD41" s="280"/>
      <c r="DE41" s="280"/>
      <c r="DF41" s="280"/>
      <c r="DG41" s="280"/>
      <c r="DH41" s="280"/>
      <c r="DI41" s="280"/>
      <c r="DJ41" s="280"/>
      <c r="DK41" s="280"/>
      <c r="DL41" s="280"/>
      <c r="DM41" s="280"/>
      <c r="DN41" s="280"/>
      <c r="DO41" s="280"/>
      <c r="DP41" s="280"/>
      <c r="DQ41" s="280"/>
      <c r="DR41" s="280"/>
      <c r="DS41" s="280"/>
      <c r="DT41" s="280"/>
      <c r="DU41" s="280"/>
      <c r="DV41" s="280"/>
      <c r="DW41" s="280"/>
      <c r="DX41" s="280"/>
      <c r="DY41" s="280"/>
      <c r="DZ41" s="280"/>
      <c r="EA41" s="280"/>
      <c r="EB41" s="280"/>
      <c r="EC41" s="280"/>
      <c r="ED41" s="280"/>
      <c r="EE41" s="280"/>
      <c r="EF41" s="280"/>
      <c r="EG41" s="280"/>
      <c r="EH41" s="280"/>
      <c r="EI41" s="280"/>
      <c r="EJ41" s="280"/>
      <c r="EK41" s="280"/>
      <c r="EL41" s="280"/>
      <c r="EM41" s="280"/>
      <c r="EN41" s="280"/>
      <c r="EO41" s="280"/>
      <c r="EP41" s="280"/>
      <c r="EQ41" s="280"/>
      <c r="ER41" s="280"/>
      <c r="ES41" s="280"/>
      <c r="ET41" s="280"/>
      <c r="EU41" s="280"/>
      <c r="EV41" s="280"/>
      <c r="EW41" s="280"/>
      <c r="EX41" s="280"/>
      <c r="EY41" s="280"/>
      <c r="EZ41" s="280"/>
      <c r="FA41" s="280"/>
      <c r="FB41" s="280"/>
      <c r="FC41" s="280"/>
      <c r="FD41" s="280"/>
      <c r="FE41" s="280"/>
      <c r="FF41" s="280"/>
      <c r="FG41" s="280"/>
      <c r="FH41" s="280"/>
      <c r="FI41" s="280"/>
      <c r="FJ41" s="280"/>
      <c r="FK41" s="280"/>
      <c r="FL41" s="280"/>
      <c r="FM41" s="280"/>
      <c r="FN41" s="280"/>
      <c r="FX41" s="135"/>
      <c r="FY41" s="135"/>
      <c r="FZ41" s="135"/>
      <c r="GA41" s="135"/>
      <c r="GB41" s="135"/>
      <c r="GC41" s="135"/>
      <c r="GD41" s="135"/>
      <c r="GE41" s="135"/>
      <c r="GF41" s="135"/>
      <c r="GG41" s="135"/>
      <c r="GH41" s="135"/>
      <c r="GI41" s="135"/>
      <c r="GJ41" s="135"/>
      <c r="GK41" s="135"/>
      <c r="GL41" s="135"/>
      <c r="GM41" s="135"/>
      <c r="GN41" s="135"/>
      <c r="GO41" s="135"/>
      <c r="GP41" s="135"/>
      <c r="GQ41" s="135"/>
      <c r="GR41" s="135"/>
      <c r="GS41" s="135"/>
      <c r="GT41" s="135"/>
      <c r="GU41" s="135"/>
      <c r="GV41" s="135"/>
      <c r="GW41" s="135"/>
      <c r="GX41" s="135"/>
      <c r="GY41" s="135"/>
      <c r="GZ41" s="135"/>
      <c r="HA41" s="135"/>
      <c r="HB41" s="135"/>
      <c r="HC41" s="135"/>
      <c r="HD41" s="135"/>
      <c r="HE41" s="135"/>
      <c r="HF41" s="135"/>
      <c r="HG41" s="135"/>
      <c r="HH41" s="135"/>
      <c r="HI41" s="135"/>
      <c r="HJ41" s="135"/>
      <c r="HK41" s="135"/>
      <c r="HL41" s="135"/>
      <c r="HM41" s="135"/>
      <c r="HN41" s="135"/>
      <c r="HO41" s="135"/>
      <c r="HP41" s="135"/>
      <c r="HQ41" s="135"/>
      <c r="HR41" s="135"/>
      <c r="HS41" s="135"/>
      <c r="HT41" s="135"/>
      <c r="HU41" s="135"/>
      <c r="HV41" s="135"/>
      <c r="HW41" s="135"/>
      <c r="HX41" s="135"/>
      <c r="HY41" s="135"/>
      <c r="HZ41" s="135"/>
      <c r="IA41" s="135"/>
      <c r="IB41" s="135"/>
      <c r="IC41" s="135"/>
      <c r="ID41" s="135"/>
      <c r="IE41" s="135"/>
      <c r="IF41" s="135"/>
      <c r="IG41" s="135"/>
      <c r="IH41" s="135"/>
      <c r="II41" s="135"/>
      <c r="IJ41" s="135"/>
      <c r="IK41" s="135"/>
      <c r="IL41" s="135"/>
      <c r="IM41" s="135"/>
      <c r="IN41" s="135"/>
      <c r="IO41" s="135"/>
      <c r="IP41" s="135"/>
      <c r="IQ41" s="135"/>
      <c r="IR41" s="135"/>
      <c r="IS41" s="135"/>
      <c r="IT41" s="135"/>
      <c r="IU41" s="135"/>
      <c r="IV41" s="135"/>
    </row>
    <row r="42" spans="1:256" ht="15" customHeight="1">
      <c r="A42" s="643"/>
      <c r="B42" s="643"/>
      <c r="C42" s="643"/>
      <c r="D42" s="643"/>
      <c r="E42" s="643"/>
      <c r="F42" s="643"/>
      <c r="G42" s="643"/>
      <c r="H42" s="643"/>
      <c r="I42" s="643"/>
      <c r="J42" s="643"/>
      <c r="K42" s="643"/>
      <c r="L42" s="643"/>
      <c r="M42" s="364"/>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280"/>
      <c r="CD42" s="280"/>
      <c r="CE42" s="280"/>
      <c r="CF42" s="280"/>
      <c r="CG42" s="280"/>
      <c r="CH42" s="280"/>
      <c r="CI42" s="280"/>
      <c r="CJ42" s="280"/>
      <c r="CK42" s="280"/>
      <c r="CL42" s="280"/>
      <c r="CM42" s="280"/>
      <c r="CN42" s="280"/>
      <c r="CO42" s="280"/>
      <c r="CP42" s="280"/>
      <c r="CQ42" s="280"/>
      <c r="CR42" s="280"/>
      <c r="CS42" s="280"/>
      <c r="CT42" s="280"/>
      <c r="CU42" s="280"/>
      <c r="CV42" s="280"/>
      <c r="CW42" s="280"/>
      <c r="CX42" s="280"/>
      <c r="CY42" s="280"/>
      <c r="CZ42" s="280"/>
      <c r="DA42" s="280"/>
      <c r="DB42" s="280"/>
      <c r="DC42" s="280"/>
      <c r="DD42" s="280"/>
      <c r="DE42" s="280"/>
      <c r="DF42" s="280"/>
      <c r="DG42" s="280"/>
      <c r="DH42" s="280"/>
      <c r="DI42" s="280"/>
      <c r="DJ42" s="280"/>
      <c r="DK42" s="280"/>
      <c r="DL42" s="280"/>
      <c r="DM42" s="280"/>
      <c r="DN42" s="280"/>
      <c r="DO42" s="280"/>
      <c r="DP42" s="280"/>
      <c r="DQ42" s="280"/>
      <c r="DR42" s="280"/>
      <c r="DS42" s="280"/>
      <c r="DT42" s="280"/>
      <c r="DU42" s="280"/>
      <c r="DV42" s="280"/>
      <c r="DW42" s="280"/>
      <c r="DX42" s="280"/>
      <c r="DY42" s="280"/>
      <c r="DZ42" s="280"/>
      <c r="EA42" s="280"/>
      <c r="EB42" s="280"/>
      <c r="EC42" s="280"/>
      <c r="ED42" s="280"/>
      <c r="EE42" s="280"/>
      <c r="EF42" s="280"/>
      <c r="EG42" s="280"/>
      <c r="EH42" s="280"/>
      <c r="EI42" s="280"/>
      <c r="EJ42" s="280"/>
      <c r="EK42" s="280"/>
      <c r="EL42" s="280"/>
      <c r="EM42" s="280"/>
      <c r="EN42" s="280"/>
      <c r="EO42" s="280"/>
      <c r="EP42" s="280"/>
      <c r="EQ42" s="280"/>
      <c r="ER42" s="280"/>
      <c r="ES42" s="280"/>
      <c r="ET42" s="280"/>
      <c r="EU42" s="280"/>
      <c r="EV42" s="280"/>
      <c r="EW42" s="280"/>
      <c r="EX42" s="280"/>
      <c r="EY42" s="280"/>
      <c r="EZ42" s="280"/>
      <c r="FA42" s="280"/>
      <c r="FB42" s="280"/>
      <c r="FC42" s="280"/>
      <c r="FD42" s="280"/>
      <c r="FE42" s="280"/>
      <c r="FF42" s="280"/>
      <c r="FG42" s="280"/>
      <c r="FH42" s="280"/>
      <c r="FI42" s="280"/>
      <c r="FJ42" s="280"/>
      <c r="FK42" s="280"/>
      <c r="FL42" s="280"/>
      <c r="FM42" s="280"/>
      <c r="FN42" s="280"/>
      <c r="FX42" s="135"/>
      <c r="FY42" s="135"/>
      <c r="FZ42" s="135"/>
      <c r="GA42" s="135"/>
      <c r="GB42" s="135"/>
      <c r="GC42" s="135"/>
      <c r="GD42" s="135"/>
      <c r="GE42" s="135"/>
      <c r="GF42" s="135"/>
      <c r="GG42" s="135"/>
      <c r="GH42" s="135"/>
      <c r="GI42" s="135"/>
      <c r="GJ42" s="135"/>
      <c r="GK42" s="135"/>
      <c r="GL42" s="135"/>
      <c r="GM42" s="135"/>
      <c r="GN42" s="135"/>
      <c r="GO42" s="135"/>
      <c r="GP42" s="135"/>
      <c r="GQ42" s="135"/>
      <c r="GR42" s="135"/>
      <c r="GS42" s="135"/>
      <c r="GT42" s="135"/>
      <c r="GU42" s="135"/>
      <c r="GV42" s="135"/>
      <c r="GW42" s="135"/>
      <c r="GX42" s="135"/>
      <c r="GY42" s="135"/>
      <c r="GZ42" s="135"/>
      <c r="HA42" s="135"/>
      <c r="HB42" s="135"/>
      <c r="HC42" s="135"/>
      <c r="HD42" s="135"/>
      <c r="HE42" s="135"/>
      <c r="HF42" s="135"/>
      <c r="HG42" s="135"/>
      <c r="HH42" s="135"/>
      <c r="HI42" s="135"/>
      <c r="HJ42" s="135"/>
      <c r="HK42" s="135"/>
      <c r="HL42" s="135"/>
      <c r="HM42" s="135"/>
      <c r="HN42" s="135"/>
      <c r="HO42" s="135"/>
      <c r="HP42" s="135"/>
      <c r="HQ42" s="135"/>
      <c r="HR42" s="135"/>
      <c r="HS42" s="135"/>
      <c r="HT42" s="135"/>
      <c r="HU42" s="135"/>
      <c r="HV42" s="135"/>
      <c r="HW42" s="135"/>
      <c r="HX42" s="135"/>
      <c r="HY42" s="135"/>
      <c r="HZ42" s="135"/>
      <c r="IA42" s="135"/>
      <c r="IB42" s="135"/>
      <c r="IC42" s="135"/>
      <c r="ID42" s="135"/>
      <c r="IE42" s="135"/>
      <c r="IF42" s="135"/>
      <c r="IG42" s="135"/>
      <c r="IH42" s="135"/>
      <c r="II42" s="135"/>
      <c r="IJ42" s="135"/>
      <c r="IK42" s="135"/>
      <c r="IL42" s="135"/>
      <c r="IM42" s="135"/>
      <c r="IN42" s="135"/>
      <c r="IO42" s="135"/>
      <c r="IP42" s="135"/>
      <c r="IQ42" s="135"/>
      <c r="IR42" s="135"/>
      <c r="IS42" s="135"/>
      <c r="IT42" s="135"/>
      <c r="IU42" s="135"/>
      <c r="IV42" s="135"/>
    </row>
    <row r="43" spans="1:256" s="280" customFormat="1" ht="12" customHeight="1">
      <c r="A43" s="644" t="s">
        <v>479</v>
      </c>
      <c r="B43" s="644"/>
      <c r="C43" s="644"/>
      <c r="D43" s="644"/>
      <c r="E43" s="644"/>
      <c r="F43" s="644"/>
      <c r="G43" s="644"/>
      <c r="H43" s="644"/>
      <c r="I43" s="644"/>
      <c r="J43" s="644"/>
      <c r="K43" s="644"/>
      <c r="L43" s="644"/>
      <c r="M43" s="364"/>
      <c r="N43" s="259"/>
      <c r="O43" s="259"/>
      <c r="P43" s="259"/>
      <c r="Q43" s="259"/>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row>
    <row r="44" spans="1:256" ht="12" customHeight="1">
      <c r="A44" s="645" t="s">
        <v>480</v>
      </c>
      <c r="B44" s="645"/>
      <c r="C44" s="645"/>
      <c r="D44" s="645"/>
      <c r="E44" s="645"/>
      <c r="F44" s="645" t="s">
        <v>481</v>
      </c>
      <c r="G44" s="646"/>
      <c r="H44" s="646"/>
      <c r="I44" s="646"/>
      <c r="J44" s="646"/>
      <c r="K44" s="646"/>
      <c r="L44" s="646"/>
      <c r="M44" s="364"/>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280"/>
      <c r="CD44" s="280"/>
      <c r="CE44" s="280"/>
      <c r="CF44" s="280"/>
      <c r="CG44" s="280"/>
      <c r="CH44" s="280"/>
      <c r="CI44" s="280"/>
      <c r="CJ44" s="280"/>
      <c r="CK44" s="280"/>
      <c r="CL44" s="280"/>
      <c r="CM44" s="280"/>
      <c r="CN44" s="280"/>
      <c r="CO44" s="280"/>
      <c r="CP44" s="280"/>
      <c r="CQ44" s="280"/>
      <c r="CR44" s="280"/>
      <c r="CS44" s="280"/>
      <c r="CT44" s="280"/>
      <c r="CU44" s="280"/>
      <c r="CV44" s="280"/>
      <c r="CW44" s="280"/>
      <c r="CX44" s="280"/>
      <c r="CY44" s="280"/>
      <c r="CZ44" s="280"/>
      <c r="DA44" s="280"/>
      <c r="DB44" s="280"/>
      <c r="DC44" s="280"/>
      <c r="DD44" s="280"/>
      <c r="DE44" s="280"/>
      <c r="DF44" s="280"/>
      <c r="DG44" s="280"/>
      <c r="DH44" s="280"/>
      <c r="DI44" s="280"/>
      <c r="DJ44" s="280"/>
      <c r="DK44" s="280"/>
      <c r="DL44" s="280"/>
      <c r="DM44" s="280"/>
      <c r="DN44" s="280"/>
      <c r="DO44" s="280"/>
      <c r="DP44" s="280"/>
      <c r="DQ44" s="280"/>
      <c r="DR44" s="280"/>
      <c r="DS44" s="280"/>
      <c r="DT44" s="280"/>
      <c r="DU44" s="280"/>
      <c r="DV44" s="280"/>
      <c r="DW44" s="280"/>
      <c r="DX44" s="280"/>
      <c r="DY44" s="280"/>
      <c r="DZ44" s="280"/>
      <c r="EA44" s="280"/>
      <c r="EB44" s="280"/>
      <c r="EC44" s="280"/>
      <c r="ED44" s="280"/>
      <c r="EE44" s="280"/>
      <c r="EF44" s="280"/>
      <c r="EG44" s="280"/>
      <c r="EH44" s="280"/>
      <c r="EI44" s="280"/>
      <c r="EJ44" s="280"/>
      <c r="EK44" s="280"/>
      <c r="EL44" s="280"/>
      <c r="EM44" s="280"/>
      <c r="EN44" s="280"/>
      <c r="EO44" s="280"/>
      <c r="EP44" s="280"/>
      <c r="EQ44" s="280"/>
      <c r="ER44" s="280"/>
      <c r="ES44" s="280"/>
      <c r="ET44" s="280"/>
      <c r="EU44" s="280"/>
      <c r="EV44" s="280"/>
      <c r="EW44" s="280"/>
      <c r="EX44" s="280"/>
      <c r="EY44" s="280"/>
      <c r="EZ44" s="280"/>
      <c r="FA44" s="280"/>
      <c r="FB44" s="280"/>
      <c r="FC44" s="280"/>
      <c r="FD44" s="280"/>
      <c r="FE44" s="280"/>
      <c r="FF44" s="280"/>
      <c r="FG44" s="280"/>
      <c r="FH44" s="280"/>
      <c r="FI44" s="280"/>
      <c r="FJ44" s="280"/>
      <c r="FK44" s="280"/>
      <c r="FL44" s="280"/>
      <c r="FM44" s="280"/>
      <c r="FN44" s="280"/>
      <c r="FO44" s="280"/>
      <c r="FP44" s="280"/>
      <c r="FQ44" s="280"/>
      <c r="FR44" s="280"/>
      <c r="FS44" s="280"/>
      <c r="FT44" s="280"/>
      <c r="FU44" s="280"/>
      <c r="FV44" s="280"/>
      <c r="FW44" s="280"/>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c r="HA44" s="135"/>
      <c r="HB44" s="135"/>
      <c r="HC44" s="135"/>
      <c r="HD44" s="135"/>
      <c r="HE44" s="135"/>
      <c r="HF44" s="135"/>
      <c r="HG44" s="135"/>
      <c r="HH44" s="135"/>
      <c r="HI44" s="135"/>
      <c r="HJ44" s="135"/>
      <c r="HK44" s="135"/>
      <c r="HL44" s="135"/>
      <c r="HM44" s="135"/>
      <c r="HN44" s="135"/>
      <c r="HO44" s="135"/>
      <c r="HP44" s="135"/>
      <c r="HQ44" s="135"/>
      <c r="HR44" s="135"/>
      <c r="HS44" s="135"/>
      <c r="HT44" s="135"/>
      <c r="HU44" s="135"/>
      <c r="HV44" s="135"/>
      <c r="HW44" s="135"/>
      <c r="HX44" s="135"/>
      <c r="HY44" s="135"/>
      <c r="HZ44" s="135"/>
      <c r="IA44" s="135"/>
      <c r="IB44" s="135"/>
      <c r="IC44" s="135"/>
      <c r="ID44" s="135"/>
      <c r="IE44" s="135"/>
      <c r="IF44" s="135"/>
      <c r="IG44" s="135"/>
      <c r="IH44" s="135"/>
      <c r="II44" s="135"/>
      <c r="IJ44" s="135"/>
      <c r="IK44" s="135"/>
      <c r="IL44" s="135"/>
      <c r="IM44" s="135"/>
      <c r="IN44" s="135"/>
      <c r="IO44" s="135"/>
      <c r="IP44" s="135"/>
      <c r="IQ44" s="135"/>
      <c r="IR44" s="135"/>
      <c r="IS44" s="135"/>
      <c r="IT44" s="135"/>
      <c r="IU44" s="135"/>
      <c r="IV44" s="135"/>
    </row>
    <row r="45" spans="1:256" ht="13">
      <c r="A45" s="96" t="s">
        <v>482</v>
      </c>
      <c r="B45" s="610"/>
      <c r="C45" s="610"/>
      <c r="D45" s="610"/>
      <c r="E45" s="610"/>
      <c r="F45" s="619" t="s">
        <v>482</v>
      </c>
      <c r="G45" s="621"/>
      <c r="H45" s="610"/>
      <c r="I45" s="610"/>
      <c r="J45" s="610"/>
      <c r="K45" s="610"/>
      <c r="L45" s="610"/>
      <c r="M45" s="364"/>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80"/>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c r="DM45" s="280"/>
      <c r="DN45" s="280"/>
      <c r="DO45" s="280"/>
      <c r="DP45" s="280"/>
      <c r="DQ45" s="280"/>
      <c r="DR45" s="280"/>
      <c r="DS45" s="280"/>
      <c r="DT45" s="280"/>
      <c r="DU45" s="280"/>
      <c r="DV45" s="280"/>
      <c r="DW45" s="280"/>
      <c r="DX45" s="280"/>
      <c r="DY45" s="280"/>
      <c r="DZ45" s="280"/>
      <c r="EA45" s="280"/>
      <c r="EB45" s="280"/>
      <c r="EC45" s="280"/>
      <c r="ED45" s="280"/>
      <c r="EE45" s="280"/>
      <c r="EF45" s="280"/>
      <c r="EG45" s="280"/>
      <c r="EH45" s="280"/>
      <c r="EI45" s="280"/>
      <c r="EJ45" s="280"/>
      <c r="EK45" s="280"/>
      <c r="EL45" s="280"/>
      <c r="EM45" s="280"/>
      <c r="EN45" s="280"/>
      <c r="EO45" s="280"/>
      <c r="EP45" s="280"/>
      <c r="EQ45" s="280"/>
      <c r="ER45" s="280"/>
      <c r="ES45" s="280"/>
      <c r="ET45" s="280"/>
      <c r="EU45" s="280"/>
      <c r="EV45" s="280"/>
      <c r="EW45" s="280"/>
      <c r="EX45" s="280"/>
      <c r="EY45" s="280"/>
      <c r="EZ45" s="280"/>
      <c r="FA45" s="280"/>
      <c r="FB45" s="280"/>
      <c r="FC45" s="280"/>
      <c r="FD45" s="280"/>
      <c r="FE45" s="280"/>
      <c r="FF45" s="280"/>
      <c r="FG45" s="280"/>
      <c r="FH45" s="280"/>
      <c r="FI45" s="280"/>
      <c r="FJ45" s="280"/>
      <c r="FK45" s="280"/>
      <c r="FL45" s="280"/>
      <c r="FM45" s="280"/>
      <c r="FN45" s="280"/>
      <c r="FO45" s="280"/>
      <c r="FP45" s="280"/>
      <c r="FQ45" s="280"/>
      <c r="FR45" s="280"/>
      <c r="FS45" s="280"/>
      <c r="FT45" s="280"/>
      <c r="FU45" s="280"/>
      <c r="FV45" s="280"/>
      <c r="FW45" s="280"/>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c r="IQ45" s="135"/>
      <c r="IR45" s="135"/>
      <c r="IS45" s="135"/>
      <c r="IT45" s="135"/>
      <c r="IU45" s="135"/>
      <c r="IV45" s="135"/>
    </row>
    <row r="46" spans="1:256" ht="13">
      <c r="A46" s="96" t="s">
        <v>483</v>
      </c>
      <c r="B46" s="610"/>
      <c r="C46" s="610"/>
      <c r="D46" s="610"/>
      <c r="E46" s="610"/>
      <c r="F46" s="619" t="s">
        <v>483</v>
      </c>
      <c r="G46" s="621"/>
      <c r="H46" s="610"/>
      <c r="I46" s="610"/>
      <c r="J46" s="610"/>
      <c r="K46" s="610"/>
      <c r="L46" s="610"/>
      <c r="M46" s="364"/>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80"/>
      <c r="CQ46" s="280"/>
      <c r="CR46" s="280"/>
      <c r="CS46" s="280"/>
      <c r="CT46" s="280"/>
      <c r="CU46" s="280"/>
      <c r="CV46" s="280"/>
      <c r="CW46" s="280"/>
      <c r="CX46" s="280"/>
      <c r="CY46" s="280"/>
      <c r="CZ46" s="280"/>
      <c r="DA46" s="280"/>
      <c r="DB46" s="280"/>
      <c r="DC46" s="280"/>
      <c r="DD46" s="280"/>
      <c r="DE46" s="280"/>
      <c r="DF46" s="280"/>
      <c r="DG46" s="280"/>
      <c r="DH46" s="280"/>
      <c r="DI46" s="280"/>
      <c r="DJ46" s="280"/>
      <c r="DK46" s="280"/>
      <c r="DL46" s="280"/>
      <c r="DM46" s="280"/>
      <c r="DN46" s="280"/>
      <c r="DO46" s="280"/>
      <c r="DP46" s="280"/>
      <c r="DQ46" s="280"/>
      <c r="DR46" s="280"/>
      <c r="DS46" s="280"/>
      <c r="DT46" s="280"/>
      <c r="DU46" s="280"/>
      <c r="DV46" s="280"/>
      <c r="DW46" s="280"/>
      <c r="DX46" s="280"/>
      <c r="DY46" s="280"/>
      <c r="DZ46" s="280"/>
      <c r="EA46" s="280"/>
      <c r="EB46" s="280"/>
      <c r="EC46" s="280"/>
      <c r="ED46" s="280"/>
      <c r="EE46" s="280"/>
      <c r="EF46" s="280"/>
      <c r="EG46" s="280"/>
      <c r="EH46" s="280"/>
      <c r="EI46" s="280"/>
      <c r="EJ46" s="280"/>
      <c r="EK46" s="280"/>
      <c r="EL46" s="280"/>
      <c r="EM46" s="280"/>
      <c r="EN46" s="280"/>
      <c r="EO46" s="280"/>
      <c r="EP46" s="280"/>
      <c r="EQ46" s="280"/>
      <c r="ER46" s="280"/>
      <c r="ES46" s="280"/>
      <c r="ET46" s="280"/>
      <c r="EU46" s="280"/>
      <c r="EV46" s="280"/>
      <c r="EW46" s="280"/>
      <c r="EX46" s="280"/>
      <c r="EY46" s="280"/>
      <c r="EZ46" s="280"/>
      <c r="FA46" s="280"/>
      <c r="FB46" s="280"/>
      <c r="FC46" s="280"/>
      <c r="FD46" s="280"/>
      <c r="FE46" s="280"/>
      <c r="FF46" s="280"/>
      <c r="FG46" s="280"/>
      <c r="FH46" s="280"/>
      <c r="FI46" s="280"/>
      <c r="FJ46" s="280"/>
      <c r="FK46" s="280"/>
      <c r="FL46" s="280"/>
      <c r="FM46" s="280"/>
      <c r="FN46" s="280"/>
      <c r="FO46" s="280"/>
      <c r="FP46" s="280"/>
      <c r="FQ46" s="280"/>
      <c r="FR46" s="280"/>
      <c r="FS46" s="280"/>
      <c r="FT46" s="280"/>
      <c r="FU46" s="280"/>
      <c r="FV46" s="280"/>
      <c r="FW46" s="280"/>
      <c r="FX46" s="135"/>
      <c r="FY46" s="135"/>
      <c r="FZ46" s="135"/>
      <c r="GA46" s="135"/>
      <c r="GB46" s="135"/>
      <c r="GC46" s="135"/>
      <c r="GD46" s="135"/>
      <c r="GE46" s="135"/>
      <c r="GF46" s="135"/>
      <c r="GG46" s="135"/>
      <c r="GH46" s="135"/>
      <c r="GI46" s="135"/>
      <c r="GJ46" s="135"/>
      <c r="GK46" s="135"/>
      <c r="GL46" s="135"/>
      <c r="GM46" s="135"/>
      <c r="GN46" s="135"/>
      <c r="GO46" s="135"/>
      <c r="GP46" s="135"/>
      <c r="GQ46" s="135"/>
      <c r="GR46" s="135"/>
      <c r="GS46" s="135"/>
      <c r="GT46" s="135"/>
      <c r="GU46" s="135"/>
      <c r="GV46" s="135"/>
      <c r="GW46" s="135"/>
      <c r="GX46" s="135"/>
      <c r="GY46" s="135"/>
      <c r="GZ46" s="135"/>
      <c r="HA46" s="135"/>
      <c r="HB46" s="135"/>
      <c r="HC46" s="135"/>
      <c r="HD46" s="135"/>
      <c r="HE46" s="135"/>
      <c r="HF46" s="135"/>
      <c r="HG46" s="135"/>
      <c r="HH46" s="135"/>
      <c r="HI46" s="135"/>
      <c r="HJ46" s="135"/>
      <c r="HK46" s="135"/>
      <c r="HL46" s="135"/>
      <c r="HM46" s="135"/>
      <c r="HN46" s="135"/>
      <c r="HO46" s="135"/>
      <c r="HP46" s="135"/>
      <c r="HQ46" s="135"/>
      <c r="HR46" s="135"/>
      <c r="HS46" s="135"/>
      <c r="HT46" s="135"/>
      <c r="HU46" s="135"/>
      <c r="HV46" s="135"/>
      <c r="HW46" s="135"/>
      <c r="HX46" s="135"/>
      <c r="HY46" s="135"/>
      <c r="HZ46" s="135"/>
      <c r="IA46" s="135"/>
      <c r="IB46" s="135"/>
      <c r="IC46" s="135"/>
      <c r="ID46" s="135"/>
      <c r="IE46" s="135"/>
      <c r="IF46" s="135"/>
      <c r="IG46" s="135"/>
      <c r="IH46" s="135"/>
      <c r="II46" s="135"/>
      <c r="IJ46" s="135"/>
      <c r="IK46" s="135"/>
      <c r="IL46" s="135"/>
      <c r="IM46" s="135"/>
      <c r="IN46" s="135"/>
      <c r="IO46" s="135"/>
      <c r="IP46" s="135"/>
      <c r="IQ46" s="135"/>
      <c r="IR46" s="135"/>
      <c r="IS46" s="135"/>
      <c r="IT46" s="135"/>
      <c r="IU46" s="135"/>
      <c r="IV46" s="135"/>
    </row>
    <row r="47" spans="1:256" ht="18" customHeight="1">
      <c r="A47" s="133" t="s">
        <v>484</v>
      </c>
      <c r="B47" s="648"/>
      <c r="C47" s="648"/>
      <c r="D47" s="648"/>
      <c r="E47" s="648"/>
      <c r="F47" s="649" t="s">
        <v>484</v>
      </c>
      <c r="G47" s="650"/>
      <c r="H47" s="648"/>
      <c r="I47" s="648"/>
      <c r="J47" s="648"/>
      <c r="K47" s="648"/>
      <c r="L47" s="648"/>
      <c r="M47" s="364"/>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c r="DM47" s="280"/>
      <c r="DN47" s="280"/>
      <c r="DO47" s="280"/>
      <c r="DP47" s="280"/>
      <c r="DQ47" s="280"/>
      <c r="DR47" s="280"/>
      <c r="DS47" s="280"/>
      <c r="DT47" s="280"/>
      <c r="DU47" s="280"/>
      <c r="DV47" s="280"/>
      <c r="DW47" s="280"/>
      <c r="DX47" s="280"/>
      <c r="DY47" s="280"/>
      <c r="DZ47" s="280"/>
      <c r="EA47" s="280"/>
      <c r="EB47" s="280"/>
      <c r="EC47" s="280"/>
      <c r="ED47" s="280"/>
      <c r="EE47" s="280"/>
      <c r="EF47" s="280"/>
      <c r="EG47" s="280"/>
      <c r="EH47" s="280"/>
      <c r="EI47" s="280"/>
      <c r="EJ47" s="280"/>
      <c r="EK47" s="280"/>
      <c r="EL47" s="280"/>
      <c r="EM47" s="280"/>
      <c r="EN47" s="280"/>
      <c r="EO47" s="280"/>
      <c r="EP47" s="280"/>
      <c r="EQ47" s="280"/>
      <c r="ER47" s="280"/>
      <c r="ES47" s="280"/>
      <c r="ET47" s="280"/>
      <c r="EU47" s="280"/>
      <c r="EV47" s="280"/>
      <c r="EW47" s="280"/>
      <c r="EX47" s="280"/>
      <c r="EY47" s="280"/>
      <c r="EZ47" s="280"/>
      <c r="FA47" s="280"/>
      <c r="FB47" s="280"/>
      <c r="FC47" s="280"/>
      <c r="FD47" s="280"/>
      <c r="FE47" s="280"/>
      <c r="FF47" s="280"/>
      <c r="FG47" s="280"/>
      <c r="FH47" s="280"/>
      <c r="FI47" s="280"/>
      <c r="FJ47" s="280"/>
      <c r="FK47" s="280"/>
      <c r="FL47" s="280"/>
      <c r="FM47" s="280"/>
      <c r="FN47" s="280"/>
      <c r="FO47" s="280"/>
      <c r="FP47" s="280"/>
      <c r="FQ47" s="280"/>
      <c r="FR47" s="280"/>
      <c r="FS47" s="280"/>
      <c r="FT47" s="280"/>
      <c r="FU47" s="280"/>
      <c r="FV47" s="280"/>
      <c r="FW47" s="280"/>
      <c r="FX47" s="135"/>
      <c r="FY47" s="135"/>
      <c r="FZ47" s="135"/>
      <c r="GA47" s="135"/>
      <c r="GB47" s="135"/>
      <c r="GC47" s="135"/>
      <c r="GD47" s="135"/>
      <c r="GE47" s="135"/>
      <c r="GF47" s="135"/>
      <c r="GG47" s="135"/>
      <c r="GH47" s="135"/>
      <c r="GI47" s="135"/>
      <c r="GJ47" s="135"/>
      <c r="GK47" s="135"/>
      <c r="GL47" s="135"/>
      <c r="GM47" s="135"/>
      <c r="GN47" s="135"/>
      <c r="GO47" s="135"/>
      <c r="GP47" s="135"/>
      <c r="GQ47" s="135"/>
      <c r="GR47" s="135"/>
      <c r="GS47" s="135"/>
      <c r="GT47" s="135"/>
      <c r="GU47" s="135"/>
      <c r="GV47" s="135"/>
      <c r="GW47" s="135"/>
      <c r="GX47" s="135"/>
      <c r="GY47" s="135"/>
      <c r="GZ47" s="135"/>
      <c r="HA47" s="135"/>
      <c r="HB47" s="135"/>
      <c r="HC47" s="135"/>
      <c r="HD47" s="135"/>
      <c r="HE47" s="135"/>
      <c r="HF47" s="135"/>
      <c r="HG47" s="135"/>
      <c r="HH47" s="135"/>
      <c r="HI47" s="135"/>
      <c r="HJ47" s="135"/>
      <c r="HK47" s="135"/>
      <c r="HL47" s="135"/>
      <c r="HM47" s="135"/>
      <c r="HN47" s="135"/>
      <c r="HO47" s="135"/>
      <c r="HP47" s="135"/>
      <c r="HQ47" s="135"/>
      <c r="HR47" s="135"/>
      <c r="HS47" s="135"/>
      <c r="HT47" s="135"/>
      <c r="HU47" s="135"/>
      <c r="HV47" s="135"/>
      <c r="HW47" s="135"/>
      <c r="HX47" s="135"/>
      <c r="HY47" s="135"/>
      <c r="HZ47" s="135"/>
      <c r="IA47" s="135"/>
      <c r="IB47" s="135"/>
      <c r="IC47" s="135"/>
      <c r="ID47" s="135"/>
      <c r="IE47" s="135"/>
      <c r="IF47" s="135"/>
      <c r="IG47" s="135"/>
      <c r="IH47" s="135"/>
      <c r="II47" s="135"/>
      <c r="IJ47" s="135"/>
      <c r="IK47" s="135"/>
      <c r="IL47" s="135"/>
      <c r="IM47" s="135"/>
      <c r="IN47" s="135"/>
      <c r="IO47" s="135"/>
      <c r="IP47" s="135"/>
      <c r="IQ47" s="135"/>
      <c r="IR47" s="135"/>
      <c r="IS47" s="135"/>
      <c r="IT47" s="135"/>
      <c r="IU47" s="135"/>
      <c r="IV47" s="135"/>
    </row>
    <row r="48" spans="1:256" ht="12" customHeight="1">
      <c r="A48" s="645" t="s">
        <v>485</v>
      </c>
      <c r="B48" s="645"/>
      <c r="C48" s="645"/>
      <c r="D48" s="645"/>
      <c r="E48" s="645"/>
      <c r="F48" s="645" t="s">
        <v>486</v>
      </c>
      <c r="G48" s="646"/>
      <c r="H48" s="646"/>
      <c r="I48" s="646"/>
      <c r="J48" s="646"/>
      <c r="K48" s="646"/>
      <c r="L48" s="646"/>
      <c r="M48" s="364"/>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80"/>
      <c r="CQ48" s="280"/>
      <c r="CR48" s="280"/>
      <c r="CS48" s="280"/>
      <c r="CT48" s="280"/>
      <c r="CU48" s="280"/>
      <c r="CV48" s="280"/>
      <c r="CW48" s="280"/>
      <c r="CX48" s="280"/>
      <c r="CY48" s="280"/>
      <c r="CZ48" s="280"/>
      <c r="DA48" s="280"/>
      <c r="DB48" s="280"/>
      <c r="DC48" s="280"/>
      <c r="DD48" s="280"/>
      <c r="DE48" s="280"/>
      <c r="DF48" s="280"/>
      <c r="DG48" s="280"/>
      <c r="DH48" s="280"/>
      <c r="DI48" s="280"/>
      <c r="DJ48" s="280"/>
      <c r="DK48" s="280"/>
      <c r="DL48" s="280"/>
      <c r="DM48" s="280"/>
      <c r="DN48" s="280"/>
      <c r="DO48" s="280"/>
      <c r="DP48" s="280"/>
      <c r="DQ48" s="280"/>
      <c r="DR48" s="280"/>
      <c r="DS48" s="280"/>
      <c r="DT48" s="280"/>
      <c r="DU48" s="280"/>
      <c r="DV48" s="280"/>
      <c r="DW48" s="280"/>
      <c r="DX48" s="280"/>
      <c r="DY48" s="280"/>
      <c r="DZ48" s="280"/>
      <c r="EA48" s="280"/>
      <c r="EB48" s="280"/>
      <c r="EC48" s="280"/>
      <c r="ED48" s="280"/>
      <c r="EE48" s="280"/>
      <c r="EF48" s="280"/>
      <c r="EG48" s="280"/>
      <c r="EH48" s="280"/>
      <c r="EI48" s="280"/>
      <c r="EJ48" s="280"/>
      <c r="EK48" s="280"/>
      <c r="EL48" s="280"/>
      <c r="EM48" s="280"/>
      <c r="EN48" s="280"/>
      <c r="EO48" s="280"/>
      <c r="EP48" s="280"/>
      <c r="EQ48" s="280"/>
      <c r="ER48" s="280"/>
      <c r="ES48" s="280"/>
      <c r="ET48" s="280"/>
      <c r="EU48" s="280"/>
      <c r="EV48" s="280"/>
      <c r="EW48" s="280"/>
      <c r="EX48" s="280"/>
      <c r="EY48" s="280"/>
      <c r="EZ48" s="280"/>
      <c r="FA48" s="280"/>
      <c r="FB48" s="280"/>
      <c r="FC48" s="280"/>
      <c r="FD48" s="280"/>
      <c r="FE48" s="280"/>
      <c r="FF48" s="280"/>
      <c r="FG48" s="280"/>
      <c r="FH48" s="280"/>
      <c r="FI48" s="280"/>
      <c r="FJ48" s="280"/>
      <c r="FK48" s="280"/>
      <c r="FL48" s="280"/>
      <c r="FM48" s="280"/>
      <c r="FN48" s="280"/>
      <c r="FO48" s="280"/>
      <c r="FP48" s="280"/>
      <c r="FQ48" s="280"/>
      <c r="FR48" s="280"/>
      <c r="FS48" s="280"/>
      <c r="FT48" s="280"/>
      <c r="FU48" s="280"/>
      <c r="FV48" s="280"/>
      <c r="FW48" s="280"/>
      <c r="FX48" s="135"/>
      <c r="FY48" s="135"/>
      <c r="FZ48" s="135"/>
      <c r="GA48" s="135"/>
      <c r="GB48" s="135"/>
      <c r="GC48" s="135"/>
      <c r="GD48" s="135"/>
      <c r="GE48" s="135"/>
      <c r="GF48" s="135"/>
      <c r="GG48" s="135"/>
      <c r="GH48" s="135"/>
      <c r="GI48" s="135"/>
      <c r="GJ48" s="135"/>
      <c r="GK48" s="135"/>
      <c r="GL48" s="135"/>
      <c r="GM48" s="135"/>
      <c r="GN48" s="135"/>
      <c r="GO48" s="135"/>
      <c r="GP48" s="135"/>
      <c r="GQ48" s="135"/>
      <c r="GR48" s="135"/>
      <c r="GS48" s="135"/>
      <c r="GT48" s="135"/>
      <c r="GU48" s="135"/>
      <c r="GV48" s="135"/>
      <c r="GW48" s="135"/>
      <c r="GX48" s="135"/>
      <c r="GY48" s="135"/>
      <c r="GZ48" s="135"/>
      <c r="HA48" s="135"/>
      <c r="HB48" s="135"/>
      <c r="HC48" s="135"/>
      <c r="HD48" s="135"/>
      <c r="HE48" s="135"/>
      <c r="HF48" s="135"/>
      <c r="HG48" s="135"/>
      <c r="HH48" s="135"/>
      <c r="HI48" s="135"/>
      <c r="HJ48" s="135"/>
      <c r="HK48" s="135"/>
      <c r="HL48" s="135"/>
      <c r="HM48" s="135"/>
      <c r="HN48" s="135"/>
      <c r="HO48" s="135"/>
      <c r="HP48" s="135"/>
      <c r="HQ48" s="135"/>
      <c r="HR48" s="135"/>
      <c r="HS48" s="135"/>
      <c r="HT48" s="135"/>
      <c r="HU48" s="135"/>
      <c r="HV48" s="135"/>
      <c r="HW48" s="135"/>
      <c r="HX48" s="135"/>
      <c r="HY48" s="135"/>
      <c r="HZ48" s="135"/>
      <c r="IA48" s="135"/>
      <c r="IB48" s="135"/>
      <c r="IC48" s="135"/>
      <c r="ID48" s="135"/>
      <c r="IE48" s="135"/>
      <c r="IF48" s="135"/>
      <c r="IG48" s="135"/>
      <c r="IH48" s="135"/>
      <c r="II48" s="135"/>
      <c r="IJ48" s="135"/>
      <c r="IK48" s="135"/>
      <c r="IL48" s="135"/>
      <c r="IM48" s="135"/>
      <c r="IN48" s="135"/>
      <c r="IO48" s="135"/>
      <c r="IP48" s="135"/>
      <c r="IQ48" s="135"/>
      <c r="IR48" s="135"/>
      <c r="IS48" s="135"/>
      <c r="IT48" s="135"/>
      <c r="IU48" s="135"/>
      <c r="IV48" s="135"/>
    </row>
    <row r="49" spans="1:256" ht="13">
      <c r="A49" s="96" t="s">
        <v>482</v>
      </c>
      <c r="B49" s="610"/>
      <c r="C49" s="610"/>
      <c r="D49" s="610"/>
      <c r="E49" s="610"/>
      <c r="F49" s="619" t="s">
        <v>482</v>
      </c>
      <c r="G49" s="621"/>
      <c r="H49" s="610"/>
      <c r="I49" s="610"/>
      <c r="J49" s="610"/>
      <c r="K49" s="610"/>
      <c r="L49" s="610"/>
      <c r="M49" s="364"/>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c r="DM49" s="280"/>
      <c r="DN49" s="280"/>
      <c r="DO49" s="280"/>
      <c r="DP49" s="280"/>
      <c r="DQ49" s="280"/>
      <c r="DR49" s="280"/>
      <c r="DS49" s="280"/>
      <c r="DT49" s="280"/>
      <c r="DU49" s="280"/>
      <c r="DV49" s="280"/>
      <c r="DW49" s="280"/>
      <c r="DX49" s="280"/>
      <c r="DY49" s="280"/>
      <c r="DZ49" s="280"/>
      <c r="EA49" s="280"/>
      <c r="EB49" s="280"/>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G49" s="280"/>
      <c r="FH49" s="280"/>
      <c r="FI49" s="280"/>
      <c r="FJ49" s="280"/>
      <c r="FK49" s="280"/>
      <c r="FL49" s="280"/>
      <c r="FM49" s="280"/>
      <c r="FN49" s="280"/>
      <c r="FO49" s="280"/>
      <c r="FP49" s="280"/>
      <c r="FQ49" s="280"/>
      <c r="FR49" s="280"/>
      <c r="FS49" s="280"/>
      <c r="FT49" s="280"/>
      <c r="FU49" s="280"/>
      <c r="FV49" s="280"/>
      <c r="FW49" s="280"/>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c r="IS49" s="135"/>
      <c r="IT49" s="135"/>
      <c r="IU49" s="135"/>
      <c r="IV49" s="135"/>
    </row>
    <row r="50" spans="1:256" ht="13">
      <c r="A50" s="96" t="s">
        <v>483</v>
      </c>
      <c r="B50" s="610"/>
      <c r="C50" s="610"/>
      <c r="D50" s="610"/>
      <c r="E50" s="610"/>
      <c r="F50" s="619" t="s">
        <v>483</v>
      </c>
      <c r="G50" s="621"/>
      <c r="H50" s="610"/>
      <c r="I50" s="610"/>
      <c r="J50" s="610"/>
      <c r="K50" s="610"/>
      <c r="L50" s="610"/>
      <c r="M50" s="364"/>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135"/>
      <c r="FY50" s="135"/>
      <c r="FZ50" s="135"/>
      <c r="GA50" s="135"/>
      <c r="GB50" s="135"/>
      <c r="GC50" s="135"/>
      <c r="GD50" s="135"/>
      <c r="GE50" s="135"/>
      <c r="GF50" s="135"/>
      <c r="GG50" s="135"/>
      <c r="GH50" s="135"/>
      <c r="GI50" s="135"/>
      <c r="GJ50" s="135"/>
      <c r="GK50" s="135"/>
      <c r="GL50" s="135"/>
      <c r="GM50" s="135"/>
      <c r="GN50" s="135"/>
      <c r="GO50" s="135"/>
      <c r="GP50" s="135"/>
      <c r="GQ50" s="135"/>
      <c r="GR50" s="135"/>
      <c r="GS50" s="135"/>
      <c r="GT50" s="135"/>
      <c r="GU50" s="135"/>
      <c r="GV50" s="135"/>
      <c r="GW50" s="135"/>
      <c r="GX50" s="135"/>
      <c r="GY50" s="135"/>
      <c r="GZ50" s="135"/>
      <c r="HA50" s="135"/>
      <c r="HB50" s="135"/>
      <c r="HC50" s="135"/>
      <c r="HD50" s="135"/>
      <c r="HE50" s="135"/>
      <c r="HF50" s="135"/>
      <c r="HG50" s="135"/>
      <c r="HH50" s="135"/>
      <c r="HI50" s="135"/>
      <c r="HJ50" s="135"/>
      <c r="HK50" s="135"/>
      <c r="HL50" s="135"/>
      <c r="HM50" s="135"/>
      <c r="HN50" s="135"/>
      <c r="HO50" s="135"/>
      <c r="HP50" s="135"/>
      <c r="HQ50" s="135"/>
      <c r="HR50" s="135"/>
      <c r="HS50" s="135"/>
      <c r="HT50" s="135"/>
      <c r="HU50" s="135"/>
      <c r="HV50" s="135"/>
      <c r="HW50" s="135"/>
      <c r="HX50" s="135"/>
      <c r="HY50" s="135"/>
      <c r="HZ50" s="135"/>
      <c r="IA50" s="135"/>
      <c r="IB50" s="135"/>
      <c r="IC50" s="135"/>
      <c r="ID50" s="135"/>
      <c r="IE50" s="135"/>
      <c r="IF50" s="135"/>
      <c r="IG50" s="135"/>
      <c r="IH50" s="135"/>
      <c r="II50" s="135"/>
      <c r="IJ50" s="135"/>
      <c r="IK50" s="135"/>
      <c r="IL50" s="135"/>
      <c r="IM50" s="135"/>
      <c r="IN50" s="135"/>
      <c r="IO50" s="135"/>
      <c r="IP50" s="135"/>
      <c r="IQ50" s="135"/>
      <c r="IR50" s="135"/>
      <c r="IS50" s="135"/>
      <c r="IT50" s="135"/>
      <c r="IU50" s="135"/>
      <c r="IV50" s="135"/>
    </row>
    <row r="51" spans="1:256" ht="18" customHeight="1">
      <c r="A51" s="133" t="s">
        <v>484</v>
      </c>
      <c r="B51" s="648"/>
      <c r="C51" s="648"/>
      <c r="D51" s="648"/>
      <c r="E51" s="648"/>
      <c r="F51" s="649" t="s">
        <v>484</v>
      </c>
      <c r="G51" s="650"/>
      <c r="H51" s="648"/>
      <c r="I51" s="648"/>
      <c r="J51" s="648"/>
      <c r="K51" s="648"/>
      <c r="L51" s="648"/>
      <c r="M51" s="364"/>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135"/>
      <c r="FY51" s="135"/>
      <c r="FZ51" s="135"/>
      <c r="GA51" s="135"/>
      <c r="GB51" s="135"/>
      <c r="GC51" s="135"/>
      <c r="GD51" s="135"/>
      <c r="GE51" s="135"/>
      <c r="GF51" s="135"/>
      <c r="GG51" s="135"/>
      <c r="GH51" s="135"/>
      <c r="GI51" s="135"/>
      <c r="GJ51" s="135"/>
      <c r="GK51" s="135"/>
      <c r="GL51" s="135"/>
      <c r="GM51" s="135"/>
      <c r="GN51" s="135"/>
      <c r="GO51" s="135"/>
      <c r="GP51" s="135"/>
      <c r="GQ51" s="135"/>
      <c r="GR51" s="135"/>
      <c r="GS51" s="135"/>
      <c r="GT51" s="135"/>
      <c r="GU51" s="135"/>
      <c r="GV51" s="135"/>
      <c r="GW51" s="135"/>
      <c r="GX51" s="135"/>
      <c r="GY51" s="135"/>
      <c r="GZ51" s="135"/>
      <c r="HA51" s="135"/>
      <c r="HB51" s="135"/>
      <c r="HC51" s="135"/>
      <c r="HD51" s="135"/>
      <c r="HE51" s="135"/>
      <c r="HF51" s="135"/>
      <c r="HG51" s="135"/>
      <c r="HH51" s="135"/>
      <c r="HI51" s="135"/>
      <c r="HJ51" s="135"/>
      <c r="HK51" s="135"/>
      <c r="HL51" s="135"/>
      <c r="HM51" s="135"/>
      <c r="HN51" s="135"/>
      <c r="HO51" s="135"/>
      <c r="HP51" s="135"/>
      <c r="HQ51" s="135"/>
      <c r="HR51" s="135"/>
      <c r="HS51" s="135"/>
      <c r="HT51" s="135"/>
      <c r="HU51" s="135"/>
      <c r="HV51" s="135"/>
      <c r="HW51" s="135"/>
      <c r="HX51" s="135"/>
      <c r="HY51" s="135"/>
      <c r="HZ51" s="135"/>
      <c r="IA51" s="135"/>
      <c r="IB51" s="135"/>
      <c r="IC51" s="135"/>
      <c r="ID51" s="135"/>
      <c r="IE51" s="135"/>
      <c r="IF51" s="135"/>
      <c r="IG51" s="135"/>
      <c r="IH51" s="135"/>
      <c r="II51" s="135"/>
      <c r="IJ51" s="135"/>
      <c r="IK51" s="135"/>
      <c r="IL51" s="135"/>
      <c r="IM51" s="135"/>
      <c r="IN51" s="135"/>
      <c r="IO51" s="135"/>
      <c r="IP51" s="135"/>
      <c r="IQ51" s="135"/>
      <c r="IR51" s="135"/>
      <c r="IS51" s="135"/>
      <c r="IT51" s="135"/>
      <c r="IU51" s="135"/>
      <c r="IV51" s="135"/>
    </row>
    <row r="52" spans="1:256" ht="17.25" customHeight="1">
      <c r="A52" s="651" t="s">
        <v>487</v>
      </c>
      <c r="B52" s="651"/>
      <c r="C52" s="651"/>
      <c r="D52" s="651"/>
      <c r="E52" s="651"/>
      <c r="F52" s="651"/>
      <c r="G52" s="651"/>
      <c r="H52" s="651"/>
      <c r="I52" s="651"/>
      <c r="J52" s="651"/>
      <c r="K52" s="651"/>
      <c r="L52" s="651"/>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G52" s="280"/>
      <c r="FH52" s="280"/>
      <c r="FI52" s="280"/>
      <c r="FJ52" s="280"/>
      <c r="FK52" s="280"/>
      <c r="FL52" s="280"/>
      <c r="FM52" s="280"/>
      <c r="FN52" s="280"/>
      <c r="FO52" s="280"/>
      <c r="FP52" s="280"/>
      <c r="FQ52" s="280"/>
      <c r="FR52" s="280"/>
      <c r="FS52" s="280"/>
      <c r="FT52" s="280"/>
      <c r="FU52" s="280"/>
      <c r="FV52" s="280"/>
      <c r="FW52" s="280"/>
      <c r="FX52" s="135"/>
      <c r="FY52" s="135"/>
      <c r="FZ52" s="135"/>
      <c r="GA52" s="135"/>
      <c r="GB52" s="135"/>
      <c r="GC52" s="135"/>
      <c r="GD52" s="135"/>
      <c r="GE52" s="135"/>
      <c r="GF52" s="135"/>
      <c r="GG52" s="135"/>
      <c r="GH52" s="135"/>
      <c r="GI52" s="135"/>
      <c r="GJ52" s="135"/>
      <c r="GK52" s="135"/>
      <c r="GL52" s="135"/>
      <c r="GM52" s="135"/>
      <c r="GN52" s="135"/>
      <c r="GO52" s="135"/>
      <c r="GP52" s="135"/>
      <c r="GQ52" s="135"/>
      <c r="GR52" s="135"/>
      <c r="GS52" s="135"/>
      <c r="GT52" s="135"/>
      <c r="GU52" s="135"/>
      <c r="GV52" s="135"/>
      <c r="GW52" s="135"/>
      <c r="GX52" s="135"/>
      <c r="GY52" s="135"/>
      <c r="GZ52" s="135"/>
      <c r="HA52" s="135"/>
      <c r="HB52" s="135"/>
      <c r="HC52" s="135"/>
      <c r="HD52" s="135"/>
      <c r="HE52" s="135"/>
      <c r="HF52" s="135"/>
      <c r="HG52" s="135"/>
      <c r="HH52" s="135"/>
      <c r="HI52" s="135"/>
      <c r="HJ52" s="135"/>
      <c r="HK52" s="135"/>
      <c r="HL52" s="135"/>
      <c r="HM52" s="135"/>
      <c r="HN52" s="135"/>
      <c r="HO52" s="135"/>
      <c r="HP52" s="135"/>
      <c r="HQ52" s="135"/>
      <c r="HR52" s="135"/>
      <c r="HS52" s="135"/>
      <c r="HT52" s="135"/>
      <c r="HU52" s="135"/>
      <c r="HV52" s="135"/>
      <c r="HW52" s="135"/>
      <c r="HX52" s="135"/>
      <c r="HY52" s="135"/>
      <c r="HZ52" s="135"/>
      <c r="IA52" s="135"/>
      <c r="IB52" s="135"/>
      <c r="IC52" s="135"/>
      <c r="ID52" s="135"/>
      <c r="IE52" s="135"/>
      <c r="IF52" s="135"/>
      <c r="IG52" s="135"/>
      <c r="IH52" s="135"/>
      <c r="II52" s="135"/>
      <c r="IJ52" s="135"/>
      <c r="IK52" s="135"/>
      <c r="IL52" s="135"/>
      <c r="IM52" s="135"/>
      <c r="IN52" s="135"/>
      <c r="IO52" s="135"/>
      <c r="IP52" s="135"/>
      <c r="IQ52" s="135"/>
      <c r="IR52" s="135"/>
      <c r="IS52" s="135"/>
      <c r="IT52" s="135"/>
      <c r="IU52" s="135"/>
      <c r="IV52" s="135"/>
    </row>
    <row r="53" spans="1:256" ht="15" customHeight="1">
      <c r="A53" s="653" t="s">
        <v>488</v>
      </c>
      <c r="B53" s="653"/>
      <c r="C53" s="653"/>
      <c r="D53" s="653"/>
      <c r="E53" s="653"/>
      <c r="F53" s="653"/>
      <c r="G53" s="653"/>
      <c r="H53" s="653"/>
      <c r="I53" s="653"/>
      <c r="J53" s="653"/>
      <c r="K53" s="653"/>
      <c r="L53" s="653"/>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0"/>
      <c r="DM53" s="280"/>
      <c r="DN53" s="280"/>
      <c r="DO53" s="280"/>
      <c r="DP53" s="280"/>
      <c r="DQ53" s="280"/>
      <c r="DR53" s="280"/>
      <c r="DS53" s="280"/>
      <c r="DT53" s="280"/>
      <c r="DU53" s="280"/>
      <c r="DV53" s="280"/>
      <c r="DW53" s="280"/>
      <c r="DX53" s="280"/>
      <c r="DY53" s="280"/>
      <c r="DZ53" s="280"/>
      <c r="EA53" s="280"/>
      <c r="EB53" s="280"/>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G53" s="280"/>
      <c r="FH53" s="280"/>
      <c r="FI53" s="280"/>
      <c r="FJ53" s="280"/>
      <c r="FK53" s="280"/>
      <c r="FL53" s="280"/>
      <c r="FM53" s="280"/>
      <c r="FN53" s="280"/>
      <c r="FO53" s="280"/>
      <c r="FP53" s="280"/>
      <c r="FQ53" s="280"/>
      <c r="FR53" s="280"/>
      <c r="FS53" s="280"/>
      <c r="FX53" s="135"/>
      <c r="FY53" s="135"/>
      <c r="FZ53" s="135"/>
      <c r="GA53" s="135"/>
      <c r="GB53" s="135"/>
      <c r="GC53" s="135"/>
      <c r="GD53" s="135"/>
      <c r="GE53" s="135"/>
      <c r="GF53" s="135"/>
      <c r="GG53" s="135"/>
      <c r="GH53" s="135"/>
      <c r="GI53" s="135"/>
      <c r="GJ53" s="135"/>
      <c r="GK53" s="135"/>
      <c r="GL53" s="135"/>
      <c r="GM53" s="135"/>
      <c r="GN53" s="135"/>
      <c r="GO53" s="135"/>
      <c r="GP53" s="135"/>
      <c r="GQ53" s="135"/>
      <c r="GR53" s="135"/>
      <c r="GS53" s="135"/>
      <c r="GT53" s="135"/>
      <c r="GU53" s="135"/>
      <c r="GV53" s="135"/>
      <c r="GW53" s="135"/>
      <c r="GX53" s="135"/>
      <c r="GY53" s="135"/>
      <c r="GZ53" s="135"/>
      <c r="HA53" s="135"/>
      <c r="HB53" s="135"/>
      <c r="HC53" s="135"/>
      <c r="HD53" s="135"/>
      <c r="HE53" s="135"/>
      <c r="HF53" s="135"/>
      <c r="HG53" s="135"/>
      <c r="HH53" s="135"/>
      <c r="HI53" s="135"/>
      <c r="HJ53" s="135"/>
      <c r="HK53" s="135"/>
      <c r="HL53" s="135"/>
      <c r="HM53" s="135"/>
      <c r="HN53" s="135"/>
      <c r="HO53" s="135"/>
      <c r="HP53" s="135"/>
      <c r="HQ53" s="135"/>
      <c r="HR53" s="135"/>
      <c r="HS53" s="135"/>
      <c r="HT53" s="135"/>
      <c r="HU53" s="135"/>
      <c r="HV53" s="135"/>
      <c r="HW53" s="135"/>
      <c r="HX53" s="135"/>
      <c r="HY53" s="135"/>
      <c r="HZ53" s="135"/>
      <c r="IA53" s="135"/>
      <c r="IB53" s="135"/>
      <c r="IC53" s="135"/>
      <c r="ID53" s="135"/>
      <c r="IE53" s="135"/>
      <c r="IF53" s="135"/>
      <c r="IG53" s="135"/>
      <c r="IH53" s="135"/>
      <c r="II53" s="135"/>
      <c r="IJ53" s="135"/>
      <c r="IK53" s="135"/>
      <c r="IL53" s="135"/>
      <c r="IM53" s="135"/>
      <c r="IN53" s="135"/>
      <c r="IO53" s="135"/>
      <c r="IP53" s="135"/>
      <c r="IQ53" s="135"/>
      <c r="IR53" s="135"/>
      <c r="IS53" s="135"/>
      <c r="IT53" s="135"/>
      <c r="IU53" s="135"/>
      <c r="IV53" s="135"/>
    </row>
    <row r="54" spans="1:256" ht="18" customHeight="1">
      <c r="A54" s="647" t="s">
        <v>489</v>
      </c>
      <c r="B54" s="647"/>
      <c r="C54" s="647"/>
      <c r="D54" s="647"/>
      <c r="E54" s="647"/>
      <c r="F54" s="647"/>
      <c r="G54" s="647"/>
      <c r="H54" s="647"/>
      <c r="I54" s="647"/>
      <c r="J54" s="647"/>
      <c r="K54" s="647"/>
      <c r="L54" s="647"/>
      <c r="M54" s="364"/>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c r="DM54" s="280"/>
      <c r="DN54" s="280"/>
      <c r="DO54" s="280"/>
      <c r="DP54" s="280"/>
      <c r="DQ54" s="280"/>
      <c r="DR54" s="280"/>
      <c r="DS54" s="280"/>
      <c r="DT54" s="280"/>
      <c r="DU54" s="280"/>
      <c r="DV54" s="280"/>
      <c r="DW54" s="280"/>
      <c r="DX54" s="280"/>
      <c r="DY54" s="280"/>
      <c r="DZ54" s="280"/>
      <c r="EA54" s="280"/>
      <c r="EB54" s="280"/>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G54" s="280"/>
      <c r="FH54" s="280"/>
      <c r="FI54" s="280"/>
      <c r="FJ54" s="280"/>
      <c r="FK54" s="280"/>
      <c r="FL54" s="280"/>
      <c r="FM54" s="280"/>
      <c r="FN54" s="280"/>
      <c r="FO54" s="280"/>
      <c r="FP54" s="280"/>
      <c r="FQ54" s="280"/>
      <c r="FR54" s="280"/>
      <c r="FS54" s="280"/>
      <c r="FT54" s="280"/>
      <c r="FU54" s="280"/>
      <c r="FV54" s="280"/>
      <c r="FW54" s="280"/>
      <c r="FX54" s="135"/>
      <c r="FY54" s="135"/>
      <c r="FZ54" s="135"/>
      <c r="GA54" s="135"/>
      <c r="GB54" s="135"/>
      <c r="GC54" s="135"/>
      <c r="GD54" s="135"/>
      <c r="GE54" s="135"/>
      <c r="GF54" s="135"/>
      <c r="GG54" s="135"/>
      <c r="GH54" s="135"/>
      <c r="GI54" s="135"/>
      <c r="GJ54" s="135"/>
      <c r="GK54" s="135"/>
      <c r="GL54" s="135"/>
      <c r="GM54" s="135"/>
      <c r="GN54" s="135"/>
      <c r="GO54" s="135"/>
      <c r="GP54" s="135"/>
      <c r="GQ54" s="135"/>
      <c r="GR54" s="135"/>
      <c r="GS54" s="135"/>
      <c r="GT54" s="135"/>
      <c r="GU54" s="135"/>
      <c r="GV54" s="135"/>
      <c r="GW54" s="135"/>
      <c r="GX54" s="135"/>
      <c r="GY54" s="135"/>
      <c r="GZ54" s="135"/>
      <c r="HA54" s="135"/>
      <c r="HB54" s="135"/>
      <c r="HC54" s="135"/>
      <c r="HD54" s="135"/>
      <c r="HE54" s="135"/>
      <c r="HF54" s="135"/>
      <c r="HG54" s="135"/>
      <c r="HH54" s="135"/>
      <c r="HI54" s="135"/>
      <c r="HJ54" s="135"/>
      <c r="HK54" s="135"/>
      <c r="HL54" s="135"/>
      <c r="HM54" s="135"/>
      <c r="HN54" s="135"/>
      <c r="HO54" s="135"/>
      <c r="HP54" s="135"/>
      <c r="HQ54" s="135"/>
      <c r="HR54" s="135"/>
      <c r="HS54" s="135"/>
      <c r="HT54" s="135"/>
      <c r="HU54" s="135"/>
      <c r="HV54" s="135"/>
      <c r="HW54" s="135"/>
      <c r="HX54" s="135"/>
      <c r="HY54" s="135"/>
      <c r="HZ54" s="135"/>
      <c r="IA54" s="135"/>
      <c r="IB54" s="135"/>
      <c r="IC54" s="135"/>
      <c r="ID54" s="135"/>
      <c r="IE54" s="135"/>
      <c r="IF54" s="135"/>
      <c r="IG54" s="135"/>
      <c r="IH54" s="135"/>
      <c r="II54" s="135"/>
      <c r="IJ54" s="135"/>
      <c r="IK54" s="135"/>
      <c r="IL54" s="135"/>
      <c r="IM54" s="135"/>
      <c r="IN54" s="135"/>
      <c r="IO54" s="135"/>
      <c r="IP54" s="135"/>
      <c r="IQ54" s="135"/>
      <c r="IR54" s="135"/>
      <c r="IS54" s="135"/>
      <c r="IT54" s="135"/>
      <c r="IU54" s="135"/>
      <c r="IV54" s="135"/>
    </row>
    <row r="55" spans="1:256" ht="13">
      <c r="A55" s="654" t="s">
        <v>490</v>
      </c>
      <c r="B55" s="654"/>
      <c r="C55" s="654"/>
      <c r="D55" s="655" t="s">
        <v>491</v>
      </c>
      <c r="E55" s="655"/>
      <c r="F55" s="655"/>
      <c r="G55" s="655"/>
      <c r="H55" s="655" t="s">
        <v>468</v>
      </c>
      <c r="I55" s="655"/>
      <c r="J55" s="618" t="s">
        <v>492</v>
      </c>
      <c r="K55" s="618"/>
      <c r="L55" s="618"/>
      <c r="M55" s="364"/>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c r="DA55" s="280"/>
      <c r="DB55" s="280"/>
      <c r="DC55" s="280"/>
      <c r="DD55" s="280"/>
      <c r="DE55" s="280"/>
      <c r="DF55" s="280"/>
      <c r="DG55" s="280"/>
      <c r="DH55" s="280"/>
      <c r="DI55" s="280"/>
      <c r="DJ55" s="280"/>
      <c r="DK55" s="280"/>
      <c r="DL55" s="280"/>
      <c r="DM55" s="280"/>
      <c r="DN55" s="280"/>
      <c r="DO55" s="280"/>
      <c r="DP55" s="280"/>
      <c r="DQ55" s="280"/>
      <c r="DR55" s="280"/>
      <c r="DS55" s="280"/>
      <c r="DT55" s="280"/>
      <c r="DU55" s="280"/>
      <c r="DV55" s="280"/>
      <c r="DW55" s="280"/>
      <c r="DX55" s="280"/>
      <c r="DY55" s="280"/>
      <c r="DZ55" s="280"/>
      <c r="EA55" s="280"/>
      <c r="EB55" s="280"/>
      <c r="EC55" s="280"/>
      <c r="ED55" s="280"/>
      <c r="EE55" s="280"/>
      <c r="EF55" s="280"/>
      <c r="EG55" s="280"/>
      <c r="EH55" s="280"/>
      <c r="EI55" s="280"/>
      <c r="EJ55" s="280"/>
      <c r="EK55" s="280"/>
      <c r="EL55" s="280"/>
      <c r="EM55" s="280"/>
      <c r="EN55" s="280"/>
      <c r="EO55" s="280"/>
      <c r="EP55" s="280"/>
      <c r="EQ55" s="280"/>
      <c r="ER55" s="280"/>
      <c r="ES55" s="280"/>
      <c r="ET55" s="280"/>
      <c r="EU55" s="280"/>
      <c r="EV55" s="280"/>
      <c r="EW55" s="280"/>
      <c r="EX55" s="280"/>
      <c r="EY55" s="280"/>
      <c r="EZ55" s="280"/>
      <c r="FA55" s="280"/>
      <c r="FB55" s="280"/>
      <c r="FC55" s="280"/>
      <c r="FD55" s="280"/>
      <c r="FE55" s="280"/>
      <c r="FF55" s="280"/>
      <c r="FG55" s="280"/>
      <c r="FH55" s="280"/>
      <c r="FI55" s="280"/>
      <c r="FJ55" s="280"/>
      <c r="FK55" s="280"/>
      <c r="FL55" s="280"/>
      <c r="FM55" s="280"/>
      <c r="FN55" s="280"/>
      <c r="FO55" s="280"/>
      <c r="FP55" s="280"/>
      <c r="FQ55" s="280"/>
      <c r="FR55" s="280"/>
      <c r="FS55" s="280"/>
      <c r="FT55" s="280"/>
      <c r="FU55" s="280"/>
      <c r="FV55" s="280"/>
      <c r="FW55" s="280"/>
      <c r="FX55" s="135"/>
      <c r="FY55" s="135"/>
      <c r="FZ55" s="135"/>
      <c r="GA55" s="135"/>
      <c r="GB55" s="135"/>
      <c r="GC55" s="135"/>
      <c r="GD55" s="135"/>
      <c r="GE55" s="135"/>
      <c r="GF55" s="135"/>
      <c r="GG55" s="135"/>
      <c r="GH55" s="135"/>
      <c r="GI55" s="135"/>
      <c r="GJ55" s="135"/>
      <c r="GK55" s="135"/>
      <c r="GL55" s="135"/>
      <c r="GM55" s="135"/>
      <c r="GN55" s="135"/>
      <c r="GO55" s="135"/>
      <c r="GP55" s="135"/>
      <c r="GQ55" s="135"/>
      <c r="GR55" s="135"/>
      <c r="GS55" s="135"/>
      <c r="GT55" s="135"/>
      <c r="GU55" s="135"/>
      <c r="GV55" s="135"/>
      <c r="GW55" s="135"/>
      <c r="GX55" s="135"/>
      <c r="GY55" s="135"/>
      <c r="GZ55" s="135"/>
      <c r="HA55" s="135"/>
      <c r="HB55" s="135"/>
      <c r="HC55" s="135"/>
      <c r="HD55" s="135"/>
      <c r="HE55" s="135"/>
      <c r="HF55" s="135"/>
      <c r="HG55" s="135"/>
      <c r="HH55" s="135"/>
      <c r="HI55" s="135"/>
      <c r="HJ55" s="135"/>
      <c r="HK55" s="135"/>
      <c r="HL55" s="135"/>
      <c r="HM55" s="135"/>
      <c r="HN55" s="135"/>
      <c r="HO55" s="135"/>
      <c r="HP55" s="135"/>
      <c r="HQ55" s="135"/>
      <c r="HR55" s="135"/>
      <c r="HS55" s="135"/>
      <c r="HT55" s="135"/>
      <c r="HU55" s="135"/>
      <c r="HV55" s="135"/>
      <c r="HW55" s="135"/>
      <c r="HX55" s="135"/>
      <c r="HY55" s="135"/>
      <c r="HZ55" s="135"/>
      <c r="IA55" s="135"/>
      <c r="IB55" s="135"/>
      <c r="IC55" s="135"/>
      <c r="ID55" s="135"/>
      <c r="IE55" s="135"/>
      <c r="IF55" s="135"/>
      <c r="IG55" s="135"/>
      <c r="IH55" s="135"/>
      <c r="II55" s="135"/>
      <c r="IJ55" s="135"/>
      <c r="IK55" s="135"/>
      <c r="IL55" s="135"/>
      <c r="IM55" s="135"/>
      <c r="IN55" s="135"/>
      <c r="IO55" s="135"/>
      <c r="IP55" s="135"/>
      <c r="IQ55" s="135"/>
      <c r="IR55" s="135"/>
      <c r="IS55" s="135"/>
      <c r="IT55" s="135"/>
      <c r="IU55" s="135"/>
      <c r="IV55" s="135"/>
    </row>
    <row r="56" spans="1:256" ht="13">
      <c r="A56" s="523"/>
      <c r="B56" s="500"/>
      <c r="C56" s="401"/>
      <c r="D56" s="530"/>
      <c r="E56" s="500"/>
      <c r="F56" s="500"/>
      <c r="G56" s="401"/>
      <c r="H56" s="510"/>
      <c r="I56" s="287"/>
      <c r="J56" s="530"/>
      <c r="K56" s="500"/>
      <c r="L56" s="465"/>
      <c r="M56" s="364"/>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c r="DA56" s="280"/>
      <c r="DB56" s="280"/>
      <c r="DC56" s="280"/>
      <c r="DD56" s="280"/>
      <c r="DE56" s="280"/>
      <c r="DF56" s="280"/>
      <c r="DG56" s="280"/>
      <c r="DH56" s="280"/>
      <c r="DI56" s="280"/>
      <c r="DJ56" s="280"/>
      <c r="DK56" s="280"/>
      <c r="DL56" s="280"/>
      <c r="DM56" s="280"/>
      <c r="DN56" s="280"/>
      <c r="DO56" s="280"/>
      <c r="DP56" s="280"/>
      <c r="DQ56" s="280"/>
      <c r="DR56" s="280"/>
      <c r="DS56" s="280"/>
      <c r="DT56" s="280"/>
      <c r="DU56" s="280"/>
      <c r="DV56" s="280"/>
      <c r="DW56" s="280"/>
      <c r="DX56" s="280"/>
      <c r="DY56" s="280"/>
      <c r="DZ56" s="280"/>
      <c r="EA56" s="280"/>
      <c r="EB56" s="280"/>
      <c r="EC56" s="280"/>
      <c r="ED56" s="280"/>
      <c r="EE56" s="280"/>
      <c r="EF56" s="280"/>
      <c r="EG56" s="280"/>
      <c r="EH56" s="280"/>
      <c r="EI56" s="280"/>
      <c r="EJ56" s="280"/>
      <c r="EK56" s="280"/>
      <c r="EL56" s="280"/>
      <c r="EM56" s="280"/>
      <c r="EN56" s="280"/>
      <c r="EO56" s="280"/>
      <c r="EP56" s="280"/>
      <c r="EQ56" s="280"/>
      <c r="ER56" s="280"/>
      <c r="ES56" s="280"/>
      <c r="ET56" s="280"/>
      <c r="EU56" s="280"/>
      <c r="EV56" s="280"/>
      <c r="EW56" s="280"/>
      <c r="EX56" s="280"/>
      <c r="EY56" s="280"/>
      <c r="EZ56" s="280"/>
      <c r="FA56" s="280"/>
      <c r="FB56" s="280"/>
      <c r="FC56" s="280"/>
      <c r="FD56" s="280"/>
      <c r="FE56" s="280"/>
      <c r="FF56" s="280"/>
      <c r="FG56" s="280"/>
      <c r="FH56" s="280"/>
      <c r="FI56" s="280"/>
      <c r="FJ56" s="280"/>
      <c r="FK56" s="280"/>
      <c r="FL56" s="280"/>
      <c r="FM56" s="280"/>
      <c r="FN56" s="280"/>
      <c r="FO56" s="280"/>
      <c r="FP56" s="280"/>
      <c r="FQ56" s="280"/>
      <c r="FR56" s="280"/>
      <c r="FS56" s="280"/>
      <c r="FT56" s="280"/>
      <c r="FU56" s="280"/>
      <c r="FV56" s="280"/>
      <c r="FW56" s="280"/>
      <c r="FX56" s="135"/>
      <c r="FY56" s="135"/>
      <c r="FZ56" s="135"/>
      <c r="GA56" s="135"/>
      <c r="GB56" s="135"/>
      <c r="GC56" s="135"/>
      <c r="GD56" s="135"/>
      <c r="GE56" s="135"/>
      <c r="GF56" s="135"/>
      <c r="GG56" s="135"/>
      <c r="GH56" s="135"/>
      <c r="GI56" s="135"/>
      <c r="GJ56" s="135"/>
      <c r="GK56" s="135"/>
      <c r="GL56" s="135"/>
      <c r="GM56" s="135"/>
      <c r="GN56" s="135"/>
      <c r="GO56" s="135"/>
      <c r="GP56" s="135"/>
      <c r="GQ56" s="135"/>
      <c r="GR56" s="135"/>
      <c r="GS56" s="135"/>
      <c r="GT56" s="135"/>
      <c r="GU56" s="135"/>
      <c r="GV56" s="135"/>
      <c r="GW56" s="135"/>
      <c r="GX56" s="135"/>
      <c r="GY56" s="135"/>
      <c r="GZ56" s="135"/>
      <c r="HA56" s="135"/>
      <c r="HB56" s="135"/>
      <c r="HC56" s="135"/>
      <c r="HD56" s="135"/>
      <c r="HE56" s="135"/>
      <c r="HF56" s="135"/>
      <c r="HG56" s="135"/>
      <c r="HH56" s="135"/>
      <c r="HI56" s="135"/>
      <c r="HJ56" s="135"/>
      <c r="HK56" s="135"/>
      <c r="HL56" s="135"/>
      <c r="HM56" s="135"/>
      <c r="HN56" s="135"/>
      <c r="HO56" s="135"/>
      <c r="HP56" s="135"/>
      <c r="HQ56" s="135"/>
      <c r="HR56" s="135"/>
      <c r="HS56" s="135"/>
      <c r="HT56" s="135"/>
      <c r="HU56" s="135"/>
      <c r="HV56" s="135"/>
      <c r="HW56" s="135"/>
      <c r="HX56" s="135"/>
      <c r="HY56" s="135"/>
      <c r="HZ56" s="135"/>
      <c r="IA56" s="135"/>
      <c r="IB56" s="135"/>
      <c r="IC56" s="135"/>
      <c r="ID56" s="135"/>
      <c r="IE56" s="135"/>
      <c r="IF56" s="135"/>
      <c r="IG56" s="135"/>
      <c r="IH56" s="135"/>
      <c r="II56" s="135"/>
      <c r="IJ56" s="135"/>
      <c r="IK56" s="135"/>
      <c r="IL56" s="135"/>
      <c r="IM56" s="135"/>
      <c r="IN56" s="135"/>
      <c r="IO56" s="135"/>
      <c r="IP56" s="135"/>
      <c r="IQ56" s="135"/>
      <c r="IR56" s="135"/>
      <c r="IS56" s="135"/>
      <c r="IT56" s="135"/>
      <c r="IU56" s="135"/>
      <c r="IV56" s="135"/>
    </row>
    <row r="57" spans="1:256" ht="13">
      <c r="A57" s="523"/>
      <c r="B57" s="500"/>
      <c r="C57" s="401"/>
      <c r="D57" s="530"/>
      <c r="E57" s="500"/>
      <c r="F57" s="500"/>
      <c r="G57" s="401"/>
      <c r="H57" s="510"/>
      <c r="I57" s="287"/>
      <c r="J57" s="530"/>
      <c r="K57" s="500"/>
      <c r="L57" s="465"/>
      <c r="M57" s="364"/>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c r="DA57" s="280"/>
      <c r="DB57" s="280"/>
      <c r="DC57" s="280"/>
      <c r="DD57" s="280"/>
      <c r="DE57" s="280"/>
      <c r="DF57" s="280"/>
      <c r="DG57" s="280"/>
      <c r="DH57" s="280"/>
      <c r="DI57" s="280"/>
      <c r="DJ57" s="280"/>
      <c r="DK57" s="280"/>
      <c r="DL57" s="280"/>
      <c r="DM57" s="280"/>
      <c r="DN57" s="280"/>
      <c r="DO57" s="280"/>
      <c r="DP57" s="280"/>
      <c r="DQ57" s="280"/>
      <c r="DR57" s="280"/>
      <c r="DS57" s="280"/>
      <c r="DT57" s="280"/>
      <c r="DU57" s="280"/>
      <c r="DV57" s="280"/>
      <c r="DW57" s="280"/>
      <c r="DX57" s="280"/>
      <c r="DY57" s="280"/>
      <c r="DZ57" s="280"/>
      <c r="EA57" s="280"/>
      <c r="EB57" s="280"/>
      <c r="EC57" s="280"/>
      <c r="ED57" s="280"/>
      <c r="EE57" s="280"/>
      <c r="EF57" s="280"/>
      <c r="EG57" s="280"/>
      <c r="EH57" s="280"/>
      <c r="EI57" s="280"/>
      <c r="EJ57" s="280"/>
      <c r="EK57" s="280"/>
      <c r="EL57" s="280"/>
      <c r="EM57" s="280"/>
      <c r="EN57" s="280"/>
      <c r="EO57" s="280"/>
      <c r="EP57" s="280"/>
      <c r="EQ57" s="280"/>
      <c r="ER57" s="280"/>
      <c r="ES57" s="280"/>
      <c r="ET57" s="280"/>
      <c r="EU57" s="280"/>
      <c r="EV57" s="280"/>
      <c r="EW57" s="280"/>
      <c r="EX57" s="280"/>
      <c r="EY57" s="280"/>
      <c r="EZ57" s="280"/>
      <c r="FA57" s="280"/>
      <c r="FB57" s="280"/>
      <c r="FC57" s="280"/>
      <c r="FD57" s="280"/>
      <c r="FE57" s="280"/>
      <c r="FF57" s="280"/>
      <c r="FG57" s="280"/>
      <c r="FH57" s="280"/>
      <c r="FI57" s="280"/>
      <c r="FJ57" s="280"/>
      <c r="FK57" s="280"/>
      <c r="FL57" s="280"/>
      <c r="FM57" s="280"/>
      <c r="FN57" s="280"/>
      <c r="FO57" s="280"/>
      <c r="FP57" s="280"/>
      <c r="FQ57" s="280"/>
      <c r="FR57" s="280"/>
      <c r="FS57" s="280"/>
      <c r="FT57" s="280"/>
      <c r="FU57" s="280"/>
      <c r="FV57" s="280"/>
      <c r="FW57" s="280"/>
      <c r="FX57" s="135"/>
      <c r="FY57" s="135"/>
      <c r="FZ57" s="135"/>
      <c r="GA57" s="135"/>
      <c r="GB57" s="135"/>
      <c r="GC57" s="135"/>
      <c r="GD57" s="135"/>
      <c r="GE57" s="135"/>
      <c r="GF57" s="135"/>
      <c r="GG57" s="135"/>
      <c r="GH57" s="135"/>
      <c r="GI57" s="135"/>
      <c r="GJ57" s="135"/>
      <c r="GK57" s="135"/>
      <c r="GL57" s="135"/>
      <c r="GM57" s="135"/>
      <c r="GN57" s="135"/>
      <c r="GO57" s="135"/>
      <c r="GP57" s="135"/>
      <c r="GQ57" s="135"/>
      <c r="GR57" s="135"/>
      <c r="GS57" s="135"/>
      <c r="GT57" s="135"/>
      <c r="GU57" s="135"/>
      <c r="GV57" s="135"/>
      <c r="GW57" s="135"/>
      <c r="GX57" s="135"/>
      <c r="GY57" s="135"/>
      <c r="GZ57" s="135"/>
      <c r="HA57" s="135"/>
      <c r="HB57" s="135"/>
      <c r="HC57" s="135"/>
      <c r="HD57" s="135"/>
      <c r="HE57" s="135"/>
      <c r="HF57" s="135"/>
      <c r="HG57" s="135"/>
      <c r="HH57" s="135"/>
      <c r="HI57" s="135"/>
      <c r="HJ57" s="135"/>
      <c r="HK57" s="135"/>
      <c r="HL57" s="135"/>
      <c r="HM57" s="135"/>
      <c r="HN57" s="135"/>
      <c r="HO57" s="135"/>
      <c r="HP57" s="135"/>
      <c r="HQ57" s="135"/>
      <c r="HR57" s="135"/>
      <c r="HS57" s="135"/>
      <c r="HT57" s="135"/>
      <c r="HU57" s="135"/>
      <c r="HV57" s="135"/>
      <c r="HW57" s="135"/>
      <c r="HX57" s="135"/>
      <c r="HY57" s="135"/>
      <c r="HZ57" s="135"/>
      <c r="IA57" s="135"/>
      <c r="IB57" s="135"/>
      <c r="IC57" s="135"/>
      <c r="ID57" s="135"/>
      <c r="IE57" s="135"/>
      <c r="IF57" s="135"/>
      <c r="IG57" s="135"/>
      <c r="IH57" s="135"/>
      <c r="II57" s="135"/>
      <c r="IJ57" s="135"/>
      <c r="IK57" s="135"/>
      <c r="IL57" s="135"/>
      <c r="IM57" s="135"/>
      <c r="IN57" s="135"/>
      <c r="IO57" s="135"/>
      <c r="IP57" s="135"/>
      <c r="IQ57" s="135"/>
      <c r="IR57" s="135"/>
      <c r="IS57" s="135"/>
      <c r="IT57" s="135"/>
      <c r="IU57" s="135"/>
      <c r="IV57" s="135"/>
    </row>
    <row r="58" spans="1:256" ht="13">
      <c r="A58" s="345"/>
      <c r="B58" s="271"/>
      <c r="C58" s="107"/>
      <c r="D58" s="243"/>
      <c r="E58" s="271"/>
      <c r="F58" s="271"/>
      <c r="G58" s="107"/>
      <c r="H58" s="510"/>
      <c r="I58" s="287"/>
      <c r="J58" s="530"/>
      <c r="K58" s="500"/>
      <c r="L58" s="465"/>
      <c r="M58" s="364"/>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280"/>
      <c r="CW58" s="280"/>
      <c r="CX58" s="280"/>
      <c r="CY58" s="280"/>
      <c r="CZ58" s="280"/>
      <c r="DA58" s="280"/>
      <c r="DB58" s="280"/>
      <c r="DC58" s="280"/>
      <c r="DD58" s="280"/>
      <c r="DE58" s="280"/>
      <c r="DF58" s="280"/>
      <c r="DG58" s="280"/>
      <c r="DH58" s="280"/>
      <c r="DI58" s="280"/>
      <c r="DJ58" s="280"/>
      <c r="DK58" s="280"/>
      <c r="DL58" s="280"/>
      <c r="DM58" s="280"/>
      <c r="DN58" s="280"/>
      <c r="DO58" s="280"/>
      <c r="DP58" s="280"/>
      <c r="DQ58" s="280"/>
      <c r="DR58" s="280"/>
      <c r="DS58" s="280"/>
      <c r="DT58" s="280"/>
      <c r="DU58" s="280"/>
      <c r="DV58" s="280"/>
      <c r="DW58" s="280"/>
      <c r="DX58" s="280"/>
      <c r="DY58" s="280"/>
      <c r="DZ58" s="280"/>
      <c r="EA58" s="280"/>
      <c r="EB58" s="280"/>
      <c r="EC58" s="280"/>
      <c r="ED58" s="280"/>
      <c r="EE58" s="280"/>
      <c r="EF58" s="280"/>
      <c r="EG58" s="280"/>
      <c r="EH58" s="280"/>
      <c r="EI58" s="280"/>
      <c r="EJ58" s="280"/>
      <c r="EK58" s="280"/>
      <c r="EL58" s="280"/>
      <c r="EM58" s="280"/>
      <c r="EN58" s="280"/>
      <c r="EO58" s="280"/>
      <c r="EP58" s="280"/>
      <c r="EQ58" s="280"/>
      <c r="ER58" s="280"/>
      <c r="ES58" s="280"/>
      <c r="ET58" s="280"/>
      <c r="EU58" s="280"/>
      <c r="EV58" s="280"/>
      <c r="EW58" s="280"/>
      <c r="EX58" s="280"/>
      <c r="EY58" s="280"/>
      <c r="EZ58" s="280"/>
      <c r="FA58" s="280"/>
      <c r="FB58" s="280"/>
      <c r="FC58" s="280"/>
      <c r="FD58" s="280"/>
      <c r="FE58" s="280"/>
      <c r="FF58" s="280"/>
      <c r="FG58" s="280"/>
      <c r="FH58" s="280"/>
      <c r="FI58" s="280"/>
      <c r="FJ58" s="280"/>
      <c r="FK58" s="280"/>
      <c r="FL58" s="280"/>
      <c r="FM58" s="280"/>
      <c r="FN58" s="280"/>
      <c r="FO58" s="280"/>
      <c r="FP58" s="280"/>
      <c r="FQ58" s="280"/>
      <c r="FR58" s="280"/>
      <c r="FS58" s="280"/>
      <c r="FT58" s="280"/>
      <c r="FU58" s="280"/>
      <c r="FV58" s="280"/>
      <c r="FW58" s="280"/>
      <c r="FX58" s="135"/>
      <c r="FY58" s="135"/>
      <c r="FZ58" s="135"/>
      <c r="GA58" s="135"/>
      <c r="GB58" s="135"/>
      <c r="GC58" s="135"/>
      <c r="GD58" s="135"/>
      <c r="GE58" s="135"/>
      <c r="GF58" s="135"/>
      <c r="GG58" s="135"/>
      <c r="GH58" s="135"/>
      <c r="GI58" s="135"/>
      <c r="GJ58" s="135"/>
      <c r="GK58" s="135"/>
      <c r="GL58" s="135"/>
      <c r="GM58" s="135"/>
      <c r="GN58" s="135"/>
      <c r="GO58" s="135"/>
      <c r="GP58" s="135"/>
      <c r="GQ58" s="135"/>
      <c r="GR58" s="135"/>
      <c r="GS58" s="135"/>
      <c r="GT58" s="135"/>
      <c r="GU58" s="135"/>
      <c r="GV58" s="135"/>
      <c r="GW58" s="135"/>
      <c r="GX58" s="135"/>
      <c r="GY58" s="135"/>
      <c r="GZ58" s="135"/>
      <c r="HA58" s="135"/>
      <c r="HB58" s="135"/>
      <c r="HC58" s="135"/>
      <c r="HD58" s="135"/>
      <c r="HE58" s="135"/>
      <c r="HF58" s="135"/>
      <c r="HG58" s="135"/>
      <c r="HH58" s="135"/>
      <c r="HI58" s="135"/>
      <c r="HJ58" s="135"/>
      <c r="HK58" s="135"/>
      <c r="HL58" s="135"/>
      <c r="HM58" s="135"/>
      <c r="HN58" s="135"/>
      <c r="HO58" s="135"/>
      <c r="HP58" s="135"/>
      <c r="HQ58" s="135"/>
      <c r="HR58" s="135"/>
      <c r="HS58" s="135"/>
      <c r="HT58" s="135"/>
      <c r="HU58" s="135"/>
      <c r="HV58" s="135"/>
      <c r="HW58" s="135"/>
      <c r="HX58" s="135"/>
      <c r="HY58" s="135"/>
      <c r="HZ58" s="135"/>
      <c r="IA58" s="135"/>
      <c r="IB58" s="135"/>
      <c r="IC58" s="135"/>
      <c r="ID58" s="135"/>
      <c r="IE58" s="135"/>
      <c r="IF58" s="135"/>
      <c r="IG58" s="135"/>
      <c r="IH58" s="135"/>
      <c r="II58" s="135"/>
      <c r="IJ58" s="135"/>
      <c r="IK58" s="135"/>
      <c r="IL58" s="135"/>
      <c r="IM58" s="135"/>
      <c r="IN58" s="135"/>
      <c r="IO58" s="135"/>
      <c r="IP58" s="135"/>
      <c r="IQ58" s="135"/>
      <c r="IR58" s="135"/>
      <c r="IS58" s="135"/>
      <c r="IT58" s="135"/>
      <c r="IU58" s="135"/>
      <c r="IV58" s="135"/>
    </row>
    <row r="59" spans="1:256" ht="13">
      <c r="A59" s="345"/>
      <c r="B59" s="271"/>
      <c r="C59" s="107"/>
      <c r="D59" s="243"/>
      <c r="E59" s="271"/>
      <c r="F59" s="271"/>
      <c r="G59" s="107"/>
      <c r="H59" s="510"/>
      <c r="I59" s="287"/>
      <c r="J59" s="530"/>
      <c r="K59" s="500"/>
      <c r="L59" s="465"/>
      <c r="M59" s="364"/>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0"/>
      <c r="CV59" s="280"/>
      <c r="CW59" s="280"/>
      <c r="CX59" s="280"/>
      <c r="CY59" s="280"/>
      <c r="CZ59" s="280"/>
      <c r="DA59" s="280"/>
      <c r="DB59" s="280"/>
      <c r="DC59" s="280"/>
      <c r="DD59" s="280"/>
      <c r="DE59" s="280"/>
      <c r="DF59" s="280"/>
      <c r="DG59" s="280"/>
      <c r="DH59" s="280"/>
      <c r="DI59" s="280"/>
      <c r="DJ59" s="280"/>
      <c r="DK59" s="280"/>
      <c r="DL59" s="280"/>
      <c r="DM59" s="280"/>
      <c r="DN59" s="280"/>
      <c r="DO59" s="280"/>
      <c r="DP59" s="280"/>
      <c r="DQ59" s="280"/>
      <c r="DR59" s="280"/>
      <c r="DS59" s="280"/>
      <c r="DT59" s="280"/>
      <c r="DU59" s="280"/>
      <c r="DV59" s="280"/>
      <c r="DW59" s="280"/>
      <c r="DX59" s="280"/>
      <c r="DY59" s="280"/>
      <c r="DZ59" s="280"/>
      <c r="EA59" s="280"/>
      <c r="EB59" s="280"/>
      <c r="EC59" s="280"/>
      <c r="ED59" s="280"/>
      <c r="EE59" s="280"/>
      <c r="EF59" s="280"/>
      <c r="EG59" s="280"/>
      <c r="EH59" s="280"/>
      <c r="EI59" s="280"/>
      <c r="EJ59" s="280"/>
      <c r="EK59" s="280"/>
      <c r="EL59" s="280"/>
      <c r="EM59" s="280"/>
      <c r="EN59" s="280"/>
      <c r="EO59" s="280"/>
      <c r="EP59" s="280"/>
      <c r="EQ59" s="280"/>
      <c r="ER59" s="280"/>
      <c r="ES59" s="280"/>
      <c r="ET59" s="280"/>
      <c r="EU59" s="280"/>
      <c r="EV59" s="280"/>
      <c r="EW59" s="280"/>
      <c r="EX59" s="280"/>
      <c r="EY59" s="280"/>
      <c r="EZ59" s="280"/>
      <c r="FA59" s="280"/>
      <c r="FB59" s="280"/>
      <c r="FC59" s="280"/>
      <c r="FD59" s="280"/>
      <c r="FE59" s="280"/>
      <c r="FF59" s="280"/>
      <c r="FG59" s="280"/>
      <c r="FH59" s="280"/>
      <c r="FI59" s="280"/>
      <c r="FJ59" s="280"/>
      <c r="FK59" s="280"/>
      <c r="FL59" s="280"/>
      <c r="FM59" s="280"/>
      <c r="FN59" s="280"/>
      <c r="FO59" s="280"/>
      <c r="FP59" s="280"/>
      <c r="FQ59" s="280"/>
      <c r="FR59" s="280"/>
      <c r="FS59" s="280"/>
      <c r="FT59" s="280"/>
      <c r="FU59" s="280"/>
      <c r="FV59" s="280"/>
      <c r="FW59" s="280"/>
      <c r="FX59" s="135"/>
      <c r="FY59" s="135"/>
      <c r="FZ59" s="135"/>
      <c r="GA59" s="135"/>
      <c r="GB59" s="135"/>
      <c r="GC59" s="135"/>
      <c r="GD59" s="135"/>
      <c r="GE59" s="135"/>
      <c r="GF59" s="135"/>
      <c r="GG59" s="135"/>
      <c r="GH59" s="135"/>
      <c r="GI59" s="135"/>
      <c r="GJ59" s="135"/>
      <c r="GK59" s="135"/>
      <c r="GL59" s="135"/>
      <c r="GM59" s="135"/>
      <c r="GN59" s="135"/>
      <c r="GO59" s="135"/>
      <c r="GP59" s="135"/>
      <c r="GQ59" s="135"/>
      <c r="GR59" s="135"/>
      <c r="GS59" s="135"/>
      <c r="GT59" s="135"/>
      <c r="GU59" s="135"/>
      <c r="GV59" s="135"/>
      <c r="GW59" s="135"/>
      <c r="GX59" s="135"/>
      <c r="GY59" s="135"/>
      <c r="GZ59" s="135"/>
      <c r="HA59" s="135"/>
      <c r="HB59" s="135"/>
      <c r="HC59" s="135"/>
      <c r="HD59" s="135"/>
      <c r="HE59" s="135"/>
      <c r="HF59" s="135"/>
      <c r="HG59" s="135"/>
      <c r="HH59" s="135"/>
      <c r="HI59" s="135"/>
      <c r="HJ59" s="135"/>
      <c r="HK59" s="135"/>
      <c r="HL59" s="135"/>
      <c r="HM59" s="135"/>
      <c r="HN59" s="135"/>
      <c r="HO59" s="135"/>
      <c r="HP59" s="135"/>
      <c r="HQ59" s="135"/>
      <c r="HR59" s="135"/>
      <c r="HS59" s="135"/>
      <c r="HT59" s="135"/>
      <c r="HU59" s="135"/>
      <c r="HV59" s="135"/>
      <c r="HW59" s="135"/>
      <c r="HX59" s="135"/>
      <c r="HY59" s="135"/>
      <c r="HZ59" s="135"/>
      <c r="IA59" s="135"/>
      <c r="IB59" s="135"/>
      <c r="IC59" s="135"/>
      <c r="ID59" s="135"/>
      <c r="IE59" s="135"/>
      <c r="IF59" s="135"/>
      <c r="IG59" s="135"/>
      <c r="IH59" s="135"/>
      <c r="II59" s="135"/>
      <c r="IJ59" s="135"/>
      <c r="IK59" s="135"/>
      <c r="IL59" s="135"/>
      <c r="IM59" s="135"/>
      <c r="IN59" s="135"/>
      <c r="IO59" s="135"/>
      <c r="IP59" s="135"/>
      <c r="IQ59" s="135"/>
      <c r="IR59" s="135"/>
      <c r="IS59" s="135"/>
      <c r="IT59" s="135"/>
      <c r="IU59" s="135"/>
      <c r="IV59" s="135"/>
    </row>
    <row r="60" spans="1:256" ht="13">
      <c r="A60" s="345"/>
      <c r="B60" s="271"/>
      <c r="C60" s="107"/>
      <c r="D60" s="243"/>
      <c r="E60" s="271"/>
      <c r="F60" s="271"/>
      <c r="G60" s="107"/>
      <c r="H60" s="510"/>
      <c r="I60" s="287"/>
      <c r="J60" s="530"/>
      <c r="K60" s="500"/>
      <c r="L60" s="465"/>
      <c r="M60" s="364"/>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0"/>
      <c r="DC60" s="280"/>
      <c r="DD60" s="280"/>
      <c r="DE60" s="280"/>
      <c r="DF60" s="280"/>
      <c r="DG60" s="280"/>
      <c r="DH60" s="280"/>
      <c r="DI60" s="280"/>
      <c r="DJ60" s="280"/>
      <c r="DK60" s="280"/>
      <c r="DL60" s="280"/>
      <c r="DM60" s="280"/>
      <c r="DN60" s="280"/>
      <c r="DO60" s="280"/>
      <c r="DP60" s="280"/>
      <c r="DQ60" s="280"/>
      <c r="DR60" s="280"/>
      <c r="DS60" s="280"/>
      <c r="DT60" s="280"/>
      <c r="DU60" s="280"/>
      <c r="DV60" s="280"/>
      <c r="DW60" s="280"/>
      <c r="DX60" s="280"/>
      <c r="DY60" s="280"/>
      <c r="DZ60" s="280"/>
      <c r="EA60" s="280"/>
      <c r="EB60" s="280"/>
      <c r="EC60" s="280"/>
      <c r="ED60" s="280"/>
      <c r="EE60" s="280"/>
      <c r="EF60" s="280"/>
      <c r="EG60" s="280"/>
      <c r="EH60" s="280"/>
      <c r="EI60" s="280"/>
      <c r="EJ60" s="280"/>
      <c r="EK60" s="280"/>
      <c r="EL60" s="280"/>
      <c r="EM60" s="280"/>
      <c r="EN60" s="280"/>
      <c r="EO60" s="280"/>
      <c r="EP60" s="280"/>
      <c r="EQ60" s="280"/>
      <c r="ER60" s="280"/>
      <c r="ES60" s="280"/>
      <c r="ET60" s="280"/>
      <c r="EU60" s="280"/>
      <c r="EV60" s="280"/>
      <c r="EW60" s="280"/>
      <c r="EX60" s="280"/>
      <c r="EY60" s="280"/>
      <c r="EZ60" s="280"/>
      <c r="FA60" s="280"/>
      <c r="FB60" s="280"/>
      <c r="FC60" s="280"/>
      <c r="FD60" s="280"/>
      <c r="FE60" s="280"/>
      <c r="FF60" s="280"/>
      <c r="FG60" s="280"/>
      <c r="FH60" s="280"/>
      <c r="FI60" s="280"/>
      <c r="FJ60" s="280"/>
      <c r="FK60" s="280"/>
      <c r="FL60" s="280"/>
      <c r="FM60" s="280"/>
      <c r="FN60" s="280"/>
      <c r="FO60" s="280"/>
      <c r="FP60" s="280"/>
      <c r="FQ60" s="280"/>
      <c r="FR60" s="280"/>
      <c r="FS60" s="280"/>
      <c r="FT60" s="280"/>
      <c r="FU60" s="280"/>
      <c r="FV60" s="280"/>
      <c r="FW60" s="280"/>
      <c r="FX60" s="135"/>
      <c r="FY60" s="135"/>
      <c r="FZ60" s="135"/>
      <c r="GA60" s="135"/>
      <c r="GB60" s="135"/>
      <c r="GC60" s="135"/>
      <c r="GD60" s="135"/>
      <c r="GE60" s="135"/>
      <c r="GF60" s="135"/>
      <c r="GG60" s="135"/>
      <c r="GH60" s="135"/>
      <c r="GI60" s="135"/>
      <c r="GJ60" s="135"/>
      <c r="GK60" s="135"/>
      <c r="GL60" s="135"/>
      <c r="GM60" s="135"/>
      <c r="GN60" s="135"/>
      <c r="GO60" s="135"/>
      <c r="GP60" s="135"/>
      <c r="GQ60" s="135"/>
      <c r="GR60" s="135"/>
      <c r="GS60" s="135"/>
      <c r="GT60" s="135"/>
      <c r="GU60" s="135"/>
      <c r="GV60" s="135"/>
      <c r="GW60" s="135"/>
      <c r="GX60" s="135"/>
      <c r="GY60" s="135"/>
      <c r="GZ60" s="135"/>
      <c r="HA60" s="135"/>
      <c r="HB60" s="135"/>
      <c r="HC60" s="135"/>
      <c r="HD60" s="135"/>
      <c r="HE60" s="135"/>
      <c r="HF60" s="135"/>
      <c r="HG60" s="135"/>
      <c r="HH60" s="135"/>
      <c r="HI60" s="135"/>
      <c r="HJ60" s="135"/>
      <c r="HK60" s="135"/>
      <c r="HL60" s="135"/>
      <c r="HM60" s="135"/>
      <c r="HN60" s="135"/>
      <c r="HO60" s="135"/>
      <c r="HP60" s="135"/>
      <c r="HQ60" s="135"/>
      <c r="HR60" s="135"/>
      <c r="HS60" s="135"/>
      <c r="HT60" s="135"/>
      <c r="HU60" s="135"/>
      <c r="HV60" s="135"/>
      <c r="HW60" s="135"/>
      <c r="HX60" s="135"/>
      <c r="HY60" s="135"/>
      <c r="HZ60" s="135"/>
      <c r="IA60" s="135"/>
      <c r="IB60" s="135"/>
      <c r="IC60" s="135"/>
      <c r="ID60" s="135"/>
      <c r="IE60" s="135"/>
      <c r="IF60" s="135"/>
      <c r="IG60" s="135"/>
      <c r="IH60" s="135"/>
      <c r="II60" s="135"/>
      <c r="IJ60" s="135"/>
      <c r="IK60" s="135"/>
      <c r="IL60" s="135"/>
      <c r="IM60" s="135"/>
      <c r="IN60" s="135"/>
      <c r="IO60" s="135"/>
      <c r="IP60" s="135"/>
      <c r="IQ60" s="135"/>
      <c r="IR60" s="135"/>
      <c r="IS60" s="135"/>
      <c r="IT60" s="135"/>
      <c r="IU60" s="135"/>
      <c r="IV60" s="135"/>
    </row>
    <row r="61" spans="1:256" ht="13">
      <c r="A61" s="523"/>
      <c r="B61" s="500"/>
      <c r="C61" s="401"/>
      <c r="D61" s="530"/>
      <c r="E61" s="500"/>
      <c r="F61" s="500"/>
      <c r="G61" s="401"/>
      <c r="H61" s="510"/>
      <c r="I61" s="287"/>
      <c r="J61" s="530"/>
      <c r="K61" s="500"/>
      <c r="L61" s="465"/>
      <c r="M61" s="364"/>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80"/>
      <c r="CQ61" s="280"/>
      <c r="CR61" s="280"/>
      <c r="CS61" s="280"/>
      <c r="CT61" s="280"/>
      <c r="CU61" s="280"/>
      <c r="CV61" s="280"/>
      <c r="CW61" s="280"/>
      <c r="CX61" s="280"/>
      <c r="CY61" s="280"/>
      <c r="CZ61" s="280"/>
      <c r="DA61" s="280"/>
      <c r="DB61" s="280"/>
      <c r="DC61" s="280"/>
      <c r="DD61" s="280"/>
      <c r="DE61" s="280"/>
      <c r="DF61" s="280"/>
      <c r="DG61" s="280"/>
      <c r="DH61" s="280"/>
      <c r="DI61" s="280"/>
      <c r="DJ61" s="280"/>
      <c r="DK61" s="280"/>
      <c r="DL61" s="280"/>
      <c r="DM61" s="280"/>
      <c r="DN61" s="280"/>
      <c r="DO61" s="280"/>
      <c r="DP61" s="280"/>
      <c r="DQ61" s="280"/>
      <c r="DR61" s="280"/>
      <c r="DS61" s="280"/>
      <c r="DT61" s="280"/>
      <c r="DU61" s="280"/>
      <c r="DV61" s="280"/>
      <c r="DW61" s="280"/>
      <c r="DX61" s="280"/>
      <c r="DY61" s="280"/>
      <c r="DZ61" s="280"/>
      <c r="EA61" s="280"/>
      <c r="EB61" s="280"/>
      <c r="EC61" s="280"/>
      <c r="ED61" s="280"/>
      <c r="EE61" s="280"/>
      <c r="EF61" s="280"/>
      <c r="EG61" s="280"/>
      <c r="EH61" s="280"/>
      <c r="EI61" s="280"/>
      <c r="EJ61" s="280"/>
      <c r="EK61" s="280"/>
      <c r="EL61" s="280"/>
      <c r="EM61" s="280"/>
      <c r="EN61" s="280"/>
      <c r="EO61" s="280"/>
      <c r="EP61" s="280"/>
      <c r="EQ61" s="280"/>
      <c r="ER61" s="280"/>
      <c r="ES61" s="280"/>
      <c r="ET61" s="280"/>
      <c r="EU61" s="280"/>
      <c r="EV61" s="280"/>
      <c r="EW61" s="280"/>
      <c r="EX61" s="280"/>
      <c r="EY61" s="280"/>
      <c r="EZ61" s="280"/>
      <c r="FA61" s="280"/>
      <c r="FB61" s="280"/>
      <c r="FC61" s="280"/>
      <c r="FD61" s="280"/>
      <c r="FE61" s="280"/>
      <c r="FF61" s="280"/>
      <c r="FG61" s="280"/>
      <c r="FH61" s="280"/>
      <c r="FI61" s="280"/>
      <c r="FJ61" s="280"/>
      <c r="FK61" s="280"/>
      <c r="FL61" s="280"/>
      <c r="FM61" s="280"/>
      <c r="FN61" s="280"/>
      <c r="FO61" s="280"/>
      <c r="FP61" s="280"/>
      <c r="FQ61" s="280"/>
      <c r="FR61" s="280"/>
      <c r="FS61" s="280"/>
      <c r="FT61" s="280"/>
      <c r="FU61" s="280"/>
      <c r="FV61" s="280"/>
      <c r="FW61" s="280"/>
      <c r="FX61" s="135"/>
      <c r="FY61" s="135"/>
      <c r="FZ61" s="135"/>
      <c r="GA61" s="135"/>
      <c r="GB61" s="135"/>
      <c r="GC61" s="135"/>
      <c r="GD61" s="135"/>
      <c r="GE61" s="135"/>
      <c r="GF61" s="135"/>
      <c r="GG61" s="135"/>
      <c r="GH61" s="135"/>
      <c r="GI61" s="135"/>
      <c r="GJ61" s="135"/>
      <c r="GK61" s="135"/>
      <c r="GL61" s="135"/>
      <c r="GM61" s="135"/>
      <c r="GN61" s="135"/>
      <c r="GO61" s="135"/>
      <c r="GP61" s="135"/>
      <c r="GQ61" s="135"/>
      <c r="GR61" s="135"/>
      <c r="GS61" s="135"/>
      <c r="GT61" s="135"/>
      <c r="GU61" s="135"/>
      <c r="GV61" s="135"/>
      <c r="GW61" s="135"/>
      <c r="GX61" s="135"/>
      <c r="GY61" s="135"/>
      <c r="GZ61" s="135"/>
      <c r="HA61" s="135"/>
      <c r="HB61" s="135"/>
      <c r="HC61" s="135"/>
      <c r="HD61" s="135"/>
      <c r="HE61" s="135"/>
      <c r="HF61" s="135"/>
      <c r="HG61" s="135"/>
      <c r="HH61" s="135"/>
      <c r="HI61" s="135"/>
      <c r="HJ61" s="135"/>
      <c r="HK61" s="135"/>
      <c r="HL61" s="135"/>
      <c r="HM61" s="135"/>
      <c r="HN61" s="135"/>
      <c r="HO61" s="135"/>
      <c r="HP61" s="135"/>
      <c r="HQ61" s="135"/>
      <c r="HR61" s="135"/>
      <c r="HS61" s="135"/>
      <c r="HT61" s="135"/>
      <c r="HU61" s="135"/>
      <c r="HV61" s="135"/>
      <c r="HW61" s="135"/>
      <c r="HX61" s="135"/>
      <c r="HY61" s="135"/>
      <c r="HZ61" s="135"/>
      <c r="IA61" s="135"/>
      <c r="IB61" s="135"/>
      <c r="IC61" s="135"/>
      <c r="ID61" s="135"/>
      <c r="IE61" s="135"/>
      <c r="IF61" s="135"/>
      <c r="IG61" s="135"/>
      <c r="IH61" s="135"/>
      <c r="II61" s="135"/>
      <c r="IJ61" s="135"/>
      <c r="IK61" s="135"/>
      <c r="IL61" s="135"/>
      <c r="IM61" s="135"/>
      <c r="IN61" s="135"/>
      <c r="IO61" s="135"/>
      <c r="IP61" s="135"/>
      <c r="IQ61" s="135"/>
      <c r="IR61" s="135"/>
      <c r="IS61" s="135"/>
      <c r="IT61" s="135"/>
      <c r="IU61" s="135"/>
      <c r="IV61" s="135"/>
    </row>
    <row r="62" spans="1:256" ht="13">
      <c r="A62" s="523"/>
      <c r="B62" s="500"/>
      <c r="C62" s="401"/>
      <c r="D62" s="530"/>
      <c r="E62" s="500"/>
      <c r="F62" s="500"/>
      <c r="G62" s="401"/>
      <c r="H62" s="510"/>
      <c r="I62" s="287"/>
      <c r="J62" s="530"/>
      <c r="K62" s="500"/>
      <c r="L62" s="465"/>
      <c r="M62" s="364"/>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80"/>
      <c r="CQ62" s="280"/>
      <c r="CR62" s="280"/>
      <c r="CS62" s="280"/>
      <c r="CT62" s="280"/>
      <c r="CU62" s="280"/>
      <c r="CV62" s="280"/>
      <c r="CW62" s="280"/>
      <c r="CX62" s="280"/>
      <c r="CY62" s="280"/>
      <c r="CZ62" s="280"/>
      <c r="DA62" s="280"/>
      <c r="DB62" s="280"/>
      <c r="DC62" s="280"/>
      <c r="DD62" s="280"/>
      <c r="DE62" s="280"/>
      <c r="DF62" s="280"/>
      <c r="DG62" s="280"/>
      <c r="DH62" s="280"/>
      <c r="DI62" s="280"/>
      <c r="DJ62" s="280"/>
      <c r="DK62" s="280"/>
      <c r="DL62" s="280"/>
      <c r="DM62" s="280"/>
      <c r="DN62" s="280"/>
      <c r="DO62" s="280"/>
      <c r="DP62" s="280"/>
      <c r="DQ62" s="280"/>
      <c r="DR62" s="280"/>
      <c r="DS62" s="280"/>
      <c r="DT62" s="280"/>
      <c r="DU62" s="280"/>
      <c r="DV62" s="280"/>
      <c r="DW62" s="280"/>
      <c r="DX62" s="280"/>
      <c r="DY62" s="280"/>
      <c r="DZ62" s="280"/>
      <c r="EA62" s="280"/>
      <c r="EB62" s="280"/>
      <c r="EC62" s="280"/>
      <c r="ED62" s="280"/>
      <c r="EE62" s="280"/>
      <c r="EF62" s="280"/>
      <c r="EG62" s="280"/>
      <c r="EH62" s="280"/>
      <c r="EI62" s="280"/>
      <c r="EJ62" s="280"/>
      <c r="EK62" s="280"/>
      <c r="EL62" s="280"/>
      <c r="EM62" s="280"/>
      <c r="EN62" s="280"/>
      <c r="EO62" s="280"/>
      <c r="EP62" s="280"/>
      <c r="EQ62" s="280"/>
      <c r="ER62" s="280"/>
      <c r="ES62" s="280"/>
      <c r="ET62" s="280"/>
      <c r="EU62" s="280"/>
      <c r="EV62" s="280"/>
      <c r="EW62" s="280"/>
      <c r="EX62" s="280"/>
      <c r="EY62" s="280"/>
      <c r="EZ62" s="280"/>
      <c r="FA62" s="280"/>
      <c r="FB62" s="280"/>
      <c r="FC62" s="280"/>
      <c r="FD62" s="280"/>
      <c r="FE62" s="280"/>
      <c r="FF62" s="280"/>
      <c r="FG62" s="280"/>
      <c r="FH62" s="280"/>
      <c r="FI62" s="280"/>
      <c r="FJ62" s="280"/>
      <c r="FK62" s="280"/>
      <c r="FL62" s="280"/>
      <c r="FM62" s="280"/>
      <c r="FN62" s="280"/>
      <c r="FO62" s="280"/>
      <c r="FP62" s="280"/>
      <c r="FQ62" s="280"/>
      <c r="FR62" s="280"/>
      <c r="FS62" s="280"/>
      <c r="FT62" s="280"/>
      <c r="FU62" s="280"/>
      <c r="FV62" s="280"/>
      <c r="FW62" s="280"/>
      <c r="FX62" s="135"/>
      <c r="FY62" s="135"/>
      <c r="FZ62" s="135"/>
      <c r="GA62" s="135"/>
      <c r="GB62" s="135"/>
      <c r="GC62" s="135"/>
      <c r="GD62" s="135"/>
      <c r="GE62" s="135"/>
      <c r="GF62" s="135"/>
      <c r="GG62" s="135"/>
      <c r="GH62" s="135"/>
      <c r="GI62" s="135"/>
      <c r="GJ62" s="135"/>
      <c r="GK62" s="135"/>
      <c r="GL62" s="135"/>
      <c r="GM62" s="135"/>
      <c r="GN62" s="135"/>
      <c r="GO62" s="135"/>
      <c r="GP62" s="135"/>
      <c r="GQ62" s="135"/>
      <c r="GR62" s="135"/>
      <c r="GS62" s="135"/>
      <c r="GT62" s="135"/>
      <c r="GU62" s="135"/>
      <c r="GV62" s="135"/>
      <c r="GW62" s="135"/>
      <c r="GX62" s="135"/>
      <c r="GY62" s="135"/>
      <c r="GZ62" s="135"/>
      <c r="HA62" s="135"/>
      <c r="HB62" s="135"/>
      <c r="HC62" s="135"/>
      <c r="HD62" s="135"/>
      <c r="HE62" s="135"/>
      <c r="HF62" s="135"/>
      <c r="HG62" s="135"/>
      <c r="HH62" s="135"/>
      <c r="HI62" s="135"/>
      <c r="HJ62" s="135"/>
      <c r="HK62" s="135"/>
      <c r="HL62" s="135"/>
      <c r="HM62" s="135"/>
      <c r="HN62" s="135"/>
      <c r="HO62" s="135"/>
      <c r="HP62" s="135"/>
      <c r="HQ62" s="135"/>
      <c r="HR62" s="135"/>
      <c r="HS62" s="135"/>
      <c r="HT62" s="135"/>
      <c r="HU62" s="135"/>
      <c r="HV62" s="135"/>
      <c r="HW62" s="135"/>
      <c r="HX62" s="135"/>
      <c r="HY62" s="135"/>
      <c r="HZ62" s="135"/>
      <c r="IA62" s="135"/>
      <c r="IB62" s="135"/>
      <c r="IC62" s="135"/>
      <c r="ID62" s="135"/>
      <c r="IE62" s="135"/>
      <c r="IF62" s="135"/>
      <c r="IG62" s="135"/>
      <c r="IH62" s="135"/>
      <c r="II62" s="135"/>
      <c r="IJ62" s="135"/>
      <c r="IK62" s="135"/>
      <c r="IL62" s="135"/>
      <c r="IM62" s="135"/>
      <c r="IN62" s="135"/>
      <c r="IO62" s="135"/>
      <c r="IP62" s="135"/>
      <c r="IQ62" s="135"/>
      <c r="IR62" s="135"/>
      <c r="IS62" s="135"/>
      <c r="IT62" s="135"/>
      <c r="IU62" s="135"/>
      <c r="IV62" s="135"/>
    </row>
    <row r="63" spans="1:256" ht="13">
      <c r="A63" s="523"/>
      <c r="B63" s="500"/>
      <c r="C63" s="401"/>
      <c r="D63" s="530"/>
      <c r="E63" s="500"/>
      <c r="F63" s="500"/>
      <c r="G63" s="401"/>
      <c r="H63" s="510"/>
      <c r="I63" s="287"/>
      <c r="J63" s="530"/>
      <c r="K63" s="500"/>
      <c r="L63" s="465"/>
      <c r="M63" s="364"/>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0"/>
      <c r="CV63" s="280"/>
      <c r="CW63" s="280"/>
      <c r="CX63" s="280"/>
      <c r="CY63" s="280"/>
      <c r="CZ63" s="280"/>
      <c r="DA63" s="280"/>
      <c r="DB63" s="280"/>
      <c r="DC63" s="280"/>
      <c r="DD63" s="280"/>
      <c r="DE63" s="280"/>
      <c r="DF63" s="280"/>
      <c r="DG63" s="280"/>
      <c r="DH63" s="280"/>
      <c r="DI63" s="280"/>
      <c r="DJ63" s="280"/>
      <c r="DK63" s="280"/>
      <c r="DL63" s="280"/>
      <c r="DM63" s="280"/>
      <c r="DN63" s="280"/>
      <c r="DO63" s="280"/>
      <c r="DP63" s="280"/>
      <c r="DQ63" s="280"/>
      <c r="DR63" s="280"/>
      <c r="DS63" s="280"/>
      <c r="DT63" s="280"/>
      <c r="DU63" s="280"/>
      <c r="DV63" s="280"/>
      <c r="DW63" s="280"/>
      <c r="DX63" s="280"/>
      <c r="DY63" s="280"/>
      <c r="DZ63" s="280"/>
      <c r="EA63" s="280"/>
      <c r="EB63" s="280"/>
      <c r="EC63" s="280"/>
      <c r="ED63" s="280"/>
      <c r="EE63" s="280"/>
      <c r="EF63" s="280"/>
      <c r="EG63" s="280"/>
      <c r="EH63" s="280"/>
      <c r="EI63" s="280"/>
      <c r="EJ63" s="280"/>
      <c r="EK63" s="280"/>
      <c r="EL63" s="280"/>
      <c r="EM63" s="280"/>
      <c r="EN63" s="280"/>
      <c r="EO63" s="280"/>
      <c r="EP63" s="280"/>
      <c r="EQ63" s="280"/>
      <c r="ER63" s="280"/>
      <c r="ES63" s="280"/>
      <c r="ET63" s="280"/>
      <c r="EU63" s="280"/>
      <c r="EV63" s="280"/>
      <c r="EW63" s="280"/>
      <c r="EX63" s="280"/>
      <c r="EY63" s="280"/>
      <c r="EZ63" s="280"/>
      <c r="FA63" s="280"/>
      <c r="FB63" s="280"/>
      <c r="FC63" s="280"/>
      <c r="FD63" s="280"/>
      <c r="FE63" s="280"/>
      <c r="FF63" s="280"/>
      <c r="FG63" s="280"/>
      <c r="FH63" s="280"/>
      <c r="FI63" s="280"/>
      <c r="FJ63" s="280"/>
      <c r="FK63" s="280"/>
      <c r="FL63" s="280"/>
      <c r="FM63" s="280"/>
      <c r="FN63" s="280"/>
      <c r="FO63" s="280"/>
      <c r="FP63" s="280"/>
      <c r="FQ63" s="280"/>
      <c r="FR63" s="280"/>
      <c r="FS63" s="280"/>
      <c r="FT63" s="280"/>
      <c r="FU63" s="280"/>
      <c r="FV63" s="280"/>
      <c r="FW63" s="280"/>
      <c r="FX63" s="135"/>
      <c r="FY63" s="135"/>
      <c r="FZ63" s="135"/>
      <c r="GA63" s="135"/>
      <c r="GB63" s="135"/>
      <c r="GC63" s="135"/>
      <c r="GD63" s="135"/>
      <c r="GE63" s="135"/>
      <c r="GF63" s="135"/>
      <c r="GG63" s="135"/>
      <c r="GH63" s="135"/>
      <c r="GI63" s="135"/>
      <c r="GJ63" s="135"/>
      <c r="GK63" s="135"/>
      <c r="GL63" s="135"/>
      <c r="GM63" s="135"/>
      <c r="GN63" s="135"/>
      <c r="GO63" s="135"/>
      <c r="GP63" s="135"/>
      <c r="GQ63" s="135"/>
      <c r="GR63" s="135"/>
      <c r="GS63" s="135"/>
      <c r="GT63" s="135"/>
      <c r="GU63" s="135"/>
      <c r="GV63" s="135"/>
      <c r="GW63" s="135"/>
      <c r="GX63" s="135"/>
      <c r="GY63" s="135"/>
      <c r="GZ63" s="135"/>
      <c r="HA63" s="135"/>
      <c r="HB63" s="135"/>
      <c r="HC63" s="135"/>
      <c r="HD63" s="135"/>
      <c r="HE63" s="135"/>
      <c r="HF63" s="135"/>
      <c r="HG63" s="135"/>
      <c r="HH63" s="135"/>
      <c r="HI63" s="135"/>
      <c r="HJ63" s="135"/>
      <c r="HK63" s="135"/>
      <c r="HL63" s="135"/>
      <c r="HM63" s="135"/>
      <c r="HN63" s="135"/>
      <c r="HO63" s="135"/>
      <c r="HP63" s="135"/>
      <c r="HQ63" s="135"/>
      <c r="HR63" s="135"/>
      <c r="HS63" s="135"/>
      <c r="HT63" s="135"/>
      <c r="HU63" s="135"/>
      <c r="HV63" s="135"/>
      <c r="HW63" s="135"/>
      <c r="HX63" s="135"/>
      <c r="HY63" s="135"/>
      <c r="HZ63" s="135"/>
      <c r="IA63" s="135"/>
      <c r="IB63" s="135"/>
      <c r="IC63" s="135"/>
      <c r="ID63" s="135"/>
      <c r="IE63" s="135"/>
      <c r="IF63" s="135"/>
      <c r="IG63" s="135"/>
      <c r="IH63" s="135"/>
      <c r="II63" s="135"/>
      <c r="IJ63" s="135"/>
      <c r="IK63" s="135"/>
      <c r="IL63" s="135"/>
      <c r="IM63" s="135"/>
      <c r="IN63" s="135"/>
      <c r="IO63" s="135"/>
      <c r="IP63" s="135"/>
      <c r="IQ63" s="135"/>
      <c r="IR63" s="135"/>
      <c r="IS63" s="135"/>
      <c r="IT63" s="135"/>
      <c r="IU63" s="135"/>
      <c r="IV63" s="135"/>
    </row>
    <row r="64" spans="1:256" ht="13">
      <c r="A64" s="523"/>
      <c r="B64" s="500"/>
      <c r="C64" s="401"/>
      <c r="D64" s="530"/>
      <c r="E64" s="500"/>
      <c r="F64" s="500"/>
      <c r="G64" s="401"/>
      <c r="H64" s="510"/>
      <c r="I64" s="287"/>
      <c r="J64" s="530"/>
      <c r="K64" s="500"/>
      <c r="L64" s="465"/>
      <c r="M64" s="364"/>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0"/>
      <c r="CV64" s="280"/>
      <c r="CW64" s="280"/>
      <c r="CX64" s="280"/>
      <c r="CY64" s="280"/>
      <c r="CZ64" s="280"/>
      <c r="DA64" s="280"/>
      <c r="DB64" s="280"/>
      <c r="DC64" s="280"/>
      <c r="DD64" s="280"/>
      <c r="DE64" s="280"/>
      <c r="DF64" s="280"/>
      <c r="DG64" s="280"/>
      <c r="DH64" s="280"/>
      <c r="DI64" s="280"/>
      <c r="DJ64" s="280"/>
      <c r="DK64" s="280"/>
      <c r="DL64" s="280"/>
      <c r="DM64" s="280"/>
      <c r="DN64" s="280"/>
      <c r="DO64" s="280"/>
      <c r="DP64" s="280"/>
      <c r="DQ64" s="280"/>
      <c r="DR64" s="280"/>
      <c r="DS64" s="280"/>
      <c r="DT64" s="280"/>
      <c r="DU64" s="280"/>
      <c r="DV64" s="280"/>
      <c r="DW64" s="280"/>
      <c r="DX64" s="280"/>
      <c r="DY64" s="280"/>
      <c r="DZ64" s="280"/>
      <c r="EA64" s="280"/>
      <c r="EB64" s="280"/>
      <c r="EC64" s="280"/>
      <c r="ED64" s="280"/>
      <c r="EE64" s="280"/>
      <c r="EF64" s="280"/>
      <c r="EG64" s="280"/>
      <c r="EH64" s="280"/>
      <c r="EI64" s="280"/>
      <c r="EJ64" s="280"/>
      <c r="EK64" s="280"/>
      <c r="EL64" s="280"/>
      <c r="EM64" s="280"/>
      <c r="EN64" s="280"/>
      <c r="EO64" s="280"/>
      <c r="EP64" s="280"/>
      <c r="EQ64" s="280"/>
      <c r="ER64" s="280"/>
      <c r="ES64" s="280"/>
      <c r="ET64" s="280"/>
      <c r="EU64" s="280"/>
      <c r="EV64" s="280"/>
      <c r="EW64" s="280"/>
      <c r="EX64" s="280"/>
      <c r="EY64" s="280"/>
      <c r="EZ64" s="280"/>
      <c r="FA64" s="280"/>
      <c r="FB64" s="280"/>
      <c r="FC64" s="280"/>
      <c r="FD64" s="280"/>
      <c r="FE64" s="280"/>
      <c r="FF64" s="280"/>
      <c r="FG64" s="280"/>
      <c r="FH64" s="280"/>
      <c r="FI64" s="280"/>
      <c r="FJ64" s="280"/>
      <c r="FK64" s="280"/>
      <c r="FL64" s="280"/>
      <c r="FM64" s="280"/>
      <c r="FN64" s="280"/>
      <c r="FO64" s="280"/>
      <c r="FP64" s="280"/>
      <c r="FQ64" s="280"/>
      <c r="FR64" s="280"/>
      <c r="FS64" s="280"/>
      <c r="FT64" s="280"/>
      <c r="FU64" s="280"/>
      <c r="FV64" s="280"/>
      <c r="FW64" s="280"/>
      <c r="FX64" s="135"/>
      <c r="FY64" s="135"/>
      <c r="FZ64" s="135"/>
      <c r="GA64" s="135"/>
      <c r="GB64" s="135"/>
      <c r="GC64" s="135"/>
      <c r="GD64" s="135"/>
      <c r="GE64" s="135"/>
      <c r="GF64" s="135"/>
      <c r="GG64" s="135"/>
      <c r="GH64" s="135"/>
      <c r="GI64" s="135"/>
      <c r="GJ64" s="135"/>
      <c r="GK64" s="135"/>
      <c r="GL64" s="135"/>
      <c r="GM64" s="135"/>
      <c r="GN64" s="135"/>
      <c r="GO64" s="135"/>
      <c r="GP64" s="135"/>
      <c r="GQ64" s="135"/>
      <c r="GR64" s="135"/>
      <c r="GS64" s="135"/>
      <c r="GT64" s="135"/>
      <c r="GU64" s="135"/>
      <c r="GV64" s="135"/>
      <c r="GW64" s="135"/>
      <c r="GX64" s="135"/>
      <c r="GY64" s="135"/>
      <c r="GZ64" s="135"/>
      <c r="HA64" s="135"/>
      <c r="HB64" s="135"/>
      <c r="HC64" s="135"/>
      <c r="HD64" s="135"/>
      <c r="HE64" s="135"/>
      <c r="HF64" s="135"/>
      <c r="HG64" s="135"/>
      <c r="HH64" s="135"/>
      <c r="HI64" s="135"/>
      <c r="HJ64" s="135"/>
      <c r="HK64" s="135"/>
      <c r="HL64" s="135"/>
      <c r="HM64" s="135"/>
      <c r="HN64" s="135"/>
      <c r="HO64" s="135"/>
      <c r="HP64" s="135"/>
      <c r="HQ64" s="135"/>
      <c r="HR64" s="135"/>
      <c r="HS64" s="135"/>
      <c r="HT64" s="135"/>
      <c r="HU64" s="135"/>
      <c r="HV64" s="135"/>
      <c r="HW64" s="135"/>
      <c r="HX64" s="135"/>
      <c r="HY64" s="135"/>
      <c r="HZ64" s="135"/>
      <c r="IA64" s="135"/>
      <c r="IB64" s="135"/>
      <c r="IC64" s="135"/>
      <c r="ID64" s="135"/>
      <c r="IE64" s="135"/>
      <c r="IF64" s="135"/>
      <c r="IG64" s="135"/>
      <c r="IH64" s="135"/>
      <c r="II64" s="135"/>
      <c r="IJ64" s="135"/>
      <c r="IK64" s="135"/>
      <c r="IL64" s="135"/>
      <c r="IM64" s="135"/>
      <c r="IN64" s="135"/>
      <c r="IO64" s="135"/>
      <c r="IP64" s="135"/>
      <c r="IQ64" s="135"/>
      <c r="IR64" s="135"/>
      <c r="IS64" s="135"/>
      <c r="IT64" s="135"/>
      <c r="IU64" s="135"/>
      <c r="IV64" s="135"/>
    </row>
    <row r="65" spans="1:256" ht="13">
      <c r="A65" s="523"/>
      <c r="B65" s="500"/>
      <c r="C65" s="401"/>
      <c r="D65" s="530"/>
      <c r="E65" s="500"/>
      <c r="F65" s="500"/>
      <c r="G65" s="401"/>
      <c r="H65" s="510"/>
      <c r="I65" s="287"/>
      <c r="J65" s="530"/>
      <c r="K65" s="500"/>
      <c r="L65" s="465"/>
      <c r="M65" s="364"/>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80"/>
      <c r="CQ65" s="280"/>
      <c r="CR65" s="280"/>
      <c r="CS65" s="280"/>
      <c r="CT65" s="280"/>
      <c r="CU65" s="280"/>
      <c r="CV65" s="280"/>
      <c r="CW65" s="280"/>
      <c r="CX65" s="280"/>
      <c r="CY65" s="280"/>
      <c r="CZ65" s="280"/>
      <c r="DA65" s="280"/>
      <c r="DB65" s="280"/>
      <c r="DC65" s="280"/>
      <c r="DD65" s="280"/>
      <c r="DE65" s="280"/>
      <c r="DF65" s="280"/>
      <c r="DG65" s="280"/>
      <c r="DH65" s="280"/>
      <c r="DI65" s="280"/>
      <c r="DJ65" s="280"/>
      <c r="DK65" s="280"/>
      <c r="DL65" s="280"/>
      <c r="DM65" s="280"/>
      <c r="DN65" s="280"/>
      <c r="DO65" s="280"/>
      <c r="DP65" s="280"/>
      <c r="DQ65" s="280"/>
      <c r="DR65" s="280"/>
      <c r="DS65" s="280"/>
      <c r="DT65" s="280"/>
      <c r="DU65" s="280"/>
      <c r="DV65" s="280"/>
      <c r="DW65" s="280"/>
      <c r="DX65" s="280"/>
      <c r="DY65" s="280"/>
      <c r="DZ65" s="280"/>
      <c r="EA65" s="280"/>
      <c r="EB65" s="280"/>
      <c r="EC65" s="280"/>
      <c r="ED65" s="280"/>
      <c r="EE65" s="280"/>
      <c r="EF65" s="280"/>
      <c r="EG65" s="280"/>
      <c r="EH65" s="280"/>
      <c r="EI65" s="280"/>
      <c r="EJ65" s="280"/>
      <c r="EK65" s="280"/>
      <c r="EL65" s="280"/>
      <c r="EM65" s="280"/>
      <c r="EN65" s="280"/>
      <c r="EO65" s="280"/>
      <c r="EP65" s="280"/>
      <c r="EQ65" s="280"/>
      <c r="ER65" s="280"/>
      <c r="ES65" s="280"/>
      <c r="ET65" s="280"/>
      <c r="EU65" s="280"/>
      <c r="EV65" s="280"/>
      <c r="EW65" s="280"/>
      <c r="EX65" s="280"/>
      <c r="EY65" s="280"/>
      <c r="EZ65" s="280"/>
      <c r="FA65" s="280"/>
      <c r="FB65" s="280"/>
      <c r="FC65" s="280"/>
      <c r="FD65" s="280"/>
      <c r="FE65" s="280"/>
      <c r="FF65" s="280"/>
      <c r="FG65" s="280"/>
      <c r="FH65" s="280"/>
      <c r="FI65" s="280"/>
      <c r="FJ65" s="280"/>
      <c r="FK65" s="280"/>
      <c r="FL65" s="280"/>
      <c r="FM65" s="280"/>
      <c r="FN65" s="280"/>
      <c r="FO65" s="280"/>
      <c r="FP65" s="280"/>
      <c r="FQ65" s="280"/>
      <c r="FR65" s="280"/>
      <c r="FS65" s="280"/>
      <c r="FT65" s="280"/>
      <c r="FU65" s="280"/>
      <c r="FV65" s="280"/>
      <c r="FW65" s="280"/>
      <c r="FX65" s="135"/>
      <c r="FY65" s="135"/>
      <c r="FZ65" s="135"/>
      <c r="GA65" s="135"/>
      <c r="GB65" s="135"/>
      <c r="GC65" s="135"/>
      <c r="GD65" s="135"/>
      <c r="GE65" s="135"/>
      <c r="GF65" s="135"/>
      <c r="GG65" s="135"/>
      <c r="GH65" s="135"/>
      <c r="GI65" s="135"/>
      <c r="GJ65" s="135"/>
      <c r="GK65" s="135"/>
      <c r="GL65" s="135"/>
      <c r="GM65" s="135"/>
      <c r="GN65" s="135"/>
      <c r="GO65" s="135"/>
      <c r="GP65" s="135"/>
      <c r="GQ65" s="135"/>
      <c r="GR65" s="135"/>
      <c r="GS65" s="135"/>
      <c r="GT65" s="135"/>
      <c r="GU65" s="135"/>
      <c r="GV65" s="135"/>
      <c r="GW65" s="135"/>
      <c r="GX65" s="135"/>
      <c r="GY65" s="135"/>
      <c r="GZ65" s="135"/>
      <c r="HA65" s="135"/>
      <c r="HB65" s="135"/>
      <c r="HC65" s="135"/>
      <c r="HD65" s="135"/>
      <c r="HE65" s="135"/>
      <c r="HF65" s="135"/>
      <c r="HG65" s="135"/>
      <c r="HH65" s="135"/>
      <c r="HI65" s="135"/>
      <c r="HJ65" s="135"/>
      <c r="HK65" s="135"/>
      <c r="HL65" s="135"/>
      <c r="HM65" s="135"/>
      <c r="HN65" s="135"/>
      <c r="HO65" s="135"/>
      <c r="HP65" s="135"/>
      <c r="HQ65" s="135"/>
      <c r="HR65" s="135"/>
      <c r="HS65" s="135"/>
      <c r="HT65" s="135"/>
      <c r="HU65" s="135"/>
      <c r="HV65" s="135"/>
      <c r="HW65" s="135"/>
      <c r="HX65" s="135"/>
      <c r="HY65" s="135"/>
      <c r="HZ65" s="135"/>
      <c r="IA65" s="135"/>
      <c r="IB65" s="135"/>
      <c r="IC65" s="135"/>
      <c r="ID65" s="135"/>
      <c r="IE65" s="135"/>
      <c r="IF65" s="135"/>
      <c r="IG65" s="135"/>
      <c r="IH65" s="135"/>
      <c r="II65" s="135"/>
      <c r="IJ65" s="135"/>
      <c r="IK65" s="135"/>
      <c r="IL65" s="135"/>
      <c r="IM65" s="135"/>
      <c r="IN65" s="135"/>
      <c r="IO65" s="135"/>
      <c r="IP65" s="135"/>
      <c r="IQ65" s="135"/>
      <c r="IR65" s="135"/>
      <c r="IS65" s="135"/>
      <c r="IT65" s="135"/>
      <c r="IU65" s="135"/>
      <c r="IV65" s="135"/>
    </row>
    <row r="66" spans="1:256" ht="13">
      <c r="A66" s="523"/>
      <c r="B66" s="500"/>
      <c r="C66" s="401"/>
      <c r="D66" s="530"/>
      <c r="E66" s="500"/>
      <c r="F66" s="500"/>
      <c r="G66" s="401"/>
      <c r="H66" s="510"/>
      <c r="I66" s="287"/>
      <c r="J66" s="530"/>
      <c r="K66" s="500"/>
      <c r="L66" s="465"/>
      <c r="M66" s="364"/>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0"/>
      <c r="CV66" s="280"/>
      <c r="CW66" s="280"/>
      <c r="CX66" s="280"/>
      <c r="CY66" s="280"/>
      <c r="CZ66" s="280"/>
      <c r="DA66" s="280"/>
      <c r="DB66" s="280"/>
      <c r="DC66" s="280"/>
      <c r="DD66" s="280"/>
      <c r="DE66" s="280"/>
      <c r="DF66" s="280"/>
      <c r="DG66" s="280"/>
      <c r="DH66" s="280"/>
      <c r="DI66" s="280"/>
      <c r="DJ66" s="280"/>
      <c r="DK66" s="280"/>
      <c r="DL66" s="280"/>
      <c r="DM66" s="280"/>
      <c r="DN66" s="280"/>
      <c r="DO66" s="280"/>
      <c r="DP66" s="280"/>
      <c r="DQ66" s="280"/>
      <c r="DR66" s="280"/>
      <c r="DS66" s="280"/>
      <c r="DT66" s="280"/>
      <c r="DU66" s="280"/>
      <c r="DV66" s="280"/>
      <c r="DW66" s="280"/>
      <c r="DX66" s="280"/>
      <c r="DY66" s="280"/>
      <c r="DZ66" s="280"/>
      <c r="EA66" s="280"/>
      <c r="EB66" s="280"/>
      <c r="EC66" s="280"/>
      <c r="ED66" s="280"/>
      <c r="EE66" s="280"/>
      <c r="EF66" s="280"/>
      <c r="EG66" s="280"/>
      <c r="EH66" s="280"/>
      <c r="EI66" s="280"/>
      <c r="EJ66" s="280"/>
      <c r="EK66" s="280"/>
      <c r="EL66" s="280"/>
      <c r="EM66" s="280"/>
      <c r="EN66" s="280"/>
      <c r="EO66" s="280"/>
      <c r="EP66" s="280"/>
      <c r="EQ66" s="280"/>
      <c r="ER66" s="280"/>
      <c r="ES66" s="280"/>
      <c r="ET66" s="280"/>
      <c r="EU66" s="280"/>
      <c r="EV66" s="280"/>
      <c r="EW66" s="280"/>
      <c r="EX66" s="280"/>
      <c r="EY66" s="280"/>
      <c r="EZ66" s="280"/>
      <c r="FA66" s="280"/>
      <c r="FB66" s="280"/>
      <c r="FC66" s="280"/>
      <c r="FD66" s="280"/>
      <c r="FE66" s="280"/>
      <c r="FF66" s="280"/>
      <c r="FG66" s="280"/>
      <c r="FH66" s="280"/>
      <c r="FI66" s="280"/>
      <c r="FJ66" s="280"/>
      <c r="FK66" s="280"/>
      <c r="FL66" s="280"/>
      <c r="FM66" s="280"/>
      <c r="FN66" s="280"/>
      <c r="FO66" s="280"/>
      <c r="FP66" s="280"/>
      <c r="FQ66" s="280"/>
      <c r="FR66" s="280"/>
      <c r="FS66" s="280"/>
      <c r="FT66" s="280"/>
      <c r="FU66" s="280"/>
      <c r="FV66" s="280"/>
      <c r="FW66" s="280"/>
      <c r="FX66" s="135"/>
      <c r="FY66" s="135"/>
      <c r="FZ66" s="135"/>
      <c r="GA66" s="135"/>
      <c r="GB66" s="135"/>
      <c r="GC66" s="135"/>
      <c r="GD66" s="135"/>
      <c r="GE66" s="135"/>
      <c r="GF66" s="135"/>
      <c r="GG66" s="135"/>
      <c r="GH66" s="135"/>
      <c r="GI66" s="135"/>
      <c r="GJ66" s="135"/>
      <c r="GK66" s="135"/>
      <c r="GL66" s="135"/>
      <c r="GM66" s="135"/>
      <c r="GN66" s="135"/>
      <c r="GO66" s="135"/>
      <c r="GP66" s="135"/>
      <c r="GQ66" s="135"/>
      <c r="GR66" s="135"/>
      <c r="GS66" s="135"/>
      <c r="GT66" s="135"/>
      <c r="GU66" s="135"/>
      <c r="GV66" s="135"/>
      <c r="GW66" s="135"/>
      <c r="GX66" s="135"/>
      <c r="GY66" s="135"/>
      <c r="GZ66" s="135"/>
      <c r="HA66" s="135"/>
      <c r="HB66" s="135"/>
      <c r="HC66" s="135"/>
      <c r="HD66" s="135"/>
      <c r="HE66" s="135"/>
      <c r="HF66" s="135"/>
      <c r="HG66" s="135"/>
      <c r="HH66" s="135"/>
      <c r="HI66" s="135"/>
      <c r="HJ66" s="135"/>
      <c r="HK66" s="135"/>
      <c r="HL66" s="135"/>
      <c r="HM66" s="135"/>
      <c r="HN66" s="135"/>
      <c r="HO66" s="135"/>
      <c r="HP66" s="135"/>
      <c r="HQ66" s="135"/>
      <c r="HR66" s="135"/>
      <c r="HS66" s="135"/>
      <c r="HT66" s="135"/>
      <c r="HU66" s="135"/>
      <c r="HV66" s="135"/>
      <c r="HW66" s="135"/>
      <c r="HX66" s="135"/>
      <c r="HY66" s="135"/>
      <c r="HZ66" s="135"/>
      <c r="IA66" s="135"/>
      <c r="IB66" s="135"/>
      <c r="IC66" s="135"/>
      <c r="ID66" s="135"/>
      <c r="IE66" s="135"/>
      <c r="IF66" s="135"/>
      <c r="IG66" s="135"/>
      <c r="IH66" s="135"/>
      <c r="II66" s="135"/>
      <c r="IJ66" s="135"/>
      <c r="IK66" s="135"/>
      <c r="IL66" s="135"/>
      <c r="IM66" s="135"/>
      <c r="IN66" s="135"/>
      <c r="IO66" s="135"/>
      <c r="IP66" s="135"/>
      <c r="IQ66" s="135"/>
      <c r="IR66" s="135"/>
      <c r="IS66" s="135"/>
      <c r="IT66" s="135"/>
      <c r="IU66" s="135"/>
      <c r="IV66" s="135"/>
    </row>
    <row r="67" spans="1:256" ht="13">
      <c r="A67" s="523"/>
      <c r="B67" s="500"/>
      <c r="C67" s="401"/>
      <c r="D67" s="530"/>
      <c r="E67" s="500"/>
      <c r="F67" s="500"/>
      <c r="G67" s="401"/>
      <c r="H67" s="510"/>
      <c r="I67" s="287"/>
      <c r="J67" s="530"/>
      <c r="K67" s="500"/>
      <c r="L67" s="465"/>
      <c r="M67" s="364"/>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0"/>
      <c r="DK67" s="280"/>
      <c r="DL67" s="280"/>
      <c r="DM67" s="280"/>
      <c r="DN67" s="280"/>
      <c r="DO67" s="280"/>
      <c r="DP67" s="280"/>
      <c r="DQ67" s="280"/>
      <c r="DR67" s="280"/>
      <c r="DS67" s="280"/>
      <c r="DT67" s="280"/>
      <c r="DU67" s="280"/>
      <c r="DV67" s="280"/>
      <c r="DW67" s="280"/>
      <c r="DX67" s="280"/>
      <c r="DY67" s="280"/>
      <c r="DZ67" s="280"/>
      <c r="EA67" s="280"/>
      <c r="EB67" s="280"/>
      <c r="EC67" s="280"/>
      <c r="ED67" s="280"/>
      <c r="EE67" s="280"/>
      <c r="EF67" s="280"/>
      <c r="EG67" s="280"/>
      <c r="EH67" s="280"/>
      <c r="EI67" s="280"/>
      <c r="EJ67" s="280"/>
      <c r="EK67" s="280"/>
      <c r="EL67" s="280"/>
      <c r="EM67" s="280"/>
      <c r="EN67" s="280"/>
      <c r="EO67" s="280"/>
      <c r="EP67" s="280"/>
      <c r="EQ67" s="280"/>
      <c r="ER67" s="280"/>
      <c r="ES67" s="280"/>
      <c r="ET67" s="280"/>
      <c r="EU67" s="280"/>
      <c r="EV67" s="280"/>
      <c r="EW67" s="280"/>
      <c r="EX67" s="280"/>
      <c r="EY67" s="280"/>
      <c r="EZ67" s="280"/>
      <c r="FA67" s="280"/>
      <c r="FB67" s="280"/>
      <c r="FC67" s="280"/>
      <c r="FD67" s="280"/>
      <c r="FE67" s="280"/>
      <c r="FF67" s="280"/>
      <c r="FG67" s="280"/>
      <c r="FH67" s="280"/>
      <c r="FI67" s="280"/>
      <c r="FJ67" s="280"/>
      <c r="FK67" s="280"/>
      <c r="FL67" s="280"/>
      <c r="FM67" s="280"/>
      <c r="FN67" s="280"/>
      <c r="FO67" s="280"/>
      <c r="FP67" s="280"/>
      <c r="FQ67" s="280"/>
      <c r="FR67" s="280"/>
      <c r="FS67" s="280"/>
      <c r="FT67" s="280"/>
      <c r="FU67" s="280"/>
      <c r="FV67" s="280"/>
      <c r="FW67" s="280"/>
      <c r="FX67" s="135"/>
      <c r="FY67" s="135"/>
      <c r="FZ67" s="135"/>
      <c r="GA67" s="135"/>
      <c r="GB67" s="135"/>
      <c r="GC67" s="135"/>
      <c r="GD67" s="135"/>
      <c r="GE67" s="135"/>
      <c r="GF67" s="135"/>
      <c r="GG67" s="135"/>
      <c r="GH67" s="135"/>
      <c r="GI67" s="135"/>
      <c r="GJ67" s="135"/>
      <c r="GK67" s="135"/>
      <c r="GL67" s="135"/>
      <c r="GM67" s="135"/>
      <c r="GN67" s="135"/>
      <c r="GO67" s="135"/>
      <c r="GP67" s="135"/>
      <c r="GQ67" s="135"/>
      <c r="GR67" s="135"/>
      <c r="GS67" s="135"/>
      <c r="GT67" s="135"/>
      <c r="GU67" s="135"/>
      <c r="GV67" s="135"/>
      <c r="GW67" s="135"/>
      <c r="GX67" s="135"/>
      <c r="GY67" s="135"/>
      <c r="GZ67" s="135"/>
      <c r="HA67" s="135"/>
      <c r="HB67" s="135"/>
      <c r="HC67" s="135"/>
      <c r="HD67" s="135"/>
      <c r="HE67" s="135"/>
      <c r="HF67" s="135"/>
      <c r="HG67" s="135"/>
      <c r="HH67" s="135"/>
      <c r="HI67" s="135"/>
      <c r="HJ67" s="135"/>
      <c r="HK67" s="135"/>
      <c r="HL67" s="135"/>
      <c r="HM67" s="135"/>
      <c r="HN67" s="135"/>
      <c r="HO67" s="135"/>
      <c r="HP67" s="135"/>
      <c r="HQ67" s="135"/>
      <c r="HR67" s="135"/>
      <c r="HS67" s="135"/>
      <c r="HT67" s="135"/>
      <c r="HU67" s="135"/>
      <c r="HV67" s="135"/>
      <c r="HW67" s="135"/>
      <c r="HX67" s="135"/>
      <c r="HY67" s="135"/>
      <c r="HZ67" s="135"/>
      <c r="IA67" s="135"/>
      <c r="IB67" s="135"/>
      <c r="IC67" s="135"/>
      <c r="ID67" s="135"/>
      <c r="IE67" s="135"/>
      <c r="IF67" s="135"/>
      <c r="IG67" s="135"/>
      <c r="IH67" s="135"/>
      <c r="II67" s="135"/>
      <c r="IJ67" s="135"/>
      <c r="IK67" s="135"/>
      <c r="IL67" s="135"/>
      <c r="IM67" s="135"/>
      <c r="IN67" s="135"/>
      <c r="IO67" s="135"/>
      <c r="IP67" s="135"/>
      <c r="IQ67" s="135"/>
      <c r="IR67" s="135"/>
      <c r="IS67" s="135"/>
      <c r="IT67" s="135"/>
      <c r="IU67" s="135"/>
      <c r="IV67" s="135"/>
    </row>
    <row r="68" spans="1:256" ht="13">
      <c r="A68" s="523"/>
      <c r="B68" s="500"/>
      <c r="C68" s="401"/>
      <c r="D68" s="530"/>
      <c r="E68" s="500"/>
      <c r="F68" s="500"/>
      <c r="G68" s="401"/>
      <c r="H68" s="510"/>
      <c r="I68" s="287"/>
      <c r="J68" s="530"/>
      <c r="K68" s="500"/>
      <c r="L68" s="465"/>
      <c r="M68" s="364"/>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c r="DM68" s="280"/>
      <c r="DN68" s="280"/>
      <c r="DO68" s="280"/>
      <c r="DP68" s="280"/>
      <c r="DQ68" s="280"/>
      <c r="DR68" s="280"/>
      <c r="DS68" s="280"/>
      <c r="DT68" s="280"/>
      <c r="DU68" s="280"/>
      <c r="DV68" s="280"/>
      <c r="DW68" s="280"/>
      <c r="DX68" s="280"/>
      <c r="DY68" s="280"/>
      <c r="DZ68" s="280"/>
      <c r="EA68" s="280"/>
      <c r="EB68" s="280"/>
      <c r="EC68" s="280"/>
      <c r="ED68" s="280"/>
      <c r="EE68" s="280"/>
      <c r="EF68" s="280"/>
      <c r="EG68" s="280"/>
      <c r="EH68" s="280"/>
      <c r="EI68" s="280"/>
      <c r="EJ68" s="280"/>
      <c r="EK68" s="280"/>
      <c r="EL68" s="280"/>
      <c r="EM68" s="280"/>
      <c r="EN68" s="280"/>
      <c r="EO68" s="280"/>
      <c r="EP68" s="280"/>
      <c r="EQ68" s="280"/>
      <c r="ER68" s="280"/>
      <c r="ES68" s="280"/>
      <c r="ET68" s="280"/>
      <c r="EU68" s="280"/>
      <c r="EV68" s="280"/>
      <c r="EW68" s="280"/>
      <c r="EX68" s="280"/>
      <c r="EY68" s="280"/>
      <c r="EZ68" s="280"/>
      <c r="FA68" s="280"/>
      <c r="FB68" s="280"/>
      <c r="FC68" s="280"/>
      <c r="FD68" s="280"/>
      <c r="FE68" s="280"/>
      <c r="FF68" s="280"/>
      <c r="FG68" s="280"/>
      <c r="FH68" s="280"/>
      <c r="FI68" s="280"/>
      <c r="FJ68" s="280"/>
      <c r="FK68" s="280"/>
      <c r="FL68" s="280"/>
      <c r="FM68" s="280"/>
      <c r="FN68" s="280"/>
      <c r="FO68" s="280"/>
      <c r="FP68" s="280"/>
      <c r="FQ68" s="280"/>
      <c r="FR68" s="280"/>
      <c r="FS68" s="280"/>
      <c r="FT68" s="280"/>
      <c r="FU68" s="280"/>
      <c r="FV68" s="280"/>
      <c r="FW68" s="280"/>
      <c r="FX68" s="135"/>
      <c r="FY68" s="135"/>
      <c r="FZ68" s="135"/>
      <c r="GA68" s="135"/>
      <c r="GB68" s="135"/>
      <c r="GC68" s="135"/>
      <c r="GD68" s="135"/>
      <c r="GE68" s="135"/>
      <c r="GF68" s="135"/>
      <c r="GG68" s="135"/>
      <c r="GH68" s="135"/>
      <c r="GI68" s="135"/>
      <c r="GJ68" s="135"/>
      <c r="GK68" s="135"/>
      <c r="GL68" s="135"/>
      <c r="GM68" s="135"/>
      <c r="GN68" s="135"/>
      <c r="GO68" s="135"/>
      <c r="GP68" s="135"/>
      <c r="GQ68" s="135"/>
      <c r="GR68" s="135"/>
      <c r="GS68" s="135"/>
      <c r="GT68" s="135"/>
      <c r="GU68" s="135"/>
      <c r="GV68" s="135"/>
      <c r="GW68" s="135"/>
      <c r="GX68" s="135"/>
      <c r="GY68" s="135"/>
      <c r="GZ68" s="135"/>
      <c r="HA68" s="135"/>
      <c r="HB68" s="135"/>
      <c r="HC68" s="135"/>
      <c r="HD68" s="135"/>
      <c r="HE68" s="135"/>
      <c r="HF68" s="135"/>
      <c r="HG68" s="135"/>
      <c r="HH68" s="135"/>
      <c r="HI68" s="135"/>
      <c r="HJ68" s="135"/>
      <c r="HK68" s="135"/>
      <c r="HL68" s="135"/>
      <c r="HM68" s="135"/>
      <c r="HN68" s="135"/>
      <c r="HO68" s="135"/>
      <c r="HP68" s="135"/>
      <c r="HQ68" s="135"/>
      <c r="HR68" s="135"/>
      <c r="HS68" s="135"/>
      <c r="HT68" s="135"/>
      <c r="HU68" s="135"/>
      <c r="HV68" s="135"/>
      <c r="HW68" s="135"/>
      <c r="HX68" s="135"/>
      <c r="HY68" s="135"/>
      <c r="HZ68" s="135"/>
      <c r="IA68" s="135"/>
      <c r="IB68" s="135"/>
      <c r="IC68" s="135"/>
      <c r="ID68" s="135"/>
      <c r="IE68" s="135"/>
      <c r="IF68" s="135"/>
      <c r="IG68" s="135"/>
      <c r="IH68" s="135"/>
      <c r="II68" s="135"/>
      <c r="IJ68" s="135"/>
      <c r="IK68" s="135"/>
      <c r="IL68" s="135"/>
      <c r="IM68" s="135"/>
      <c r="IN68" s="135"/>
      <c r="IO68" s="135"/>
      <c r="IP68" s="135"/>
      <c r="IQ68" s="135"/>
      <c r="IR68" s="135"/>
      <c r="IS68" s="135"/>
      <c r="IT68" s="135"/>
      <c r="IU68" s="135"/>
      <c r="IV68" s="135"/>
    </row>
    <row r="69" spans="1:256" ht="13">
      <c r="A69" s="523"/>
      <c r="B69" s="500"/>
      <c r="C69" s="401"/>
      <c r="D69" s="530"/>
      <c r="E69" s="500"/>
      <c r="F69" s="500"/>
      <c r="G69" s="401"/>
      <c r="H69" s="510"/>
      <c r="I69" s="287"/>
      <c r="J69" s="530"/>
      <c r="K69" s="500"/>
      <c r="L69" s="465"/>
      <c r="M69" s="364"/>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c r="DM69" s="280"/>
      <c r="DN69" s="280"/>
      <c r="DO69" s="280"/>
      <c r="DP69" s="280"/>
      <c r="DQ69" s="280"/>
      <c r="DR69" s="280"/>
      <c r="DS69" s="280"/>
      <c r="DT69" s="280"/>
      <c r="DU69" s="280"/>
      <c r="DV69" s="280"/>
      <c r="DW69" s="280"/>
      <c r="DX69" s="280"/>
      <c r="DY69" s="280"/>
      <c r="DZ69" s="280"/>
      <c r="EA69" s="280"/>
      <c r="EB69" s="280"/>
      <c r="EC69" s="280"/>
      <c r="ED69" s="280"/>
      <c r="EE69" s="280"/>
      <c r="EF69" s="280"/>
      <c r="EG69" s="280"/>
      <c r="EH69" s="280"/>
      <c r="EI69" s="280"/>
      <c r="EJ69" s="280"/>
      <c r="EK69" s="280"/>
      <c r="EL69" s="280"/>
      <c r="EM69" s="280"/>
      <c r="EN69" s="280"/>
      <c r="EO69" s="280"/>
      <c r="EP69" s="280"/>
      <c r="EQ69" s="280"/>
      <c r="ER69" s="280"/>
      <c r="ES69" s="280"/>
      <c r="ET69" s="280"/>
      <c r="EU69" s="280"/>
      <c r="EV69" s="280"/>
      <c r="EW69" s="280"/>
      <c r="EX69" s="280"/>
      <c r="EY69" s="280"/>
      <c r="EZ69" s="280"/>
      <c r="FA69" s="280"/>
      <c r="FB69" s="280"/>
      <c r="FC69" s="280"/>
      <c r="FD69" s="280"/>
      <c r="FE69" s="280"/>
      <c r="FF69" s="280"/>
      <c r="FG69" s="280"/>
      <c r="FH69" s="280"/>
      <c r="FI69" s="280"/>
      <c r="FJ69" s="280"/>
      <c r="FK69" s="280"/>
      <c r="FL69" s="280"/>
      <c r="FM69" s="280"/>
      <c r="FN69" s="280"/>
      <c r="FO69" s="280"/>
      <c r="FP69" s="280"/>
      <c r="FQ69" s="280"/>
      <c r="FR69" s="280"/>
      <c r="FS69" s="280"/>
      <c r="FT69" s="280"/>
      <c r="FU69" s="280"/>
      <c r="FV69" s="280"/>
      <c r="FW69" s="280"/>
      <c r="FX69" s="135"/>
      <c r="FY69" s="135"/>
      <c r="FZ69" s="135"/>
      <c r="GA69" s="135"/>
      <c r="GB69" s="135"/>
      <c r="GC69" s="135"/>
      <c r="GD69" s="135"/>
      <c r="GE69" s="135"/>
      <c r="GF69" s="135"/>
      <c r="GG69" s="135"/>
      <c r="GH69" s="135"/>
      <c r="GI69" s="135"/>
      <c r="GJ69" s="135"/>
      <c r="GK69" s="135"/>
      <c r="GL69" s="135"/>
      <c r="GM69" s="135"/>
      <c r="GN69" s="135"/>
      <c r="GO69" s="135"/>
      <c r="GP69" s="135"/>
      <c r="GQ69" s="135"/>
      <c r="GR69" s="135"/>
      <c r="GS69" s="135"/>
      <c r="GT69" s="135"/>
      <c r="GU69" s="135"/>
      <c r="GV69" s="135"/>
      <c r="GW69" s="135"/>
      <c r="GX69" s="135"/>
      <c r="GY69" s="135"/>
      <c r="GZ69" s="135"/>
      <c r="HA69" s="135"/>
      <c r="HB69" s="135"/>
      <c r="HC69" s="135"/>
      <c r="HD69" s="135"/>
      <c r="HE69" s="135"/>
      <c r="HF69" s="135"/>
      <c r="HG69" s="135"/>
      <c r="HH69" s="135"/>
      <c r="HI69" s="135"/>
      <c r="HJ69" s="135"/>
      <c r="HK69" s="135"/>
      <c r="HL69" s="135"/>
      <c r="HM69" s="135"/>
      <c r="HN69" s="135"/>
      <c r="HO69" s="135"/>
      <c r="HP69" s="135"/>
      <c r="HQ69" s="135"/>
      <c r="HR69" s="135"/>
      <c r="HS69" s="135"/>
      <c r="HT69" s="135"/>
      <c r="HU69" s="135"/>
      <c r="HV69" s="135"/>
      <c r="HW69" s="135"/>
      <c r="HX69" s="135"/>
      <c r="HY69" s="135"/>
      <c r="HZ69" s="135"/>
      <c r="IA69" s="135"/>
      <c r="IB69" s="135"/>
      <c r="IC69" s="135"/>
      <c r="ID69" s="135"/>
      <c r="IE69" s="135"/>
      <c r="IF69" s="135"/>
      <c r="IG69" s="135"/>
      <c r="IH69" s="135"/>
      <c r="II69" s="135"/>
      <c r="IJ69" s="135"/>
      <c r="IK69" s="135"/>
      <c r="IL69" s="135"/>
      <c r="IM69" s="135"/>
      <c r="IN69" s="135"/>
      <c r="IO69" s="135"/>
      <c r="IP69" s="135"/>
      <c r="IQ69" s="135"/>
      <c r="IR69" s="135"/>
      <c r="IS69" s="135"/>
      <c r="IT69" s="135"/>
      <c r="IU69" s="135"/>
      <c r="IV69" s="135"/>
    </row>
    <row r="70" spans="1:256" ht="13">
      <c r="A70" s="523"/>
      <c r="B70" s="500"/>
      <c r="C70" s="401"/>
      <c r="D70" s="530"/>
      <c r="E70" s="500"/>
      <c r="F70" s="500"/>
      <c r="G70" s="401"/>
      <c r="H70" s="510"/>
      <c r="I70" s="287"/>
      <c r="J70" s="530"/>
      <c r="K70" s="500"/>
      <c r="L70" s="465"/>
      <c r="M70" s="364"/>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c r="DM70" s="280"/>
      <c r="DN70" s="280"/>
      <c r="DO70" s="280"/>
      <c r="DP70" s="280"/>
      <c r="DQ70" s="280"/>
      <c r="DR70" s="280"/>
      <c r="DS70" s="280"/>
      <c r="DT70" s="280"/>
      <c r="DU70" s="280"/>
      <c r="DV70" s="280"/>
      <c r="DW70" s="280"/>
      <c r="DX70" s="280"/>
      <c r="DY70" s="280"/>
      <c r="DZ70" s="280"/>
      <c r="EA70" s="280"/>
      <c r="EB70" s="280"/>
      <c r="EC70" s="280"/>
      <c r="ED70" s="280"/>
      <c r="EE70" s="280"/>
      <c r="EF70" s="280"/>
      <c r="EG70" s="280"/>
      <c r="EH70" s="280"/>
      <c r="EI70" s="280"/>
      <c r="EJ70" s="280"/>
      <c r="EK70" s="280"/>
      <c r="EL70" s="280"/>
      <c r="EM70" s="280"/>
      <c r="EN70" s="280"/>
      <c r="EO70" s="280"/>
      <c r="EP70" s="280"/>
      <c r="EQ70" s="280"/>
      <c r="ER70" s="280"/>
      <c r="ES70" s="280"/>
      <c r="ET70" s="280"/>
      <c r="EU70" s="280"/>
      <c r="EV70" s="280"/>
      <c r="EW70" s="280"/>
      <c r="EX70" s="280"/>
      <c r="EY70" s="280"/>
      <c r="EZ70" s="280"/>
      <c r="FA70" s="280"/>
      <c r="FB70" s="280"/>
      <c r="FC70" s="280"/>
      <c r="FD70" s="280"/>
      <c r="FE70" s="280"/>
      <c r="FF70" s="280"/>
      <c r="FG70" s="280"/>
      <c r="FH70" s="280"/>
      <c r="FI70" s="280"/>
      <c r="FJ70" s="280"/>
      <c r="FK70" s="280"/>
      <c r="FL70" s="280"/>
      <c r="FM70" s="280"/>
      <c r="FN70" s="280"/>
      <c r="FO70" s="280"/>
      <c r="FP70" s="280"/>
      <c r="FQ70" s="280"/>
      <c r="FR70" s="280"/>
      <c r="FS70" s="280"/>
      <c r="FT70" s="280"/>
      <c r="FU70" s="280"/>
      <c r="FV70" s="280"/>
      <c r="FW70" s="280"/>
      <c r="FX70" s="135"/>
      <c r="FY70" s="135"/>
      <c r="FZ70" s="135"/>
      <c r="GA70" s="135"/>
      <c r="GB70" s="135"/>
      <c r="GC70" s="135"/>
      <c r="GD70" s="135"/>
      <c r="GE70" s="135"/>
      <c r="GF70" s="135"/>
      <c r="GG70" s="135"/>
      <c r="GH70" s="135"/>
      <c r="GI70" s="135"/>
      <c r="GJ70" s="135"/>
      <c r="GK70" s="135"/>
      <c r="GL70" s="135"/>
      <c r="GM70" s="135"/>
      <c r="GN70" s="135"/>
      <c r="GO70" s="135"/>
      <c r="GP70" s="135"/>
      <c r="GQ70" s="135"/>
      <c r="GR70" s="135"/>
      <c r="GS70" s="135"/>
      <c r="GT70" s="135"/>
      <c r="GU70" s="135"/>
      <c r="GV70" s="135"/>
      <c r="GW70" s="135"/>
      <c r="GX70" s="135"/>
      <c r="GY70" s="135"/>
      <c r="GZ70" s="135"/>
      <c r="HA70" s="135"/>
      <c r="HB70" s="135"/>
      <c r="HC70" s="135"/>
      <c r="HD70" s="135"/>
      <c r="HE70" s="135"/>
      <c r="HF70" s="135"/>
      <c r="HG70" s="135"/>
      <c r="HH70" s="135"/>
      <c r="HI70" s="135"/>
      <c r="HJ70" s="135"/>
      <c r="HK70" s="135"/>
      <c r="HL70" s="135"/>
      <c r="HM70" s="135"/>
      <c r="HN70" s="135"/>
      <c r="HO70" s="135"/>
      <c r="HP70" s="135"/>
      <c r="HQ70" s="135"/>
      <c r="HR70" s="135"/>
      <c r="HS70" s="135"/>
      <c r="HT70" s="135"/>
      <c r="HU70" s="135"/>
      <c r="HV70" s="135"/>
      <c r="HW70" s="135"/>
      <c r="HX70" s="135"/>
      <c r="HY70" s="135"/>
      <c r="HZ70" s="135"/>
      <c r="IA70" s="135"/>
      <c r="IB70" s="135"/>
      <c r="IC70" s="135"/>
      <c r="ID70" s="135"/>
      <c r="IE70" s="135"/>
      <c r="IF70" s="135"/>
      <c r="IG70" s="135"/>
      <c r="IH70" s="135"/>
      <c r="II70" s="135"/>
      <c r="IJ70" s="135"/>
      <c r="IK70" s="135"/>
      <c r="IL70" s="135"/>
      <c r="IM70" s="135"/>
      <c r="IN70" s="135"/>
      <c r="IO70" s="135"/>
      <c r="IP70" s="135"/>
      <c r="IQ70" s="135"/>
      <c r="IR70" s="135"/>
      <c r="IS70" s="135"/>
      <c r="IT70" s="135"/>
      <c r="IU70" s="135"/>
      <c r="IV70" s="135"/>
    </row>
    <row r="71" spans="1:256" ht="13">
      <c r="A71" s="523"/>
      <c r="B71" s="500"/>
      <c r="C71" s="401"/>
      <c r="D71" s="530"/>
      <c r="E71" s="500"/>
      <c r="F71" s="500"/>
      <c r="G71" s="401"/>
      <c r="H71" s="510"/>
      <c r="I71" s="287"/>
      <c r="J71" s="530"/>
      <c r="K71" s="500"/>
      <c r="L71" s="465"/>
      <c r="M71" s="364"/>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c r="DM71" s="280"/>
      <c r="DN71" s="280"/>
      <c r="DO71" s="280"/>
      <c r="DP71" s="280"/>
      <c r="DQ71" s="280"/>
      <c r="DR71" s="280"/>
      <c r="DS71" s="280"/>
      <c r="DT71" s="280"/>
      <c r="DU71" s="280"/>
      <c r="DV71" s="280"/>
      <c r="DW71" s="280"/>
      <c r="DX71" s="280"/>
      <c r="DY71" s="280"/>
      <c r="DZ71" s="280"/>
      <c r="EA71" s="280"/>
      <c r="EB71" s="280"/>
      <c r="EC71" s="280"/>
      <c r="ED71" s="280"/>
      <c r="EE71" s="280"/>
      <c r="EF71" s="280"/>
      <c r="EG71" s="280"/>
      <c r="EH71" s="280"/>
      <c r="EI71" s="280"/>
      <c r="EJ71" s="280"/>
      <c r="EK71" s="280"/>
      <c r="EL71" s="280"/>
      <c r="EM71" s="280"/>
      <c r="EN71" s="280"/>
      <c r="EO71" s="280"/>
      <c r="EP71" s="280"/>
      <c r="EQ71" s="280"/>
      <c r="ER71" s="280"/>
      <c r="ES71" s="280"/>
      <c r="ET71" s="280"/>
      <c r="EU71" s="280"/>
      <c r="EV71" s="280"/>
      <c r="EW71" s="280"/>
      <c r="EX71" s="280"/>
      <c r="EY71" s="280"/>
      <c r="EZ71" s="280"/>
      <c r="FA71" s="280"/>
      <c r="FB71" s="280"/>
      <c r="FC71" s="280"/>
      <c r="FD71" s="280"/>
      <c r="FE71" s="280"/>
      <c r="FF71" s="280"/>
      <c r="FG71" s="280"/>
      <c r="FH71" s="280"/>
      <c r="FI71" s="280"/>
      <c r="FJ71" s="280"/>
      <c r="FK71" s="280"/>
      <c r="FL71" s="280"/>
      <c r="FM71" s="280"/>
      <c r="FN71" s="280"/>
      <c r="FO71" s="280"/>
      <c r="FP71" s="280"/>
      <c r="FQ71" s="280"/>
      <c r="FR71" s="280"/>
      <c r="FS71" s="280"/>
      <c r="FT71" s="280"/>
      <c r="FU71" s="280"/>
      <c r="FV71" s="280"/>
      <c r="FW71" s="280"/>
      <c r="FX71" s="135"/>
      <c r="FY71" s="135"/>
      <c r="FZ71" s="135"/>
      <c r="GA71" s="135"/>
      <c r="GB71" s="135"/>
      <c r="GC71" s="135"/>
      <c r="GD71" s="135"/>
      <c r="GE71" s="135"/>
      <c r="GF71" s="135"/>
      <c r="GG71" s="135"/>
      <c r="GH71" s="135"/>
      <c r="GI71" s="135"/>
      <c r="GJ71" s="135"/>
      <c r="GK71" s="135"/>
      <c r="GL71" s="135"/>
      <c r="GM71" s="135"/>
      <c r="GN71" s="135"/>
      <c r="GO71" s="135"/>
      <c r="GP71" s="135"/>
      <c r="GQ71" s="135"/>
      <c r="GR71" s="135"/>
      <c r="GS71" s="135"/>
      <c r="GT71" s="135"/>
      <c r="GU71" s="135"/>
      <c r="GV71" s="135"/>
      <c r="GW71" s="135"/>
      <c r="GX71" s="135"/>
      <c r="GY71" s="135"/>
      <c r="GZ71" s="135"/>
      <c r="HA71" s="135"/>
      <c r="HB71" s="135"/>
      <c r="HC71" s="135"/>
      <c r="HD71" s="135"/>
      <c r="HE71" s="135"/>
      <c r="HF71" s="135"/>
      <c r="HG71" s="135"/>
      <c r="HH71" s="135"/>
      <c r="HI71" s="135"/>
      <c r="HJ71" s="135"/>
      <c r="HK71" s="135"/>
      <c r="HL71" s="135"/>
      <c r="HM71" s="135"/>
      <c r="HN71" s="135"/>
      <c r="HO71" s="135"/>
      <c r="HP71" s="135"/>
      <c r="HQ71" s="135"/>
      <c r="HR71" s="135"/>
      <c r="HS71" s="135"/>
      <c r="HT71" s="135"/>
      <c r="HU71" s="135"/>
      <c r="HV71" s="135"/>
      <c r="HW71" s="135"/>
      <c r="HX71" s="135"/>
      <c r="HY71" s="135"/>
      <c r="HZ71" s="135"/>
      <c r="IA71" s="135"/>
      <c r="IB71" s="135"/>
      <c r="IC71" s="135"/>
      <c r="ID71" s="135"/>
      <c r="IE71" s="135"/>
      <c r="IF71" s="135"/>
      <c r="IG71" s="135"/>
      <c r="IH71" s="135"/>
      <c r="II71" s="135"/>
      <c r="IJ71" s="135"/>
      <c r="IK71" s="135"/>
      <c r="IL71" s="135"/>
      <c r="IM71" s="135"/>
      <c r="IN71" s="135"/>
      <c r="IO71" s="135"/>
      <c r="IP71" s="135"/>
      <c r="IQ71" s="135"/>
      <c r="IR71" s="135"/>
      <c r="IS71" s="135"/>
      <c r="IT71" s="135"/>
      <c r="IU71" s="135"/>
      <c r="IV71" s="135"/>
    </row>
    <row r="72" spans="1:256" ht="13">
      <c r="A72" s="523"/>
      <c r="B72" s="500"/>
      <c r="C72" s="401"/>
      <c r="D72" s="530"/>
      <c r="E72" s="500"/>
      <c r="F72" s="500"/>
      <c r="G72" s="401"/>
      <c r="H72" s="510"/>
      <c r="I72" s="287"/>
      <c r="J72" s="530"/>
      <c r="K72" s="500"/>
      <c r="L72" s="465"/>
      <c r="M72" s="364"/>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0"/>
      <c r="CV72" s="280"/>
      <c r="CW72" s="280"/>
      <c r="CX72" s="280"/>
      <c r="CY72" s="280"/>
      <c r="CZ72" s="280"/>
      <c r="DA72" s="280"/>
      <c r="DB72" s="280"/>
      <c r="DC72" s="280"/>
      <c r="DD72" s="280"/>
      <c r="DE72" s="280"/>
      <c r="DF72" s="280"/>
      <c r="DG72" s="280"/>
      <c r="DH72" s="280"/>
      <c r="DI72" s="280"/>
      <c r="DJ72" s="280"/>
      <c r="DK72" s="280"/>
      <c r="DL72" s="280"/>
      <c r="DM72" s="280"/>
      <c r="DN72" s="280"/>
      <c r="DO72" s="280"/>
      <c r="DP72" s="280"/>
      <c r="DQ72" s="280"/>
      <c r="DR72" s="280"/>
      <c r="DS72" s="280"/>
      <c r="DT72" s="280"/>
      <c r="DU72" s="280"/>
      <c r="DV72" s="280"/>
      <c r="DW72" s="280"/>
      <c r="DX72" s="280"/>
      <c r="DY72" s="280"/>
      <c r="DZ72" s="280"/>
      <c r="EA72" s="280"/>
      <c r="EB72" s="280"/>
      <c r="EC72" s="280"/>
      <c r="ED72" s="280"/>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80"/>
      <c r="FF72" s="280"/>
      <c r="FG72" s="280"/>
      <c r="FH72" s="280"/>
      <c r="FI72" s="280"/>
      <c r="FJ72" s="280"/>
      <c r="FK72" s="280"/>
      <c r="FL72" s="280"/>
      <c r="FM72" s="280"/>
      <c r="FN72" s="280"/>
      <c r="FO72" s="280"/>
      <c r="FP72" s="280"/>
      <c r="FQ72" s="280"/>
      <c r="FR72" s="280"/>
      <c r="FS72" s="280"/>
      <c r="FT72" s="280"/>
      <c r="FU72" s="280"/>
      <c r="FV72" s="280"/>
      <c r="FW72" s="280"/>
      <c r="FX72" s="135"/>
      <c r="FY72" s="135"/>
      <c r="FZ72" s="135"/>
      <c r="GA72" s="135"/>
      <c r="GB72" s="135"/>
      <c r="GC72" s="135"/>
      <c r="GD72" s="135"/>
      <c r="GE72" s="135"/>
      <c r="GF72" s="135"/>
      <c r="GG72" s="135"/>
      <c r="GH72" s="135"/>
      <c r="GI72" s="135"/>
      <c r="GJ72" s="135"/>
      <c r="GK72" s="135"/>
      <c r="GL72" s="135"/>
      <c r="GM72" s="135"/>
      <c r="GN72" s="135"/>
      <c r="GO72" s="135"/>
      <c r="GP72" s="135"/>
      <c r="GQ72" s="135"/>
      <c r="GR72" s="135"/>
      <c r="GS72" s="135"/>
      <c r="GT72" s="135"/>
      <c r="GU72" s="135"/>
      <c r="GV72" s="135"/>
      <c r="GW72" s="135"/>
      <c r="GX72" s="135"/>
      <c r="GY72" s="135"/>
      <c r="GZ72" s="135"/>
      <c r="HA72" s="135"/>
      <c r="HB72" s="135"/>
      <c r="HC72" s="135"/>
      <c r="HD72" s="135"/>
      <c r="HE72" s="135"/>
      <c r="HF72" s="135"/>
      <c r="HG72" s="135"/>
      <c r="HH72" s="135"/>
      <c r="HI72" s="135"/>
      <c r="HJ72" s="135"/>
      <c r="HK72" s="135"/>
      <c r="HL72" s="135"/>
      <c r="HM72" s="135"/>
      <c r="HN72" s="135"/>
      <c r="HO72" s="135"/>
      <c r="HP72" s="135"/>
      <c r="HQ72" s="135"/>
      <c r="HR72" s="135"/>
      <c r="HS72" s="135"/>
      <c r="HT72" s="135"/>
      <c r="HU72" s="135"/>
      <c r="HV72" s="135"/>
      <c r="HW72" s="135"/>
      <c r="HX72" s="135"/>
      <c r="HY72" s="135"/>
      <c r="HZ72" s="135"/>
      <c r="IA72" s="135"/>
      <c r="IB72" s="135"/>
      <c r="IC72" s="135"/>
      <c r="ID72" s="135"/>
      <c r="IE72" s="135"/>
      <c r="IF72" s="135"/>
      <c r="IG72" s="135"/>
      <c r="IH72" s="135"/>
      <c r="II72" s="135"/>
      <c r="IJ72" s="135"/>
      <c r="IK72" s="135"/>
      <c r="IL72" s="135"/>
      <c r="IM72" s="135"/>
      <c r="IN72" s="135"/>
      <c r="IO72" s="135"/>
      <c r="IP72" s="135"/>
      <c r="IQ72" s="135"/>
      <c r="IR72" s="135"/>
      <c r="IS72" s="135"/>
      <c r="IT72" s="135"/>
      <c r="IU72" s="135"/>
      <c r="IV72" s="135"/>
    </row>
    <row r="73" spans="1:256" ht="13">
      <c r="A73" s="523"/>
      <c r="B73" s="500"/>
      <c r="C73" s="401"/>
      <c r="D73" s="530"/>
      <c r="E73" s="500"/>
      <c r="F73" s="500"/>
      <c r="G73" s="401"/>
      <c r="H73" s="510"/>
      <c r="I73" s="287"/>
      <c r="J73" s="530"/>
      <c r="K73" s="500"/>
      <c r="L73" s="465"/>
      <c r="M73" s="364"/>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c r="DM73" s="280"/>
      <c r="DN73" s="280"/>
      <c r="DO73" s="280"/>
      <c r="DP73" s="280"/>
      <c r="DQ73" s="280"/>
      <c r="DR73" s="280"/>
      <c r="DS73" s="280"/>
      <c r="DT73" s="280"/>
      <c r="DU73" s="280"/>
      <c r="DV73" s="280"/>
      <c r="DW73" s="280"/>
      <c r="DX73" s="280"/>
      <c r="DY73" s="280"/>
      <c r="DZ73" s="280"/>
      <c r="EA73" s="280"/>
      <c r="EB73" s="280"/>
      <c r="EC73" s="280"/>
      <c r="ED73" s="280"/>
      <c r="EE73" s="280"/>
      <c r="EF73" s="280"/>
      <c r="EG73" s="280"/>
      <c r="EH73" s="280"/>
      <c r="EI73" s="280"/>
      <c r="EJ73" s="280"/>
      <c r="EK73" s="280"/>
      <c r="EL73" s="280"/>
      <c r="EM73" s="280"/>
      <c r="EN73" s="280"/>
      <c r="EO73" s="280"/>
      <c r="EP73" s="280"/>
      <c r="EQ73" s="280"/>
      <c r="ER73" s="280"/>
      <c r="ES73" s="280"/>
      <c r="ET73" s="280"/>
      <c r="EU73" s="280"/>
      <c r="EV73" s="280"/>
      <c r="EW73" s="280"/>
      <c r="EX73" s="280"/>
      <c r="EY73" s="280"/>
      <c r="EZ73" s="280"/>
      <c r="FA73" s="280"/>
      <c r="FB73" s="280"/>
      <c r="FC73" s="280"/>
      <c r="FD73" s="280"/>
      <c r="FE73" s="280"/>
      <c r="FF73" s="280"/>
      <c r="FG73" s="280"/>
      <c r="FH73" s="280"/>
      <c r="FI73" s="280"/>
      <c r="FJ73" s="280"/>
      <c r="FK73" s="280"/>
      <c r="FL73" s="280"/>
      <c r="FM73" s="280"/>
      <c r="FN73" s="280"/>
      <c r="FO73" s="280"/>
      <c r="FP73" s="280"/>
      <c r="FQ73" s="280"/>
      <c r="FR73" s="280"/>
      <c r="FS73" s="280"/>
      <c r="FT73" s="280"/>
      <c r="FU73" s="280"/>
      <c r="FV73" s="280"/>
      <c r="FW73" s="280"/>
      <c r="FX73" s="135"/>
      <c r="FY73" s="135"/>
      <c r="FZ73" s="135"/>
      <c r="GA73" s="135"/>
      <c r="GB73" s="135"/>
      <c r="GC73" s="135"/>
      <c r="GD73" s="135"/>
      <c r="GE73" s="135"/>
      <c r="GF73" s="135"/>
      <c r="GG73" s="135"/>
      <c r="GH73" s="135"/>
      <c r="GI73" s="135"/>
      <c r="GJ73" s="135"/>
      <c r="GK73" s="135"/>
      <c r="GL73" s="135"/>
      <c r="GM73" s="135"/>
      <c r="GN73" s="135"/>
      <c r="GO73" s="135"/>
      <c r="GP73" s="135"/>
      <c r="GQ73" s="135"/>
      <c r="GR73" s="135"/>
      <c r="GS73" s="135"/>
      <c r="GT73" s="135"/>
      <c r="GU73" s="135"/>
      <c r="GV73" s="135"/>
      <c r="GW73" s="135"/>
      <c r="GX73" s="135"/>
      <c r="GY73" s="135"/>
      <c r="GZ73" s="135"/>
      <c r="HA73" s="135"/>
      <c r="HB73" s="135"/>
      <c r="HC73" s="135"/>
      <c r="HD73" s="135"/>
      <c r="HE73" s="135"/>
      <c r="HF73" s="135"/>
      <c r="HG73" s="135"/>
      <c r="HH73" s="135"/>
      <c r="HI73" s="135"/>
      <c r="HJ73" s="135"/>
      <c r="HK73" s="135"/>
      <c r="HL73" s="135"/>
      <c r="HM73" s="135"/>
      <c r="HN73" s="135"/>
      <c r="HO73" s="135"/>
      <c r="HP73" s="135"/>
      <c r="HQ73" s="135"/>
      <c r="HR73" s="135"/>
      <c r="HS73" s="135"/>
      <c r="HT73" s="135"/>
      <c r="HU73" s="135"/>
      <c r="HV73" s="135"/>
      <c r="HW73" s="135"/>
      <c r="HX73" s="135"/>
      <c r="HY73" s="135"/>
      <c r="HZ73" s="135"/>
      <c r="IA73" s="135"/>
      <c r="IB73" s="135"/>
      <c r="IC73" s="135"/>
      <c r="ID73" s="135"/>
      <c r="IE73" s="135"/>
      <c r="IF73" s="135"/>
      <c r="IG73" s="135"/>
      <c r="IH73" s="135"/>
      <c r="II73" s="135"/>
      <c r="IJ73" s="135"/>
      <c r="IK73" s="135"/>
      <c r="IL73" s="135"/>
      <c r="IM73" s="135"/>
      <c r="IN73" s="135"/>
      <c r="IO73" s="135"/>
      <c r="IP73" s="135"/>
      <c r="IQ73" s="135"/>
      <c r="IR73" s="135"/>
      <c r="IS73" s="135"/>
      <c r="IT73" s="135"/>
      <c r="IU73" s="135"/>
      <c r="IV73" s="135"/>
    </row>
    <row r="74" spans="1:256" ht="13">
      <c r="A74" s="523"/>
      <c r="B74" s="500"/>
      <c r="C74" s="401"/>
      <c r="D74" s="530"/>
      <c r="E74" s="500"/>
      <c r="F74" s="500"/>
      <c r="G74" s="401"/>
      <c r="H74" s="510"/>
      <c r="I74" s="287"/>
      <c r="J74" s="530"/>
      <c r="K74" s="500"/>
      <c r="L74" s="465"/>
      <c r="M74" s="364"/>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80"/>
      <c r="CQ74" s="280"/>
      <c r="CR74" s="280"/>
      <c r="CS74" s="280"/>
      <c r="CT74" s="280"/>
      <c r="CU74" s="280"/>
      <c r="CV74" s="280"/>
      <c r="CW74" s="280"/>
      <c r="CX74" s="280"/>
      <c r="CY74" s="280"/>
      <c r="CZ74" s="280"/>
      <c r="DA74" s="280"/>
      <c r="DB74" s="280"/>
      <c r="DC74" s="280"/>
      <c r="DD74" s="280"/>
      <c r="DE74" s="280"/>
      <c r="DF74" s="280"/>
      <c r="DG74" s="280"/>
      <c r="DH74" s="280"/>
      <c r="DI74" s="280"/>
      <c r="DJ74" s="280"/>
      <c r="DK74" s="280"/>
      <c r="DL74" s="280"/>
      <c r="DM74" s="280"/>
      <c r="DN74" s="280"/>
      <c r="DO74" s="280"/>
      <c r="DP74" s="280"/>
      <c r="DQ74" s="280"/>
      <c r="DR74" s="280"/>
      <c r="DS74" s="280"/>
      <c r="DT74" s="280"/>
      <c r="DU74" s="280"/>
      <c r="DV74" s="280"/>
      <c r="DW74" s="280"/>
      <c r="DX74" s="280"/>
      <c r="DY74" s="280"/>
      <c r="DZ74" s="280"/>
      <c r="EA74" s="280"/>
      <c r="EB74" s="280"/>
      <c r="EC74" s="280"/>
      <c r="ED74" s="280"/>
      <c r="EE74" s="280"/>
      <c r="EF74" s="280"/>
      <c r="EG74" s="280"/>
      <c r="EH74" s="280"/>
      <c r="EI74" s="280"/>
      <c r="EJ74" s="280"/>
      <c r="EK74" s="280"/>
      <c r="EL74" s="280"/>
      <c r="EM74" s="280"/>
      <c r="EN74" s="280"/>
      <c r="EO74" s="280"/>
      <c r="EP74" s="280"/>
      <c r="EQ74" s="280"/>
      <c r="ER74" s="280"/>
      <c r="ES74" s="280"/>
      <c r="ET74" s="280"/>
      <c r="EU74" s="280"/>
      <c r="EV74" s="280"/>
      <c r="EW74" s="280"/>
      <c r="EX74" s="280"/>
      <c r="EY74" s="280"/>
      <c r="EZ74" s="280"/>
      <c r="FA74" s="280"/>
      <c r="FB74" s="280"/>
      <c r="FC74" s="280"/>
      <c r="FD74" s="280"/>
      <c r="FE74" s="280"/>
      <c r="FF74" s="280"/>
      <c r="FG74" s="280"/>
      <c r="FH74" s="280"/>
      <c r="FI74" s="280"/>
      <c r="FJ74" s="280"/>
      <c r="FK74" s="280"/>
      <c r="FL74" s="280"/>
      <c r="FM74" s="280"/>
      <c r="FN74" s="280"/>
      <c r="FO74" s="280"/>
      <c r="FP74" s="280"/>
      <c r="FQ74" s="280"/>
      <c r="FR74" s="280"/>
      <c r="FS74" s="280"/>
      <c r="FT74" s="280"/>
      <c r="FU74" s="280"/>
      <c r="FV74" s="280"/>
      <c r="FW74" s="280"/>
      <c r="FX74" s="135"/>
      <c r="FY74" s="135"/>
      <c r="FZ74" s="135"/>
      <c r="GA74" s="135"/>
      <c r="GB74" s="135"/>
      <c r="GC74" s="135"/>
      <c r="GD74" s="135"/>
      <c r="GE74" s="135"/>
      <c r="GF74" s="135"/>
      <c r="GG74" s="135"/>
      <c r="GH74" s="135"/>
      <c r="GI74" s="135"/>
      <c r="GJ74" s="135"/>
      <c r="GK74" s="135"/>
      <c r="GL74" s="135"/>
      <c r="GM74" s="135"/>
      <c r="GN74" s="135"/>
      <c r="GO74" s="135"/>
      <c r="GP74" s="135"/>
      <c r="GQ74" s="135"/>
      <c r="GR74" s="135"/>
      <c r="GS74" s="135"/>
      <c r="GT74" s="135"/>
      <c r="GU74" s="135"/>
      <c r="GV74" s="135"/>
      <c r="GW74" s="135"/>
      <c r="GX74" s="135"/>
      <c r="GY74" s="135"/>
      <c r="GZ74" s="135"/>
      <c r="HA74" s="135"/>
      <c r="HB74" s="135"/>
      <c r="HC74" s="135"/>
      <c r="HD74" s="135"/>
      <c r="HE74" s="135"/>
      <c r="HF74" s="135"/>
      <c r="HG74" s="135"/>
      <c r="HH74" s="135"/>
      <c r="HI74" s="135"/>
      <c r="HJ74" s="135"/>
      <c r="HK74" s="135"/>
      <c r="HL74" s="135"/>
      <c r="HM74" s="135"/>
      <c r="HN74" s="135"/>
      <c r="HO74" s="135"/>
      <c r="HP74" s="135"/>
      <c r="HQ74" s="135"/>
      <c r="HR74" s="135"/>
      <c r="HS74" s="135"/>
      <c r="HT74" s="135"/>
      <c r="HU74" s="135"/>
      <c r="HV74" s="135"/>
      <c r="HW74" s="135"/>
      <c r="HX74" s="135"/>
      <c r="HY74" s="135"/>
      <c r="HZ74" s="135"/>
      <c r="IA74" s="135"/>
      <c r="IB74" s="135"/>
      <c r="IC74" s="135"/>
      <c r="ID74" s="135"/>
      <c r="IE74" s="135"/>
      <c r="IF74" s="135"/>
      <c r="IG74" s="135"/>
      <c r="IH74" s="135"/>
      <c r="II74" s="135"/>
      <c r="IJ74" s="135"/>
      <c r="IK74" s="135"/>
      <c r="IL74" s="135"/>
      <c r="IM74" s="135"/>
      <c r="IN74" s="135"/>
      <c r="IO74" s="135"/>
      <c r="IP74" s="135"/>
      <c r="IQ74" s="135"/>
      <c r="IR74" s="135"/>
      <c r="IS74" s="135"/>
      <c r="IT74" s="135"/>
      <c r="IU74" s="135"/>
      <c r="IV74" s="135"/>
    </row>
    <row r="75" spans="1:256" ht="13">
      <c r="A75" s="523"/>
      <c r="B75" s="500"/>
      <c r="C75" s="401"/>
      <c r="D75" s="530"/>
      <c r="E75" s="500"/>
      <c r="F75" s="500"/>
      <c r="G75" s="401"/>
      <c r="H75" s="510"/>
      <c r="I75" s="287"/>
      <c r="J75" s="530"/>
      <c r="K75" s="500"/>
      <c r="L75" s="465"/>
      <c r="M75" s="364"/>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80"/>
      <c r="CQ75" s="280"/>
      <c r="CR75" s="280"/>
      <c r="CS75" s="280"/>
      <c r="CT75" s="280"/>
      <c r="CU75" s="280"/>
      <c r="CV75" s="280"/>
      <c r="CW75" s="280"/>
      <c r="CX75" s="280"/>
      <c r="CY75" s="280"/>
      <c r="CZ75" s="280"/>
      <c r="DA75" s="280"/>
      <c r="DB75" s="280"/>
      <c r="DC75" s="280"/>
      <c r="DD75" s="280"/>
      <c r="DE75" s="280"/>
      <c r="DF75" s="280"/>
      <c r="DG75" s="280"/>
      <c r="DH75" s="280"/>
      <c r="DI75" s="280"/>
      <c r="DJ75" s="280"/>
      <c r="DK75" s="280"/>
      <c r="DL75" s="280"/>
      <c r="DM75" s="280"/>
      <c r="DN75" s="280"/>
      <c r="DO75" s="280"/>
      <c r="DP75" s="280"/>
      <c r="DQ75" s="280"/>
      <c r="DR75" s="280"/>
      <c r="DS75" s="280"/>
      <c r="DT75" s="280"/>
      <c r="DU75" s="280"/>
      <c r="DV75" s="280"/>
      <c r="DW75" s="280"/>
      <c r="DX75" s="280"/>
      <c r="DY75" s="280"/>
      <c r="DZ75" s="280"/>
      <c r="EA75" s="280"/>
      <c r="EB75" s="280"/>
      <c r="EC75" s="280"/>
      <c r="ED75" s="280"/>
      <c r="EE75" s="280"/>
      <c r="EF75" s="280"/>
      <c r="EG75" s="280"/>
      <c r="EH75" s="280"/>
      <c r="EI75" s="280"/>
      <c r="EJ75" s="280"/>
      <c r="EK75" s="280"/>
      <c r="EL75" s="280"/>
      <c r="EM75" s="280"/>
      <c r="EN75" s="280"/>
      <c r="EO75" s="280"/>
      <c r="EP75" s="280"/>
      <c r="EQ75" s="280"/>
      <c r="ER75" s="280"/>
      <c r="ES75" s="280"/>
      <c r="ET75" s="280"/>
      <c r="EU75" s="280"/>
      <c r="EV75" s="280"/>
      <c r="EW75" s="280"/>
      <c r="EX75" s="280"/>
      <c r="EY75" s="280"/>
      <c r="EZ75" s="280"/>
      <c r="FA75" s="280"/>
      <c r="FB75" s="280"/>
      <c r="FC75" s="280"/>
      <c r="FD75" s="280"/>
      <c r="FE75" s="280"/>
      <c r="FF75" s="280"/>
      <c r="FG75" s="280"/>
      <c r="FH75" s="280"/>
      <c r="FI75" s="280"/>
      <c r="FJ75" s="280"/>
      <c r="FK75" s="280"/>
      <c r="FL75" s="280"/>
      <c r="FM75" s="280"/>
      <c r="FN75" s="280"/>
      <c r="FO75" s="280"/>
      <c r="FP75" s="280"/>
      <c r="FQ75" s="280"/>
      <c r="FR75" s="280"/>
      <c r="FS75" s="280"/>
      <c r="FT75" s="280"/>
      <c r="FU75" s="280"/>
      <c r="FV75" s="280"/>
      <c r="FW75" s="280"/>
      <c r="FX75" s="135"/>
      <c r="FY75" s="135"/>
      <c r="FZ75" s="135"/>
      <c r="GA75" s="135"/>
      <c r="GB75" s="135"/>
      <c r="GC75" s="135"/>
      <c r="GD75" s="135"/>
      <c r="GE75" s="135"/>
      <c r="GF75" s="135"/>
      <c r="GG75" s="135"/>
      <c r="GH75" s="135"/>
      <c r="GI75" s="135"/>
      <c r="GJ75" s="135"/>
      <c r="GK75" s="135"/>
      <c r="GL75" s="135"/>
      <c r="GM75" s="135"/>
      <c r="GN75" s="135"/>
      <c r="GO75" s="135"/>
      <c r="GP75" s="135"/>
      <c r="GQ75" s="135"/>
      <c r="GR75" s="135"/>
      <c r="GS75" s="135"/>
      <c r="GT75" s="135"/>
      <c r="GU75" s="135"/>
      <c r="GV75" s="135"/>
      <c r="GW75" s="135"/>
      <c r="GX75" s="135"/>
      <c r="GY75" s="135"/>
      <c r="GZ75" s="135"/>
      <c r="HA75" s="135"/>
      <c r="HB75" s="135"/>
      <c r="HC75" s="135"/>
      <c r="HD75" s="135"/>
      <c r="HE75" s="135"/>
      <c r="HF75" s="135"/>
      <c r="HG75" s="135"/>
      <c r="HH75" s="135"/>
      <c r="HI75" s="135"/>
      <c r="HJ75" s="135"/>
      <c r="HK75" s="135"/>
      <c r="HL75" s="135"/>
      <c r="HM75" s="135"/>
      <c r="HN75" s="135"/>
      <c r="HO75" s="135"/>
      <c r="HP75" s="135"/>
      <c r="HQ75" s="135"/>
      <c r="HR75" s="135"/>
      <c r="HS75" s="135"/>
      <c r="HT75" s="135"/>
      <c r="HU75" s="135"/>
      <c r="HV75" s="135"/>
      <c r="HW75" s="135"/>
      <c r="HX75" s="135"/>
      <c r="HY75" s="135"/>
      <c r="HZ75" s="135"/>
      <c r="IA75" s="135"/>
      <c r="IB75" s="135"/>
      <c r="IC75" s="135"/>
      <c r="ID75" s="135"/>
      <c r="IE75" s="135"/>
      <c r="IF75" s="135"/>
      <c r="IG75" s="135"/>
      <c r="IH75" s="135"/>
      <c r="II75" s="135"/>
      <c r="IJ75" s="135"/>
      <c r="IK75" s="135"/>
      <c r="IL75" s="135"/>
      <c r="IM75" s="135"/>
      <c r="IN75" s="135"/>
      <c r="IO75" s="135"/>
      <c r="IP75" s="135"/>
      <c r="IQ75" s="135"/>
      <c r="IR75" s="135"/>
      <c r="IS75" s="135"/>
      <c r="IT75" s="135"/>
      <c r="IU75" s="135"/>
      <c r="IV75" s="135"/>
    </row>
    <row r="76" spans="1:256" ht="13.5" customHeight="1">
      <c r="A76" s="433"/>
      <c r="B76" s="24"/>
      <c r="C76" s="399"/>
      <c r="D76" s="17"/>
      <c r="E76" s="24"/>
      <c r="F76" s="24"/>
      <c r="G76" s="399"/>
      <c r="H76" s="138"/>
      <c r="I76" s="441"/>
      <c r="J76" s="17"/>
      <c r="K76" s="24"/>
      <c r="L76" s="394"/>
      <c r="M76" s="364"/>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80"/>
      <c r="CQ76" s="280"/>
      <c r="CR76" s="280"/>
      <c r="CS76" s="280"/>
      <c r="CT76" s="280"/>
      <c r="CU76" s="280"/>
      <c r="CV76" s="280"/>
      <c r="CW76" s="280"/>
      <c r="CX76" s="280"/>
      <c r="CY76" s="280"/>
      <c r="CZ76" s="280"/>
      <c r="DA76" s="280"/>
      <c r="DB76" s="280"/>
      <c r="DC76" s="280"/>
      <c r="DD76" s="280"/>
      <c r="DE76" s="280"/>
      <c r="DF76" s="280"/>
      <c r="DG76" s="280"/>
      <c r="DH76" s="280"/>
      <c r="DI76" s="280"/>
      <c r="DJ76" s="280"/>
      <c r="DK76" s="280"/>
      <c r="DL76" s="280"/>
      <c r="DM76" s="280"/>
      <c r="DN76" s="280"/>
      <c r="DO76" s="280"/>
      <c r="DP76" s="280"/>
      <c r="DQ76" s="280"/>
      <c r="DR76" s="280"/>
      <c r="DS76" s="280"/>
      <c r="DT76" s="280"/>
      <c r="DU76" s="280"/>
      <c r="DV76" s="280"/>
      <c r="DW76" s="280"/>
      <c r="DX76" s="280"/>
      <c r="DY76" s="280"/>
      <c r="DZ76" s="280"/>
      <c r="EA76" s="280"/>
      <c r="EB76" s="280"/>
      <c r="EC76" s="280"/>
      <c r="ED76" s="280"/>
      <c r="EE76" s="280"/>
      <c r="EF76" s="280"/>
      <c r="EG76" s="280"/>
      <c r="EH76" s="280"/>
      <c r="EI76" s="280"/>
      <c r="EJ76" s="280"/>
      <c r="EK76" s="280"/>
      <c r="EL76" s="280"/>
      <c r="EM76" s="280"/>
      <c r="EN76" s="280"/>
      <c r="EO76" s="280"/>
      <c r="EP76" s="280"/>
      <c r="EQ76" s="280"/>
      <c r="ER76" s="280"/>
      <c r="ES76" s="280"/>
      <c r="ET76" s="280"/>
      <c r="EU76" s="280"/>
      <c r="EV76" s="280"/>
      <c r="EW76" s="280"/>
      <c r="EX76" s="280"/>
      <c r="EY76" s="280"/>
      <c r="EZ76" s="280"/>
      <c r="FA76" s="280"/>
      <c r="FB76" s="280"/>
      <c r="FC76" s="280"/>
      <c r="FD76" s="280"/>
      <c r="FE76" s="280"/>
      <c r="FF76" s="280"/>
      <c r="FG76" s="280"/>
      <c r="FH76" s="280"/>
      <c r="FI76" s="280"/>
      <c r="FJ76" s="280"/>
      <c r="FK76" s="280"/>
      <c r="FL76" s="280"/>
      <c r="FM76" s="280"/>
      <c r="FN76" s="280"/>
      <c r="FO76" s="280"/>
      <c r="FP76" s="280"/>
      <c r="FQ76" s="280"/>
      <c r="FR76" s="280"/>
      <c r="FS76" s="280"/>
      <c r="FT76" s="280"/>
      <c r="FU76" s="280"/>
      <c r="FV76" s="280"/>
      <c r="FW76" s="280"/>
      <c r="FX76" s="135"/>
      <c r="FY76" s="135"/>
      <c r="FZ76" s="135"/>
      <c r="GA76" s="135"/>
      <c r="GB76" s="135"/>
      <c r="GC76" s="135"/>
      <c r="GD76" s="135"/>
      <c r="GE76" s="135"/>
      <c r="GF76" s="135"/>
      <c r="GG76" s="135"/>
      <c r="GH76" s="135"/>
      <c r="GI76" s="135"/>
      <c r="GJ76" s="135"/>
      <c r="GK76" s="135"/>
      <c r="GL76" s="135"/>
      <c r="GM76" s="135"/>
      <c r="GN76" s="135"/>
      <c r="GO76" s="135"/>
      <c r="GP76" s="135"/>
      <c r="GQ76" s="135"/>
      <c r="GR76" s="135"/>
      <c r="GS76" s="135"/>
      <c r="GT76" s="135"/>
      <c r="GU76" s="135"/>
      <c r="GV76" s="135"/>
      <c r="GW76" s="135"/>
      <c r="GX76" s="135"/>
      <c r="GY76" s="135"/>
      <c r="GZ76" s="135"/>
      <c r="HA76" s="135"/>
      <c r="HB76" s="135"/>
      <c r="HC76" s="135"/>
      <c r="HD76" s="135"/>
      <c r="HE76" s="135"/>
      <c r="HF76" s="135"/>
      <c r="HG76" s="135"/>
      <c r="HH76" s="135"/>
      <c r="HI76" s="135"/>
      <c r="HJ76" s="135"/>
      <c r="HK76" s="135"/>
      <c r="HL76" s="135"/>
      <c r="HM76" s="135"/>
      <c r="HN76" s="135"/>
      <c r="HO76" s="135"/>
      <c r="HP76" s="135"/>
      <c r="HQ76" s="135"/>
      <c r="HR76" s="135"/>
      <c r="HS76" s="135"/>
      <c r="HT76" s="135"/>
      <c r="HU76" s="135"/>
      <c r="HV76" s="135"/>
      <c r="HW76" s="135"/>
      <c r="HX76" s="135"/>
      <c r="HY76" s="135"/>
      <c r="HZ76" s="135"/>
      <c r="IA76" s="135"/>
      <c r="IB76" s="135"/>
      <c r="IC76" s="135"/>
      <c r="ID76" s="135"/>
      <c r="IE76" s="135"/>
      <c r="IF76" s="135"/>
      <c r="IG76" s="135"/>
      <c r="IH76" s="135"/>
      <c r="II76" s="135"/>
      <c r="IJ76" s="135"/>
      <c r="IK76" s="135"/>
      <c r="IL76" s="135"/>
      <c r="IM76" s="135"/>
      <c r="IN76" s="135"/>
      <c r="IO76" s="135"/>
      <c r="IP76" s="135"/>
      <c r="IQ76" s="135"/>
      <c r="IR76" s="135"/>
      <c r="IS76" s="135"/>
      <c r="IT76" s="135"/>
      <c r="IU76" s="135"/>
      <c r="IV76" s="135"/>
    </row>
    <row r="77" spans="1:256" ht="15" customHeight="1">
      <c r="A77" s="651" t="s">
        <v>487</v>
      </c>
      <c r="B77" s="651"/>
      <c r="C77" s="651"/>
      <c r="D77" s="651"/>
      <c r="E77" s="651"/>
      <c r="F77" s="651"/>
      <c r="G77" s="651"/>
      <c r="H77" s="651"/>
      <c r="I77" s="651"/>
      <c r="J77" s="651"/>
      <c r="K77" s="651"/>
      <c r="L77" s="651"/>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80"/>
      <c r="CQ77" s="280"/>
      <c r="CR77" s="280"/>
      <c r="CS77" s="280"/>
      <c r="CT77" s="280"/>
      <c r="CU77" s="280"/>
      <c r="CV77" s="280"/>
      <c r="CW77" s="280"/>
      <c r="CX77" s="280"/>
      <c r="CY77" s="280"/>
      <c r="CZ77" s="280"/>
      <c r="DA77" s="280"/>
      <c r="DB77" s="280"/>
      <c r="DC77" s="280"/>
      <c r="DD77" s="280"/>
      <c r="DE77" s="280"/>
      <c r="DF77" s="280"/>
      <c r="DG77" s="280"/>
      <c r="DH77" s="280"/>
      <c r="DI77" s="280"/>
      <c r="DJ77" s="280"/>
      <c r="DK77" s="280"/>
      <c r="DL77" s="280"/>
      <c r="DM77" s="280"/>
      <c r="DN77" s="280"/>
      <c r="DO77" s="280"/>
      <c r="DP77" s="280"/>
      <c r="DQ77" s="280"/>
      <c r="DR77" s="280"/>
      <c r="DS77" s="280"/>
      <c r="DT77" s="280"/>
      <c r="DU77" s="280"/>
      <c r="DV77" s="280"/>
      <c r="DW77" s="280"/>
      <c r="DX77" s="280"/>
      <c r="DY77" s="280"/>
      <c r="DZ77" s="280"/>
      <c r="EA77" s="280"/>
      <c r="EB77" s="280"/>
      <c r="EC77" s="280"/>
      <c r="ED77" s="280"/>
      <c r="EE77" s="280"/>
      <c r="EF77" s="280"/>
      <c r="EG77" s="280"/>
      <c r="EH77" s="280"/>
      <c r="EI77" s="280"/>
      <c r="EJ77" s="280"/>
      <c r="EK77" s="280"/>
      <c r="EL77" s="280"/>
      <c r="EM77" s="280"/>
      <c r="EN77" s="280"/>
      <c r="EO77" s="280"/>
      <c r="EP77" s="280"/>
      <c r="EQ77" s="280"/>
      <c r="ER77" s="280"/>
      <c r="ES77" s="280"/>
      <c r="ET77" s="280"/>
      <c r="EU77" s="280"/>
      <c r="EV77" s="280"/>
      <c r="EW77" s="280"/>
      <c r="EX77" s="280"/>
      <c r="EY77" s="280"/>
      <c r="EZ77" s="280"/>
      <c r="FA77" s="280"/>
      <c r="FB77" s="280"/>
      <c r="FC77" s="280"/>
      <c r="FD77" s="280"/>
      <c r="FE77" s="280"/>
      <c r="FF77" s="280"/>
      <c r="FG77" s="280"/>
      <c r="FH77" s="280"/>
      <c r="FI77" s="280"/>
      <c r="FJ77" s="280"/>
      <c r="FK77" s="280"/>
      <c r="FL77" s="280"/>
      <c r="FM77" s="280"/>
      <c r="FN77" s="280"/>
      <c r="FO77" s="280"/>
      <c r="FP77" s="280"/>
      <c r="FQ77" s="280"/>
      <c r="FR77" s="280"/>
      <c r="FS77" s="280"/>
      <c r="FT77" s="280"/>
      <c r="FU77" s="280"/>
      <c r="FV77" s="280"/>
      <c r="FW77" s="280"/>
      <c r="FX77" s="135"/>
      <c r="FY77" s="135"/>
      <c r="FZ77" s="135"/>
      <c r="GA77" s="135"/>
      <c r="GB77" s="135"/>
      <c r="GC77" s="135"/>
      <c r="GD77" s="135"/>
      <c r="GE77" s="135"/>
      <c r="GF77" s="135"/>
      <c r="GG77" s="135"/>
      <c r="GH77" s="135"/>
      <c r="GI77" s="135"/>
      <c r="GJ77" s="135"/>
      <c r="GK77" s="135"/>
      <c r="GL77" s="135"/>
      <c r="GM77" s="135"/>
      <c r="GN77" s="135"/>
      <c r="GO77" s="135"/>
      <c r="GP77" s="135"/>
      <c r="GQ77" s="135"/>
      <c r="GR77" s="135"/>
      <c r="GS77" s="135"/>
      <c r="GT77" s="135"/>
      <c r="GU77" s="135"/>
      <c r="GV77" s="135"/>
      <c r="GW77" s="135"/>
      <c r="GX77" s="135"/>
      <c r="GY77" s="135"/>
      <c r="GZ77" s="135"/>
      <c r="HA77" s="135"/>
      <c r="HB77" s="135"/>
      <c r="HC77" s="135"/>
      <c r="HD77" s="135"/>
      <c r="HE77" s="135"/>
      <c r="HF77" s="135"/>
      <c r="HG77" s="135"/>
      <c r="HH77" s="135"/>
      <c r="HI77" s="135"/>
      <c r="HJ77" s="135"/>
      <c r="HK77" s="135"/>
      <c r="HL77" s="135"/>
      <c r="HM77" s="135"/>
      <c r="HN77" s="135"/>
      <c r="HO77" s="135"/>
      <c r="HP77" s="135"/>
      <c r="HQ77" s="135"/>
      <c r="HR77" s="135"/>
      <c r="HS77" s="135"/>
      <c r="HT77" s="135"/>
      <c r="HU77" s="135"/>
      <c r="HV77" s="135"/>
      <c r="HW77" s="135"/>
      <c r="HX77" s="135"/>
      <c r="HY77" s="135"/>
      <c r="HZ77" s="135"/>
      <c r="IA77" s="135"/>
      <c r="IB77" s="135"/>
      <c r="IC77" s="135"/>
      <c r="ID77" s="135"/>
      <c r="IE77" s="135"/>
      <c r="IF77" s="135"/>
      <c r="IG77" s="135"/>
      <c r="IH77" s="135"/>
      <c r="II77" s="135"/>
      <c r="IJ77" s="135"/>
      <c r="IK77" s="135"/>
      <c r="IL77" s="135"/>
      <c r="IM77" s="135"/>
      <c r="IN77" s="135"/>
      <c r="IO77" s="135"/>
      <c r="IP77" s="135"/>
      <c r="IQ77" s="135"/>
      <c r="IR77" s="135"/>
      <c r="IS77" s="135"/>
      <c r="IT77" s="135"/>
      <c r="IU77" s="135"/>
      <c r="IV77" s="135"/>
    </row>
    <row r="78" spans="1:256" ht="15" customHeight="1">
      <c r="A78" s="652" t="str">
        <f>A53</f>
        <v>IBRF Rev. 130308 © 2013 Women's Flat Track Derby Association (WFTDA)</v>
      </c>
      <c r="B78" s="652"/>
      <c r="C78" s="652"/>
      <c r="D78" s="652"/>
      <c r="E78" s="652"/>
      <c r="F78" s="652"/>
      <c r="G78" s="652"/>
      <c r="H78" s="652"/>
      <c r="I78" s="652"/>
      <c r="J78" s="652"/>
      <c r="K78" s="652"/>
      <c r="L78" s="652"/>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80"/>
      <c r="CQ78" s="280"/>
      <c r="CR78" s="280"/>
      <c r="CS78" s="280"/>
      <c r="CT78" s="280"/>
      <c r="CU78" s="280"/>
      <c r="CV78" s="280"/>
      <c r="CW78" s="280"/>
      <c r="CX78" s="280"/>
      <c r="CY78" s="280"/>
      <c r="CZ78" s="280"/>
      <c r="DA78" s="280"/>
      <c r="DB78" s="280"/>
      <c r="DC78" s="280"/>
      <c r="DD78" s="280"/>
      <c r="DE78" s="280"/>
      <c r="DF78" s="280"/>
      <c r="DG78" s="280"/>
      <c r="DH78" s="280"/>
      <c r="DI78" s="280"/>
      <c r="DJ78" s="280"/>
      <c r="DK78" s="280"/>
      <c r="DL78" s="280"/>
      <c r="DM78" s="280"/>
      <c r="DN78" s="280"/>
      <c r="DO78" s="280"/>
      <c r="DP78" s="280"/>
      <c r="DQ78" s="280"/>
      <c r="DR78" s="280"/>
      <c r="DS78" s="280"/>
      <c r="DT78" s="280"/>
      <c r="DU78" s="280"/>
      <c r="DV78" s="280"/>
      <c r="DW78" s="280"/>
      <c r="DX78" s="280"/>
      <c r="DY78" s="280"/>
      <c r="DZ78" s="280"/>
      <c r="EA78" s="280"/>
      <c r="EB78" s="280"/>
      <c r="EC78" s="280"/>
      <c r="ED78" s="280"/>
      <c r="EE78" s="280"/>
      <c r="EF78" s="280"/>
      <c r="EG78" s="280"/>
      <c r="EH78" s="280"/>
      <c r="EI78" s="280"/>
      <c r="EJ78" s="280"/>
      <c r="EK78" s="280"/>
      <c r="EL78" s="280"/>
      <c r="EM78" s="280"/>
      <c r="EN78" s="280"/>
      <c r="EO78" s="280"/>
      <c r="EP78" s="280"/>
      <c r="EQ78" s="280"/>
      <c r="ER78" s="280"/>
      <c r="ES78" s="280"/>
      <c r="ET78" s="280"/>
      <c r="EU78" s="280"/>
      <c r="EV78" s="280"/>
      <c r="EW78" s="280"/>
      <c r="EX78" s="280"/>
      <c r="EY78" s="280"/>
      <c r="EZ78" s="280"/>
      <c r="FA78" s="280"/>
      <c r="FB78" s="280"/>
      <c r="FC78" s="280"/>
      <c r="FD78" s="280"/>
      <c r="FE78" s="280"/>
      <c r="FF78" s="280"/>
      <c r="FG78" s="280"/>
      <c r="FH78" s="280"/>
      <c r="FI78" s="280"/>
      <c r="FJ78" s="280"/>
      <c r="FK78" s="280"/>
      <c r="FL78" s="280"/>
      <c r="FM78" s="280"/>
      <c r="FN78" s="280"/>
      <c r="FO78" s="280"/>
      <c r="FP78" s="280"/>
      <c r="FQ78" s="280"/>
      <c r="FR78" s="280"/>
      <c r="FS78" s="280"/>
      <c r="FT78" s="280"/>
      <c r="FU78" s="280"/>
      <c r="FV78" s="280"/>
      <c r="FW78" s="280"/>
      <c r="FX78" s="135"/>
      <c r="FY78" s="135"/>
      <c r="FZ78" s="135"/>
      <c r="GA78" s="135"/>
      <c r="GB78" s="135"/>
      <c r="GC78" s="135"/>
      <c r="GD78" s="135"/>
      <c r="GE78" s="135"/>
      <c r="GF78" s="135"/>
      <c r="GG78" s="135"/>
      <c r="GH78" s="135"/>
      <c r="GI78" s="135"/>
      <c r="GJ78" s="135"/>
      <c r="GK78" s="135"/>
      <c r="GL78" s="135"/>
      <c r="GM78" s="135"/>
      <c r="GN78" s="135"/>
      <c r="GO78" s="135"/>
      <c r="GP78" s="135"/>
      <c r="GQ78" s="135"/>
      <c r="GR78" s="135"/>
      <c r="GS78" s="135"/>
      <c r="GT78" s="135"/>
      <c r="GU78" s="135"/>
      <c r="GV78" s="135"/>
      <c r="GW78" s="135"/>
      <c r="GX78" s="135"/>
      <c r="GY78" s="135"/>
      <c r="GZ78" s="135"/>
      <c r="HA78" s="135"/>
      <c r="HB78" s="135"/>
      <c r="HC78" s="135"/>
      <c r="HD78" s="135"/>
      <c r="HE78" s="135"/>
      <c r="HF78" s="135"/>
      <c r="HG78" s="135"/>
      <c r="HH78" s="135"/>
      <c r="HI78" s="135"/>
      <c r="HJ78" s="135"/>
      <c r="HK78" s="135"/>
      <c r="HL78" s="135"/>
      <c r="HM78" s="135"/>
      <c r="HN78" s="135"/>
      <c r="HO78" s="135"/>
      <c r="HP78" s="135"/>
      <c r="HQ78" s="135"/>
      <c r="HR78" s="135"/>
      <c r="HS78" s="135"/>
      <c r="HT78" s="135"/>
      <c r="HU78" s="135"/>
      <c r="HV78" s="135"/>
      <c r="HW78" s="135"/>
      <c r="HX78" s="135"/>
      <c r="HY78" s="135"/>
      <c r="HZ78" s="135"/>
      <c r="IA78" s="135"/>
      <c r="IB78" s="135"/>
      <c r="IC78" s="135"/>
      <c r="ID78" s="135"/>
      <c r="IE78" s="135"/>
      <c r="IF78" s="135"/>
      <c r="IG78" s="135"/>
      <c r="IH78" s="135"/>
      <c r="II78" s="135"/>
      <c r="IJ78" s="135"/>
      <c r="IK78" s="135"/>
      <c r="IL78" s="135"/>
      <c r="IM78" s="135"/>
      <c r="IN78" s="135"/>
      <c r="IO78" s="135"/>
      <c r="IP78" s="135"/>
      <c r="IQ78" s="135"/>
      <c r="IR78" s="135"/>
      <c r="IS78" s="135"/>
      <c r="IT78" s="135"/>
      <c r="IU78" s="135"/>
      <c r="IV78" s="135"/>
    </row>
    <row r="79" spans="1:256" ht="13">
      <c r="A79" s="259"/>
      <c r="B79" s="259"/>
      <c r="C79" s="259"/>
      <c r="D79" s="259"/>
      <c r="E79" s="259"/>
      <c r="F79" s="259"/>
      <c r="G79" s="259"/>
      <c r="H79" s="259"/>
      <c r="I79" s="259"/>
      <c r="J79" s="259"/>
      <c r="K79" s="259"/>
      <c r="L79" s="259"/>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80"/>
      <c r="CQ79" s="280"/>
      <c r="CR79" s="280"/>
      <c r="CS79" s="280"/>
      <c r="CT79" s="280"/>
      <c r="CU79" s="280"/>
      <c r="CV79" s="280"/>
      <c r="CW79" s="280"/>
      <c r="CX79" s="280"/>
      <c r="CY79" s="280"/>
      <c r="CZ79" s="280"/>
      <c r="DA79" s="280"/>
      <c r="DB79" s="280"/>
      <c r="DC79" s="280"/>
      <c r="DD79" s="280"/>
      <c r="DE79" s="280"/>
      <c r="DF79" s="280"/>
      <c r="DG79" s="280"/>
      <c r="DH79" s="280"/>
      <c r="DI79" s="280"/>
      <c r="DJ79" s="280"/>
      <c r="DK79" s="280"/>
      <c r="DL79" s="280"/>
      <c r="DM79" s="280"/>
      <c r="DN79" s="280"/>
      <c r="DO79" s="280"/>
      <c r="DP79" s="280"/>
      <c r="DQ79" s="280"/>
      <c r="DR79" s="280"/>
      <c r="DS79" s="280"/>
      <c r="DT79" s="280"/>
      <c r="DU79" s="280"/>
      <c r="DV79" s="280"/>
      <c r="DW79" s="280"/>
      <c r="DX79" s="280"/>
      <c r="DY79" s="280"/>
      <c r="DZ79" s="280"/>
      <c r="EA79" s="280"/>
      <c r="EB79" s="280"/>
      <c r="EC79" s="280"/>
      <c r="ED79" s="280"/>
      <c r="EE79" s="280"/>
      <c r="EF79" s="280"/>
      <c r="EG79" s="280"/>
      <c r="EH79" s="280"/>
      <c r="EI79" s="280"/>
      <c r="EJ79" s="280"/>
      <c r="EK79" s="280"/>
      <c r="EL79" s="280"/>
      <c r="EM79" s="280"/>
      <c r="EN79" s="280"/>
      <c r="EO79" s="280"/>
      <c r="EP79" s="280"/>
      <c r="EQ79" s="280"/>
      <c r="ER79" s="280"/>
      <c r="ES79" s="280"/>
      <c r="ET79" s="280"/>
      <c r="EU79" s="280"/>
      <c r="EV79" s="280"/>
      <c r="EW79" s="280"/>
      <c r="EX79" s="280"/>
      <c r="EY79" s="280"/>
      <c r="EZ79" s="280"/>
      <c r="FA79" s="280"/>
      <c r="FB79" s="280"/>
      <c r="FC79" s="280"/>
      <c r="FD79" s="280"/>
      <c r="FE79" s="280"/>
      <c r="FF79" s="280"/>
      <c r="FG79" s="280"/>
      <c r="FH79" s="280"/>
      <c r="FI79" s="280"/>
      <c r="FJ79" s="280"/>
      <c r="FK79" s="280"/>
      <c r="FL79" s="280"/>
      <c r="FM79" s="280"/>
      <c r="FN79" s="280"/>
      <c r="FO79" s="280"/>
      <c r="FP79" s="280"/>
      <c r="FQ79" s="280"/>
      <c r="FR79" s="280"/>
      <c r="FS79" s="280"/>
      <c r="FT79" s="280"/>
      <c r="FU79" s="280"/>
      <c r="FV79" s="280"/>
      <c r="FW79" s="280"/>
      <c r="FX79" s="135"/>
      <c r="FY79" s="135"/>
      <c r="FZ79" s="135"/>
      <c r="GA79" s="135"/>
      <c r="GB79" s="135"/>
      <c r="GC79" s="135"/>
      <c r="GD79" s="135"/>
      <c r="GE79" s="135"/>
      <c r="GF79" s="135"/>
      <c r="GG79" s="135"/>
      <c r="GH79" s="135"/>
      <c r="GI79" s="135"/>
      <c r="GJ79" s="135"/>
      <c r="GK79" s="135"/>
      <c r="GL79" s="135"/>
      <c r="GM79" s="135"/>
      <c r="GN79" s="135"/>
      <c r="GO79" s="135"/>
      <c r="GP79" s="135"/>
      <c r="GQ79" s="135"/>
      <c r="GR79" s="135"/>
      <c r="GS79" s="135"/>
      <c r="GT79" s="135"/>
      <c r="GU79" s="135"/>
      <c r="GV79" s="135"/>
      <c r="GW79" s="135"/>
      <c r="GX79" s="135"/>
      <c r="GY79" s="135"/>
      <c r="GZ79" s="135"/>
      <c r="HA79" s="135"/>
      <c r="HB79" s="135"/>
      <c r="HC79" s="135"/>
      <c r="HD79" s="135"/>
      <c r="HE79" s="135"/>
      <c r="HF79" s="135"/>
      <c r="HG79" s="135"/>
      <c r="HH79" s="135"/>
      <c r="HI79" s="135"/>
      <c r="HJ79" s="135"/>
      <c r="HK79" s="135"/>
      <c r="HL79" s="135"/>
      <c r="HM79" s="135"/>
      <c r="HN79" s="135"/>
      <c r="HO79" s="135"/>
      <c r="HP79" s="135"/>
      <c r="HQ79" s="135"/>
      <c r="HR79" s="135"/>
      <c r="HS79" s="135"/>
      <c r="HT79" s="135"/>
      <c r="HU79" s="135"/>
      <c r="HV79" s="135"/>
      <c r="HW79" s="135"/>
      <c r="HX79" s="135"/>
      <c r="HY79" s="135"/>
      <c r="HZ79" s="135"/>
      <c r="IA79" s="135"/>
      <c r="IB79" s="135"/>
      <c r="IC79" s="135"/>
      <c r="ID79" s="135"/>
      <c r="IE79" s="135"/>
      <c r="IF79" s="135"/>
      <c r="IG79" s="135"/>
      <c r="IH79" s="135"/>
      <c r="II79" s="135"/>
      <c r="IJ79" s="135"/>
      <c r="IK79" s="135"/>
      <c r="IL79" s="135"/>
      <c r="IM79" s="135"/>
      <c r="IN79" s="135"/>
      <c r="IO79" s="135"/>
      <c r="IP79" s="135"/>
      <c r="IQ79" s="135"/>
      <c r="IR79" s="135"/>
      <c r="IS79" s="135"/>
      <c r="IT79" s="135"/>
      <c r="IU79" s="135"/>
      <c r="IV79" s="135"/>
    </row>
  </sheetData>
  <mergeCells count="129">
    <mergeCell ref="A52:L52"/>
    <mergeCell ref="A53:L53"/>
    <mergeCell ref="A55:C55"/>
    <mergeCell ref="D55:G55"/>
    <mergeCell ref="H55:I55"/>
    <mergeCell ref="J55:L55"/>
    <mergeCell ref="F48:L48"/>
    <mergeCell ref="B49:E49"/>
    <mergeCell ref="A77:L77"/>
    <mergeCell ref="A78:L78"/>
    <mergeCell ref="B50:E50"/>
    <mergeCell ref="F50:G50"/>
    <mergeCell ref="H50:L50"/>
    <mergeCell ref="B51:E51"/>
    <mergeCell ref="F51:G51"/>
    <mergeCell ref="H51:L51"/>
    <mergeCell ref="B45:E45"/>
    <mergeCell ref="F45:G45"/>
    <mergeCell ref="A54:L54"/>
    <mergeCell ref="B46:E46"/>
    <mergeCell ref="F46:G46"/>
    <mergeCell ref="H46:L46"/>
    <mergeCell ref="B47:E47"/>
    <mergeCell ref="F47:G47"/>
    <mergeCell ref="H47:L47"/>
    <mergeCell ref="A48:E48"/>
    <mergeCell ref="K39:L39"/>
    <mergeCell ref="A40:B40"/>
    <mergeCell ref="F49:G49"/>
    <mergeCell ref="H49:L49"/>
    <mergeCell ref="A41:C41"/>
    <mergeCell ref="D41:L41"/>
    <mergeCell ref="A42:L42"/>
    <mergeCell ref="A43:L43"/>
    <mergeCell ref="A44:E44"/>
    <mergeCell ref="F44:L44"/>
    <mergeCell ref="F28:G28"/>
    <mergeCell ref="F29:G29"/>
    <mergeCell ref="F30:G30"/>
    <mergeCell ref="J33:K33"/>
    <mergeCell ref="J34:K34"/>
    <mergeCell ref="H45:L45"/>
    <mergeCell ref="J35:K35"/>
    <mergeCell ref="A36:L36"/>
    <mergeCell ref="A37:F37"/>
    <mergeCell ref="G37:L37"/>
    <mergeCell ref="A31:B31"/>
    <mergeCell ref="F31:H31"/>
    <mergeCell ref="J31:K31"/>
    <mergeCell ref="J32:K32"/>
    <mergeCell ref="E40:F40"/>
    <mergeCell ref="G40:H40"/>
    <mergeCell ref="K40:L40"/>
    <mergeCell ref="E38:F38"/>
    <mergeCell ref="K38:L38"/>
    <mergeCell ref="E39:F39"/>
    <mergeCell ref="F27:G27"/>
    <mergeCell ref="C21:D21"/>
    <mergeCell ref="F21:G21"/>
    <mergeCell ref="C23:D23"/>
    <mergeCell ref="F23:G23"/>
    <mergeCell ref="C24:D24"/>
    <mergeCell ref="F24:G24"/>
    <mergeCell ref="C25:D25"/>
    <mergeCell ref="F25:G25"/>
    <mergeCell ref="I21:J21"/>
    <mergeCell ref="C22:D22"/>
    <mergeCell ref="F22:G22"/>
    <mergeCell ref="I22:J22"/>
    <mergeCell ref="C26:D26"/>
    <mergeCell ref="F26:G26"/>
    <mergeCell ref="I24:J24"/>
    <mergeCell ref="I25:J25"/>
    <mergeCell ref="I23:J23"/>
    <mergeCell ref="C18:D18"/>
    <mergeCell ref="F18:G18"/>
    <mergeCell ref="I18:J18"/>
    <mergeCell ref="C19:D19"/>
    <mergeCell ref="F19:G19"/>
    <mergeCell ref="I19:J19"/>
    <mergeCell ref="C20:D20"/>
    <mergeCell ref="F20:G20"/>
    <mergeCell ref="I20:J20"/>
    <mergeCell ref="C15:D15"/>
    <mergeCell ref="F15:G15"/>
    <mergeCell ref="I15:J15"/>
    <mergeCell ref="C16:D16"/>
    <mergeCell ref="F16:G16"/>
    <mergeCell ref="I16:J16"/>
    <mergeCell ref="C17:D17"/>
    <mergeCell ref="F17:G17"/>
    <mergeCell ref="I17:J17"/>
    <mergeCell ref="C12:D12"/>
    <mergeCell ref="F12:G12"/>
    <mergeCell ref="I12:J12"/>
    <mergeCell ref="C13:D13"/>
    <mergeCell ref="F13:G13"/>
    <mergeCell ref="I13:J13"/>
    <mergeCell ref="C14:D14"/>
    <mergeCell ref="F14:G14"/>
    <mergeCell ref="I14:J14"/>
    <mergeCell ref="B9:E9"/>
    <mergeCell ref="F9:G9"/>
    <mergeCell ref="H9:L9"/>
    <mergeCell ref="C10:E10"/>
    <mergeCell ref="F10:G10"/>
    <mergeCell ref="I10:L10"/>
    <mergeCell ref="C11:D11"/>
    <mergeCell ref="F11:G11"/>
    <mergeCell ref="I11:J11"/>
    <mergeCell ref="B5:E5"/>
    <mergeCell ref="F5:G5"/>
    <mergeCell ref="H5:I5"/>
    <mergeCell ref="B8:E8"/>
    <mergeCell ref="F8:G8"/>
    <mergeCell ref="H8:L8"/>
    <mergeCell ref="K5:L5"/>
    <mergeCell ref="A6:L6"/>
    <mergeCell ref="A7:E7"/>
    <mergeCell ref="F7:L7"/>
    <mergeCell ref="A1:L1"/>
    <mergeCell ref="A2:L2"/>
    <mergeCell ref="A3:A4"/>
    <mergeCell ref="B3:G3"/>
    <mergeCell ref="H3:I3"/>
    <mergeCell ref="K3:L3"/>
    <mergeCell ref="B4:G4"/>
    <mergeCell ref="H4:I4"/>
    <mergeCell ref="K4:L4"/>
  </mergeCells>
  <phoneticPr fontId="0" type="noConversion"/>
  <pageMargins left="0.5" right="0.5" top="0.5" bottom="0.5" header="0.25" footer="0.25"/>
  <pageSetup paperSize="0" scale="83" orientation="portrait" horizontalDpi="4294967292" verticalDpi="4294967292"/>
  <drawing r:id="rId1"/>
  <legacyDrawing r:id="rId2"/>
  <extLst>
    <ext xmlns:mx="http://schemas.microsoft.com/office/mac/excel/2008/main" uri="http://schemas.microsoft.com/office/mac/excel/2008/main">
      <mx:PLV Mode="0"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K53"/>
  <sheetViews>
    <sheetView workbookViewId="0">
      <selection sqref="A1:K1"/>
    </sheetView>
  </sheetViews>
  <sheetFormatPr baseColWidth="10" defaultColWidth="8.83203125" defaultRowHeight="12.75" customHeight="1"/>
  <cols>
    <col min="1" max="11" width="7.83203125" style="137" customWidth="1"/>
  </cols>
  <sheetData>
    <row r="1" spans="1:11" ht="30" customHeight="1">
      <c r="A1" s="1098" t="s">
        <v>153</v>
      </c>
      <c r="B1" s="1098"/>
      <c r="C1" s="1098"/>
      <c r="D1" s="1098"/>
      <c r="E1" s="1098"/>
      <c r="F1" s="1098"/>
      <c r="G1" s="1098"/>
      <c r="H1" s="1098"/>
      <c r="I1" s="1098"/>
      <c r="J1" s="1098"/>
      <c r="K1" s="1098"/>
    </row>
    <row r="2" spans="1:11" ht="6" customHeight="1">
      <c r="A2" s="259"/>
      <c r="B2" s="259"/>
      <c r="C2" s="259"/>
      <c r="D2" s="259"/>
      <c r="E2" s="259"/>
      <c r="F2" s="259"/>
      <c r="G2" s="259"/>
      <c r="H2" s="180"/>
      <c r="I2" s="180"/>
      <c r="J2" s="180"/>
      <c r="K2" s="180"/>
    </row>
    <row r="3" spans="1:11" ht="45" customHeight="1">
      <c r="A3" s="583" t="s">
        <v>154</v>
      </c>
      <c r="B3" s="583"/>
      <c r="C3" s="583"/>
      <c r="D3" s="583"/>
      <c r="E3" s="583"/>
      <c r="F3" s="583"/>
      <c r="G3" s="583"/>
      <c r="H3" s="583"/>
      <c r="I3" s="583"/>
      <c r="J3" s="583"/>
      <c r="K3" s="583"/>
    </row>
    <row r="4" spans="1:11" ht="6" customHeight="1">
      <c r="A4" s="259"/>
      <c r="B4" s="259"/>
      <c r="C4" s="259"/>
      <c r="D4" s="259"/>
      <c r="E4" s="259"/>
      <c r="F4" s="259"/>
      <c r="G4" s="259"/>
      <c r="H4" s="259"/>
      <c r="I4" s="259"/>
      <c r="J4" s="259"/>
      <c r="K4" s="259"/>
    </row>
    <row r="5" spans="1:11" ht="30" customHeight="1">
      <c r="A5" s="583" t="s">
        <v>49</v>
      </c>
      <c r="B5" s="583"/>
      <c r="C5" s="583"/>
      <c r="D5" s="583"/>
      <c r="E5" s="583"/>
      <c r="F5" s="583"/>
      <c r="G5" s="583"/>
      <c r="H5" s="583"/>
      <c r="I5" s="583"/>
      <c r="J5" s="583"/>
      <c r="K5" s="583"/>
    </row>
    <row r="6" spans="1:11" ht="6" customHeight="1">
      <c r="A6" s="259"/>
      <c r="B6" s="259"/>
      <c r="C6" s="259"/>
      <c r="D6" s="259"/>
      <c r="E6" s="259"/>
      <c r="F6" s="259"/>
      <c r="G6" s="259"/>
      <c r="H6" s="259"/>
      <c r="I6" s="259"/>
      <c r="J6" s="259"/>
      <c r="K6" s="259"/>
    </row>
    <row r="7" spans="1:11" ht="15" customHeight="1">
      <c r="A7" s="1098" t="s">
        <v>50</v>
      </c>
      <c r="B7" s="1098"/>
      <c r="C7" s="1098"/>
      <c r="D7" s="1098"/>
      <c r="E7" s="1098"/>
      <c r="F7" s="1098"/>
      <c r="G7" s="1098"/>
      <c r="H7" s="1098"/>
      <c r="I7" s="1098"/>
      <c r="J7" s="1098"/>
      <c r="K7" s="1098"/>
    </row>
    <row r="8" spans="1:11" ht="15" customHeight="1">
      <c r="A8" s="529"/>
      <c r="B8" s="529"/>
      <c r="C8" s="529"/>
      <c r="D8" s="529"/>
      <c r="E8" s="529"/>
      <c r="F8" s="529"/>
      <c r="G8" s="529"/>
      <c r="H8" s="529"/>
      <c r="I8" s="529"/>
      <c r="J8" s="529"/>
      <c r="K8" s="529"/>
    </row>
    <row r="9" spans="1:11" s="440" customFormat="1" ht="18" customHeight="1">
      <c r="A9" s="1097" t="s">
        <v>51</v>
      </c>
      <c r="B9" s="1097"/>
      <c r="C9" s="1097"/>
      <c r="D9" s="1097"/>
      <c r="E9" s="1097"/>
      <c r="F9" s="186"/>
      <c r="G9" s="1097" t="s">
        <v>52</v>
      </c>
      <c r="H9" s="1097"/>
      <c r="I9" s="1097"/>
      <c r="J9" s="1097"/>
      <c r="K9" s="1097"/>
    </row>
    <row r="10" spans="1:11" ht="6" customHeight="1">
      <c r="A10" s="259"/>
      <c r="B10" s="259"/>
      <c r="C10" s="259"/>
      <c r="D10" s="259"/>
      <c r="E10" s="259"/>
      <c r="F10" s="259"/>
      <c r="G10" s="259"/>
      <c r="H10" s="259"/>
      <c r="I10" s="259"/>
      <c r="J10" s="259"/>
      <c r="K10" s="259"/>
    </row>
    <row r="11" spans="1:11" ht="15" customHeight="1">
      <c r="A11" s="1098" t="s">
        <v>53</v>
      </c>
      <c r="B11" s="1098"/>
      <c r="C11" s="1098"/>
      <c r="D11" s="1098"/>
      <c r="E11" s="1098"/>
      <c r="F11" s="259"/>
      <c r="G11" s="1098" t="s">
        <v>54</v>
      </c>
      <c r="H11" s="1098"/>
      <c r="I11" s="1098"/>
      <c r="J11" s="1098"/>
      <c r="K11" s="1098"/>
    </row>
    <row r="12" spans="1:11" ht="15" customHeight="1">
      <c r="A12" s="1098" t="s">
        <v>55</v>
      </c>
      <c r="B12" s="1098"/>
      <c r="C12" s="1098"/>
      <c r="D12" s="1098"/>
      <c r="E12" s="1098"/>
      <c r="F12" s="259"/>
      <c r="G12" s="1098" t="s">
        <v>56</v>
      </c>
      <c r="H12" s="1098"/>
      <c r="I12" s="1098"/>
      <c r="J12" s="1098"/>
      <c r="K12" s="1098"/>
    </row>
    <row r="13" spans="1:11" ht="6" customHeight="1">
      <c r="A13" s="259"/>
      <c r="B13" s="259"/>
      <c r="C13" s="259"/>
      <c r="D13" s="259"/>
      <c r="E13" s="259"/>
      <c r="F13" s="259"/>
      <c r="G13" s="259"/>
      <c r="H13" s="259"/>
      <c r="I13" s="259"/>
      <c r="J13" s="259"/>
      <c r="K13" s="259"/>
    </row>
    <row r="14" spans="1:11" ht="15" customHeight="1">
      <c r="A14" s="1098" t="s">
        <v>57</v>
      </c>
      <c r="B14" s="1098"/>
      <c r="C14" s="1098"/>
      <c r="D14" s="1098"/>
      <c r="E14" s="1098"/>
      <c r="F14" s="259"/>
      <c r="G14" s="1098" t="s">
        <v>158</v>
      </c>
      <c r="H14" s="1098"/>
      <c r="I14" s="1098"/>
      <c r="J14" s="1098"/>
      <c r="K14" s="1098"/>
    </row>
    <row r="15" spans="1:11" ht="15" customHeight="1">
      <c r="A15" s="1098" t="s">
        <v>159</v>
      </c>
      <c r="B15" s="1098"/>
      <c r="C15" s="1098"/>
      <c r="D15" s="1098"/>
      <c r="E15" s="1098"/>
      <c r="F15" s="259"/>
      <c r="G15" s="1098" t="s">
        <v>160</v>
      </c>
      <c r="H15" s="1098"/>
      <c r="I15" s="1098"/>
      <c r="J15" s="1098"/>
      <c r="K15" s="1098"/>
    </row>
    <row r="16" spans="1:11" ht="6" customHeight="1">
      <c r="A16" s="259"/>
      <c r="B16" s="259"/>
      <c r="C16" s="259"/>
      <c r="D16" s="259"/>
      <c r="E16" s="259"/>
      <c r="F16" s="259"/>
      <c r="G16" s="259"/>
      <c r="H16" s="259"/>
      <c r="I16" s="259"/>
      <c r="J16" s="259"/>
      <c r="K16" s="259"/>
    </row>
    <row r="17" spans="1:11" ht="15" customHeight="1">
      <c r="A17" s="1098" t="s">
        <v>161</v>
      </c>
      <c r="B17" s="1098"/>
      <c r="C17" s="1098"/>
      <c r="D17" s="1098"/>
      <c r="E17" s="1098"/>
      <c r="F17" s="259"/>
      <c r="G17" s="1098" t="s">
        <v>162</v>
      </c>
      <c r="H17" s="1098"/>
      <c r="I17" s="1098"/>
      <c r="J17" s="1098"/>
      <c r="K17" s="1098"/>
    </row>
    <row r="18" spans="1:11" ht="15" customHeight="1">
      <c r="A18" s="1098" t="s">
        <v>63</v>
      </c>
      <c r="B18" s="1098"/>
      <c r="C18" s="1098"/>
      <c r="D18" s="1098"/>
      <c r="E18" s="1098"/>
      <c r="F18" s="259"/>
      <c r="G18" s="1098" t="s">
        <v>64</v>
      </c>
      <c r="H18" s="1098"/>
      <c r="I18" s="1098"/>
      <c r="J18" s="1098"/>
      <c r="K18" s="1098"/>
    </row>
    <row r="19" spans="1:11" ht="6" customHeight="1">
      <c r="A19" s="259"/>
      <c r="B19" s="259"/>
      <c r="C19" s="259"/>
      <c r="D19" s="259"/>
      <c r="E19" s="259"/>
      <c r="F19" s="259"/>
      <c r="G19" s="259"/>
      <c r="H19" s="259"/>
      <c r="I19" s="259"/>
      <c r="J19" s="259"/>
      <c r="K19" s="259"/>
    </row>
    <row r="20" spans="1:11" ht="15" customHeight="1">
      <c r="A20" s="1098" t="s">
        <v>65</v>
      </c>
      <c r="B20" s="1098"/>
      <c r="C20" s="1098"/>
      <c r="D20" s="1098"/>
      <c r="E20" s="1098"/>
      <c r="F20" s="259"/>
      <c r="G20" s="1098" t="s">
        <v>66</v>
      </c>
      <c r="H20" s="1098"/>
      <c r="I20" s="1098"/>
      <c r="J20" s="1098"/>
      <c r="K20" s="1098"/>
    </row>
    <row r="21" spans="1:11" ht="15" customHeight="1">
      <c r="A21" s="1098" t="s">
        <v>67</v>
      </c>
      <c r="B21" s="1098"/>
      <c r="C21" s="1098"/>
      <c r="D21" s="1098"/>
      <c r="E21" s="1098"/>
      <c r="F21" s="259"/>
      <c r="G21" s="1098" t="s">
        <v>68</v>
      </c>
      <c r="H21" s="1098"/>
      <c r="I21" s="1098"/>
      <c r="J21" s="1098"/>
      <c r="K21" s="1098"/>
    </row>
    <row r="22" spans="1:11" ht="6" customHeight="1">
      <c r="A22" s="259"/>
      <c r="B22" s="259"/>
      <c r="C22" s="259"/>
      <c r="D22" s="259"/>
      <c r="E22" s="259"/>
      <c r="F22" s="259"/>
      <c r="G22" s="259"/>
      <c r="H22" s="259"/>
      <c r="I22" s="259"/>
      <c r="J22" s="259"/>
      <c r="K22" s="259"/>
    </row>
    <row r="23" spans="1:11" ht="15" customHeight="1">
      <c r="A23" s="1098" t="s">
        <v>69</v>
      </c>
      <c r="B23" s="1098"/>
      <c r="C23" s="1098"/>
      <c r="D23" s="1098"/>
      <c r="E23" s="1098"/>
      <c r="F23" s="259"/>
      <c r="G23" s="1098" t="s">
        <v>70</v>
      </c>
      <c r="H23" s="1098"/>
      <c r="I23" s="1098"/>
      <c r="J23" s="1098"/>
      <c r="K23" s="1098"/>
    </row>
    <row r="24" spans="1:11" ht="15" customHeight="1">
      <c r="A24" s="1098" t="s">
        <v>71</v>
      </c>
      <c r="B24" s="1098"/>
      <c r="C24" s="1098"/>
      <c r="D24" s="1098"/>
      <c r="E24" s="1098"/>
      <c r="F24" s="259"/>
      <c r="G24" s="1098" t="s">
        <v>72</v>
      </c>
      <c r="H24" s="1098"/>
      <c r="I24" s="1098"/>
      <c r="J24" s="1098"/>
      <c r="K24" s="1098"/>
    </row>
    <row r="25" spans="1:11" ht="6" customHeight="1">
      <c r="A25" s="259"/>
      <c r="B25" s="259"/>
      <c r="C25" s="259"/>
      <c r="D25" s="259"/>
      <c r="E25" s="259"/>
      <c r="F25" s="259"/>
      <c r="G25" s="259"/>
      <c r="H25" s="259"/>
      <c r="I25" s="259"/>
      <c r="J25" s="259"/>
      <c r="K25" s="259"/>
    </row>
    <row r="26" spans="1:11" ht="15" customHeight="1">
      <c r="A26" s="259"/>
      <c r="B26" s="259"/>
      <c r="C26" s="259"/>
      <c r="D26" s="259"/>
      <c r="E26" s="259"/>
      <c r="F26" s="259"/>
      <c r="G26" s="1098" t="s">
        <v>73</v>
      </c>
      <c r="H26" s="1098"/>
      <c r="I26" s="1098"/>
      <c r="J26" s="1098"/>
      <c r="K26" s="1098"/>
    </row>
    <row r="27" spans="1:11" ht="15" customHeight="1">
      <c r="A27" s="259"/>
      <c r="B27" s="259"/>
      <c r="C27" s="259"/>
      <c r="D27" s="259"/>
      <c r="E27" s="259"/>
      <c r="F27" s="259"/>
      <c r="G27" s="1098" t="s">
        <v>167</v>
      </c>
      <c r="H27" s="1098"/>
      <c r="I27" s="1098"/>
      <c r="J27" s="1098"/>
      <c r="K27" s="1098"/>
    </row>
    <row r="28" spans="1:11" ht="6" customHeight="1">
      <c r="A28" s="259"/>
      <c r="B28" s="259"/>
      <c r="C28" s="259"/>
      <c r="D28" s="259"/>
      <c r="E28" s="259"/>
      <c r="F28" s="259"/>
      <c r="G28" s="259"/>
      <c r="H28" s="259"/>
      <c r="I28" s="259"/>
      <c r="J28" s="259"/>
      <c r="K28" s="259"/>
    </row>
    <row r="29" spans="1:11" ht="15" customHeight="1">
      <c r="A29" s="259"/>
      <c r="B29" s="259"/>
      <c r="C29" s="259"/>
      <c r="D29" s="259"/>
      <c r="E29" s="259"/>
      <c r="F29" s="259"/>
      <c r="G29" s="1098" t="s">
        <v>168</v>
      </c>
      <c r="H29" s="1098"/>
      <c r="I29" s="1098"/>
      <c r="J29" s="1098"/>
      <c r="K29" s="1098"/>
    </row>
    <row r="30" spans="1:11" ht="15" customHeight="1">
      <c r="A30" s="259"/>
      <c r="B30" s="259"/>
      <c r="C30" s="259"/>
      <c r="D30" s="259"/>
      <c r="E30" s="259"/>
      <c r="F30" s="259"/>
      <c r="G30" s="1098" t="s">
        <v>169</v>
      </c>
      <c r="H30" s="1098"/>
      <c r="I30" s="1098"/>
      <c r="J30" s="1098"/>
      <c r="K30" s="1098"/>
    </row>
    <row r="31" spans="1:11" ht="6" customHeight="1">
      <c r="A31" s="259"/>
      <c r="B31" s="259"/>
      <c r="C31" s="259"/>
      <c r="D31" s="259"/>
      <c r="E31" s="259"/>
      <c r="F31" s="259"/>
      <c r="G31" s="529"/>
      <c r="H31" s="529"/>
      <c r="I31" s="529"/>
      <c r="J31" s="529"/>
      <c r="K31" s="529"/>
    </row>
    <row r="32" spans="1:11" ht="15" customHeight="1">
      <c r="A32" s="259"/>
      <c r="B32" s="259"/>
      <c r="C32" s="259"/>
      <c r="D32" s="259"/>
      <c r="E32" s="259"/>
      <c r="F32" s="259"/>
      <c r="G32" s="529" t="s">
        <v>170</v>
      </c>
      <c r="H32" s="529"/>
      <c r="I32" s="529"/>
      <c r="J32" s="529"/>
      <c r="K32" s="529"/>
    </row>
    <row r="33" spans="1:11" ht="15" customHeight="1">
      <c r="A33" s="259"/>
      <c r="B33" s="259"/>
      <c r="C33" s="259"/>
      <c r="D33" s="259"/>
      <c r="E33" s="259"/>
      <c r="F33" s="259"/>
      <c r="G33" s="529" t="s">
        <v>171</v>
      </c>
      <c r="H33" s="529"/>
      <c r="I33" s="529"/>
      <c r="J33" s="529"/>
      <c r="K33" s="529"/>
    </row>
    <row r="34" spans="1:11" ht="15" customHeight="1">
      <c r="A34" s="259"/>
      <c r="B34" s="259"/>
      <c r="C34" s="259"/>
      <c r="D34" s="259"/>
      <c r="E34" s="259"/>
      <c r="F34" s="259"/>
      <c r="G34" s="259"/>
      <c r="H34" s="259"/>
      <c r="I34" s="259"/>
      <c r="J34" s="259"/>
      <c r="K34" s="259"/>
    </row>
    <row r="35" spans="1:11" s="440" customFormat="1" ht="18" customHeight="1">
      <c r="A35" s="1097" t="s">
        <v>172</v>
      </c>
      <c r="B35" s="1097"/>
      <c r="C35" s="1097"/>
      <c r="D35" s="1097"/>
      <c r="E35" s="1097"/>
      <c r="F35" s="186"/>
      <c r="G35" s="1097" t="s">
        <v>78</v>
      </c>
      <c r="H35" s="1097"/>
      <c r="I35" s="1097"/>
      <c r="J35" s="1097"/>
      <c r="K35" s="1097"/>
    </row>
    <row r="36" spans="1:11" ht="6" customHeight="1">
      <c r="A36" s="259"/>
      <c r="B36" s="259"/>
      <c r="C36" s="259"/>
      <c r="D36" s="259"/>
      <c r="E36" s="259"/>
      <c r="F36" s="259"/>
      <c r="G36" s="259"/>
      <c r="H36" s="259"/>
      <c r="I36" s="259"/>
      <c r="J36" s="259"/>
      <c r="K36" s="259"/>
    </row>
    <row r="37" spans="1:11" ht="15" customHeight="1">
      <c r="A37" s="1098" t="s">
        <v>79</v>
      </c>
      <c r="B37" s="1098"/>
      <c r="C37" s="1098"/>
      <c r="D37" s="1098"/>
      <c r="E37" s="1098"/>
      <c r="F37" s="259"/>
      <c r="G37" s="1098" t="s">
        <v>80</v>
      </c>
      <c r="H37" s="1098"/>
      <c r="I37" s="1098"/>
      <c r="J37" s="1098"/>
      <c r="K37" s="1098"/>
    </row>
    <row r="38" spans="1:11" ht="15" customHeight="1">
      <c r="A38" s="1098" t="s">
        <v>81</v>
      </c>
      <c r="B38" s="1098"/>
      <c r="C38" s="1098"/>
      <c r="D38" s="1098"/>
      <c r="E38" s="1098"/>
      <c r="F38" s="259"/>
      <c r="G38" s="1098" t="s">
        <v>82</v>
      </c>
      <c r="H38" s="1098"/>
      <c r="I38" s="1098"/>
      <c r="J38" s="1098"/>
      <c r="K38" s="1098"/>
    </row>
    <row r="39" spans="1:11" ht="15" customHeight="1">
      <c r="A39" s="259"/>
      <c r="B39" s="259"/>
      <c r="C39" s="259"/>
      <c r="D39" s="259"/>
      <c r="E39" s="259"/>
      <c r="F39" s="259"/>
      <c r="G39" s="259"/>
      <c r="H39" s="259"/>
      <c r="I39" s="259"/>
      <c r="J39" s="259"/>
      <c r="K39" s="259"/>
    </row>
    <row r="40" spans="1:11" ht="15" customHeight="1">
      <c r="A40" s="1098" t="s">
        <v>83</v>
      </c>
      <c r="B40" s="1098"/>
      <c r="C40" s="1098"/>
      <c r="D40" s="1098"/>
      <c r="E40" s="1098"/>
      <c r="F40" s="259"/>
      <c r="G40" s="1098" t="s">
        <v>84</v>
      </c>
      <c r="H40" s="1098"/>
      <c r="I40" s="1098"/>
      <c r="J40" s="1098"/>
      <c r="K40" s="1098"/>
    </row>
    <row r="41" spans="1:11" ht="15" customHeight="1">
      <c r="A41" s="1098" t="s">
        <v>85</v>
      </c>
      <c r="B41" s="1098"/>
      <c r="C41" s="1098"/>
      <c r="D41" s="1098"/>
      <c r="E41" s="1098"/>
      <c r="F41" s="259"/>
      <c r="G41" s="1098" t="s">
        <v>86</v>
      </c>
      <c r="H41" s="1098"/>
      <c r="I41" s="1098"/>
      <c r="J41" s="1098"/>
      <c r="K41" s="1098"/>
    </row>
    <row r="42" spans="1:11" ht="15" customHeight="1">
      <c r="A42" s="259"/>
      <c r="B42" s="259"/>
      <c r="C42" s="259"/>
      <c r="D42" s="259"/>
      <c r="E42" s="259"/>
      <c r="F42" s="259"/>
      <c r="G42" s="1098" t="s">
        <v>87</v>
      </c>
      <c r="H42" s="1098"/>
      <c r="I42" s="1098"/>
      <c r="J42" s="1098"/>
      <c r="K42" s="1098"/>
    </row>
    <row r="43" spans="1:11" ht="15" customHeight="1">
      <c r="A43" s="1098" t="s">
        <v>88</v>
      </c>
      <c r="B43" s="1098"/>
      <c r="C43" s="1098"/>
      <c r="D43" s="1098"/>
      <c r="E43" s="1098"/>
      <c r="F43" s="259"/>
      <c r="G43" s="1098" t="s">
        <v>89</v>
      </c>
      <c r="H43" s="1098"/>
      <c r="I43" s="1098"/>
      <c r="J43" s="1098"/>
      <c r="K43" s="1098"/>
    </row>
    <row r="44" spans="1:11" ht="15" customHeight="1">
      <c r="A44" s="1098" t="s">
        <v>90</v>
      </c>
      <c r="B44" s="1098"/>
      <c r="C44" s="1098"/>
      <c r="D44" s="1098"/>
      <c r="E44" s="1098"/>
      <c r="F44" s="259"/>
      <c r="G44" s="1098" t="s">
        <v>91</v>
      </c>
      <c r="H44" s="1098"/>
      <c r="I44" s="1098"/>
      <c r="J44" s="1098"/>
      <c r="K44" s="1098"/>
    </row>
    <row r="45" spans="1:11" ht="15" customHeight="1">
      <c r="A45" s="529"/>
      <c r="B45" s="529"/>
      <c r="C45" s="529"/>
      <c r="D45" s="529"/>
      <c r="E45" s="529"/>
      <c r="F45" s="259"/>
      <c r="G45" s="1098" t="s">
        <v>92</v>
      </c>
      <c r="H45" s="1098"/>
      <c r="I45" s="1098"/>
      <c r="J45" s="1098"/>
      <c r="K45" s="1098"/>
    </row>
    <row r="46" spans="1:11" ht="15" customHeight="1">
      <c r="A46" s="529" t="s">
        <v>93</v>
      </c>
      <c r="B46" s="529"/>
      <c r="C46" s="529"/>
      <c r="D46" s="529"/>
      <c r="E46" s="529"/>
      <c r="F46" s="259"/>
      <c r="G46" s="529"/>
      <c r="H46" s="529"/>
      <c r="I46" s="529"/>
      <c r="J46" s="529"/>
      <c r="K46" s="529"/>
    </row>
    <row r="47" spans="1:11" ht="15" customHeight="1">
      <c r="A47" s="259" t="s">
        <v>94</v>
      </c>
      <c r="B47" s="259"/>
      <c r="C47" s="259"/>
      <c r="D47" s="259"/>
      <c r="E47" s="259"/>
      <c r="F47" s="259"/>
      <c r="G47" s="259"/>
      <c r="H47" s="259"/>
      <c r="I47" s="259"/>
      <c r="J47" s="259"/>
      <c r="K47" s="259"/>
    </row>
    <row r="48" spans="1:11" ht="13">
      <c r="A48" s="259"/>
      <c r="B48" s="259"/>
      <c r="C48" s="259"/>
      <c r="D48" s="259"/>
      <c r="E48" s="259"/>
      <c r="F48" s="259"/>
      <c r="G48" s="259"/>
      <c r="H48" s="259"/>
      <c r="I48" s="259"/>
      <c r="J48" s="259"/>
      <c r="K48" s="259"/>
    </row>
    <row r="49" spans="1:11">
      <c r="A49" s="1098" t="s">
        <v>95</v>
      </c>
      <c r="B49" s="1098"/>
      <c r="C49" s="1098"/>
      <c r="D49" s="1098"/>
      <c r="E49" s="1098"/>
      <c r="F49" s="1098"/>
      <c r="G49" s="1098"/>
      <c r="H49" s="1098"/>
      <c r="I49" s="1098"/>
      <c r="J49" s="1098"/>
      <c r="K49" s="1098"/>
    </row>
    <row r="50" spans="1:11">
      <c r="A50" s="1098" t="s">
        <v>671</v>
      </c>
      <c r="B50" s="1098"/>
      <c r="C50" s="1098"/>
      <c r="D50" s="1098"/>
      <c r="E50" s="1098"/>
      <c r="F50" s="1098"/>
      <c r="G50" s="1098"/>
      <c r="H50" s="1098"/>
      <c r="I50" s="1098"/>
      <c r="J50" s="1098"/>
      <c r="K50" s="1098"/>
    </row>
    <row r="51" spans="1:11" ht="13">
      <c r="A51" s="1098" t="s">
        <v>96</v>
      </c>
      <c r="B51" s="1098"/>
      <c r="C51" s="1098"/>
      <c r="D51" s="1098"/>
      <c r="E51" s="1098"/>
      <c r="F51" s="1098"/>
      <c r="G51" s="587" t="s">
        <v>97</v>
      </c>
      <c r="H51" s="587"/>
      <c r="I51" s="259"/>
      <c r="J51" s="259"/>
      <c r="K51" s="259"/>
    </row>
    <row r="52" spans="1:11" ht="13">
      <c r="A52" s="1098" t="s">
        <v>98</v>
      </c>
      <c r="B52" s="1098"/>
      <c r="C52" s="1098"/>
      <c r="D52" s="1098"/>
      <c r="E52" s="1098"/>
      <c r="F52" s="1098"/>
      <c r="G52" s="587" t="s">
        <v>99</v>
      </c>
      <c r="H52" s="587"/>
      <c r="I52" s="259"/>
      <c r="J52" s="259"/>
      <c r="K52" s="259"/>
    </row>
    <row r="53" spans="1:11">
      <c r="A53" s="1098" t="s">
        <v>100</v>
      </c>
      <c r="B53" s="1098"/>
      <c r="C53" s="1098"/>
      <c r="D53" s="1098"/>
      <c r="E53" s="1098"/>
      <c r="F53" s="1098"/>
      <c r="G53" s="1098"/>
      <c r="H53" s="1098"/>
      <c r="I53" s="1098"/>
      <c r="J53" s="1098"/>
      <c r="K53" s="1098"/>
    </row>
  </sheetData>
  <sheetCalcPr fullCalcOnLoad="1"/>
  <mergeCells count="53">
    <mergeCell ref="A44:E44"/>
    <mergeCell ref="G44:K44"/>
    <mergeCell ref="A52:F52"/>
    <mergeCell ref="G52:H52"/>
    <mergeCell ref="A53:K53"/>
    <mergeCell ref="G45:K45"/>
    <mergeCell ref="A49:K49"/>
    <mergeCell ref="A50:K50"/>
    <mergeCell ref="A51:F51"/>
    <mergeCell ref="G51:H51"/>
    <mergeCell ref="A38:E38"/>
    <mergeCell ref="G38:K38"/>
    <mergeCell ref="A40:E40"/>
    <mergeCell ref="G40:K40"/>
    <mergeCell ref="G42:K42"/>
    <mergeCell ref="A43:E43"/>
    <mergeCell ref="G43:K43"/>
    <mergeCell ref="G24:K24"/>
    <mergeCell ref="G26:K26"/>
    <mergeCell ref="G27:K27"/>
    <mergeCell ref="A41:E41"/>
    <mergeCell ref="G41:K41"/>
    <mergeCell ref="G30:K30"/>
    <mergeCell ref="A35:E35"/>
    <mergeCell ref="G35:K35"/>
    <mergeCell ref="A37:E37"/>
    <mergeCell ref="G37:K37"/>
    <mergeCell ref="A17:E17"/>
    <mergeCell ref="G17:K17"/>
    <mergeCell ref="G29:K29"/>
    <mergeCell ref="A20:E20"/>
    <mergeCell ref="G20:K20"/>
    <mergeCell ref="A21:E21"/>
    <mergeCell ref="G21:K21"/>
    <mergeCell ref="A23:E23"/>
    <mergeCell ref="G23:K23"/>
    <mergeCell ref="A24:E24"/>
    <mergeCell ref="A18:E18"/>
    <mergeCell ref="G18:K18"/>
    <mergeCell ref="A11:E11"/>
    <mergeCell ref="G11:K11"/>
    <mergeCell ref="A12:E12"/>
    <mergeCell ref="G12:K12"/>
    <mergeCell ref="A14:E14"/>
    <mergeCell ref="G14:K14"/>
    <mergeCell ref="A15:E15"/>
    <mergeCell ref="G15:K15"/>
    <mergeCell ref="A9:E9"/>
    <mergeCell ref="G9:K9"/>
    <mergeCell ref="A1:K1"/>
    <mergeCell ref="A3:K3"/>
    <mergeCell ref="A5:K5"/>
    <mergeCell ref="A7:K7"/>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J85"/>
  <sheetViews>
    <sheetView workbookViewId="0"/>
  </sheetViews>
  <sheetFormatPr baseColWidth="10" defaultColWidth="8.83203125" defaultRowHeight="12.75" customHeight="1"/>
  <cols>
    <col min="1" max="1" width="8.6640625" style="137" customWidth="1"/>
    <col min="2" max="2" width="4.6640625" style="137" customWidth="1"/>
    <col min="3" max="3" width="12.6640625" style="137" customWidth="1"/>
    <col min="4" max="10" width="8.6640625" style="137" customWidth="1"/>
  </cols>
  <sheetData>
    <row r="1" spans="1:10" ht="15" customHeight="1">
      <c r="A1" s="135"/>
      <c r="B1" s="135"/>
    </row>
    <row r="2" spans="1:10" ht="30" customHeight="1">
      <c r="A2" s="1099" t="s">
        <v>22</v>
      </c>
      <c r="B2" s="1099"/>
      <c r="C2" s="1099"/>
      <c r="D2" s="1099"/>
      <c r="E2" s="1099"/>
      <c r="F2" s="1099"/>
      <c r="G2" s="1099"/>
      <c r="H2" s="1099"/>
      <c r="I2" s="1099"/>
      <c r="J2" s="1099"/>
    </row>
    <row r="3" spans="1:10" ht="75" customHeight="1">
      <c r="A3" s="135"/>
      <c r="B3" s="1100" t="s">
        <v>23</v>
      </c>
      <c r="C3" s="1100"/>
      <c r="D3" s="1100"/>
      <c r="E3" s="1100"/>
      <c r="F3" s="1100"/>
      <c r="G3" s="1100"/>
      <c r="H3" s="1100"/>
      <c r="I3" s="1100"/>
      <c r="J3" s="1100"/>
    </row>
    <row r="4" spans="1:10" ht="15" customHeight="1">
      <c r="A4" s="135"/>
      <c r="B4" s="593" t="s">
        <v>24</v>
      </c>
      <c r="C4" s="593"/>
      <c r="D4" s="593"/>
      <c r="E4" s="593"/>
      <c r="F4" s="593"/>
      <c r="G4" s="593"/>
      <c r="H4" s="593"/>
      <c r="I4" s="593"/>
      <c r="J4" s="593"/>
    </row>
    <row r="5" spans="1:10" ht="30" customHeight="1">
      <c r="A5" s="135"/>
    </row>
    <row r="6" spans="1:10" ht="30" customHeight="1">
      <c r="A6" s="1099" t="s">
        <v>25</v>
      </c>
      <c r="B6" s="1099"/>
      <c r="C6" s="1099"/>
      <c r="D6" s="1099"/>
      <c r="E6" s="1099"/>
      <c r="F6" s="1099"/>
      <c r="G6" s="1099"/>
      <c r="H6" s="1099"/>
      <c r="I6" s="1099"/>
      <c r="J6" s="1099"/>
    </row>
    <row r="7" spans="1:10" ht="15" customHeight="1">
      <c r="A7" s="135"/>
      <c r="B7" s="593" t="s">
        <v>26</v>
      </c>
      <c r="C7" s="593"/>
      <c r="D7" s="593"/>
      <c r="E7" s="593"/>
      <c r="F7" s="593"/>
      <c r="G7" s="593"/>
      <c r="H7" s="593"/>
      <c r="I7" s="593"/>
      <c r="J7" s="593"/>
    </row>
    <row r="8" spans="1:10" ht="15" customHeight="1">
      <c r="A8" s="135"/>
      <c r="B8" s="593" t="s">
        <v>108</v>
      </c>
      <c r="C8" s="593"/>
      <c r="D8" s="593"/>
      <c r="E8" s="593"/>
      <c r="F8" s="593"/>
      <c r="G8" s="593"/>
      <c r="H8" s="593"/>
      <c r="I8" s="593"/>
      <c r="J8" s="593"/>
    </row>
    <row r="9" spans="1:10" ht="15" customHeight="1">
      <c r="A9" s="135"/>
      <c r="B9" s="135"/>
      <c r="C9" s="135"/>
      <c r="D9" s="135"/>
      <c r="E9" s="135"/>
      <c r="F9" s="135"/>
      <c r="G9" s="135"/>
      <c r="H9" s="135"/>
      <c r="I9" s="135"/>
      <c r="J9" s="135"/>
    </row>
    <row r="10" spans="1:10" ht="15" customHeight="1">
      <c r="A10" s="135"/>
      <c r="B10" s="593" t="s">
        <v>109</v>
      </c>
      <c r="C10" s="593"/>
      <c r="D10" s="593"/>
      <c r="E10" s="593"/>
      <c r="F10" s="593"/>
      <c r="G10" s="593"/>
      <c r="H10" s="593"/>
      <c r="I10" s="593"/>
      <c r="J10" s="593"/>
    </row>
    <row r="11" spans="1:10" ht="15" customHeight="1">
      <c r="A11" s="135"/>
      <c r="B11" s="185" t="s">
        <v>619</v>
      </c>
      <c r="C11" s="593" t="s">
        <v>110</v>
      </c>
      <c r="D11" s="593"/>
      <c r="E11" s="593"/>
      <c r="F11" s="593"/>
      <c r="G11" s="593"/>
      <c r="H11" s="593"/>
      <c r="I11" s="593"/>
      <c r="J11" s="593"/>
    </row>
    <row r="12" spans="1:10" ht="15" customHeight="1">
      <c r="A12" s="135"/>
      <c r="B12" s="185" t="s">
        <v>623</v>
      </c>
      <c r="C12" s="593" t="s">
        <v>30</v>
      </c>
      <c r="D12" s="593"/>
      <c r="E12" s="593"/>
      <c r="F12" s="593"/>
      <c r="G12" s="593"/>
      <c r="H12" s="593"/>
      <c r="I12" s="593"/>
      <c r="J12" s="593"/>
    </row>
    <row r="13" spans="1:10" ht="15" customHeight="1">
      <c r="A13" s="135"/>
      <c r="B13" s="412" t="s">
        <v>625</v>
      </c>
      <c r="C13" s="593" t="s">
        <v>31</v>
      </c>
      <c r="D13" s="593"/>
      <c r="E13" s="593"/>
      <c r="F13" s="593"/>
      <c r="G13" s="593"/>
      <c r="H13" s="593"/>
      <c r="I13" s="593"/>
      <c r="J13" s="593"/>
    </row>
    <row r="14" spans="1:10" ht="15" customHeight="1">
      <c r="A14" s="135"/>
      <c r="B14" s="412" t="s">
        <v>654</v>
      </c>
      <c r="C14" s="319" t="s">
        <v>32</v>
      </c>
      <c r="D14" s="319"/>
      <c r="E14" s="319"/>
      <c r="F14" s="319"/>
      <c r="G14" s="319"/>
      <c r="H14" s="319"/>
      <c r="I14" s="319"/>
      <c r="J14" s="319"/>
    </row>
    <row r="15" spans="1:10" ht="15" customHeight="1">
      <c r="A15" s="135"/>
      <c r="B15" s="412" t="s">
        <v>656</v>
      </c>
      <c r="C15" s="593" t="s">
        <v>33</v>
      </c>
      <c r="D15" s="593"/>
      <c r="E15" s="593"/>
      <c r="F15" s="593"/>
      <c r="G15" s="593"/>
      <c r="H15" s="593"/>
      <c r="I15" s="593"/>
      <c r="J15" s="593"/>
    </row>
    <row r="16" spans="1:10" ht="15" customHeight="1">
      <c r="A16" s="135"/>
      <c r="B16" s="135"/>
      <c r="C16" s="135"/>
      <c r="D16" s="135"/>
      <c r="E16" s="135"/>
      <c r="F16" s="135"/>
      <c r="G16" s="135"/>
      <c r="H16" s="135"/>
      <c r="I16" s="135"/>
      <c r="J16" s="135"/>
    </row>
    <row r="17" spans="1:10" ht="15" customHeight="1">
      <c r="A17" s="135"/>
      <c r="B17" s="593" t="s">
        <v>112</v>
      </c>
      <c r="C17" s="593"/>
      <c r="D17" s="593"/>
      <c r="E17" s="593"/>
      <c r="F17" s="593"/>
      <c r="G17" s="593"/>
      <c r="H17" s="593"/>
      <c r="I17" s="593"/>
      <c r="J17" s="593"/>
    </row>
    <row r="18" spans="1:10" ht="15" customHeight="1">
      <c r="A18" s="135"/>
      <c r="B18" s="185" t="s">
        <v>619</v>
      </c>
      <c r="C18" s="593" t="s">
        <v>113</v>
      </c>
      <c r="D18" s="593"/>
      <c r="E18" s="593"/>
      <c r="F18" s="593"/>
      <c r="G18" s="593"/>
      <c r="H18" s="593"/>
      <c r="I18" s="593"/>
      <c r="J18" s="593"/>
    </row>
    <row r="19" spans="1:10" ht="15" customHeight="1">
      <c r="A19" s="135"/>
      <c r="B19" s="185" t="s">
        <v>623</v>
      </c>
      <c r="C19" s="593" t="s">
        <v>114</v>
      </c>
      <c r="D19" s="593"/>
      <c r="E19" s="593"/>
      <c r="F19" s="593"/>
      <c r="G19" s="593"/>
      <c r="H19" s="593"/>
      <c r="I19" s="593"/>
      <c r="J19" s="593"/>
    </row>
    <row r="20" spans="1:10" ht="15" customHeight="1">
      <c r="A20" s="135"/>
      <c r="B20" s="185" t="s">
        <v>625</v>
      </c>
      <c r="C20" s="593" t="s">
        <v>115</v>
      </c>
      <c r="D20" s="593"/>
      <c r="E20" s="593"/>
      <c r="F20" s="593"/>
      <c r="G20" s="593"/>
      <c r="H20" s="593"/>
      <c r="I20" s="593"/>
      <c r="J20" s="593"/>
    </row>
    <row r="21" spans="1:10" ht="15" customHeight="1">
      <c r="A21" s="135"/>
      <c r="B21" s="185" t="s">
        <v>654</v>
      </c>
      <c r="C21" s="593" t="s">
        <v>43</v>
      </c>
      <c r="D21" s="593"/>
      <c r="E21" s="593"/>
      <c r="F21" s="593"/>
      <c r="G21" s="593"/>
      <c r="H21" s="593"/>
      <c r="I21" s="593"/>
      <c r="J21" s="593"/>
    </row>
    <row r="22" spans="1:10" ht="15" customHeight="1">
      <c r="A22" s="135"/>
      <c r="B22" s="185" t="s">
        <v>656</v>
      </c>
      <c r="C22" s="593" t="s">
        <v>44</v>
      </c>
      <c r="D22" s="593"/>
      <c r="E22" s="593"/>
      <c r="F22" s="593"/>
      <c r="G22" s="593"/>
      <c r="H22" s="593"/>
      <c r="I22" s="593"/>
      <c r="J22" s="593"/>
    </row>
    <row r="23" spans="1:10" ht="15" customHeight="1">
      <c r="A23" s="135"/>
      <c r="B23" s="185" t="s">
        <v>668</v>
      </c>
      <c r="C23" s="593" t="s">
        <v>45</v>
      </c>
      <c r="D23" s="593"/>
      <c r="E23" s="593"/>
      <c r="F23" s="593"/>
      <c r="G23" s="593"/>
      <c r="H23" s="593"/>
      <c r="I23" s="593"/>
      <c r="J23" s="593"/>
    </row>
    <row r="24" spans="1:10" ht="15" customHeight="1">
      <c r="A24" s="135"/>
      <c r="B24" s="185" t="s">
        <v>46</v>
      </c>
      <c r="C24" s="593" t="s">
        <v>47</v>
      </c>
      <c r="D24" s="593"/>
      <c r="E24" s="593"/>
      <c r="F24" s="593"/>
      <c r="G24" s="593"/>
      <c r="H24" s="593"/>
      <c r="I24" s="593"/>
      <c r="J24" s="593"/>
    </row>
    <row r="25" spans="1:10" ht="15" customHeight="1">
      <c r="A25" s="135"/>
      <c r="B25" s="185" t="s">
        <v>48</v>
      </c>
      <c r="C25" s="593" t="s">
        <v>0</v>
      </c>
      <c r="D25" s="593"/>
      <c r="E25" s="593"/>
      <c r="F25" s="593"/>
      <c r="G25" s="593"/>
      <c r="H25" s="593"/>
      <c r="I25" s="593"/>
      <c r="J25" s="593"/>
    </row>
    <row r="26" spans="1:10" ht="30" customHeight="1">
      <c r="A26" s="135"/>
      <c r="B26" s="509" t="s">
        <v>1</v>
      </c>
      <c r="C26" s="1100" t="s">
        <v>2</v>
      </c>
      <c r="D26" s="1100"/>
      <c r="E26" s="1100"/>
      <c r="F26" s="1100"/>
      <c r="G26" s="1100"/>
      <c r="H26" s="1100"/>
      <c r="I26" s="1100"/>
      <c r="J26" s="1100"/>
    </row>
    <row r="27" spans="1:10" ht="15" customHeight="1">
      <c r="A27" s="135"/>
      <c r="B27" s="135"/>
    </row>
    <row r="28" spans="1:10" ht="15" customHeight="1">
      <c r="A28" s="135"/>
      <c r="B28" s="593" t="s">
        <v>3</v>
      </c>
      <c r="C28" s="593"/>
      <c r="D28" s="593"/>
      <c r="E28" s="593"/>
      <c r="F28" s="593"/>
      <c r="G28" s="593"/>
      <c r="H28" s="593"/>
      <c r="I28" s="593"/>
      <c r="J28" s="593"/>
    </row>
    <row r="29" spans="1:10" ht="15" customHeight="1">
      <c r="A29" s="135"/>
      <c r="B29" s="185" t="s">
        <v>619</v>
      </c>
      <c r="C29" s="593" t="s">
        <v>4</v>
      </c>
      <c r="D29" s="593"/>
      <c r="E29" s="593"/>
      <c r="F29" s="593"/>
      <c r="G29" s="593"/>
      <c r="H29" s="593"/>
      <c r="I29" s="593"/>
      <c r="J29" s="593"/>
    </row>
    <row r="30" spans="1:10" ht="15" customHeight="1">
      <c r="A30" s="135"/>
      <c r="B30" s="185" t="s">
        <v>623</v>
      </c>
      <c r="C30" s="593" t="s">
        <v>5</v>
      </c>
      <c r="D30" s="593"/>
      <c r="E30" s="593"/>
      <c r="F30" s="593"/>
      <c r="G30" s="593"/>
      <c r="H30" s="593"/>
      <c r="I30" s="593"/>
      <c r="J30" s="593"/>
    </row>
    <row r="31" spans="1:10" ht="30" customHeight="1">
      <c r="A31" s="135"/>
      <c r="B31" s="509" t="s">
        <v>625</v>
      </c>
      <c r="C31" s="1100" t="s">
        <v>6</v>
      </c>
      <c r="D31" s="1100"/>
      <c r="E31" s="1100"/>
      <c r="F31" s="1100"/>
      <c r="G31" s="1100"/>
      <c r="H31" s="1100"/>
      <c r="I31" s="1100"/>
      <c r="J31" s="1100"/>
    </row>
    <row r="32" spans="1:10" ht="15" customHeight="1">
      <c r="A32" s="135"/>
      <c r="B32" s="135"/>
      <c r="C32" s="135"/>
      <c r="D32" s="135"/>
      <c r="E32" s="135"/>
      <c r="F32" s="135"/>
      <c r="G32" s="135"/>
      <c r="H32" s="135"/>
      <c r="I32" s="135"/>
      <c r="J32" s="135"/>
    </row>
    <row r="33" spans="1:10" ht="15" customHeight="1">
      <c r="A33" s="135"/>
      <c r="B33" s="135"/>
      <c r="C33" s="135"/>
      <c r="D33" s="135"/>
      <c r="E33" s="135"/>
      <c r="F33" s="135"/>
      <c r="G33" s="135"/>
      <c r="H33" s="135"/>
      <c r="I33" s="135"/>
      <c r="J33" s="135"/>
    </row>
    <row r="34" spans="1:10" ht="15" customHeight="1">
      <c r="A34" s="135"/>
      <c r="B34" s="135"/>
      <c r="C34" s="135"/>
      <c r="D34" s="135"/>
      <c r="E34" s="135"/>
      <c r="F34" s="135"/>
      <c r="G34" s="135"/>
      <c r="H34" s="135"/>
      <c r="I34" s="135"/>
      <c r="J34" s="135"/>
    </row>
    <row r="35" spans="1:10" ht="15" customHeight="1">
      <c r="A35" s="135"/>
      <c r="B35" s="135"/>
      <c r="C35" s="135"/>
      <c r="D35" s="135"/>
      <c r="E35" s="135"/>
      <c r="F35" s="135"/>
      <c r="G35" s="135"/>
      <c r="H35" s="135"/>
      <c r="I35" s="135"/>
      <c r="J35" s="135"/>
    </row>
    <row r="36" spans="1:10" ht="15" customHeight="1">
      <c r="A36" s="135"/>
      <c r="B36" s="135"/>
      <c r="C36" s="135"/>
      <c r="D36" s="135"/>
      <c r="E36" s="135"/>
      <c r="F36" s="135"/>
      <c r="G36" s="135"/>
      <c r="H36" s="135"/>
      <c r="I36" s="135"/>
      <c r="J36" s="135"/>
    </row>
    <row r="37" spans="1:10" ht="15" customHeight="1">
      <c r="A37" s="135"/>
      <c r="B37" s="135"/>
      <c r="C37" s="135"/>
      <c r="D37" s="135"/>
      <c r="E37" s="135"/>
      <c r="F37" s="135"/>
      <c r="G37" s="135"/>
      <c r="H37" s="135"/>
      <c r="I37" s="135"/>
      <c r="J37" s="135"/>
    </row>
    <row r="38" spans="1:10" ht="15" customHeight="1">
      <c r="A38" s="135"/>
      <c r="B38" s="135"/>
      <c r="C38" s="135"/>
      <c r="D38" s="135"/>
      <c r="E38" s="135"/>
      <c r="F38" s="135"/>
      <c r="G38" s="135"/>
      <c r="H38" s="135"/>
      <c r="I38" s="135"/>
      <c r="J38" s="135"/>
    </row>
    <row r="39" spans="1:10" ht="15" customHeight="1">
      <c r="A39" s="135"/>
    </row>
    <row r="40" spans="1:10" ht="15" customHeight="1">
      <c r="A40" s="135"/>
      <c r="B40" s="135"/>
      <c r="C40" s="135"/>
      <c r="D40" s="135"/>
      <c r="E40" s="135"/>
      <c r="F40" s="135"/>
      <c r="G40" s="135"/>
      <c r="H40" s="135"/>
      <c r="I40" s="135"/>
      <c r="J40" s="135"/>
    </row>
    <row r="41" spans="1:10" ht="29.25" customHeight="1">
      <c r="A41" s="1099" t="s">
        <v>7</v>
      </c>
      <c r="B41" s="1099"/>
      <c r="C41" s="1099"/>
      <c r="D41" s="1099"/>
      <c r="E41" s="1099"/>
      <c r="F41" s="1099"/>
      <c r="G41" s="1099"/>
      <c r="H41" s="1099"/>
      <c r="I41" s="1099"/>
      <c r="J41" s="1099"/>
    </row>
    <row r="42" spans="1:10" ht="15" customHeight="1">
      <c r="A42" s="135"/>
      <c r="B42" s="135"/>
      <c r="C42" s="135"/>
      <c r="D42" s="135"/>
      <c r="E42" s="135"/>
      <c r="F42" s="135"/>
      <c r="G42" s="135"/>
      <c r="H42" s="135"/>
      <c r="I42" s="135"/>
      <c r="J42" s="135"/>
    </row>
    <row r="43" spans="1:10" ht="15" customHeight="1">
      <c r="A43" s="135"/>
      <c r="B43" s="1101" t="s">
        <v>8</v>
      </c>
      <c r="C43" s="593"/>
      <c r="D43" s="593"/>
      <c r="E43" s="593"/>
      <c r="F43" s="593"/>
      <c r="G43" s="593"/>
      <c r="H43" s="593"/>
      <c r="I43" s="593"/>
      <c r="J43" s="593"/>
    </row>
    <row r="44" spans="1:10" ht="15" customHeight="1">
      <c r="A44" s="135"/>
      <c r="B44" s="593" t="s">
        <v>9</v>
      </c>
      <c r="C44" s="593"/>
      <c r="D44" s="593"/>
      <c r="E44" s="593"/>
      <c r="F44" s="593"/>
      <c r="G44" s="593"/>
      <c r="H44" s="593"/>
      <c r="I44" s="593"/>
      <c r="J44" s="593"/>
    </row>
    <row r="45" spans="1:10" ht="15" customHeight="1">
      <c r="A45" s="135"/>
      <c r="B45" s="593" t="s">
        <v>10</v>
      </c>
      <c r="C45" s="593"/>
      <c r="D45" s="593"/>
      <c r="E45" s="593"/>
      <c r="F45" s="593"/>
      <c r="G45" s="593"/>
      <c r="H45" s="593"/>
      <c r="I45" s="593"/>
      <c r="J45" s="593"/>
    </row>
    <row r="46" spans="1:10" ht="15" customHeight="1">
      <c r="A46" s="135"/>
      <c r="B46" s="135"/>
      <c r="C46" s="135"/>
      <c r="D46" s="135"/>
      <c r="E46" s="135"/>
      <c r="F46" s="135"/>
      <c r="G46" s="135"/>
      <c r="H46" s="135"/>
      <c r="I46" s="135"/>
      <c r="J46" s="135"/>
    </row>
    <row r="47" spans="1:10" ht="15" customHeight="1">
      <c r="A47" s="135"/>
      <c r="B47" s="1101" t="s">
        <v>11</v>
      </c>
      <c r="C47" s="593"/>
      <c r="D47" s="593"/>
      <c r="E47" s="593"/>
      <c r="F47" s="593"/>
      <c r="G47" s="593"/>
      <c r="H47" s="593"/>
      <c r="I47" s="593"/>
      <c r="J47" s="593"/>
    </row>
    <row r="48" spans="1:10" ht="15" customHeight="1">
      <c r="A48" s="135"/>
      <c r="B48" s="593" t="s">
        <v>12</v>
      </c>
      <c r="C48" s="593"/>
      <c r="D48" s="593"/>
      <c r="E48" s="593"/>
      <c r="F48" s="593"/>
      <c r="G48" s="593"/>
      <c r="H48" s="593"/>
      <c r="I48" s="593"/>
      <c r="J48" s="593"/>
    </row>
    <row r="49" spans="1:10" ht="15" customHeight="1">
      <c r="A49" s="135"/>
      <c r="B49" s="593" t="s">
        <v>13</v>
      </c>
      <c r="C49" s="593"/>
      <c r="D49" s="593"/>
      <c r="E49" s="593"/>
      <c r="F49" s="593"/>
      <c r="G49" s="593"/>
      <c r="H49" s="593"/>
      <c r="I49" s="593"/>
      <c r="J49" s="593"/>
    </row>
    <row r="50" spans="1:10" ht="15" customHeight="1">
      <c r="A50" s="135"/>
      <c r="B50" s="135"/>
      <c r="C50" s="135"/>
      <c r="D50" s="135"/>
      <c r="E50" s="135"/>
      <c r="F50" s="135"/>
      <c r="G50" s="135"/>
      <c r="H50" s="135"/>
      <c r="I50" s="135"/>
      <c r="J50" s="135"/>
    </row>
    <row r="51" spans="1:10" ht="15" customHeight="1">
      <c r="A51" s="135"/>
      <c r="B51" s="1102" t="s">
        <v>14</v>
      </c>
      <c r="C51" s="1102"/>
      <c r="D51" s="1102"/>
      <c r="E51" s="565">
        <v>40354</v>
      </c>
      <c r="F51" s="565"/>
      <c r="G51" s="593"/>
      <c r="H51" s="593"/>
      <c r="I51" s="593"/>
      <c r="J51" s="593"/>
    </row>
    <row r="52" spans="1:10" ht="15" customHeight="1">
      <c r="A52" s="135"/>
      <c r="B52" s="593" t="s">
        <v>15</v>
      </c>
      <c r="C52" s="593"/>
      <c r="D52" s="593"/>
      <c r="E52" s="593"/>
      <c r="F52" s="593"/>
      <c r="G52" s="593"/>
      <c r="H52" s="593"/>
      <c r="I52" s="593"/>
      <c r="J52" s="593"/>
    </row>
    <row r="53" spans="1:10" ht="15" customHeight="1">
      <c r="A53" s="135"/>
      <c r="B53" s="593" t="s">
        <v>58</v>
      </c>
      <c r="C53" s="593"/>
      <c r="D53" s="593"/>
      <c r="E53" s="593"/>
      <c r="F53" s="593"/>
      <c r="G53" s="593"/>
      <c r="H53" s="593"/>
      <c r="I53" s="593"/>
      <c r="J53" s="593"/>
    </row>
    <row r="54" spans="1:10" ht="15" customHeight="1">
      <c r="A54" s="135"/>
      <c r="B54" s="135"/>
      <c r="C54" s="135"/>
      <c r="D54" s="135"/>
      <c r="E54" s="135"/>
      <c r="F54" s="135"/>
      <c r="G54" s="135"/>
      <c r="H54" s="135"/>
      <c r="I54" s="135"/>
      <c r="J54" s="135"/>
    </row>
    <row r="55" spans="1:10" ht="15" customHeight="1">
      <c r="A55" s="135"/>
      <c r="B55" s="1102" t="s">
        <v>59</v>
      </c>
      <c r="C55" s="1102"/>
      <c r="D55" s="1102"/>
      <c r="E55" s="565">
        <v>40268</v>
      </c>
      <c r="F55" s="565"/>
      <c r="G55" s="593"/>
      <c r="H55" s="593"/>
      <c r="I55" s="593"/>
      <c r="J55" s="593"/>
    </row>
    <row r="56" spans="1:10" ht="15" customHeight="1">
      <c r="A56" s="135"/>
      <c r="B56" s="1102" t="s">
        <v>60</v>
      </c>
      <c r="C56" s="1102"/>
      <c r="D56" s="1102"/>
      <c r="E56" s="565">
        <v>40256</v>
      </c>
      <c r="F56" s="565"/>
      <c r="G56" s="593" t="s">
        <v>61</v>
      </c>
      <c r="H56" s="593"/>
      <c r="I56" s="593"/>
      <c r="J56" s="593"/>
    </row>
    <row r="57" spans="1:10" ht="15" customHeight="1">
      <c r="A57" s="135"/>
      <c r="B57" s="1102" t="s">
        <v>62</v>
      </c>
      <c r="C57" s="1102"/>
      <c r="D57" s="1102"/>
      <c r="E57" s="565">
        <v>40218</v>
      </c>
      <c r="F57" s="565"/>
      <c r="G57" s="593" t="s">
        <v>16</v>
      </c>
      <c r="H57" s="593"/>
      <c r="I57" s="593"/>
      <c r="J57" s="593"/>
    </row>
    <row r="58" spans="1:10" ht="15" customHeight="1">
      <c r="A58" s="135"/>
      <c r="B58" s="1102" t="s">
        <v>17</v>
      </c>
      <c r="C58" s="1102"/>
      <c r="D58" s="1102"/>
      <c r="E58" s="565">
        <v>40107</v>
      </c>
      <c r="F58" s="565"/>
      <c r="G58" s="593"/>
      <c r="H58" s="593"/>
      <c r="I58" s="593"/>
      <c r="J58" s="593"/>
    </row>
    <row r="59" spans="1:10" ht="15" customHeight="1">
      <c r="A59" s="135"/>
      <c r="B59" s="1102" t="s">
        <v>18</v>
      </c>
      <c r="C59" s="1102"/>
      <c r="D59" s="1102"/>
      <c r="E59" s="565">
        <v>40092</v>
      </c>
      <c r="F59" s="565"/>
      <c r="G59" s="593" t="s">
        <v>19</v>
      </c>
      <c r="H59" s="593"/>
      <c r="I59" s="593"/>
      <c r="J59" s="593"/>
    </row>
    <row r="60" spans="1:10" ht="15" customHeight="1">
      <c r="A60" s="135"/>
      <c r="B60" s="593" t="s">
        <v>15</v>
      </c>
      <c r="C60" s="593"/>
      <c r="D60" s="593"/>
      <c r="E60" s="593"/>
      <c r="F60" s="593"/>
      <c r="G60" s="593"/>
      <c r="H60" s="593"/>
      <c r="I60" s="593"/>
      <c r="J60" s="593"/>
    </row>
    <row r="61" spans="1:10" ht="15" customHeight="1">
      <c r="A61" s="135"/>
      <c r="B61" s="51"/>
      <c r="C61" s="51"/>
      <c r="D61" s="51"/>
      <c r="E61" s="484"/>
      <c r="F61" s="484"/>
      <c r="G61" s="319"/>
      <c r="H61" s="319"/>
      <c r="I61" s="319"/>
      <c r="J61" s="319"/>
    </row>
    <row r="62" spans="1:10" ht="15" customHeight="1">
      <c r="A62" s="135"/>
      <c r="B62" s="1102" t="s">
        <v>20</v>
      </c>
      <c r="C62" s="1102"/>
      <c r="D62" s="1102"/>
      <c r="E62" s="565"/>
      <c r="F62" s="565"/>
      <c r="G62" s="593"/>
      <c r="H62" s="593"/>
      <c r="I62" s="593"/>
      <c r="J62" s="593"/>
    </row>
    <row r="63" spans="1:10" ht="15" customHeight="1">
      <c r="A63" s="135"/>
      <c r="B63" s="593" t="s">
        <v>21</v>
      </c>
      <c r="C63" s="593"/>
      <c r="D63" s="593"/>
      <c r="E63" s="593"/>
      <c r="F63" s="593"/>
      <c r="G63" s="593"/>
      <c r="H63" s="593"/>
      <c r="I63" s="593"/>
      <c r="J63" s="593"/>
    </row>
    <row r="64" spans="1:10" ht="45" customHeight="1">
      <c r="A64" s="135"/>
      <c r="B64" s="1103" t="s">
        <v>74</v>
      </c>
      <c r="C64" s="1103"/>
      <c r="D64" s="1103"/>
      <c r="E64" s="1103"/>
      <c r="F64" s="1103"/>
      <c r="G64" s="1103"/>
      <c r="H64" s="1103"/>
      <c r="I64" s="1103"/>
      <c r="J64" s="1103"/>
    </row>
    <row r="65" spans="1:10" ht="15" customHeight="1">
      <c r="A65" s="135"/>
      <c r="B65" s="135"/>
      <c r="C65" s="135"/>
      <c r="D65" s="135"/>
      <c r="E65" s="135"/>
      <c r="F65" s="135"/>
      <c r="G65" s="135"/>
      <c r="H65" s="135"/>
      <c r="I65" s="135"/>
      <c r="J65" s="135"/>
    </row>
    <row r="66" spans="1:10" ht="15" customHeight="1">
      <c r="A66" s="135"/>
      <c r="B66" s="1102" t="s">
        <v>75</v>
      </c>
      <c r="C66" s="1102"/>
      <c r="D66" s="1102"/>
      <c r="E66" s="565"/>
      <c r="F66" s="565"/>
      <c r="G66" s="593"/>
      <c r="H66" s="593"/>
      <c r="I66" s="593"/>
      <c r="J66" s="593"/>
    </row>
    <row r="67" spans="1:10" ht="15" customHeight="1">
      <c r="A67" s="135"/>
      <c r="B67" s="1102" t="s">
        <v>76</v>
      </c>
      <c r="C67" s="1102"/>
      <c r="D67" s="1102"/>
      <c r="E67" s="565">
        <v>40034</v>
      </c>
      <c r="F67" s="565"/>
      <c r="G67" s="593"/>
      <c r="H67" s="593"/>
      <c r="I67" s="593"/>
      <c r="J67" s="593"/>
    </row>
    <row r="68" spans="1:10" ht="15" customHeight="1">
      <c r="A68" s="135"/>
      <c r="B68" s="593" t="s">
        <v>77</v>
      </c>
      <c r="C68" s="593"/>
      <c r="D68" s="593"/>
      <c r="E68" s="593"/>
      <c r="F68" s="593"/>
      <c r="G68" s="593"/>
      <c r="H68" s="593"/>
      <c r="I68" s="593"/>
      <c r="J68" s="593"/>
    </row>
    <row r="69" spans="1:10" ht="30" customHeight="1">
      <c r="A69" s="135"/>
      <c r="B69" s="1104" t="s">
        <v>27</v>
      </c>
      <c r="C69" s="1104"/>
      <c r="D69" s="1104"/>
      <c r="E69" s="1104"/>
      <c r="F69" s="1104"/>
      <c r="G69" s="1104"/>
      <c r="H69" s="1104"/>
      <c r="I69" s="1104"/>
      <c r="J69" s="1104"/>
    </row>
    <row r="70" spans="1:10" ht="15" customHeight="1">
      <c r="A70" s="135"/>
      <c r="B70" s="135"/>
      <c r="C70" s="135"/>
      <c r="D70" s="135"/>
      <c r="E70" s="135"/>
      <c r="F70" s="135"/>
      <c r="G70" s="135"/>
      <c r="H70" s="135"/>
      <c r="I70" s="135"/>
      <c r="J70" s="135"/>
    </row>
    <row r="71" spans="1:10" ht="15" customHeight="1">
      <c r="A71" s="135"/>
      <c r="B71" s="1102" t="s">
        <v>28</v>
      </c>
      <c r="C71" s="1102"/>
      <c r="D71" s="1102"/>
      <c r="E71" s="565">
        <v>39898</v>
      </c>
      <c r="F71" s="565"/>
      <c r="G71" s="593"/>
      <c r="H71" s="593"/>
      <c r="I71" s="593"/>
      <c r="J71" s="593"/>
    </row>
    <row r="72" spans="1:10" ht="15" customHeight="1">
      <c r="A72" s="135"/>
      <c r="B72" s="593" t="s">
        <v>29</v>
      </c>
      <c r="C72" s="593"/>
      <c r="D72" s="593"/>
      <c r="E72" s="593"/>
      <c r="F72" s="593"/>
      <c r="G72" s="593"/>
      <c r="H72" s="593"/>
      <c r="I72" s="593"/>
      <c r="J72" s="593"/>
    </row>
    <row r="73" spans="1:10" ht="60" customHeight="1">
      <c r="A73" s="135"/>
      <c r="B73" s="1103" t="s">
        <v>34</v>
      </c>
      <c r="C73" s="1103"/>
      <c r="D73" s="1103"/>
      <c r="E73" s="1103"/>
      <c r="F73" s="1103"/>
      <c r="G73" s="1103"/>
      <c r="H73" s="1103"/>
      <c r="I73" s="1103"/>
      <c r="J73" s="1103"/>
    </row>
    <row r="74" spans="1:10" ht="15" customHeight="1">
      <c r="A74" s="135"/>
      <c r="B74" s="135"/>
      <c r="C74" s="135"/>
      <c r="D74" s="135"/>
      <c r="E74" s="135"/>
      <c r="F74" s="135"/>
      <c r="G74" s="135"/>
      <c r="H74" s="135"/>
      <c r="I74" s="135"/>
      <c r="J74" s="135"/>
    </row>
    <row r="75" spans="1:10" ht="15" customHeight="1">
      <c r="A75" s="135"/>
      <c r="B75" s="1102" t="s">
        <v>35</v>
      </c>
      <c r="C75" s="1102"/>
      <c r="D75" s="1102"/>
      <c r="E75" s="565">
        <v>39720</v>
      </c>
      <c r="F75" s="565"/>
      <c r="G75" s="593"/>
      <c r="H75" s="593"/>
      <c r="I75" s="593"/>
      <c r="J75" s="593"/>
    </row>
    <row r="76" spans="1:10" ht="15" customHeight="1">
      <c r="A76" s="135"/>
      <c r="B76" s="593" t="s">
        <v>29</v>
      </c>
      <c r="C76" s="593"/>
      <c r="D76" s="593"/>
      <c r="E76" s="593"/>
      <c r="F76" s="593"/>
      <c r="G76" s="593"/>
      <c r="H76" s="593"/>
      <c r="I76" s="593"/>
      <c r="J76" s="593"/>
    </row>
    <row r="77" spans="1:10" ht="15" customHeight="1">
      <c r="A77" s="135"/>
      <c r="B77" s="593" t="s">
        <v>36</v>
      </c>
      <c r="C77" s="593"/>
      <c r="D77" s="593"/>
      <c r="E77" s="593"/>
      <c r="F77" s="593"/>
      <c r="G77" s="593"/>
      <c r="H77" s="593"/>
      <c r="I77" s="593"/>
      <c r="J77" s="593"/>
    </row>
    <row r="78" spans="1:10" ht="15" customHeight="1">
      <c r="A78" s="135"/>
      <c r="B78" s="135"/>
      <c r="C78" s="135"/>
      <c r="D78" s="135"/>
      <c r="E78" s="135"/>
      <c r="F78" s="135"/>
      <c r="G78" s="135"/>
      <c r="H78" s="135"/>
      <c r="I78" s="135"/>
      <c r="J78" s="135"/>
    </row>
    <row r="79" spans="1:10" ht="15" customHeight="1">
      <c r="A79" s="135"/>
      <c r="B79" s="1102" t="s">
        <v>37</v>
      </c>
      <c r="C79" s="1102"/>
      <c r="D79" s="1102"/>
      <c r="E79" s="565">
        <v>39692</v>
      </c>
      <c r="F79" s="565"/>
      <c r="G79" s="593"/>
      <c r="H79" s="593"/>
      <c r="I79" s="593"/>
      <c r="J79" s="593"/>
    </row>
    <row r="80" spans="1:10" ht="15" customHeight="1">
      <c r="A80" s="135"/>
      <c r="B80" s="593" t="s">
        <v>38</v>
      </c>
      <c r="C80" s="593"/>
      <c r="D80" s="593"/>
      <c r="E80" s="593"/>
      <c r="F80" s="593"/>
      <c r="G80" s="593"/>
      <c r="H80" s="593"/>
      <c r="I80" s="593"/>
      <c r="J80" s="593"/>
    </row>
    <row r="81" spans="1:10" ht="15" customHeight="1">
      <c r="A81" s="135"/>
      <c r="B81" s="593" t="s">
        <v>39</v>
      </c>
      <c r="C81" s="593"/>
      <c r="D81" s="593"/>
      <c r="E81" s="593"/>
      <c r="F81" s="593"/>
      <c r="G81" s="593"/>
      <c r="H81" s="593"/>
      <c r="I81" s="593"/>
      <c r="J81" s="593"/>
    </row>
    <row r="82" spans="1:10" ht="15" customHeight="1">
      <c r="A82" s="135"/>
      <c r="B82" s="135"/>
      <c r="C82" s="135"/>
      <c r="D82" s="135"/>
      <c r="E82" s="135"/>
      <c r="F82" s="135"/>
      <c r="G82" s="135"/>
      <c r="H82" s="135"/>
      <c r="I82" s="135"/>
      <c r="J82" s="135"/>
    </row>
    <row r="83" spans="1:10" ht="15" customHeight="1">
      <c r="A83" s="135"/>
      <c r="B83" s="1102" t="s">
        <v>40</v>
      </c>
      <c r="C83" s="1102"/>
      <c r="D83" s="1102"/>
      <c r="E83" s="565">
        <v>39118</v>
      </c>
      <c r="F83" s="565"/>
      <c r="G83" s="593"/>
      <c r="H83" s="593"/>
      <c r="I83" s="593"/>
      <c r="J83" s="593"/>
    </row>
    <row r="84" spans="1:10" ht="15" customHeight="1">
      <c r="A84" s="135"/>
      <c r="B84" s="593" t="s">
        <v>41</v>
      </c>
      <c r="C84" s="593"/>
      <c r="D84" s="593"/>
      <c r="E84" s="593"/>
      <c r="F84" s="593"/>
      <c r="G84" s="593"/>
      <c r="H84" s="593"/>
      <c r="I84" s="593"/>
      <c r="J84" s="593"/>
    </row>
    <row r="85" spans="1:10" ht="15" customHeight="1">
      <c r="A85" s="135"/>
      <c r="B85" s="593" t="s">
        <v>42</v>
      </c>
      <c r="C85" s="593"/>
      <c r="D85" s="593"/>
      <c r="E85" s="593"/>
      <c r="F85" s="593"/>
      <c r="G85" s="593"/>
      <c r="H85" s="593"/>
      <c r="I85" s="593"/>
      <c r="J85" s="593"/>
    </row>
  </sheetData>
  <sheetCalcPr fullCalcOnLoad="1"/>
  <mergeCells count="86">
    <mergeCell ref="B85:J85"/>
    <mergeCell ref="B80:J80"/>
    <mergeCell ref="B81:J81"/>
    <mergeCell ref="B83:D83"/>
    <mergeCell ref="E83:F83"/>
    <mergeCell ref="G83:J83"/>
    <mergeCell ref="B76:J76"/>
    <mergeCell ref="B77:J77"/>
    <mergeCell ref="B79:D79"/>
    <mergeCell ref="E79:F79"/>
    <mergeCell ref="G79:J79"/>
    <mergeCell ref="B84:J84"/>
    <mergeCell ref="B71:D71"/>
    <mergeCell ref="E71:F71"/>
    <mergeCell ref="G71:J71"/>
    <mergeCell ref="B72:J72"/>
    <mergeCell ref="B73:J73"/>
    <mergeCell ref="B75:D75"/>
    <mergeCell ref="E75:F75"/>
    <mergeCell ref="G75:J75"/>
    <mergeCell ref="E66:F66"/>
    <mergeCell ref="G66:J66"/>
    <mergeCell ref="B68:J68"/>
    <mergeCell ref="B69:J69"/>
    <mergeCell ref="B67:D67"/>
    <mergeCell ref="E67:F67"/>
    <mergeCell ref="G67:J67"/>
    <mergeCell ref="E59:F59"/>
    <mergeCell ref="G59:J59"/>
    <mergeCell ref="B60:J60"/>
    <mergeCell ref="B62:D62"/>
    <mergeCell ref="E62:F62"/>
    <mergeCell ref="G62:J62"/>
    <mergeCell ref="B57:D57"/>
    <mergeCell ref="E57:F57"/>
    <mergeCell ref="G57:J57"/>
    <mergeCell ref="B63:J63"/>
    <mergeCell ref="B64:J64"/>
    <mergeCell ref="B66:D66"/>
    <mergeCell ref="B58:D58"/>
    <mergeCell ref="E58:F58"/>
    <mergeCell ref="G58:J58"/>
    <mergeCell ref="B59:D59"/>
    <mergeCell ref="B53:J53"/>
    <mergeCell ref="B55:D55"/>
    <mergeCell ref="E55:F55"/>
    <mergeCell ref="G55:J55"/>
    <mergeCell ref="B56:D56"/>
    <mergeCell ref="E56:F56"/>
    <mergeCell ref="G56:J56"/>
    <mergeCell ref="B48:J48"/>
    <mergeCell ref="B49:J49"/>
    <mergeCell ref="B51:D51"/>
    <mergeCell ref="E51:F51"/>
    <mergeCell ref="G51:J51"/>
    <mergeCell ref="B52:J52"/>
    <mergeCell ref="B47:J47"/>
    <mergeCell ref="C26:J26"/>
    <mergeCell ref="B28:J28"/>
    <mergeCell ref="C29:J29"/>
    <mergeCell ref="C30:J30"/>
    <mergeCell ref="C31:J31"/>
    <mergeCell ref="A41:J41"/>
    <mergeCell ref="B43:J43"/>
    <mergeCell ref="B44:J44"/>
    <mergeCell ref="B45:J45"/>
    <mergeCell ref="C25:J25"/>
    <mergeCell ref="C15:J15"/>
    <mergeCell ref="B17:J17"/>
    <mergeCell ref="C18:J18"/>
    <mergeCell ref="C19:J19"/>
    <mergeCell ref="C20:J20"/>
    <mergeCell ref="C21:J21"/>
    <mergeCell ref="C22:J22"/>
    <mergeCell ref="C23:J23"/>
    <mergeCell ref="C24:J24"/>
    <mergeCell ref="C13:J13"/>
    <mergeCell ref="A2:J2"/>
    <mergeCell ref="B3:J3"/>
    <mergeCell ref="B4:J4"/>
    <mergeCell ref="A6:J6"/>
    <mergeCell ref="B7:J7"/>
    <mergeCell ref="B8:J8"/>
    <mergeCell ref="B10:J10"/>
    <mergeCell ref="C11:J11"/>
    <mergeCell ref="C12:J12"/>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enableFormatConditionsCalculation="0">
    <pageSetUpPr fitToPage="1"/>
  </sheetPr>
  <dimension ref="A1:GZ172"/>
  <sheetViews>
    <sheetView zoomScale="50" workbookViewId="0">
      <selection activeCell="T87" sqref="T87:AK172"/>
    </sheetView>
  </sheetViews>
  <sheetFormatPr baseColWidth="10" defaultColWidth="8.83203125" defaultRowHeight="12" customHeight="1"/>
  <cols>
    <col min="1" max="1" width="7.6640625" style="137" customWidth="1"/>
    <col min="2" max="2" width="13.6640625" style="137" customWidth="1"/>
    <col min="3" max="7" width="3.5" style="137" customWidth="1"/>
    <col min="8" max="18" width="11" style="137" customWidth="1"/>
    <col min="19" max="19" width="9.1640625" style="137" hidden="1" customWidth="1"/>
    <col min="20" max="20" width="7.6640625" style="137" customWidth="1"/>
    <col min="21" max="21" width="13.6640625" style="137" customWidth="1"/>
    <col min="22" max="26" width="3.5" style="137" customWidth="1"/>
    <col min="27" max="37" width="11" style="137" customWidth="1"/>
    <col min="38" max="38" width="9.1640625" style="137" hidden="1" customWidth="1"/>
    <col min="39" max="208" width="11.5" style="137" customWidth="1"/>
  </cols>
  <sheetData>
    <row r="1" spans="1:208" s="4" customFormat="1" ht="30" customHeight="1">
      <c r="A1" s="674" t="str">
        <f ca="1">IF((IBRF!B9=""),"Home Team",IF((IBRF!B8=IBRF!H8),IBRF!B9,IF((IBRF!B8=IBRF!B9),IBRF!B8,IF(OR((IBRF!K3="A"),(IBRF!K3="B")),((IBRF!B8&amp;" ")&amp;IBRF!K3),((IBRF!B8&amp;" / ")&amp;IBRF!B9)))))</f>
        <v>Naptown Roller Girls / Tornado Sirens</v>
      </c>
      <c r="B1" s="674"/>
      <c r="C1" s="674"/>
      <c r="D1" s="674"/>
      <c r="E1" s="674"/>
      <c r="F1" s="674"/>
      <c r="G1" s="674"/>
      <c r="H1" s="674"/>
      <c r="I1" s="676" t="s">
        <v>493</v>
      </c>
      <c r="J1" s="676"/>
      <c r="K1" s="518">
        <f ca="1">IF(ISBLANK(IBRF!$B$5), "", IBRF!$B$5)</f>
        <v>41369</v>
      </c>
      <c r="L1" s="677" t="s">
        <v>494</v>
      </c>
      <c r="M1" s="677"/>
      <c r="N1" s="677"/>
      <c r="O1" s="678" t="s">
        <v>495</v>
      </c>
      <c r="P1" s="678"/>
      <c r="Q1" s="678"/>
      <c r="R1" s="237">
        <v>1</v>
      </c>
      <c r="S1" s="127"/>
      <c r="T1" s="674" t="str">
        <f ca="1">IF((IBRF!$H$9=""),"Away Team",IF((IBRF!$B$8=IBRF!$H$8),IBRF!$H$9,IF((IBRF!$H$8=IBRF!$H$9),IBRF!$H$9,IF(OR((IBRF!$K$3="A"),(IBRF!$K$3="B")),((IBRF!$H$8&amp;" ")&amp;IBRF!$K$3),((IBRF!$H$8&amp;" / ")&amp;IBRF!$H$9)))))</f>
        <v>Detroit Derby Girls / All-Stars</v>
      </c>
      <c r="U1" s="674"/>
      <c r="V1" s="674"/>
      <c r="W1" s="674"/>
      <c r="X1" s="674"/>
      <c r="Y1" s="674"/>
      <c r="Z1" s="674"/>
      <c r="AA1" s="674"/>
      <c r="AB1" s="676" t="s">
        <v>496</v>
      </c>
      <c r="AC1" s="676"/>
      <c r="AD1" s="518">
        <f ca="1">IF(ISBLANK(IBRF!$B$5), "", IBRF!$B$5)</f>
        <v>41369</v>
      </c>
      <c r="AE1" s="677" t="s">
        <v>497</v>
      </c>
      <c r="AF1" s="677"/>
      <c r="AG1" s="677"/>
      <c r="AH1" s="678" t="s">
        <v>498</v>
      </c>
      <c r="AI1" s="678"/>
      <c r="AJ1" s="678"/>
      <c r="AK1" s="237">
        <v>1</v>
      </c>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c r="FQ1" s="127"/>
      <c r="FR1" s="127"/>
      <c r="FS1" s="127"/>
      <c r="FT1" s="127"/>
      <c r="FU1" s="127"/>
      <c r="FV1" s="127"/>
      <c r="FW1" s="127"/>
      <c r="FX1" s="127"/>
      <c r="FY1" s="127"/>
      <c r="FZ1" s="127"/>
      <c r="GA1" s="127"/>
      <c r="GB1" s="127"/>
      <c r="GC1" s="127"/>
      <c r="GD1" s="127"/>
      <c r="GE1" s="127"/>
      <c r="GF1" s="127"/>
      <c r="GG1" s="127"/>
      <c r="GH1" s="127"/>
      <c r="GI1" s="127"/>
      <c r="GJ1" s="127"/>
      <c r="GK1" s="127"/>
      <c r="GL1" s="127"/>
      <c r="GM1" s="127"/>
      <c r="GN1" s="127"/>
      <c r="GO1" s="127"/>
      <c r="GP1" s="127"/>
      <c r="GQ1" s="127"/>
      <c r="GR1" s="127"/>
      <c r="GS1" s="127"/>
      <c r="GT1" s="127"/>
      <c r="GU1" s="127"/>
      <c r="GV1" s="127"/>
      <c r="GW1" s="127"/>
      <c r="GX1" s="127"/>
      <c r="GY1" s="127"/>
      <c r="GZ1" s="127"/>
    </row>
    <row r="2" spans="1:208" s="4" customFormat="1" ht="15" customHeight="1">
      <c r="A2" s="675"/>
      <c r="B2" s="675"/>
      <c r="C2" s="675"/>
      <c r="D2" s="675"/>
      <c r="E2" s="675"/>
      <c r="F2" s="675"/>
      <c r="G2" s="675"/>
      <c r="H2" s="675"/>
      <c r="I2" s="679" t="s">
        <v>499</v>
      </c>
      <c r="J2" s="679"/>
      <c r="K2" s="75" t="s">
        <v>500</v>
      </c>
      <c r="L2" s="679" t="s">
        <v>501</v>
      </c>
      <c r="M2" s="679"/>
      <c r="N2" s="679"/>
      <c r="O2" s="680" t="s">
        <v>502</v>
      </c>
      <c r="P2" s="680"/>
      <c r="Q2" s="680"/>
      <c r="R2" s="123" t="str">
        <f ca="1">IF(ISBLANK(IBRF!$K$3), "",( "BOUT " &amp; IBRF!$K$3))</f>
        <v/>
      </c>
      <c r="S2" s="226"/>
      <c r="T2" s="675"/>
      <c r="U2" s="675"/>
      <c r="V2" s="675"/>
      <c r="W2" s="675"/>
      <c r="X2" s="675"/>
      <c r="Y2" s="675"/>
      <c r="Z2" s="675"/>
      <c r="AA2" s="675"/>
      <c r="AB2" s="679" t="s">
        <v>499</v>
      </c>
      <c r="AC2" s="679"/>
      <c r="AD2" s="75" t="s">
        <v>500</v>
      </c>
      <c r="AE2" s="679" t="s">
        <v>501</v>
      </c>
      <c r="AF2" s="679"/>
      <c r="AG2" s="679"/>
      <c r="AH2" s="680" t="s">
        <v>502</v>
      </c>
      <c r="AI2" s="680"/>
      <c r="AJ2" s="680"/>
      <c r="AK2" s="123" t="str">
        <f ca="1">IF(ISBLANK(IBRF!$K$3), "",( "BOUT " &amp; IBRF!$K$3))</f>
        <v/>
      </c>
      <c r="AL2" s="226"/>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27"/>
      <c r="DB2" s="127"/>
      <c r="DC2" s="127"/>
      <c r="DD2" s="127"/>
      <c r="DE2" s="127"/>
      <c r="DF2" s="127"/>
      <c r="DG2" s="127"/>
      <c r="DH2" s="127"/>
      <c r="DI2" s="127"/>
      <c r="DJ2" s="127"/>
      <c r="DK2" s="127"/>
      <c r="DL2" s="127"/>
      <c r="DM2" s="127"/>
      <c r="DN2" s="127"/>
      <c r="DO2" s="127"/>
      <c r="DP2" s="127"/>
      <c r="DQ2" s="127"/>
      <c r="DR2" s="127"/>
      <c r="DS2" s="127"/>
      <c r="DT2" s="127"/>
      <c r="DU2" s="127"/>
      <c r="DV2" s="127"/>
      <c r="DW2" s="127"/>
      <c r="DX2" s="127"/>
      <c r="DY2" s="127"/>
      <c r="DZ2" s="127"/>
      <c r="EA2" s="127"/>
      <c r="EB2" s="127"/>
      <c r="EC2" s="127"/>
      <c r="ED2" s="127"/>
      <c r="EE2" s="127"/>
      <c r="EF2" s="127"/>
      <c r="EG2" s="127"/>
      <c r="EH2" s="127"/>
      <c r="EI2" s="127"/>
      <c r="EJ2" s="127"/>
      <c r="EK2" s="127"/>
      <c r="EL2" s="127"/>
      <c r="EM2" s="127"/>
      <c r="EN2" s="127"/>
      <c r="EO2" s="127"/>
      <c r="EP2" s="127"/>
      <c r="EQ2" s="127"/>
      <c r="ER2" s="127"/>
      <c r="ES2" s="127"/>
      <c r="ET2" s="127"/>
      <c r="EU2" s="127"/>
      <c r="EV2" s="127"/>
      <c r="EW2" s="127"/>
      <c r="EX2" s="127"/>
      <c r="EY2" s="127"/>
      <c r="EZ2" s="127"/>
      <c r="FA2" s="127"/>
      <c r="FB2" s="127"/>
      <c r="FC2" s="127"/>
      <c r="FD2" s="127"/>
      <c r="FE2" s="127"/>
      <c r="FF2" s="127"/>
      <c r="FG2" s="127"/>
      <c r="FH2" s="127"/>
      <c r="FI2" s="127"/>
      <c r="FJ2" s="127"/>
      <c r="FK2" s="127"/>
      <c r="FL2" s="127"/>
      <c r="FM2" s="127"/>
      <c r="FN2" s="127"/>
      <c r="FO2" s="127"/>
      <c r="FP2" s="127"/>
      <c r="FQ2" s="127"/>
      <c r="FR2" s="127"/>
      <c r="FS2" s="127"/>
      <c r="FT2" s="127"/>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row>
    <row r="3" spans="1:208" ht="35.25" customHeight="1">
      <c r="A3" s="485" t="s">
        <v>503</v>
      </c>
      <c r="B3" s="141" t="s">
        <v>504</v>
      </c>
      <c r="C3" s="337" t="s">
        <v>505</v>
      </c>
      <c r="D3" s="9" t="s">
        <v>506</v>
      </c>
      <c r="E3" s="9" t="s">
        <v>507</v>
      </c>
      <c r="F3" s="9" t="s">
        <v>508</v>
      </c>
      <c r="G3" s="408" t="s">
        <v>509</v>
      </c>
      <c r="H3" s="485" t="s">
        <v>510</v>
      </c>
      <c r="I3" s="211" t="s">
        <v>511</v>
      </c>
      <c r="J3" s="211" t="s">
        <v>512</v>
      </c>
      <c r="K3" s="211" t="s">
        <v>513</v>
      </c>
      <c r="L3" s="211" t="s">
        <v>514</v>
      </c>
      <c r="M3" s="211" t="s">
        <v>515</v>
      </c>
      <c r="N3" s="211" t="s">
        <v>516</v>
      </c>
      <c r="O3" s="211" t="s">
        <v>517</v>
      </c>
      <c r="P3" s="211" t="s">
        <v>518</v>
      </c>
      <c r="Q3" s="445" t="s">
        <v>519</v>
      </c>
      <c r="R3" s="161" t="s">
        <v>520</v>
      </c>
      <c r="S3" s="328" t="s">
        <v>521</v>
      </c>
      <c r="T3" s="485" t="s">
        <v>503</v>
      </c>
      <c r="U3" s="141" t="s">
        <v>504</v>
      </c>
      <c r="V3" s="337" t="s">
        <v>505</v>
      </c>
      <c r="W3" s="9" t="s">
        <v>506</v>
      </c>
      <c r="X3" s="9" t="s">
        <v>507</v>
      </c>
      <c r="Y3" s="9" t="s">
        <v>508</v>
      </c>
      <c r="Z3" s="408" t="s">
        <v>509</v>
      </c>
      <c r="AA3" s="485" t="s">
        <v>510</v>
      </c>
      <c r="AB3" s="211" t="s">
        <v>511</v>
      </c>
      <c r="AC3" s="211" t="s">
        <v>512</v>
      </c>
      <c r="AD3" s="211" t="s">
        <v>513</v>
      </c>
      <c r="AE3" s="211" t="s">
        <v>514</v>
      </c>
      <c r="AF3" s="211" t="s">
        <v>515</v>
      </c>
      <c r="AG3" s="211" t="s">
        <v>516</v>
      </c>
      <c r="AH3" s="211" t="s">
        <v>517</v>
      </c>
      <c r="AI3" s="211" t="s">
        <v>518</v>
      </c>
      <c r="AJ3" s="445" t="s">
        <v>519</v>
      </c>
      <c r="AK3" s="161" t="s">
        <v>520</v>
      </c>
      <c r="AL3" s="328" t="s">
        <v>521</v>
      </c>
      <c r="AM3" s="446"/>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row>
    <row r="4" spans="1:208" ht="16.5" customHeight="1">
      <c r="A4" s="670">
        <v>1</v>
      </c>
      <c r="B4" s="672" t="s">
        <v>599</v>
      </c>
      <c r="C4" s="670"/>
      <c r="D4" s="664" t="s">
        <v>522</v>
      </c>
      <c r="E4" s="664" t="s">
        <v>522</v>
      </c>
      <c r="F4" s="664"/>
      <c r="G4" s="666"/>
      <c r="H4" s="668">
        <v>0</v>
      </c>
      <c r="I4" s="660"/>
      <c r="J4" s="660"/>
      <c r="K4" s="660"/>
      <c r="L4" s="660"/>
      <c r="M4" s="660"/>
      <c r="N4" s="660"/>
      <c r="O4" s="660"/>
      <c r="P4" s="662"/>
      <c r="Q4" s="656">
        <f>IF(ISBLANK(A4),"",IF(ISBLANK(G4),SUM(H4:P5),0))</f>
        <v>0</v>
      </c>
      <c r="R4" s="658">
        <f>IF((Q4=""),"",Q4)</f>
        <v>0</v>
      </c>
      <c r="S4" s="681">
        <f>IF((G4="X"),0,COUNT(H4:P5))</f>
        <v>1</v>
      </c>
      <c r="T4" s="670">
        <v>1</v>
      </c>
      <c r="U4" s="682" t="s">
        <v>590</v>
      </c>
      <c r="V4" s="670"/>
      <c r="W4" s="664"/>
      <c r="X4" s="664"/>
      <c r="Y4" s="664"/>
      <c r="Z4" s="666"/>
      <c r="AA4" s="668">
        <v>0</v>
      </c>
      <c r="AB4" s="660"/>
      <c r="AC4" s="660"/>
      <c r="AD4" s="660"/>
      <c r="AE4" s="660"/>
      <c r="AF4" s="660"/>
      <c r="AG4" s="660"/>
      <c r="AH4" s="660"/>
      <c r="AI4" s="662"/>
      <c r="AJ4" s="656">
        <f>IF(ISBLANK(T4),"",IF(ISBLANK(Z4),SUM(AA4:AI5),0))</f>
        <v>0</v>
      </c>
      <c r="AK4" s="658">
        <f>IF((AJ4=""),"",AJ4)</f>
        <v>0</v>
      </c>
      <c r="AL4" s="681">
        <f>IF((Z4="X"),0,COUNT(AA4:AI5))</f>
        <v>1</v>
      </c>
      <c r="AM4" s="446"/>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row>
    <row r="5" spans="1:208" ht="16.5" customHeight="1">
      <c r="A5" s="671"/>
      <c r="B5" s="673"/>
      <c r="C5" s="671"/>
      <c r="D5" s="665"/>
      <c r="E5" s="665"/>
      <c r="F5" s="665"/>
      <c r="G5" s="667"/>
      <c r="H5" s="669"/>
      <c r="I5" s="661"/>
      <c r="J5" s="661"/>
      <c r="K5" s="661"/>
      <c r="L5" s="661"/>
      <c r="M5" s="661"/>
      <c r="N5" s="661"/>
      <c r="O5" s="661"/>
      <c r="P5" s="663"/>
      <c r="Q5" s="657"/>
      <c r="R5" s="659"/>
      <c r="S5" s="681"/>
      <c r="T5" s="671"/>
      <c r="U5" s="683"/>
      <c r="V5" s="671"/>
      <c r="W5" s="665"/>
      <c r="X5" s="665"/>
      <c r="Y5" s="665"/>
      <c r="Z5" s="667"/>
      <c r="AA5" s="669"/>
      <c r="AB5" s="661"/>
      <c r="AC5" s="661"/>
      <c r="AD5" s="661"/>
      <c r="AE5" s="661"/>
      <c r="AF5" s="661"/>
      <c r="AG5" s="661"/>
      <c r="AH5" s="661"/>
      <c r="AI5" s="663"/>
      <c r="AJ5" s="657"/>
      <c r="AK5" s="659"/>
      <c r="AL5" s="681"/>
      <c r="AM5" s="446"/>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35"/>
      <c r="EU5" s="135"/>
      <c r="EV5" s="135"/>
      <c r="EW5" s="135"/>
      <c r="EX5" s="135"/>
      <c r="EY5" s="135"/>
      <c r="EZ5" s="135"/>
      <c r="FA5" s="135"/>
      <c r="FB5" s="135"/>
      <c r="FC5" s="135"/>
      <c r="FD5" s="135"/>
      <c r="FE5" s="135"/>
      <c r="FF5" s="135"/>
      <c r="FG5" s="135"/>
      <c r="FH5" s="135"/>
      <c r="FI5" s="135"/>
      <c r="FJ5" s="135"/>
      <c r="FK5" s="135"/>
      <c r="FL5" s="135"/>
      <c r="FM5" s="135"/>
      <c r="FN5" s="135"/>
      <c r="FO5" s="135"/>
      <c r="FP5" s="135"/>
      <c r="FQ5" s="135"/>
      <c r="FR5" s="135"/>
      <c r="FS5" s="135"/>
      <c r="FT5" s="135"/>
      <c r="FU5" s="135"/>
      <c r="FV5" s="135"/>
      <c r="FW5" s="135"/>
      <c r="FX5" s="135"/>
      <c r="FY5" s="135"/>
      <c r="FZ5" s="135"/>
      <c r="GA5" s="135"/>
      <c r="GB5" s="135"/>
      <c r="GC5" s="135"/>
      <c r="GD5" s="135"/>
      <c r="GE5" s="135"/>
      <c r="GF5" s="135"/>
      <c r="GG5" s="135"/>
      <c r="GH5" s="135"/>
      <c r="GI5" s="135"/>
      <c r="GJ5" s="135"/>
      <c r="GK5" s="135"/>
      <c r="GL5" s="135"/>
      <c r="GM5" s="135"/>
      <c r="GN5" s="135"/>
      <c r="GO5" s="135"/>
      <c r="GP5" s="135"/>
      <c r="GQ5" s="135"/>
      <c r="GR5" s="135"/>
      <c r="GS5" s="135"/>
      <c r="GT5" s="135"/>
      <c r="GU5" s="135"/>
      <c r="GV5" s="135"/>
      <c r="GW5" s="135"/>
      <c r="GX5" s="135"/>
      <c r="GY5" s="135"/>
      <c r="GZ5" s="135"/>
    </row>
    <row r="6" spans="1:208" ht="16.5" customHeight="1">
      <c r="A6" s="685">
        <v>2</v>
      </c>
      <c r="B6" s="694" t="s">
        <v>588</v>
      </c>
      <c r="C6" s="685" t="s">
        <v>522</v>
      </c>
      <c r="D6" s="686" t="s">
        <v>522</v>
      </c>
      <c r="E6" s="686"/>
      <c r="F6" s="686"/>
      <c r="G6" s="692"/>
      <c r="H6" s="693">
        <v>5</v>
      </c>
      <c r="I6" s="689">
        <v>5</v>
      </c>
      <c r="J6" s="689"/>
      <c r="K6" s="689"/>
      <c r="L6" s="689"/>
      <c r="M6" s="689"/>
      <c r="N6" s="689"/>
      <c r="O6" s="689"/>
      <c r="P6" s="690"/>
      <c r="Q6" s="687">
        <f>IF(ISBLANK(A6),"",IF(ISBLANK(G6),SUM(H6:P7),0))</f>
        <v>10</v>
      </c>
      <c r="R6" s="688">
        <f>IF((Q6=""),"",(Q6+R4))</f>
        <v>10</v>
      </c>
      <c r="S6" s="681">
        <f>IF((G6="X"),0,COUNT(H6:P7))</f>
        <v>2</v>
      </c>
      <c r="T6" s="685">
        <v>2</v>
      </c>
      <c r="U6" s="684" t="s">
        <v>586</v>
      </c>
      <c r="V6" s="685"/>
      <c r="W6" s="686"/>
      <c r="X6" s="686"/>
      <c r="Y6" s="686"/>
      <c r="Z6" s="692"/>
      <c r="AA6" s="693">
        <v>0</v>
      </c>
      <c r="AB6" s="689"/>
      <c r="AC6" s="689"/>
      <c r="AD6" s="689"/>
      <c r="AE6" s="689"/>
      <c r="AF6" s="689"/>
      <c r="AG6" s="689"/>
      <c r="AH6" s="689"/>
      <c r="AI6" s="690"/>
      <c r="AJ6" s="687">
        <f>IF(ISBLANK(T6),"",IF(ISBLANK(Z6),SUM(AA6:AI7),0))</f>
        <v>0</v>
      </c>
      <c r="AK6" s="688">
        <f>IF((AJ6=""),"",(AJ6+AK4))</f>
        <v>0</v>
      </c>
      <c r="AL6" s="681">
        <f>IF((Z6="X"),0,COUNT(AA6:AI7))</f>
        <v>1</v>
      </c>
      <c r="AM6" s="446"/>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c r="CM6" s="135"/>
      <c r="CN6" s="135"/>
      <c r="CO6" s="135"/>
      <c r="CP6" s="135"/>
      <c r="CQ6" s="135"/>
      <c r="CR6" s="135"/>
      <c r="CS6" s="135"/>
      <c r="CT6" s="135"/>
      <c r="CU6" s="135"/>
      <c r="CV6" s="135"/>
      <c r="CW6" s="135"/>
      <c r="CX6" s="135"/>
      <c r="CY6" s="135"/>
      <c r="CZ6" s="135"/>
      <c r="DA6" s="135"/>
      <c r="DB6" s="135"/>
      <c r="DC6" s="135"/>
      <c r="DD6" s="135"/>
      <c r="DE6" s="135"/>
      <c r="DF6" s="135"/>
      <c r="DG6" s="135"/>
      <c r="DH6" s="135"/>
      <c r="DI6" s="135"/>
      <c r="DJ6" s="135"/>
      <c r="DK6" s="135"/>
      <c r="DL6" s="135"/>
      <c r="DM6" s="135"/>
      <c r="DN6" s="135"/>
      <c r="DO6" s="135"/>
      <c r="DP6" s="135"/>
      <c r="DQ6" s="135"/>
      <c r="DR6" s="135"/>
      <c r="DS6" s="135"/>
      <c r="DT6" s="135"/>
      <c r="DU6" s="135"/>
      <c r="DV6" s="135"/>
      <c r="DW6" s="135"/>
      <c r="DX6" s="135"/>
      <c r="DY6" s="135"/>
      <c r="DZ6" s="135"/>
      <c r="EA6" s="135"/>
      <c r="EB6" s="135"/>
      <c r="EC6" s="135"/>
      <c r="ED6" s="135"/>
      <c r="EE6" s="135"/>
      <c r="EF6" s="135"/>
      <c r="EG6" s="135"/>
      <c r="EH6" s="135"/>
      <c r="EI6" s="135"/>
      <c r="EJ6" s="135"/>
      <c r="EK6" s="135"/>
      <c r="EL6" s="135"/>
      <c r="EM6" s="135"/>
      <c r="EN6" s="135"/>
      <c r="EO6" s="135"/>
      <c r="EP6" s="135"/>
      <c r="EQ6" s="135"/>
      <c r="ER6" s="135"/>
      <c r="ES6" s="135"/>
      <c r="ET6" s="135"/>
      <c r="EU6" s="135"/>
      <c r="EV6" s="135"/>
      <c r="EW6" s="135"/>
      <c r="EX6" s="135"/>
      <c r="EY6" s="135"/>
      <c r="EZ6" s="135"/>
      <c r="FA6" s="135"/>
      <c r="FB6" s="135"/>
      <c r="FC6" s="135"/>
      <c r="FD6" s="135"/>
      <c r="FE6" s="135"/>
      <c r="FF6" s="135"/>
      <c r="FG6" s="135"/>
      <c r="FH6" s="135"/>
      <c r="FI6" s="135"/>
      <c r="FJ6" s="135"/>
      <c r="FK6" s="135"/>
      <c r="FL6" s="135"/>
      <c r="FM6" s="135"/>
      <c r="FN6" s="135"/>
      <c r="FO6" s="135"/>
      <c r="FP6" s="135"/>
      <c r="FQ6" s="135"/>
      <c r="FR6" s="135"/>
      <c r="FS6" s="135"/>
      <c r="FT6" s="135"/>
      <c r="FU6" s="135"/>
      <c r="FV6" s="135"/>
      <c r="FW6" s="135"/>
      <c r="FX6" s="135"/>
      <c r="FY6" s="135"/>
      <c r="FZ6" s="135"/>
      <c r="GA6" s="135"/>
      <c r="GB6" s="135"/>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135"/>
    </row>
    <row r="7" spans="1:208" ht="16.5" customHeight="1">
      <c r="A7" s="685"/>
      <c r="B7" s="694"/>
      <c r="C7" s="685"/>
      <c r="D7" s="686"/>
      <c r="E7" s="686"/>
      <c r="F7" s="686"/>
      <c r="G7" s="692"/>
      <c r="H7" s="693"/>
      <c r="I7" s="689"/>
      <c r="J7" s="689"/>
      <c r="K7" s="689"/>
      <c r="L7" s="689"/>
      <c r="M7" s="689"/>
      <c r="N7" s="689"/>
      <c r="O7" s="689"/>
      <c r="P7" s="691"/>
      <c r="Q7" s="687"/>
      <c r="R7" s="688"/>
      <c r="S7" s="681"/>
      <c r="T7" s="685"/>
      <c r="U7" s="684"/>
      <c r="V7" s="685"/>
      <c r="W7" s="686"/>
      <c r="X7" s="686"/>
      <c r="Y7" s="686"/>
      <c r="Z7" s="692"/>
      <c r="AA7" s="693"/>
      <c r="AB7" s="689"/>
      <c r="AC7" s="689"/>
      <c r="AD7" s="689"/>
      <c r="AE7" s="689"/>
      <c r="AF7" s="689"/>
      <c r="AG7" s="689"/>
      <c r="AH7" s="689"/>
      <c r="AI7" s="691"/>
      <c r="AJ7" s="687"/>
      <c r="AK7" s="688"/>
      <c r="AL7" s="681"/>
      <c r="AM7" s="446"/>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135"/>
      <c r="ET7" s="135"/>
      <c r="EU7" s="135"/>
      <c r="EV7" s="135"/>
      <c r="EW7" s="135"/>
      <c r="EX7" s="135"/>
      <c r="EY7" s="135"/>
      <c r="EZ7" s="135"/>
      <c r="FA7" s="135"/>
      <c r="FB7" s="135"/>
      <c r="FC7" s="135"/>
      <c r="FD7" s="135"/>
      <c r="FE7" s="135"/>
      <c r="FF7" s="135"/>
      <c r="FG7" s="135"/>
      <c r="FH7" s="135"/>
      <c r="FI7" s="135"/>
      <c r="FJ7" s="135"/>
      <c r="FK7" s="135"/>
      <c r="FL7" s="135"/>
      <c r="FM7" s="135"/>
      <c r="FN7" s="135"/>
      <c r="FO7" s="135"/>
      <c r="FP7" s="135"/>
      <c r="FQ7" s="135"/>
      <c r="FR7" s="135"/>
      <c r="FS7" s="135"/>
      <c r="FT7" s="135"/>
      <c r="FU7" s="135"/>
      <c r="FV7" s="135"/>
      <c r="FW7" s="135"/>
      <c r="FX7" s="135"/>
      <c r="FY7" s="135"/>
      <c r="FZ7" s="135"/>
      <c r="GA7" s="135"/>
      <c r="GB7" s="135"/>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row>
    <row r="8" spans="1:208" ht="16.5" customHeight="1">
      <c r="A8" s="693">
        <v>3</v>
      </c>
      <c r="B8" s="699" t="s">
        <v>588</v>
      </c>
      <c r="C8" s="693"/>
      <c r="D8" s="689"/>
      <c r="E8" s="689"/>
      <c r="F8" s="689"/>
      <c r="G8" s="700"/>
      <c r="H8" s="701">
        <v>5</v>
      </c>
      <c r="I8" s="599">
        <v>5</v>
      </c>
      <c r="J8" s="599">
        <v>3</v>
      </c>
      <c r="K8" s="599"/>
      <c r="L8" s="599"/>
      <c r="M8" s="599"/>
      <c r="N8" s="599"/>
      <c r="O8" s="599"/>
      <c r="P8" s="697"/>
      <c r="Q8" s="702">
        <f>IF(ISBLANK(A8),"",IF(ISBLANK(G8),SUM(H8:P9),0))</f>
        <v>13</v>
      </c>
      <c r="R8" s="688">
        <f>IF((Q8=""),"",(Q8+R6))</f>
        <v>23</v>
      </c>
      <c r="S8" s="681">
        <f>IF((G8="X"),0,COUNT(H8:P9))</f>
        <v>3</v>
      </c>
      <c r="T8" s="693">
        <v>3</v>
      </c>
      <c r="U8" s="703" t="s">
        <v>564</v>
      </c>
      <c r="V8" s="705" t="s">
        <v>522</v>
      </c>
      <c r="W8" s="695" t="s">
        <v>522</v>
      </c>
      <c r="X8" s="695"/>
      <c r="Y8" s="695"/>
      <c r="Z8" s="713"/>
      <c r="AA8" s="715">
        <v>4</v>
      </c>
      <c r="AB8" s="707"/>
      <c r="AC8" s="707"/>
      <c r="AD8" s="707"/>
      <c r="AE8" s="707"/>
      <c r="AF8" s="707"/>
      <c r="AG8" s="707"/>
      <c r="AH8" s="707"/>
      <c r="AI8" s="709"/>
      <c r="AJ8" s="711">
        <f>IF(ISBLANK(T8),"",IF(ISBLANK(Z8),SUM(AA8:AI9),0))</f>
        <v>4</v>
      </c>
      <c r="AK8" s="688">
        <f>IF((AJ8=""),"",(AJ8+AK6))</f>
        <v>4</v>
      </c>
      <c r="AL8" s="681">
        <f>IF((Z8="X"),0,COUNT(AA8:AI9))</f>
        <v>1</v>
      </c>
      <c r="AM8" s="446"/>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c r="DC8" s="135"/>
      <c r="DD8" s="135"/>
      <c r="DE8" s="135"/>
      <c r="DF8" s="135"/>
      <c r="DG8" s="135"/>
      <c r="DH8" s="135"/>
      <c r="DI8" s="135"/>
      <c r="DJ8" s="135"/>
      <c r="DK8" s="135"/>
      <c r="DL8" s="135"/>
      <c r="DM8" s="135"/>
      <c r="DN8" s="135"/>
      <c r="DO8" s="135"/>
      <c r="DP8" s="135"/>
      <c r="DQ8" s="135"/>
      <c r="DR8" s="135"/>
      <c r="DS8" s="135"/>
      <c r="DT8" s="135"/>
      <c r="DU8" s="135"/>
      <c r="DV8" s="135"/>
      <c r="DW8" s="135"/>
      <c r="DX8" s="135"/>
      <c r="DY8" s="135"/>
      <c r="DZ8" s="135"/>
      <c r="EA8" s="135"/>
      <c r="EB8" s="135"/>
      <c r="EC8" s="135"/>
      <c r="ED8" s="135"/>
      <c r="EE8" s="135"/>
      <c r="EF8" s="135"/>
      <c r="EG8" s="135"/>
      <c r="EH8" s="135"/>
      <c r="EI8" s="135"/>
      <c r="EJ8" s="135"/>
      <c r="EK8" s="135"/>
      <c r="EL8" s="135"/>
      <c r="EM8" s="135"/>
      <c r="EN8" s="135"/>
      <c r="EO8" s="135"/>
      <c r="EP8" s="135"/>
      <c r="EQ8" s="135"/>
      <c r="ER8" s="135"/>
      <c r="ES8" s="135"/>
      <c r="ET8" s="135"/>
      <c r="EU8" s="135"/>
      <c r="EV8" s="135"/>
      <c r="EW8" s="135"/>
      <c r="EX8" s="135"/>
      <c r="EY8" s="135"/>
      <c r="EZ8" s="135"/>
      <c r="FA8" s="135"/>
      <c r="FB8" s="135"/>
      <c r="FC8" s="135"/>
      <c r="FD8" s="135"/>
      <c r="FE8" s="135"/>
      <c r="FF8" s="135"/>
      <c r="FG8" s="135"/>
      <c r="FH8" s="135"/>
      <c r="FI8" s="135"/>
      <c r="FJ8" s="135"/>
      <c r="FK8" s="135"/>
      <c r="FL8" s="135"/>
      <c r="FM8" s="135"/>
      <c r="FN8" s="135"/>
      <c r="FO8" s="135"/>
      <c r="FP8" s="135"/>
      <c r="FQ8" s="135"/>
      <c r="FR8" s="135"/>
      <c r="FS8" s="135"/>
      <c r="FT8" s="135"/>
      <c r="FU8" s="135"/>
      <c r="FV8" s="135"/>
      <c r="FW8" s="135"/>
      <c r="FX8" s="135"/>
      <c r="FY8" s="135"/>
      <c r="FZ8" s="135"/>
      <c r="GA8" s="135"/>
      <c r="GB8" s="135"/>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row>
    <row r="9" spans="1:208" ht="16.5" customHeight="1">
      <c r="A9" s="693"/>
      <c r="B9" s="699"/>
      <c r="C9" s="693"/>
      <c r="D9" s="689"/>
      <c r="E9" s="689"/>
      <c r="F9" s="689"/>
      <c r="G9" s="700"/>
      <c r="H9" s="701"/>
      <c r="I9" s="599"/>
      <c r="J9" s="599"/>
      <c r="K9" s="599"/>
      <c r="L9" s="599"/>
      <c r="M9" s="599"/>
      <c r="N9" s="599"/>
      <c r="O9" s="599"/>
      <c r="P9" s="698"/>
      <c r="Q9" s="702"/>
      <c r="R9" s="688"/>
      <c r="S9" s="681"/>
      <c r="T9" s="693"/>
      <c r="U9" s="704"/>
      <c r="V9" s="706"/>
      <c r="W9" s="696"/>
      <c r="X9" s="696"/>
      <c r="Y9" s="696"/>
      <c r="Z9" s="714"/>
      <c r="AA9" s="716"/>
      <c r="AB9" s="708"/>
      <c r="AC9" s="708"/>
      <c r="AD9" s="708"/>
      <c r="AE9" s="708"/>
      <c r="AF9" s="708"/>
      <c r="AG9" s="708"/>
      <c r="AH9" s="708"/>
      <c r="AI9" s="710"/>
      <c r="AJ9" s="712"/>
      <c r="AK9" s="688"/>
      <c r="AL9" s="681"/>
      <c r="AM9" s="446"/>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c r="EW9" s="135"/>
      <c r="EX9" s="135"/>
      <c r="EY9" s="135"/>
      <c r="EZ9" s="135"/>
      <c r="FA9" s="135"/>
      <c r="FB9" s="135"/>
      <c r="FC9" s="135"/>
      <c r="FD9" s="135"/>
      <c r="FE9" s="135"/>
      <c r="FF9" s="135"/>
      <c r="FG9" s="135"/>
      <c r="FH9" s="135"/>
      <c r="FI9" s="135"/>
      <c r="FJ9" s="135"/>
      <c r="FK9" s="135"/>
      <c r="FL9" s="135"/>
      <c r="FM9" s="135"/>
      <c r="FN9" s="135"/>
      <c r="FO9" s="135"/>
      <c r="FP9" s="135"/>
      <c r="FQ9" s="135"/>
      <c r="FR9" s="135"/>
      <c r="FS9" s="135"/>
      <c r="FT9" s="135"/>
      <c r="FU9" s="135"/>
      <c r="FV9" s="135"/>
      <c r="FW9" s="135"/>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row>
    <row r="10" spans="1:208" ht="16.5" customHeight="1">
      <c r="A10" s="685">
        <v>4</v>
      </c>
      <c r="B10" s="694" t="s">
        <v>599</v>
      </c>
      <c r="C10" s="685"/>
      <c r="D10" s="686" t="s">
        <v>522</v>
      </c>
      <c r="E10" s="686" t="s">
        <v>522</v>
      </c>
      <c r="F10" s="686"/>
      <c r="G10" s="692"/>
      <c r="H10" s="693">
        <v>5</v>
      </c>
      <c r="I10" s="689"/>
      <c r="J10" s="689"/>
      <c r="K10" s="689"/>
      <c r="L10" s="689"/>
      <c r="M10" s="689"/>
      <c r="N10" s="689"/>
      <c r="O10" s="689"/>
      <c r="P10" s="690"/>
      <c r="Q10" s="687">
        <f>IF(ISBLANK(A10),"",IF(ISBLANK(G10),SUM(H10:P11),0))</f>
        <v>5</v>
      </c>
      <c r="R10" s="688">
        <f>IF((Q10=""),"",(Q10+R8))</f>
        <v>28</v>
      </c>
      <c r="S10" s="681">
        <f>IF((G10="X"),0,COUNT(H10:P11))</f>
        <v>1</v>
      </c>
      <c r="T10" s="719">
        <v>4</v>
      </c>
      <c r="U10" s="721" t="s">
        <v>590</v>
      </c>
      <c r="V10" s="719"/>
      <c r="W10" s="723"/>
      <c r="X10" s="723"/>
      <c r="Y10" s="723"/>
      <c r="Z10" s="717"/>
      <c r="AA10" s="705">
        <v>0</v>
      </c>
      <c r="AB10" s="695"/>
      <c r="AC10" s="695"/>
      <c r="AD10" s="695"/>
      <c r="AE10" s="695"/>
      <c r="AF10" s="695"/>
      <c r="AG10" s="695"/>
      <c r="AH10" s="695"/>
      <c r="AI10" s="725"/>
      <c r="AJ10" s="727">
        <f>IF(ISBLANK(T10),"",IF(ISBLANK(Z10),SUM(AA10:AI11),0))</f>
        <v>0</v>
      </c>
      <c r="AK10" s="688">
        <f>IF((AJ10=""),"",(AJ10+AK8))</f>
        <v>4</v>
      </c>
      <c r="AL10" s="681">
        <f>IF((Z10="X"),0,COUNT(AA10:AI11))</f>
        <v>1</v>
      </c>
      <c r="AM10" s="446"/>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row>
    <row r="11" spans="1:208" ht="16.5" customHeight="1">
      <c r="A11" s="685"/>
      <c r="B11" s="694"/>
      <c r="C11" s="685"/>
      <c r="D11" s="686"/>
      <c r="E11" s="686"/>
      <c r="F11" s="686"/>
      <c r="G11" s="692"/>
      <c r="H11" s="693"/>
      <c r="I11" s="689"/>
      <c r="J11" s="689"/>
      <c r="K11" s="689"/>
      <c r="L11" s="689"/>
      <c r="M11" s="689"/>
      <c r="N11" s="689"/>
      <c r="O11" s="689"/>
      <c r="P11" s="691"/>
      <c r="Q11" s="687"/>
      <c r="R11" s="688"/>
      <c r="S11" s="681"/>
      <c r="T11" s="720"/>
      <c r="U11" s="722"/>
      <c r="V11" s="720"/>
      <c r="W11" s="724"/>
      <c r="X11" s="724"/>
      <c r="Y11" s="724"/>
      <c r="Z11" s="718"/>
      <c r="AA11" s="706"/>
      <c r="AB11" s="696"/>
      <c r="AC11" s="696"/>
      <c r="AD11" s="696"/>
      <c r="AE11" s="696"/>
      <c r="AF11" s="696"/>
      <c r="AG11" s="696"/>
      <c r="AH11" s="696"/>
      <c r="AI11" s="726"/>
      <c r="AJ11" s="728"/>
      <c r="AK11" s="688"/>
      <c r="AL11" s="681"/>
      <c r="AM11" s="446"/>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row>
    <row r="12" spans="1:208" ht="16.5" customHeight="1">
      <c r="A12" s="693">
        <v>5</v>
      </c>
      <c r="B12" s="699" t="s">
        <v>591</v>
      </c>
      <c r="C12" s="693"/>
      <c r="D12" s="689"/>
      <c r="E12" s="689"/>
      <c r="F12" s="689"/>
      <c r="G12" s="700" t="s">
        <v>522</v>
      </c>
      <c r="H12" s="701">
        <v>0</v>
      </c>
      <c r="I12" s="599"/>
      <c r="J12" s="599"/>
      <c r="K12" s="599"/>
      <c r="L12" s="599"/>
      <c r="M12" s="599"/>
      <c r="N12" s="599"/>
      <c r="O12" s="599"/>
      <c r="P12" s="697"/>
      <c r="Q12" s="702">
        <f>IF(ISBLANK(A12),"",IF(ISBLANK(G12),SUM(H12:P13),0))</f>
        <v>0</v>
      </c>
      <c r="R12" s="688">
        <f>IF((Q12=""),"",(Q12+R10))</f>
        <v>28</v>
      </c>
      <c r="S12" s="681">
        <f>IF((G12="X"),0,COUNT(H12:P13))</f>
        <v>0</v>
      </c>
      <c r="T12" s="693">
        <v>5</v>
      </c>
      <c r="U12" s="703" t="s">
        <v>582</v>
      </c>
      <c r="V12" s="705"/>
      <c r="W12" s="695" t="s">
        <v>522</v>
      </c>
      <c r="X12" s="695" t="s">
        <v>522</v>
      </c>
      <c r="Y12" s="695"/>
      <c r="Z12" s="713"/>
      <c r="AA12" s="715">
        <v>4</v>
      </c>
      <c r="AB12" s="707"/>
      <c r="AC12" s="707"/>
      <c r="AD12" s="707"/>
      <c r="AE12" s="707"/>
      <c r="AF12" s="707"/>
      <c r="AG12" s="707"/>
      <c r="AH12" s="707"/>
      <c r="AI12" s="709"/>
      <c r="AJ12" s="711">
        <f>IF(ISBLANK(T12),"",IF(ISBLANK(Z12),SUM(AA12:AI13),0))</f>
        <v>4</v>
      </c>
      <c r="AK12" s="688">
        <f>IF((AJ12=""),"",(AJ12+AK10))</f>
        <v>8</v>
      </c>
      <c r="AL12" s="681">
        <f>IF((Z12="X"),0,COUNT(AA12:AI13))</f>
        <v>1</v>
      </c>
      <c r="AM12" s="446"/>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row>
    <row r="13" spans="1:208" ht="16.5" customHeight="1">
      <c r="A13" s="693"/>
      <c r="B13" s="699"/>
      <c r="C13" s="693"/>
      <c r="D13" s="689"/>
      <c r="E13" s="689"/>
      <c r="F13" s="689"/>
      <c r="G13" s="700"/>
      <c r="H13" s="701"/>
      <c r="I13" s="599"/>
      <c r="J13" s="599"/>
      <c r="K13" s="599"/>
      <c r="L13" s="599"/>
      <c r="M13" s="599"/>
      <c r="N13" s="599"/>
      <c r="O13" s="599"/>
      <c r="P13" s="698"/>
      <c r="Q13" s="702"/>
      <c r="R13" s="688"/>
      <c r="S13" s="681"/>
      <c r="T13" s="693"/>
      <c r="U13" s="704"/>
      <c r="V13" s="706"/>
      <c r="W13" s="696"/>
      <c r="X13" s="696"/>
      <c r="Y13" s="696"/>
      <c r="Z13" s="714"/>
      <c r="AA13" s="716"/>
      <c r="AB13" s="708"/>
      <c r="AC13" s="708"/>
      <c r="AD13" s="708"/>
      <c r="AE13" s="708"/>
      <c r="AF13" s="708"/>
      <c r="AG13" s="708"/>
      <c r="AH13" s="708"/>
      <c r="AI13" s="710"/>
      <c r="AJ13" s="712"/>
      <c r="AK13" s="688"/>
      <c r="AL13" s="681"/>
      <c r="AM13" s="446"/>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row>
    <row r="14" spans="1:208" ht="16.5" customHeight="1">
      <c r="A14" s="685">
        <v>6</v>
      </c>
      <c r="B14" s="694" t="s">
        <v>588</v>
      </c>
      <c r="C14" s="685"/>
      <c r="D14" s="686"/>
      <c r="E14" s="686"/>
      <c r="F14" s="686"/>
      <c r="G14" s="692"/>
      <c r="H14" s="693">
        <v>0</v>
      </c>
      <c r="I14" s="689"/>
      <c r="J14" s="689"/>
      <c r="K14" s="689"/>
      <c r="L14" s="689"/>
      <c r="M14" s="689"/>
      <c r="N14" s="689"/>
      <c r="O14" s="689"/>
      <c r="P14" s="690"/>
      <c r="Q14" s="687">
        <f>IF(ISBLANK(A14),"",IF(ISBLANK(G14),SUM(H14:P15),0))</f>
        <v>0</v>
      </c>
      <c r="R14" s="688">
        <f>IF((Q14=""),"",(Q14+R12))</f>
        <v>28</v>
      </c>
      <c r="S14" s="681">
        <f>IF((G14="X"),0,COUNT(H14:P15))</f>
        <v>1</v>
      </c>
      <c r="T14" s="719">
        <v>6</v>
      </c>
      <c r="U14" s="721" t="s">
        <v>567</v>
      </c>
      <c r="V14" s="719"/>
      <c r="W14" s="723" t="s">
        <v>522</v>
      </c>
      <c r="X14" s="723" t="s">
        <v>522</v>
      </c>
      <c r="Y14" s="723"/>
      <c r="Z14" s="717"/>
      <c r="AA14" s="705">
        <v>4</v>
      </c>
      <c r="AB14" s="695"/>
      <c r="AC14" s="695"/>
      <c r="AD14" s="695"/>
      <c r="AE14" s="695"/>
      <c r="AF14" s="695"/>
      <c r="AG14" s="695"/>
      <c r="AH14" s="695"/>
      <c r="AI14" s="725"/>
      <c r="AJ14" s="727">
        <f>IF(ISBLANK(T14),"",IF(ISBLANK(Z14),SUM(AA14:AI15),0))</f>
        <v>4</v>
      </c>
      <c r="AK14" s="688">
        <f>IF((AJ14=""),"",(AJ14+AK12))</f>
        <v>12</v>
      </c>
      <c r="AL14" s="681">
        <f>IF((Z14="X"),0,COUNT(AA14:AI15))</f>
        <v>1</v>
      </c>
      <c r="AM14" s="446"/>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5"/>
      <c r="FL14" s="135"/>
      <c r="FM14" s="135"/>
      <c r="FN14" s="135"/>
      <c r="FO14" s="135"/>
      <c r="FP14" s="135"/>
      <c r="FQ14" s="135"/>
      <c r="FR14" s="135"/>
      <c r="FS14" s="135"/>
      <c r="FT14" s="135"/>
      <c r="FU14" s="135"/>
      <c r="FV14" s="135"/>
      <c r="FW14" s="135"/>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row>
    <row r="15" spans="1:208" ht="16.5" customHeight="1">
      <c r="A15" s="685"/>
      <c r="B15" s="694"/>
      <c r="C15" s="685"/>
      <c r="D15" s="686"/>
      <c r="E15" s="686"/>
      <c r="F15" s="686"/>
      <c r="G15" s="692"/>
      <c r="H15" s="693"/>
      <c r="I15" s="689"/>
      <c r="J15" s="689"/>
      <c r="K15" s="689"/>
      <c r="L15" s="689"/>
      <c r="M15" s="689"/>
      <c r="N15" s="689"/>
      <c r="O15" s="689"/>
      <c r="P15" s="691"/>
      <c r="Q15" s="687"/>
      <c r="R15" s="688"/>
      <c r="S15" s="681"/>
      <c r="T15" s="720"/>
      <c r="U15" s="722"/>
      <c r="V15" s="720"/>
      <c r="W15" s="724"/>
      <c r="X15" s="724"/>
      <c r="Y15" s="724"/>
      <c r="Z15" s="718"/>
      <c r="AA15" s="706"/>
      <c r="AB15" s="696"/>
      <c r="AC15" s="696"/>
      <c r="AD15" s="696"/>
      <c r="AE15" s="696"/>
      <c r="AF15" s="696"/>
      <c r="AG15" s="696"/>
      <c r="AH15" s="696"/>
      <c r="AI15" s="726"/>
      <c r="AJ15" s="728"/>
      <c r="AK15" s="688"/>
      <c r="AL15" s="681"/>
      <c r="AM15" s="446"/>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row>
    <row r="16" spans="1:208" ht="16.5" customHeight="1">
      <c r="A16" s="693">
        <v>7</v>
      </c>
      <c r="B16" s="699" t="s">
        <v>599</v>
      </c>
      <c r="C16" s="693"/>
      <c r="D16" s="689"/>
      <c r="E16" s="689"/>
      <c r="F16" s="689"/>
      <c r="G16" s="700"/>
      <c r="H16" s="701">
        <v>0</v>
      </c>
      <c r="I16" s="599"/>
      <c r="J16" s="599"/>
      <c r="K16" s="599"/>
      <c r="L16" s="599"/>
      <c r="M16" s="599"/>
      <c r="N16" s="599"/>
      <c r="O16" s="599"/>
      <c r="P16" s="697"/>
      <c r="Q16" s="702">
        <f>IF(ISBLANK(A16),"",IF(ISBLANK(G16),SUM(H16:P17),0))</f>
        <v>0</v>
      </c>
      <c r="R16" s="688">
        <f>IF((Q16=""),"",(Q16+R14))</f>
        <v>28</v>
      </c>
      <c r="S16" s="681">
        <f>IF((G16="X"),0,COUNT(H16:P17))</f>
        <v>1</v>
      </c>
      <c r="T16" s="693">
        <v>7</v>
      </c>
      <c r="U16" s="703" t="s">
        <v>590</v>
      </c>
      <c r="V16" s="705"/>
      <c r="W16" s="695" t="s">
        <v>522</v>
      </c>
      <c r="X16" s="695" t="s">
        <v>522</v>
      </c>
      <c r="Y16" s="695"/>
      <c r="Z16" s="713"/>
      <c r="AA16" s="715">
        <v>2</v>
      </c>
      <c r="AB16" s="707"/>
      <c r="AC16" s="707"/>
      <c r="AD16" s="707"/>
      <c r="AE16" s="707"/>
      <c r="AF16" s="707"/>
      <c r="AG16" s="707"/>
      <c r="AH16" s="707"/>
      <c r="AI16" s="709"/>
      <c r="AJ16" s="711">
        <f>IF(ISBLANK(T16),"",IF(ISBLANK(Z16),SUM(AA16:AI17),0))</f>
        <v>2</v>
      </c>
      <c r="AK16" s="688">
        <f>IF((AJ16=""),"",(AJ16+AK14))</f>
        <v>14</v>
      </c>
      <c r="AL16" s="681">
        <f>IF((Z16="X"),0,COUNT(AA16:AI17))</f>
        <v>1</v>
      </c>
      <c r="AM16" s="446"/>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35"/>
      <c r="FO16" s="135"/>
      <c r="FP16" s="135"/>
      <c r="FQ16" s="135"/>
      <c r="FR16" s="135"/>
      <c r="FS16" s="135"/>
      <c r="FT16" s="135"/>
      <c r="FU16" s="135"/>
      <c r="FV16" s="135"/>
      <c r="FW16" s="135"/>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row>
    <row r="17" spans="1:208" ht="16.5" customHeight="1">
      <c r="A17" s="693"/>
      <c r="B17" s="699"/>
      <c r="C17" s="693"/>
      <c r="D17" s="689"/>
      <c r="E17" s="689"/>
      <c r="F17" s="689"/>
      <c r="G17" s="700"/>
      <c r="H17" s="701"/>
      <c r="I17" s="599"/>
      <c r="J17" s="599"/>
      <c r="K17" s="599"/>
      <c r="L17" s="599"/>
      <c r="M17" s="599"/>
      <c r="N17" s="599"/>
      <c r="O17" s="599"/>
      <c r="P17" s="698"/>
      <c r="Q17" s="702"/>
      <c r="R17" s="688"/>
      <c r="S17" s="681"/>
      <c r="T17" s="693"/>
      <c r="U17" s="704"/>
      <c r="V17" s="706"/>
      <c r="W17" s="696"/>
      <c r="X17" s="696"/>
      <c r="Y17" s="696"/>
      <c r="Z17" s="714"/>
      <c r="AA17" s="716"/>
      <c r="AB17" s="708"/>
      <c r="AC17" s="708"/>
      <c r="AD17" s="708"/>
      <c r="AE17" s="708"/>
      <c r="AF17" s="708"/>
      <c r="AG17" s="708"/>
      <c r="AH17" s="708"/>
      <c r="AI17" s="710"/>
      <c r="AJ17" s="712"/>
      <c r="AK17" s="688"/>
      <c r="AL17" s="681"/>
      <c r="AM17" s="446"/>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row>
    <row r="18" spans="1:208" ht="16.5" customHeight="1">
      <c r="A18" s="685">
        <v>8</v>
      </c>
      <c r="B18" s="694" t="s">
        <v>554</v>
      </c>
      <c r="C18" s="685"/>
      <c r="D18" s="686" t="s">
        <v>522</v>
      </c>
      <c r="E18" s="686" t="s">
        <v>522</v>
      </c>
      <c r="F18" s="686"/>
      <c r="G18" s="692"/>
      <c r="H18" s="693">
        <v>5</v>
      </c>
      <c r="I18" s="689"/>
      <c r="J18" s="689"/>
      <c r="K18" s="689"/>
      <c r="L18" s="689"/>
      <c r="M18" s="689"/>
      <c r="N18" s="689"/>
      <c r="O18" s="689"/>
      <c r="P18" s="690"/>
      <c r="Q18" s="687">
        <f>IF(ISBLANK(A18),"",IF(ISBLANK(G18),SUM(H18:P19),0))</f>
        <v>5</v>
      </c>
      <c r="R18" s="688">
        <f>IF((Q18=""),"",(Q18+R16))</f>
        <v>33</v>
      </c>
      <c r="S18" s="681">
        <f>IF((G18="X"),0,COUNT(H18:P19))</f>
        <v>1</v>
      </c>
      <c r="T18" s="719">
        <v>8</v>
      </c>
      <c r="U18" s="721" t="s">
        <v>586</v>
      </c>
      <c r="V18" s="719" t="s">
        <v>522</v>
      </c>
      <c r="W18" s="723"/>
      <c r="X18" s="723"/>
      <c r="Y18" s="723"/>
      <c r="Z18" s="717" t="s">
        <v>522</v>
      </c>
      <c r="AA18" s="705"/>
      <c r="AB18" s="695"/>
      <c r="AC18" s="695"/>
      <c r="AD18" s="695"/>
      <c r="AE18" s="695"/>
      <c r="AF18" s="695"/>
      <c r="AG18" s="695"/>
      <c r="AH18" s="695"/>
      <c r="AI18" s="725"/>
      <c r="AJ18" s="727">
        <f>IF(ISBLANK(T18),"",IF(ISBLANK(Z18),SUM(AA18:AI19),0))</f>
        <v>0</v>
      </c>
      <c r="AK18" s="688">
        <f>IF((AJ18=""),"",(AJ18+AK16))</f>
        <v>14</v>
      </c>
      <c r="AL18" s="681">
        <f>IF((Z18="X"),0,COUNT(AA18:AI19))</f>
        <v>0</v>
      </c>
      <c r="AM18" s="446"/>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35"/>
      <c r="FO18" s="135"/>
      <c r="FP18" s="135"/>
      <c r="FQ18" s="135"/>
      <c r="FR18" s="135"/>
      <c r="FS18" s="135"/>
      <c r="FT18" s="135"/>
      <c r="FU18" s="135"/>
      <c r="FV18" s="135"/>
      <c r="FW18" s="135"/>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row>
    <row r="19" spans="1:208" ht="16.5" customHeight="1">
      <c r="A19" s="685"/>
      <c r="B19" s="694"/>
      <c r="C19" s="685"/>
      <c r="D19" s="686"/>
      <c r="E19" s="686"/>
      <c r="F19" s="686"/>
      <c r="G19" s="692"/>
      <c r="H19" s="693"/>
      <c r="I19" s="689"/>
      <c r="J19" s="689"/>
      <c r="K19" s="689"/>
      <c r="L19" s="689"/>
      <c r="M19" s="689"/>
      <c r="N19" s="689"/>
      <c r="O19" s="689"/>
      <c r="P19" s="691"/>
      <c r="Q19" s="687"/>
      <c r="R19" s="688"/>
      <c r="S19" s="681"/>
      <c r="T19" s="720"/>
      <c r="U19" s="722"/>
      <c r="V19" s="720"/>
      <c r="W19" s="724"/>
      <c r="X19" s="724"/>
      <c r="Y19" s="724"/>
      <c r="Z19" s="718"/>
      <c r="AA19" s="706"/>
      <c r="AB19" s="696"/>
      <c r="AC19" s="696"/>
      <c r="AD19" s="696"/>
      <c r="AE19" s="696"/>
      <c r="AF19" s="696"/>
      <c r="AG19" s="696"/>
      <c r="AH19" s="696"/>
      <c r="AI19" s="726"/>
      <c r="AJ19" s="728"/>
      <c r="AK19" s="688"/>
      <c r="AL19" s="681"/>
      <c r="AM19" s="446"/>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row>
    <row r="20" spans="1:208" ht="16.5" customHeight="1">
      <c r="A20" s="693">
        <v>9</v>
      </c>
      <c r="B20" s="699" t="s">
        <v>599</v>
      </c>
      <c r="C20" s="693"/>
      <c r="D20" s="689" t="s">
        <v>522</v>
      </c>
      <c r="E20" s="689" t="s">
        <v>522</v>
      </c>
      <c r="F20" s="689"/>
      <c r="G20" s="700"/>
      <c r="H20" s="701">
        <v>4</v>
      </c>
      <c r="I20" s="599">
        <v>5</v>
      </c>
      <c r="J20" s="599">
        <v>2</v>
      </c>
      <c r="K20" s="599"/>
      <c r="L20" s="599"/>
      <c r="M20" s="599"/>
      <c r="N20" s="599"/>
      <c r="O20" s="599"/>
      <c r="P20" s="697"/>
      <c r="Q20" s="702">
        <f>IF(ISBLANK(A20),"",IF(ISBLANK(G20),SUM(H20:P21),0))</f>
        <v>11</v>
      </c>
      <c r="R20" s="688">
        <f>IF((Q20=""),"",(Q20+R18))</f>
        <v>44</v>
      </c>
      <c r="S20" s="681">
        <f>IF((G20="X"),0,COUNT(H20:P21))</f>
        <v>3</v>
      </c>
      <c r="T20" s="693">
        <v>9</v>
      </c>
      <c r="U20" s="703" t="s">
        <v>586</v>
      </c>
      <c r="V20" s="705"/>
      <c r="W20" s="695"/>
      <c r="X20" s="695"/>
      <c r="Y20" s="695"/>
      <c r="Z20" s="713"/>
      <c r="AA20" s="715">
        <v>0</v>
      </c>
      <c r="AB20" s="707"/>
      <c r="AC20" s="707"/>
      <c r="AD20" s="707"/>
      <c r="AE20" s="707"/>
      <c r="AF20" s="707"/>
      <c r="AG20" s="707"/>
      <c r="AH20" s="707"/>
      <c r="AI20" s="709"/>
      <c r="AJ20" s="711">
        <f>IF(ISBLANK(T20),"",IF(ISBLANK(Z20),SUM(AA20:AI21),0))</f>
        <v>0</v>
      </c>
      <c r="AK20" s="688">
        <f>IF((AJ20=""),"",(AJ20+AK18))</f>
        <v>14</v>
      </c>
      <c r="AL20" s="681">
        <f>IF((Z20="X"),0,COUNT(AA20:AI21))</f>
        <v>1</v>
      </c>
      <c r="AM20" s="446"/>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row>
    <row r="21" spans="1:208" ht="16.5" customHeight="1">
      <c r="A21" s="693"/>
      <c r="B21" s="699"/>
      <c r="C21" s="693"/>
      <c r="D21" s="689"/>
      <c r="E21" s="689"/>
      <c r="F21" s="689"/>
      <c r="G21" s="700"/>
      <c r="H21" s="701"/>
      <c r="I21" s="599"/>
      <c r="J21" s="599"/>
      <c r="K21" s="599"/>
      <c r="L21" s="599"/>
      <c r="M21" s="599"/>
      <c r="N21" s="599"/>
      <c r="O21" s="599"/>
      <c r="P21" s="698"/>
      <c r="Q21" s="702"/>
      <c r="R21" s="688"/>
      <c r="S21" s="681"/>
      <c r="T21" s="693"/>
      <c r="U21" s="704"/>
      <c r="V21" s="706"/>
      <c r="W21" s="696"/>
      <c r="X21" s="696"/>
      <c r="Y21" s="696"/>
      <c r="Z21" s="714"/>
      <c r="AA21" s="716"/>
      <c r="AB21" s="708"/>
      <c r="AC21" s="708"/>
      <c r="AD21" s="708"/>
      <c r="AE21" s="708"/>
      <c r="AF21" s="708"/>
      <c r="AG21" s="708"/>
      <c r="AH21" s="708"/>
      <c r="AI21" s="710"/>
      <c r="AJ21" s="712"/>
      <c r="AK21" s="688"/>
      <c r="AL21" s="681"/>
      <c r="AM21" s="446"/>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5"/>
      <c r="GF21" s="135"/>
      <c r="GG21" s="135"/>
      <c r="GH21" s="135"/>
      <c r="GI21" s="135"/>
      <c r="GJ21" s="135"/>
      <c r="GK21" s="135"/>
      <c r="GL21" s="135"/>
      <c r="GM21" s="135"/>
      <c r="GN21" s="135"/>
      <c r="GO21" s="135"/>
      <c r="GP21" s="135"/>
      <c r="GQ21" s="135"/>
      <c r="GR21" s="135"/>
      <c r="GS21" s="135"/>
      <c r="GT21" s="135"/>
      <c r="GU21" s="135"/>
      <c r="GV21" s="135"/>
      <c r="GW21" s="135"/>
      <c r="GX21" s="135"/>
      <c r="GY21" s="135"/>
      <c r="GZ21" s="135"/>
    </row>
    <row r="22" spans="1:208" ht="16.5" customHeight="1">
      <c r="A22" s="685">
        <v>10</v>
      </c>
      <c r="B22" s="694" t="s">
        <v>588</v>
      </c>
      <c r="C22" s="685"/>
      <c r="D22" s="686" t="s">
        <v>522</v>
      </c>
      <c r="E22" s="686" t="s">
        <v>522</v>
      </c>
      <c r="F22" s="686"/>
      <c r="G22" s="692"/>
      <c r="H22" s="693">
        <v>5</v>
      </c>
      <c r="I22" s="689"/>
      <c r="J22" s="689"/>
      <c r="K22" s="689"/>
      <c r="L22" s="689"/>
      <c r="M22" s="689"/>
      <c r="N22" s="689"/>
      <c r="O22" s="689"/>
      <c r="P22" s="690"/>
      <c r="Q22" s="687">
        <f>IF(ISBLANK(A22),"",IF(ISBLANK(G22),SUM(H22:P23),0))</f>
        <v>5</v>
      </c>
      <c r="R22" s="688">
        <f>IF((Q22=""),"",(Q22+R20))</f>
        <v>49</v>
      </c>
      <c r="S22" s="681">
        <f>IF((G22="X"),0,COUNT(H22:P23))</f>
        <v>1</v>
      </c>
      <c r="T22" s="719">
        <v>10</v>
      </c>
      <c r="U22" s="721" t="s">
        <v>590</v>
      </c>
      <c r="V22" s="719"/>
      <c r="W22" s="723"/>
      <c r="X22" s="723"/>
      <c r="Y22" s="723"/>
      <c r="Z22" s="717"/>
      <c r="AA22" s="705">
        <v>0</v>
      </c>
      <c r="AB22" s="695"/>
      <c r="AC22" s="695"/>
      <c r="AD22" s="695"/>
      <c r="AE22" s="695"/>
      <c r="AF22" s="695"/>
      <c r="AG22" s="695"/>
      <c r="AH22" s="695"/>
      <c r="AI22" s="725"/>
      <c r="AJ22" s="727">
        <f>IF(ISBLANK(T22),"",IF(ISBLANK(Z22),SUM(AA22:AI23),0))</f>
        <v>0</v>
      </c>
      <c r="AK22" s="688">
        <f>IF((AJ22=""),"",(AJ22+AK20))</f>
        <v>14</v>
      </c>
      <c r="AL22" s="681">
        <f>IF((Z22="X"),0,COUNT(AA22:AI23))</f>
        <v>1</v>
      </c>
      <c r="AM22" s="446"/>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row>
    <row r="23" spans="1:208" ht="16.5" customHeight="1">
      <c r="A23" s="685"/>
      <c r="B23" s="694"/>
      <c r="C23" s="685"/>
      <c r="D23" s="686"/>
      <c r="E23" s="686"/>
      <c r="F23" s="686"/>
      <c r="G23" s="692"/>
      <c r="H23" s="693"/>
      <c r="I23" s="689"/>
      <c r="J23" s="689"/>
      <c r="K23" s="689"/>
      <c r="L23" s="689"/>
      <c r="M23" s="689"/>
      <c r="N23" s="689"/>
      <c r="O23" s="689"/>
      <c r="P23" s="691"/>
      <c r="Q23" s="687"/>
      <c r="R23" s="688"/>
      <c r="S23" s="681"/>
      <c r="T23" s="720"/>
      <c r="U23" s="722"/>
      <c r="V23" s="720"/>
      <c r="W23" s="724"/>
      <c r="X23" s="724"/>
      <c r="Y23" s="724"/>
      <c r="Z23" s="718"/>
      <c r="AA23" s="706"/>
      <c r="AB23" s="696"/>
      <c r="AC23" s="696"/>
      <c r="AD23" s="696"/>
      <c r="AE23" s="696"/>
      <c r="AF23" s="696"/>
      <c r="AG23" s="696"/>
      <c r="AH23" s="696"/>
      <c r="AI23" s="726"/>
      <c r="AJ23" s="728"/>
      <c r="AK23" s="688"/>
      <c r="AL23" s="681"/>
      <c r="AM23" s="446"/>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5"/>
      <c r="GF23" s="135"/>
      <c r="GG23" s="135"/>
      <c r="GH23" s="135"/>
      <c r="GI23" s="135"/>
      <c r="GJ23" s="135"/>
      <c r="GK23" s="135"/>
      <c r="GL23" s="135"/>
      <c r="GM23" s="135"/>
      <c r="GN23" s="135"/>
      <c r="GO23" s="135"/>
      <c r="GP23" s="135"/>
      <c r="GQ23" s="135"/>
      <c r="GR23" s="135"/>
      <c r="GS23" s="135"/>
      <c r="GT23" s="135"/>
      <c r="GU23" s="135"/>
      <c r="GV23" s="135"/>
      <c r="GW23" s="135"/>
      <c r="GX23" s="135"/>
      <c r="GY23" s="135"/>
      <c r="GZ23" s="135"/>
    </row>
    <row r="24" spans="1:208" ht="16.5" customHeight="1">
      <c r="A24" s="693">
        <v>11</v>
      </c>
      <c r="B24" s="699" t="s">
        <v>558</v>
      </c>
      <c r="C24" s="693"/>
      <c r="D24" s="689"/>
      <c r="E24" s="689"/>
      <c r="F24" s="689"/>
      <c r="G24" s="700"/>
      <c r="H24" s="701">
        <v>0</v>
      </c>
      <c r="I24" s="599"/>
      <c r="J24" s="599"/>
      <c r="K24" s="599"/>
      <c r="L24" s="599"/>
      <c r="M24" s="599"/>
      <c r="N24" s="599"/>
      <c r="O24" s="599"/>
      <c r="P24" s="697"/>
      <c r="Q24" s="702">
        <f>IF(ISBLANK(A24),"",IF(ISBLANK(G24),SUM(H24:P25),0))</f>
        <v>0</v>
      </c>
      <c r="R24" s="688">
        <f>IF((Q24=""),"",(Q24+R22))</f>
        <v>49</v>
      </c>
      <c r="S24" s="681">
        <f>IF((G24="X"),0,COUNT(H24:P25))</f>
        <v>1</v>
      </c>
      <c r="T24" s="693">
        <v>11</v>
      </c>
      <c r="U24" s="703" t="s">
        <v>582</v>
      </c>
      <c r="V24" s="705"/>
      <c r="W24" s="695" t="s">
        <v>522</v>
      </c>
      <c r="X24" s="695" t="s">
        <v>522</v>
      </c>
      <c r="Y24" s="695"/>
      <c r="Z24" s="713"/>
      <c r="AA24" s="715">
        <v>4</v>
      </c>
      <c r="AB24" s="707"/>
      <c r="AC24" s="707"/>
      <c r="AD24" s="707"/>
      <c r="AE24" s="707"/>
      <c r="AF24" s="707"/>
      <c r="AG24" s="707"/>
      <c r="AH24" s="707"/>
      <c r="AI24" s="709"/>
      <c r="AJ24" s="711">
        <f>IF(ISBLANK(T24),"",IF(ISBLANK(Z24),SUM(AA24:AI25),0))</f>
        <v>4</v>
      </c>
      <c r="AK24" s="688">
        <f>IF((AJ24=""),"",(AJ24+AK22))</f>
        <v>18</v>
      </c>
      <c r="AL24" s="681">
        <f>IF((Z24="X"),0,COUNT(AA24:AI25))</f>
        <v>1</v>
      </c>
      <c r="AM24" s="446"/>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35"/>
      <c r="FO24" s="135"/>
      <c r="FP24" s="135"/>
      <c r="FQ24" s="135"/>
      <c r="FR24" s="135"/>
      <c r="FS24" s="135"/>
      <c r="FT24" s="135"/>
      <c r="FU24" s="135"/>
      <c r="FV24" s="135"/>
      <c r="FW24" s="135"/>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row>
    <row r="25" spans="1:208" ht="16.5" customHeight="1">
      <c r="A25" s="693"/>
      <c r="B25" s="699"/>
      <c r="C25" s="693"/>
      <c r="D25" s="689"/>
      <c r="E25" s="689"/>
      <c r="F25" s="689"/>
      <c r="G25" s="700"/>
      <c r="H25" s="701"/>
      <c r="I25" s="599"/>
      <c r="J25" s="599"/>
      <c r="K25" s="599"/>
      <c r="L25" s="599"/>
      <c r="M25" s="599"/>
      <c r="N25" s="599"/>
      <c r="O25" s="599"/>
      <c r="P25" s="698"/>
      <c r="Q25" s="702"/>
      <c r="R25" s="688"/>
      <c r="S25" s="681"/>
      <c r="T25" s="693"/>
      <c r="U25" s="704"/>
      <c r="V25" s="706"/>
      <c r="W25" s="696"/>
      <c r="X25" s="696"/>
      <c r="Y25" s="696"/>
      <c r="Z25" s="714"/>
      <c r="AA25" s="716"/>
      <c r="AB25" s="708"/>
      <c r="AC25" s="708"/>
      <c r="AD25" s="708"/>
      <c r="AE25" s="708"/>
      <c r="AF25" s="708"/>
      <c r="AG25" s="708"/>
      <c r="AH25" s="708"/>
      <c r="AI25" s="710"/>
      <c r="AJ25" s="712"/>
      <c r="AK25" s="688"/>
      <c r="AL25" s="681"/>
      <c r="AM25" s="446"/>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row>
    <row r="26" spans="1:208" ht="16.5" customHeight="1">
      <c r="A26" s="685">
        <v>12</v>
      </c>
      <c r="B26" s="694" t="s">
        <v>591</v>
      </c>
      <c r="C26" s="685"/>
      <c r="D26" s="686" t="s">
        <v>522</v>
      </c>
      <c r="E26" s="686" t="s">
        <v>522</v>
      </c>
      <c r="F26" s="686"/>
      <c r="G26" s="692"/>
      <c r="H26" s="693">
        <v>2</v>
      </c>
      <c r="I26" s="689"/>
      <c r="J26" s="689"/>
      <c r="K26" s="689"/>
      <c r="L26" s="689"/>
      <c r="M26" s="689"/>
      <c r="N26" s="689"/>
      <c r="O26" s="689"/>
      <c r="P26" s="690"/>
      <c r="Q26" s="687">
        <f>IF(ISBLANK(A26),"",IF(ISBLANK(G26),SUM(H26:P27),0))</f>
        <v>2</v>
      </c>
      <c r="R26" s="688">
        <f>IF((Q26=""),"",(Q26+R24))</f>
        <v>51</v>
      </c>
      <c r="S26" s="681">
        <f>IF((G26="X"),0,COUNT(H26:P27))</f>
        <v>1</v>
      </c>
      <c r="T26" s="719">
        <v>12</v>
      </c>
      <c r="U26" s="721" t="s">
        <v>567</v>
      </c>
      <c r="V26" s="719"/>
      <c r="W26" s="723"/>
      <c r="X26" s="723"/>
      <c r="Y26" s="723"/>
      <c r="Z26" s="717"/>
      <c r="AA26" s="705">
        <v>0</v>
      </c>
      <c r="AB26" s="695"/>
      <c r="AC26" s="695"/>
      <c r="AD26" s="695"/>
      <c r="AE26" s="695"/>
      <c r="AF26" s="695"/>
      <c r="AG26" s="695"/>
      <c r="AH26" s="695"/>
      <c r="AI26" s="725"/>
      <c r="AJ26" s="727">
        <f>IF(ISBLANK(T26),"",IF(ISBLANK(Z26),SUM(AA26:AI27),0))</f>
        <v>0</v>
      </c>
      <c r="AK26" s="688">
        <f>IF((AJ26=""),"",(AJ26+AK24))</f>
        <v>18</v>
      </c>
      <c r="AL26" s="681">
        <f>IF((Z26="X"),0,COUNT(AA26:AI27))</f>
        <v>1</v>
      </c>
      <c r="AM26" s="446"/>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35"/>
      <c r="FO26" s="135"/>
      <c r="FP26" s="135"/>
      <c r="FQ26" s="135"/>
      <c r="FR26" s="135"/>
      <c r="FS26" s="135"/>
      <c r="FT26" s="135"/>
      <c r="FU26" s="135"/>
      <c r="FV26" s="135"/>
      <c r="FW26" s="135"/>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row>
    <row r="27" spans="1:208" ht="16.5" customHeight="1">
      <c r="A27" s="685"/>
      <c r="B27" s="694"/>
      <c r="C27" s="685"/>
      <c r="D27" s="686"/>
      <c r="E27" s="686"/>
      <c r="F27" s="686"/>
      <c r="G27" s="692"/>
      <c r="H27" s="693"/>
      <c r="I27" s="689"/>
      <c r="J27" s="689"/>
      <c r="K27" s="689"/>
      <c r="L27" s="689"/>
      <c r="M27" s="689"/>
      <c r="N27" s="689"/>
      <c r="O27" s="689"/>
      <c r="P27" s="691"/>
      <c r="Q27" s="687"/>
      <c r="R27" s="688"/>
      <c r="S27" s="681"/>
      <c r="T27" s="720"/>
      <c r="U27" s="722"/>
      <c r="V27" s="720"/>
      <c r="W27" s="724"/>
      <c r="X27" s="724"/>
      <c r="Y27" s="724"/>
      <c r="Z27" s="718"/>
      <c r="AA27" s="706"/>
      <c r="AB27" s="696"/>
      <c r="AC27" s="696"/>
      <c r="AD27" s="696"/>
      <c r="AE27" s="696"/>
      <c r="AF27" s="696"/>
      <c r="AG27" s="696"/>
      <c r="AH27" s="696"/>
      <c r="AI27" s="726"/>
      <c r="AJ27" s="728"/>
      <c r="AK27" s="688"/>
      <c r="AL27" s="681"/>
      <c r="AM27" s="446"/>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row>
    <row r="28" spans="1:208" ht="16.5" customHeight="1">
      <c r="A28" s="693">
        <v>13</v>
      </c>
      <c r="B28" s="699" t="s">
        <v>554</v>
      </c>
      <c r="C28" s="693"/>
      <c r="D28" s="689"/>
      <c r="E28" s="689"/>
      <c r="F28" s="689"/>
      <c r="G28" s="700"/>
      <c r="H28" s="701">
        <v>0</v>
      </c>
      <c r="I28" s="599"/>
      <c r="J28" s="599"/>
      <c r="K28" s="599"/>
      <c r="L28" s="599"/>
      <c r="M28" s="599"/>
      <c r="N28" s="599"/>
      <c r="O28" s="599"/>
      <c r="P28" s="697"/>
      <c r="Q28" s="702">
        <f>IF(ISBLANK(A28),"",IF(ISBLANK(G28),SUM(H28:P29),0))</f>
        <v>0</v>
      </c>
      <c r="R28" s="688">
        <f>IF((Q28=""),"",(Q28+R26))</f>
        <v>51</v>
      </c>
      <c r="S28" s="681">
        <f>IF((G28="X"),0,COUNT(H28:P29))</f>
        <v>1</v>
      </c>
      <c r="T28" s="693">
        <v>13</v>
      </c>
      <c r="U28" s="703" t="s">
        <v>564</v>
      </c>
      <c r="V28" s="705"/>
      <c r="W28" s="695" t="s">
        <v>522</v>
      </c>
      <c r="X28" s="695" t="s">
        <v>522</v>
      </c>
      <c r="Y28" s="695"/>
      <c r="Z28" s="713"/>
      <c r="AA28" s="715">
        <v>2</v>
      </c>
      <c r="AB28" s="707"/>
      <c r="AC28" s="707"/>
      <c r="AD28" s="707"/>
      <c r="AE28" s="707"/>
      <c r="AF28" s="707"/>
      <c r="AG28" s="707"/>
      <c r="AH28" s="707"/>
      <c r="AI28" s="709"/>
      <c r="AJ28" s="711">
        <f>IF(ISBLANK(T28),"",IF(ISBLANK(Z28),SUM(AA28:AI29),0))</f>
        <v>2</v>
      </c>
      <c r="AK28" s="688">
        <f>IF((AJ28=""),"",(AJ28+AK26))</f>
        <v>20</v>
      </c>
      <c r="AL28" s="681">
        <f>IF((Z28="X"),0,COUNT(AA28:AI29))</f>
        <v>1</v>
      </c>
      <c r="AM28" s="446"/>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35"/>
      <c r="FO28" s="135"/>
      <c r="FP28" s="135"/>
      <c r="FQ28" s="135"/>
      <c r="FR28" s="135"/>
      <c r="FS28" s="135"/>
      <c r="FT28" s="135"/>
      <c r="FU28" s="135"/>
      <c r="FV28" s="135"/>
      <c r="FW28" s="135"/>
      <c r="FX28" s="135"/>
      <c r="FY28" s="135"/>
      <c r="FZ28" s="135"/>
      <c r="GA28" s="135"/>
      <c r="GB28" s="135"/>
      <c r="GC28" s="135"/>
      <c r="GD28" s="135"/>
      <c r="GE28" s="135"/>
      <c r="GF28" s="135"/>
      <c r="GG28" s="135"/>
      <c r="GH28" s="135"/>
      <c r="GI28" s="135"/>
      <c r="GJ28" s="135"/>
      <c r="GK28" s="135"/>
      <c r="GL28" s="135"/>
      <c r="GM28" s="135"/>
      <c r="GN28" s="135"/>
      <c r="GO28" s="135"/>
      <c r="GP28" s="135"/>
      <c r="GQ28" s="135"/>
      <c r="GR28" s="135"/>
      <c r="GS28" s="135"/>
      <c r="GT28" s="135"/>
      <c r="GU28" s="135"/>
      <c r="GV28" s="135"/>
      <c r="GW28" s="135"/>
      <c r="GX28" s="135"/>
      <c r="GY28" s="135"/>
      <c r="GZ28" s="135"/>
    </row>
    <row r="29" spans="1:208" ht="16.5" customHeight="1">
      <c r="A29" s="693"/>
      <c r="B29" s="699"/>
      <c r="C29" s="693"/>
      <c r="D29" s="689"/>
      <c r="E29" s="689"/>
      <c r="F29" s="689"/>
      <c r="G29" s="700"/>
      <c r="H29" s="701"/>
      <c r="I29" s="599"/>
      <c r="J29" s="599"/>
      <c r="K29" s="599"/>
      <c r="L29" s="599"/>
      <c r="M29" s="599"/>
      <c r="N29" s="599"/>
      <c r="O29" s="599"/>
      <c r="P29" s="698"/>
      <c r="Q29" s="702"/>
      <c r="R29" s="688"/>
      <c r="S29" s="681"/>
      <c r="T29" s="693"/>
      <c r="U29" s="704"/>
      <c r="V29" s="706"/>
      <c r="W29" s="696"/>
      <c r="X29" s="696"/>
      <c r="Y29" s="696"/>
      <c r="Z29" s="714"/>
      <c r="AA29" s="716"/>
      <c r="AB29" s="708"/>
      <c r="AC29" s="708"/>
      <c r="AD29" s="708"/>
      <c r="AE29" s="708"/>
      <c r="AF29" s="708"/>
      <c r="AG29" s="708"/>
      <c r="AH29" s="708"/>
      <c r="AI29" s="710"/>
      <c r="AJ29" s="712"/>
      <c r="AK29" s="688"/>
      <c r="AL29" s="681"/>
      <c r="AM29" s="446"/>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5"/>
      <c r="GF29" s="135"/>
      <c r="GG29" s="135"/>
      <c r="GH29" s="135"/>
      <c r="GI29" s="135"/>
      <c r="GJ29" s="135"/>
      <c r="GK29" s="135"/>
      <c r="GL29" s="135"/>
      <c r="GM29" s="135"/>
      <c r="GN29" s="135"/>
      <c r="GO29" s="135"/>
      <c r="GP29" s="135"/>
      <c r="GQ29" s="135"/>
      <c r="GR29" s="135"/>
      <c r="GS29" s="135"/>
      <c r="GT29" s="135"/>
      <c r="GU29" s="135"/>
      <c r="GV29" s="135"/>
      <c r="GW29" s="135"/>
      <c r="GX29" s="135"/>
      <c r="GY29" s="135"/>
      <c r="GZ29" s="135"/>
    </row>
    <row r="30" spans="1:208" ht="16.5" customHeight="1">
      <c r="A30" s="685">
        <v>14</v>
      </c>
      <c r="B30" s="694" t="s">
        <v>599</v>
      </c>
      <c r="C30" s="685"/>
      <c r="D30" s="686"/>
      <c r="E30" s="686"/>
      <c r="F30" s="686"/>
      <c r="G30" s="692"/>
      <c r="H30" s="693">
        <v>0</v>
      </c>
      <c r="I30" s="689"/>
      <c r="J30" s="689"/>
      <c r="K30" s="689"/>
      <c r="L30" s="689"/>
      <c r="M30" s="689"/>
      <c r="N30" s="689"/>
      <c r="O30" s="689"/>
      <c r="P30" s="690"/>
      <c r="Q30" s="687">
        <f>IF(ISBLANK(A30),"",IF(ISBLANK(G30),SUM(H30:P31),0))</f>
        <v>0</v>
      </c>
      <c r="R30" s="688">
        <f>IF((Q30=""),"",(Q30+R28))</f>
        <v>51</v>
      </c>
      <c r="S30" s="681">
        <f>IF((G30="X"),0,COUNT(H30:P31))</f>
        <v>1</v>
      </c>
      <c r="T30" s="719">
        <v>14</v>
      </c>
      <c r="U30" s="721" t="s">
        <v>582</v>
      </c>
      <c r="V30" s="719"/>
      <c r="W30" s="723" t="s">
        <v>522</v>
      </c>
      <c r="X30" s="723"/>
      <c r="Y30" s="723"/>
      <c r="Z30" s="717"/>
      <c r="AA30" s="705">
        <v>5</v>
      </c>
      <c r="AB30" s="695">
        <v>5</v>
      </c>
      <c r="AC30" s="695">
        <v>5</v>
      </c>
      <c r="AD30" s="695"/>
      <c r="AE30" s="695"/>
      <c r="AF30" s="695"/>
      <c r="AG30" s="695"/>
      <c r="AH30" s="695"/>
      <c r="AI30" s="725"/>
      <c r="AJ30" s="727">
        <f>IF(ISBLANK(T30),"",IF(ISBLANK(Z30),SUM(AA30:AI31),0))</f>
        <v>15</v>
      </c>
      <c r="AK30" s="688">
        <f>IF((AJ30=""),"",(AJ30+AK28))</f>
        <v>35</v>
      </c>
      <c r="AL30" s="681">
        <f>IF((Z30="X"),0,COUNT(AA30:AI31))</f>
        <v>3</v>
      </c>
      <c r="AM30" s="446"/>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c r="FS30" s="135"/>
      <c r="FT30" s="135"/>
      <c r="FU30" s="135"/>
      <c r="FV30" s="135"/>
      <c r="FW30" s="135"/>
      <c r="FX30" s="135"/>
      <c r="FY30" s="135"/>
      <c r="FZ30" s="135"/>
      <c r="GA30" s="135"/>
      <c r="GB30" s="135"/>
      <c r="GC30" s="135"/>
      <c r="GD30" s="135"/>
      <c r="GE30" s="135"/>
      <c r="GF30" s="135"/>
      <c r="GG30" s="135"/>
      <c r="GH30" s="135"/>
      <c r="GI30" s="135"/>
      <c r="GJ30" s="135"/>
      <c r="GK30" s="135"/>
      <c r="GL30" s="135"/>
      <c r="GM30" s="135"/>
      <c r="GN30" s="135"/>
      <c r="GO30" s="135"/>
      <c r="GP30" s="135"/>
      <c r="GQ30" s="135"/>
      <c r="GR30" s="135"/>
      <c r="GS30" s="135"/>
      <c r="GT30" s="135"/>
      <c r="GU30" s="135"/>
      <c r="GV30" s="135"/>
      <c r="GW30" s="135"/>
      <c r="GX30" s="135"/>
      <c r="GY30" s="135"/>
      <c r="GZ30" s="135"/>
    </row>
    <row r="31" spans="1:208" ht="16.5" customHeight="1">
      <c r="A31" s="685"/>
      <c r="B31" s="694"/>
      <c r="C31" s="685"/>
      <c r="D31" s="686"/>
      <c r="E31" s="686"/>
      <c r="F31" s="686"/>
      <c r="G31" s="692"/>
      <c r="H31" s="693"/>
      <c r="I31" s="689"/>
      <c r="J31" s="689"/>
      <c r="K31" s="689"/>
      <c r="L31" s="689"/>
      <c r="M31" s="689"/>
      <c r="N31" s="689"/>
      <c r="O31" s="689"/>
      <c r="P31" s="691"/>
      <c r="Q31" s="687"/>
      <c r="R31" s="688"/>
      <c r="S31" s="681"/>
      <c r="T31" s="720"/>
      <c r="U31" s="722"/>
      <c r="V31" s="720"/>
      <c r="W31" s="724"/>
      <c r="X31" s="724"/>
      <c r="Y31" s="724"/>
      <c r="Z31" s="718"/>
      <c r="AA31" s="706"/>
      <c r="AB31" s="696"/>
      <c r="AC31" s="696"/>
      <c r="AD31" s="696"/>
      <c r="AE31" s="696"/>
      <c r="AF31" s="696"/>
      <c r="AG31" s="696"/>
      <c r="AH31" s="696"/>
      <c r="AI31" s="726"/>
      <c r="AJ31" s="728"/>
      <c r="AK31" s="688"/>
      <c r="AL31" s="681"/>
      <c r="AM31" s="446"/>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c r="FK31" s="135"/>
      <c r="FL31" s="135"/>
      <c r="FM31" s="135"/>
      <c r="FN31" s="135"/>
      <c r="FO31" s="135"/>
      <c r="FP31" s="135"/>
      <c r="FQ31" s="135"/>
      <c r="FR31" s="135"/>
      <c r="FS31" s="135"/>
      <c r="FT31" s="135"/>
      <c r="FU31" s="135"/>
      <c r="FV31" s="135"/>
      <c r="FW31" s="135"/>
      <c r="FX31" s="135"/>
      <c r="FY31" s="135"/>
      <c r="FZ31" s="135"/>
      <c r="GA31" s="135"/>
      <c r="GB31" s="135"/>
      <c r="GC31" s="135"/>
      <c r="GD31" s="135"/>
      <c r="GE31" s="135"/>
      <c r="GF31" s="135"/>
      <c r="GG31" s="135"/>
      <c r="GH31" s="135"/>
      <c r="GI31" s="135"/>
      <c r="GJ31" s="135"/>
      <c r="GK31" s="135"/>
      <c r="GL31" s="135"/>
      <c r="GM31" s="135"/>
      <c r="GN31" s="135"/>
      <c r="GO31" s="135"/>
      <c r="GP31" s="135"/>
      <c r="GQ31" s="135"/>
      <c r="GR31" s="135"/>
      <c r="GS31" s="135"/>
      <c r="GT31" s="135"/>
      <c r="GU31" s="135"/>
      <c r="GV31" s="135"/>
      <c r="GW31" s="135"/>
      <c r="GX31" s="135"/>
      <c r="GY31" s="135"/>
      <c r="GZ31" s="135"/>
    </row>
    <row r="32" spans="1:208" ht="16.5" customHeight="1">
      <c r="A32" s="693">
        <v>15</v>
      </c>
      <c r="B32" s="699" t="s">
        <v>588</v>
      </c>
      <c r="C32" s="693"/>
      <c r="D32" s="689"/>
      <c r="E32" s="689"/>
      <c r="F32" s="689"/>
      <c r="G32" s="700"/>
      <c r="H32" s="701">
        <v>2</v>
      </c>
      <c r="I32" s="599"/>
      <c r="J32" s="599"/>
      <c r="K32" s="599"/>
      <c r="L32" s="599"/>
      <c r="M32" s="599"/>
      <c r="N32" s="599"/>
      <c r="O32" s="599"/>
      <c r="P32" s="697"/>
      <c r="Q32" s="702">
        <f>IF(ISBLANK(A32),"",IF(ISBLANK(G32),SUM(H32:P33),0))</f>
        <v>2</v>
      </c>
      <c r="R32" s="688">
        <f>IF((Q32=""),"",(Q32+R30))</f>
        <v>53</v>
      </c>
      <c r="S32" s="681">
        <f>IF((G32="X"),0,COUNT(H32:P33))</f>
        <v>1</v>
      </c>
      <c r="T32" s="693">
        <v>15</v>
      </c>
      <c r="U32" s="703" t="s">
        <v>564</v>
      </c>
      <c r="V32" s="705"/>
      <c r="W32" s="695" t="s">
        <v>522</v>
      </c>
      <c r="X32" s="695" t="s">
        <v>522</v>
      </c>
      <c r="Y32" s="695"/>
      <c r="Z32" s="713"/>
      <c r="AA32" s="715">
        <v>1</v>
      </c>
      <c r="AB32" s="707"/>
      <c r="AC32" s="707"/>
      <c r="AD32" s="707"/>
      <c r="AE32" s="707"/>
      <c r="AF32" s="707"/>
      <c r="AG32" s="707"/>
      <c r="AH32" s="707"/>
      <c r="AI32" s="709"/>
      <c r="AJ32" s="711">
        <f>IF(ISBLANK(T32),"",IF(ISBLANK(Z32),SUM(AA32:AI33),0))</f>
        <v>1</v>
      </c>
      <c r="AK32" s="688">
        <f>IF((AJ32=""),"",(AJ32+AK30))</f>
        <v>36</v>
      </c>
      <c r="AL32" s="681">
        <f>IF((Z32="X"),0,COUNT(AA32:AI33))</f>
        <v>1</v>
      </c>
      <c r="AM32" s="446"/>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c r="EW32" s="135"/>
      <c r="EX32" s="135"/>
      <c r="EY32" s="135"/>
      <c r="EZ32" s="135"/>
      <c r="FA32" s="135"/>
      <c r="FB32" s="135"/>
      <c r="FC32" s="135"/>
      <c r="FD32" s="135"/>
      <c r="FE32" s="135"/>
      <c r="FF32" s="135"/>
      <c r="FG32" s="135"/>
      <c r="FH32" s="135"/>
      <c r="FI32" s="135"/>
      <c r="FJ32" s="135"/>
      <c r="FK32" s="135"/>
      <c r="FL32" s="135"/>
      <c r="FM32" s="135"/>
      <c r="FN32" s="135"/>
      <c r="FO32" s="135"/>
      <c r="FP32" s="135"/>
      <c r="FQ32" s="135"/>
      <c r="FR32" s="135"/>
      <c r="FS32" s="135"/>
      <c r="FT32" s="135"/>
      <c r="FU32" s="135"/>
      <c r="FV32" s="135"/>
      <c r="FW32" s="135"/>
      <c r="FX32" s="135"/>
      <c r="FY32" s="135"/>
      <c r="FZ32" s="135"/>
      <c r="GA32" s="135"/>
      <c r="GB32" s="135"/>
      <c r="GC32" s="135"/>
      <c r="GD32" s="135"/>
      <c r="GE32" s="135"/>
      <c r="GF32" s="135"/>
      <c r="GG32" s="135"/>
      <c r="GH32" s="135"/>
      <c r="GI32" s="135"/>
      <c r="GJ32" s="135"/>
      <c r="GK32" s="135"/>
      <c r="GL32" s="135"/>
      <c r="GM32" s="135"/>
      <c r="GN32" s="135"/>
      <c r="GO32" s="135"/>
      <c r="GP32" s="135"/>
      <c r="GQ32" s="135"/>
      <c r="GR32" s="135"/>
      <c r="GS32" s="135"/>
      <c r="GT32" s="135"/>
      <c r="GU32" s="135"/>
      <c r="GV32" s="135"/>
      <c r="GW32" s="135"/>
      <c r="GX32" s="135"/>
      <c r="GY32" s="135"/>
      <c r="GZ32" s="135"/>
    </row>
    <row r="33" spans="1:208" ht="16.5" customHeight="1">
      <c r="A33" s="693"/>
      <c r="B33" s="699"/>
      <c r="C33" s="693"/>
      <c r="D33" s="689"/>
      <c r="E33" s="689"/>
      <c r="F33" s="689"/>
      <c r="G33" s="700"/>
      <c r="H33" s="701"/>
      <c r="I33" s="599"/>
      <c r="J33" s="599"/>
      <c r="K33" s="599"/>
      <c r="L33" s="599"/>
      <c r="M33" s="599"/>
      <c r="N33" s="599"/>
      <c r="O33" s="599"/>
      <c r="P33" s="698"/>
      <c r="Q33" s="702"/>
      <c r="R33" s="688"/>
      <c r="S33" s="681"/>
      <c r="T33" s="693"/>
      <c r="U33" s="704"/>
      <c r="V33" s="706"/>
      <c r="W33" s="696"/>
      <c r="X33" s="696"/>
      <c r="Y33" s="696"/>
      <c r="Z33" s="714"/>
      <c r="AA33" s="716"/>
      <c r="AB33" s="708"/>
      <c r="AC33" s="708"/>
      <c r="AD33" s="708"/>
      <c r="AE33" s="708"/>
      <c r="AF33" s="708"/>
      <c r="AG33" s="708"/>
      <c r="AH33" s="708"/>
      <c r="AI33" s="710"/>
      <c r="AJ33" s="712"/>
      <c r="AK33" s="688"/>
      <c r="AL33" s="681"/>
      <c r="AM33" s="446"/>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c r="EN33" s="135"/>
      <c r="EO33" s="135"/>
      <c r="EP33" s="135"/>
      <c r="EQ33" s="135"/>
      <c r="ER33" s="135"/>
      <c r="ES33" s="135"/>
      <c r="ET33" s="135"/>
      <c r="EU33" s="135"/>
      <c r="EV33" s="135"/>
      <c r="EW33" s="135"/>
      <c r="EX33" s="135"/>
      <c r="EY33" s="135"/>
      <c r="EZ33" s="135"/>
      <c r="FA33" s="135"/>
      <c r="FB33" s="135"/>
      <c r="FC33" s="135"/>
      <c r="FD33" s="135"/>
      <c r="FE33" s="135"/>
      <c r="FF33" s="135"/>
      <c r="FG33" s="135"/>
      <c r="FH33" s="135"/>
      <c r="FI33" s="135"/>
      <c r="FJ33" s="135"/>
      <c r="FK33" s="135"/>
      <c r="FL33" s="135"/>
      <c r="FM33" s="135"/>
      <c r="FN33" s="135"/>
      <c r="FO33" s="135"/>
      <c r="FP33" s="135"/>
      <c r="FQ33" s="135"/>
      <c r="FR33" s="135"/>
      <c r="FS33" s="135"/>
      <c r="FT33" s="135"/>
      <c r="FU33" s="135"/>
      <c r="FV33" s="135"/>
      <c r="FW33" s="135"/>
      <c r="FX33" s="135"/>
      <c r="FY33" s="135"/>
      <c r="FZ33" s="135"/>
      <c r="GA33" s="135"/>
      <c r="GB33" s="135"/>
      <c r="GC33" s="135"/>
      <c r="GD33" s="135"/>
      <c r="GE33" s="135"/>
      <c r="GF33" s="135"/>
      <c r="GG33" s="135"/>
      <c r="GH33" s="135"/>
      <c r="GI33" s="135"/>
      <c r="GJ33" s="135"/>
      <c r="GK33" s="135"/>
      <c r="GL33" s="135"/>
      <c r="GM33" s="135"/>
      <c r="GN33" s="135"/>
      <c r="GO33" s="135"/>
      <c r="GP33" s="135"/>
      <c r="GQ33" s="135"/>
      <c r="GR33" s="135"/>
      <c r="GS33" s="135"/>
      <c r="GT33" s="135"/>
      <c r="GU33" s="135"/>
      <c r="GV33" s="135"/>
      <c r="GW33" s="135"/>
      <c r="GX33" s="135"/>
      <c r="GY33" s="135"/>
      <c r="GZ33" s="135"/>
    </row>
    <row r="34" spans="1:208" ht="16.5" customHeight="1">
      <c r="A34" s="685">
        <v>16</v>
      </c>
      <c r="B34" s="694" t="s">
        <v>588</v>
      </c>
      <c r="C34" s="685"/>
      <c r="D34" s="686" t="s">
        <v>522</v>
      </c>
      <c r="E34" s="686" t="s">
        <v>522</v>
      </c>
      <c r="F34" s="686"/>
      <c r="G34" s="692"/>
      <c r="H34" s="693">
        <v>3</v>
      </c>
      <c r="I34" s="689"/>
      <c r="J34" s="689"/>
      <c r="K34" s="689"/>
      <c r="L34" s="689"/>
      <c r="M34" s="689"/>
      <c r="N34" s="689"/>
      <c r="O34" s="689"/>
      <c r="P34" s="690"/>
      <c r="Q34" s="687">
        <f>IF(ISBLANK(A34),"",IF(ISBLANK(G34),SUM(H34:P35),0))</f>
        <v>3</v>
      </c>
      <c r="R34" s="688">
        <f>IF((Q34=""),"",(Q34+R32))</f>
        <v>56</v>
      </c>
      <c r="S34" s="681">
        <f>IF((G34="X"),0,COUNT(H34:P35))</f>
        <v>1</v>
      </c>
      <c r="T34" s="719">
        <v>16</v>
      </c>
      <c r="U34" s="721" t="s">
        <v>590</v>
      </c>
      <c r="V34" s="719" t="s">
        <v>522</v>
      </c>
      <c r="W34" s="723"/>
      <c r="X34" s="723"/>
      <c r="Y34" s="723"/>
      <c r="Z34" s="717"/>
      <c r="AA34" s="705">
        <v>0</v>
      </c>
      <c r="AB34" s="695"/>
      <c r="AC34" s="695"/>
      <c r="AD34" s="695"/>
      <c r="AE34" s="695"/>
      <c r="AF34" s="695"/>
      <c r="AG34" s="695"/>
      <c r="AH34" s="695"/>
      <c r="AI34" s="725"/>
      <c r="AJ34" s="727">
        <f>IF(ISBLANK(T34),"",IF(ISBLANK(Z34),SUM(AA34:AI35),0))</f>
        <v>0</v>
      </c>
      <c r="AK34" s="688">
        <f>IF((AJ34=""),"",(AJ34+AK32))</f>
        <v>36</v>
      </c>
      <c r="AL34" s="681">
        <f>IF((Z34="X"),0,COUNT(AA34:AI35))</f>
        <v>1</v>
      </c>
      <c r="AM34" s="446"/>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c r="FK34" s="135"/>
      <c r="FL34" s="135"/>
      <c r="FM34" s="135"/>
      <c r="FN34" s="135"/>
      <c r="FO34" s="135"/>
      <c r="FP34" s="135"/>
      <c r="FQ34" s="135"/>
      <c r="FR34" s="135"/>
      <c r="FS34" s="135"/>
      <c r="FT34" s="135"/>
      <c r="FU34" s="135"/>
      <c r="FV34" s="135"/>
      <c r="FW34" s="135"/>
      <c r="FX34" s="135"/>
      <c r="FY34" s="135"/>
      <c r="FZ34" s="135"/>
      <c r="GA34" s="135"/>
      <c r="GB34" s="135"/>
      <c r="GC34" s="135"/>
      <c r="GD34" s="135"/>
      <c r="GE34" s="135"/>
      <c r="GF34" s="135"/>
      <c r="GG34" s="135"/>
      <c r="GH34" s="135"/>
      <c r="GI34" s="135"/>
      <c r="GJ34" s="135"/>
      <c r="GK34" s="135"/>
      <c r="GL34" s="135"/>
      <c r="GM34" s="135"/>
      <c r="GN34" s="135"/>
      <c r="GO34" s="135"/>
      <c r="GP34" s="135"/>
      <c r="GQ34" s="135"/>
      <c r="GR34" s="135"/>
      <c r="GS34" s="135"/>
      <c r="GT34" s="135"/>
      <c r="GU34" s="135"/>
      <c r="GV34" s="135"/>
      <c r="GW34" s="135"/>
      <c r="GX34" s="135"/>
      <c r="GY34" s="135"/>
      <c r="GZ34" s="135"/>
    </row>
    <row r="35" spans="1:208" ht="16.5" customHeight="1">
      <c r="A35" s="685"/>
      <c r="B35" s="694"/>
      <c r="C35" s="685"/>
      <c r="D35" s="686"/>
      <c r="E35" s="686"/>
      <c r="F35" s="686"/>
      <c r="G35" s="692"/>
      <c r="H35" s="693"/>
      <c r="I35" s="689"/>
      <c r="J35" s="689"/>
      <c r="K35" s="689"/>
      <c r="L35" s="689"/>
      <c r="M35" s="689"/>
      <c r="N35" s="689"/>
      <c r="O35" s="689"/>
      <c r="P35" s="691"/>
      <c r="Q35" s="687"/>
      <c r="R35" s="688"/>
      <c r="S35" s="681"/>
      <c r="T35" s="720"/>
      <c r="U35" s="722"/>
      <c r="V35" s="720"/>
      <c r="W35" s="724"/>
      <c r="X35" s="724"/>
      <c r="Y35" s="724"/>
      <c r="Z35" s="718"/>
      <c r="AA35" s="706"/>
      <c r="AB35" s="696"/>
      <c r="AC35" s="696"/>
      <c r="AD35" s="696"/>
      <c r="AE35" s="696"/>
      <c r="AF35" s="696"/>
      <c r="AG35" s="696"/>
      <c r="AH35" s="696"/>
      <c r="AI35" s="726"/>
      <c r="AJ35" s="728"/>
      <c r="AK35" s="688"/>
      <c r="AL35" s="681"/>
      <c r="AM35" s="446"/>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c r="EN35" s="135"/>
      <c r="EO35" s="135"/>
      <c r="EP35" s="135"/>
      <c r="EQ35" s="135"/>
      <c r="ER35" s="135"/>
      <c r="ES35" s="135"/>
      <c r="ET35" s="135"/>
      <c r="EU35" s="135"/>
      <c r="EV35" s="135"/>
      <c r="EW35" s="135"/>
      <c r="EX35" s="135"/>
      <c r="EY35" s="135"/>
      <c r="EZ35" s="135"/>
      <c r="FA35" s="135"/>
      <c r="FB35" s="135"/>
      <c r="FC35" s="135"/>
      <c r="FD35" s="135"/>
      <c r="FE35" s="135"/>
      <c r="FF35" s="135"/>
      <c r="FG35" s="135"/>
      <c r="FH35" s="135"/>
      <c r="FI35" s="135"/>
      <c r="FJ35" s="135"/>
      <c r="FK35" s="135"/>
      <c r="FL35" s="135"/>
      <c r="FM35" s="135"/>
      <c r="FN35" s="135"/>
      <c r="FO35" s="135"/>
      <c r="FP35" s="135"/>
      <c r="FQ35" s="135"/>
      <c r="FR35" s="135"/>
      <c r="FS35" s="135"/>
      <c r="FT35" s="135"/>
      <c r="FU35" s="135"/>
      <c r="FV35" s="135"/>
      <c r="FW35" s="135"/>
      <c r="FX35" s="135"/>
      <c r="FY35" s="135"/>
      <c r="FZ35" s="135"/>
      <c r="GA35" s="135"/>
      <c r="GB35" s="135"/>
      <c r="GC35" s="135"/>
      <c r="GD35" s="135"/>
      <c r="GE35" s="135"/>
      <c r="GF35" s="135"/>
      <c r="GG35" s="135"/>
      <c r="GH35" s="135"/>
      <c r="GI35" s="135"/>
      <c r="GJ35" s="135"/>
      <c r="GK35" s="135"/>
      <c r="GL35" s="135"/>
      <c r="GM35" s="135"/>
      <c r="GN35" s="135"/>
      <c r="GO35" s="135"/>
      <c r="GP35" s="135"/>
      <c r="GQ35" s="135"/>
      <c r="GR35" s="135"/>
      <c r="GS35" s="135"/>
      <c r="GT35" s="135"/>
      <c r="GU35" s="135"/>
      <c r="GV35" s="135"/>
      <c r="GW35" s="135"/>
      <c r="GX35" s="135"/>
      <c r="GY35" s="135"/>
      <c r="GZ35" s="135"/>
    </row>
    <row r="36" spans="1:208" ht="16.5" customHeight="1">
      <c r="A36" s="693">
        <v>17</v>
      </c>
      <c r="B36" s="699" t="s">
        <v>599</v>
      </c>
      <c r="C36" s="693"/>
      <c r="D36" s="689"/>
      <c r="E36" s="689"/>
      <c r="F36" s="689"/>
      <c r="G36" s="700"/>
      <c r="H36" s="701">
        <v>0</v>
      </c>
      <c r="I36" s="599"/>
      <c r="J36" s="599"/>
      <c r="K36" s="599"/>
      <c r="L36" s="599"/>
      <c r="M36" s="599"/>
      <c r="N36" s="599"/>
      <c r="O36" s="599"/>
      <c r="P36" s="697"/>
      <c r="Q36" s="702">
        <f>IF(ISBLANK(A36),"",IF(ISBLANK(G36),SUM(H36:P37),0))</f>
        <v>0</v>
      </c>
      <c r="R36" s="688">
        <f>IF((Q36=""),"",(Q36+R34))</f>
        <v>56</v>
      </c>
      <c r="S36" s="681">
        <f>IF((G36="X"),0,COUNT(H36:P37))</f>
        <v>1</v>
      </c>
      <c r="T36" s="693">
        <v>17</v>
      </c>
      <c r="U36" s="703" t="s">
        <v>582</v>
      </c>
      <c r="V36" s="705"/>
      <c r="W36" s="695" t="s">
        <v>522</v>
      </c>
      <c r="X36" s="695" t="s">
        <v>522</v>
      </c>
      <c r="Y36" s="695"/>
      <c r="Z36" s="713"/>
      <c r="AA36" s="715">
        <v>4</v>
      </c>
      <c r="AB36" s="707"/>
      <c r="AC36" s="707"/>
      <c r="AD36" s="707"/>
      <c r="AE36" s="707"/>
      <c r="AF36" s="707"/>
      <c r="AG36" s="707"/>
      <c r="AH36" s="707"/>
      <c r="AI36" s="709"/>
      <c r="AJ36" s="711">
        <f>IF(ISBLANK(T36),"",IF(ISBLANK(Z36),SUM(AA36:AI37),0))</f>
        <v>4</v>
      </c>
      <c r="AK36" s="688">
        <f>IF((AJ36=""),"",(AJ36+AK34))</f>
        <v>40</v>
      </c>
      <c r="AL36" s="681">
        <f>IF((Z36="X"),0,COUNT(AA36:AI37))</f>
        <v>1</v>
      </c>
      <c r="AM36" s="446"/>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c r="FS36" s="135"/>
      <c r="FT36" s="135"/>
      <c r="FU36" s="135"/>
      <c r="FV36" s="135"/>
      <c r="FW36" s="135"/>
      <c r="FX36" s="135"/>
      <c r="FY36" s="135"/>
      <c r="FZ36" s="135"/>
      <c r="GA36" s="135"/>
      <c r="GB36" s="135"/>
      <c r="GC36" s="135"/>
      <c r="GD36" s="135"/>
      <c r="GE36" s="135"/>
      <c r="GF36" s="135"/>
      <c r="GG36" s="135"/>
      <c r="GH36" s="135"/>
      <c r="GI36" s="135"/>
      <c r="GJ36" s="135"/>
      <c r="GK36" s="135"/>
      <c r="GL36" s="135"/>
      <c r="GM36" s="135"/>
      <c r="GN36" s="135"/>
      <c r="GO36" s="135"/>
      <c r="GP36" s="135"/>
      <c r="GQ36" s="135"/>
      <c r="GR36" s="135"/>
      <c r="GS36" s="135"/>
      <c r="GT36" s="135"/>
      <c r="GU36" s="135"/>
      <c r="GV36" s="135"/>
      <c r="GW36" s="135"/>
      <c r="GX36" s="135"/>
      <c r="GY36" s="135"/>
      <c r="GZ36" s="135"/>
    </row>
    <row r="37" spans="1:208" ht="16.5" customHeight="1">
      <c r="A37" s="693"/>
      <c r="B37" s="699"/>
      <c r="C37" s="693"/>
      <c r="D37" s="689"/>
      <c r="E37" s="689"/>
      <c r="F37" s="689"/>
      <c r="G37" s="700"/>
      <c r="H37" s="701"/>
      <c r="I37" s="599"/>
      <c r="J37" s="599"/>
      <c r="K37" s="599"/>
      <c r="L37" s="599"/>
      <c r="M37" s="599"/>
      <c r="N37" s="599"/>
      <c r="O37" s="599"/>
      <c r="P37" s="698"/>
      <c r="Q37" s="702"/>
      <c r="R37" s="688"/>
      <c r="S37" s="681"/>
      <c r="T37" s="693"/>
      <c r="U37" s="704"/>
      <c r="V37" s="706"/>
      <c r="W37" s="696"/>
      <c r="X37" s="696"/>
      <c r="Y37" s="696"/>
      <c r="Z37" s="714"/>
      <c r="AA37" s="716"/>
      <c r="AB37" s="708"/>
      <c r="AC37" s="708"/>
      <c r="AD37" s="708"/>
      <c r="AE37" s="708"/>
      <c r="AF37" s="708"/>
      <c r="AG37" s="708"/>
      <c r="AH37" s="708"/>
      <c r="AI37" s="710"/>
      <c r="AJ37" s="712"/>
      <c r="AK37" s="688"/>
      <c r="AL37" s="681"/>
      <c r="AM37" s="446"/>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row>
    <row r="38" spans="1:208" ht="16.5" customHeight="1">
      <c r="A38" s="685">
        <v>18</v>
      </c>
      <c r="B38" s="694" t="s">
        <v>591</v>
      </c>
      <c r="C38" s="685"/>
      <c r="D38" s="686" t="s">
        <v>522</v>
      </c>
      <c r="E38" s="686" t="s">
        <v>522</v>
      </c>
      <c r="F38" s="686"/>
      <c r="G38" s="692"/>
      <c r="H38" s="693">
        <v>1</v>
      </c>
      <c r="I38" s="689"/>
      <c r="J38" s="689"/>
      <c r="K38" s="689"/>
      <c r="L38" s="689"/>
      <c r="M38" s="689"/>
      <c r="N38" s="689"/>
      <c r="O38" s="689"/>
      <c r="P38" s="690"/>
      <c r="Q38" s="687">
        <f>IF(ISBLANK(A38),"",IF(ISBLANK(G38),SUM(H38:P39),0))</f>
        <v>1</v>
      </c>
      <c r="R38" s="688">
        <f>IF((Q38=""),"",(Q38+R36))</f>
        <v>57</v>
      </c>
      <c r="S38" s="681">
        <f>IF((G38="X"),0,COUNT(H38:P39))</f>
        <v>1</v>
      </c>
      <c r="T38" s="719">
        <v>18</v>
      </c>
      <c r="U38" s="721" t="s">
        <v>567</v>
      </c>
      <c r="V38" s="719"/>
      <c r="W38" s="723"/>
      <c r="X38" s="723"/>
      <c r="Y38" s="723"/>
      <c r="Z38" s="717"/>
      <c r="AA38" s="705">
        <v>1</v>
      </c>
      <c r="AB38" s="695"/>
      <c r="AC38" s="695"/>
      <c r="AD38" s="695"/>
      <c r="AE38" s="695"/>
      <c r="AF38" s="695"/>
      <c r="AG38" s="695"/>
      <c r="AH38" s="695"/>
      <c r="AI38" s="725"/>
      <c r="AJ38" s="727">
        <f>IF(ISBLANK(T38),"",IF(ISBLANK(Z38),SUM(AA38:AI39),0))</f>
        <v>1</v>
      </c>
      <c r="AK38" s="688">
        <f>IF((AJ38=""),"",(AJ38+AK36))</f>
        <v>41</v>
      </c>
      <c r="AL38" s="681">
        <f>IF((Z38="X"),0,COUNT(AA38:AI39))</f>
        <v>1</v>
      </c>
      <c r="AM38" s="446"/>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c r="EW38" s="135"/>
      <c r="EX38" s="135"/>
      <c r="EY38" s="135"/>
      <c r="EZ38" s="135"/>
      <c r="FA38" s="135"/>
      <c r="FB38" s="135"/>
      <c r="FC38" s="135"/>
      <c r="FD38" s="135"/>
      <c r="FE38" s="135"/>
      <c r="FF38" s="135"/>
      <c r="FG38" s="135"/>
      <c r="FH38" s="135"/>
      <c r="FI38" s="135"/>
      <c r="FJ38" s="135"/>
      <c r="FK38" s="135"/>
      <c r="FL38" s="135"/>
      <c r="FM38" s="135"/>
      <c r="FN38" s="135"/>
      <c r="FO38" s="135"/>
      <c r="FP38" s="135"/>
      <c r="FQ38" s="135"/>
      <c r="FR38" s="135"/>
      <c r="FS38" s="135"/>
      <c r="FT38" s="135"/>
      <c r="FU38" s="135"/>
      <c r="FV38" s="135"/>
      <c r="FW38" s="135"/>
      <c r="FX38" s="135"/>
      <c r="FY38" s="135"/>
      <c r="FZ38" s="135"/>
      <c r="GA38" s="135"/>
      <c r="GB38" s="135"/>
      <c r="GC38" s="135"/>
      <c r="GD38" s="135"/>
      <c r="GE38" s="135"/>
      <c r="GF38" s="135"/>
      <c r="GG38" s="135"/>
      <c r="GH38" s="135"/>
      <c r="GI38" s="135"/>
      <c r="GJ38" s="135"/>
      <c r="GK38" s="135"/>
      <c r="GL38" s="135"/>
      <c r="GM38" s="135"/>
      <c r="GN38" s="135"/>
      <c r="GO38" s="135"/>
      <c r="GP38" s="135"/>
      <c r="GQ38" s="135"/>
      <c r="GR38" s="135"/>
      <c r="GS38" s="135"/>
      <c r="GT38" s="135"/>
      <c r="GU38" s="135"/>
      <c r="GV38" s="135"/>
      <c r="GW38" s="135"/>
      <c r="GX38" s="135"/>
      <c r="GY38" s="135"/>
      <c r="GZ38" s="135"/>
    </row>
    <row r="39" spans="1:208" ht="16.5" customHeight="1">
      <c r="A39" s="685"/>
      <c r="B39" s="694"/>
      <c r="C39" s="685"/>
      <c r="D39" s="686"/>
      <c r="E39" s="686"/>
      <c r="F39" s="686"/>
      <c r="G39" s="692"/>
      <c r="H39" s="693"/>
      <c r="I39" s="689"/>
      <c r="J39" s="689"/>
      <c r="K39" s="689"/>
      <c r="L39" s="689"/>
      <c r="M39" s="689"/>
      <c r="N39" s="689"/>
      <c r="O39" s="689"/>
      <c r="P39" s="691"/>
      <c r="Q39" s="687"/>
      <c r="R39" s="688"/>
      <c r="S39" s="681"/>
      <c r="T39" s="720"/>
      <c r="U39" s="722"/>
      <c r="V39" s="720"/>
      <c r="W39" s="724"/>
      <c r="X39" s="724"/>
      <c r="Y39" s="724"/>
      <c r="Z39" s="718"/>
      <c r="AA39" s="706"/>
      <c r="AB39" s="696"/>
      <c r="AC39" s="696"/>
      <c r="AD39" s="696"/>
      <c r="AE39" s="696"/>
      <c r="AF39" s="696"/>
      <c r="AG39" s="696"/>
      <c r="AH39" s="696"/>
      <c r="AI39" s="726"/>
      <c r="AJ39" s="728"/>
      <c r="AK39" s="688"/>
      <c r="AL39" s="681"/>
      <c r="AM39" s="446"/>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5"/>
      <c r="GF39" s="135"/>
      <c r="GG39" s="135"/>
      <c r="GH39" s="135"/>
      <c r="GI39" s="135"/>
      <c r="GJ39" s="135"/>
      <c r="GK39" s="135"/>
      <c r="GL39" s="135"/>
      <c r="GM39" s="135"/>
      <c r="GN39" s="135"/>
      <c r="GO39" s="135"/>
      <c r="GP39" s="135"/>
      <c r="GQ39" s="135"/>
      <c r="GR39" s="135"/>
      <c r="GS39" s="135"/>
      <c r="GT39" s="135"/>
      <c r="GU39" s="135"/>
      <c r="GV39" s="135"/>
      <c r="GW39" s="135"/>
      <c r="GX39" s="135"/>
      <c r="GY39" s="135"/>
      <c r="GZ39" s="135"/>
    </row>
    <row r="40" spans="1:208" ht="16.5" customHeight="1">
      <c r="A40" s="693">
        <v>19</v>
      </c>
      <c r="B40" s="699" t="s">
        <v>554</v>
      </c>
      <c r="C40" s="693"/>
      <c r="D40" s="689"/>
      <c r="E40" s="689"/>
      <c r="F40" s="689"/>
      <c r="G40" s="700"/>
      <c r="H40" s="701">
        <v>2</v>
      </c>
      <c r="I40" s="599"/>
      <c r="J40" s="599"/>
      <c r="K40" s="599"/>
      <c r="L40" s="599"/>
      <c r="M40" s="599"/>
      <c r="N40" s="599"/>
      <c r="O40" s="599"/>
      <c r="P40" s="697"/>
      <c r="Q40" s="702">
        <f>IF(ISBLANK(A40),"",IF(ISBLANK(G40),SUM(H40:P41),0))</f>
        <v>2</v>
      </c>
      <c r="R40" s="688">
        <f>IF((Q40=""),"",(Q40+R38))</f>
        <v>59</v>
      </c>
      <c r="S40" s="681">
        <f>IF((G40="X"),0,COUNT(H40:P41))</f>
        <v>1</v>
      </c>
      <c r="T40" s="693">
        <v>19</v>
      </c>
      <c r="U40" s="703" t="s">
        <v>564</v>
      </c>
      <c r="V40" s="705" t="s">
        <v>522</v>
      </c>
      <c r="W40" s="695" t="s">
        <v>522</v>
      </c>
      <c r="X40" s="695"/>
      <c r="Y40" s="695"/>
      <c r="Z40" s="713"/>
      <c r="AA40" s="715">
        <v>5</v>
      </c>
      <c r="AB40" s="707"/>
      <c r="AC40" s="707"/>
      <c r="AD40" s="707"/>
      <c r="AE40" s="707"/>
      <c r="AF40" s="707"/>
      <c r="AG40" s="707"/>
      <c r="AH40" s="707"/>
      <c r="AI40" s="709"/>
      <c r="AJ40" s="711">
        <f>IF(ISBLANK(T40),"",IF(ISBLANK(Z40),SUM(AA40:AI41),0))</f>
        <v>5</v>
      </c>
      <c r="AK40" s="688">
        <f>IF((AJ40=""),"",(AJ40+AK38))</f>
        <v>46</v>
      </c>
      <c r="AL40" s="681">
        <f>IF((Z40="X"),0,COUNT(AA40:AI41))</f>
        <v>1</v>
      </c>
      <c r="AM40" s="446"/>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c r="FN40" s="135"/>
      <c r="FO40" s="135"/>
      <c r="FP40" s="135"/>
      <c r="FQ40" s="135"/>
      <c r="FR40" s="135"/>
      <c r="FS40" s="135"/>
      <c r="FT40" s="135"/>
      <c r="FU40" s="135"/>
      <c r="FV40" s="135"/>
      <c r="FW40" s="135"/>
      <c r="FX40" s="135"/>
      <c r="FY40" s="135"/>
      <c r="FZ40" s="135"/>
      <c r="GA40" s="135"/>
      <c r="GB40" s="135"/>
      <c r="GC40" s="135"/>
      <c r="GD40" s="135"/>
      <c r="GE40" s="135"/>
      <c r="GF40" s="135"/>
      <c r="GG40" s="135"/>
      <c r="GH40" s="135"/>
      <c r="GI40" s="135"/>
      <c r="GJ40" s="135"/>
      <c r="GK40" s="135"/>
      <c r="GL40" s="135"/>
      <c r="GM40" s="135"/>
      <c r="GN40" s="135"/>
      <c r="GO40" s="135"/>
      <c r="GP40" s="135"/>
      <c r="GQ40" s="135"/>
      <c r="GR40" s="135"/>
      <c r="GS40" s="135"/>
      <c r="GT40" s="135"/>
      <c r="GU40" s="135"/>
      <c r="GV40" s="135"/>
      <c r="GW40" s="135"/>
      <c r="GX40" s="135"/>
      <c r="GY40" s="135"/>
      <c r="GZ40" s="135"/>
    </row>
    <row r="41" spans="1:208" ht="16.5" customHeight="1">
      <c r="A41" s="693"/>
      <c r="B41" s="699"/>
      <c r="C41" s="693"/>
      <c r="D41" s="689"/>
      <c r="E41" s="689"/>
      <c r="F41" s="689"/>
      <c r="G41" s="700"/>
      <c r="H41" s="701"/>
      <c r="I41" s="599"/>
      <c r="J41" s="599"/>
      <c r="K41" s="599"/>
      <c r="L41" s="599"/>
      <c r="M41" s="599"/>
      <c r="N41" s="599"/>
      <c r="O41" s="599"/>
      <c r="P41" s="698"/>
      <c r="Q41" s="702"/>
      <c r="R41" s="688"/>
      <c r="S41" s="681"/>
      <c r="T41" s="693"/>
      <c r="U41" s="704"/>
      <c r="V41" s="706"/>
      <c r="W41" s="696"/>
      <c r="X41" s="696"/>
      <c r="Y41" s="696"/>
      <c r="Z41" s="714"/>
      <c r="AA41" s="716"/>
      <c r="AB41" s="708"/>
      <c r="AC41" s="708"/>
      <c r="AD41" s="708"/>
      <c r="AE41" s="708"/>
      <c r="AF41" s="708"/>
      <c r="AG41" s="708"/>
      <c r="AH41" s="708"/>
      <c r="AI41" s="710"/>
      <c r="AJ41" s="712"/>
      <c r="AK41" s="688"/>
      <c r="AL41" s="681"/>
      <c r="AM41" s="446"/>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c r="EW41" s="135"/>
      <c r="EX41" s="135"/>
      <c r="EY41" s="135"/>
      <c r="EZ41" s="135"/>
      <c r="FA41" s="135"/>
      <c r="FB41" s="135"/>
      <c r="FC41" s="135"/>
      <c r="FD41" s="135"/>
      <c r="FE41" s="135"/>
      <c r="FF41" s="135"/>
      <c r="FG41" s="135"/>
      <c r="FH41" s="135"/>
      <c r="FI41" s="135"/>
      <c r="FJ41" s="135"/>
      <c r="FK41" s="135"/>
      <c r="FL41" s="135"/>
      <c r="FM41" s="135"/>
      <c r="FN41" s="135"/>
      <c r="FO41" s="135"/>
      <c r="FP41" s="135"/>
      <c r="FQ41" s="135"/>
      <c r="FR41" s="135"/>
      <c r="FS41" s="135"/>
      <c r="FT41" s="135"/>
      <c r="FU41" s="135"/>
      <c r="FV41" s="135"/>
      <c r="FW41" s="135"/>
      <c r="FX41" s="135"/>
      <c r="FY41" s="135"/>
      <c r="FZ41" s="135"/>
      <c r="GA41" s="135"/>
      <c r="GB41" s="135"/>
      <c r="GC41" s="135"/>
      <c r="GD41" s="135"/>
      <c r="GE41" s="135"/>
      <c r="GF41" s="135"/>
      <c r="GG41" s="135"/>
      <c r="GH41" s="135"/>
      <c r="GI41" s="135"/>
      <c r="GJ41" s="135"/>
      <c r="GK41" s="135"/>
      <c r="GL41" s="135"/>
      <c r="GM41" s="135"/>
      <c r="GN41" s="135"/>
      <c r="GO41" s="135"/>
      <c r="GP41" s="135"/>
      <c r="GQ41" s="135"/>
      <c r="GR41" s="135"/>
      <c r="GS41" s="135"/>
      <c r="GT41" s="135"/>
      <c r="GU41" s="135"/>
      <c r="GV41" s="135"/>
      <c r="GW41" s="135"/>
      <c r="GX41" s="135"/>
      <c r="GY41" s="135"/>
      <c r="GZ41" s="135"/>
    </row>
    <row r="42" spans="1:208" ht="16.5" customHeight="1">
      <c r="A42" s="685">
        <v>20</v>
      </c>
      <c r="B42" s="694" t="s">
        <v>599</v>
      </c>
      <c r="C42" s="685"/>
      <c r="D42" s="686" t="s">
        <v>522</v>
      </c>
      <c r="E42" s="686" t="s">
        <v>522</v>
      </c>
      <c r="F42" s="686"/>
      <c r="G42" s="692"/>
      <c r="H42" s="693">
        <v>5</v>
      </c>
      <c r="I42" s="689">
        <v>5</v>
      </c>
      <c r="J42" s="689">
        <v>4</v>
      </c>
      <c r="K42" s="689"/>
      <c r="L42" s="689"/>
      <c r="M42" s="689"/>
      <c r="N42" s="689"/>
      <c r="O42" s="689"/>
      <c r="P42" s="690"/>
      <c r="Q42" s="687">
        <f>IF(ISBLANK(A42),"",IF(ISBLANK(G42),SUM(H42:P43),0))</f>
        <v>14</v>
      </c>
      <c r="R42" s="688">
        <f>IF((Q42=""),"",(Q42+R40))</f>
        <v>73</v>
      </c>
      <c r="S42" s="681">
        <f>IF((G42="X"),0,COUNT(H42:P43))</f>
        <v>3</v>
      </c>
      <c r="T42" s="719">
        <v>20</v>
      </c>
      <c r="U42" s="721" t="s">
        <v>564</v>
      </c>
      <c r="V42" s="719"/>
      <c r="W42" s="723"/>
      <c r="X42" s="723"/>
      <c r="Y42" s="723"/>
      <c r="Z42" s="717"/>
      <c r="AA42" s="705">
        <v>0</v>
      </c>
      <c r="AB42" s="695"/>
      <c r="AC42" s="695"/>
      <c r="AD42" s="695"/>
      <c r="AE42" s="695"/>
      <c r="AF42" s="695"/>
      <c r="AG42" s="695"/>
      <c r="AH42" s="695"/>
      <c r="AI42" s="725"/>
      <c r="AJ42" s="727">
        <f>IF(ISBLANK(T42),"",IF(ISBLANK(Z42),SUM(AA42:AI43),0))</f>
        <v>0</v>
      </c>
      <c r="AK42" s="688">
        <f>IF((AJ42=""),"",(AJ42+AK40))</f>
        <v>46</v>
      </c>
      <c r="AL42" s="681">
        <f>IF((Z42="X"),0,COUNT(AA42:AI43))</f>
        <v>1</v>
      </c>
      <c r="AM42" s="446"/>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FM42" s="135"/>
      <c r="FN42" s="135"/>
      <c r="FO42" s="135"/>
      <c r="FP42" s="135"/>
      <c r="FQ42" s="135"/>
      <c r="FR42" s="135"/>
      <c r="FS42" s="135"/>
      <c r="FT42" s="135"/>
      <c r="FU42" s="135"/>
      <c r="FV42" s="135"/>
      <c r="FW42" s="135"/>
      <c r="FX42" s="135"/>
      <c r="FY42" s="135"/>
      <c r="FZ42" s="135"/>
      <c r="GA42" s="135"/>
      <c r="GB42" s="135"/>
      <c r="GC42" s="135"/>
      <c r="GD42" s="135"/>
      <c r="GE42" s="135"/>
      <c r="GF42" s="135"/>
      <c r="GG42" s="135"/>
      <c r="GH42" s="135"/>
      <c r="GI42" s="135"/>
      <c r="GJ42" s="135"/>
      <c r="GK42" s="135"/>
      <c r="GL42" s="135"/>
      <c r="GM42" s="135"/>
      <c r="GN42" s="135"/>
      <c r="GO42" s="135"/>
      <c r="GP42" s="135"/>
      <c r="GQ42" s="135"/>
      <c r="GR42" s="135"/>
      <c r="GS42" s="135"/>
      <c r="GT42" s="135"/>
      <c r="GU42" s="135"/>
      <c r="GV42" s="135"/>
      <c r="GW42" s="135"/>
      <c r="GX42" s="135"/>
      <c r="GY42" s="135"/>
      <c r="GZ42" s="135"/>
    </row>
    <row r="43" spans="1:208" ht="16.5" customHeight="1">
      <c r="A43" s="685"/>
      <c r="B43" s="694"/>
      <c r="C43" s="685"/>
      <c r="D43" s="686"/>
      <c r="E43" s="686"/>
      <c r="F43" s="686"/>
      <c r="G43" s="692"/>
      <c r="H43" s="693"/>
      <c r="I43" s="689"/>
      <c r="J43" s="689"/>
      <c r="K43" s="689"/>
      <c r="L43" s="689"/>
      <c r="M43" s="689"/>
      <c r="N43" s="689"/>
      <c r="O43" s="689"/>
      <c r="P43" s="691"/>
      <c r="Q43" s="687"/>
      <c r="R43" s="688"/>
      <c r="S43" s="681"/>
      <c r="T43" s="720"/>
      <c r="U43" s="722"/>
      <c r="V43" s="720"/>
      <c r="W43" s="724"/>
      <c r="X43" s="724"/>
      <c r="Y43" s="724"/>
      <c r="Z43" s="718"/>
      <c r="AA43" s="706"/>
      <c r="AB43" s="696"/>
      <c r="AC43" s="696"/>
      <c r="AD43" s="696"/>
      <c r="AE43" s="696"/>
      <c r="AF43" s="696"/>
      <c r="AG43" s="696"/>
      <c r="AH43" s="696"/>
      <c r="AI43" s="726"/>
      <c r="AJ43" s="728"/>
      <c r="AK43" s="688"/>
      <c r="AL43" s="681"/>
      <c r="AM43" s="446"/>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5"/>
      <c r="GF43" s="135"/>
      <c r="GG43" s="135"/>
      <c r="GH43" s="135"/>
      <c r="GI43" s="135"/>
      <c r="GJ43" s="135"/>
      <c r="GK43" s="135"/>
      <c r="GL43" s="135"/>
      <c r="GM43" s="135"/>
      <c r="GN43" s="135"/>
      <c r="GO43" s="135"/>
      <c r="GP43" s="135"/>
      <c r="GQ43" s="135"/>
      <c r="GR43" s="135"/>
      <c r="GS43" s="135"/>
      <c r="GT43" s="135"/>
      <c r="GU43" s="135"/>
      <c r="GV43" s="135"/>
      <c r="GW43" s="135"/>
      <c r="GX43" s="135"/>
      <c r="GY43" s="135"/>
      <c r="GZ43" s="135"/>
    </row>
    <row r="44" spans="1:208" ht="16.5" customHeight="1">
      <c r="A44" s="693"/>
      <c r="B44" s="699"/>
      <c r="C44" s="693"/>
      <c r="D44" s="689"/>
      <c r="E44" s="689"/>
      <c r="F44" s="689"/>
      <c r="G44" s="700"/>
      <c r="H44" s="701"/>
      <c r="I44" s="599"/>
      <c r="J44" s="599"/>
      <c r="K44" s="599"/>
      <c r="L44" s="599"/>
      <c r="M44" s="599"/>
      <c r="N44" s="599"/>
      <c r="O44" s="599"/>
      <c r="P44" s="697"/>
      <c r="Q44" s="702" t="str">
        <f>IF(ISBLANK(A44),"",IF(ISBLANK(G44),SUM(H44:P45),0))</f>
        <v/>
      </c>
      <c r="R44" s="688" t="str">
        <f>IF((Q44=""),"",(Q44+R42))</f>
        <v/>
      </c>
      <c r="S44" s="681">
        <f>IF((G44="X"),0,COUNT(H44:P45))</f>
        <v>0</v>
      </c>
      <c r="T44" s="693"/>
      <c r="U44" s="703"/>
      <c r="V44" s="705"/>
      <c r="W44" s="695"/>
      <c r="X44" s="695"/>
      <c r="Y44" s="695"/>
      <c r="Z44" s="713"/>
      <c r="AA44" s="715"/>
      <c r="AB44" s="707"/>
      <c r="AC44" s="707"/>
      <c r="AD44" s="707"/>
      <c r="AE44" s="707"/>
      <c r="AF44" s="707"/>
      <c r="AG44" s="707"/>
      <c r="AH44" s="707"/>
      <c r="AI44" s="709"/>
      <c r="AJ44" s="711" t="str">
        <f>IF(ISBLANK(T44),"",IF(ISBLANK(Z44),SUM(AA44:AI45),0))</f>
        <v/>
      </c>
      <c r="AK44" s="688" t="str">
        <f>IF((AJ44=""),"",(AJ44+AK42))</f>
        <v/>
      </c>
      <c r="AL44" s="681">
        <f>IF((Z44="X"),0,COUNT(AA44:AI45))</f>
        <v>0</v>
      </c>
      <c r="AM44" s="446"/>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35"/>
      <c r="FO44" s="135"/>
      <c r="FP44" s="135"/>
      <c r="FQ44" s="135"/>
      <c r="FR44" s="135"/>
      <c r="FS44" s="135"/>
      <c r="FT44" s="135"/>
      <c r="FU44" s="135"/>
      <c r="FV44" s="135"/>
      <c r="FW44" s="135"/>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row>
    <row r="45" spans="1:208" ht="16.5" customHeight="1">
      <c r="A45" s="693"/>
      <c r="B45" s="699"/>
      <c r="C45" s="693"/>
      <c r="D45" s="689"/>
      <c r="E45" s="689"/>
      <c r="F45" s="689"/>
      <c r="G45" s="700"/>
      <c r="H45" s="701"/>
      <c r="I45" s="599"/>
      <c r="J45" s="599"/>
      <c r="K45" s="599"/>
      <c r="L45" s="599"/>
      <c r="M45" s="599"/>
      <c r="N45" s="599"/>
      <c r="O45" s="599"/>
      <c r="P45" s="698"/>
      <c r="Q45" s="702"/>
      <c r="R45" s="688"/>
      <c r="S45" s="681"/>
      <c r="T45" s="693"/>
      <c r="U45" s="704"/>
      <c r="V45" s="706"/>
      <c r="W45" s="696"/>
      <c r="X45" s="696"/>
      <c r="Y45" s="696"/>
      <c r="Z45" s="714"/>
      <c r="AA45" s="716"/>
      <c r="AB45" s="708"/>
      <c r="AC45" s="708"/>
      <c r="AD45" s="708"/>
      <c r="AE45" s="708"/>
      <c r="AF45" s="708"/>
      <c r="AG45" s="708"/>
      <c r="AH45" s="708"/>
      <c r="AI45" s="710"/>
      <c r="AJ45" s="712"/>
      <c r="AK45" s="688"/>
      <c r="AL45" s="681"/>
      <c r="AM45" s="446"/>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row>
    <row r="46" spans="1:208" ht="16.5" customHeight="1">
      <c r="A46" s="685"/>
      <c r="B46" s="694"/>
      <c r="C46" s="685"/>
      <c r="D46" s="686"/>
      <c r="E46" s="686"/>
      <c r="F46" s="686"/>
      <c r="G46" s="692"/>
      <c r="H46" s="693"/>
      <c r="I46" s="689"/>
      <c r="J46" s="689"/>
      <c r="K46" s="689"/>
      <c r="L46" s="689"/>
      <c r="M46" s="689"/>
      <c r="N46" s="689"/>
      <c r="O46" s="689"/>
      <c r="P46" s="690"/>
      <c r="Q46" s="687" t="str">
        <f>IF(ISBLANK(A46),"",IF(ISBLANK(G46),SUM(H46:P47),0))</f>
        <v/>
      </c>
      <c r="R46" s="688" t="str">
        <f>IF((Q46=""),"",(Q46+R44))</f>
        <v/>
      </c>
      <c r="S46" s="681">
        <f>IF((G46="X"),0,COUNT(H46:P47))</f>
        <v>0</v>
      </c>
      <c r="T46" s="719"/>
      <c r="U46" s="721"/>
      <c r="V46" s="719"/>
      <c r="W46" s="723"/>
      <c r="X46" s="723"/>
      <c r="Y46" s="723"/>
      <c r="Z46" s="717"/>
      <c r="AA46" s="705"/>
      <c r="AB46" s="695"/>
      <c r="AC46" s="695"/>
      <c r="AD46" s="695"/>
      <c r="AE46" s="695"/>
      <c r="AF46" s="695"/>
      <c r="AG46" s="695"/>
      <c r="AH46" s="695"/>
      <c r="AI46" s="725"/>
      <c r="AJ46" s="727" t="str">
        <f>IF(ISBLANK(T46),"",IF(ISBLANK(Z46),SUM(AA46:AI47),0))</f>
        <v/>
      </c>
      <c r="AK46" s="688" t="str">
        <f>IF((AJ46=""),"",(AJ46+AK44))</f>
        <v/>
      </c>
      <c r="AL46" s="681">
        <f>IF((Z46="X"),0,COUNT(AA46:AI47))</f>
        <v>0</v>
      </c>
      <c r="AM46" s="446"/>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c r="EW46" s="135"/>
      <c r="EX46" s="135"/>
      <c r="EY46" s="135"/>
      <c r="EZ46" s="135"/>
      <c r="FA46" s="135"/>
      <c r="FB46" s="135"/>
      <c r="FC46" s="135"/>
      <c r="FD46" s="135"/>
      <c r="FE46" s="135"/>
      <c r="FF46" s="135"/>
      <c r="FG46" s="135"/>
      <c r="FH46" s="135"/>
      <c r="FI46" s="135"/>
      <c r="FJ46" s="135"/>
      <c r="FK46" s="135"/>
      <c r="FL46" s="135"/>
      <c r="FM46" s="135"/>
      <c r="FN46" s="135"/>
      <c r="FO46" s="135"/>
      <c r="FP46" s="135"/>
      <c r="FQ46" s="135"/>
      <c r="FR46" s="135"/>
      <c r="FS46" s="135"/>
      <c r="FT46" s="135"/>
      <c r="FU46" s="135"/>
      <c r="FV46" s="135"/>
      <c r="FW46" s="135"/>
      <c r="FX46" s="135"/>
      <c r="FY46" s="135"/>
      <c r="FZ46" s="135"/>
      <c r="GA46" s="135"/>
      <c r="GB46" s="135"/>
      <c r="GC46" s="135"/>
      <c r="GD46" s="135"/>
      <c r="GE46" s="135"/>
      <c r="GF46" s="135"/>
      <c r="GG46" s="135"/>
      <c r="GH46" s="135"/>
      <c r="GI46" s="135"/>
      <c r="GJ46" s="135"/>
      <c r="GK46" s="135"/>
      <c r="GL46" s="135"/>
      <c r="GM46" s="135"/>
      <c r="GN46" s="135"/>
      <c r="GO46" s="135"/>
      <c r="GP46" s="135"/>
      <c r="GQ46" s="135"/>
      <c r="GR46" s="135"/>
      <c r="GS46" s="135"/>
      <c r="GT46" s="135"/>
      <c r="GU46" s="135"/>
      <c r="GV46" s="135"/>
      <c r="GW46" s="135"/>
      <c r="GX46" s="135"/>
      <c r="GY46" s="135"/>
      <c r="GZ46" s="135"/>
    </row>
    <row r="47" spans="1:208" ht="16.5" customHeight="1">
      <c r="A47" s="685"/>
      <c r="B47" s="694"/>
      <c r="C47" s="685"/>
      <c r="D47" s="686"/>
      <c r="E47" s="686"/>
      <c r="F47" s="686"/>
      <c r="G47" s="692"/>
      <c r="H47" s="693"/>
      <c r="I47" s="689"/>
      <c r="J47" s="689"/>
      <c r="K47" s="689"/>
      <c r="L47" s="689"/>
      <c r="M47" s="689"/>
      <c r="N47" s="689"/>
      <c r="O47" s="689"/>
      <c r="P47" s="691"/>
      <c r="Q47" s="687"/>
      <c r="R47" s="688"/>
      <c r="S47" s="681"/>
      <c r="T47" s="720"/>
      <c r="U47" s="722"/>
      <c r="V47" s="720"/>
      <c r="W47" s="724"/>
      <c r="X47" s="724"/>
      <c r="Y47" s="724"/>
      <c r="Z47" s="718"/>
      <c r="AA47" s="706"/>
      <c r="AB47" s="696"/>
      <c r="AC47" s="696"/>
      <c r="AD47" s="696"/>
      <c r="AE47" s="696"/>
      <c r="AF47" s="696"/>
      <c r="AG47" s="696"/>
      <c r="AH47" s="696"/>
      <c r="AI47" s="726"/>
      <c r="AJ47" s="728"/>
      <c r="AK47" s="688"/>
      <c r="AL47" s="681"/>
      <c r="AM47" s="446"/>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c r="FA47" s="135"/>
      <c r="FB47" s="135"/>
      <c r="FC47" s="135"/>
      <c r="FD47" s="135"/>
      <c r="FE47" s="135"/>
      <c r="FF47" s="135"/>
      <c r="FG47" s="135"/>
      <c r="FH47" s="135"/>
      <c r="FI47" s="135"/>
      <c r="FJ47" s="135"/>
      <c r="FK47" s="135"/>
      <c r="FL47" s="135"/>
      <c r="FM47" s="135"/>
      <c r="FN47" s="135"/>
      <c r="FO47" s="135"/>
      <c r="FP47" s="135"/>
      <c r="FQ47" s="135"/>
      <c r="FR47" s="135"/>
      <c r="FS47" s="135"/>
      <c r="FT47" s="135"/>
      <c r="FU47" s="135"/>
      <c r="FV47" s="135"/>
      <c r="FW47" s="135"/>
      <c r="FX47" s="135"/>
      <c r="FY47" s="135"/>
      <c r="FZ47" s="135"/>
      <c r="GA47" s="135"/>
      <c r="GB47" s="135"/>
      <c r="GC47" s="135"/>
      <c r="GD47" s="135"/>
      <c r="GE47" s="135"/>
      <c r="GF47" s="135"/>
      <c r="GG47" s="135"/>
      <c r="GH47" s="135"/>
      <c r="GI47" s="135"/>
      <c r="GJ47" s="135"/>
      <c r="GK47" s="135"/>
      <c r="GL47" s="135"/>
      <c r="GM47" s="135"/>
      <c r="GN47" s="135"/>
      <c r="GO47" s="135"/>
      <c r="GP47" s="135"/>
      <c r="GQ47" s="135"/>
      <c r="GR47" s="135"/>
      <c r="GS47" s="135"/>
      <c r="GT47" s="135"/>
      <c r="GU47" s="135"/>
      <c r="GV47" s="135"/>
      <c r="GW47" s="135"/>
      <c r="GX47" s="135"/>
      <c r="GY47" s="135"/>
      <c r="GZ47" s="135"/>
    </row>
    <row r="48" spans="1:208" ht="16.5" customHeight="1">
      <c r="A48" s="693"/>
      <c r="B48" s="699"/>
      <c r="C48" s="693"/>
      <c r="D48" s="689"/>
      <c r="E48" s="689"/>
      <c r="F48" s="689"/>
      <c r="G48" s="700"/>
      <c r="H48" s="701"/>
      <c r="I48" s="599"/>
      <c r="J48" s="599"/>
      <c r="K48" s="599"/>
      <c r="L48" s="599"/>
      <c r="M48" s="599"/>
      <c r="N48" s="599"/>
      <c r="O48" s="599"/>
      <c r="P48" s="697"/>
      <c r="Q48" s="702" t="str">
        <f>IF(ISBLANK(A48),"",IF(ISBLANK(G48),SUM(H48:P49),0))</f>
        <v/>
      </c>
      <c r="R48" s="688" t="str">
        <f>IF((Q48=""),"",(Q48+R46))</f>
        <v/>
      </c>
      <c r="S48" s="681">
        <f>IF((G48="X"),0,COUNT(H48:P49))</f>
        <v>0</v>
      </c>
      <c r="T48" s="693"/>
      <c r="U48" s="703"/>
      <c r="V48" s="705"/>
      <c r="W48" s="695"/>
      <c r="X48" s="695"/>
      <c r="Y48" s="695"/>
      <c r="Z48" s="713"/>
      <c r="AA48" s="715"/>
      <c r="AB48" s="707"/>
      <c r="AC48" s="707"/>
      <c r="AD48" s="707"/>
      <c r="AE48" s="707"/>
      <c r="AF48" s="707"/>
      <c r="AG48" s="707"/>
      <c r="AH48" s="707"/>
      <c r="AI48" s="709"/>
      <c r="AJ48" s="711" t="str">
        <f>IF(ISBLANK(T48),"",IF(ISBLANK(Z48),SUM(AA48:AI49),0))</f>
        <v/>
      </c>
      <c r="AK48" s="688" t="str">
        <f>IF((AJ48=""),"",(AJ48+AK46))</f>
        <v/>
      </c>
      <c r="AL48" s="681">
        <f>IF((Z48="X"),0,COUNT(AA48:AI49))</f>
        <v>0</v>
      </c>
      <c r="AM48" s="446"/>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c r="EN48" s="135"/>
      <c r="EO48" s="135"/>
      <c r="EP48" s="135"/>
      <c r="EQ48" s="135"/>
      <c r="ER48" s="135"/>
      <c r="ES48" s="135"/>
      <c r="ET48" s="135"/>
      <c r="EU48" s="135"/>
      <c r="EV48" s="135"/>
      <c r="EW48" s="135"/>
      <c r="EX48" s="135"/>
      <c r="EY48" s="135"/>
      <c r="EZ48" s="135"/>
      <c r="FA48" s="135"/>
      <c r="FB48" s="135"/>
      <c r="FC48" s="135"/>
      <c r="FD48" s="135"/>
      <c r="FE48" s="135"/>
      <c r="FF48" s="135"/>
      <c r="FG48" s="135"/>
      <c r="FH48" s="135"/>
      <c r="FI48" s="135"/>
      <c r="FJ48" s="135"/>
      <c r="FK48" s="135"/>
      <c r="FL48" s="135"/>
      <c r="FM48" s="135"/>
      <c r="FN48" s="135"/>
      <c r="FO48" s="135"/>
      <c r="FP48" s="135"/>
      <c r="FQ48" s="135"/>
      <c r="FR48" s="135"/>
      <c r="FS48" s="135"/>
      <c r="FT48" s="135"/>
      <c r="FU48" s="135"/>
      <c r="FV48" s="135"/>
      <c r="FW48" s="135"/>
      <c r="FX48" s="135"/>
      <c r="FY48" s="135"/>
      <c r="FZ48" s="135"/>
      <c r="GA48" s="135"/>
      <c r="GB48" s="135"/>
      <c r="GC48" s="135"/>
      <c r="GD48" s="135"/>
      <c r="GE48" s="135"/>
      <c r="GF48" s="135"/>
      <c r="GG48" s="135"/>
      <c r="GH48" s="135"/>
      <c r="GI48" s="135"/>
      <c r="GJ48" s="135"/>
      <c r="GK48" s="135"/>
      <c r="GL48" s="135"/>
      <c r="GM48" s="135"/>
      <c r="GN48" s="135"/>
      <c r="GO48" s="135"/>
      <c r="GP48" s="135"/>
      <c r="GQ48" s="135"/>
      <c r="GR48" s="135"/>
      <c r="GS48" s="135"/>
      <c r="GT48" s="135"/>
      <c r="GU48" s="135"/>
      <c r="GV48" s="135"/>
      <c r="GW48" s="135"/>
      <c r="GX48" s="135"/>
      <c r="GY48" s="135"/>
      <c r="GZ48" s="135"/>
    </row>
    <row r="49" spans="1:208" ht="16.5" customHeight="1">
      <c r="A49" s="693"/>
      <c r="B49" s="699"/>
      <c r="C49" s="693"/>
      <c r="D49" s="689"/>
      <c r="E49" s="689"/>
      <c r="F49" s="689"/>
      <c r="G49" s="700"/>
      <c r="H49" s="701"/>
      <c r="I49" s="599"/>
      <c r="J49" s="599"/>
      <c r="K49" s="599"/>
      <c r="L49" s="599"/>
      <c r="M49" s="599"/>
      <c r="N49" s="599"/>
      <c r="O49" s="599"/>
      <c r="P49" s="698"/>
      <c r="Q49" s="702"/>
      <c r="R49" s="688"/>
      <c r="S49" s="681"/>
      <c r="T49" s="693"/>
      <c r="U49" s="704"/>
      <c r="V49" s="706"/>
      <c r="W49" s="696"/>
      <c r="X49" s="696"/>
      <c r="Y49" s="696"/>
      <c r="Z49" s="714"/>
      <c r="AA49" s="716"/>
      <c r="AB49" s="708"/>
      <c r="AC49" s="708"/>
      <c r="AD49" s="708"/>
      <c r="AE49" s="708"/>
      <c r="AF49" s="708"/>
      <c r="AG49" s="708"/>
      <c r="AH49" s="708"/>
      <c r="AI49" s="710"/>
      <c r="AJ49" s="712"/>
      <c r="AK49" s="688"/>
      <c r="AL49" s="681"/>
      <c r="AM49" s="446"/>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row>
    <row r="50" spans="1:208" ht="16.5" customHeight="1">
      <c r="A50" s="685"/>
      <c r="B50" s="694"/>
      <c r="C50" s="685"/>
      <c r="D50" s="686"/>
      <c r="E50" s="686"/>
      <c r="F50" s="686"/>
      <c r="G50" s="692"/>
      <c r="H50" s="693"/>
      <c r="I50" s="689"/>
      <c r="J50" s="689"/>
      <c r="K50" s="689"/>
      <c r="L50" s="689"/>
      <c r="M50" s="689"/>
      <c r="N50" s="689"/>
      <c r="O50" s="689"/>
      <c r="P50" s="690"/>
      <c r="Q50" s="687" t="str">
        <f>IF(ISBLANK(A50),"",IF(ISBLANK(G50),SUM(H50:P51),0))</f>
        <v/>
      </c>
      <c r="R50" s="688" t="str">
        <f>IF((Q50=""),"",(Q50+R48))</f>
        <v/>
      </c>
      <c r="S50" s="681">
        <f>IF((G50="X"),0,COUNT(H50:P51))</f>
        <v>0</v>
      </c>
      <c r="T50" s="719"/>
      <c r="U50" s="721"/>
      <c r="V50" s="719"/>
      <c r="W50" s="723"/>
      <c r="X50" s="723"/>
      <c r="Y50" s="723"/>
      <c r="Z50" s="717"/>
      <c r="AA50" s="705"/>
      <c r="AB50" s="695"/>
      <c r="AC50" s="695"/>
      <c r="AD50" s="695"/>
      <c r="AE50" s="695"/>
      <c r="AF50" s="695"/>
      <c r="AG50" s="695"/>
      <c r="AH50" s="695"/>
      <c r="AI50" s="725"/>
      <c r="AJ50" s="727" t="str">
        <f>IF(ISBLANK(T50),"",IF(ISBLANK(Z50),SUM(AA50:AI51),0))</f>
        <v/>
      </c>
      <c r="AK50" s="688" t="str">
        <f>IF((AJ50=""),"",(AJ50+AK48))</f>
        <v/>
      </c>
      <c r="AL50" s="681">
        <f>IF((Z50="X"),0,COUNT(AA50:AI51))</f>
        <v>0</v>
      </c>
      <c r="AM50" s="446"/>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c r="EN50" s="135"/>
      <c r="EO50" s="135"/>
      <c r="EP50" s="135"/>
      <c r="EQ50" s="135"/>
      <c r="ER50" s="135"/>
      <c r="ES50" s="135"/>
      <c r="ET50" s="135"/>
      <c r="EU50" s="135"/>
      <c r="EV50" s="135"/>
      <c r="EW50" s="135"/>
      <c r="EX50" s="135"/>
      <c r="EY50" s="135"/>
      <c r="EZ50" s="135"/>
      <c r="FA50" s="135"/>
      <c r="FB50" s="135"/>
      <c r="FC50" s="135"/>
      <c r="FD50" s="135"/>
      <c r="FE50" s="135"/>
      <c r="FF50" s="135"/>
      <c r="FG50" s="135"/>
      <c r="FH50" s="135"/>
      <c r="FI50" s="135"/>
      <c r="FJ50" s="135"/>
      <c r="FK50" s="135"/>
      <c r="FL50" s="135"/>
      <c r="FM50" s="135"/>
      <c r="FN50" s="135"/>
      <c r="FO50" s="135"/>
      <c r="FP50" s="135"/>
      <c r="FQ50" s="135"/>
      <c r="FR50" s="135"/>
      <c r="FS50" s="135"/>
      <c r="FT50" s="135"/>
      <c r="FU50" s="135"/>
      <c r="FV50" s="135"/>
      <c r="FW50" s="135"/>
      <c r="FX50" s="135"/>
      <c r="FY50" s="135"/>
      <c r="FZ50" s="135"/>
      <c r="GA50" s="135"/>
      <c r="GB50" s="135"/>
      <c r="GC50" s="135"/>
      <c r="GD50" s="135"/>
      <c r="GE50" s="135"/>
      <c r="GF50" s="135"/>
      <c r="GG50" s="135"/>
      <c r="GH50" s="135"/>
      <c r="GI50" s="135"/>
      <c r="GJ50" s="135"/>
      <c r="GK50" s="135"/>
      <c r="GL50" s="135"/>
      <c r="GM50" s="135"/>
      <c r="GN50" s="135"/>
      <c r="GO50" s="135"/>
      <c r="GP50" s="135"/>
      <c r="GQ50" s="135"/>
      <c r="GR50" s="135"/>
      <c r="GS50" s="135"/>
      <c r="GT50" s="135"/>
      <c r="GU50" s="135"/>
      <c r="GV50" s="135"/>
      <c r="GW50" s="135"/>
      <c r="GX50" s="135"/>
      <c r="GY50" s="135"/>
      <c r="GZ50" s="135"/>
    </row>
    <row r="51" spans="1:208" ht="16.5" customHeight="1">
      <c r="A51" s="685"/>
      <c r="B51" s="694"/>
      <c r="C51" s="685"/>
      <c r="D51" s="686"/>
      <c r="E51" s="686"/>
      <c r="F51" s="686"/>
      <c r="G51" s="692"/>
      <c r="H51" s="693"/>
      <c r="I51" s="689"/>
      <c r="J51" s="689"/>
      <c r="K51" s="689"/>
      <c r="L51" s="689"/>
      <c r="M51" s="689"/>
      <c r="N51" s="689"/>
      <c r="O51" s="689"/>
      <c r="P51" s="691"/>
      <c r="Q51" s="687"/>
      <c r="R51" s="688"/>
      <c r="S51" s="681"/>
      <c r="T51" s="720"/>
      <c r="U51" s="722"/>
      <c r="V51" s="720"/>
      <c r="W51" s="724"/>
      <c r="X51" s="724"/>
      <c r="Y51" s="724"/>
      <c r="Z51" s="718"/>
      <c r="AA51" s="706"/>
      <c r="AB51" s="696"/>
      <c r="AC51" s="696"/>
      <c r="AD51" s="696"/>
      <c r="AE51" s="696"/>
      <c r="AF51" s="696"/>
      <c r="AG51" s="696"/>
      <c r="AH51" s="696"/>
      <c r="AI51" s="726"/>
      <c r="AJ51" s="728"/>
      <c r="AK51" s="688"/>
      <c r="AL51" s="681"/>
      <c r="AM51" s="446"/>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c r="EN51" s="135"/>
      <c r="EO51" s="135"/>
      <c r="EP51" s="135"/>
      <c r="EQ51" s="135"/>
      <c r="ER51" s="135"/>
      <c r="ES51" s="135"/>
      <c r="ET51" s="135"/>
      <c r="EU51" s="135"/>
      <c r="EV51" s="135"/>
      <c r="EW51" s="135"/>
      <c r="EX51" s="135"/>
      <c r="EY51" s="135"/>
      <c r="EZ51" s="135"/>
      <c r="FA51" s="135"/>
      <c r="FB51" s="135"/>
      <c r="FC51" s="135"/>
      <c r="FD51" s="135"/>
      <c r="FE51" s="135"/>
      <c r="FF51" s="135"/>
      <c r="FG51" s="135"/>
      <c r="FH51" s="135"/>
      <c r="FI51" s="135"/>
      <c r="FJ51" s="135"/>
      <c r="FK51" s="135"/>
      <c r="FL51" s="135"/>
      <c r="FM51" s="135"/>
      <c r="FN51" s="135"/>
      <c r="FO51" s="135"/>
      <c r="FP51" s="135"/>
      <c r="FQ51" s="135"/>
      <c r="FR51" s="135"/>
      <c r="FS51" s="135"/>
      <c r="FT51" s="135"/>
      <c r="FU51" s="135"/>
      <c r="FV51" s="135"/>
      <c r="FW51" s="135"/>
      <c r="FX51" s="135"/>
      <c r="FY51" s="135"/>
      <c r="FZ51" s="135"/>
      <c r="GA51" s="135"/>
      <c r="GB51" s="135"/>
      <c r="GC51" s="135"/>
      <c r="GD51" s="135"/>
      <c r="GE51" s="135"/>
      <c r="GF51" s="135"/>
      <c r="GG51" s="135"/>
      <c r="GH51" s="135"/>
      <c r="GI51" s="135"/>
      <c r="GJ51" s="135"/>
      <c r="GK51" s="135"/>
      <c r="GL51" s="135"/>
      <c r="GM51" s="135"/>
      <c r="GN51" s="135"/>
      <c r="GO51" s="135"/>
      <c r="GP51" s="135"/>
      <c r="GQ51" s="135"/>
      <c r="GR51" s="135"/>
      <c r="GS51" s="135"/>
      <c r="GT51" s="135"/>
      <c r="GU51" s="135"/>
      <c r="GV51" s="135"/>
      <c r="GW51" s="135"/>
      <c r="GX51" s="135"/>
      <c r="GY51" s="135"/>
      <c r="GZ51" s="135"/>
    </row>
    <row r="52" spans="1:208" ht="16.5" customHeight="1">
      <c r="A52" s="693"/>
      <c r="B52" s="699"/>
      <c r="C52" s="693"/>
      <c r="D52" s="689"/>
      <c r="E52" s="689"/>
      <c r="F52" s="689"/>
      <c r="G52" s="700"/>
      <c r="H52" s="701"/>
      <c r="I52" s="599"/>
      <c r="J52" s="599"/>
      <c r="K52" s="599"/>
      <c r="L52" s="599"/>
      <c r="M52" s="599"/>
      <c r="N52" s="599"/>
      <c r="O52" s="599"/>
      <c r="P52" s="697"/>
      <c r="Q52" s="702" t="str">
        <f>IF(ISBLANK(A52),"",IF(ISBLANK(G52),SUM(H52:P53),0))</f>
        <v/>
      </c>
      <c r="R52" s="688" t="str">
        <f>IF((Q52=""),"",(Q52+R50))</f>
        <v/>
      </c>
      <c r="S52" s="681">
        <f>IF((G52="X"),0,COUNT(H52:P53))</f>
        <v>0</v>
      </c>
      <c r="T52" s="693"/>
      <c r="U52" s="703"/>
      <c r="V52" s="705"/>
      <c r="W52" s="695"/>
      <c r="X52" s="695"/>
      <c r="Y52" s="695"/>
      <c r="Z52" s="713"/>
      <c r="AA52" s="715"/>
      <c r="AB52" s="707"/>
      <c r="AC52" s="707"/>
      <c r="AD52" s="707"/>
      <c r="AE52" s="707"/>
      <c r="AF52" s="707"/>
      <c r="AG52" s="707"/>
      <c r="AH52" s="707"/>
      <c r="AI52" s="709"/>
      <c r="AJ52" s="711" t="str">
        <f>IF(ISBLANK(T52),"",IF(ISBLANK(Z52),SUM(AA52:AI53),0))</f>
        <v/>
      </c>
      <c r="AK52" s="688" t="str">
        <f>IF((AJ52=""),"",(AJ52+AK50))</f>
        <v/>
      </c>
      <c r="AL52" s="681">
        <f>IF((Z52="X"),0,COUNT(AA52:AI53))</f>
        <v>0</v>
      </c>
      <c r="AM52" s="446"/>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c r="EN52" s="135"/>
      <c r="EO52" s="135"/>
      <c r="EP52" s="135"/>
      <c r="EQ52" s="135"/>
      <c r="ER52" s="135"/>
      <c r="ES52" s="135"/>
      <c r="ET52" s="135"/>
      <c r="EU52" s="135"/>
      <c r="EV52" s="135"/>
      <c r="EW52" s="135"/>
      <c r="EX52" s="135"/>
      <c r="EY52" s="135"/>
      <c r="EZ52" s="135"/>
      <c r="FA52" s="135"/>
      <c r="FB52" s="135"/>
      <c r="FC52" s="135"/>
      <c r="FD52" s="135"/>
      <c r="FE52" s="135"/>
      <c r="FF52" s="135"/>
      <c r="FG52" s="135"/>
      <c r="FH52" s="135"/>
      <c r="FI52" s="135"/>
      <c r="FJ52" s="135"/>
      <c r="FK52" s="135"/>
      <c r="FL52" s="135"/>
      <c r="FM52" s="135"/>
      <c r="FN52" s="135"/>
      <c r="FO52" s="135"/>
      <c r="FP52" s="135"/>
      <c r="FQ52" s="135"/>
      <c r="FR52" s="135"/>
      <c r="FS52" s="135"/>
      <c r="FT52" s="135"/>
      <c r="FU52" s="135"/>
      <c r="FV52" s="135"/>
      <c r="FW52" s="135"/>
      <c r="FX52" s="135"/>
      <c r="FY52" s="135"/>
      <c r="FZ52" s="135"/>
      <c r="GA52" s="135"/>
      <c r="GB52" s="135"/>
      <c r="GC52" s="135"/>
      <c r="GD52" s="135"/>
      <c r="GE52" s="135"/>
      <c r="GF52" s="135"/>
      <c r="GG52" s="135"/>
      <c r="GH52" s="135"/>
      <c r="GI52" s="135"/>
      <c r="GJ52" s="135"/>
      <c r="GK52" s="135"/>
      <c r="GL52" s="135"/>
      <c r="GM52" s="135"/>
      <c r="GN52" s="135"/>
      <c r="GO52" s="135"/>
      <c r="GP52" s="135"/>
      <c r="GQ52" s="135"/>
      <c r="GR52" s="135"/>
      <c r="GS52" s="135"/>
      <c r="GT52" s="135"/>
      <c r="GU52" s="135"/>
      <c r="GV52" s="135"/>
      <c r="GW52" s="135"/>
      <c r="GX52" s="135"/>
      <c r="GY52" s="135"/>
      <c r="GZ52" s="135"/>
    </row>
    <row r="53" spans="1:208" ht="16.5" customHeight="1">
      <c r="A53" s="693"/>
      <c r="B53" s="699"/>
      <c r="C53" s="693"/>
      <c r="D53" s="689"/>
      <c r="E53" s="689"/>
      <c r="F53" s="689"/>
      <c r="G53" s="700"/>
      <c r="H53" s="701"/>
      <c r="I53" s="599"/>
      <c r="J53" s="599"/>
      <c r="K53" s="599"/>
      <c r="L53" s="599"/>
      <c r="M53" s="599"/>
      <c r="N53" s="599"/>
      <c r="O53" s="599"/>
      <c r="P53" s="698"/>
      <c r="Q53" s="702"/>
      <c r="R53" s="688"/>
      <c r="S53" s="681"/>
      <c r="T53" s="693"/>
      <c r="U53" s="704"/>
      <c r="V53" s="706"/>
      <c r="W53" s="696"/>
      <c r="X53" s="696"/>
      <c r="Y53" s="696"/>
      <c r="Z53" s="714"/>
      <c r="AA53" s="716"/>
      <c r="AB53" s="708"/>
      <c r="AC53" s="708"/>
      <c r="AD53" s="708"/>
      <c r="AE53" s="708"/>
      <c r="AF53" s="708"/>
      <c r="AG53" s="708"/>
      <c r="AH53" s="708"/>
      <c r="AI53" s="710"/>
      <c r="AJ53" s="712"/>
      <c r="AK53" s="688"/>
      <c r="AL53" s="681"/>
      <c r="AM53" s="446"/>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c r="EN53" s="135"/>
      <c r="EO53" s="135"/>
      <c r="EP53" s="135"/>
      <c r="EQ53" s="135"/>
      <c r="ER53" s="135"/>
      <c r="ES53" s="135"/>
      <c r="ET53" s="135"/>
      <c r="EU53" s="135"/>
      <c r="EV53" s="135"/>
      <c r="EW53" s="135"/>
      <c r="EX53" s="135"/>
      <c r="EY53" s="135"/>
      <c r="EZ53" s="135"/>
      <c r="FA53" s="135"/>
      <c r="FB53" s="135"/>
      <c r="FC53" s="135"/>
      <c r="FD53" s="135"/>
      <c r="FE53" s="135"/>
      <c r="FF53" s="135"/>
      <c r="FG53" s="135"/>
      <c r="FH53" s="135"/>
      <c r="FI53" s="135"/>
      <c r="FJ53" s="135"/>
      <c r="FK53" s="135"/>
      <c r="FL53" s="135"/>
      <c r="FM53" s="135"/>
      <c r="FN53" s="135"/>
      <c r="FO53" s="135"/>
      <c r="FP53" s="135"/>
      <c r="FQ53" s="135"/>
      <c r="FR53" s="135"/>
      <c r="FS53" s="135"/>
      <c r="FT53" s="135"/>
      <c r="FU53" s="135"/>
      <c r="FV53" s="135"/>
      <c r="FW53" s="135"/>
      <c r="FX53" s="135"/>
      <c r="FY53" s="135"/>
      <c r="FZ53" s="135"/>
      <c r="GA53" s="135"/>
      <c r="GB53" s="135"/>
      <c r="GC53" s="135"/>
      <c r="GD53" s="135"/>
      <c r="GE53" s="135"/>
      <c r="GF53" s="135"/>
      <c r="GG53" s="135"/>
      <c r="GH53" s="135"/>
      <c r="GI53" s="135"/>
      <c r="GJ53" s="135"/>
      <c r="GK53" s="135"/>
      <c r="GL53" s="135"/>
      <c r="GM53" s="135"/>
      <c r="GN53" s="135"/>
      <c r="GO53" s="135"/>
      <c r="GP53" s="135"/>
      <c r="GQ53" s="135"/>
      <c r="GR53" s="135"/>
      <c r="GS53" s="135"/>
      <c r="GT53" s="135"/>
      <c r="GU53" s="135"/>
      <c r="GV53" s="135"/>
      <c r="GW53" s="135"/>
      <c r="GX53" s="135"/>
      <c r="GY53" s="135"/>
      <c r="GZ53" s="135"/>
    </row>
    <row r="54" spans="1:208" ht="16.5" customHeight="1">
      <c r="A54" s="685"/>
      <c r="B54" s="694"/>
      <c r="C54" s="685"/>
      <c r="D54" s="686"/>
      <c r="E54" s="686"/>
      <c r="F54" s="686"/>
      <c r="G54" s="692"/>
      <c r="H54" s="693"/>
      <c r="I54" s="689"/>
      <c r="J54" s="689"/>
      <c r="K54" s="689"/>
      <c r="L54" s="689"/>
      <c r="M54" s="689"/>
      <c r="N54" s="689"/>
      <c r="O54" s="689"/>
      <c r="P54" s="690"/>
      <c r="Q54" s="687" t="str">
        <f>IF(ISBLANK(A54),"",IF(ISBLANK(G54),SUM(H54:P55),0))</f>
        <v/>
      </c>
      <c r="R54" s="688" t="str">
        <f>IF((Q54=""),"",(Q54+R52))</f>
        <v/>
      </c>
      <c r="S54" s="681">
        <f>IF((G54="X"),0,COUNT(H54:P55))</f>
        <v>0</v>
      </c>
      <c r="T54" s="719"/>
      <c r="U54" s="721"/>
      <c r="V54" s="719"/>
      <c r="W54" s="723"/>
      <c r="X54" s="723"/>
      <c r="Y54" s="723"/>
      <c r="Z54" s="717"/>
      <c r="AA54" s="705"/>
      <c r="AB54" s="695"/>
      <c r="AC54" s="695"/>
      <c r="AD54" s="695"/>
      <c r="AE54" s="695"/>
      <c r="AF54" s="695"/>
      <c r="AG54" s="695"/>
      <c r="AH54" s="695"/>
      <c r="AI54" s="725"/>
      <c r="AJ54" s="727" t="str">
        <f>IF(ISBLANK(T54),"",IF(ISBLANK(Z54),SUM(AA54:AI55),0))</f>
        <v/>
      </c>
      <c r="AK54" s="688" t="str">
        <f>IF((AJ54=""),"",(AJ54+AK52))</f>
        <v/>
      </c>
      <c r="AL54" s="681">
        <f>IF((Z54="X"),0,COUNT(AA54:AI55))</f>
        <v>0</v>
      </c>
      <c r="AM54" s="446"/>
      <c r="AN54" s="135"/>
      <c r="AO54" s="135"/>
      <c r="AP54" s="135"/>
      <c r="AQ54" s="135"/>
      <c r="AR54" s="135"/>
      <c r="AS54" s="135"/>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5"/>
      <c r="CY54" s="135"/>
      <c r="CZ54" s="135"/>
      <c r="DA54" s="135"/>
      <c r="DB54" s="135"/>
      <c r="DC54" s="135"/>
      <c r="DD54" s="135"/>
      <c r="DE54" s="135"/>
      <c r="DF54" s="135"/>
      <c r="DG54" s="135"/>
      <c r="DH54" s="135"/>
      <c r="DI54" s="135"/>
      <c r="DJ54" s="135"/>
      <c r="DK54" s="135"/>
      <c r="DL54" s="135"/>
      <c r="DM54" s="135"/>
      <c r="DN54" s="135"/>
      <c r="DO54" s="135"/>
      <c r="DP54" s="135"/>
      <c r="DQ54" s="135"/>
      <c r="DR54" s="135"/>
      <c r="DS54" s="135"/>
      <c r="DT54" s="135"/>
      <c r="DU54" s="135"/>
      <c r="DV54" s="135"/>
      <c r="DW54" s="135"/>
      <c r="DX54" s="135"/>
      <c r="DY54" s="135"/>
      <c r="DZ54" s="135"/>
      <c r="EA54" s="135"/>
      <c r="EB54" s="135"/>
      <c r="EC54" s="135"/>
      <c r="ED54" s="135"/>
      <c r="EE54" s="135"/>
      <c r="EF54" s="135"/>
      <c r="EG54" s="135"/>
      <c r="EH54" s="135"/>
      <c r="EI54" s="135"/>
      <c r="EJ54" s="135"/>
      <c r="EK54" s="135"/>
      <c r="EL54" s="135"/>
      <c r="EM54" s="135"/>
      <c r="EN54" s="135"/>
      <c r="EO54" s="135"/>
      <c r="EP54" s="135"/>
      <c r="EQ54" s="135"/>
      <c r="ER54" s="135"/>
      <c r="ES54" s="135"/>
      <c r="ET54" s="135"/>
      <c r="EU54" s="135"/>
      <c r="EV54" s="135"/>
      <c r="EW54" s="135"/>
      <c r="EX54" s="135"/>
      <c r="EY54" s="135"/>
      <c r="EZ54" s="135"/>
      <c r="FA54" s="135"/>
      <c r="FB54" s="135"/>
      <c r="FC54" s="135"/>
      <c r="FD54" s="135"/>
      <c r="FE54" s="135"/>
      <c r="FF54" s="135"/>
      <c r="FG54" s="135"/>
      <c r="FH54" s="135"/>
      <c r="FI54" s="135"/>
      <c r="FJ54" s="135"/>
      <c r="FK54" s="135"/>
      <c r="FL54" s="135"/>
      <c r="FM54" s="135"/>
      <c r="FN54" s="135"/>
      <c r="FO54" s="135"/>
      <c r="FP54" s="135"/>
      <c r="FQ54" s="135"/>
      <c r="FR54" s="135"/>
      <c r="FS54" s="135"/>
      <c r="FT54" s="135"/>
      <c r="FU54" s="135"/>
      <c r="FV54" s="135"/>
      <c r="FW54" s="135"/>
      <c r="FX54" s="135"/>
      <c r="FY54" s="135"/>
      <c r="FZ54" s="135"/>
      <c r="GA54" s="135"/>
      <c r="GB54" s="135"/>
      <c r="GC54" s="135"/>
      <c r="GD54" s="135"/>
      <c r="GE54" s="135"/>
      <c r="GF54" s="135"/>
      <c r="GG54" s="135"/>
      <c r="GH54" s="135"/>
      <c r="GI54" s="135"/>
      <c r="GJ54" s="135"/>
      <c r="GK54" s="135"/>
      <c r="GL54" s="135"/>
      <c r="GM54" s="135"/>
      <c r="GN54" s="135"/>
      <c r="GO54" s="135"/>
      <c r="GP54" s="135"/>
      <c r="GQ54" s="135"/>
      <c r="GR54" s="135"/>
      <c r="GS54" s="135"/>
      <c r="GT54" s="135"/>
      <c r="GU54" s="135"/>
      <c r="GV54" s="135"/>
      <c r="GW54" s="135"/>
      <c r="GX54" s="135"/>
      <c r="GY54" s="135"/>
      <c r="GZ54" s="135"/>
    </row>
    <row r="55" spans="1:208" ht="16.5" customHeight="1">
      <c r="A55" s="685"/>
      <c r="B55" s="694"/>
      <c r="C55" s="685"/>
      <c r="D55" s="686"/>
      <c r="E55" s="686"/>
      <c r="F55" s="686"/>
      <c r="G55" s="692"/>
      <c r="H55" s="693"/>
      <c r="I55" s="689"/>
      <c r="J55" s="689"/>
      <c r="K55" s="689"/>
      <c r="L55" s="689"/>
      <c r="M55" s="689"/>
      <c r="N55" s="689"/>
      <c r="O55" s="689"/>
      <c r="P55" s="691"/>
      <c r="Q55" s="687"/>
      <c r="R55" s="688"/>
      <c r="S55" s="681"/>
      <c r="T55" s="720"/>
      <c r="U55" s="722"/>
      <c r="V55" s="720"/>
      <c r="W55" s="724"/>
      <c r="X55" s="724"/>
      <c r="Y55" s="724"/>
      <c r="Z55" s="718"/>
      <c r="AA55" s="706"/>
      <c r="AB55" s="696"/>
      <c r="AC55" s="696"/>
      <c r="AD55" s="696"/>
      <c r="AE55" s="696"/>
      <c r="AF55" s="696"/>
      <c r="AG55" s="696"/>
      <c r="AH55" s="696"/>
      <c r="AI55" s="726"/>
      <c r="AJ55" s="728"/>
      <c r="AK55" s="688"/>
      <c r="AL55" s="681"/>
      <c r="AM55" s="446"/>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P55" s="135"/>
      <c r="CQ55" s="135"/>
      <c r="CR55" s="135"/>
      <c r="CS55" s="135"/>
      <c r="CT55" s="135"/>
      <c r="CU55" s="135"/>
      <c r="CV55" s="135"/>
      <c r="CW55" s="135"/>
      <c r="CX55" s="135"/>
      <c r="CY55" s="135"/>
      <c r="CZ55" s="135"/>
      <c r="DA55" s="135"/>
      <c r="DB55" s="135"/>
      <c r="DC55" s="135"/>
      <c r="DD55" s="135"/>
      <c r="DE55" s="135"/>
      <c r="DF55" s="135"/>
      <c r="DG55" s="135"/>
      <c r="DH55" s="135"/>
      <c r="DI55" s="135"/>
      <c r="DJ55" s="135"/>
      <c r="DK55" s="135"/>
      <c r="DL55" s="135"/>
      <c r="DM55" s="135"/>
      <c r="DN55" s="135"/>
      <c r="DO55" s="135"/>
      <c r="DP55" s="135"/>
      <c r="DQ55" s="135"/>
      <c r="DR55" s="135"/>
      <c r="DS55" s="135"/>
      <c r="DT55" s="135"/>
      <c r="DU55" s="135"/>
      <c r="DV55" s="135"/>
      <c r="DW55" s="135"/>
      <c r="DX55" s="135"/>
      <c r="DY55" s="135"/>
      <c r="DZ55" s="135"/>
      <c r="EA55" s="135"/>
      <c r="EB55" s="135"/>
      <c r="EC55" s="135"/>
      <c r="ED55" s="135"/>
      <c r="EE55" s="135"/>
      <c r="EF55" s="135"/>
      <c r="EG55" s="135"/>
      <c r="EH55" s="135"/>
      <c r="EI55" s="135"/>
      <c r="EJ55" s="135"/>
      <c r="EK55" s="135"/>
      <c r="EL55" s="135"/>
      <c r="EM55" s="135"/>
      <c r="EN55" s="135"/>
      <c r="EO55" s="135"/>
      <c r="EP55" s="135"/>
      <c r="EQ55" s="135"/>
      <c r="ER55" s="135"/>
      <c r="ES55" s="135"/>
      <c r="ET55" s="135"/>
      <c r="EU55" s="135"/>
      <c r="EV55" s="135"/>
      <c r="EW55" s="135"/>
      <c r="EX55" s="135"/>
      <c r="EY55" s="135"/>
      <c r="EZ55" s="135"/>
      <c r="FA55" s="135"/>
      <c r="FB55" s="135"/>
      <c r="FC55" s="135"/>
      <c r="FD55" s="135"/>
      <c r="FE55" s="135"/>
      <c r="FF55" s="135"/>
      <c r="FG55" s="135"/>
      <c r="FH55" s="135"/>
      <c r="FI55" s="135"/>
      <c r="FJ55" s="135"/>
      <c r="FK55" s="135"/>
      <c r="FL55" s="135"/>
      <c r="FM55" s="135"/>
      <c r="FN55" s="135"/>
      <c r="FO55" s="135"/>
      <c r="FP55" s="135"/>
      <c r="FQ55" s="135"/>
      <c r="FR55" s="135"/>
      <c r="FS55" s="135"/>
      <c r="FT55" s="135"/>
      <c r="FU55" s="135"/>
      <c r="FV55" s="135"/>
      <c r="FW55" s="135"/>
      <c r="FX55" s="135"/>
      <c r="FY55" s="135"/>
      <c r="FZ55" s="135"/>
      <c r="GA55" s="135"/>
      <c r="GB55" s="135"/>
      <c r="GC55" s="135"/>
      <c r="GD55" s="135"/>
      <c r="GE55" s="135"/>
      <c r="GF55" s="135"/>
      <c r="GG55" s="135"/>
      <c r="GH55" s="135"/>
      <c r="GI55" s="135"/>
      <c r="GJ55" s="135"/>
      <c r="GK55" s="135"/>
      <c r="GL55" s="135"/>
      <c r="GM55" s="135"/>
      <c r="GN55" s="135"/>
      <c r="GO55" s="135"/>
      <c r="GP55" s="135"/>
      <c r="GQ55" s="135"/>
      <c r="GR55" s="135"/>
      <c r="GS55" s="135"/>
      <c r="GT55" s="135"/>
      <c r="GU55" s="135"/>
      <c r="GV55" s="135"/>
      <c r="GW55" s="135"/>
      <c r="GX55" s="135"/>
      <c r="GY55" s="135"/>
      <c r="GZ55" s="135"/>
    </row>
    <row r="56" spans="1:208" ht="16.5" customHeight="1">
      <c r="A56" s="693"/>
      <c r="B56" s="699"/>
      <c r="C56" s="693"/>
      <c r="D56" s="689"/>
      <c r="E56" s="689"/>
      <c r="F56" s="689"/>
      <c r="G56" s="700"/>
      <c r="H56" s="701"/>
      <c r="I56" s="599"/>
      <c r="J56" s="599"/>
      <c r="K56" s="599"/>
      <c r="L56" s="599"/>
      <c r="M56" s="599"/>
      <c r="N56" s="599"/>
      <c r="O56" s="599"/>
      <c r="P56" s="697"/>
      <c r="Q56" s="702" t="str">
        <f>IF(ISBLANK(A56),"",IF(ISBLANK(G56),SUM(H56:P57),0))</f>
        <v/>
      </c>
      <c r="R56" s="688" t="str">
        <f>IF((Q56=""),"",(Q56+R54))</f>
        <v/>
      </c>
      <c r="S56" s="681">
        <f>IF((G56="X"),0,COUNT(H56:P57))</f>
        <v>0</v>
      </c>
      <c r="T56" s="693"/>
      <c r="U56" s="703"/>
      <c r="V56" s="705"/>
      <c r="W56" s="695"/>
      <c r="X56" s="695"/>
      <c r="Y56" s="695"/>
      <c r="Z56" s="713"/>
      <c r="AA56" s="715"/>
      <c r="AB56" s="707"/>
      <c r="AC56" s="707"/>
      <c r="AD56" s="707"/>
      <c r="AE56" s="707"/>
      <c r="AF56" s="707"/>
      <c r="AG56" s="707"/>
      <c r="AH56" s="707"/>
      <c r="AI56" s="709"/>
      <c r="AJ56" s="711" t="str">
        <f>IF(ISBLANK(T56),"",IF(ISBLANK(Z56),SUM(AA56:AI57),0))</f>
        <v/>
      </c>
      <c r="AK56" s="688" t="str">
        <f>IF((AJ56=""),"",(AJ56+AK54))</f>
        <v/>
      </c>
      <c r="AL56" s="681">
        <f>IF((Z56="X"),0,COUNT(AA56:AI57))</f>
        <v>0</v>
      </c>
      <c r="AM56" s="446"/>
      <c r="AN56" s="135"/>
      <c r="AO56" s="135"/>
      <c r="AP56" s="135"/>
      <c r="AQ56" s="135"/>
      <c r="AR56" s="135"/>
      <c r="AS56" s="135"/>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P56" s="135"/>
      <c r="CQ56" s="135"/>
      <c r="CR56" s="135"/>
      <c r="CS56" s="135"/>
      <c r="CT56" s="135"/>
      <c r="CU56" s="135"/>
      <c r="CV56" s="135"/>
      <c r="CW56" s="135"/>
      <c r="CX56" s="135"/>
      <c r="CY56" s="135"/>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5"/>
      <c r="EA56" s="135"/>
      <c r="EB56" s="135"/>
      <c r="EC56" s="135"/>
      <c r="ED56" s="135"/>
      <c r="EE56" s="135"/>
      <c r="EF56" s="135"/>
      <c r="EG56" s="135"/>
      <c r="EH56" s="135"/>
      <c r="EI56" s="135"/>
      <c r="EJ56" s="135"/>
      <c r="EK56" s="135"/>
      <c r="EL56" s="135"/>
      <c r="EM56" s="135"/>
      <c r="EN56" s="135"/>
      <c r="EO56" s="135"/>
      <c r="EP56" s="135"/>
      <c r="EQ56" s="135"/>
      <c r="ER56" s="135"/>
      <c r="ES56" s="135"/>
      <c r="ET56" s="135"/>
      <c r="EU56" s="135"/>
      <c r="EV56" s="135"/>
      <c r="EW56" s="135"/>
      <c r="EX56" s="135"/>
      <c r="EY56" s="135"/>
      <c r="EZ56" s="135"/>
      <c r="FA56" s="135"/>
      <c r="FB56" s="135"/>
      <c r="FC56" s="135"/>
      <c r="FD56" s="135"/>
      <c r="FE56" s="135"/>
      <c r="FF56" s="135"/>
      <c r="FG56" s="135"/>
      <c r="FH56" s="135"/>
      <c r="FI56" s="135"/>
      <c r="FJ56" s="135"/>
      <c r="FK56" s="135"/>
      <c r="FL56" s="135"/>
      <c r="FM56" s="135"/>
      <c r="FN56" s="135"/>
      <c r="FO56" s="135"/>
      <c r="FP56" s="135"/>
      <c r="FQ56" s="135"/>
      <c r="FR56" s="135"/>
      <c r="FS56" s="135"/>
      <c r="FT56" s="135"/>
      <c r="FU56" s="135"/>
      <c r="FV56" s="135"/>
      <c r="FW56" s="135"/>
      <c r="FX56" s="135"/>
      <c r="FY56" s="135"/>
      <c r="FZ56" s="135"/>
      <c r="GA56" s="135"/>
      <c r="GB56" s="135"/>
      <c r="GC56" s="135"/>
      <c r="GD56" s="135"/>
      <c r="GE56" s="135"/>
      <c r="GF56" s="135"/>
      <c r="GG56" s="135"/>
      <c r="GH56" s="135"/>
      <c r="GI56" s="135"/>
      <c r="GJ56" s="135"/>
      <c r="GK56" s="135"/>
      <c r="GL56" s="135"/>
      <c r="GM56" s="135"/>
      <c r="GN56" s="135"/>
      <c r="GO56" s="135"/>
      <c r="GP56" s="135"/>
      <c r="GQ56" s="135"/>
      <c r="GR56" s="135"/>
      <c r="GS56" s="135"/>
      <c r="GT56" s="135"/>
      <c r="GU56" s="135"/>
      <c r="GV56" s="135"/>
      <c r="GW56" s="135"/>
      <c r="GX56" s="135"/>
      <c r="GY56" s="135"/>
      <c r="GZ56" s="135"/>
    </row>
    <row r="57" spans="1:208" ht="16.5" customHeight="1">
      <c r="A57" s="693"/>
      <c r="B57" s="699"/>
      <c r="C57" s="693"/>
      <c r="D57" s="689"/>
      <c r="E57" s="689"/>
      <c r="F57" s="689"/>
      <c r="G57" s="700"/>
      <c r="H57" s="701"/>
      <c r="I57" s="599"/>
      <c r="J57" s="599"/>
      <c r="K57" s="599"/>
      <c r="L57" s="599"/>
      <c r="M57" s="599"/>
      <c r="N57" s="599"/>
      <c r="O57" s="599"/>
      <c r="P57" s="698"/>
      <c r="Q57" s="702"/>
      <c r="R57" s="688"/>
      <c r="S57" s="681"/>
      <c r="T57" s="693"/>
      <c r="U57" s="704"/>
      <c r="V57" s="706"/>
      <c r="W57" s="696"/>
      <c r="X57" s="696"/>
      <c r="Y57" s="696"/>
      <c r="Z57" s="714"/>
      <c r="AA57" s="716"/>
      <c r="AB57" s="708"/>
      <c r="AC57" s="708"/>
      <c r="AD57" s="708"/>
      <c r="AE57" s="708"/>
      <c r="AF57" s="708"/>
      <c r="AG57" s="708"/>
      <c r="AH57" s="708"/>
      <c r="AI57" s="710"/>
      <c r="AJ57" s="712"/>
      <c r="AK57" s="688"/>
      <c r="AL57" s="681"/>
      <c r="AM57" s="446"/>
      <c r="AN57" s="135"/>
      <c r="AO57" s="135"/>
      <c r="AP57" s="135"/>
      <c r="AQ57" s="135"/>
      <c r="AR57" s="135"/>
      <c r="AS57" s="135"/>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c r="ED57" s="135"/>
      <c r="EE57" s="135"/>
      <c r="EF57" s="135"/>
      <c r="EG57" s="135"/>
      <c r="EH57" s="135"/>
      <c r="EI57" s="135"/>
      <c r="EJ57" s="135"/>
      <c r="EK57" s="135"/>
      <c r="EL57" s="135"/>
      <c r="EM57" s="135"/>
      <c r="EN57" s="135"/>
      <c r="EO57" s="135"/>
      <c r="EP57" s="135"/>
      <c r="EQ57" s="135"/>
      <c r="ER57" s="135"/>
      <c r="ES57" s="135"/>
      <c r="ET57" s="135"/>
      <c r="EU57" s="135"/>
      <c r="EV57" s="135"/>
      <c r="EW57" s="135"/>
      <c r="EX57" s="135"/>
      <c r="EY57" s="135"/>
      <c r="EZ57" s="135"/>
      <c r="FA57" s="135"/>
      <c r="FB57" s="135"/>
      <c r="FC57" s="135"/>
      <c r="FD57" s="135"/>
      <c r="FE57" s="135"/>
      <c r="FF57" s="135"/>
      <c r="FG57" s="135"/>
      <c r="FH57" s="135"/>
      <c r="FI57" s="135"/>
      <c r="FJ57" s="135"/>
      <c r="FK57" s="135"/>
      <c r="FL57" s="135"/>
      <c r="FM57" s="135"/>
      <c r="FN57" s="135"/>
      <c r="FO57" s="135"/>
      <c r="FP57" s="135"/>
      <c r="FQ57" s="135"/>
      <c r="FR57" s="135"/>
      <c r="FS57" s="135"/>
      <c r="FT57" s="135"/>
      <c r="FU57" s="135"/>
      <c r="FV57" s="135"/>
      <c r="FW57" s="135"/>
      <c r="FX57" s="135"/>
      <c r="FY57" s="135"/>
      <c r="FZ57" s="135"/>
      <c r="GA57" s="135"/>
      <c r="GB57" s="135"/>
      <c r="GC57" s="135"/>
      <c r="GD57" s="135"/>
      <c r="GE57" s="135"/>
      <c r="GF57" s="135"/>
      <c r="GG57" s="135"/>
      <c r="GH57" s="135"/>
      <c r="GI57" s="135"/>
      <c r="GJ57" s="135"/>
      <c r="GK57" s="135"/>
      <c r="GL57" s="135"/>
      <c r="GM57" s="135"/>
      <c r="GN57" s="135"/>
      <c r="GO57" s="135"/>
      <c r="GP57" s="135"/>
      <c r="GQ57" s="135"/>
      <c r="GR57" s="135"/>
      <c r="GS57" s="135"/>
      <c r="GT57" s="135"/>
      <c r="GU57" s="135"/>
      <c r="GV57" s="135"/>
      <c r="GW57" s="135"/>
      <c r="GX57" s="135"/>
      <c r="GY57" s="135"/>
      <c r="GZ57" s="135"/>
    </row>
    <row r="58" spans="1:208" ht="16.5" customHeight="1">
      <c r="A58" s="685"/>
      <c r="B58" s="694"/>
      <c r="C58" s="685"/>
      <c r="D58" s="686"/>
      <c r="E58" s="686"/>
      <c r="F58" s="686"/>
      <c r="G58" s="692"/>
      <c r="H58" s="693"/>
      <c r="I58" s="689"/>
      <c r="J58" s="689"/>
      <c r="K58" s="689"/>
      <c r="L58" s="689"/>
      <c r="M58" s="689"/>
      <c r="N58" s="689"/>
      <c r="O58" s="689"/>
      <c r="P58" s="690"/>
      <c r="Q58" s="687" t="str">
        <f>IF(ISBLANK(A58),"",IF(ISBLANK(G58),SUM(H58:P59),0))</f>
        <v/>
      </c>
      <c r="R58" s="688" t="str">
        <f>IF((Q58=""),"",(Q58+R56))</f>
        <v/>
      </c>
      <c r="S58" s="681">
        <f>IF((G58="X"),0,COUNT(H58:P59))</f>
        <v>0</v>
      </c>
      <c r="T58" s="719"/>
      <c r="U58" s="721"/>
      <c r="V58" s="719"/>
      <c r="W58" s="723"/>
      <c r="X58" s="723"/>
      <c r="Y58" s="723"/>
      <c r="Z58" s="717"/>
      <c r="AA58" s="705"/>
      <c r="AB58" s="695"/>
      <c r="AC58" s="695"/>
      <c r="AD58" s="695"/>
      <c r="AE58" s="695"/>
      <c r="AF58" s="695"/>
      <c r="AG58" s="695"/>
      <c r="AH58" s="695"/>
      <c r="AI58" s="725"/>
      <c r="AJ58" s="727" t="str">
        <f>IF(ISBLANK(T58),"",IF(ISBLANK(Z58),SUM(AA58:AI59),0))</f>
        <v/>
      </c>
      <c r="AK58" s="688" t="str">
        <f>IF((AJ58=""),"",(AJ58+AK56))</f>
        <v/>
      </c>
      <c r="AL58" s="681">
        <f>IF((Z58="X"),0,COUNT(AA58:AI59))</f>
        <v>0</v>
      </c>
      <c r="AM58" s="446"/>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135"/>
      <c r="DA58" s="135"/>
      <c r="DB58" s="135"/>
      <c r="DC58" s="135"/>
      <c r="DD58" s="135"/>
      <c r="DE58" s="135"/>
      <c r="DF58" s="135"/>
      <c r="DG58" s="135"/>
      <c r="DH58" s="135"/>
      <c r="DI58" s="135"/>
      <c r="DJ58" s="135"/>
      <c r="DK58" s="135"/>
      <c r="DL58" s="135"/>
      <c r="DM58" s="135"/>
      <c r="DN58" s="135"/>
      <c r="DO58" s="135"/>
      <c r="DP58" s="135"/>
      <c r="DQ58" s="135"/>
      <c r="DR58" s="135"/>
      <c r="DS58" s="135"/>
      <c r="DT58" s="135"/>
      <c r="DU58" s="135"/>
      <c r="DV58" s="135"/>
      <c r="DW58" s="135"/>
      <c r="DX58" s="135"/>
      <c r="DY58" s="135"/>
      <c r="DZ58" s="135"/>
      <c r="EA58" s="135"/>
      <c r="EB58" s="135"/>
      <c r="EC58" s="135"/>
      <c r="ED58" s="135"/>
      <c r="EE58" s="135"/>
      <c r="EF58" s="135"/>
      <c r="EG58" s="135"/>
      <c r="EH58" s="135"/>
      <c r="EI58" s="135"/>
      <c r="EJ58" s="135"/>
      <c r="EK58" s="135"/>
      <c r="EL58" s="135"/>
      <c r="EM58" s="135"/>
      <c r="EN58" s="135"/>
      <c r="EO58" s="135"/>
      <c r="EP58" s="135"/>
      <c r="EQ58" s="135"/>
      <c r="ER58" s="135"/>
      <c r="ES58" s="135"/>
      <c r="ET58" s="135"/>
      <c r="EU58" s="135"/>
      <c r="EV58" s="135"/>
      <c r="EW58" s="135"/>
      <c r="EX58" s="135"/>
      <c r="EY58" s="135"/>
      <c r="EZ58" s="135"/>
      <c r="FA58" s="135"/>
      <c r="FB58" s="135"/>
      <c r="FC58" s="135"/>
      <c r="FD58" s="135"/>
      <c r="FE58" s="135"/>
      <c r="FF58" s="135"/>
      <c r="FG58" s="135"/>
      <c r="FH58" s="135"/>
      <c r="FI58" s="135"/>
      <c r="FJ58" s="135"/>
      <c r="FK58" s="135"/>
      <c r="FL58" s="135"/>
      <c r="FM58" s="135"/>
      <c r="FN58" s="135"/>
      <c r="FO58" s="135"/>
      <c r="FP58" s="135"/>
      <c r="FQ58" s="135"/>
      <c r="FR58" s="135"/>
      <c r="FS58" s="135"/>
      <c r="FT58" s="135"/>
      <c r="FU58" s="135"/>
      <c r="FV58" s="135"/>
      <c r="FW58" s="135"/>
      <c r="FX58" s="135"/>
      <c r="FY58" s="135"/>
      <c r="FZ58" s="135"/>
      <c r="GA58" s="135"/>
      <c r="GB58" s="135"/>
      <c r="GC58" s="135"/>
      <c r="GD58" s="135"/>
      <c r="GE58" s="135"/>
      <c r="GF58" s="135"/>
      <c r="GG58" s="135"/>
      <c r="GH58" s="135"/>
      <c r="GI58" s="135"/>
      <c r="GJ58" s="135"/>
      <c r="GK58" s="135"/>
      <c r="GL58" s="135"/>
      <c r="GM58" s="135"/>
      <c r="GN58" s="135"/>
      <c r="GO58" s="135"/>
      <c r="GP58" s="135"/>
      <c r="GQ58" s="135"/>
      <c r="GR58" s="135"/>
      <c r="GS58" s="135"/>
      <c r="GT58" s="135"/>
      <c r="GU58" s="135"/>
      <c r="GV58" s="135"/>
      <c r="GW58" s="135"/>
      <c r="GX58" s="135"/>
      <c r="GY58" s="135"/>
      <c r="GZ58" s="135"/>
    </row>
    <row r="59" spans="1:208" ht="16.5" customHeight="1">
      <c r="A59" s="685"/>
      <c r="B59" s="694"/>
      <c r="C59" s="685"/>
      <c r="D59" s="686"/>
      <c r="E59" s="686"/>
      <c r="F59" s="686"/>
      <c r="G59" s="692"/>
      <c r="H59" s="693"/>
      <c r="I59" s="689"/>
      <c r="J59" s="689"/>
      <c r="K59" s="689"/>
      <c r="L59" s="689"/>
      <c r="M59" s="689"/>
      <c r="N59" s="689"/>
      <c r="O59" s="689"/>
      <c r="P59" s="691"/>
      <c r="Q59" s="687"/>
      <c r="R59" s="688"/>
      <c r="S59" s="681"/>
      <c r="T59" s="720"/>
      <c r="U59" s="722"/>
      <c r="V59" s="720"/>
      <c r="W59" s="724"/>
      <c r="X59" s="724"/>
      <c r="Y59" s="724"/>
      <c r="Z59" s="718"/>
      <c r="AA59" s="706"/>
      <c r="AB59" s="696"/>
      <c r="AC59" s="696"/>
      <c r="AD59" s="696"/>
      <c r="AE59" s="696"/>
      <c r="AF59" s="696"/>
      <c r="AG59" s="696"/>
      <c r="AH59" s="696"/>
      <c r="AI59" s="726"/>
      <c r="AJ59" s="728"/>
      <c r="AK59" s="688"/>
      <c r="AL59" s="681"/>
      <c r="AM59" s="446"/>
      <c r="AN59" s="135"/>
      <c r="AO59" s="135"/>
      <c r="AP59" s="135"/>
      <c r="AQ59" s="135"/>
      <c r="AR59" s="135"/>
      <c r="AS59" s="135"/>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5"/>
      <c r="GF59" s="135"/>
      <c r="GG59" s="135"/>
      <c r="GH59" s="135"/>
      <c r="GI59" s="135"/>
      <c r="GJ59" s="135"/>
      <c r="GK59" s="135"/>
      <c r="GL59" s="135"/>
      <c r="GM59" s="135"/>
      <c r="GN59" s="135"/>
      <c r="GO59" s="135"/>
      <c r="GP59" s="135"/>
      <c r="GQ59" s="135"/>
      <c r="GR59" s="135"/>
      <c r="GS59" s="135"/>
      <c r="GT59" s="135"/>
      <c r="GU59" s="135"/>
      <c r="GV59" s="135"/>
      <c r="GW59" s="135"/>
      <c r="GX59" s="135"/>
      <c r="GY59" s="135"/>
      <c r="GZ59" s="135"/>
    </row>
    <row r="60" spans="1:208" ht="16.5" customHeight="1">
      <c r="A60" s="693"/>
      <c r="B60" s="699"/>
      <c r="C60" s="693"/>
      <c r="D60" s="689"/>
      <c r="E60" s="689"/>
      <c r="F60" s="689"/>
      <c r="G60" s="700"/>
      <c r="H60" s="701"/>
      <c r="I60" s="599"/>
      <c r="J60" s="599"/>
      <c r="K60" s="599"/>
      <c r="L60" s="599"/>
      <c r="M60" s="599"/>
      <c r="N60" s="599"/>
      <c r="O60" s="599"/>
      <c r="P60" s="697"/>
      <c r="Q60" s="702" t="str">
        <f>IF(ISBLANK(A60),"",IF(ISBLANK(G60),SUM(H60:P61),0))</f>
        <v/>
      </c>
      <c r="R60" s="688" t="str">
        <f>IF((Q60=""),"",(Q60+R58))</f>
        <v/>
      </c>
      <c r="S60" s="681">
        <f>IF((G60="X"),0,COUNT(H60:P61))</f>
        <v>0</v>
      </c>
      <c r="T60" s="693"/>
      <c r="U60" s="703"/>
      <c r="V60" s="705"/>
      <c r="W60" s="695"/>
      <c r="X60" s="695"/>
      <c r="Y60" s="695"/>
      <c r="Z60" s="713"/>
      <c r="AA60" s="715"/>
      <c r="AB60" s="707"/>
      <c r="AC60" s="707"/>
      <c r="AD60" s="707"/>
      <c r="AE60" s="707"/>
      <c r="AF60" s="707"/>
      <c r="AG60" s="707"/>
      <c r="AH60" s="707"/>
      <c r="AI60" s="709"/>
      <c r="AJ60" s="711" t="str">
        <f>IF(ISBLANK(T60),"",IF(ISBLANK(Z60),SUM(AA60:AI61),0))</f>
        <v/>
      </c>
      <c r="AK60" s="688" t="str">
        <f>IF((AJ60=""),"",(AJ60+AK58))</f>
        <v/>
      </c>
      <c r="AL60" s="681">
        <f>IF((Z60="X"),0,COUNT(AA60:AI61))</f>
        <v>0</v>
      </c>
      <c r="AM60" s="446"/>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c r="ED60" s="135"/>
      <c r="EE60" s="135"/>
      <c r="EF60" s="135"/>
      <c r="EG60" s="135"/>
      <c r="EH60" s="135"/>
      <c r="EI60" s="135"/>
      <c r="EJ60" s="135"/>
      <c r="EK60" s="135"/>
      <c r="EL60" s="135"/>
      <c r="EM60" s="135"/>
      <c r="EN60" s="135"/>
      <c r="EO60" s="135"/>
      <c r="EP60" s="135"/>
      <c r="EQ60" s="135"/>
      <c r="ER60" s="135"/>
      <c r="ES60" s="135"/>
      <c r="ET60" s="135"/>
      <c r="EU60" s="135"/>
      <c r="EV60" s="135"/>
      <c r="EW60" s="135"/>
      <c r="EX60" s="135"/>
      <c r="EY60" s="135"/>
      <c r="EZ60" s="135"/>
      <c r="FA60" s="135"/>
      <c r="FB60" s="135"/>
      <c r="FC60" s="135"/>
      <c r="FD60" s="135"/>
      <c r="FE60" s="135"/>
      <c r="FF60" s="135"/>
      <c r="FG60" s="135"/>
      <c r="FH60" s="135"/>
      <c r="FI60" s="135"/>
      <c r="FJ60" s="135"/>
      <c r="FK60" s="135"/>
      <c r="FL60" s="135"/>
      <c r="FM60" s="135"/>
      <c r="FN60" s="135"/>
      <c r="FO60" s="135"/>
      <c r="FP60" s="135"/>
      <c r="FQ60" s="135"/>
      <c r="FR60" s="135"/>
      <c r="FS60" s="135"/>
      <c r="FT60" s="135"/>
      <c r="FU60" s="135"/>
      <c r="FV60" s="135"/>
      <c r="FW60" s="135"/>
      <c r="FX60" s="135"/>
      <c r="FY60" s="135"/>
      <c r="FZ60" s="135"/>
      <c r="GA60" s="135"/>
      <c r="GB60" s="135"/>
      <c r="GC60" s="135"/>
      <c r="GD60" s="135"/>
      <c r="GE60" s="135"/>
      <c r="GF60" s="135"/>
      <c r="GG60" s="135"/>
      <c r="GH60" s="135"/>
      <c r="GI60" s="135"/>
      <c r="GJ60" s="135"/>
      <c r="GK60" s="135"/>
      <c r="GL60" s="135"/>
      <c r="GM60" s="135"/>
      <c r="GN60" s="135"/>
      <c r="GO60" s="135"/>
      <c r="GP60" s="135"/>
      <c r="GQ60" s="135"/>
      <c r="GR60" s="135"/>
      <c r="GS60" s="135"/>
      <c r="GT60" s="135"/>
      <c r="GU60" s="135"/>
      <c r="GV60" s="135"/>
      <c r="GW60" s="135"/>
      <c r="GX60" s="135"/>
      <c r="GY60" s="135"/>
      <c r="GZ60" s="135"/>
    </row>
    <row r="61" spans="1:208" ht="16.5" customHeight="1">
      <c r="A61" s="693"/>
      <c r="B61" s="699"/>
      <c r="C61" s="693"/>
      <c r="D61" s="689"/>
      <c r="E61" s="689"/>
      <c r="F61" s="689"/>
      <c r="G61" s="700"/>
      <c r="H61" s="701"/>
      <c r="I61" s="599"/>
      <c r="J61" s="599"/>
      <c r="K61" s="599"/>
      <c r="L61" s="599"/>
      <c r="M61" s="599"/>
      <c r="N61" s="599"/>
      <c r="O61" s="599"/>
      <c r="P61" s="698"/>
      <c r="Q61" s="702"/>
      <c r="R61" s="688"/>
      <c r="S61" s="681"/>
      <c r="T61" s="693"/>
      <c r="U61" s="704"/>
      <c r="V61" s="706"/>
      <c r="W61" s="696"/>
      <c r="X61" s="696"/>
      <c r="Y61" s="696"/>
      <c r="Z61" s="714"/>
      <c r="AA61" s="716"/>
      <c r="AB61" s="708"/>
      <c r="AC61" s="708"/>
      <c r="AD61" s="708"/>
      <c r="AE61" s="708"/>
      <c r="AF61" s="708"/>
      <c r="AG61" s="708"/>
      <c r="AH61" s="708"/>
      <c r="AI61" s="710"/>
      <c r="AJ61" s="712"/>
      <c r="AK61" s="688"/>
      <c r="AL61" s="681"/>
      <c r="AM61" s="446"/>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c r="ED61" s="135"/>
      <c r="EE61" s="135"/>
      <c r="EF61" s="135"/>
      <c r="EG61" s="135"/>
      <c r="EH61" s="135"/>
      <c r="EI61" s="135"/>
      <c r="EJ61" s="135"/>
      <c r="EK61" s="135"/>
      <c r="EL61" s="135"/>
      <c r="EM61" s="135"/>
      <c r="EN61" s="135"/>
      <c r="EO61" s="135"/>
      <c r="EP61" s="135"/>
      <c r="EQ61" s="135"/>
      <c r="ER61" s="135"/>
      <c r="ES61" s="135"/>
      <c r="ET61" s="135"/>
      <c r="EU61" s="135"/>
      <c r="EV61" s="135"/>
      <c r="EW61" s="135"/>
      <c r="EX61" s="135"/>
      <c r="EY61" s="135"/>
      <c r="EZ61" s="135"/>
      <c r="FA61" s="135"/>
      <c r="FB61" s="135"/>
      <c r="FC61" s="135"/>
      <c r="FD61" s="135"/>
      <c r="FE61" s="135"/>
      <c r="FF61" s="135"/>
      <c r="FG61" s="135"/>
      <c r="FH61" s="135"/>
      <c r="FI61" s="135"/>
      <c r="FJ61" s="135"/>
      <c r="FK61" s="135"/>
      <c r="FL61" s="135"/>
      <c r="FM61" s="135"/>
      <c r="FN61" s="135"/>
      <c r="FO61" s="135"/>
      <c r="FP61" s="135"/>
      <c r="FQ61" s="135"/>
      <c r="FR61" s="135"/>
      <c r="FS61" s="135"/>
      <c r="FT61" s="135"/>
      <c r="FU61" s="135"/>
      <c r="FV61" s="135"/>
      <c r="FW61" s="135"/>
      <c r="FX61" s="135"/>
      <c r="FY61" s="135"/>
      <c r="FZ61" s="135"/>
      <c r="GA61" s="135"/>
      <c r="GB61" s="135"/>
      <c r="GC61" s="135"/>
      <c r="GD61" s="135"/>
      <c r="GE61" s="135"/>
      <c r="GF61" s="135"/>
      <c r="GG61" s="135"/>
      <c r="GH61" s="135"/>
      <c r="GI61" s="135"/>
      <c r="GJ61" s="135"/>
      <c r="GK61" s="135"/>
      <c r="GL61" s="135"/>
      <c r="GM61" s="135"/>
      <c r="GN61" s="135"/>
      <c r="GO61" s="135"/>
      <c r="GP61" s="135"/>
      <c r="GQ61" s="135"/>
      <c r="GR61" s="135"/>
      <c r="GS61" s="135"/>
      <c r="GT61" s="135"/>
      <c r="GU61" s="135"/>
      <c r="GV61" s="135"/>
      <c r="GW61" s="135"/>
      <c r="GX61" s="135"/>
      <c r="GY61" s="135"/>
      <c r="GZ61" s="135"/>
    </row>
    <row r="62" spans="1:208" ht="16.5" customHeight="1">
      <c r="A62" s="685"/>
      <c r="B62" s="694"/>
      <c r="C62" s="685"/>
      <c r="D62" s="686"/>
      <c r="E62" s="686"/>
      <c r="F62" s="686"/>
      <c r="G62" s="692"/>
      <c r="H62" s="693"/>
      <c r="I62" s="689"/>
      <c r="J62" s="689"/>
      <c r="K62" s="689"/>
      <c r="L62" s="689"/>
      <c r="M62" s="689"/>
      <c r="N62" s="689"/>
      <c r="O62" s="689"/>
      <c r="P62" s="690"/>
      <c r="Q62" s="687" t="str">
        <f>IF(ISBLANK(A62),"",IF(ISBLANK(G62),SUM(H62:P63),0))</f>
        <v/>
      </c>
      <c r="R62" s="688" t="str">
        <f>IF((Q62=""),"",(Q62+R60))</f>
        <v/>
      </c>
      <c r="S62" s="681">
        <f>IF((G62="X"),0,COUNT(H62:P63))</f>
        <v>0</v>
      </c>
      <c r="T62" s="719"/>
      <c r="U62" s="721"/>
      <c r="V62" s="719"/>
      <c r="W62" s="723"/>
      <c r="X62" s="723"/>
      <c r="Y62" s="723"/>
      <c r="Z62" s="717"/>
      <c r="AA62" s="705"/>
      <c r="AB62" s="695"/>
      <c r="AC62" s="695"/>
      <c r="AD62" s="695"/>
      <c r="AE62" s="695"/>
      <c r="AF62" s="695"/>
      <c r="AG62" s="695"/>
      <c r="AH62" s="695"/>
      <c r="AI62" s="725"/>
      <c r="AJ62" s="727" t="str">
        <f>IF(ISBLANK(T62),"",IF(ISBLANK(Z62),SUM(AA62:AI63),0))</f>
        <v/>
      </c>
      <c r="AK62" s="688" t="str">
        <f>IF((AJ62=""),"",(AJ62+AK60))</f>
        <v/>
      </c>
      <c r="AL62" s="681">
        <f>IF((Z62="X"),0,COUNT(AA62:AI63))</f>
        <v>0</v>
      </c>
      <c r="AM62" s="446"/>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c r="FC62" s="135"/>
      <c r="FD62" s="135"/>
      <c r="FE62" s="135"/>
      <c r="FF62" s="135"/>
      <c r="FG62" s="135"/>
      <c r="FH62" s="135"/>
      <c r="FI62" s="135"/>
      <c r="FJ62" s="135"/>
      <c r="FK62" s="135"/>
      <c r="FL62" s="135"/>
      <c r="FM62" s="135"/>
      <c r="FN62" s="135"/>
      <c r="FO62" s="135"/>
      <c r="FP62" s="135"/>
      <c r="FQ62" s="135"/>
      <c r="FR62" s="135"/>
      <c r="FS62" s="135"/>
      <c r="FT62" s="135"/>
      <c r="FU62" s="135"/>
      <c r="FV62" s="135"/>
      <c r="FW62" s="135"/>
      <c r="FX62" s="135"/>
      <c r="FY62" s="135"/>
      <c r="FZ62" s="135"/>
      <c r="GA62" s="135"/>
      <c r="GB62" s="135"/>
      <c r="GC62" s="135"/>
      <c r="GD62" s="135"/>
      <c r="GE62" s="135"/>
      <c r="GF62" s="135"/>
      <c r="GG62" s="135"/>
      <c r="GH62" s="135"/>
      <c r="GI62" s="135"/>
      <c r="GJ62" s="135"/>
      <c r="GK62" s="135"/>
      <c r="GL62" s="135"/>
      <c r="GM62" s="135"/>
      <c r="GN62" s="135"/>
      <c r="GO62" s="135"/>
      <c r="GP62" s="135"/>
      <c r="GQ62" s="135"/>
      <c r="GR62" s="135"/>
      <c r="GS62" s="135"/>
      <c r="GT62" s="135"/>
      <c r="GU62" s="135"/>
      <c r="GV62" s="135"/>
      <c r="GW62" s="135"/>
      <c r="GX62" s="135"/>
      <c r="GY62" s="135"/>
      <c r="GZ62" s="135"/>
    </row>
    <row r="63" spans="1:208" ht="16.5" customHeight="1">
      <c r="A63" s="685"/>
      <c r="B63" s="694"/>
      <c r="C63" s="685"/>
      <c r="D63" s="686"/>
      <c r="E63" s="686"/>
      <c r="F63" s="686"/>
      <c r="G63" s="692"/>
      <c r="H63" s="693"/>
      <c r="I63" s="689"/>
      <c r="J63" s="689"/>
      <c r="K63" s="689"/>
      <c r="L63" s="689"/>
      <c r="M63" s="689"/>
      <c r="N63" s="689"/>
      <c r="O63" s="689"/>
      <c r="P63" s="691"/>
      <c r="Q63" s="687"/>
      <c r="R63" s="688"/>
      <c r="S63" s="681"/>
      <c r="T63" s="720"/>
      <c r="U63" s="722"/>
      <c r="V63" s="720"/>
      <c r="W63" s="724"/>
      <c r="X63" s="724"/>
      <c r="Y63" s="724"/>
      <c r="Z63" s="718"/>
      <c r="AA63" s="706"/>
      <c r="AB63" s="696"/>
      <c r="AC63" s="696"/>
      <c r="AD63" s="696"/>
      <c r="AE63" s="696"/>
      <c r="AF63" s="696"/>
      <c r="AG63" s="696"/>
      <c r="AH63" s="696"/>
      <c r="AI63" s="726"/>
      <c r="AJ63" s="728"/>
      <c r="AK63" s="688"/>
      <c r="AL63" s="681"/>
      <c r="AM63" s="446"/>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c r="FC63" s="135"/>
      <c r="FD63" s="135"/>
      <c r="FE63" s="135"/>
      <c r="FF63" s="135"/>
      <c r="FG63" s="135"/>
      <c r="FH63" s="135"/>
      <c r="FI63" s="135"/>
      <c r="FJ63" s="135"/>
      <c r="FK63" s="135"/>
      <c r="FL63" s="135"/>
      <c r="FM63" s="135"/>
      <c r="FN63" s="135"/>
      <c r="FO63" s="135"/>
      <c r="FP63" s="135"/>
      <c r="FQ63" s="135"/>
      <c r="FR63" s="135"/>
      <c r="FS63" s="135"/>
      <c r="FT63" s="135"/>
      <c r="FU63" s="135"/>
      <c r="FV63" s="135"/>
      <c r="FW63" s="135"/>
      <c r="FX63" s="135"/>
      <c r="FY63" s="135"/>
      <c r="FZ63" s="135"/>
      <c r="GA63" s="135"/>
      <c r="GB63" s="135"/>
      <c r="GC63" s="135"/>
      <c r="GD63" s="135"/>
      <c r="GE63" s="135"/>
      <c r="GF63" s="135"/>
      <c r="GG63" s="135"/>
      <c r="GH63" s="135"/>
      <c r="GI63" s="135"/>
      <c r="GJ63" s="135"/>
      <c r="GK63" s="135"/>
      <c r="GL63" s="135"/>
      <c r="GM63" s="135"/>
      <c r="GN63" s="135"/>
      <c r="GO63" s="135"/>
      <c r="GP63" s="135"/>
      <c r="GQ63" s="135"/>
      <c r="GR63" s="135"/>
      <c r="GS63" s="135"/>
      <c r="GT63" s="135"/>
      <c r="GU63" s="135"/>
      <c r="GV63" s="135"/>
      <c r="GW63" s="135"/>
      <c r="GX63" s="135"/>
      <c r="GY63" s="135"/>
      <c r="GZ63" s="135"/>
    </row>
    <row r="64" spans="1:208" ht="16.5" customHeight="1">
      <c r="A64" s="693"/>
      <c r="B64" s="699"/>
      <c r="C64" s="693"/>
      <c r="D64" s="689"/>
      <c r="E64" s="689"/>
      <c r="F64" s="689"/>
      <c r="G64" s="700"/>
      <c r="H64" s="701"/>
      <c r="I64" s="599"/>
      <c r="J64" s="599"/>
      <c r="K64" s="599"/>
      <c r="L64" s="599"/>
      <c r="M64" s="599"/>
      <c r="N64" s="599"/>
      <c r="O64" s="599"/>
      <c r="P64" s="697"/>
      <c r="Q64" s="702" t="str">
        <f>IF(ISBLANK(A64),"",IF(ISBLANK(G64),SUM(H64:P65),0))</f>
        <v/>
      </c>
      <c r="R64" s="688" t="str">
        <f>IF((Q64=""),"",(Q64+R62))</f>
        <v/>
      </c>
      <c r="S64" s="681">
        <f>IF((G64="X"),0,COUNT(H64:P65))</f>
        <v>0</v>
      </c>
      <c r="T64" s="693"/>
      <c r="U64" s="703"/>
      <c r="V64" s="705"/>
      <c r="W64" s="695"/>
      <c r="X64" s="695"/>
      <c r="Y64" s="695"/>
      <c r="Z64" s="713"/>
      <c r="AA64" s="715"/>
      <c r="AB64" s="707"/>
      <c r="AC64" s="707"/>
      <c r="AD64" s="707"/>
      <c r="AE64" s="707"/>
      <c r="AF64" s="707"/>
      <c r="AG64" s="707"/>
      <c r="AH64" s="707"/>
      <c r="AI64" s="709"/>
      <c r="AJ64" s="711" t="str">
        <f>IF(ISBLANK(T64),"",IF(ISBLANK(Z64),SUM(AA64:AI65),0))</f>
        <v/>
      </c>
      <c r="AK64" s="688" t="str">
        <f>IF((AJ64=""),"",(AJ64+AK62))</f>
        <v/>
      </c>
      <c r="AL64" s="681">
        <f>IF((Z64="X"),0,COUNT(AA64:AI65))</f>
        <v>0</v>
      </c>
      <c r="AM64" s="446"/>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35"/>
      <c r="FO64" s="135"/>
      <c r="FP64" s="135"/>
      <c r="FQ64" s="135"/>
      <c r="FR64" s="135"/>
      <c r="FS64" s="135"/>
      <c r="FT64" s="135"/>
      <c r="FU64" s="135"/>
      <c r="FV64" s="135"/>
      <c r="FW64" s="135"/>
      <c r="FX64" s="135"/>
      <c r="FY64" s="135"/>
      <c r="FZ64" s="135"/>
      <c r="GA64" s="135"/>
      <c r="GB64" s="135"/>
      <c r="GC64" s="135"/>
      <c r="GD64" s="135"/>
      <c r="GE64" s="135"/>
      <c r="GF64" s="135"/>
      <c r="GG64" s="135"/>
      <c r="GH64" s="135"/>
      <c r="GI64" s="135"/>
      <c r="GJ64" s="135"/>
      <c r="GK64" s="135"/>
      <c r="GL64" s="135"/>
      <c r="GM64" s="135"/>
      <c r="GN64" s="135"/>
      <c r="GO64" s="135"/>
      <c r="GP64" s="135"/>
      <c r="GQ64" s="135"/>
      <c r="GR64" s="135"/>
      <c r="GS64" s="135"/>
      <c r="GT64" s="135"/>
      <c r="GU64" s="135"/>
      <c r="GV64" s="135"/>
      <c r="GW64" s="135"/>
      <c r="GX64" s="135"/>
      <c r="GY64" s="135"/>
      <c r="GZ64" s="135"/>
    </row>
    <row r="65" spans="1:208" ht="16.5" customHeight="1">
      <c r="A65" s="693"/>
      <c r="B65" s="699"/>
      <c r="C65" s="693"/>
      <c r="D65" s="689"/>
      <c r="E65" s="689"/>
      <c r="F65" s="689"/>
      <c r="G65" s="700"/>
      <c r="H65" s="701"/>
      <c r="I65" s="599"/>
      <c r="J65" s="599"/>
      <c r="K65" s="599"/>
      <c r="L65" s="599"/>
      <c r="M65" s="599"/>
      <c r="N65" s="599"/>
      <c r="O65" s="599"/>
      <c r="P65" s="698"/>
      <c r="Q65" s="702"/>
      <c r="R65" s="688"/>
      <c r="S65" s="681"/>
      <c r="T65" s="693"/>
      <c r="U65" s="704"/>
      <c r="V65" s="706"/>
      <c r="W65" s="696"/>
      <c r="X65" s="696"/>
      <c r="Y65" s="696"/>
      <c r="Z65" s="714"/>
      <c r="AA65" s="716"/>
      <c r="AB65" s="708"/>
      <c r="AC65" s="708"/>
      <c r="AD65" s="708"/>
      <c r="AE65" s="708"/>
      <c r="AF65" s="708"/>
      <c r="AG65" s="708"/>
      <c r="AH65" s="708"/>
      <c r="AI65" s="710"/>
      <c r="AJ65" s="712"/>
      <c r="AK65" s="688"/>
      <c r="AL65" s="681"/>
      <c r="AM65" s="446"/>
      <c r="AN65" s="135"/>
      <c r="AO65" s="135"/>
      <c r="AP65" s="135"/>
      <c r="AQ65" s="135"/>
      <c r="AR65" s="135"/>
      <c r="AS65" s="135"/>
      <c r="AT65" s="135"/>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135"/>
      <c r="CW65" s="135"/>
      <c r="CX65" s="135"/>
      <c r="CY65" s="135"/>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5"/>
      <c r="EA65" s="135"/>
      <c r="EB65" s="135"/>
      <c r="EC65" s="135"/>
      <c r="ED65" s="135"/>
      <c r="EE65" s="135"/>
      <c r="EF65" s="135"/>
      <c r="EG65" s="135"/>
      <c r="EH65" s="135"/>
      <c r="EI65" s="135"/>
      <c r="EJ65" s="135"/>
      <c r="EK65" s="135"/>
      <c r="EL65" s="135"/>
      <c r="EM65" s="135"/>
      <c r="EN65" s="135"/>
      <c r="EO65" s="135"/>
      <c r="EP65" s="135"/>
      <c r="EQ65" s="135"/>
      <c r="ER65" s="135"/>
      <c r="ES65" s="135"/>
      <c r="ET65" s="135"/>
      <c r="EU65" s="135"/>
      <c r="EV65" s="135"/>
      <c r="EW65" s="135"/>
      <c r="EX65" s="135"/>
      <c r="EY65" s="135"/>
      <c r="EZ65" s="135"/>
      <c r="FA65" s="135"/>
      <c r="FB65" s="135"/>
      <c r="FC65" s="135"/>
      <c r="FD65" s="135"/>
      <c r="FE65" s="135"/>
      <c r="FF65" s="135"/>
      <c r="FG65" s="135"/>
      <c r="FH65" s="135"/>
      <c r="FI65" s="135"/>
      <c r="FJ65" s="135"/>
      <c r="FK65" s="135"/>
      <c r="FL65" s="135"/>
      <c r="FM65" s="135"/>
      <c r="FN65" s="135"/>
      <c r="FO65" s="135"/>
      <c r="FP65" s="135"/>
      <c r="FQ65" s="135"/>
      <c r="FR65" s="135"/>
      <c r="FS65" s="135"/>
      <c r="FT65" s="135"/>
      <c r="FU65" s="135"/>
      <c r="FV65" s="135"/>
      <c r="FW65" s="135"/>
      <c r="FX65" s="135"/>
      <c r="FY65" s="135"/>
      <c r="FZ65" s="135"/>
      <c r="GA65" s="135"/>
      <c r="GB65" s="135"/>
      <c r="GC65" s="135"/>
      <c r="GD65" s="135"/>
      <c r="GE65" s="135"/>
      <c r="GF65" s="135"/>
      <c r="GG65" s="135"/>
      <c r="GH65" s="135"/>
      <c r="GI65" s="135"/>
      <c r="GJ65" s="135"/>
      <c r="GK65" s="135"/>
      <c r="GL65" s="135"/>
      <c r="GM65" s="135"/>
      <c r="GN65" s="135"/>
      <c r="GO65" s="135"/>
      <c r="GP65" s="135"/>
      <c r="GQ65" s="135"/>
      <c r="GR65" s="135"/>
      <c r="GS65" s="135"/>
      <c r="GT65" s="135"/>
      <c r="GU65" s="135"/>
      <c r="GV65" s="135"/>
      <c r="GW65" s="135"/>
      <c r="GX65" s="135"/>
      <c r="GY65" s="135"/>
      <c r="GZ65" s="135"/>
    </row>
    <row r="66" spans="1:208" ht="16.5" customHeight="1">
      <c r="A66" s="685"/>
      <c r="B66" s="694"/>
      <c r="C66" s="685"/>
      <c r="D66" s="686"/>
      <c r="E66" s="686"/>
      <c r="F66" s="686"/>
      <c r="G66" s="692"/>
      <c r="H66" s="693"/>
      <c r="I66" s="689"/>
      <c r="J66" s="689"/>
      <c r="K66" s="689"/>
      <c r="L66" s="689"/>
      <c r="M66" s="689"/>
      <c r="N66" s="689"/>
      <c r="O66" s="689"/>
      <c r="P66" s="690"/>
      <c r="Q66" s="687" t="str">
        <f>IF(ISBLANK(A66),"",IF(ISBLANK(G66),SUM(H66:P67),0))</f>
        <v/>
      </c>
      <c r="R66" s="688" t="str">
        <f>IF((Q66=""),"",(Q66+R64))</f>
        <v/>
      </c>
      <c r="S66" s="681">
        <f>IF((G66="X"),0,COUNT(H66:P67))</f>
        <v>0</v>
      </c>
      <c r="T66" s="719"/>
      <c r="U66" s="721"/>
      <c r="V66" s="719"/>
      <c r="W66" s="723"/>
      <c r="X66" s="723"/>
      <c r="Y66" s="723"/>
      <c r="Z66" s="717"/>
      <c r="AA66" s="705"/>
      <c r="AB66" s="695"/>
      <c r="AC66" s="695"/>
      <c r="AD66" s="695"/>
      <c r="AE66" s="695"/>
      <c r="AF66" s="695"/>
      <c r="AG66" s="695"/>
      <c r="AH66" s="695"/>
      <c r="AI66" s="725"/>
      <c r="AJ66" s="727" t="str">
        <f>IF(ISBLANK(T66),"",IF(ISBLANK(Z66),SUM(AA66:AI67),0))</f>
        <v/>
      </c>
      <c r="AK66" s="688" t="str">
        <f>IF((AJ66=""),"",(AJ66+AK64))</f>
        <v/>
      </c>
      <c r="AL66" s="681">
        <f>IF((Z66="X"),0,COUNT(AA66:AI67))</f>
        <v>0</v>
      </c>
      <c r="AM66" s="446"/>
      <c r="AN66" s="135"/>
      <c r="AO66" s="135"/>
      <c r="AP66" s="135"/>
      <c r="AQ66" s="135"/>
      <c r="AR66" s="135"/>
      <c r="AS66" s="135"/>
      <c r="AT66" s="135"/>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c r="ED66" s="135"/>
      <c r="EE66" s="135"/>
      <c r="EF66" s="135"/>
      <c r="EG66" s="135"/>
      <c r="EH66" s="135"/>
      <c r="EI66" s="135"/>
      <c r="EJ66" s="135"/>
      <c r="EK66" s="135"/>
      <c r="EL66" s="135"/>
      <c r="EM66" s="135"/>
      <c r="EN66" s="135"/>
      <c r="EO66" s="135"/>
      <c r="EP66" s="135"/>
      <c r="EQ66" s="135"/>
      <c r="ER66" s="135"/>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35"/>
      <c r="FO66" s="135"/>
      <c r="FP66" s="135"/>
      <c r="FQ66" s="135"/>
      <c r="FR66" s="135"/>
      <c r="FS66" s="135"/>
      <c r="FT66" s="135"/>
      <c r="FU66" s="135"/>
      <c r="FV66" s="135"/>
      <c r="FW66" s="135"/>
      <c r="FX66" s="135"/>
      <c r="FY66" s="135"/>
      <c r="FZ66" s="135"/>
      <c r="GA66" s="135"/>
      <c r="GB66" s="135"/>
      <c r="GC66" s="135"/>
      <c r="GD66" s="135"/>
      <c r="GE66" s="135"/>
      <c r="GF66" s="135"/>
      <c r="GG66" s="135"/>
      <c r="GH66" s="135"/>
      <c r="GI66" s="135"/>
      <c r="GJ66" s="135"/>
      <c r="GK66" s="135"/>
      <c r="GL66" s="135"/>
      <c r="GM66" s="135"/>
      <c r="GN66" s="135"/>
      <c r="GO66" s="135"/>
      <c r="GP66" s="135"/>
      <c r="GQ66" s="135"/>
      <c r="GR66" s="135"/>
      <c r="GS66" s="135"/>
      <c r="GT66" s="135"/>
      <c r="GU66" s="135"/>
      <c r="GV66" s="135"/>
      <c r="GW66" s="135"/>
      <c r="GX66" s="135"/>
      <c r="GY66" s="135"/>
      <c r="GZ66" s="135"/>
    </row>
    <row r="67" spans="1:208" ht="16.5" customHeight="1">
      <c r="A67" s="685"/>
      <c r="B67" s="694"/>
      <c r="C67" s="685"/>
      <c r="D67" s="686"/>
      <c r="E67" s="686"/>
      <c r="F67" s="686"/>
      <c r="G67" s="692"/>
      <c r="H67" s="693"/>
      <c r="I67" s="689"/>
      <c r="J67" s="689"/>
      <c r="K67" s="689"/>
      <c r="L67" s="689"/>
      <c r="M67" s="689"/>
      <c r="N67" s="689"/>
      <c r="O67" s="689"/>
      <c r="P67" s="691"/>
      <c r="Q67" s="687"/>
      <c r="R67" s="688"/>
      <c r="S67" s="681"/>
      <c r="T67" s="720"/>
      <c r="U67" s="722"/>
      <c r="V67" s="720"/>
      <c r="W67" s="724"/>
      <c r="X67" s="724"/>
      <c r="Y67" s="724"/>
      <c r="Z67" s="718"/>
      <c r="AA67" s="706"/>
      <c r="AB67" s="696"/>
      <c r="AC67" s="696"/>
      <c r="AD67" s="696"/>
      <c r="AE67" s="696"/>
      <c r="AF67" s="696"/>
      <c r="AG67" s="696"/>
      <c r="AH67" s="696"/>
      <c r="AI67" s="726"/>
      <c r="AJ67" s="728"/>
      <c r="AK67" s="688"/>
      <c r="AL67" s="681"/>
      <c r="AM67" s="446"/>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c r="ED67" s="135"/>
      <c r="EE67" s="135"/>
      <c r="EF67" s="135"/>
      <c r="EG67" s="135"/>
      <c r="EH67" s="135"/>
      <c r="EI67" s="135"/>
      <c r="EJ67" s="135"/>
      <c r="EK67" s="135"/>
      <c r="EL67" s="135"/>
      <c r="EM67" s="135"/>
      <c r="EN67" s="135"/>
      <c r="EO67" s="135"/>
      <c r="EP67" s="135"/>
      <c r="EQ67" s="135"/>
      <c r="ER67" s="135"/>
      <c r="ES67" s="135"/>
      <c r="ET67" s="135"/>
      <c r="EU67" s="135"/>
      <c r="EV67" s="135"/>
      <c r="EW67" s="135"/>
      <c r="EX67" s="135"/>
      <c r="EY67" s="135"/>
      <c r="EZ67" s="135"/>
      <c r="FA67" s="135"/>
      <c r="FB67" s="135"/>
      <c r="FC67" s="135"/>
      <c r="FD67" s="135"/>
      <c r="FE67" s="135"/>
      <c r="FF67" s="135"/>
      <c r="FG67" s="135"/>
      <c r="FH67" s="135"/>
      <c r="FI67" s="135"/>
      <c r="FJ67" s="135"/>
      <c r="FK67" s="135"/>
      <c r="FL67" s="135"/>
      <c r="FM67" s="135"/>
      <c r="FN67" s="135"/>
      <c r="FO67" s="135"/>
      <c r="FP67" s="135"/>
      <c r="FQ67" s="135"/>
      <c r="FR67" s="135"/>
      <c r="FS67" s="135"/>
      <c r="FT67" s="135"/>
      <c r="FU67" s="135"/>
      <c r="FV67" s="135"/>
      <c r="FW67" s="135"/>
      <c r="FX67" s="135"/>
      <c r="FY67" s="135"/>
      <c r="FZ67" s="135"/>
      <c r="GA67" s="135"/>
      <c r="GB67" s="135"/>
      <c r="GC67" s="135"/>
      <c r="GD67" s="135"/>
      <c r="GE67" s="135"/>
      <c r="GF67" s="135"/>
      <c r="GG67" s="135"/>
      <c r="GH67" s="135"/>
      <c r="GI67" s="135"/>
      <c r="GJ67" s="135"/>
      <c r="GK67" s="135"/>
      <c r="GL67" s="135"/>
      <c r="GM67" s="135"/>
      <c r="GN67" s="135"/>
      <c r="GO67" s="135"/>
      <c r="GP67" s="135"/>
      <c r="GQ67" s="135"/>
      <c r="GR67" s="135"/>
      <c r="GS67" s="135"/>
      <c r="GT67" s="135"/>
      <c r="GU67" s="135"/>
      <c r="GV67" s="135"/>
      <c r="GW67" s="135"/>
      <c r="GX67" s="135"/>
      <c r="GY67" s="135"/>
      <c r="GZ67" s="135"/>
    </row>
    <row r="68" spans="1:208" ht="16.5" customHeight="1">
      <c r="A68" s="693"/>
      <c r="B68" s="699"/>
      <c r="C68" s="693"/>
      <c r="D68" s="689"/>
      <c r="E68" s="689"/>
      <c r="F68" s="689"/>
      <c r="G68" s="700"/>
      <c r="H68" s="701"/>
      <c r="I68" s="599"/>
      <c r="J68" s="599"/>
      <c r="K68" s="599"/>
      <c r="L68" s="599"/>
      <c r="M68" s="599"/>
      <c r="N68" s="599"/>
      <c r="O68" s="599"/>
      <c r="P68" s="697"/>
      <c r="Q68" s="702" t="str">
        <f>IF(ISBLANK(A68),"",IF(ISBLANK(G68),SUM(H68:P69),0))</f>
        <v/>
      </c>
      <c r="R68" s="688" t="str">
        <f>IF((Q68=""),"",(Q68+R66))</f>
        <v/>
      </c>
      <c r="S68" s="681">
        <f>IF((G68="X"),0,COUNT(H68:P69))</f>
        <v>0</v>
      </c>
      <c r="T68" s="693"/>
      <c r="U68" s="703"/>
      <c r="V68" s="705"/>
      <c r="W68" s="695"/>
      <c r="X68" s="695"/>
      <c r="Y68" s="695"/>
      <c r="Z68" s="713"/>
      <c r="AA68" s="715"/>
      <c r="AB68" s="707"/>
      <c r="AC68" s="707"/>
      <c r="AD68" s="707"/>
      <c r="AE68" s="707"/>
      <c r="AF68" s="707"/>
      <c r="AG68" s="707"/>
      <c r="AH68" s="707"/>
      <c r="AI68" s="709"/>
      <c r="AJ68" s="711" t="str">
        <f>IF(ISBLANK(T68),"",IF(ISBLANK(Z68),SUM(AA68:AI69),0))</f>
        <v/>
      </c>
      <c r="AK68" s="688" t="str">
        <f>IF((AJ68=""),"",(AJ68+AK66))</f>
        <v/>
      </c>
      <c r="AL68" s="681">
        <f>IF((Z68="X"),0,COUNT(AA68:AI69))</f>
        <v>0</v>
      </c>
      <c r="AM68" s="446"/>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35"/>
      <c r="FO68" s="135"/>
      <c r="FP68" s="135"/>
      <c r="FQ68" s="135"/>
      <c r="FR68" s="135"/>
      <c r="FS68" s="135"/>
      <c r="FT68" s="135"/>
      <c r="FU68" s="135"/>
      <c r="FV68" s="135"/>
      <c r="FW68" s="135"/>
      <c r="FX68" s="135"/>
      <c r="FY68" s="135"/>
      <c r="FZ68" s="135"/>
      <c r="GA68" s="135"/>
      <c r="GB68" s="135"/>
      <c r="GC68" s="135"/>
      <c r="GD68" s="135"/>
      <c r="GE68" s="135"/>
      <c r="GF68" s="135"/>
      <c r="GG68" s="135"/>
      <c r="GH68" s="135"/>
      <c r="GI68" s="135"/>
      <c r="GJ68" s="135"/>
      <c r="GK68" s="135"/>
      <c r="GL68" s="135"/>
      <c r="GM68" s="135"/>
      <c r="GN68" s="135"/>
      <c r="GO68" s="135"/>
      <c r="GP68" s="135"/>
      <c r="GQ68" s="135"/>
      <c r="GR68" s="135"/>
      <c r="GS68" s="135"/>
      <c r="GT68" s="135"/>
      <c r="GU68" s="135"/>
      <c r="GV68" s="135"/>
      <c r="GW68" s="135"/>
      <c r="GX68" s="135"/>
      <c r="GY68" s="135"/>
      <c r="GZ68" s="135"/>
    </row>
    <row r="69" spans="1:208" ht="16.5" customHeight="1">
      <c r="A69" s="693"/>
      <c r="B69" s="699"/>
      <c r="C69" s="693"/>
      <c r="D69" s="689"/>
      <c r="E69" s="689"/>
      <c r="F69" s="689"/>
      <c r="G69" s="700"/>
      <c r="H69" s="701"/>
      <c r="I69" s="599"/>
      <c r="J69" s="599"/>
      <c r="K69" s="599"/>
      <c r="L69" s="599"/>
      <c r="M69" s="599"/>
      <c r="N69" s="599"/>
      <c r="O69" s="599"/>
      <c r="P69" s="698"/>
      <c r="Q69" s="702"/>
      <c r="R69" s="688"/>
      <c r="S69" s="681"/>
      <c r="T69" s="693"/>
      <c r="U69" s="704"/>
      <c r="V69" s="706"/>
      <c r="W69" s="696"/>
      <c r="X69" s="696"/>
      <c r="Y69" s="696"/>
      <c r="Z69" s="714"/>
      <c r="AA69" s="716"/>
      <c r="AB69" s="708"/>
      <c r="AC69" s="708"/>
      <c r="AD69" s="708"/>
      <c r="AE69" s="708"/>
      <c r="AF69" s="708"/>
      <c r="AG69" s="708"/>
      <c r="AH69" s="708"/>
      <c r="AI69" s="710"/>
      <c r="AJ69" s="712"/>
      <c r="AK69" s="688"/>
      <c r="AL69" s="681"/>
      <c r="AM69" s="446"/>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c r="EW69" s="135"/>
      <c r="EX69" s="135"/>
      <c r="EY69" s="135"/>
      <c r="EZ69" s="135"/>
      <c r="FA69" s="135"/>
      <c r="FB69" s="135"/>
      <c r="FC69" s="135"/>
      <c r="FD69" s="135"/>
      <c r="FE69" s="135"/>
      <c r="FF69" s="135"/>
      <c r="FG69" s="135"/>
      <c r="FH69" s="135"/>
      <c r="FI69" s="135"/>
      <c r="FJ69" s="135"/>
      <c r="FK69" s="135"/>
      <c r="FL69" s="135"/>
      <c r="FM69" s="135"/>
      <c r="FN69" s="135"/>
      <c r="FO69" s="135"/>
      <c r="FP69" s="135"/>
      <c r="FQ69" s="135"/>
      <c r="FR69" s="135"/>
      <c r="FS69" s="135"/>
      <c r="FT69" s="135"/>
      <c r="FU69" s="135"/>
      <c r="FV69" s="135"/>
      <c r="FW69" s="135"/>
      <c r="FX69" s="135"/>
      <c r="FY69" s="135"/>
      <c r="FZ69" s="135"/>
      <c r="GA69" s="135"/>
      <c r="GB69" s="135"/>
      <c r="GC69" s="135"/>
      <c r="GD69" s="135"/>
      <c r="GE69" s="135"/>
      <c r="GF69" s="135"/>
      <c r="GG69" s="135"/>
      <c r="GH69" s="135"/>
      <c r="GI69" s="135"/>
      <c r="GJ69" s="135"/>
      <c r="GK69" s="135"/>
      <c r="GL69" s="135"/>
      <c r="GM69" s="135"/>
      <c r="GN69" s="135"/>
      <c r="GO69" s="135"/>
      <c r="GP69" s="135"/>
      <c r="GQ69" s="135"/>
      <c r="GR69" s="135"/>
      <c r="GS69" s="135"/>
      <c r="GT69" s="135"/>
      <c r="GU69" s="135"/>
      <c r="GV69" s="135"/>
      <c r="GW69" s="135"/>
      <c r="GX69" s="135"/>
      <c r="GY69" s="135"/>
      <c r="GZ69" s="135"/>
    </row>
    <row r="70" spans="1:208" ht="16.5" customHeight="1">
      <c r="A70" s="685"/>
      <c r="B70" s="694"/>
      <c r="C70" s="685"/>
      <c r="D70" s="686"/>
      <c r="E70" s="686"/>
      <c r="F70" s="686"/>
      <c r="G70" s="692"/>
      <c r="H70" s="693"/>
      <c r="I70" s="689"/>
      <c r="J70" s="689"/>
      <c r="K70" s="689"/>
      <c r="L70" s="689"/>
      <c r="M70" s="689"/>
      <c r="N70" s="689"/>
      <c r="O70" s="689"/>
      <c r="P70" s="690"/>
      <c r="Q70" s="687" t="str">
        <f>IF(ISBLANK(A70),"",IF(ISBLANK(G70),SUM(H70:P71),0))</f>
        <v/>
      </c>
      <c r="R70" s="688" t="str">
        <f>IF((Q70=""),"",(Q70+R68))</f>
        <v/>
      </c>
      <c r="S70" s="681">
        <f>IF((G70="X"),0,COUNT(H70:P71))</f>
        <v>0</v>
      </c>
      <c r="T70" s="719"/>
      <c r="U70" s="721"/>
      <c r="V70" s="719"/>
      <c r="W70" s="723"/>
      <c r="X70" s="723"/>
      <c r="Y70" s="723"/>
      <c r="Z70" s="717"/>
      <c r="AA70" s="705"/>
      <c r="AB70" s="695"/>
      <c r="AC70" s="695"/>
      <c r="AD70" s="695"/>
      <c r="AE70" s="695"/>
      <c r="AF70" s="695"/>
      <c r="AG70" s="695"/>
      <c r="AH70" s="695"/>
      <c r="AI70" s="725"/>
      <c r="AJ70" s="727" t="str">
        <f>IF(ISBLANK(T70),"",IF(ISBLANK(Z70),SUM(AA70:AI71),0))</f>
        <v/>
      </c>
      <c r="AK70" s="688" t="str">
        <f>IF((AJ70=""),"",(AJ70+AK68))</f>
        <v/>
      </c>
      <c r="AL70" s="681">
        <f>IF((Z70="X"),0,COUNT(AA70:AI71))</f>
        <v>0</v>
      </c>
      <c r="AM70" s="446"/>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5"/>
      <c r="CY70" s="135"/>
      <c r="CZ70" s="135"/>
      <c r="DA70" s="135"/>
      <c r="DB70" s="135"/>
      <c r="DC70" s="135"/>
      <c r="DD70" s="135"/>
      <c r="DE70" s="135"/>
      <c r="DF70" s="135"/>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c r="EV70" s="135"/>
      <c r="EW70" s="135"/>
      <c r="EX70" s="135"/>
      <c r="EY70" s="135"/>
      <c r="EZ70" s="135"/>
      <c r="FA70" s="135"/>
      <c r="FB70" s="135"/>
      <c r="FC70" s="135"/>
      <c r="FD70" s="135"/>
      <c r="FE70" s="135"/>
      <c r="FF70" s="135"/>
      <c r="FG70" s="135"/>
      <c r="FH70" s="135"/>
      <c r="FI70" s="135"/>
      <c r="FJ70" s="135"/>
      <c r="FK70" s="135"/>
      <c r="FL70" s="135"/>
      <c r="FM70" s="135"/>
      <c r="FN70" s="135"/>
      <c r="FO70" s="135"/>
      <c r="FP70" s="135"/>
      <c r="FQ70" s="135"/>
      <c r="FR70" s="135"/>
      <c r="FS70" s="135"/>
      <c r="FT70" s="135"/>
      <c r="FU70" s="135"/>
      <c r="FV70" s="135"/>
      <c r="FW70" s="135"/>
      <c r="FX70" s="135"/>
      <c r="FY70" s="135"/>
      <c r="FZ70" s="135"/>
      <c r="GA70" s="135"/>
      <c r="GB70" s="135"/>
      <c r="GC70" s="135"/>
      <c r="GD70" s="135"/>
      <c r="GE70" s="135"/>
      <c r="GF70" s="135"/>
      <c r="GG70" s="135"/>
      <c r="GH70" s="135"/>
      <c r="GI70" s="135"/>
      <c r="GJ70" s="135"/>
      <c r="GK70" s="135"/>
      <c r="GL70" s="135"/>
      <c r="GM70" s="135"/>
      <c r="GN70" s="135"/>
      <c r="GO70" s="135"/>
      <c r="GP70" s="135"/>
      <c r="GQ70" s="135"/>
      <c r="GR70" s="135"/>
      <c r="GS70" s="135"/>
      <c r="GT70" s="135"/>
      <c r="GU70" s="135"/>
      <c r="GV70" s="135"/>
      <c r="GW70" s="135"/>
      <c r="GX70" s="135"/>
      <c r="GY70" s="135"/>
      <c r="GZ70" s="135"/>
    </row>
    <row r="71" spans="1:208" ht="16.5" customHeight="1">
      <c r="A71" s="685"/>
      <c r="B71" s="694"/>
      <c r="C71" s="685"/>
      <c r="D71" s="686"/>
      <c r="E71" s="686"/>
      <c r="F71" s="686"/>
      <c r="G71" s="692"/>
      <c r="H71" s="693"/>
      <c r="I71" s="689"/>
      <c r="J71" s="689"/>
      <c r="K71" s="689"/>
      <c r="L71" s="689"/>
      <c r="M71" s="689"/>
      <c r="N71" s="689"/>
      <c r="O71" s="689"/>
      <c r="P71" s="691"/>
      <c r="Q71" s="687"/>
      <c r="R71" s="688"/>
      <c r="S71" s="681"/>
      <c r="T71" s="720"/>
      <c r="U71" s="722"/>
      <c r="V71" s="720"/>
      <c r="W71" s="724"/>
      <c r="X71" s="724"/>
      <c r="Y71" s="724"/>
      <c r="Z71" s="718"/>
      <c r="AA71" s="706"/>
      <c r="AB71" s="696"/>
      <c r="AC71" s="696"/>
      <c r="AD71" s="696"/>
      <c r="AE71" s="696"/>
      <c r="AF71" s="696"/>
      <c r="AG71" s="696"/>
      <c r="AH71" s="696"/>
      <c r="AI71" s="726"/>
      <c r="AJ71" s="728"/>
      <c r="AK71" s="688"/>
      <c r="AL71" s="681"/>
      <c r="AM71" s="446"/>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c r="CM71" s="135"/>
      <c r="CN71" s="135"/>
      <c r="CO71" s="135"/>
      <c r="CP71" s="135"/>
      <c r="CQ71" s="135"/>
      <c r="CR71" s="135"/>
      <c r="CS71" s="135"/>
      <c r="CT71" s="135"/>
      <c r="CU71" s="135"/>
      <c r="CV71" s="135"/>
      <c r="CW71" s="135"/>
      <c r="CX71" s="135"/>
      <c r="CY71" s="135"/>
      <c r="CZ71" s="135"/>
      <c r="DA71" s="135"/>
      <c r="DB71" s="135"/>
      <c r="DC71" s="135"/>
      <c r="DD71" s="135"/>
      <c r="DE71" s="135"/>
      <c r="DF71" s="135"/>
      <c r="DG71" s="135"/>
      <c r="DH71" s="135"/>
      <c r="DI71" s="135"/>
      <c r="DJ71" s="135"/>
      <c r="DK71" s="135"/>
      <c r="DL71" s="135"/>
      <c r="DM71" s="135"/>
      <c r="DN71" s="135"/>
      <c r="DO71" s="135"/>
      <c r="DP71" s="135"/>
      <c r="DQ71" s="135"/>
      <c r="DR71" s="135"/>
      <c r="DS71" s="135"/>
      <c r="DT71" s="135"/>
      <c r="DU71" s="135"/>
      <c r="DV71" s="135"/>
      <c r="DW71" s="135"/>
      <c r="DX71" s="135"/>
      <c r="DY71" s="135"/>
      <c r="DZ71" s="135"/>
      <c r="EA71" s="135"/>
      <c r="EB71" s="135"/>
      <c r="EC71" s="135"/>
      <c r="ED71" s="135"/>
      <c r="EE71" s="135"/>
      <c r="EF71" s="135"/>
      <c r="EG71" s="135"/>
      <c r="EH71" s="135"/>
      <c r="EI71" s="135"/>
      <c r="EJ71" s="135"/>
      <c r="EK71" s="135"/>
      <c r="EL71" s="135"/>
      <c r="EM71" s="135"/>
      <c r="EN71" s="135"/>
      <c r="EO71" s="135"/>
      <c r="EP71" s="135"/>
      <c r="EQ71" s="135"/>
      <c r="ER71" s="135"/>
      <c r="ES71" s="135"/>
      <c r="ET71" s="135"/>
      <c r="EU71" s="135"/>
      <c r="EV71" s="135"/>
      <c r="EW71" s="135"/>
      <c r="EX71" s="135"/>
      <c r="EY71" s="135"/>
      <c r="EZ71" s="135"/>
      <c r="FA71" s="135"/>
      <c r="FB71" s="135"/>
      <c r="FC71" s="135"/>
      <c r="FD71" s="135"/>
      <c r="FE71" s="135"/>
      <c r="FF71" s="135"/>
      <c r="FG71" s="135"/>
      <c r="FH71" s="135"/>
      <c r="FI71" s="135"/>
      <c r="FJ71" s="135"/>
      <c r="FK71" s="135"/>
      <c r="FL71" s="135"/>
      <c r="FM71" s="135"/>
      <c r="FN71" s="135"/>
      <c r="FO71" s="135"/>
      <c r="FP71" s="135"/>
      <c r="FQ71" s="135"/>
      <c r="FR71" s="135"/>
      <c r="FS71" s="135"/>
      <c r="FT71" s="135"/>
      <c r="FU71" s="135"/>
      <c r="FV71" s="135"/>
      <c r="FW71" s="135"/>
      <c r="FX71" s="135"/>
      <c r="FY71" s="135"/>
      <c r="FZ71" s="135"/>
      <c r="GA71" s="135"/>
      <c r="GB71" s="135"/>
      <c r="GC71" s="135"/>
      <c r="GD71" s="135"/>
      <c r="GE71" s="135"/>
      <c r="GF71" s="135"/>
      <c r="GG71" s="135"/>
      <c r="GH71" s="135"/>
      <c r="GI71" s="135"/>
      <c r="GJ71" s="135"/>
      <c r="GK71" s="135"/>
      <c r="GL71" s="135"/>
      <c r="GM71" s="135"/>
      <c r="GN71" s="135"/>
      <c r="GO71" s="135"/>
      <c r="GP71" s="135"/>
      <c r="GQ71" s="135"/>
      <c r="GR71" s="135"/>
      <c r="GS71" s="135"/>
      <c r="GT71" s="135"/>
      <c r="GU71" s="135"/>
      <c r="GV71" s="135"/>
      <c r="GW71" s="135"/>
      <c r="GX71" s="135"/>
      <c r="GY71" s="135"/>
      <c r="GZ71" s="135"/>
    </row>
    <row r="72" spans="1:208" ht="16.5" customHeight="1">
      <c r="A72" s="693"/>
      <c r="B72" s="699"/>
      <c r="C72" s="693"/>
      <c r="D72" s="689"/>
      <c r="E72" s="689"/>
      <c r="F72" s="689"/>
      <c r="G72" s="700"/>
      <c r="H72" s="701"/>
      <c r="I72" s="599"/>
      <c r="J72" s="599"/>
      <c r="K72" s="599"/>
      <c r="L72" s="599"/>
      <c r="M72" s="599"/>
      <c r="N72" s="599"/>
      <c r="O72" s="599"/>
      <c r="P72" s="697"/>
      <c r="Q72" s="702" t="str">
        <f>IF(ISBLANK(A72),"",IF(ISBLANK(G72),SUM(H72:P73),0))</f>
        <v/>
      </c>
      <c r="R72" s="688" t="str">
        <f>IF((Q72=""),"",(Q72+R70))</f>
        <v/>
      </c>
      <c r="S72" s="681">
        <f>IF((G72="X"),0,COUNT(H72:P73))</f>
        <v>0</v>
      </c>
      <c r="T72" s="693"/>
      <c r="U72" s="703"/>
      <c r="V72" s="705"/>
      <c r="W72" s="695"/>
      <c r="X72" s="695"/>
      <c r="Y72" s="695"/>
      <c r="Z72" s="713"/>
      <c r="AA72" s="715"/>
      <c r="AB72" s="707"/>
      <c r="AC72" s="707"/>
      <c r="AD72" s="707"/>
      <c r="AE72" s="707"/>
      <c r="AF72" s="707"/>
      <c r="AG72" s="707"/>
      <c r="AH72" s="707"/>
      <c r="AI72" s="709"/>
      <c r="AJ72" s="711" t="str">
        <f>IF(ISBLANK(T72),"",IF(ISBLANK(Z72),SUM(AA72:AI73),0))</f>
        <v/>
      </c>
      <c r="AK72" s="688" t="str">
        <f>IF((AJ72=""),"",(AJ72+AK70))</f>
        <v/>
      </c>
      <c r="AL72" s="681">
        <f>IF((Z72="X"),0,COUNT(AA72:AI73))</f>
        <v>0</v>
      </c>
      <c r="AM72" s="446"/>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c r="EN72" s="135"/>
      <c r="EO72" s="135"/>
      <c r="EP72" s="135"/>
      <c r="EQ72" s="135"/>
      <c r="ER72" s="135"/>
      <c r="ES72" s="135"/>
      <c r="ET72" s="135"/>
      <c r="EU72" s="135"/>
      <c r="EV72" s="135"/>
      <c r="EW72" s="135"/>
      <c r="EX72" s="135"/>
      <c r="EY72" s="135"/>
      <c r="EZ72" s="135"/>
      <c r="FA72" s="135"/>
      <c r="FB72" s="135"/>
      <c r="FC72" s="135"/>
      <c r="FD72" s="135"/>
      <c r="FE72" s="135"/>
      <c r="FF72" s="135"/>
      <c r="FG72" s="135"/>
      <c r="FH72" s="135"/>
      <c r="FI72" s="135"/>
      <c r="FJ72" s="135"/>
      <c r="FK72" s="135"/>
      <c r="FL72" s="135"/>
      <c r="FM72" s="135"/>
      <c r="FN72" s="135"/>
      <c r="FO72" s="135"/>
      <c r="FP72" s="135"/>
      <c r="FQ72" s="135"/>
      <c r="FR72" s="135"/>
      <c r="FS72" s="135"/>
      <c r="FT72" s="135"/>
      <c r="FU72" s="135"/>
      <c r="FV72" s="135"/>
      <c r="FW72" s="135"/>
      <c r="FX72" s="135"/>
      <c r="FY72" s="135"/>
      <c r="FZ72" s="135"/>
      <c r="GA72" s="135"/>
      <c r="GB72" s="135"/>
      <c r="GC72" s="135"/>
      <c r="GD72" s="135"/>
      <c r="GE72" s="135"/>
      <c r="GF72" s="135"/>
      <c r="GG72" s="135"/>
      <c r="GH72" s="135"/>
      <c r="GI72" s="135"/>
      <c r="GJ72" s="135"/>
      <c r="GK72" s="135"/>
      <c r="GL72" s="135"/>
      <c r="GM72" s="135"/>
      <c r="GN72" s="135"/>
      <c r="GO72" s="135"/>
      <c r="GP72" s="135"/>
      <c r="GQ72" s="135"/>
      <c r="GR72" s="135"/>
      <c r="GS72" s="135"/>
      <c r="GT72" s="135"/>
      <c r="GU72" s="135"/>
      <c r="GV72" s="135"/>
      <c r="GW72" s="135"/>
      <c r="GX72" s="135"/>
      <c r="GY72" s="135"/>
      <c r="GZ72" s="135"/>
    </row>
    <row r="73" spans="1:208" ht="16.5" customHeight="1">
      <c r="A73" s="693"/>
      <c r="B73" s="699"/>
      <c r="C73" s="693"/>
      <c r="D73" s="689"/>
      <c r="E73" s="689"/>
      <c r="F73" s="689"/>
      <c r="G73" s="700"/>
      <c r="H73" s="701"/>
      <c r="I73" s="599"/>
      <c r="J73" s="599"/>
      <c r="K73" s="599"/>
      <c r="L73" s="599"/>
      <c r="M73" s="599"/>
      <c r="N73" s="599"/>
      <c r="O73" s="599"/>
      <c r="P73" s="698"/>
      <c r="Q73" s="702"/>
      <c r="R73" s="688"/>
      <c r="S73" s="681"/>
      <c r="T73" s="693"/>
      <c r="U73" s="704"/>
      <c r="V73" s="706"/>
      <c r="W73" s="696"/>
      <c r="X73" s="696"/>
      <c r="Y73" s="696"/>
      <c r="Z73" s="714"/>
      <c r="AA73" s="716"/>
      <c r="AB73" s="708"/>
      <c r="AC73" s="708"/>
      <c r="AD73" s="708"/>
      <c r="AE73" s="708"/>
      <c r="AF73" s="708"/>
      <c r="AG73" s="708"/>
      <c r="AH73" s="708"/>
      <c r="AI73" s="710"/>
      <c r="AJ73" s="712"/>
      <c r="AK73" s="688"/>
      <c r="AL73" s="681"/>
      <c r="AM73" s="446"/>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c r="EN73" s="135"/>
      <c r="EO73" s="135"/>
      <c r="EP73" s="135"/>
      <c r="EQ73" s="135"/>
      <c r="ER73" s="135"/>
      <c r="ES73" s="135"/>
      <c r="ET73" s="135"/>
      <c r="EU73" s="135"/>
      <c r="EV73" s="135"/>
      <c r="EW73" s="135"/>
      <c r="EX73" s="135"/>
      <c r="EY73" s="135"/>
      <c r="EZ73" s="135"/>
      <c r="FA73" s="135"/>
      <c r="FB73" s="135"/>
      <c r="FC73" s="135"/>
      <c r="FD73" s="135"/>
      <c r="FE73" s="135"/>
      <c r="FF73" s="135"/>
      <c r="FG73" s="135"/>
      <c r="FH73" s="135"/>
      <c r="FI73" s="135"/>
      <c r="FJ73" s="135"/>
      <c r="FK73" s="135"/>
      <c r="FL73" s="135"/>
      <c r="FM73" s="135"/>
      <c r="FN73" s="135"/>
      <c r="FO73" s="135"/>
      <c r="FP73" s="135"/>
      <c r="FQ73" s="135"/>
      <c r="FR73" s="135"/>
      <c r="FS73" s="135"/>
      <c r="FT73" s="135"/>
      <c r="FU73" s="135"/>
      <c r="FV73" s="135"/>
      <c r="FW73" s="135"/>
      <c r="FX73" s="135"/>
      <c r="FY73" s="135"/>
      <c r="FZ73" s="135"/>
      <c r="GA73" s="135"/>
      <c r="GB73" s="135"/>
      <c r="GC73" s="135"/>
      <c r="GD73" s="135"/>
      <c r="GE73" s="135"/>
      <c r="GF73" s="135"/>
      <c r="GG73" s="135"/>
      <c r="GH73" s="135"/>
      <c r="GI73" s="135"/>
      <c r="GJ73" s="135"/>
      <c r="GK73" s="135"/>
      <c r="GL73" s="135"/>
      <c r="GM73" s="135"/>
      <c r="GN73" s="135"/>
      <c r="GO73" s="135"/>
      <c r="GP73" s="135"/>
      <c r="GQ73" s="135"/>
      <c r="GR73" s="135"/>
      <c r="GS73" s="135"/>
      <c r="GT73" s="135"/>
      <c r="GU73" s="135"/>
      <c r="GV73" s="135"/>
      <c r="GW73" s="135"/>
      <c r="GX73" s="135"/>
      <c r="GY73" s="135"/>
      <c r="GZ73" s="135"/>
    </row>
    <row r="74" spans="1:208" ht="16.5" customHeight="1">
      <c r="A74" s="685"/>
      <c r="B74" s="694"/>
      <c r="C74" s="685"/>
      <c r="D74" s="686"/>
      <c r="E74" s="686"/>
      <c r="F74" s="686"/>
      <c r="G74" s="692"/>
      <c r="H74" s="693"/>
      <c r="I74" s="689"/>
      <c r="J74" s="689"/>
      <c r="K74" s="689"/>
      <c r="L74" s="689"/>
      <c r="M74" s="689"/>
      <c r="N74" s="689"/>
      <c r="O74" s="689"/>
      <c r="P74" s="690"/>
      <c r="Q74" s="687" t="str">
        <f>IF(ISBLANK(A74),"",IF(ISBLANK(G74),SUM(H74:P75),0))</f>
        <v/>
      </c>
      <c r="R74" s="688" t="str">
        <f>IF((Q74=""),"",(Q74+R72))</f>
        <v/>
      </c>
      <c r="S74" s="681">
        <f>IF((G74="X"),0,COUNT(H74:P75))</f>
        <v>0</v>
      </c>
      <c r="T74" s="719"/>
      <c r="U74" s="721"/>
      <c r="V74" s="719"/>
      <c r="W74" s="723"/>
      <c r="X74" s="723"/>
      <c r="Y74" s="723"/>
      <c r="Z74" s="717"/>
      <c r="AA74" s="705"/>
      <c r="AB74" s="695"/>
      <c r="AC74" s="695"/>
      <c r="AD74" s="695"/>
      <c r="AE74" s="695"/>
      <c r="AF74" s="695"/>
      <c r="AG74" s="695"/>
      <c r="AH74" s="695"/>
      <c r="AI74" s="725"/>
      <c r="AJ74" s="727" t="str">
        <f>IF(ISBLANK(T74),"",IF(ISBLANK(Z74),SUM(AA74:AI75),0))</f>
        <v/>
      </c>
      <c r="AK74" s="688" t="str">
        <f>IF((AJ74=""),"",(AJ74+AK72))</f>
        <v/>
      </c>
      <c r="AL74" s="681">
        <f>IF((Z74="X"),0,COUNT(AA74:AI75))</f>
        <v>0</v>
      </c>
      <c r="AM74" s="446"/>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c r="EN74" s="135"/>
      <c r="EO74" s="135"/>
      <c r="EP74" s="135"/>
      <c r="EQ74" s="135"/>
      <c r="ER74" s="135"/>
      <c r="ES74" s="135"/>
      <c r="ET74" s="135"/>
      <c r="EU74" s="135"/>
      <c r="EV74" s="135"/>
      <c r="EW74" s="135"/>
      <c r="EX74" s="135"/>
      <c r="EY74" s="135"/>
      <c r="EZ74" s="135"/>
      <c r="FA74" s="135"/>
      <c r="FB74" s="135"/>
      <c r="FC74" s="135"/>
      <c r="FD74" s="135"/>
      <c r="FE74" s="135"/>
      <c r="FF74" s="135"/>
      <c r="FG74" s="135"/>
      <c r="FH74" s="135"/>
      <c r="FI74" s="135"/>
      <c r="FJ74" s="135"/>
      <c r="FK74" s="135"/>
      <c r="FL74" s="135"/>
      <c r="FM74" s="135"/>
      <c r="FN74" s="135"/>
      <c r="FO74" s="135"/>
      <c r="FP74" s="135"/>
      <c r="FQ74" s="135"/>
      <c r="FR74" s="135"/>
      <c r="FS74" s="135"/>
      <c r="FT74" s="135"/>
      <c r="FU74" s="135"/>
      <c r="FV74" s="135"/>
      <c r="FW74" s="135"/>
      <c r="FX74" s="135"/>
      <c r="FY74" s="135"/>
      <c r="FZ74" s="135"/>
      <c r="GA74" s="135"/>
      <c r="GB74" s="135"/>
      <c r="GC74" s="135"/>
      <c r="GD74" s="135"/>
      <c r="GE74" s="135"/>
      <c r="GF74" s="135"/>
      <c r="GG74" s="135"/>
      <c r="GH74" s="135"/>
      <c r="GI74" s="135"/>
      <c r="GJ74" s="135"/>
      <c r="GK74" s="135"/>
      <c r="GL74" s="135"/>
      <c r="GM74" s="135"/>
      <c r="GN74" s="135"/>
      <c r="GO74" s="135"/>
      <c r="GP74" s="135"/>
      <c r="GQ74" s="135"/>
      <c r="GR74" s="135"/>
      <c r="GS74" s="135"/>
      <c r="GT74" s="135"/>
      <c r="GU74" s="135"/>
      <c r="GV74" s="135"/>
      <c r="GW74" s="135"/>
      <c r="GX74" s="135"/>
      <c r="GY74" s="135"/>
      <c r="GZ74" s="135"/>
    </row>
    <row r="75" spans="1:208" ht="16.5" customHeight="1">
      <c r="A75" s="685"/>
      <c r="B75" s="694"/>
      <c r="C75" s="685"/>
      <c r="D75" s="686"/>
      <c r="E75" s="686"/>
      <c r="F75" s="686"/>
      <c r="G75" s="692"/>
      <c r="H75" s="693"/>
      <c r="I75" s="689"/>
      <c r="J75" s="689"/>
      <c r="K75" s="689"/>
      <c r="L75" s="689"/>
      <c r="M75" s="689"/>
      <c r="N75" s="689"/>
      <c r="O75" s="689"/>
      <c r="P75" s="691"/>
      <c r="Q75" s="687"/>
      <c r="R75" s="688"/>
      <c r="S75" s="681"/>
      <c r="T75" s="720"/>
      <c r="U75" s="722"/>
      <c r="V75" s="720"/>
      <c r="W75" s="724"/>
      <c r="X75" s="724"/>
      <c r="Y75" s="724"/>
      <c r="Z75" s="718"/>
      <c r="AA75" s="706"/>
      <c r="AB75" s="696"/>
      <c r="AC75" s="696"/>
      <c r="AD75" s="696"/>
      <c r="AE75" s="696"/>
      <c r="AF75" s="696"/>
      <c r="AG75" s="696"/>
      <c r="AH75" s="696"/>
      <c r="AI75" s="726"/>
      <c r="AJ75" s="728"/>
      <c r="AK75" s="688"/>
      <c r="AL75" s="681"/>
      <c r="AM75" s="446"/>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c r="EN75" s="135"/>
      <c r="EO75" s="135"/>
      <c r="EP75" s="135"/>
      <c r="EQ75" s="135"/>
      <c r="ER75" s="135"/>
      <c r="ES75" s="135"/>
      <c r="ET75" s="135"/>
      <c r="EU75" s="135"/>
      <c r="EV75" s="135"/>
      <c r="EW75" s="135"/>
      <c r="EX75" s="135"/>
      <c r="EY75" s="135"/>
      <c r="EZ75" s="135"/>
      <c r="FA75" s="135"/>
      <c r="FB75" s="135"/>
      <c r="FC75" s="135"/>
      <c r="FD75" s="135"/>
      <c r="FE75" s="135"/>
      <c r="FF75" s="135"/>
      <c r="FG75" s="135"/>
      <c r="FH75" s="135"/>
      <c r="FI75" s="135"/>
      <c r="FJ75" s="135"/>
      <c r="FK75" s="135"/>
      <c r="FL75" s="135"/>
      <c r="FM75" s="135"/>
      <c r="FN75" s="135"/>
      <c r="FO75" s="135"/>
      <c r="FP75" s="135"/>
      <c r="FQ75" s="135"/>
      <c r="FR75" s="135"/>
      <c r="FS75" s="135"/>
      <c r="FT75" s="135"/>
      <c r="FU75" s="135"/>
      <c r="FV75" s="135"/>
      <c r="FW75" s="135"/>
      <c r="FX75" s="135"/>
      <c r="FY75" s="135"/>
      <c r="FZ75" s="135"/>
      <c r="GA75" s="135"/>
      <c r="GB75" s="135"/>
      <c r="GC75" s="135"/>
      <c r="GD75" s="135"/>
      <c r="GE75" s="135"/>
      <c r="GF75" s="135"/>
      <c r="GG75" s="135"/>
      <c r="GH75" s="135"/>
      <c r="GI75" s="135"/>
      <c r="GJ75" s="135"/>
      <c r="GK75" s="135"/>
      <c r="GL75" s="135"/>
      <c r="GM75" s="135"/>
      <c r="GN75" s="135"/>
      <c r="GO75" s="135"/>
      <c r="GP75" s="135"/>
      <c r="GQ75" s="135"/>
      <c r="GR75" s="135"/>
      <c r="GS75" s="135"/>
      <c r="GT75" s="135"/>
      <c r="GU75" s="135"/>
      <c r="GV75" s="135"/>
      <c r="GW75" s="135"/>
      <c r="GX75" s="135"/>
      <c r="GY75" s="135"/>
      <c r="GZ75" s="135"/>
    </row>
    <row r="76" spans="1:208" ht="16.5" customHeight="1">
      <c r="A76" s="693"/>
      <c r="B76" s="699"/>
      <c r="C76" s="693"/>
      <c r="D76" s="689"/>
      <c r="E76" s="689"/>
      <c r="F76" s="689"/>
      <c r="G76" s="700"/>
      <c r="H76" s="701"/>
      <c r="I76" s="599"/>
      <c r="J76" s="599"/>
      <c r="K76" s="599"/>
      <c r="L76" s="599"/>
      <c r="M76" s="599"/>
      <c r="N76" s="599"/>
      <c r="O76" s="599"/>
      <c r="P76" s="697"/>
      <c r="Q76" s="702" t="str">
        <f>IF(ISBLANK(A76),"",IF(ISBLANK(G76),SUM(H76:P77),0))</f>
        <v/>
      </c>
      <c r="R76" s="688" t="str">
        <f>IF((Q76=""),"",(Q76+R74))</f>
        <v/>
      </c>
      <c r="S76" s="681">
        <f>IF((G76="X"),0,COUNT(H76:P77))</f>
        <v>0</v>
      </c>
      <c r="T76" s="693"/>
      <c r="U76" s="703"/>
      <c r="V76" s="705"/>
      <c r="W76" s="695"/>
      <c r="X76" s="695"/>
      <c r="Y76" s="695"/>
      <c r="Z76" s="713"/>
      <c r="AA76" s="715"/>
      <c r="AB76" s="707"/>
      <c r="AC76" s="707"/>
      <c r="AD76" s="707"/>
      <c r="AE76" s="707"/>
      <c r="AF76" s="707"/>
      <c r="AG76" s="707"/>
      <c r="AH76" s="707"/>
      <c r="AI76" s="709"/>
      <c r="AJ76" s="711" t="str">
        <f>IF(ISBLANK(T76),"",IF(ISBLANK(Z76),SUM(AA76:AI77),0))</f>
        <v/>
      </c>
      <c r="AK76" s="688" t="str">
        <f>IF((AJ76=""),"",(AJ76+AK74))</f>
        <v/>
      </c>
      <c r="AL76" s="681">
        <f>IF((Z76="X"),0,COUNT(AA76:AI77))</f>
        <v>0</v>
      </c>
      <c r="AM76" s="446"/>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c r="EN76" s="135"/>
      <c r="EO76" s="135"/>
      <c r="EP76" s="135"/>
      <c r="EQ76" s="135"/>
      <c r="ER76" s="135"/>
      <c r="ES76" s="135"/>
      <c r="ET76" s="135"/>
      <c r="EU76" s="135"/>
      <c r="EV76" s="135"/>
      <c r="EW76" s="135"/>
      <c r="EX76" s="135"/>
      <c r="EY76" s="135"/>
      <c r="EZ76" s="135"/>
      <c r="FA76" s="135"/>
      <c r="FB76" s="135"/>
      <c r="FC76" s="135"/>
      <c r="FD76" s="135"/>
      <c r="FE76" s="135"/>
      <c r="FF76" s="135"/>
      <c r="FG76" s="135"/>
      <c r="FH76" s="135"/>
      <c r="FI76" s="135"/>
      <c r="FJ76" s="135"/>
      <c r="FK76" s="135"/>
      <c r="FL76" s="135"/>
      <c r="FM76" s="135"/>
      <c r="FN76" s="135"/>
      <c r="FO76" s="135"/>
      <c r="FP76" s="135"/>
      <c r="FQ76" s="135"/>
      <c r="FR76" s="135"/>
      <c r="FS76" s="135"/>
      <c r="FT76" s="135"/>
      <c r="FU76" s="135"/>
      <c r="FV76" s="135"/>
      <c r="FW76" s="135"/>
      <c r="FX76" s="135"/>
      <c r="FY76" s="135"/>
      <c r="FZ76" s="135"/>
      <c r="GA76" s="135"/>
      <c r="GB76" s="135"/>
      <c r="GC76" s="135"/>
      <c r="GD76" s="135"/>
      <c r="GE76" s="135"/>
      <c r="GF76" s="135"/>
      <c r="GG76" s="135"/>
      <c r="GH76" s="135"/>
      <c r="GI76" s="135"/>
      <c r="GJ76" s="135"/>
      <c r="GK76" s="135"/>
      <c r="GL76" s="135"/>
      <c r="GM76" s="135"/>
      <c r="GN76" s="135"/>
      <c r="GO76" s="135"/>
      <c r="GP76" s="135"/>
      <c r="GQ76" s="135"/>
      <c r="GR76" s="135"/>
      <c r="GS76" s="135"/>
      <c r="GT76" s="135"/>
      <c r="GU76" s="135"/>
      <c r="GV76" s="135"/>
      <c r="GW76" s="135"/>
      <c r="GX76" s="135"/>
      <c r="GY76" s="135"/>
      <c r="GZ76" s="135"/>
    </row>
    <row r="77" spans="1:208" ht="16.5" customHeight="1">
      <c r="A77" s="693"/>
      <c r="B77" s="699"/>
      <c r="C77" s="693"/>
      <c r="D77" s="689"/>
      <c r="E77" s="689"/>
      <c r="F77" s="689"/>
      <c r="G77" s="700"/>
      <c r="H77" s="701"/>
      <c r="I77" s="599"/>
      <c r="J77" s="599"/>
      <c r="K77" s="599"/>
      <c r="L77" s="599"/>
      <c r="M77" s="599"/>
      <c r="N77" s="599"/>
      <c r="O77" s="599"/>
      <c r="P77" s="698"/>
      <c r="Q77" s="702"/>
      <c r="R77" s="688"/>
      <c r="S77" s="681"/>
      <c r="T77" s="693"/>
      <c r="U77" s="704"/>
      <c r="V77" s="706"/>
      <c r="W77" s="696"/>
      <c r="X77" s="696"/>
      <c r="Y77" s="696"/>
      <c r="Z77" s="714"/>
      <c r="AA77" s="716"/>
      <c r="AB77" s="708"/>
      <c r="AC77" s="708"/>
      <c r="AD77" s="708"/>
      <c r="AE77" s="708"/>
      <c r="AF77" s="708"/>
      <c r="AG77" s="708"/>
      <c r="AH77" s="708"/>
      <c r="AI77" s="710"/>
      <c r="AJ77" s="712"/>
      <c r="AK77" s="688"/>
      <c r="AL77" s="681"/>
      <c r="AM77" s="446"/>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c r="EN77" s="135"/>
      <c r="EO77" s="135"/>
      <c r="EP77" s="135"/>
      <c r="EQ77" s="135"/>
      <c r="ER77" s="135"/>
      <c r="ES77" s="135"/>
      <c r="ET77" s="135"/>
      <c r="EU77" s="135"/>
      <c r="EV77" s="135"/>
      <c r="EW77" s="135"/>
      <c r="EX77" s="135"/>
      <c r="EY77" s="135"/>
      <c r="EZ77" s="135"/>
      <c r="FA77" s="135"/>
      <c r="FB77" s="135"/>
      <c r="FC77" s="135"/>
      <c r="FD77" s="135"/>
      <c r="FE77" s="135"/>
      <c r="FF77" s="135"/>
      <c r="FG77" s="135"/>
      <c r="FH77" s="135"/>
      <c r="FI77" s="135"/>
      <c r="FJ77" s="135"/>
      <c r="FK77" s="135"/>
      <c r="FL77" s="135"/>
      <c r="FM77" s="135"/>
      <c r="FN77" s="135"/>
      <c r="FO77" s="135"/>
      <c r="FP77" s="135"/>
      <c r="FQ77" s="135"/>
      <c r="FR77" s="135"/>
      <c r="FS77" s="135"/>
      <c r="FT77" s="135"/>
      <c r="FU77" s="135"/>
      <c r="FV77" s="135"/>
      <c r="FW77" s="135"/>
      <c r="FX77" s="135"/>
      <c r="FY77" s="135"/>
      <c r="FZ77" s="135"/>
      <c r="GA77" s="135"/>
      <c r="GB77" s="135"/>
      <c r="GC77" s="135"/>
      <c r="GD77" s="135"/>
      <c r="GE77" s="135"/>
      <c r="GF77" s="135"/>
      <c r="GG77" s="135"/>
      <c r="GH77" s="135"/>
      <c r="GI77" s="135"/>
      <c r="GJ77" s="135"/>
      <c r="GK77" s="135"/>
      <c r="GL77" s="135"/>
      <c r="GM77" s="135"/>
      <c r="GN77" s="135"/>
      <c r="GO77" s="135"/>
      <c r="GP77" s="135"/>
      <c r="GQ77" s="135"/>
      <c r="GR77" s="135"/>
      <c r="GS77" s="135"/>
      <c r="GT77" s="135"/>
      <c r="GU77" s="135"/>
      <c r="GV77" s="135"/>
      <c r="GW77" s="135"/>
      <c r="GX77" s="135"/>
      <c r="GY77" s="135"/>
      <c r="GZ77" s="135"/>
    </row>
    <row r="78" spans="1:208" ht="16.5" customHeight="1">
      <c r="A78" s="685"/>
      <c r="B78" s="694"/>
      <c r="C78" s="685"/>
      <c r="D78" s="686"/>
      <c r="E78" s="686"/>
      <c r="F78" s="686"/>
      <c r="G78" s="692"/>
      <c r="H78" s="693"/>
      <c r="I78" s="689"/>
      <c r="J78" s="689"/>
      <c r="K78" s="689"/>
      <c r="L78" s="689"/>
      <c r="M78" s="689"/>
      <c r="N78" s="689"/>
      <c r="O78" s="689"/>
      <c r="P78" s="690"/>
      <c r="Q78" s="727" t="str">
        <f>IF(ISBLANK(A78),"",IF(ISBLANK(G78),SUM(H78:P79),0))</f>
        <v/>
      </c>
      <c r="R78" s="688" t="str">
        <f>IF((Q78=""),"",(Q78+R76))</f>
        <v/>
      </c>
      <c r="S78" s="681">
        <f>IF((G78="X"),0,COUNT(H78:P79))</f>
        <v>0</v>
      </c>
      <c r="T78" s="719"/>
      <c r="U78" s="721"/>
      <c r="V78" s="719"/>
      <c r="W78" s="723"/>
      <c r="X78" s="723"/>
      <c r="Y78" s="723"/>
      <c r="Z78" s="717"/>
      <c r="AA78" s="705"/>
      <c r="AB78" s="695"/>
      <c r="AC78" s="695"/>
      <c r="AD78" s="695"/>
      <c r="AE78" s="695"/>
      <c r="AF78" s="695"/>
      <c r="AG78" s="695"/>
      <c r="AH78" s="695"/>
      <c r="AI78" s="725"/>
      <c r="AJ78" s="727" t="str">
        <f>IF(ISBLANK(T78),"",IF(ISBLANK(Z78),SUM(AA78:AI79),0))</f>
        <v/>
      </c>
      <c r="AK78" s="688" t="str">
        <f>IF((AJ78=""),"",(AJ78+AK76))</f>
        <v/>
      </c>
      <c r="AL78" s="681">
        <f>IF((Z78="X"),0,COUNT(AA78:AI79))</f>
        <v>0</v>
      </c>
      <c r="AM78" s="446"/>
      <c r="AN78" s="135"/>
      <c r="AO78" s="135"/>
      <c r="AP78" s="135"/>
      <c r="AQ78" s="135"/>
      <c r="AR78" s="135"/>
      <c r="AS78" s="135"/>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135"/>
      <c r="BV78" s="135"/>
      <c r="BW78" s="135"/>
      <c r="BX78" s="135"/>
      <c r="BY78" s="135"/>
      <c r="BZ78" s="135"/>
      <c r="CA78" s="135"/>
      <c r="CB78" s="135"/>
      <c r="CC78" s="135"/>
      <c r="CD78" s="135"/>
      <c r="CE78" s="135"/>
      <c r="CF78" s="135"/>
      <c r="CG78" s="135"/>
      <c r="CH78" s="135"/>
      <c r="CI78" s="135"/>
      <c r="CJ78" s="135"/>
      <c r="CK78" s="135"/>
      <c r="CL78" s="135"/>
      <c r="CM78" s="135"/>
      <c r="CN78" s="135"/>
      <c r="CO78" s="135"/>
      <c r="CP78" s="135"/>
      <c r="CQ78" s="135"/>
      <c r="CR78" s="135"/>
      <c r="CS78" s="135"/>
      <c r="CT78" s="135"/>
      <c r="CU78" s="135"/>
      <c r="CV78" s="135"/>
      <c r="CW78" s="135"/>
      <c r="CX78" s="135"/>
      <c r="CY78" s="135"/>
      <c r="CZ78" s="135"/>
      <c r="DA78" s="135"/>
      <c r="DB78" s="135"/>
      <c r="DC78" s="135"/>
      <c r="DD78" s="135"/>
      <c r="DE78" s="135"/>
      <c r="DF78" s="135"/>
      <c r="DG78" s="135"/>
      <c r="DH78" s="135"/>
      <c r="DI78" s="135"/>
      <c r="DJ78" s="135"/>
      <c r="DK78" s="135"/>
      <c r="DL78" s="135"/>
      <c r="DM78" s="135"/>
      <c r="DN78" s="135"/>
      <c r="DO78" s="135"/>
      <c r="DP78" s="135"/>
      <c r="DQ78" s="135"/>
      <c r="DR78" s="135"/>
      <c r="DS78" s="135"/>
      <c r="DT78" s="135"/>
      <c r="DU78" s="135"/>
      <c r="DV78" s="135"/>
      <c r="DW78" s="135"/>
      <c r="DX78" s="135"/>
      <c r="DY78" s="135"/>
      <c r="DZ78" s="135"/>
      <c r="EA78" s="135"/>
      <c r="EB78" s="135"/>
      <c r="EC78" s="135"/>
      <c r="ED78" s="135"/>
      <c r="EE78" s="135"/>
      <c r="EF78" s="135"/>
      <c r="EG78" s="135"/>
      <c r="EH78" s="135"/>
      <c r="EI78" s="135"/>
      <c r="EJ78" s="135"/>
      <c r="EK78" s="135"/>
      <c r="EL78" s="135"/>
      <c r="EM78" s="135"/>
      <c r="EN78" s="135"/>
      <c r="EO78" s="135"/>
      <c r="EP78" s="135"/>
      <c r="EQ78" s="135"/>
      <c r="ER78" s="135"/>
      <c r="ES78" s="135"/>
      <c r="ET78" s="135"/>
      <c r="EU78" s="135"/>
      <c r="EV78" s="135"/>
      <c r="EW78" s="135"/>
      <c r="EX78" s="135"/>
      <c r="EY78" s="135"/>
      <c r="EZ78" s="135"/>
      <c r="FA78" s="135"/>
      <c r="FB78" s="135"/>
      <c r="FC78" s="135"/>
      <c r="FD78" s="135"/>
      <c r="FE78" s="135"/>
      <c r="FF78" s="135"/>
      <c r="FG78" s="135"/>
      <c r="FH78" s="135"/>
      <c r="FI78" s="135"/>
      <c r="FJ78" s="135"/>
      <c r="FK78" s="135"/>
      <c r="FL78" s="135"/>
      <c r="FM78" s="135"/>
      <c r="FN78" s="135"/>
      <c r="FO78" s="135"/>
      <c r="FP78" s="135"/>
      <c r="FQ78" s="135"/>
      <c r="FR78" s="135"/>
      <c r="FS78" s="135"/>
      <c r="FT78" s="135"/>
      <c r="FU78" s="135"/>
      <c r="FV78" s="135"/>
      <c r="FW78" s="135"/>
      <c r="FX78" s="135"/>
      <c r="FY78" s="135"/>
      <c r="FZ78" s="135"/>
      <c r="GA78" s="135"/>
      <c r="GB78" s="135"/>
      <c r="GC78" s="135"/>
      <c r="GD78" s="135"/>
      <c r="GE78" s="135"/>
      <c r="GF78" s="135"/>
      <c r="GG78" s="135"/>
      <c r="GH78" s="135"/>
      <c r="GI78" s="135"/>
      <c r="GJ78" s="135"/>
      <c r="GK78" s="135"/>
      <c r="GL78" s="135"/>
      <c r="GM78" s="135"/>
      <c r="GN78" s="135"/>
      <c r="GO78" s="135"/>
      <c r="GP78" s="135"/>
      <c r="GQ78" s="135"/>
      <c r="GR78" s="135"/>
      <c r="GS78" s="135"/>
      <c r="GT78" s="135"/>
      <c r="GU78" s="135"/>
      <c r="GV78" s="135"/>
      <c r="GW78" s="135"/>
      <c r="GX78" s="135"/>
      <c r="GY78" s="135"/>
      <c r="GZ78" s="135"/>
    </row>
    <row r="79" spans="1:208" ht="16.5" customHeight="1">
      <c r="A79" s="735"/>
      <c r="B79" s="736"/>
      <c r="C79" s="735"/>
      <c r="D79" s="737"/>
      <c r="E79" s="737"/>
      <c r="F79" s="737"/>
      <c r="G79" s="738"/>
      <c r="H79" s="739"/>
      <c r="I79" s="733"/>
      <c r="J79" s="733"/>
      <c r="K79" s="733"/>
      <c r="L79" s="733"/>
      <c r="M79" s="733"/>
      <c r="N79" s="733"/>
      <c r="O79" s="733"/>
      <c r="P79" s="734"/>
      <c r="Q79" s="730"/>
      <c r="R79" s="731"/>
      <c r="S79" s="681"/>
      <c r="T79" s="732"/>
      <c r="U79" s="722"/>
      <c r="V79" s="732"/>
      <c r="W79" s="742"/>
      <c r="X79" s="742"/>
      <c r="Y79" s="742"/>
      <c r="Z79" s="743"/>
      <c r="AA79" s="729"/>
      <c r="AB79" s="761"/>
      <c r="AC79" s="761"/>
      <c r="AD79" s="761"/>
      <c r="AE79" s="761"/>
      <c r="AF79" s="761"/>
      <c r="AG79" s="761"/>
      <c r="AH79" s="761"/>
      <c r="AI79" s="762"/>
      <c r="AJ79" s="728"/>
      <c r="AK79" s="753"/>
      <c r="AL79" s="681"/>
      <c r="AM79" s="446"/>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c r="CA79" s="135"/>
      <c r="CB79" s="135"/>
      <c r="CC79" s="135"/>
      <c r="CD79" s="135"/>
      <c r="CE79" s="135"/>
      <c r="CF79" s="135"/>
      <c r="CG79" s="135"/>
      <c r="CH79" s="135"/>
      <c r="CI79" s="135"/>
      <c r="CJ79" s="135"/>
      <c r="CK79" s="135"/>
      <c r="CL79" s="135"/>
      <c r="CM79" s="135"/>
      <c r="CN79" s="135"/>
      <c r="CO79" s="135"/>
      <c r="CP79" s="135"/>
      <c r="CQ79" s="135"/>
      <c r="CR79" s="135"/>
      <c r="CS79" s="135"/>
      <c r="CT79" s="135"/>
      <c r="CU79" s="135"/>
      <c r="CV79" s="135"/>
      <c r="CW79" s="135"/>
      <c r="CX79" s="135"/>
      <c r="CY79" s="135"/>
      <c r="CZ79" s="135"/>
      <c r="DA79" s="135"/>
      <c r="DB79" s="135"/>
      <c r="DC79" s="135"/>
      <c r="DD79" s="135"/>
      <c r="DE79" s="135"/>
      <c r="DF79" s="135"/>
      <c r="DG79" s="135"/>
      <c r="DH79" s="135"/>
      <c r="DI79" s="135"/>
      <c r="DJ79" s="135"/>
      <c r="DK79" s="135"/>
      <c r="DL79" s="135"/>
      <c r="DM79" s="135"/>
      <c r="DN79" s="135"/>
      <c r="DO79" s="135"/>
      <c r="DP79" s="135"/>
      <c r="DQ79" s="135"/>
      <c r="DR79" s="135"/>
      <c r="DS79" s="135"/>
      <c r="DT79" s="135"/>
      <c r="DU79" s="135"/>
      <c r="DV79" s="135"/>
      <c r="DW79" s="135"/>
      <c r="DX79" s="135"/>
      <c r="DY79" s="135"/>
      <c r="DZ79" s="135"/>
      <c r="EA79" s="135"/>
      <c r="EB79" s="135"/>
      <c r="EC79" s="135"/>
      <c r="ED79" s="135"/>
      <c r="EE79" s="135"/>
      <c r="EF79" s="135"/>
      <c r="EG79" s="135"/>
      <c r="EH79" s="135"/>
      <c r="EI79" s="135"/>
      <c r="EJ79" s="135"/>
      <c r="EK79" s="135"/>
      <c r="EL79" s="135"/>
      <c r="EM79" s="135"/>
      <c r="EN79" s="135"/>
      <c r="EO79" s="135"/>
      <c r="EP79" s="135"/>
      <c r="EQ79" s="135"/>
      <c r="ER79" s="135"/>
      <c r="ES79" s="135"/>
      <c r="ET79" s="135"/>
      <c r="EU79" s="135"/>
      <c r="EV79" s="135"/>
      <c r="EW79" s="135"/>
      <c r="EX79" s="135"/>
      <c r="EY79" s="135"/>
      <c r="EZ79" s="135"/>
      <c r="FA79" s="135"/>
      <c r="FB79" s="135"/>
      <c r="FC79" s="135"/>
      <c r="FD79" s="135"/>
      <c r="FE79" s="135"/>
      <c r="FF79" s="135"/>
      <c r="FG79" s="135"/>
      <c r="FH79" s="135"/>
      <c r="FI79" s="135"/>
      <c r="FJ79" s="135"/>
      <c r="FK79" s="135"/>
      <c r="FL79" s="135"/>
      <c r="FM79" s="135"/>
      <c r="FN79" s="135"/>
      <c r="FO79" s="135"/>
      <c r="FP79" s="135"/>
      <c r="FQ79" s="135"/>
      <c r="FR79" s="135"/>
      <c r="FS79" s="135"/>
      <c r="FT79" s="135"/>
      <c r="FU79" s="135"/>
      <c r="FV79" s="135"/>
      <c r="FW79" s="135"/>
      <c r="FX79" s="135"/>
      <c r="FY79" s="135"/>
      <c r="FZ79" s="135"/>
      <c r="GA79" s="135"/>
      <c r="GB79" s="135"/>
      <c r="GC79" s="135"/>
      <c r="GD79" s="135"/>
      <c r="GE79" s="135"/>
      <c r="GF79" s="135"/>
      <c r="GG79" s="135"/>
      <c r="GH79" s="135"/>
      <c r="GI79" s="135"/>
      <c r="GJ79" s="135"/>
      <c r="GK79" s="135"/>
      <c r="GL79" s="135"/>
      <c r="GM79" s="135"/>
      <c r="GN79" s="135"/>
      <c r="GO79" s="135"/>
      <c r="GP79" s="135"/>
      <c r="GQ79" s="135"/>
      <c r="GR79" s="135"/>
      <c r="GS79" s="135"/>
      <c r="GT79" s="135"/>
      <c r="GU79" s="135"/>
      <c r="GV79" s="135"/>
      <c r="GW79" s="135"/>
      <c r="GX79" s="135"/>
      <c r="GY79" s="135"/>
      <c r="GZ79" s="135"/>
    </row>
    <row r="80" spans="1:208" s="440" customFormat="1" ht="14.25" customHeight="1">
      <c r="A80" s="745">
        <f>IF(COUNT(A4:A79),COUNT(A4:A79),"")</f>
        <v>20</v>
      </c>
      <c r="B80" s="741" t="s">
        <v>523</v>
      </c>
      <c r="C80" s="755">
        <f ca="1">IF((A80=""),"",SK!G79)</f>
        <v>1</v>
      </c>
      <c r="D80" s="757">
        <f ca="1">IF((A80=""),"",SK!H79)</f>
        <v>10</v>
      </c>
      <c r="E80" s="757">
        <f ca="1">IF((A80=""),"",SK!J79)</f>
        <v>9</v>
      </c>
      <c r="F80" s="757">
        <f ca="1">IF((A80=""),"",SK!K79)</f>
        <v>0</v>
      </c>
      <c r="G80" s="757" t="e">
        <f ca="1">IF((A80=""),"",SUM(SK!L79,SK!L80))</f>
        <v>#VALUE!</v>
      </c>
      <c r="H80" s="749">
        <f t="shared" ref="H80:Q80" si="0">IF(COUNT(H4:H79),SUM(H4:H79),"")</f>
        <v>44</v>
      </c>
      <c r="I80" s="749">
        <f t="shared" si="0"/>
        <v>20</v>
      </c>
      <c r="J80" s="749">
        <f t="shared" si="0"/>
        <v>9</v>
      </c>
      <c r="K80" s="749" t="str">
        <f t="shared" si="0"/>
        <v/>
      </c>
      <c r="L80" s="749" t="str">
        <f t="shared" si="0"/>
        <v/>
      </c>
      <c r="M80" s="749" t="str">
        <f t="shared" si="0"/>
        <v/>
      </c>
      <c r="N80" s="749" t="str">
        <f t="shared" si="0"/>
        <v/>
      </c>
      <c r="O80" s="749" t="str">
        <f t="shared" si="0"/>
        <v/>
      </c>
      <c r="P80" s="751" t="str">
        <f t="shared" si="0"/>
        <v/>
      </c>
      <c r="Q80" s="744">
        <f t="shared" si="0"/>
        <v>73</v>
      </c>
      <c r="R80" s="745">
        <f>IF((A80=""),"",MAX(R4:R79))</f>
        <v>73</v>
      </c>
      <c r="S80" s="746"/>
      <c r="T80" s="745">
        <f>IF(COUNT(T4:T79),COUNT(T4:T79),"")</f>
        <v>20</v>
      </c>
      <c r="U80" s="740" t="s">
        <v>523</v>
      </c>
      <c r="V80" s="755">
        <f ca="1">IF((T80=""),"",SK!W79)</f>
        <v>4</v>
      </c>
      <c r="W80" s="757">
        <f ca="1">IF((T80=""),"",SK!X79)</f>
        <v>10</v>
      </c>
      <c r="X80" s="757">
        <f ca="1">IF((T80=""),"",SK!Z79)</f>
        <v>7</v>
      </c>
      <c r="Y80" s="757">
        <f ca="1">IF((T80=""),"",SK!AA79)</f>
        <v>0</v>
      </c>
      <c r="Z80" s="768" t="e">
        <f ca="1">IF((T80=""),"",SUM(SK!AB79,SK!AB80))</f>
        <v>#VALUE!</v>
      </c>
      <c r="AA80" s="770">
        <f t="shared" ref="AA80:AJ80" si="1">IF(COUNT(AA4:AA79),SUM(AA4:AA79),"")</f>
        <v>36</v>
      </c>
      <c r="AB80" s="749">
        <f t="shared" si="1"/>
        <v>5</v>
      </c>
      <c r="AC80" s="749">
        <f t="shared" si="1"/>
        <v>5</v>
      </c>
      <c r="AD80" s="749" t="str">
        <f t="shared" si="1"/>
        <v/>
      </c>
      <c r="AE80" s="749" t="str">
        <f t="shared" si="1"/>
        <v/>
      </c>
      <c r="AF80" s="749" t="str">
        <f t="shared" si="1"/>
        <v/>
      </c>
      <c r="AG80" s="749" t="str">
        <f t="shared" si="1"/>
        <v/>
      </c>
      <c r="AH80" s="749" t="str">
        <f t="shared" si="1"/>
        <v/>
      </c>
      <c r="AI80" s="763" t="str">
        <f t="shared" si="1"/>
        <v/>
      </c>
      <c r="AJ80" s="765">
        <f t="shared" si="1"/>
        <v>46</v>
      </c>
      <c r="AK80" s="745">
        <f>IF((T80=""),"",MAX(AK4:AK79))</f>
        <v>46</v>
      </c>
      <c r="AL80" s="746"/>
      <c r="AM80" s="446"/>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5"/>
      <c r="CH80" s="135"/>
      <c r="CI80" s="135"/>
      <c r="CJ80" s="135"/>
      <c r="CK80" s="135"/>
      <c r="CL80" s="135"/>
      <c r="CM80" s="135"/>
      <c r="CN80" s="135"/>
      <c r="CO80" s="135"/>
      <c r="CP80" s="135"/>
      <c r="CQ80" s="135"/>
      <c r="CR80" s="135"/>
      <c r="CS80" s="135"/>
      <c r="CT80" s="135"/>
      <c r="CU80" s="135"/>
      <c r="CV80" s="135"/>
      <c r="CW80" s="135"/>
      <c r="CX80" s="135"/>
      <c r="CY80" s="135"/>
      <c r="CZ80" s="135"/>
      <c r="DA80" s="135"/>
      <c r="DB80" s="135"/>
      <c r="DC80" s="135"/>
      <c r="DD80" s="135"/>
      <c r="DE80" s="135"/>
      <c r="DF80" s="135"/>
      <c r="DG80" s="135"/>
      <c r="DH80" s="135"/>
      <c r="DI80" s="135"/>
      <c r="DJ80" s="135"/>
      <c r="DK80" s="135"/>
      <c r="DL80" s="135"/>
      <c r="DM80" s="135"/>
      <c r="DN80" s="135"/>
      <c r="DO80" s="135"/>
      <c r="DP80" s="135"/>
      <c r="DQ80" s="135"/>
      <c r="DR80" s="135"/>
      <c r="DS80" s="135"/>
      <c r="DT80" s="135"/>
      <c r="DU80" s="135"/>
      <c r="DV80" s="135"/>
      <c r="DW80" s="135"/>
      <c r="DX80" s="135"/>
      <c r="DY80" s="135"/>
      <c r="DZ80" s="135"/>
      <c r="EA80" s="135"/>
      <c r="EB80" s="135"/>
      <c r="EC80" s="135"/>
      <c r="ED80" s="135"/>
      <c r="EE80" s="135"/>
      <c r="EF80" s="135"/>
      <c r="EG80" s="135"/>
      <c r="EH80" s="135"/>
      <c r="EI80" s="135"/>
      <c r="EJ80" s="135"/>
      <c r="EK80" s="135"/>
      <c r="EL80" s="135"/>
      <c r="EM80" s="135"/>
      <c r="EN80" s="135"/>
      <c r="EO80" s="135"/>
      <c r="EP80" s="135"/>
      <c r="EQ80" s="135"/>
      <c r="ER80" s="135"/>
      <c r="ES80" s="135"/>
      <c r="ET80" s="135"/>
      <c r="EU80" s="135"/>
      <c r="EV80" s="135"/>
      <c r="EW80" s="135"/>
      <c r="EX80" s="135"/>
      <c r="EY80" s="135"/>
      <c r="EZ80" s="135"/>
      <c r="FA80" s="135"/>
      <c r="FB80" s="135"/>
      <c r="FC80" s="135"/>
      <c r="FD80" s="135"/>
      <c r="FE80" s="135"/>
      <c r="FF80" s="135"/>
      <c r="FG80" s="135"/>
      <c r="FH80" s="135"/>
      <c r="FI80" s="135"/>
      <c r="FJ80" s="135"/>
      <c r="FK80" s="135"/>
      <c r="FL80" s="135"/>
      <c r="FM80" s="135"/>
      <c r="FN80" s="135"/>
      <c r="FO80" s="135"/>
      <c r="FP80" s="135"/>
      <c r="FQ80" s="135"/>
      <c r="FR80" s="135"/>
      <c r="FS80" s="135"/>
      <c r="FT80" s="135"/>
      <c r="FU80" s="135"/>
      <c r="FV80" s="135"/>
      <c r="FW80" s="135"/>
      <c r="FX80" s="135"/>
      <c r="FY80" s="135"/>
      <c r="FZ80" s="135"/>
      <c r="GA80" s="135"/>
      <c r="GB80" s="135"/>
      <c r="GC80" s="135"/>
      <c r="GD80" s="135"/>
      <c r="GE80" s="135"/>
      <c r="GF80" s="135"/>
      <c r="GG80" s="135"/>
      <c r="GH80" s="135"/>
      <c r="GI80" s="135"/>
      <c r="GJ80" s="135"/>
      <c r="GK80" s="135"/>
      <c r="GL80" s="135"/>
      <c r="GM80" s="135"/>
      <c r="GN80" s="135"/>
      <c r="GO80" s="135"/>
      <c r="GP80" s="135"/>
      <c r="GQ80" s="135"/>
      <c r="GR80" s="135"/>
      <c r="GS80" s="135"/>
      <c r="GT80" s="135"/>
      <c r="GU80" s="135"/>
      <c r="GV80" s="135"/>
      <c r="GW80" s="135"/>
      <c r="GX80" s="135"/>
      <c r="GY80" s="135"/>
      <c r="GZ80" s="135"/>
    </row>
    <row r="81" spans="1:208" s="440" customFormat="1" ht="14.25" customHeight="1">
      <c r="A81" s="754"/>
      <c r="B81" s="741"/>
      <c r="C81" s="756"/>
      <c r="D81" s="758"/>
      <c r="E81" s="758"/>
      <c r="F81" s="758"/>
      <c r="G81" s="758"/>
      <c r="H81" s="759"/>
      <c r="I81" s="750"/>
      <c r="J81" s="750"/>
      <c r="K81" s="750"/>
      <c r="L81" s="750"/>
      <c r="M81" s="750"/>
      <c r="N81" s="750"/>
      <c r="O81" s="750"/>
      <c r="P81" s="752"/>
      <c r="Q81" s="744"/>
      <c r="R81" s="745"/>
      <c r="S81" s="747"/>
      <c r="T81" s="748"/>
      <c r="U81" s="741"/>
      <c r="V81" s="767"/>
      <c r="W81" s="758"/>
      <c r="X81" s="758"/>
      <c r="Y81" s="758"/>
      <c r="Z81" s="769"/>
      <c r="AA81" s="759"/>
      <c r="AB81" s="750"/>
      <c r="AC81" s="750"/>
      <c r="AD81" s="750"/>
      <c r="AE81" s="750"/>
      <c r="AF81" s="750"/>
      <c r="AG81" s="750"/>
      <c r="AH81" s="750"/>
      <c r="AI81" s="764"/>
      <c r="AJ81" s="766"/>
      <c r="AK81" s="745"/>
      <c r="AL81" s="760"/>
      <c r="AM81" s="446"/>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c r="CA81" s="135"/>
      <c r="CB81" s="135"/>
      <c r="CC81" s="135"/>
      <c r="CD81" s="135"/>
      <c r="CE81" s="135"/>
      <c r="CF81" s="135"/>
      <c r="CG81" s="135"/>
      <c r="CH81" s="135"/>
      <c r="CI81" s="135"/>
      <c r="CJ81" s="135"/>
      <c r="CK81" s="135"/>
      <c r="CL81" s="135"/>
      <c r="CM81" s="135"/>
      <c r="CN81" s="135"/>
      <c r="CO81" s="135"/>
      <c r="CP81" s="135"/>
      <c r="CQ81" s="135"/>
      <c r="CR81" s="135"/>
      <c r="CS81" s="135"/>
      <c r="CT81" s="135"/>
      <c r="CU81" s="135"/>
      <c r="CV81" s="135"/>
      <c r="CW81" s="135"/>
      <c r="CX81" s="135"/>
      <c r="CY81" s="135"/>
      <c r="CZ81" s="135"/>
      <c r="DA81" s="135"/>
      <c r="DB81" s="135"/>
      <c r="DC81" s="135"/>
      <c r="DD81" s="135"/>
      <c r="DE81" s="135"/>
      <c r="DF81" s="135"/>
      <c r="DG81" s="135"/>
      <c r="DH81" s="135"/>
      <c r="DI81" s="135"/>
      <c r="DJ81" s="135"/>
      <c r="DK81" s="135"/>
      <c r="DL81" s="135"/>
      <c r="DM81" s="135"/>
      <c r="DN81" s="135"/>
      <c r="DO81" s="135"/>
      <c r="DP81" s="135"/>
      <c r="DQ81" s="135"/>
      <c r="DR81" s="135"/>
      <c r="DS81" s="135"/>
      <c r="DT81" s="135"/>
      <c r="DU81" s="135"/>
      <c r="DV81" s="135"/>
      <c r="DW81" s="135"/>
      <c r="DX81" s="135"/>
      <c r="DY81" s="135"/>
      <c r="DZ81" s="135"/>
      <c r="EA81" s="135"/>
      <c r="EB81" s="135"/>
      <c r="EC81" s="135"/>
      <c r="ED81" s="135"/>
      <c r="EE81" s="135"/>
      <c r="EF81" s="135"/>
      <c r="EG81" s="135"/>
      <c r="EH81" s="135"/>
      <c r="EI81" s="135"/>
      <c r="EJ81" s="135"/>
      <c r="EK81" s="135"/>
      <c r="EL81" s="135"/>
      <c r="EM81" s="135"/>
      <c r="EN81" s="135"/>
      <c r="EO81" s="135"/>
      <c r="EP81" s="135"/>
      <c r="EQ81" s="135"/>
      <c r="ER81" s="135"/>
      <c r="ES81" s="135"/>
      <c r="ET81" s="135"/>
      <c r="EU81" s="135"/>
      <c r="EV81" s="135"/>
      <c r="EW81" s="135"/>
      <c r="EX81" s="135"/>
      <c r="EY81" s="135"/>
      <c r="EZ81" s="135"/>
      <c r="FA81" s="135"/>
      <c r="FB81" s="135"/>
      <c r="FC81" s="135"/>
      <c r="FD81" s="135"/>
      <c r="FE81" s="135"/>
      <c r="FF81" s="135"/>
      <c r="FG81" s="135"/>
      <c r="FH81" s="135"/>
      <c r="FI81" s="135"/>
      <c r="FJ81" s="135"/>
      <c r="FK81" s="135"/>
      <c r="FL81" s="135"/>
      <c r="FM81" s="135"/>
      <c r="FN81" s="135"/>
      <c r="FO81" s="135"/>
      <c r="FP81" s="135"/>
      <c r="FQ81" s="135"/>
      <c r="FR81" s="135"/>
      <c r="FS81" s="135"/>
      <c r="FT81" s="135"/>
      <c r="FU81" s="135"/>
      <c r="FV81" s="135"/>
      <c r="FW81" s="135"/>
      <c r="FX81" s="135"/>
      <c r="FY81" s="135"/>
      <c r="FZ81" s="135"/>
      <c r="GA81" s="135"/>
      <c r="GB81" s="135"/>
      <c r="GC81" s="135"/>
      <c r="GD81" s="135"/>
      <c r="GE81" s="135"/>
      <c r="GF81" s="135"/>
      <c r="GG81" s="135"/>
      <c r="GH81" s="135"/>
      <c r="GI81" s="135"/>
      <c r="GJ81" s="135"/>
      <c r="GK81" s="135"/>
      <c r="GL81" s="135"/>
      <c r="GM81" s="135"/>
      <c r="GN81" s="135"/>
      <c r="GO81" s="135"/>
      <c r="GP81" s="135"/>
      <c r="GQ81" s="135"/>
      <c r="GR81" s="135"/>
      <c r="GS81" s="135"/>
      <c r="GT81" s="135"/>
      <c r="GU81" s="135"/>
      <c r="GV81" s="135"/>
      <c r="GW81" s="135"/>
      <c r="GX81" s="135"/>
      <c r="GY81" s="135"/>
      <c r="GZ81" s="135"/>
    </row>
    <row r="82" spans="1:208" ht="13">
      <c r="A82" s="777" t="s">
        <v>524</v>
      </c>
      <c r="B82" s="777"/>
      <c r="C82" s="777"/>
      <c r="D82" s="777"/>
      <c r="E82" s="777"/>
      <c r="F82" s="777"/>
      <c r="G82" s="777"/>
      <c r="H82" s="777"/>
      <c r="I82" s="777"/>
      <c r="J82" s="777"/>
      <c r="K82" s="777"/>
      <c r="L82" s="777"/>
      <c r="M82" s="777"/>
      <c r="N82" s="777"/>
      <c r="O82" s="777"/>
      <c r="P82" s="777"/>
      <c r="Q82" s="777"/>
      <c r="R82" s="777"/>
      <c r="S82" s="524"/>
      <c r="T82" s="777" t="s">
        <v>524</v>
      </c>
      <c r="U82" s="777"/>
      <c r="V82" s="777"/>
      <c r="W82" s="777"/>
      <c r="X82" s="777"/>
      <c r="Y82" s="777"/>
      <c r="Z82" s="777"/>
      <c r="AA82" s="777"/>
      <c r="AB82" s="777"/>
      <c r="AC82" s="777"/>
      <c r="AD82" s="777"/>
      <c r="AE82" s="777"/>
      <c r="AF82" s="777"/>
      <c r="AG82" s="777"/>
      <c r="AH82" s="777"/>
      <c r="AI82" s="777"/>
      <c r="AJ82" s="777"/>
      <c r="AK82" s="777"/>
      <c r="AL82" s="553"/>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c r="DH82" s="135"/>
      <c r="DI82" s="135"/>
      <c r="DJ82" s="135"/>
      <c r="DK82" s="135"/>
      <c r="DL82" s="135"/>
      <c r="DM82" s="135"/>
      <c r="DN82" s="135"/>
      <c r="DO82" s="135"/>
      <c r="DP82" s="135"/>
      <c r="DQ82" s="135"/>
      <c r="DR82" s="135"/>
      <c r="DS82" s="135"/>
      <c r="DT82" s="135"/>
      <c r="DU82" s="135"/>
      <c r="DV82" s="135"/>
      <c r="DW82" s="135"/>
      <c r="DX82" s="135"/>
      <c r="DY82" s="135"/>
      <c r="DZ82" s="135"/>
      <c r="EA82" s="135"/>
      <c r="EB82" s="135"/>
      <c r="EC82" s="135"/>
      <c r="ED82" s="135"/>
      <c r="EE82" s="135"/>
      <c r="EF82" s="135"/>
      <c r="EG82" s="135"/>
      <c r="EH82" s="135"/>
      <c r="EI82" s="135"/>
      <c r="EJ82" s="135"/>
      <c r="EK82" s="135"/>
      <c r="EL82" s="135"/>
      <c r="EM82" s="135"/>
      <c r="EN82" s="135"/>
      <c r="EO82" s="135"/>
      <c r="EP82" s="135"/>
      <c r="EQ82" s="135"/>
      <c r="ER82" s="135"/>
      <c r="ES82" s="135"/>
      <c r="ET82" s="135"/>
      <c r="EU82" s="135"/>
      <c r="EV82" s="135"/>
      <c r="EW82" s="135"/>
      <c r="EX82" s="135"/>
      <c r="EY82" s="135"/>
      <c r="EZ82" s="135"/>
      <c r="FA82" s="135"/>
      <c r="FB82" s="135"/>
      <c r="FC82" s="135"/>
      <c r="FD82" s="135"/>
      <c r="FE82" s="135"/>
      <c r="FF82" s="135"/>
      <c r="FG82" s="135"/>
      <c r="FH82" s="135"/>
      <c r="FI82" s="135"/>
      <c r="FJ82" s="135"/>
      <c r="FK82" s="135"/>
      <c r="FL82" s="135"/>
      <c r="FM82" s="135"/>
      <c r="FN82" s="135"/>
      <c r="FO82" s="135"/>
      <c r="FP82" s="135"/>
      <c r="FQ82" s="135"/>
      <c r="FR82" s="135"/>
      <c r="FS82" s="135"/>
      <c r="FT82" s="135"/>
      <c r="FU82" s="135"/>
      <c r="FV82" s="135"/>
      <c r="FW82" s="135"/>
      <c r="FX82" s="135"/>
      <c r="FY82" s="135"/>
      <c r="FZ82" s="135"/>
      <c r="GA82" s="135"/>
      <c r="GB82" s="135"/>
      <c r="GC82" s="135"/>
      <c r="GD82" s="135"/>
      <c r="GE82" s="135"/>
      <c r="GF82" s="135"/>
      <c r="GG82" s="135"/>
      <c r="GH82" s="135"/>
      <c r="GI82" s="135"/>
      <c r="GJ82" s="135"/>
      <c r="GK82" s="135"/>
      <c r="GL82" s="135"/>
      <c r="GM82" s="135"/>
      <c r="GN82" s="135"/>
      <c r="GO82" s="135"/>
      <c r="GP82" s="135"/>
      <c r="GQ82" s="135"/>
      <c r="GR82" s="135"/>
      <c r="GS82" s="135"/>
      <c r="GT82" s="135"/>
      <c r="GU82" s="135"/>
      <c r="GV82" s="135"/>
      <c r="GW82" s="135"/>
      <c r="GX82" s="135"/>
      <c r="GY82" s="135"/>
      <c r="GZ82" s="135"/>
    </row>
    <row r="83" spans="1:208" ht="13">
      <c r="A83" s="776" t="s">
        <v>525</v>
      </c>
      <c r="B83" s="776"/>
      <c r="C83" s="776"/>
      <c r="D83" s="776"/>
      <c r="E83" s="776"/>
      <c r="F83" s="776"/>
      <c r="G83" s="776"/>
      <c r="H83" s="776"/>
      <c r="I83" s="776"/>
      <c r="J83" s="776"/>
      <c r="K83" s="776"/>
      <c r="L83" s="776"/>
      <c r="M83" s="776"/>
      <c r="N83" s="776"/>
      <c r="O83" s="776"/>
      <c r="P83" s="776"/>
      <c r="Q83" s="776"/>
      <c r="R83" s="776"/>
      <c r="S83" s="197"/>
      <c r="T83" s="776" t="s">
        <v>525</v>
      </c>
      <c r="U83" s="776"/>
      <c r="V83" s="776"/>
      <c r="W83" s="776"/>
      <c r="X83" s="776"/>
      <c r="Y83" s="776"/>
      <c r="Z83" s="776"/>
      <c r="AA83" s="776"/>
      <c r="AB83" s="776"/>
      <c r="AC83" s="776"/>
      <c r="AD83" s="776"/>
      <c r="AE83" s="776"/>
      <c r="AF83" s="776"/>
      <c r="AG83" s="776"/>
      <c r="AH83" s="776"/>
      <c r="AI83" s="776"/>
      <c r="AJ83" s="776"/>
      <c r="AK83" s="776"/>
      <c r="AL83" s="446"/>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35"/>
      <c r="DE83" s="135"/>
      <c r="DF83" s="135"/>
      <c r="DG83" s="135"/>
      <c r="DH83" s="135"/>
      <c r="DI83" s="135"/>
      <c r="DJ83" s="135"/>
      <c r="DK83" s="135"/>
      <c r="DL83" s="135"/>
      <c r="DM83" s="135"/>
      <c r="DN83" s="135"/>
      <c r="DO83" s="135"/>
      <c r="DP83" s="135"/>
      <c r="DQ83" s="135"/>
      <c r="DR83" s="135"/>
      <c r="DS83" s="135"/>
      <c r="DT83" s="135"/>
      <c r="DU83" s="135"/>
      <c r="DV83" s="135"/>
      <c r="DW83" s="135"/>
      <c r="DX83" s="135"/>
      <c r="DY83" s="135"/>
      <c r="DZ83" s="135"/>
      <c r="EA83" s="135"/>
      <c r="EB83" s="135"/>
      <c r="EC83" s="135"/>
      <c r="ED83" s="135"/>
      <c r="EE83" s="135"/>
      <c r="EF83" s="135"/>
      <c r="EG83" s="135"/>
      <c r="EH83" s="135"/>
      <c r="EI83" s="135"/>
      <c r="EJ83" s="135"/>
      <c r="EK83" s="135"/>
      <c r="EL83" s="135"/>
      <c r="EM83" s="135"/>
      <c r="EN83" s="135"/>
      <c r="EO83" s="135"/>
      <c r="EP83" s="135"/>
      <c r="EQ83" s="135"/>
      <c r="ER83" s="135"/>
      <c r="ES83" s="135"/>
      <c r="ET83" s="135"/>
      <c r="EU83" s="135"/>
      <c r="EV83" s="135"/>
      <c r="EW83" s="135"/>
      <c r="EX83" s="135"/>
      <c r="EY83" s="135"/>
      <c r="EZ83" s="135"/>
      <c r="FA83" s="135"/>
      <c r="FB83" s="135"/>
      <c r="FC83" s="135"/>
      <c r="FD83" s="135"/>
      <c r="FE83" s="135"/>
      <c r="FF83" s="135"/>
      <c r="FG83" s="135"/>
      <c r="FH83" s="135"/>
      <c r="FI83" s="135"/>
      <c r="FJ83" s="135"/>
      <c r="FK83" s="135"/>
      <c r="FL83" s="135"/>
      <c r="FM83" s="135"/>
      <c r="FN83" s="135"/>
      <c r="FO83" s="135"/>
      <c r="FP83" s="135"/>
      <c r="FQ83" s="135"/>
      <c r="FR83" s="135"/>
      <c r="FS83" s="135"/>
      <c r="FT83" s="135"/>
      <c r="FU83" s="135"/>
      <c r="FV83" s="135"/>
      <c r="FW83" s="135"/>
      <c r="FX83" s="135"/>
      <c r="FY83" s="135"/>
      <c r="FZ83" s="135"/>
      <c r="GA83" s="135"/>
      <c r="GB83" s="135"/>
      <c r="GC83" s="135"/>
      <c r="GD83" s="135"/>
      <c r="GE83" s="135"/>
      <c r="GF83" s="135"/>
      <c r="GG83" s="135"/>
      <c r="GH83" s="135"/>
      <c r="GI83" s="135"/>
      <c r="GJ83" s="135"/>
      <c r="GK83" s="135"/>
      <c r="GL83" s="135"/>
      <c r="GM83" s="135"/>
      <c r="GN83" s="135"/>
      <c r="GO83" s="135"/>
      <c r="GP83" s="135"/>
      <c r="GQ83" s="135"/>
      <c r="GR83" s="135"/>
      <c r="GS83" s="135"/>
      <c r="GT83" s="135"/>
      <c r="GU83" s="135"/>
      <c r="GV83" s="135"/>
      <c r="GW83" s="135"/>
      <c r="GX83" s="135"/>
      <c r="GY83" s="135"/>
      <c r="GZ83" s="135"/>
    </row>
    <row r="84" spans="1:208" ht="13">
      <c r="A84" s="776" t="s">
        <v>384</v>
      </c>
      <c r="B84" s="776"/>
      <c r="C84" s="776"/>
      <c r="D84" s="776"/>
      <c r="E84" s="776"/>
      <c r="F84" s="776"/>
      <c r="G84" s="776"/>
      <c r="H84" s="776"/>
      <c r="I84" s="776"/>
      <c r="J84" s="776"/>
      <c r="K84" s="776"/>
      <c r="L84" s="776"/>
      <c r="M84" s="776"/>
      <c r="N84" s="776"/>
      <c r="O84" s="776"/>
      <c r="P84" s="776"/>
      <c r="Q84" s="776"/>
      <c r="R84" s="776"/>
      <c r="S84" s="197"/>
      <c r="T84" s="776" t="s">
        <v>384</v>
      </c>
      <c r="U84" s="776"/>
      <c r="V84" s="776"/>
      <c r="W84" s="776"/>
      <c r="X84" s="776"/>
      <c r="Y84" s="776"/>
      <c r="Z84" s="776"/>
      <c r="AA84" s="776"/>
      <c r="AB84" s="776"/>
      <c r="AC84" s="776"/>
      <c r="AD84" s="776"/>
      <c r="AE84" s="776"/>
      <c r="AF84" s="776"/>
      <c r="AG84" s="776"/>
      <c r="AH84" s="776"/>
      <c r="AI84" s="776"/>
      <c r="AJ84" s="776"/>
      <c r="AK84" s="776"/>
      <c r="AL84" s="446"/>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c r="DH84" s="135"/>
      <c r="DI84" s="135"/>
      <c r="DJ84" s="135"/>
      <c r="DK84" s="135"/>
      <c r="DL84" s="135"/>
      <c r="DM84" s="135"/>
      <c r="DN84" s="135"/>
      <c r="DO84" s="135"/>
      <c r="DP84" s="135"/>
      <c r="DQ84" s="135"/>
      <c r="DR84" s="135"/>
      <c r="DS84" s="135"/>
      <c r="DT84" s="135"/>
      <c r="DU84" s="135"/>
      <c r="DV84" s="135"/>
      <c r="DW84" s="135"/>
      <c r="DX84" s="135"/>
      <c r="DY84" s="135"/>
      <c r="DZ84" s="135"/>
      <c r="EA84" s="135"/>
      <c r="EB84" s="135"/>
      <c r="EC84" s="135"/>
      <c r="ED84" s="135"/>
      <c r="EE84" s="135"/>
      <c r="EF84" s="135"/>
      <c r="EG84" s="135"/>
      <c r="EH84" s="135"/>
      <c r="EI84" s="135"/>
      <c r="EJ84" s="135"/>
      <c r="EK84" s="135"/>
      <c r="EL84" s="135"/>
      <c r="EM84" s="135"/>
      <c r="EN84" s="135"/>
      <c r="EO84" s="135"/>
      <c r="EP84" s="135"/>
      <c r="EQ84" s="135"/>
      <c r="ER84" s="135"/>
      <c r="ES84" s="135"/>
      <c r="ET84" s="135"/>
      <c r="EU84" s="135"/>
      <c r="EV84" s="135"/>
      <c r="EW84" s="135"/>
      <c r="EX84" s="135"/>
      <c r="EY84" s="135"/>
      <c r="EZ84" s="135"/>
      <c r="FA84" s="135"/>
      <c r="FB84" s="135"/>
      <c r="FC84" s="135"/>
      <c r="FD84" s="135"/>
      <c r="FE84" s="135"/>
      <c r="FF84" s="135"/>
      <c r="FG84" s="135"/>
      <c r="FH84" s="135"/>
      <c r="FI84" s="135"/>
      <c r="FJ84" s="135"/>
      <c r="FK84" s="135"/>
      <c r="FL84" s="135"/>
      <c r="FM84" s="135"/>
      <c r="FN84" s="135"/>
      <c r="FO84" s="135"/>
      <c r="FP84" s="135"/>
      <c r="FQ84" s="135"/>
      <c r="FR84" s="135"/>
      <c r="FS84" s="135"/>
      <c r="FT84" s="135"/>
      <c r="FU84" s="135"/>
      <c r="FV84" s="135"/>
      <c r="FW84" s="135"/>
      <c r="FX84" s="135"/>
      <c r="FY84" s="135"/>
      <c r="FZ84" s="135"/>
      <c r="GA84" s="135"/>
      <c r="GB84" s="135"/>
      <c r="GC84" s="135"/>
      <c r="GD84" s="135"/>
      <c r="GE84" s="135"/>
      <c r="GF84" s="135"/>
      <c r="GG84" s="135"/>
      <c r="GH84" s="135"/>
      <c r="GI84" s="135"/>
      <c r="GJ84" s="135"/>
      <c r="GK84" s="135"/>
      <c r="GL84" s="135"/>
      <c r="GM84" s="135"/>
      <c r="GN84" s="135"/>
      <c r="GO84" s="135"/>
      <c r="GP84" s="135"/>
      <c r="GQ84" s="135"/>
      <c r="GR84" s="135"/>
      <c r="GS84" s="135"/>
      <c r="GT84" s="135"/>
      <c r="GU84" s="135"/>
      <c r="GV84" s="135"/>
      <c r="GW84" s="135"/>
      <c r="GX84" s="135"/>
      <c r="GY84" s="135"/>
      <c r="GZ84" s="135"/>
    </row>
    <row r="85" spans="1:208" ht="13">
      <c r="A85" s="776" t="s">
        <v>388</v>
      </c>
      <c r="B85" s="776"/>
      <c r="C85" s="776"/>
      <c r="D85" s="776"/>
      <c r="E85" s="776"/>
      <c r="F85" s="776"/>
      <c r="G85" s="776"/>
      <c r="H85" s="776"/>
      <c r="I85" s="776"/>
      <c r="J85" s="776"/>
      <c r="K85" s="776"/>
      <c r="L85" s="776"/>
      <c r="M85" s="776"/>
      <c r="N85" s="776"/>
      <c r="O85" s="776"/>
      <c r="P85" s="776"/>
      <c r="Q85" s="776"/>
      <c r="R85" s="776"/>
      <c r="S85" s="91"/>
      <c r="T85" s="776" t="s">
        <v>388</v>
      </c>
      <c r="U85" s="776"/>
      <c r="V85" s="776"/>
      <c r="W85" s="776"/>
      <c r="X85" s="776"/>
      <c r="Y85" s="776"/>
      <c r="Z85" s="776"/>
      <c r="AA85" s="776"/>
      <c r="AB85" s="776"/>
      <c r="AC85" s="776"/>
      <c r="AD85" s="776"/>
      <c r="AE85" s="776"/>
      <c r="AF85" s="776"/>
      <c r="AG85" s="776"/>
      <c r="AH85" s="776"/>
      <c r="AI85" s="776"/>
      <c r="AJ85" s="776"/>
      <c r="AK85" s="776"/>
      <c r="AL85" s="446"/>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c r="DA85" s="135"/>
      <c r="DB85" s="135"/>
      <c r="DC85" s="135"/>
      <c r="DD85" s="135"/>
      <c r="DE85" s="135"/>
      <c r="DF85" s="135"/>
      <c r="DG85" s="135"/>
      <c r="DH85" s="135"/>
      <c r="DI85" s="135"/>
      <c r="DJ85" s="135"/>
      <c r="DK85" s="135"/>
      <c r="DL85" s="135"/>
      <c r="DM85" s="135"/>
      <c r="DN85" s="135"/>
      <c r="DO85" s="135"/>
      <c r="DP85" s="135"/>
      <c r="DQ85" s="135"/>
      <c r="DR85" s="135"/>
      <c r="DS85" s="135"/>
      <c r="DT85" s="135"/>
      <c r="DU85" s="135"/>
      <c r="DV85" s="135"/>
      <c r="DW85" s="135"/>
      <c r="DX85" s="135"/>
      <c r="DY85" s="135"/>
      <c r="DZ85" s="135"/>
      <c r="EA85" s="135"/>
      <c r="EB85" s="135"/>
      <c r="EC85" s="135"/>
      <c r="ED85" s="135"/>
      <c r="EE85" s="135"/>
      <c r="EF85" s="135"/>
      <c r="EG85" s="135"/>
      <c r="EH85" s="135"/>
      <c r="EI85" s="135"/>
      <c r="EJ85" s="135"/>
      <c r="EK85" s="135"/>
      <c r="EL85" s="135"/>
      <c r="EM85" s="135"/>
      <c r="EN85" s="135"/>
      <c r="EO85" s="135"/>
      <c r="EP85" s="135"/>
      <c r="EQ85" s="135"/>
      <c r="ER85" s="135"/>
      <c r="ES85" s="135"/>
      <c r="ET85" s="135"/>
      <c r="EU85" s="135"/>
      <c r="EV85" s="135"/>
      <c r="EW85" s="135"/>
      <c r="EX85" s="135"/>
      <c r="EY85" s="135"/>
      <c r="EZ85" s="135"/>
      <c r="FA85" s="135"/>
      <c r="FB85" s="135"/>
      <c r="FC85" s="135"/>
      <c r="FD85" s="135"/>
      <c r="FE85" s="135"/>
      <c r="FF85" s="135"/>
      <c r="FG85" s="135"/>
      <c r="FH85" s="135"/>
      <c r="FI85" s="135"/>
      <c r="FJ85" s="135"/>
      <c r="FK85" s="135"/>
      <c r="FL85" s="135"/>
      <c r="FM85" s="135"/>
      <c r="FN85" s="135"/>
      <c r="FO85" s="135"/>
      <c r="FP85" s="135"/>
      <c r="FQ85" s="135"/>
      <c r="FR85" s="135"/>
      <c r="FS85" s="135"/>
      <c r="FT85" s="135"/>
      <c r="FU85" s="135"/>
      <c r="FV85" s="135"/>
      <c r="FW85" s="135"/>
      <c r="FX85" s="135"/>
      <c r="FY85" s="135"/>
      <c r="FZ85" s="135"/>
      <c r="GA85" s="135"/>
      <c r="GB85" s="135"/>
      <c r="GC85" s="135"/>
      <c r="GD85" s="135"/>
      <c r="GE85" s="135"/>
      <c r="GF85" s="135"/>
      <c r="GG85" s="135"/>
      <c r="GH85" s="135"/>
      <c r="GI85" s="135"/>
      <c r="GJ85" s="135"/>
      <c r="GK85" s="135"/>
      <c r="GL85" s="135"/>
      <c r="GM85" s="135"/>
      <c r="GN85" s="135"/>
      <c r="GO85" s="135"/>
      <c r="GP85" s="135"/>
      <c r="GQ85" s="135"/>
      <c r="GR85" s="135"/>
      <c r="GS85" s="135"/>
      <c r="GT85" s="135"/>
      <c r="GU85" s="135"/>
      <c r="GV85" s="135"/>
      <c r="GW85" s="135"/>
      <c r="GX85" s="135"/>
      <c r="GY85" s="135"/>
      <c r="GZ85" s="135"/>
    </row>
    <row r="86" spans="1:208" ht="13">
      <c r="A86" s="771" t="s">
        <v>389</v>
      </c>
      <c r="B86" s="771"/>
      <c r="C86" s="771"/>
      <c r="D86" s="771"/>
      <c r="E86" s="771"/>
      <c r="F86" s="771"/>
      <c r="G86" s="771"/>
      <c r="H86" s="771"/>
      <c r="I86" s="771"/>
      <c r="J86" s="771"/>
      <c r="K86" s="771"/>
      <c r="L86" s="771"/>
      <c r="M86" s="771"/>
      <c r="N86" s="771"/>
      <c r="O86" s="771"/>
      <c r="P86" s="771"/>
      <c r="Q86" s="771"/>
      <c r="R86" s="771"/>
      <c r="S86" s="419"/>
      <c r="T86" s="771" t="s">
        <v>389</v>
      </c>
      <c r="U86" s="771"/>
      <c r="V86" s="771"/>
      <c r="W86" s="771"/>
      <c r="X86" s="771"/>
      <c r="Y86" s="771"/>
      <c r="Z86" s="771"/>
      <c r="AA86" s="771"/>
      <c r="AB86" s="771"/>
      <c r="AC86" s="771"/>
      <c r="AD86" s="771"/>
      <c r="AE86" s="771"/>
      <c r="AF86" s="771"/>
      <c r="AG86" s="771"/>
      <c r="AH86" s="771"/>
      <c r="AI86" s="771"/>
      <c r="AJ86" s="771"/>
      <c r="AK86" s="771"/>
      <c r="AL86" s="446"/>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c r="ED86" s="135"/>
      <c r="EE86" s="135"/>
      <c r="EF86" s="135"/>
      <c r="EG86" s="135"/>
      <c r="EH86" s="135"/>
      <c r="EI86" s="135"/>
      <c r="EJ86" s="135"/>
      <c r="EK86" s="135"/>
      <c r="EL86" s="135"/>
      <c r="EM86" s="135"/>
      <c r="EN86" s="135"/>
      <c r="EO86" s="135"/>
      <c r="EP86" s="135"/>
      <c r="EQ86" s="135"/>
      <c r="ER86" s="135"/>
      <c r="ES86" s="135"/>
      <c r="ET86" s="135"/>
      <c r="EU86" s="135"/>
      <c r="EV86" s="135"/>
      <c r="EW86" s="135"/>
      <c r="EX86" s="135"/>
      <c r="EY86" s="135"/>
      <c r="EZ86" s="135"/>
      <c r="FA86" s="135"/>
      <c r="FB86" s="135"/>
      <c r="FC86" s="135"/>
      <c r="FD86" s="135"/>
      <c r="FE86" s="135"/>
      <c r="FF86" s="135"/>
      <c r="FG86" s="135"/>
      <c r="FH86" s="135"/>
      <c r="FI86" s="135"/>
      <c r="FJ86" s="135"/>
      <c r="FK86" s="135"/>
      <c r="FL86" s="135"/>
      <c r="FM86" s="135"/>
      <c r="FN86" s="135"/>
      <c r="FO86" s="135"/>
      <c r="FP86" s="135"/>
      <c r="FQ86" s="135"/>
      <c r="FR86" s="135"/>
      <c r="FS86" s="135"/>
      <c r="FT86" s="135"/>
      <c r="FU86" s="135"/>
      <c r="FV86" s="135"/>
      <c r="FW86" s="135"/>
      <c r="FX86" s="135"/>
      <c r="FY86" s="135"/>
      <c r="FZ86" s="135"/>
      <c r="GA86" s="135"/>
      <c r="GB86" s="135"/>
      <c r="GC86" s="135"/>
      <c r="GD86" s="135"/>
      <c r="GE86" s="135"/>
      <c r="GF86" s="135"/>
      <c r="GG86" s="135"/>
      <c r="GH86" s="135"/>
      <c r="GI86" s="135"/>
      <c r="GJ86" s="135"/>
      <c r="GK86" s="135"/>
      <c r="GL86" s="135"/>
      <c r="GM86" s="135"/>
      <c r="GN86" s="135"/>
      <c r="GO86" s="135"/>
      <c r="GP86" s="135"/>
      <c r="GQ86" s="135"/>
      <c r="GR86" s="135"/>
      <c r="GS86" s="135"/>
      <c r="GT86" s="135"/>
      <c r="GU86" s="135"/>
      <c r="GV86" s="135"/>
      <c r="GW86" s="135"/>
      <c r="GX86" s="135"/>
      <c r="GY86" s="135"/>
      <c r="GZ86" s="135"/>
    </row>
    <row r="87" spans="1:208" ht="30" customHeight="1">
      <c r="A87" s="772" t="str">
        <f>A1</f>
        <v>Naptown Roller Girls / Tornado Sirens</v>
      </c>
      <c r="B87" s="772"/>
      <c r="C87" s="772"/>
      <c r="D87" s="772"/>
      <c r="E87" s="772"/>
      <c r="F87" s="772"/>
      <c r="G87" s="772"/>
      <c r="H87" s="772"/>
      <c r="I87" s="773" t="str">
        <f>IF(ISBLANK(I1), "", I1)</f>
        <v>RED</v>
      </c>
      <c r="J87" s="773"/>
      <c r="K87" s="329">
        <f ca="1">IF(ISBLANK(IBRF!$B$5), "", IBRF!$B$5)</f>
        <v>41369</v>
      </c>
      <c r="L87" s="774" t="s">
        <v>497</v>
      </c>
      <c r="M87" s="774"/>
      <c r="N87" s="774"/>
      <c r="O87" s="775" t="s">
        <v>498</v>
      </c>
      <c r="P87" s="775"/>
      <c r="Q87" s="775"/>
      <c r="R87" s="204">
        <v>2</v>
      </c>
      <c r="S87" s="368"/>
      <c r="T87" s="772" t="str">
        <f>T1</f>
        <v>Detroit Derby Girls / All-Stars</v>
      </c>
      <c r="U87" s="772"/>
      <c r="V87" s="772"/>
      <c r="W87" s="772"/>
      <c r="X87" s="772"/>
      <c r="Y87" s="772"/>
      <c r="Z87" s="772"/>
      <c r="AA87" s="772"/>
      <c r="AB87" s="773" t="str">
        <f>IF(ISBLANK(AB1), "", AB1)</f>
        <v>WHITE</v>
      </c>
      <c r="AC87" s="773"/>
      <c r="AD87" s="329">
        <f ca="1">IF(ISBLANK(IBRF!$B$5), "", IBRF!$B$5)</f>
        <v>41369</v>
      </c>
      <c r="AE87" s="774" t="s">
        <v>494</v>
      </c>
      <c r="AF87" s="774"/>
      <c r="AG87" s="774"/>
      <c r="AH87" s="775" t="s">
        <v>495</v>
      </c>
      <c r="AI87" s="775"/>
      <c r="AJ87" s="775"/>
      <c r="AK87" s="204">
        <v>2</v>
      </c>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c r="CM87" s="135"/>
      <c r="CN87" s="135"/>
      <c r="CO87" s="135"/>
      <c r="CP87" s="135"/>
      <c r="CQ87" s="135"/>
      <c r="CR87" s="135"/>
      <c r="CS87" s="135"/>
      <c r="CT87" s="135"/>
      <c r="CU87" s="135"/>
      <c r="CV87" s="135"/>
      <c r="CW87" s="135"/>
      <c r="CX87" s="135"/>
      <c r="CY87" s="135"/>
      <c r="CZ87" s="135"/>
      <c r="DA87" s="135"/>
      <c r="DB87" s="135"/>
      <c r="DC87" s="135"/>
      <c r="DD87" s="135"/>
      <c r="DE87" s="135"/>
      <c r="DF87" s="135"/>
      <c r="DG87" s="135"/>
      <c r="DH87" s="135"/>
      <c r="DI87" s="135"/>
      <c r="DJ87" s="135"/>
      <c r="DK87" s="135"/>
      <c r="DL87" s="135"/>
      <c r="DM87" s="135"/>
      <c r="DN87" s="135"/>
      <c r="DO87" s="135"/>
      <c r="DP87" s="135"/>
      <c r="DQ87" s="135"/>
      <c r="DR87" s="135"/>
      <c r="DS87" s="135"/>
      <c r="DT87" s="135"/>
      <c r="DU87" s="135"/>
      <c r="DV87" s="135"/>
      <c r="DW87" s="135"/>
      <c r="DX87" s="135"/>
      <c r="DY87" s="135"/>
      <c r="DZ87" s="135"/>
      <c r="EA87" s="135"/>
      <c r="EB87" s="135"/>
      <c r="EC87" s="135"/>
      <c r="ED87" s="135"/>
      <c r="EE87" s="135"/>
      <c r="EF87" s="135"/>
      <c r="EG87" s="135"/>
      <c r="EH87" s="135"/>
      <c r="EI87" s="135"/>
      <c r="EJ87" s="135"/>
      <c r="EK87" s="135"/>
      <c r="EL87" s="135"/>
      <c r="EM87" s="135"/>
      <c r="EN87" s="135"/>
      <c r="EO87" s="135"/>
      <c r="EP87" s="135"/>
      <c r="EQ87" s="135"/>
      <c r="ER87" s="135"/>
      <c r="ES87" s="135"/>
      <c r="ET87" s="135"/>
      <c r="EU87" s="135"/>
      <c r="EV87" s="135"/>
      <c r="EW87" s="135"/>
      <c r="EX87" s="135"/>
      <c r="EY87" s="135"/>
      <c r="EZ87" s="135"/>
      <c r="FA87" s="135"/>
      <c r="FB87" s="135"/>
      <c r="FC87" s="135"/>
      <c r="FD87" s="135"/>
      <c r="FE87" s="135"/>
      <c r="FF87" s="135"/>
      <c r="FG87" s="135"/>
      <c r="FH87" s="135"/>
      <c r="FI87" s="135"/>
      <c r="FJ87" s="135"/>
      <c r="FK87" s="135"/>
      <c r="FL87" s="135"/>
      <c r="FM87" s="135"/>
      <c r="FN87" s="135"/>
      <c r="FO87" s="135"/>
      <c r="FP87" s="135"/>
      <c r="FQ87" s="135"/>
      <c r="FR87" s="135"/>
      <c r="FS87" s="135"/>
      <c r="FT87" s="135"/>
      <c r="FU87" s="135"/>
      <c r="FV87" s="135"/>
      <c r="FW87" s="135"/>
      <c r="FX87" s="135"/>
      <c r="FY87" s="135"/>
      <c r="FZ87" s="135"/>
      <c r="GA87" s="135"/>
      <c r="GB87" s="135"/>
      <c r="GC87" s="135"/>
      <c r="GD87" s="135"/>
      <c r="GE87" s="135"/>
      <c r="GF87" s="135"/>
      <c r="GG87" s="135"/>
      <c r="GH87" s="135"/>
      <c r="GI87" s="135"/>
      <c r="GJ87" s="135"/>
      <c r="GK87" s="135"/>
      <c r="GL87" s="135"/>
      <c r="GM87" s="135"/>
      <c r="GN87" s="135"/>
      <c r="GO87" s="135"/>
      <c r="GP87" s="135"/>
      <c r="GQ87" s="135"/>
      <c r="GR87" s="135"/>
      <c r="GS87" s="135"/>
      <c r="GT87" s="135"/>
      <c r="GU87" s="135"/>
      <c r="GV87" s="135"/>
      <c r="GW87" s="135"/>
      <c r="GX87" s="135"/>
      <c r="GY87" s="135"/>
      <c r="GZ87" s="135"/>
    </row>
    <row r="88" spans="1:208" ht="15" customHeight="1">
      <c r="A88" s="772"/>
      <c r="B88" s="772"/>
      <c r="C88" s="772"/>
      <c r="D88" s="772"/>
      <c r="E88" s="772"/>
      <c r="F88" s="772"/>
      <c r="G88" s="772"/>
      <c r="H88" s="772"/>
      <c r="I88" s="679" t="s">
        <v>499</v>
      </c>
      <c r="J88" s="679"/>
      <c r="K88" s="75" t="s">
        <v>500</v>
      </c>
      <c r="L88" s="679" t="s">
        <v>501</v>
      </c>
      <c r="M88" s="679"/>
      <c r="N88" s="679"/>
      <c r="O88" s="680" t="s">
        <v>502</v>
      </c>
      <c r="P88" s="680"/>
      <c r="Q88" s="680"/>
      <c r="R88" s="123" t="str">
        <f ca="1">IF(ISBLANK(IBRF!$K$3), "",( "BOUT " &amp; IBRF!$K$3))</f>
        <v/>
      </c>
      <c r="S88" s="522"/>
      <c r="T88" s="772"/>
      <c r="U88" s="772"/>
      <c r="V88" s="772"/>
      <c r="W88" s="772"/>
      <c r="X88" s="772"/>
      <c r="Y88" s="772"/>
      <c r="Z88" s="772"/>
      <c r="AA88" s="772"/>
      <c r="AB88" s="679" t="s">
        <v>499</v>
      </c>
      <c r="AC88" s="679"/>
      <c r="AD88" s="75" t="s">
        <v>500</v>
      </c>
      <c r="AE88" s="679" t="s">
        <v>501</v>
      </c>
      <c r="AF88" s="679"/>
      <c r="AG88" s="679"/>
      <c r="AH88" s="680" t="s">
        <v>502</v>
      </c>
      <c r="AI88" s="680"/>
      <c r="AJ88" s="680"/>
      <c r="AK88" s="123" t="str">
        <f ca="1">IF(ISBLANK(IBRF!$K$3), "",( "BOUT " &amp; IBRF!$K$3))</f>
        <v/>
      </c>
      <c r="AL88" s="334"/>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c r="CM88" s="135"/>
      <c r="CN88" s="135"/>
      <c r="CO88" s="135"/>
      <c r="CP88" s="135"/>
      <c r="CQ88" s="135"/>
      <c r="CR88" s="135"/>
      <c r="CS88" s="135"/>
      <c r="CT88" s="135"/>
      <c r="CU88" s="135"/>
      <c r="CV88" s="135"/>
      <c r="CW88" s="135"/>
      <c r="CX88" s="135"/>
      <c r="CY88" s="135"/>
      <c r="CZ88" s="135"/>
      <c r="DA88" s="135"/>
      <c r="DB88" s="135"/>
      <c r="DC88" s="135"/>
      <c r="DD88" s="135"/>
      <c r="DE88" s="135"/>
      <c r="DF88" s="135"/>
      <c r="DG88" s="135"/>
      <c r="DH88" s="135"/>
      <c r="DI88" s="135"/>
      <c r="DJ88" s="135"/>
      <c r="DK88" s="135"/>
      <c r="DL88" s="135"/>
      <c r="DM88" s="135"/>
      <c r="DN88" s="135"/>
      <c r="DO88" s="135"/>
      <c r="DP88" s="135"/>
      <c r="DQ88" s="135"/>
      <c r="DR88" s="135"/>
      <c r="DS88" s="135"/>
      <c r="DT88" s="135"/>
      <c r="DU88" s="135"/>
      <c r="DV88" s="135"/>
      <c r="DW88" s="135"/>
      <c r="DX88" s="135"/>
      <c r="DY88" s="135"/>
      <c r="DZ88" s="135"/>
      <c r="EA88" s="135"/>
      <c r="EB88" s="135"/>
      <c r="EC88" s="135"/>
      <c r="ED88" s="135"/>
      <c r="EE88" s="135"/>
      <c r="EF88" s="135"/>
      <c r="EG88" s="135"/>
      <c r="EH88" s="135"/>
      <c r="EI88" s="135"/>
      <c r="EJ88" s="135"/>
      <c r="EK88" s="135"/>
      <c r="EL88" s="135"/>
      <c r="EM88" s="135"/>
      <c r="EN88" s="135"/>
      <c r="EO88" s="135"/>
      <c r="EP88" s="135"/>
      <c r="EQ88" s="135"/>
      <c r="ER88" s="135"/>
      <c r="ES88" s="135"/>
      <c r="ET88" s="135"/>
      <c r="EU88" s="135"/>
      <c r="EV88" s="135"/>
      <c r="EW88" s="135"/>
      <c r="EX88" s="135"/>
      <c r="EY88" s="135"/>
      <c r="EZ88" s="135"/>
      <c r="FA88" s="135"/>
      <c r="FB88" s="135"/>
      <c r="FC88" s="135"/>
      <c r="FD88" s="135"/>
      <c r="FE88" s="135"/>
      <c r="FF88" s="135"/>
      <c r="FG88" s="135"/>
      <c r="FH88" s="135"/>
      <c r="FI88" s="135"/>
      <c r="FJ88" s="135"/>
      <c r="FK88" s="135"/>
      <c r="FL88" s="135"/>
      <c r="FM88" s="135"/>
      <c r="FN88" s="135"/>
      <c r="FO88" s="135"/>
      <c r="FP88" s="135"/>
      <c r="FQ88" s="135"/>
      <c r="FR88" s="135"/>
      <c r="FS88" s="135"/>
      <c r="FT88" s="135"/>
      <c r="FU88" s="135"/>
      <c r="FV88" s="135"/>
      <c r="FW88" s="135"/>
      <c r="FX88" s="135"/>
      <c r="FY88" s="135"/>
      <c r="FZ88" s="135"/>
      <c r="GA88" s="135"/>
      <c r="GB88" s="135"/>
      <c r="GC88" s="135"/>
      <c r="GD88" s="135"/>
      <c r="GE88" s="135"/>
      <c r="GF88" s="135"/>
      <c r="GG88" s="135"/>
      <c r="GH88" s="135"/>
      <c r="GI88" s="135"/>
      <c r="GJ88" s="135"/>
      <c r="GK88" s="135"/>
      <c r="GL88" s="135"/>
      <c r="GM88" s="135"/>
      <c r="GN88" s="135"/>
      <c r="GO88" s="135"/>
      <c r="GP88" s="135"/>
      <c r="GQ88" s="135"/>
      <c r="GR88" s="135"/>
      <c r="GS88" s="135"/>
      <c r="GT88" s="135"/>
      <c r="GU88" s="135"/>
      <c r="GV88" s="135"/>
      <c r="GW88" s="135"/>
      <c r="GX88" s="135"/>
      <c r="GY88" s="135"/>
      <c r="GZ88" s="135"/>
    </row>
    <row r="89" spans="1:208" ht="34.5" customHeight="1">
      <c r="A89" s="485" t="s">
        <v>503</v>
      </c>
      <c r="B89" s="141" t="s">
        <v>504</v>
      </c>
      <c r="C89" s="337" t="s">
        <v>505</v>
      </c>
      <c r="D89" s="9" t="s">
        <v>506</v>
      </c>
      <c r="E89" s="9" t="s">
        <v>507</v>
      </c>
      <c r="F89" s="9" t="s">
        <v>508</v>
      </c>
      <c r="G89" s="408" t="s">
        <v>509</v>
      </c>
      <c r="H89" s="485" t="s">
        <v>510</v>
      </c>
      <c r="I89" s="211" t="s">
        <v>511</v>
      </c>
      <c r="J89" s="211" t="s">
        <v>512</v>
      </c>
      <c r="K89" s="211" t="s">
        <v>513</v>
      </c>
      <c r="L89" s="211" t="s">
        <v>514</v>
      </c>
      <c r="M89" s="211" t="s">
        <v>515</v>
      </c>
      <c r="N89" s="211" t="s">
        <v>516</v>
      </c>
      <c r="O89" s="211" t="s">
        <v>517</v>
      </c>
      <c r="P89" s="211" t="s">
        <v>518</v>
      </c>
      <c r="Q89" s="141" t="s">
        <v>519</v>
      </c>
      <c r="R89" s="290">
        <f>R80</f>
        <v>73</v>
      </c>
      <c r="S89" s="328" t="s">
        <v>521</v>
      </c>
      <c r="T89" s="485" t="s">
        <v>503</v>
      </c>
      <c r="U89" s="141" t="s">
        <v>504</v>
      </c>
      <c r="V89" s="337" t="s">
        <v>505</v>
      </c>
      <c r="W89" s="9" t="s">
        <v>506</v>
      </c>
      <c r="X89" s="9" t="s">
        <v>507</v>
      </c>
      <c r="Y89" s="9" t="s">
        <v>508</v>
      </c>
      <c r="Z89" s="408" t="s">
        <v>509</v>
      </c>
      <c r="AA89" s="485" t="s">
        <v>510</v>
      </c>
      <c r="AB89" s="211" t="s">
        <v>511</v>
      </c>
      <c r="AC89" s="211" t="s">
        <v>512</v>
      </c>
      <c r="AD89" s="211" t="s">
        <v>513</v>
      </c>
      <c r="AE89" s="211" t="s">
        <v>514</v>
      </c>
      <c r="AF89" s="211" t="s">
        <v>515</v>
      </c>
      <c r="AG89" s="211" t="s">
        <v>516</v>
      </c>
      <c r="AH89" s="211" t="s">
        <v>517</v>
      </c>
      <c r="AI89" s="211" t="s">
        <v>518</v>
      </c>
      <c r="AJ89" s="141" t="s">
        <v>519</v>
      </c>
      <c r="AK89" s="447">
        <f>AK80</f>
        <v>46</v>
      </c>
      <c r="AL89" s="328" t="s">
        <v>521</v>
      </c>
      <c r="AM89" s="446"/>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35"/>
      <c r="CA89" s="135"/>
      <c r="CB89" s="135"/>
      <c r="CC89" s="135"/>
      <c r="CD89" s="135"/>
      <c r="CE89" s="135"/>
      <c r="CF89" s="135"/>
      <c r="CG89" s="135"/>
      <c r="CH89" s="135"/>
      <c r="CI89" s="135"/>
      <c r="CJ89" s="135"/>
      <c r="CK89" s="135"/>
      <c r="CL89" s="135"/>
      <c r="CM89" s="135"/>
      <c r="CN89" s="135"/>
      <c r="CO89" s="135"/>
      <c r="CP89" s="135"/>
      <c r="CQ89" s="135"/>
      <c r="CR89" s="135"/>
      <c r="CS89" s="135"/>
      <c r="CT89" s="135"/>
      <c r="CU89" s="135"/>
      <c r="CV89" s="135"/>
      <c r="CW89" s="135"/>
      <c r="CX89" s="135"/>
      <c r="CY89" s="135"/>
      <c r="CZ89" s="135"/>
      <c r="DA89" s="135"/>
      <c r="DB89" s="135"/>
      <c r="DC89" s="135"/>
      <c r="DD89" s="135"/>
      <c r="DE89" s="135"/>
      <c r="DF89" s="135"/>
      <c r="DG89" s="135"/>
      <c r="DH89" s="135"/>
      <c r="DI89" s="135"/>
      <c r="DJ89" s="135"/>
      <c r="DK89" s="135"/>
      <c r="DL89" s="135"/>
      <c r="DM89" s="135"/>
      <c r="DN89" s="135"/>
      <c r="DO89" s="135"/>
      <c r="DP89" s="135"/>
      <c r="DQ89" s="135"/>
      <c r="DR89" s="135"/>
      <c r="DS89" s="135"/>
      <c r="DT89" s="135"/>
      <c r="DU89" s="135"/>
      <c r="DV89" s="135"/>
      <c r="DW89" s="135"/>
      <c r="DX89" s="135"/>
      <c r="DY89" s="135"/>
      <c r="DZ89" s="135"/>
      <c r="EA89" s="135"/>
      <c r="EB89" s="135"/>
      <c r="EC89" s="135"/>
      <c r="ED89" s="135"/>
      <c r="EE89" s="135"/>
      <c r="EF89" s="135"/>
      <c r="EG89" s="135"/>
      <c r="EH89" s="135"/>
      <c r="EI89" s="135"/>
      <c r="EJ89" s="135"/>
      <c r="EK89" s="135"/>
      <c r="EL89" s="135"/>
      <c r="EM89" s="135"/>
      <c r="EN89" s="135"/>
      <c r="EO89" s="135"/>
      <c r="EP89" s="135"/>
      <c r="EQ89" s="135"/>
      <c r="ER89" s="135"/>
      <c r="ES89" s="135"/>
      <c r="ET89" s="135"/>
      <c r="EU89" s="135"/>
      <c r="EV89" s="135"/>
      <c r="EW89" s="135"/>
      <c r="EX89" s="135"/>
      <c r="EY89" s="135"/>
      <c r="EZ89" s="135"/>
      <c r="FA89" s="135"/>
      <c r="FB89" s="135"/>
      <c r="FC89" s="135"/>
      <c r="FD89" s="135"/>
      <c r="FE89" s="135"/>
      <c r="FF89" s="135"/>
      <c r="FG89" s="135"/>
      <c r="FH89" s="135"/>
      <c r="FI89" s="135"/>
      <c r="FJ89" s="135"/>
      <c r="FK89" s="135"/>
      <c r="FL89" s="135"/>
      <c r="FM89" s="135"/>
      <c r="FN89" s="135"/>
      <c r="FO89" s="135"/>
      <c r="FP89" s="135"/>
      <c r="FQ89" s="135"/>
      <c r="FR89" s="135"/>
      <c r="FS89" s="135"/>
      <c r="FT89" s="135"/>
      <c r="FU89" s="135"/>
      <c r="FV89" s="135"/>
      <c r="FW89" s="135"/>
      <c r="FX89" s="135"/>
      <c r="FY89" s="135"/>
      <c r="FZ89" s="135"/>
      <c r="GA89" s="135"/>
      <c r="GB89" s="135"/>
      <c r="GC89" s="135"/>
      <c r="GD89" s="135"/>
      <c r="GE89" s="135"/>
      <c r="GF89" s="135"/>
      <c r="GG89" s="135"/>
      <c r="GH89" s="135"/>
      <c r="GI89" s="135"/>
      <c r="GJ89" s="135"/>
      <c r="GK89" s="135"/>
      <c r="GL89" s="135"/>
      <c r="GM89" s="135"/>
      <c r="GN89" s="135"/>
      <c r="GO89" s="135"/>
      <c r="GP89" s="135"/>
      <c r="GQ89" s="135"/>
      <c r="GR89" s="135"/>
      <c r="GS89" s="135"/>
      <c r="GT89" s="135"/>
      <c r="GU89" s="135"/>
      <c r="GV89" s="135"/>
      <c r="GW89" s="135"/>
      <c r="GX89" s="135"/>
      <c r="GY89" s="135"/>
      <c r="GZ89" s="135"/>
    </row>
    <row r="90" spans="1:208" ht="16.5" customHeight="1">
      <c r="A90" s="670">
        <v>1</v>
      </c>
      <c r="B90" s="682" t="s">
        <v>588</v>
      </c>
      <c r="C90" s="670"/>
      <c r="D90" s="664"/>
      <c r="E90" s="664"/>
      <c r="F90" s="664"/>
      <c r="G90" s="666"/>
      <c r="H90" s="668">
        <v>1</v>
      </c>
      <c r="I90" s="660"/>
      <c r="J90" s="660"/>
      <c r="K90" s="660"/>
      <c r="L90" s="660"/>
      <c r="M90" s="660"/>
      <c r="N90" s="660"/>
      <c r="O90" s="660"/>
      <c r="P90" s="662"/>
      <c r="Q90" s="656">
        <f>IF(ISBLANK(A90),"",IF(ISBLANK(G90),SUM(H90:P91),0))</f>
        <v>1</v>
      </c>
      <c r="R90" s="659">
        <f>IF((Q90=""),"",(Q90+R89))</f>
        <v>74</v>
      </c>
      <c r="S90" s="681">
        <f>IF((G90="X"),0,COUNT(H90:P91))</f>
        <v>1</v>
      </c>
      <c r="T90" s="778">
        <v>1</v>
      </c>
      <c r="U90" s="682" t="s">
        <v>582</v>
      </c>
      <c r="V90" s="670"/>
      <c r="W90" s="664" t="s">
        <v>522</v>
      </c>
      <c r="X90" s="664" t="s">
        <v>522</v>
      </c>
      <c r="Y90" s="664"/>
      <c r="Z90" s="666"/>
      <c r="AA90" s="668">
        <v>2</v>
      </c>
      <c r="AB90" s="660"/>
      <c r="AC90" s="660"/>
      <c r="AD90" s="660"/>
      <c r="AE90" s="660"/>
      <c r="AF90" s="660"/>
      <c r="AG90" s="660"/>
      <c r="AH90" s="660"/>
      <c r="AI90" s="662"/>
      <c r="AJ90" s="656">
        <f>IF(ISBLANK(T90),"",IF(ISBLANK(Z90),SUM(AA90:AI91),0))</f>
        <v>2</v>
      </c>
      <c r="AK90" s="659">
        <f>IF((AJ90=""),"",(AJ90+AK89))</f>
        <v>48</v>
      </c>
      <c r="AL90" s="681">
        <f>IF((Z90="X"),0,COUNT(AA90:AI91))</f>
        <v>1</v>
      </c>
      <c r="AM90" s="446"/>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c r="CK90" s="135"/>
      <c r="CL90" s="135"/>
      <c r="CM90" s="135"/>
      <c r="CN90" s="135"/>
      <c r="CO90" s="135"/>
      <c r="CP90" s="135"/>
      <c r="CQ90" s="135"/>
      <c r="CR90" s="135"/>
      <c r="CS90" s="135"/>
      <c r="CT90" s="135"/>
      <c r="CU90" s="135"/>
      <c r="CV90" s="135"/>
      <c r="CW90" s="135"/>
      <c r="CX90" s="135"/>
      <c r="CY90" s="135"/>
      <c r="CZ90" s="135"/>
      <c r="DA90" s="135"/>
      <c r="DB90" s="135"/>
      <c r="DC90" s="135"/>
      <c r="DD90" s="135"/>
      <c r="DE90" s="135"/>
      <c r="DF90" s="135"/>
      <c r="DG90" s="135"/>
      <c r="DH90" s="135"/>
      <c r="DI90" s="135"/>
      <c r="DJ90" s="135"/>
      <c r="DK90" s="135"/>
      <c r="DL90" s="135"/>
      <c r="DM90" s="135"/>
      <c r="DN90" s="135"/>
      <c r="DO90" s="135"/>
      <c r="DP90" s="135"/>
      <c r="DQ90" s="135"/>
      <c r="DR90" s="135"/>
      <c r="DS90" s="135"/>
      <c r="DT90" s="135"/>
      <c r="DU90" s="135"/>
      <c r="DV90" s="135"/>
      <c r="DW90" s="135"/>
      <c r="DX90" s="135"/>
      <c r="DY90" s="135"/>
      <c r="DZ90" s="135"/>
      <c r="EA90" s="135"/>
      <c r="EB90" s="135"/>
      <c r="EC90" s="135"/>
      <c r="ED90" s="135"/>
      <c r="EE90" s="135"/>
      <c r="EF90" s="135"/>
      <c r="EG90" s="135"/>
      <c r="EH90" s="135"/>
      <c r="EI90" s="135"/>
      <c r="EJ90" s="135"/>
      <c r="EK90" s="135"/>
      <c r="EL90" s="135"/>
      <c r="EM90" s="135"/>
      <c r="EN90" s="135"/>
      <c r="EO90" s="135"/>
      <c r="EP90" s="135"/>
      <c r="EQ90" s="135"/>
      <c r="ER90" s="135"/>
      <c r="ES90" s="135"/>
      <c r="ET90" s="135"/>
      <c r="EU90" s="135"/>
      <c r="EV90" s="135"/>
      <c r="EW90" s="135"/>
      <c r="EX90" s="135"/>
      <c r="EY90" s="135"/>
      <c r="EZ90" s="135"/>
      <c r="FA90" s="135"/>
      <c r="FB90" s="135"/>
      <c r="FC90" s="135"/>
      <c r="FD90" s="135"/>
      <c r="FE90" s="135"/>
      <c r="FF90" s="135"/>
      <c r="FG90" s="135"/>
      <c r="FH90" s="135"/>
      <c r="FI90" s="135"/>
      <c r="FJ90" s="135"/>
      <c r="FK90" s="135"/>
      <c r="FL90" s="135"/>
      <c r="FM90" s="135"/>
      <c r="FN90" s="135"/>
      <c r="FO90" s="135"/>
      <c r="FP90" s="135"/>
      <c r="FQ90" s="135"/>
      <c r="FR90" s="135"/>
      <c r="FS90" s="135"/>
      <c r="FT90" s="135"/>
      <c r="FU90" s="135"/>
      <c r="FV90" s="135"/>
      <c r="FW90" s="135"/>
      <c r="FX90" s="135"/>
      <c r="FY90" s="135"/>
      <c r="FZ90" s="135"/>
      <c r="GA90" s="135"/>
      <c r="GB90" s="135"/>
      <c r="GC90" s="135"/>
      <c r="GD90" s="135"/>
      <c r="GE90" s="135"/>
      <c r="GF90" s="135"/>
      <c r="GG90" s="135"/>
      <c r="GH90" s="135"/>
      <c r="GI90" s="135"/>
      <c r="GJ90" s="135"/>
      <c r="GK90" s="135"/>
      <c r="GL90" s="135"/>
      <c r="GM90" s="135"/>
      <c r="GN90" s="135"/>
      <c r="GO90" s="135"/>
      <c r="GP90" s="135"/>
      <c r="GQ90" s="135"/>
      <c r="GR90" s="135"/>
      <c r="GS90" s="135"/>
      <c r="GT90" s="135"/>
      <c r="GU90" s="135"/>
      <c r="GV90" s="135"/>
      <c r="GW90" s="135"/>
      <c r="GX90" s="135"/>
      <c r="GY90" s="135"/>
      <c r="GZ90" s="135"/>
    </row>
    <row r="91" spans="1:208" ht="16.5" customHeight="1">
      <c r="A91" s="671"/>
      <c r="B91" s="683"/>
      <c r="C91" s="671"/>
      <c r="D91" s="665"/>
      <c r="E91" s="665"/>
      <c r="F91" s="665"/>
      <c r="G91" s="667"/>
      <c r="H91" s="669"/>
      <c r="I91" s="661"/>
      <c r="J91" s="661"/>
      <c r="K91" s="661"/>
      <c r="L91" s="661"/>
      <c r="M91" s="661"/>
      <c r="N91" s="661"/>
      <c r="O91" s="661"/>
      <c r="P91" s="663"/>
      <c r="Q91" s="657"/>
      <c r="R91" s="688"/>
      <c r="S91" s="681"/>
      <c r="T91" s="779"/>
      <c r="U91" s="683"/>
      <c r="V91" s="671"/>
      <c r="W91" s="665"/>
      <c r="X91" s="665"/>
      <c r="Y91" s="665"/>
      <c r="Z91" s="667"/>
      <c r="AA91" s="669"/>
      <c r="AB91" s="661"/>
      <c r="AC91" s="661"/>
      <c r="AD91" s="661"/>
      <c r="AE91" s="661"/>
      <c r="AF91" s="661"/>
      <c r="AG91" s="661"/>
      <c r="AH91" s="661"/>
      <c r="AI91" s="663"/>
      <c r="AJ91" s="657"/>
      <c r="AK91" s="688"/>
      <c r="AL91" s="681"/>
      <c r="AM91" s="446"/>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c r="DA91" s="135"/>
      <c r="DB91" s="135"/>
      <c r="DC91" s="135"/>
      <c r="DD91" s="135"/>
      <c r="DE91" s="135"/>
      <c r="DF91" s="135"/>
      <c r="DG91" s="135"/>
      <c r="DH91" s="135"/>
      <c r="DI91" s="135"/>
      <c r="DJ91" s="135"/>
      <c r="DK91" s="135"/>
      <c r="DL91" s="135"/>
      <c r="DM91" s="135"/>
      <c r="DN91" s="135"/>
      <c r="DO91" s="135"/>
      <c r="DP91" s="135"/>
      <c r="DQ91" s="135"/>
      <c r="DR91" s="135"/>
      <c r="DS91" s="135"/>
      <c r="DT91" s="135"/>
      <c r="DU91" s="135"/>
      <c r="DV91" s="135"/>
      <c r="DW91" s="135"/>
      <c r="DX91" s="135"/>
      <c r="DY91" s="135"/>
      <c r="DZ91" s="135"/>
      <c r="EA91" s="135"/>
      <c r="EB91" s="135"/>
      <c r="EC91" s="135"/>
      <c r="ED91" s="135"/>
      <c r="EE91" s="135"/>
      <c r="EF91" s="135"/>
      <c r="EG91" s="135"/>
      <c r="EH91" s="135"/>
      <c r="EI91" s="135"/>
      <c r="EJ91" s="135"/>
      <c r="EK91" s="135"/>
      <c r="EL91" s="135"/>
      <c r="EM91" s="135"/>
      <c r="EN91" s="135"/>
      <c r="EO91" s="135"/>
      <c r="EP91" s="135"/>
      <c r="EQ91" s="135"/>
      <c r="ER91" s="135"/>
      <c r="ES91" s="135"/>
      <c r="ET91" s="135"/>
      <c r="EU91" s="135"/>
      <c r="EV91" s="135"/>
      <c r="EW91" s="135"/>
      <c r="EX91" s="135"/>
      <c r="EY91" s="135"/>
      <c r="EZ91" s="135"/>
      <c r="FA91" s="135"/>
      <c r="FB91" s="135"/>
      <c r="FC91" s="135"/>
      <c r="FD91" s="135"/>
      <c r="FE91" s="135"/>
      <c r="FF91" s="135"/>
      <c r="FG91" s="135"/>
      <c r="FH91" s="135"/>
      <c r="FI91" s="135"/>
      <c r="FJ91" s="135"/>
      <c r="FK91" s="135"/>
      <c r="FL91" s="135"/>
      <c r="FM91" s="135"/>
      <c r="FN91" s="135"/>
      <c r="FO91" s="135"/>
      <c r="FP91" s="135"/>
      <c r="FQ91" s="135"/>
      <c r="FR91" s="135"/>
      <c r="FS91" s="135"/>
      <c r="FT91" s="135"/>
      <c r="FU91" s="135"/>
      <c r="FV91" s="135"/>
      <c r="FW91" s="135"/>
      <c r="FX91" s="135"/>
      <c r="FY91" s="135"/>
      <c r="FZ91" s="135"/>
      <c r="GA91" s="135"/>
      <c r="GB91" s="135"/>
      <c r="GC91" s="135"/>
      <c r="GD91" s="135"/>
      <c r="GE91" s="135"/>
      <c r="GF91" s="135"/>
      <c r="GG91" s="135"/>
      <c r="GH91" s="135"/>
      <c r="GI91" s="135"/>
      <c r="GJ91" s="135"/>
      <c r="GK91" s="135"/>
      <c r="GL91" s="135"/>
      <c r="GM91" s="135"/>
      <c r="GN91" s="135"/>
      <c r="GO91" s="135"/>
      <c r="GP91" s="135"/>
      <c r="GQ91" s="135"/>
      <c r="GR91" s="135"/>
      <c r="GS91" s="135"/>
      <c r="GT91" s="135"/>
      <c r="GU91" s="135"/>
      <c r="GV91" s="135"/>
      <c r="GW91" s="135"/>
      <c r="GX91" s="135"/>
      <c r="GY91" s="135"/>
      <c r="GZ91" s="135"/>
    </row>
    <row r="92" spans="1:208" ht="16.5" customHeight="1">
      <c r="A92" s="685">
        <v>2</v>
      </c>
      <c r="B92" s="684" t="s">
        <v>599</v>
      </c>
      <c r="C92" s="685" t="s">
        <v>522</v>
      </c>
      <c r="D92" s="686"/>
      <c r="E92" s="686"/>
      <c r="F92" s="686"/>
      <c r="G92" s="692"/>
      <c r="H92" s="693">
        <v>0</v>
      </c>
      <c r="I92" s="689"/>
      <c r="J92" s="689"/>
      <c r="K92" s="689"/>
      <c r="L92" s="689"/>
      <c r="M92" s="689"/>
      <c r="N92" s="689"/>
      <c r="O92" s="689"/>
      <c r="P92" s="690"/>
      <c r="Q92" s="687">
        <f>IF(ISBLANK(A92),"",IF(ISBLANK(G92),SUM(H92:P93),0))</f>
        <v>0</v>
      </c>
      <c r="R92" s="688">
        <f>IF((Q92=""),"",(Q92+R90))</f>
        <v>74</v>
      </c>
      <c r="S92" s="681">
        <f>IF((G92="X"),0,COUNT(H92:P93))</f>
        <v>1</v>
      </c>
      <c r="T92" s="780">
        <v>2</v>
      </c>
      <c r="U92" s="684" t="s">
        <v>590</v>
      </c>
      <c r="V92" s="685"/>
      <c r="W92" s="686" t="s">
        <v>522</v>
      </c>
      <c r="X92" s="686" t="s">
        <v>522</v>
      </c>
      <c r="Y92" s="686"/>
      <c r="Z92" s="692"/>
      <c r="AA92" s="693">
        <v>4</v>
      </c>
      <c r="AB92" s="689"/>
      <c r="AC92" s="689"/>
      <c r="AD92" s="689"/>
      <c r="AE92" s="689"/>
      <c r="AF92" s="689"/>
      <c r="AG92" s="689"/>
      <c r="AH92" s="689"/>
      <c r="AI92" s="690"/>
      <c r="AJ92" s="687">
        <f>IF(ISBLANK(T92),"",IF(ISBLANK(Z92),SUM(AA92:AI93),0))</f>
        <v>4</v>
      </c>
      <c r="AK92" s="688">
        <f>IF((AJ92=""),"",(AJ92+AK90))</f>
        <v>52</v>
      </c>
      <c r="AL92" s="681">
        <f>IF((Z92="X"),0,COUNT(AA92:AI93))</f>
        <v>1</v>
      </c>
      <c r="AM92" s="446"/>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c r="DH92" s="135"/>
      <c r="DI92" s="135"/>
      <c r="DJ92" s="135"/>
      <c r="DK92" s="135"/>
      <c r="DL92" s="135"/>
      <c r="DM92" s="135"/>
      <c r="DN92" s="135"/>
      <c r="DO92" s="135"/>
      <c r="DP92" s="135"/>
      <c r="DQ92" s="135"/>
      <c r="DR92" s="135"/>
      <c r="DS92" s="135"/>
      <c r="DT92" s="135"/>
      <c r="DU92" s="135"/>
      <c r="DV92" s="135"/>
      <c r="DW92" s="135"/>
      <c r="DX92" s="135"/>
      <c r="DY92" s="135"/>
      <c r="DZ92" s="135"/>
      <c r="EA92" s="135"/>
      <c r="EB92" s="135"/>
      <c r="EC92" s="135"/>
      <c r="ED92" s="135"/>
      <c r="EE92" s="135"/>
      <c r="EF92" s="135"/>
      <c r="EG92" s="135"/>
      <c r="EH92" s="135"/>
      <c r="EI92" s="135"/>
      <c r="EJ92" s="135"/>
      <c r="EK92" s="135"/>
      <c r="EL92" s="135"/>
      <c r="EM92" s="135"/>
      <c r="EN92" s="135"/>
      <c r="EO92" s="135"/>
      <c r="EP92" s="135"/>
      <c r="EQ92" s="135"/>
      <c r="ER92" s="135"/>
      <c r="ES92" s="135"/>
      <c r="ET92" s="135"/>
      <c r="EU92" s="135"/>
      <c r="EV92" s="135"/>
      <c r="EW92" s="135"/>
      <c r="EX92" s="135"/>
      <c r="EY92" s="135"/>
      <c r="EZ92" s="135"/>
      <c r="FA92" s="135"/>
      <c r="FB92" s="135"/>
      <c r="FC92" s="135"/>
      <c r="FD92" s="135"/>
      <c r="FE92" s="135"/>
      <c r="FF92" s="135"/>
      <c r="FG92" s="135"/>
      <c r="FH92" s="135"/>
      <c r="FI92" s="135"/>
      <c r="FJ92" s="135"/>
      <c r="FK92" s="135"/>
      <c r="FL92" s="135"/>
      <c r="FM92" s="135"/>
      <c r="FN92" s="135"/>
      <c r="FO92" s="135"/>
      <c r="FP92" s="135"/>
      <c r="FQ92" s="135"/>
      <c r="FR92" s="135"/>
      <c r="FS92" s="135"/>
      <c r="FT92" s="135"/>
      <c r="FU92" s="135"/>
      <c r="FV92" s="135"/>
      <c r="FW92" s="135"/>
      <c r="FX92" s="135"/>
      <c r="FY92" s="135"/>
      <c r="FZ92" s="135"/>
      <c r="GA92" s="135"/>
      <c r="GB92" s="135"/>
      <c r="GC92" s="135"/>
      <c r="GD92" s="135"/>
      <c r="GE92" s="135"/>
      <c r="GF92" s="135"/>
      <c r="GG92" s="135"/>
      <c r="GH92" s="135"/>
      <c r="GI92" s="135"/>
      <c r="GJ92" s="135"/>
      <c r="GK92" s="135"/>
      <c r="GL92" s="135"/>
      <c r="GM92" s="135"/>
      <c r="GN92" s="135"/>
      <c r="GO92" s="135"/>
      <c r="GP92" s="135"/>
      <c r="GQ92" s="135"/>
      <c r="GR92" s="135"/>
      <c r="GS92" s="135"/>
      <c r="GT92" s="135"/>
      <c r="GU92" s="135"/>
      <c r="GV92" s="135"/>
      <c r="GW92" s="135"/>
      <c r="GX92" s="135"/>
      <c r="GY92" s="135"/>
      <c r="GZ92" s="135"/>
    </row>
    <row r="93" spans="1:208" ht="16.5" customHeight="1">
      <c r="A93" s="685"/>
      <c r="B93" s="684"/>
      <c r="C93" s="685"/>
      <c r="D93" s="686"/>
      <c r="E93" s="686"/>
      <c r="F93" s="686"/>
      <c r="G93" s="692"/>
      <c r="H93" s="693"/>
      <c r="I93" s="689"/>
      <c r="J93" s="689"/>
      <c r="K93" s="689"/>
      <c r="L93" s="689"/>
      <c r="M93" s="689"/>
      <c r="N93" s="689"/>
      <c r="O93" s="689"/>
      <c r="P93" s="691"/>
      <c r="Q93" s="687"/>
      <c r="R93" s="688"/>
      <c r="S93" s="681"/>
      <c r="T93" s="780"/>
      <c r="U93" s="684"/>
      <c r="V93" s="685"/>
      <c r="W93" s="686"/>
      <c r="X93" s="686"/>
      <c r="Y93" s="686"/>
      <c r="Z93" s="692"/>
      <c r="AA93" s="693"/>
      <c r="AB93" s="689"/>
      <c r="AC93" s="689"/>
      <c r="AD93" s="689"/>
      <c r="AE93" s="689"/>
      <c r="AF93" s="689"/>
      <c r="AG93" s="689"/>
      <c r="AH93" s="689"/>
      <c r="AI93" s="691"/>
      <c r="AJ93" s="687"/>
      <c r="AK93" s="688"/>
      <c r="AL93" s="681"/>
      <c r="AM93" s="446"/>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c r="CA93" s="135"/>
      <c r="CB93" s="135"/>
      <c r="CC93" s="135"/>
      <c r="CD93" s="135"/>
      <c r="CE93" s="135"/>
      <c r="CF93" s="135"/>
      <c r="CG93" s="135"/>
      <c r="CH93" s="135"/>
      <c r="CI93" s="135"/>
      <c r="CJ93" s="135"/>
      <c r="CK93" s="135"/>
      <c r="CL93" s="135"/>
      <c r="CM93" s="135"/>
      <c r="CN93" s="135"/>
      <c r="CO93" s="135"/>
      <c r="CP93" s="135"/>
      <c r="CQ93" s="135"/>
      <c r="CR93" s="135"/>
      <c r="CS93" s="135"/>
      <c r="CT93" s="135"/>
      <c r="CU93" s="135"/>
      <c r="CV93" s="135"/>
      <c r="CW93" s="135"/>
      <c r="CX93" s="135"/>
      <c r="CY93" s="135"/>
      <c r="CZ93" s="135"/>
      <c r="DA93" s="135"/>
      <c r="DB93" s="135"/>
      <c r="DC93" s="135"/>
      <c r="DD93" s="135"/>
      <c r="DE93" s="135"/>
      <c r="DF93" s="135"/>
      <c r="DG93" s="135"/>
      <c r="DH93" s="135"/>
      <c r="DI93" s="135"/>
      <c r="DJ93" s="135"/>
      <c r="DK93" s="135"/>
      <c r="DL93" s="135"/>
      <c r="DM93" s="135"/>
      <c r="DN93" s="135"/>
      <c r="DO93" s="135"/>
      <c r="DP93" s="135"/>
      <c r="DQ93" s="135"/>
      <c r="DR93" s="135"/>
      <c r="DS93" s="135"/>
      <c r="DT93" s="135"/>
      <c r="DU93" s="135"/>
      <c r="DV93" s="135"/>
      <c r="DW93" s="135"/>
      <c r="DX93" s="135"/>
      <c r="DY93" s="135"/>
      <c r="DZ93" s="135"/>
      <c r="EA93" s="135"/>
      <c r="EB93" s="135"/>
      <c r="EC93" s="135"/>
      <c r="ED93" s="135"/>
      <c r="EE93" s="135"/>
      <c r="EF93" s="135"/>
      <c r="EG93" s="135"/>
      <c r="EH93" s="135"/>
      <c r="EI93" s="135"/>
      <c r="EJ93" s="135"/>
      <c r="EK93" s="135"/>
      <c r="EL93" s="135"/>
      <c r="EM93" s="135"/>
      <c r="EN93" s="135"/>
      <c r="EO93" s="135"/>
      <c r="EP93" s="135"/>
      <c r="EQ93" s="135"/>
      <c r="ER93" s="135"/>
      <c r="ES93" s="135"/>
      <c r="ET93" s="135"/>
      <c r="EU93" s="135"/>
      <c r="EV93" s="135"/>
      <c r="EW93" s="135"/>
      <c r="EX93" s="135"/>
      <c r="EY93" s="135"/>
      <c r="EZ93" s="135"/>
      <c r="FA93" s="135"/>
      <c r="FB93" s="135"/>
      <c r="FC93" s="135"/>
      <c r="FD93" s="135"/>
      <c r="FE93" s="135"/>
      <c r="FF93" s="135"/>
      <c r="FG93" s="135"/>
      <c r="FH93" s="135"/>
      <c r="FI93" s="135"/>
      <c r="FJ93" s="135"/>
      <c r="FK93" s="135"/>
      <c r="FL93" s="135"/>
      <c r="FM93" s="135"/>
      <c r="FN93" s="135"/>
      <c r="FO93" s="135"/>
      <c r="FP93" s="135"/>
      <c r="FQ93" s="135"/>
      <c r="FR93" s="135"/>
      <c r="FS93" s="135"/>
      <c r="FT93" s="135"/>
      <c r="FU93" s="135"/>
      <c r="FV93" s="135"/>
      <c r="FW93" s="135"/>
      <c r="FX93" s="135"/>
      <c r="FY93" s="135"/>
      <c r="FZ93" s="135"/>
      <c r="GA93" s="135"/>
      <c r="GB93" s="135"/>
      <c r="GC93" s="135"/>
      <c r="GD93" s="135"/>
      <c r="GE93" s="135"/>
      <c r="GF93" s="135"/>
      <c r="GG93" s="135"/>
      <c r="GH93" s="135"/>
      <c r="GI93" s="135"/>
      <c r="GJ93" s="135"/>
      <c r="GK93" s="135"/>
      <c r="GL93" s="135"/>
      <c r="GM93" s="135"/>
      <c r="GN93" s="135"/>
      <c r="GO93" s="135"/>
      <c r="GP93" s="135"/>
      <c r="GQ93" s="135"/>
      <c r="GR93" s="135"/>
      <c r="GS93" s="135"/>
      <c r="GT93" s="135"/>
      <c r="GU93" s="135"/>
      <c r="GV93" s="135"/>
      <c r="GW93" s="135"/>
      <c r="GX93" s="135"/>
      <c r="GY93" s="135"/>
      <c r="GZ93" s="135"/>
    </row>
    <row r="94" spans="1:208" ht="16.5" customHeight="1">
      <c r="A94" s="739">
        <v>3</v>
      </c>
      <c r="B94" s="781" t="s">
        <v>591</v>
      </c>
      <c r="C94" s="693"/>
      <c r="D94" s="689" t="s">
        <v>522</v>
      </c>
      <c r="E94" s="689" t="s">
        <v>522</v>
      </c>
      <c r="F94" s="689"/>
      <c r="G94" s="700"/>
      <c r="H94" s="701">
        <v>4</v>
      </c>
      <c r="I94" s="599"/>
      <c r="J94" s="599"/>
      <c r="K94" s="599"/>
      <c r="L94" s="599"/>
      <c r="M94" s="599"/>
      <c r="N94" s="599"/>
      <c r="O94" s="599"/>
      <c r="P94" s="697"/>
      <c r="Q94" s="711">
        <f>IF(ISBLANK(A94),"",IF(ISBLANK(G94),SUM(H94:P95),0))</f>
        <v>4</v>
      </c>
      <c r="R94" s="688">
        <f>IF((Q94=""),"",(Q94+R92))</f>
        <v>78</v>
      </c>
      <c r="S94" s="681">
        <f>IF((G94="X"),0,COUNT(H94:P95))</f>
        <v>1</v>
      </c>
      <c r="T94" s="782">
        <v>3</v>
      </c>
      <c r="U94" s="781" t="s">
        <v>564</v>
      </c>
      <c r="V94" s="693"/>
      <c r="W94" s="689"/>
      <c r="X94" s="689"/>
      <c r="Y94" s="689"/>
      <c r="Z94" s="700"/>
      <c r="AA94" s="701">
        <v>0</v>
      </c>
      <c r="AB94" s="599"/>
      <c r="AC94" s="599"/>
      <c r="AD94" s="599"/>
      <c r="AE94" s="599"/>
      <c r="AF94" s="599"/>
      <c r="AG94" s="599"/>
      <c r="AH94" s="599"/>
      <c r="AI94" s="697"/>
      <c r="AJ94" s="783">
        <f>IF(ISBLANK(T94),"",IF(ISBLANK(Z94),SUM(AA94:AI95),0))</f>
        <v>0</v>
      </c>
      <c r="AK94" s="688">
        <f>IF((AJ94=""),"",(AJ94+AK92))</f>
        <v>52</v>
      </c>
      <c r="AL94" s="681">
        <f>IF((Z94="X"),0,COUNT(AA94:AI95))</f>
        <v>1</v>
      </c>
      <c r="AM94" s="446"/>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5"/>
      <c r="CA94" s="135"/>
      <c r="CB94" s="135"/>
      <c r="CC94" s="135"/>
      <c r="CD94" s="135"/>
      <c r="CE94" s="135"/>
      <c r="CF94" s="135"/>
      <c r="CG94" s="135"/>
      <c r="CH94" s="135"/>
      <c r="CI94" s="135"/>
      <c r="CJ94" s="135"/>
      <c r="CK94" s="135"/>
      <c r="CL94" s="135"/>
      <c r="CM94" s="135"/>
      <c r="CN94" s="135"/>
      <c r="CO94" s="135"/>
      <c r="CP94" s="135"/>
      <c r="CQ94" s="135"/>
      <c r="CR94" s="135"/>
      <c r="CS94" s="135"/>
      <c r="CT94" s="135"/>
      <c r="CU94" s="135"/>
      <c r="CV94" s="135"/>
      <c r="CW94" s="135"/>
      <c r="CX94" s="135"/>
      <c r="CY94" s="135"/>
      <c r="CZ94" s="135"/>
      <c r="DA94" s="135"/>
      <c r="DB94" s="135"/>
      <c r="DC94" s="135"/>
      <c r="DD94" s="135"/>
      <c r="DE94" s="135"/>
      <c r="DF94" s="135"/>
      <c r="DG94" s="135"/>
      <c r="DH94" s="135"/>
      <c r="DI94" s="135"/>
      <c r="DJ94" s="135"/>
      <c r="DK94" s="135"/>
      <c r="DL94" s="135"/>
      <c r="DM94" s="135"/>
      <c r="DN94" s="135"/>
      <c r="DO94" s="135"/>
      <c r="DP94" s="135"/>
      <c r="DQ94" s="135"/>
      <c r="DR94" s="135"/>
      <c r="DS94" s="135"/>
      <c r="DT94" s="135"/>
      <c r="DU94" s="135"/>
      <c r="DV94" s="135"/>
      <c r="DW94" s="135"/>
      <c r="DX94" s="135"/>
      <c r="DY94" s="135"/>
      <c r="DZ94" s="135"/>
      <c r="EA94" s="135"/>
      <c r="EB94" s="135"/>
      <c r="EC94" s="135"/>
      <c r="ED94" s="135"/>
      <c r="EE94" s="135"/>
      <c r="EF94" s="135"/>
      <c r="EG94" s="135"/>
      <c r="EH94" s="135"/>
      <c r="EI94" s="135"/>
      <c r="EJ94" s="135"/>
      <c r="EK94" s="135"/>
      <c r="EL94" s="135"/>
      <c r="EM94" s="135"/>
      <c r="EN94" s="135"/>
      <c r="EO94" s="135"/>
      <c r="EP94" s="135"/>
      <c r="EQ94" s="135"/>
      <c r="ER94" s="135"/>
      <c r="ES94" s="135"/>
      <c r="ET94" s="135"/>
      <c r="EU94" s="135"/>
      <c r="EV94" s="135"/>
      <c r="EW94" s="135"/>
      <c r="EX94" s="135"/>
      <c r="EY94" s="135"/>
      <c r="EZ94" s="135"/>
      <c r="FA94" s="135"/>
      <c r="FB94" s="135"/>
      <c r="FC94" s="135"/>
      <c r="FD94" s="135"/>
      <c r="FE94" s="135"/>
      <c r="FF94" s="135"/>
      <c r="FG94" s="135"/>
      <c r="FH94" s="135"/>
      <c r="FI94" s="135"/>
      <c r="FJ94" s="135"/>
      <c r="FK94" s="135"/>
      <c r="FL94" s="135"/>
      <c r="FM94" s="135"/>
      <c r="FN94" s="135"/>
      <c r="FO94" s="135"/>
      <c r="FP94" s="135"/>
      <c r="FQ94" s="135"/>
      <c r="FR94" s="135"/>
      <c r="FS94" s="135"/>
      <c r="FT94" s="135"/>
      <c r="FU94" s="135"/>
      <c r="FV94" s="135"/>
      <c r="FW94" s="135"/>
      <c r="FX94" s="135"/>
      <c r="FY94" s="135"/>
      <c r="FZ94" s="135"/>
      <c r="GA94" s="135"/>
      <c r="GB94" s="135"/>
      <c r="GC94" s="135"/>
      <c r="GD94" s="135"/>
      <c r="GE94" s="135"/>
      <c r="GF94" s="135"/>
      <c r="GG94" s="135"/>
      <c r="GH94" s="135"/>
      <c r="GI94" s="135"/>
      <c r="GJ94" s="135"/>
      <c r="GK94" s="135"/>
      <c r="GL94" s="135"/>
      <c r="GM94" s="135"/>
      <c r="GN94" s="135"/>
      <c r="GO94" s="135"/>
      <c r="GP94" s="135"/>
      <c r="GQ94" s="135"/>
      <c r="GR94" s="135"/>
      <c r="GS94" s="135"/>
      <c r="GT94" s="135"/>
      <c r="GU94" s="135"/>
      <c r="GV94" s="135"/>
      <c r="GW94" s="135"/>
      <c r="GX94" s="135"/>
      <c r="GY94" s="135"/>
      <c r="GZ94" s="135"/>
    </row>
    <row r="95" spans="1:208" ht="16.5" customHeight="1">
      <c r="A95" s="671"/>
      <c r="B95" s="781"/>
      <c r="C95" s="693"/>
      <c r="D95" s="689"/>
      <c r="E95" s="689"/>
      <c r="F95" s="689"/>
      <c r="G95" s="700"/>
      <c r="H95" s="701"/>
      <c r="I95" s="599"/>
      <c r="J95" s="599"/>
      <c r="K95" s="599"/>
      <c r="L95" s="599"/>
      <c r="M95" s="599"/>
      <c r="N95" s="599"/>
      <c r="O95" s="599"/>
      <c r="P95" s="698"/>
      <c r="Q95" s="712"/>
      <c r="R95" s="688"/>
      <c r="S95" s="681"/>
      <c r="T95" s="782"/>
      <c r="U95" s="781"/>
      <c r="V95" s="693"/>
      <c r="W95" s="689"/>
      <c r="X95" s="689"/>
      <c r="Y95" s="689"/>
      <c r="Z95" s="700"/>
      <c r="AA95" s="701"/>
      <c r="AB95" s="599"/>
      <c r="AC95" s="599"/>
      <c r="AD95" s="599"/>
      <c r="AE95" s="599"/>
      <c r="AF95" s="599"/>
      <c r="AG95" s="599"/>
      <c r="AH95" s="599"/>
      <c r="AI95" s="698"/>
      <c r="AJ95" s="657"/>
      <c r="AK95" s="688"/>
      <c r="AL95" s="681"/>
      <c r="AM95" s="446"/>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5"/>
      <c r="CB95" s="135"/>
      <c r="CC95" s="135"/>
      <c r="CD95" s="135"/>
      <c r="CE95" s="135"/>
      <c r="CF95" s="135"/>
      <c r="CG95" s="135"/>
      <c r="CH95" s="135"/>
      <c r="CI95" s="135"/>
      <c r="CJ95" s="135"/>
      <c r="CK95" s="135"/>
      <c r="CL95" s="135"/>
      <c r="CM95" s="135"/>
      <c r="CN95" s="135"/>
      <c r="CO95" s="135"/>
      <c r="CP95" s="135"/>
      <c r="CQ95" s="135"/>
      <c r="CR95" s="135"/>
      <c r="CS95" s="135"/>
      <c r="CT95" s="135"/>
      <c r="CU95" s="135"/>
      <c r="CV95" s="135"/>
      <c r="CW95" s="135"/>
      <c r="CX95" s="135"/>
      <c r="CY95" s="135"/>
      <c r="CZ95" s="135"/>
      <c r="DA95" s="135"/>
      <c r="DB95" s="135"/>
      <c r="DC95" s="135"/>
      <c r="DD95" s="135"/>
      <c r="DE95" s="135"/>
      <c r="DF95" s="135"/>
      <c r="DG95" s="135"/>
      <c r="DH95" s="135"/>
      <c r="DI95" s="135"/>
      <c r="DJ95" s="135"/>
      <c r="DK95" s="135"/>
      <c r="DL95" s="135"/>
      <c r="DM95" s="135"/>
      <c r="DN95" s="135"/>
      <c r="DO95" s="135"/>
      <c r="DP95" s="135"/>
      <c r="DQ95" s="135"/>
      <c r="DR95" s="135"/>
      <c r="DS95" s="135"/>
      <c r="DT95" s="135"/>
      <c r="DU95" s="135"/>
      <c r="DV95" s="135"/>
      <c r="DW95" s="135"/>
      <c r="DX95" s="135"/>
      <c r="DY95" s="135"/>
      <c r="DZ95" s="135"/>
      <c r="EA95" s="135"/>
      <c r="EB95" s="135"/>
      <c r="EC95" s="135"/>
      <c r="ED95" s="135"/>
      <c r="EE95" s="135"/>
      <c r="EF95" s="135"/>
      <c r="EG95" s="135"/>
      <c r="EH95" s="135"/>
      <c r="EI95" s="135"/>
      <c r="EJ95" s="135"/>
      <c r="EK95" s="135"/>
      <c r="EL95" s="135"/>
      <c r="EM95" s="135"/>
      <c r="EN95" s="135"/>
      <c r="EO95" s="135"/>
      <c r="EP95" s="135"/>
      <c r="EQ95" s="135"/>
      <c r="ER95" s="135"/>
      <c r="ES95" s="135"/>
      <c r="ET95" s="135"/>
      <c r="EU95" s="135"/>
      <c r="EV95" s="135"/>
      <c r="EW95" s="135"/>
      <c r="EX95" s="135"/>
      <c r="EY95" s="135"/>
      <c r="EZ95" s="135"/>
      <c r="FA95" s="135"/>
      <c r="FB95" s="135"/>
      <c r="FC95" s="135"/>
      <c r="FD95" s="135"/>
      <c r="FE95" s="135"/>
      <c r="FF95" s="135"/>
      <c r="FG95" s="135"/>
      <c r="FH95" s="135"/>
      <c r="FI95" s="135"/>
      <c r="FJ95" s="135"/>
      <c r="FK95" s="135"/>
      <c r="FL95" s="135"/>
      <c r="FM95" s="135"/>
      <c r="FN95" s="135"/>
      <c r="FO95" s="135"/>
      <c r="FP95" s="135"/>
      <c r="FQ95" s="135"/>
      <c r="FR95" s="135"/>
      <c r="FS95" s="135"/>
      <c r="FT95" s="135"/>
      <c r="FU95" s="135"/>
      <c r="FV95" s="135"/>
      <c r="FW95" s="135"/>
      <c r="FX95" s="135"/>
      <c r="FY95" s="135"/>
      <c r="FZ95" s="135"/>
      <c r="GA95" s="135"/>
      <c r="GB95" s="135"/>
      <c r="GC95" s="135"/>
      <c r="GD95" s="135"/>
      <c r="GE95" s="135"/>
      <c r="GF95" s="135"/>
      <c r="GG95" s="135"/>
      <c r="GH95" s="135"/>
      <c r="GI95" s="135"/>
      <c r="GJ95" s="135"/>
      <c r="GK95" s="135"/>
      <c r="GL95" s="135"/>
      <c r="GM95" s="135"/>
      <c r="GN95" s="135"/>
      <c r="GO95" s="135"/>
      <c r="GP95" s="135"/>
      <c r="GQ95" s="135"/>
      <c r="GR95" s="135"/>
      <c r="GS95" s="135"/>
      <c r="GT95" s="135"/>
      <c r="GU95" s="135"/>
      <c r="GV95" s="135"/>
      <c r="GW95" s="135"/>
      <c r="GX95" s="135"/>
      <c r="GY95" s="135"/>
      <c r="GZ95" s="135"/>
    </row>
    <row r="96" spans="1:208" ht="16.5" customHeight="1">
      <c r="A96" s="685">
        <v>4</v>
      </c>
      <c r="B96" s="684" t="s">
        <v>588</v>
      </c>
      <c r="C96" s="685"/>
      <c r="D96" s="686"/>
      <c r="E96" s="686"/>
      <c r="F96" s="686"/>
      <c r="G96" s="692"/>
      <c r="H96" s="693">
        <v>0</v>
      </c>
      <c r="I96" s="689"/>
      <c r="J96" s="689"/>
      <c r="K96" s="689"/>
      <c r="L96" s="689"/>
      <c r="M96" s="689"/>
      <c r="N96" s="689"/>
      <c r="O96" s="689"/>
      <c r="P96" s="690"/>
      <c r="Q96" s="727">
        <f>IF(ISBLANK(A96),"",IF(ISBLANK(G96),SUM(H96:P97),0))</f>
        <v>0</v>
      </c>
      <c r="R96" s="688">
        <f>IF((Q96=""),"",(Q96+R94))</f>
        <v>78</v>
      </c>
      <c r="S96" s="681">
        <f>IF((G96="X"),0,COUNT(H96:P97))</f>
        <v>1</v>
      </c>
      <c r="T96" s="780">
        <v>4</v>
      </c>
      <c r="U96" s="684" t="s">
        <v>586</v>
      </c>
      <c r="V96" s="685"/>
      <c r="W96" s="686" t="s">
        <v>522</v>
      </c>
      <c r="X96" s="686" t="s">
        <v>522</v>
      </c>
      <c r="Y96" s="686"/>
      <c r="Z96" s="692"/>
      <c r="AA96" s="693">
        <v>0</v>
      </c>
      <c r="AB96" s="689"/>
      <c r="AC96" s="689"/>
      <c r="AD96" s="689"/>
      <c r="AE96" s="689"/>
      <c r="AF96" s="689"/>
      <c r="AG96" s="689"/>
      <c r="AH96" s="689"/>
      <c r="AI96" s="690"/>
      <c r="AJ96" s="687">
        <f>IF(ISBLANK(T96),"",IF(ISBLANK(Z96),SUM(AA96:AI97),0))</f>
        <v>0</v>
      </c>
      <c r="AK96" s="688">
        <f>IF((AJ96=""),"",(AJ96+AK94))</f>
        <v>52</v>
      </c>
      <c r="AL96" s="681">
        <f>IF((Z96="X"),0,COUNT(AA96:AI97))</f>
        <v>1</v>
      </c>
      <c r="AM96" s="446"/>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5"/>
      <c r="CB96" s="135"/>
      <c r="CC96" s="135"/>
      <c r="CD96" s="135"/>
      <c r="CE96" s="135"/>
      <c r="CF96" s="135"/>
      <c r="CG96" s="135"/>
      <c r="CH96" s="135"/>
      <c r="CI96" s="135"/>
      <c r="CJ96" s="135"/>
      <c r="CK96" s="135"/>
      <c r="CL96" s="135"/>
      <c r="CM96" s="135"/>
      <c r="CN96" s="135"/>
      <c r="CO96" s="135"/>
      <c r="CP96" s="135"/>
      <c r="CQ96" s="135"/>
      <c r="CR96" s="135"/>
      <c r="CS96" s="135"/>
      <c r="CT96" s="135"/>
      <c r="CU96" s="135"/>
      <c r="CV96" s="135"/>
      <c r="CW96" s="135"/>
      <c r="CX96" s="135"/>
      <c r="CY96" s="135"/>
      <c r="CZ96" s="135"/>
      <c r="DA96" s="135"/>
      <c r="DB96" s="135"/>
      <c r="DC96" s="135"/>
      <c r="DD96" s="135"/>
      <c r="DE96" s="135"/>
      <c r="DF96" s="135"/>
      <c r="DG96" s="135"/>
      <c r="DH96" s="135"/>
      <c r="DI96" s="135"/>
      <c r="DJ96" s="135"/>
      <c r="DK96" s="135"/>
      <c r="DL96" s="135"/>
      <c r="DM96" s="135"/>
      <c r="DN96" s="135"/>
      <c r="DO96" s="135"/>
      <c r="DP96" s="135"/>
      <c r="DQ96" s="135"/>
      <c r="DR96" s="135"/>
      <c r="DS96" s="135"/>
      <c r="DT96" s="135"/>
      <c r="DU96" s="135"/>
      <c r="DV96" s="135"/>
      <c r="DW96" s="135"/>
      <c r="DX96" s="135"/>
      <c r="DY96" s="135"/>
      <c r="DZ96" s="135"/>
      <c r="EA96" s="135"/>
      <c r="EB96" s="135"/>
      <c r="EC96" s="135"/>
      <c r="ED96" s="135"/>
      <c r="EE96" s="135"/>
      <c r="EF96" s="135"/>
      <c r="EG96" s="135"/>
      <c r="EH96" s="135"/>
      <c r="EI96" s="135"/>
      <c r="EJ96" s="135"/>
      <c r="EK96" s="135"/>
      <c r="EL96" s="135"/>
      <c r="EM96" s="135"/>
      <c r="EN96" s="135"/>
      <c r="EO96" s="135"/>
      <c r="EP96" s="135"/>
      <c r="EQ96" s="135"/>
      <c r="ER96" s="135"/>
      <c r="ES96" s="135"/>
      <c r="ET96" s="135"/>
      <c r="EU96" s="135"/>
      <c r="EV96" s="135"/>
      <c r="EW96" s="135"/>
      <c r="EX96" s="135"/>
      <c r="EY96" s="135"/>
      <c r="EZ96" s="135"/>
      <c r="FA96" s="135"/>
      <c r="FB96" s="135"/>
      <c r="FC96" s="135"/>
      <c r="FD96" s="135"/>
      <c r="FE96" s="135"/>
      <c r="FF96" s="135"/>
      <c r="FG96" s="135"/>
      <c r="FH96" s="135"/>
      <c r="FI96" s="135"/>
      <c r="FJ96" s="135"/>
      <c r="FK96" s="135"/>
      <c r="FL96" s="135"/>
      <c r="FM96" s="135"/>
      <c r="FN96" s="135"/>
      <c r="FO96" s="135"/>
      <c r="FP96" s="135"/>
      <c r="FQ96" s="135"/>
      <c r="FR96" s="135"/>
      <c r="FS96" s="135"/>
      <c r="FT96" s="135"/>
      <c r="FU96" s="135"/>
      <c r="FV96" s="135"/>
      <c r="FW96" s="135"/>
      <c r="FX96" s="135"/>
      <c r="FY96" s="135"/>
      <c r="FZ96" s="135"/>
      <c r="GA96" s="135"/>
      <c r="GB96" s="135"/>
      <c r="GC96" s="135"/>
      <c r="GD96" s="135"/>
      <c r="GE96" s="135"/>
      <c r="GF96" s="135"/>
      <c r="GG96" s="135"/>
      <c r="GH96" s="135"/>
      <c r="GI96" s="135"/>
      <c r="GJ96" s="135"/>
      <c r="GK96" s="135"/>
      <c r="GL96" s="135"/>
      <c r="GM96" s="135"/>
      <c r="GN96" s="135"/>
      <c r="GO96" s="135"/>
      <c r="GP96" s="135"/>
      <c r="GQ96" s="135"/>
      <c r="GR96" s="135"/>
      <c r="GS96" s="135"/>
      <c r="GT96" s="135"/>
      <c r="GU96" s="135"/>
      <c r="GV96" s="135"/>
      <c r="GW96" s="135"/>
      <c r="GX96" s="135"/>
      <c r="GY96" s="135"/>
      <c r="GZ96" s="135"/>
    </row>
    <row r="97" spans="1:208" ht="16.5" customHeight="1">
      <c r="A97" s="685"/>
      <c r="B97" s="684"/>
      <c r="C97" s="685"/>
      <c r="D97" s="686"/>
      <c r="E97" s="686"/>
      <c r="F97" s="686"/>
      <c r="G97" s="692"/>
      <c r="H97" s="693"/>
      <c r="I97" s="689"/>
      <c r="J97" s="689"/>
      <c r="K97" s="689"/>
      <c r="L97" s="689"/>
      <c r="M97" s="689"/>
      <c r="N97" s="689"/>
      <c r="O97" s="689"/>
      <c r="P97" s="691"/>
      <c r="Q97" s="728"/>
      <c r="R97" s="688"/>
      <c r="S97" s="681"/>
      <c r="T97" s="780"/>
      <c r="U97" s="684"/>
      <c r="V97" s="685"/>
      <c r="W97" s="686"/>
      <c r="X97" s="686"/>
      <c r="Y97" s="686"/>
      <c r="Z97" s="692"/>
      <c r="AA97" s="693"/>
      <c r="AB97" s="689"/>
      <c r="AC97" s="689"/>
      <c r="AD97" s="689"/>
      <c r="AE97" s="689"/>
      <c r="AF97" s="689"/>
      <c r="AG97" s="689"/>
      <c r="AH97" s="689"/>
      <c r="AI97" s="691"/>
      <c r="AJ97" s="687"/>
      <c r="AK97" s="688"/>
      <c r="AL97" s="681"/>
      <c r="AM97" s="446"/>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5"/>
      <c r="CB97" s="135"/>
      <c r="CC97" s="135"/>
      <c r="CD97" s="135"/>
      <c r="CE97" s="135"/>
      <c r="CF97" s="135"/>
      <c r="CG97" s="135"/>
      <c r="CH97" s="135"/>
      <c r="CI97" s="135"/>
      <c r="CJ97" s="135"/>
      <c r="CK97" s="135"/>
      <c r="CL97" s="135"/>
      <c r="CM97" s="135"/>
      <c r="CN97" s="135"/>
      <c r="CO97" s="135"/>
      <c r="CP97" s="135"/>
      <c r="CQ97" s="135"/>
      <c r="CR97" s="135"/>
      <c r="CS97" s="135"/>
      <c r="CT97" s="135"/>
      <c r="CU97" s="135"/>
      <c r="CV97" s="135"/>
      <c r="CW97" s="135"/>
      <c r="CX97" s="135"/>
      <c r="CY97" s="135"/>
      <c r="CZ97" s="135"/>
      <c r="DA97" s="135"/>
      <c r="DB97" s="135"/>
      <c r="DC97" s="135"/>
      <c r="DD97" s="135"/>
      <c r="DE97" s="135"/>
      <c r="DF97" s="135"/>
      <c r="DG97" s="135"/>
      <c r="DH97" s="135"/>
      <c r="DI97" s="135"/>
      <c r="DJ97" s="135"/>
      <c r="DK97" s="135"/>
      <c r="DL97" s="135"/>
      <c r="DM97" s="135"/>
      <c r="DN97" s="135"/>
      <c r="DO97" s="135"/>
      <c r="DP97" s="135"/>
      <c r="DQ97" s="135"/>
      <c r="DR97" s="135"/>
      <c r="DS97" s="135"/>
      <c r="DT97" s="135"/>
      <c r="DU97" s="135"/>
      <c r="DV97" s="135"/>
      <c r="DW97" s="135"/>
      <c r="DX97" s="135"/>
      <c r="DY97" s="135"/>
      <c r="DZ97" s="135"/>
      <c r="EA97" s="135"/>
      <c r="EB97" s="135"/>
      <c r="EC97" s="135"/>
      <c r="ED97" s="135"/>
      <c r="EE97" s="135"/>
      <c r="EF97" s="135"/>
      <c r="EG97" s="135"/>
      <c r="EH97" s="135"/>
      <c r="EI97" s="135"/>
      <c r="EJ97" s="135"/>
      <c r="EK97" s="135"/>
      <c r="EL97" s="135"/>
      <c r="EM97" s="135"/>
      <c r="EN97" s="135"/>
      <c r="EO97" s="135"/>
      <c r="EP97" s="135"/>
      <c r="EQ97" s="135"/>
      <c r="ER97" s="135"/>
      <c r="ES97" s="135"/>
      <c r="ET97" s="135"/>
      <c r="EU97" s="135"/>
      <c r="EV97" s="135"/>
      <c r="EW97" s="135"/>
      <c r="EX97" s="135"/>
      <c r="EY97" s="135"/>
      <c r="EZ97" s="135"/>
      <c r="FA97" s="135"/>
      <c r="FB97" s="135"/>
      <c r="FC97" s="135"/>
      <c r="FD97" s="135"/>
      <c r="FE97" s="135"/>
      <c r="FF97" s="135"/>
      <c r="FG97" s="135"/>
      <c r="FH97" s="135"/>
      <c r="FI97" s="135"/>
      <c r="FJ97" s="135"/>
      <c r="FK97" s="135"/>
      <c r="FL97" s="135"/>
      <c r="FM97" s="135"/>
      <c r="FN97" s="135"/>
      <c r="FO97" s="135"/>
      <c r="FP97" s="135"/>
      <c r="FQ97" s="135"/>
      <c r="FR97" s="135"/>
      <c r="FS97" s="135"/>
      <c r="FT97" s="135"/>
      <c r="FU97" s="135"/>
      <c r="FV97" s="135"/>
      <c r="FW97" s="135"/>
      <c r="FX97" s="135"/>
      <c r="FY97" s="135"/>
      <c r="FZ97" s="135"/>
      <c r="GA97" s="135"/>
      <c r="GB97" s="135"/>
      <c r="GC97" s="135"/>
      <c r="GD97" s="135"/>
      <c r="GE97" s="135"/>
      <c r="GF97" s="135"/>
      <c r="GG97" s="135"/>
      <c r="GH97" s="135"/>
      <c r="GI97" s="135"/>
      <c r="GJ97" s="135"/>
      <c r="GK97" s="135"/>
      <c r="GL97" s="135"/>
      <c r="GM97" s="135"/>
      <c r="GN97" s="135"/>
      <c r="GO97" s="135"/>
      <c r="GP97" s="135"/>
      <c r="GQ97" s="135"/>
      <c r="GR97" s="135"/>
      <c r="GS97" s="135"/>
      <c r="GT97" s="135"/>
      <c r="GU97" s="135"/>
      <c r="GV97" s="135"/>
      <c r="GW97" s="135"/>
      <c r="GX97" s="135"/>
      <c r="GY97" s="135"/>
      <c r="GZ97" s="135"/>
    </row>
    <row r="98" spans="1:208" ht="16.5" customHeight="1">
      <c r="A98" s="739">
        <v>5</v>
      </c>
      <c r="B98" s="781" t="s">
        <v>599</v>
      </c>
      <c r="C98" s="693"/>
      <c r="D98" s="689" t="s">
        <v>522</v>
      </c>
      <c r="E98" s="689"/>
      <c r="F98" s="689"/>
      <c r="G98" s="700"/>
      <c r="H98" s="701">
        <v>5</v>
      </c>
      <c r="I98" s="599">
        <v>3</v>
      </c>
      <c r="J98" s="599"/>
      <c r="K98" s="599"/>
      <c r="L98" s="599"/>
      <c r="M98" s="599"/>
      <c r="N98" s="599"/>
      <c r="O98" s="599"/>
      <c r="P98" s="697"/>
      <c r="Q98" s="711">
        <f>IF(ISBLANK(A98),"",IF(ISBLANK(G98),SUM(H98:P99),0))</f>
        <v>8</v>
      </c>
      <c r="R98" s="688">
        <f>IF((Q98=""),"",(Q98+R96))</f>
        <v>86</v>
      </c>
      <c r="S98" s="681">
        <f>IF((G98="X"),0,COUNT(H98:P99))</f>
        <v>2</v>
      </c>
      <c r="T98" s="782">
        <v>5</v>
      </c>
      <c r="U98" s="781" t="s">
        <v>582</v>
      </c>
      <c r="V98" s="693"/>
      <c r="W98" s="689"/>
      <c r="X98" s="689"/>
      <c r="Y98" s="689"/>
      <c r="Z98" s="700" t="s">
        <v>522</v>
      </c>
      <c r="AA98" s="701">
        <v>0</v>
      </c>
      <c r="AB98" s="599"/>
      <c r="AC98" s="599"/>
      <c r="AD98" s="599"/>
      <c r="AE98" s="599"/>
      <c r="AF98" s="599"/>
      <c r="AG98" s="599"/>
      <c r="AH98" s="599"/>
      <c r="AI98" s="697"/>
      <c r="AJ98" s="783">
        <f>IF(ISBLANK(T98),"",IF(ISBLANK(Z98),SUM(AA98:AI99),0))</f>
        <v>0</v>
      </c>
      <c r="AK98" s="688">
        <f>IF((AJ98=""),"",(AJ98+AK96))</f>
        <v>52</v>
      </c>
      <c r="AL98" s="681">
        <f>IF((Z98="X"),0,COUNT(AA98:AI99))</f>
        <v>0</v>
      </c>
      <c r="AM98" s="446"/>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c r="DA98" s="135"/>
      <c r="DB98" s="135"/>
      <c r="DC98" s="135"/>
      <c r="DD98" s="135"/>
      <c r="DE98" s="135"/>
      <c r="DF98" s="135"/>
      <c r="DG98" s="135"/>
      <c r="DH98" s="135"/>
      <c r="DI98" s="135"/>
      <c r="DJ98" s="135"/>
      <c r="DK98" s="135"/>
      <c r="DL98" s="135"/>
      <c r="DM98" s="135"/>
      <c r="DN98" s="135"/>
      <c r="DO98" s="135"/>
      <c r="DP98" s="135"/>
      <c r="DQ98" s="135"/>
      <c r="DR98" s="135"/>
      <c r="DS98" s="135"/>
      <c r="DT98" s="135"/>
      <c r="DU98" s="135"/>
      <c r="DV98" s="135"/>
      <c r="DW98" s="135"/>
      <c r="DX98" s="135"/>
      <c r="DY98" s="135"/>
      <c r="DZ98" s="135"/>
      <c r="EA98" s="135"/>
      <c r="EB98" s="135"/>
      <c r="EC98" s="135"/>
      <c r="ED98" s="135"/>
      <c r="EE98" s="135"/>
      <c r="EF98" s="135"/>
      <c r="EG98" s="135"/>
      <c r="EH98" s="135"/>
      <c r="EI98" s="135"/>
      <c r="EJ98" s="135"/>
      <c r="EK98" s="135"/>
      <c r="EL98" s="135"/>
      <c r="EM98" s="135"/>
      <c r="EN98" s="135"/>
      <c r="EO98" s="135"/>
      <c r="EP98" s="135"/>
      <c r="EQ98" s="135"/>
      <c r="ER98" s="135"/>
      <c r="ES98" s="135"/>
      <c r="ET98" s="135"/>
      <c r="EU98" s="135"/>
      <c r="EV98" s="135"/>
      <c r="EW98" s="135"/>
      <c r="EX98" s="135"/>
      <c r="EY98" s="135"/>
      <c r="EZ98" s="135"/>
      <c r="FA98" s="135"/>
      <c r="FB98" s="135"/>
      <c r="FC98" s="135"/>
      <c r="FD98" s="135"/>
      <c r="FE98" s="135"/>
      <c r="FF98" s="135"/>
      <c r="FG98" s="135"/>
      <c r="FH98" s="135"/>
      <c r="FI98" s="135"/>
      <c r="FJ98" s="135"/>
      <c r="FK98" s="135"/>
      <c r="FL98" s="135"/>
      <c r="FM98" s="135"/>
      <c r="FN98" s="135"/>
      <c r="FO98" s="135"/>
      <c r="FP98" s="135"/>
      <c r="FQ98" s="135"/>
      <c r="FR98" s="135"/>
      <c r="FS98" s="135"/>
      <c r="FT98" s="135"/>
      <c r="FU98" s="135"/>
      <c r="FV98" s="135"/>
      <c r="FW98" s="135"/>
      <c r="FX98" s="135"/>
      <c r="FY98" s="135"/>
      <c r="FZ98" s="135"/>
      <c r="GA98" s="135"/>
      <c r="GB98" s="135"/>
      <c r="GC98" s="135"/>
      <c r="GD98" s="135"/>
      <c r="GE98" s="135"/>
      <c r="GF98" s="135"/>
      <c r="GG98" s="135"/>
      <c r="GH98" s="135"/>
      <c r="GI98" s="135"/>
      <c r="GJ98" s="135"/>
      <c r="GK98" s="135"/>
      <c r="GL98" s="135"/>
      <c r="GM98" s="135"/>
      <c r="GN98" s="135"/>
      <c r="GO98" s="135"/>
      <c r="GP98" s="135"/>
      <c r="GQ98" s="135"/>
      <c r="GR98" s="135"/>
      <c r="GS98" s="135"/>
      <c r="GT98" s="135"/>
      <c r="GU98" s="135"/>
      <c r="GV98" s="135"/>
      <c r="GW98" s="135"/>
      <c r="GX98" s="135"/>
      <c r="GY98" s="135"/>
      <c r="GZ98" s="135"/>
    </row>
    <row r="99" spans="1:208" ht="16.5" customHeight="1">
      <c r="A99" s="671"/>
      <c r="B99" s="781"/>
      <c r="C99" s="693"/>
      <c r="D99" s="689"/>
      <c r="E99" s="689"/>
      <c r="F99" s="689"/>
      <c r="G99" s="700"/>
      <c r="H99" s="701"/>
      <c r="I99" s="599"/>
      <c r="J99" s="599"/>
      <c r="K99" s="599"/>
      <c r="L99" s="599"/>
      <c r="M99" s="599"/>
      <c r="N99" s="599"/>
      <c r="O99" s="599"/>
      <c r="P99" s="698"/>
      <c r="Q99" s="712"/>
      <c r="R99" s="688"/>
      <c r="S99" s="681"/>
      <c r="T99" s="782"/>
      <c r="U99" s="781"/>
      <c r="V99" s="693"/>
      <c r="W99" s="689"/>
      <c r="X99" s="689"/>
      <c r="Y99" s="689"/>
      <c r="Z99" s="700"/>
      <c r="AA99" s="701"/>
      <c r="AB99" s="599"/>
      <c r="AC99" s="599"/>
      <c r="AD99" s="599"/>
      <c r="AE99" s="599"/>
      <c r="AF99" s="599"/>
      <c r="AG99" s="599"/>
      <c r="AH99" s="599"/>
      <c r="AI99" s="698"/>
      <c r="AJ99" s="657"/>
      <c r="AK99" s="688"/>
      <c r="AL99" s="681"/>
      <c r="AM99" s="446"/>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c r="BZ99" s="135"/>
      <c r="CA99" s="135"/>
      <c r="CB99" s="135"/>
      <c r="CC99" s="135"/>
      <c r="CD99" s="135"/>
      <c r="CE99" s="135"/>
      <c r="CF99" s="135"/>
      <c r="CG99" s="135"/>
      <c r="CH99" s="135"/>
      <c r="CI99" s="135"/>
      <c r="CJ99" s="135"/>
      <c r="CK99" s="135"/>
      <c r="CL99" s="135"/>
      <c r="CM99" s="135"/>
      <c r="CN99" s="135"/>
      <c r="CO99" s="135"/>
      <c r="CP99" s="135"/>
      <c r="CQ99" s="135"/>
      <c r="CR99" s="135"/>
      <c r="CS99" s="135"/>
      <c r="CT99" s="135"/>
      <c r="CU99" s="135"/>
      <c r="CV99" s="135"/>
      <c r="CW99" s="135"/>
      <c r="CX99" s="135"/>
      <c r="CY99" s="135"/>
      <c r="CZ99" s="135"/>
      <c r="DA99" s="135"/>
      <c r="DB99" s="135"/>
      <c r="DC99" s="135"/>
      <c r="DD99" s="135"/>
      <c r="DE99" s="135"/>
      <c r="DF99" s="135"/>
      <c r="DG99" s="135"/>
      <c r="DH99" s="135"/>
      <c r="DI99" s="135"/>
      <c r="DJ99" s="135"/>
      <c r="DK99" s="135"/>
      <c r="DL99" s="135"/>
      <c r="DM99" s="135"/>
      <c r="DN99" s="135"/>
      <c r="DO99" s="135"/>
      <c r="DP99" s="135"/>
      <c r="DQ99" s="135"/>
      <c r="DR99" s="135"/>
      <c r="DS99" s="135"/>
      <c r="DT99" s="135"/>
      <c r="DU99" s="135"/>
      <c r="DV99" s="135"/>
      <c r="DW99" s="135"/>
      <c r="DX99" s="135"/>
      <c r="DY99" s="135"/>
      <c r="DZ99" s="135"/>
      <c r="EA99" s="135"/>
      <c r="EB99" s="135"/>
      <c r="EC99" s="135"/>
      <c r="ED99" s="135"/>
      <c r="EE99" s="135"/>
      <c r="EF99" s="135"/>
      <c r="EG99" s="135"/>
      <c r="EH99" s="135"/>
      <c r="EI99" s="135"/>
      <c r="EJ99" s="135"/>
      <c r="EK99" s="135"/>
      <c r="EL99" s="135"/>
      <c r="EM99" s="135"/>
      <c r="EN99" s="135"/>
      <c r="EO99" s="135"/>
      <c r="EP99" s="135"/>
      <c r="EQ99" s="135"/>
      <c r="ER99" s="135"/>
      <c r="ES99" s="135"/>
      <c r="ET99" s="135"/>
      <c r="EU99" s="135"/>
      <c r="EV99" s="135"/>
      <c r="EW99" s="135"/>
      <c r="EX99" s="135"/>
      <c r="EY99" s="135"/>
      <c r="EZ99" s="135"/>
      <c r="FA99" s="135"/>
      <c r="FB99" s="135"/>
      <c r="FC99" s="135"/>
      <c r="FD99" s="135"/>
      <c r="FE99" s="135"/>
      <c r="FF99" s="135"/>
      <c r="FG99" s="135"/>
      <c r="FH99" s="135"/>
      <c r="FI99" s="135"/>
      <c r="FJ99" s="135"/>
      <c r="FK99" s="135"/>
      <c r="FL99" s="135"/>
      <c r="FM99" s="135"/>
      <c r="FN99" s="135"/>
      <c r="FO99" s="135"/>
      <c r="FP99" s="135"/>
      <c r="FQ99" s="135"/>
      <c r="FR99" s="135"/>
      <c r="FS99" s="135"/>
      <c r="FT99" s="135"/>
      <c r="FU99" s="135"/>
      <c r="FV99" s="135"/>
      <c r="FW99" s="135"/>
      <c r="FX99" s="135"/>
      <c r="FY99" s="135"/>
      <c r="FZ99" s="135"/>
      <c r="GA99" s="135"/>
      <c r="GB99" s="135"/>
      <c r="GC99" s="135"/>
      <c r="GD99" s="135"/>
      <c r="GE99" s="135"/>
      <c r="GF99" s="135"/>
      <c r="GG99" s="135"/>
      <c r="GH99" s="135"/>
      <c r="GI99" s="135"/>
      <c r="GJ99" s="135"/>
      <c r="GK99" s="135"/>
      <c r="GL99" s="135"/>
      <c r="GM99" s="135"/>
      <c r="GN99" s="135"/>
      <c r="GO99" s="135"/>
      <c r="GP99" s="135"/>
      <c r="GQ99" s="135"/>
      <c r="GR99" s="135"/>
      <c r="GS99" s="135"/>
      <c r="GT99" s="135"/>
      <c r="GU99" s="135"/>
      <c r="GV99" s="135"/>
      <c r="GW99" s="135"/>
      <c r="GX99" s="135"/>
      <c r="GY99" s="135"/>
      <c r="GZ99" s="135"/>
    </row>
    <row r="100" spans="1:208" ht="16.5" customHeight="1">
      <c r="A100" s="685">
        <v>6</v>
      </c>
      <c r="B100" s="684" t="s">
        <v>554</v>
      </c>
      <c r="C100" s="685"/>
      <c r="D100" s="686"/>
      <c r="E100" s="686"/>
      <c r="F100" s="686"/>
      <c r="G100" s="692"/>
      <c r="H100" s="693">
        <v>0</v>
      </c>
      <c r="I100" s="689"/>
      <c r="J100" s="689"/>
      <c r="K100" s="689"/>
      <c r="L100" s="689"/>
      <c r="M100" s="689"/>
      <c r="N100" s="689"/>
      <c r="O100" s="689"/>
      <c r="P100" s="690"/>
      <c r="Q100" s="727">
        <f>IF(ISBLANK(A100),"",IF(ISBLANK(G100),SUM(H100:P101),0))</f>
        <v>0</v>
      </c>
      <c r="R100" s="688">
        <f>IF((Q100=""),"",(Q100+R98))</f>
        <v>86</v>
      </c>
      <c r="S100" s="681">
        <f>IF((G100="X"),0,COUNT(H100:P101))</f>
        <v>1</v>
      </c>
      <c r="T100" s="780">
        <v>6</v>
      </c>
      <c r="U100" s="684" t="s">
        <v>567</v>
      </c>
      <c r="V100" s="685"/>
      <c r="W100" s="686"/>
      <c r="X100" s="686"/>
      <c r="Y100" s="686"/>
      <c r="Z100" s="692"/>
      <c r="AA100" s="693">
        <v>5</v>
      </c>
      <c r="AB100" s="689">
        <v>4</v>
      </c>
      <c r="AC100" s="689">
        <v>4</v>
      </c>
      <c r="AD100" s="689"/>
      <c r="AE100" s="689"/>
      <c r="AF100" s="689"/>
      <c r="AG100" s="689"/>
      <c r="AH100" s="689"/>
      <c r="AI100" s="690"/>
      <c r="AJ100" s="687">
        <f>IF(ISBLANK(T100),"",IF(ISBLANK(Z100),SUM(AA100:AI101),0))</f>
        <v>13</v>
      </c>
      <c r="AK100" s="688">
        <f>IF((AJ100=""),"",(AJ100+AK98))</f>
        <v>65</v>
      </c>
      <c r="AL100" s="681">
        <f>IF((Z100="X"),0,COUNT(AA100:AI101))</f>
        <v>3</v>
      </c>
      <c r="AM100" s="446"/>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c r="CA100" s="135"/>
      <c r="CB100" s="135"/>
      <c r="CC100" s="135"/>
      <c r="CD100" s="135"/>
      <c r="CE100" s="135"/>
      <c r="CF100" s="135"/>
      <c r="CG100" s="135"/>
      <c r="CH100" s="135"/>
      <c r="CI100" s="135"/>
      <c r="CJ100" s="135"/>
      <c r="CK100" s="135"/>
      <c r="CL100" s="135"/>
      <c r="CM100" s="135"/>
      <c r="CN100" s="135"/>
      <c r="CO100" s="135"/>
      <c r="CP100" s="135"/>
      <c r="CQ100" s="135"/>
      <c r="CR100" s="135"/>
      <c r="CS100" s="135"/>
      <c r="CT100" s="135"/>
      <c r="CU100" s="135"/>
      <c r="CV100" s="135"/>
      <c r="CW100" s="135"/>
      <c r="CX100" s="135"/>
      <c r="CY100" s="135"/>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5"/>
      <c r="EA100" s="135"/>
      <c r="EB100" s="135"/>
      <c r="EC100" s="135"/>
      <c r="ED100" s="135"/>
      <c r="EE100" s="135"/>
      <c r="EF100" s="135"/>
      <c r="EG100" s="135"/>
      <c r="EH100" s="135"/>
      <c r="EI100" s="135"/>
      <c r="EJ100" s="135"/>
      <c r="EK100" s="135"/>
      <c r="EL100" s="135"/>
      <c r="EM100" s="135"/>
      <c r="EN100" s="135"/>
      <c r="EO100" s="135"/>
      <c r="EP100" s="135"/>
      <c r="EQ100" s="135"/>
      <c r="ER100" s="135"/>
      <c r="ES100" s="135"/>
      <c r="ET100" s="135"/>
      <c r="EU100" s="135"/>
      <c r="EV100" s="135"/>
      <c r="EW100" s="135"/>
      <c r="EX100" s="135"/>
      <c r="EY100" s="135"/>
      <c r="EZ100" s="135"/>
      <c r="FA100" s="135"/>
      <c r="FB100" s="135"/>
      <c r="FC100" s="135"/>
      <c r="FD100" s="135"/>
      <c r="FE100" s="135"/>
      <c r="FF100" s="135"/>
      <c r="FG100" s="135"/>
      <c r="FH100" s="135"/>
      <c r="FI100" s="135"/>
      <c r="FJ100" s="135"/>
      <c r="FK100" s="135"/>
      <c r="FL100" s="135"/>
      <c r="FM100" s="135"/>
      <c r="FN100" s="135"/>
      <c r="FO100" s="135"/>
      <c r="FP100" s="135"/>
      <c r="FQ100" s="135"/>
      <c r="FR100" s="135"/>
      <c r="FS100" s="135"/>
      <c r="FT100" s="135"/>
      <c r="FU100" s="135"/>
      <c r="FV100" s="135"/>
      <c r="FW100" s="135"/>
      <c r="FX100" s="135"/>
      <c r="FY100" s="135"/>
      <c r="FZ100" s="135"/>
      <c r="GA100" s="135"/>
      <c r="GB100" s="135"/>
      <c r="GC100" s="135"/>
      <c r="GD100" s="135"/>
      <c r="GE100" s="135"/>
      <c r="GF100" s="135"/>
      <c r="GG100" s="135"/>
      <c r="GH100" s="135"/>
      <c r="GI100" s="135"/>
      <c r="GJ100" s="135"/>
      <c r="GK100" s="135"/>
      <c r="GL100" s="135"/>
      <c r="GM100" s="135"/>
      <c r="GN100" s="135"/>
      <c r="GO100" s="135"/>
      <c r="GP100" s="135"/>
      <c r="GQ100" s="135"/>
      <c r="GR100" s="135"/>
      <c r="GS100" s="135"/>
      <c r="GT100" s="135"/>
      <c r="GU100" s="135"/>
      <c r="GV100" s="135"/>
      <c r="GW100" s="135"/>
      <c r="GX100" s="135"/>
      <c r="GY100" s="135"/>
      <c r="GZ100" s="135"/>
    </row>
    <row r="101" spans="1:208" ht="16.5" customHeight="1">
      <c r="A101" s="685"/>
      <c r="B101" s="684"/>
      <c r="C101" s="685"/>
      <c r="D101" s="686"/>
      <c r="E101" s="686"/>
      <c r="F101" s="686"/>
      <c r="G101" s="692"/>
      <c r="H101" s="693"/>
      <c r="I101" s="689"/>
      <c r="J101" s="689"/>
      <c r="K101" s="689"/>
      <c r="L101" s="689"/>
      <c r="M101" s="689"/>
      <c r="N101" s="689"/>
      <c r="O101" s="689"/>
      <c r="P101" s="691"/>
      <c r="Q101" s="728"/>
      <c r="R101" s="688"/>
      <c r="S101" s="681"/>
      <c r="T101" s="780"/>
      <c r="U101" s="684"/>
      <c r="V101" s="685"/>
      <c r="W101" s="686"/>
      <c r="X101" s="686"/>
      <c r="Y101" s="686"/>
      <c r="Z101" s="692"/>
      <c r="AA101" s="693"/>
      <c r="AB101" s="689"/>
      <c r="AC101" s="689"/>
      <c r="AD101" s="689"/>
      <c r="AE101" s="689"/>
      <c r="AF101" s="689"/>
      <c r="AG101" s="689"/>
      <c r="AH101" s="689"/>
      <c r="AI101" s="691"/>
      <c r="AJ101" s="687"/>
      <c r="AK101" s="688"/>
      <c r="AL101" s="681"/>
      <c r="AM101" s="446"/>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c r="CK101" s="135"/>
      <c r="CL101" s="135"/>
      <c r="CM101" s="135"/>
      <c r="CN101" s="135"/>
      <c r="CO101" s="135"/>
      <c r="CP101" s="135"/>
      <c r="CQ101" s="135"/>
      <c r="CR101" s="135"/>
      <c r="CS101" s="135"/>
      <c r="CT101" s="135"/>
      <c r="CU101" s="135"/>
      <c r="CV101" s="135"/>
      <c r="CW101" s="135"/>
      <c r="CX101" s="135"/>
      <c r="CY101" s="135"/>
      <c r="CZ101" s="135"/>
      <c r="DA101" s="135"/>
      <c r="DB101" s="135"/>
      <c r="DC101" s="135"/>
      <c r="DD101" s="135"/>
      <c r="DE101" s="135"/>
      <c r="DF101" s="135"/>
      <c r="DG101" s="135"/>
      <c r="DH101" s="135"/>
      <c r="DI101" s="135"/>
      <c r="DJ101" s="135"/>
      <c r="DK101" s="135"/>
      <c r="DL101" s="135"/>
      <c r="DM101" s="135"/>
      <c r="DN101" s="135"/>
      <c r="DO101" s="135"/>
      <c r="DP101" s="135"/>
      <c r="DQ101" s="135"/>
      <c r="DR101" s="135"/>
      <c r="DS101" s="135"/>
      <c r="DT101" s="135"/>
      <c r="DU101" s="135"/>
      <c r="DV101" s="135"/>
      <c r="DW101" s="135"/>
      <c r="DX101" s="135"/>
      <c r="DY101" s="135"/>
      <c r="DZ101" s="135"/>
      <c r="EA101" s="135"/>
      <c r="EB101" s="135"/>
      <c r="EC101" s="135"/>
      <c r="ED101" s="135"/>
      <c r="EE101" s="135"/>
      <c r="EF101" s="135"/>
      <c r="EG101" s="135"/>
      <c r="EH101" s="135"/>
      <c r="EI101" s="135"/>
      <c r="EJ101" s="135"/>
      <c r="EK101" s="135"/>
      <c r="EL101" s="135"/>
      <c r="EM101" s="135"/>
      <c r="EN101" s="135"/>
      <c r="EO101" s="135"/>
      <c r="EP101" s="135"/>
      <c r="EQ101" s="135"/>
      <c r="ER101" s="135"/>
      <c r="ES101" s="135"/>
      <c r="ET101" s="135"/>
      <c r="EU101" s="135"/>
      <c r="EV101" s="135"/>
      <c r="EW101" s="135"/>
      <c r="EX101" s="135"/>
      <c r="EY101" s="135"/>
      <c r="EZ101" s="135"/>
      <c r="FA101" s="135"/>
      <c r="FB101" s="135"/>
      <c r="FC101" s="135"/>
      <c r="FD101" s="135"/>
      <c r="FE101" s="135"/>
      <c r="FF101" s="135"/>
      <c r="FG101" s="135"/>
      <c r="FH101" s="135"/>
      <c r="FI101" s="135"/>
      <c r="FJ101" s="135"/>
      <c r="FK101" s="135"/>
      <c r="FL101" s="135"/>
      <c r="FM101" s="135"/>
      <c r="FN101" s="135"/>
      <c r="FO101" s="135"/>
      <c r="FP101" s="135"/>
      <c r="FQ101" s="135"/>
      <c r="FR101" s="135"/>
      <c r="FS101" s="135"/>
      <c r="FT101" s="135"/>
      <c r="FU101" s="135"/>
      <c r="FV101" s="135"/>
      <c r="FW101" s="135"/>
      <c r="FX101" s="135"/>
      <c r="FY101" s="135"/>
      <c r="FZ101" s="135"/>
      <c r="GA101" s="135"/>
      <c r="GB101" s="135"/>
      <c r="GC101" s="135"/>
      <c r="GD101" s="135"/>
      <c r="GE101" s="135"/>
      <c r="GF101" s="135"/>
      <c r="GG101" s="135"/>
      <c r="GH101" s="135"/>
      <c r="GI101" s="135"/>
      <c r="GJ101" s="135"/>
      <c r="GK101" s="135"/>
      <c r="GL101" s="135"/>
      <c r="GM101" s="135"/>
      <c r="GN101" s="135"/>
      <c r="GO101" s="135"/>
      <c r="GP101" s="135"/>
      <c r="GQ101" s="135"/>
      <c r="GR101" s="135"/>
      <c r="GS101" s="135"/>
      <c r="GT101" s="135"/>
      <c r="GU101" s="135"/>
      <c r="GV101" s="135"/>
      <c r="GW101" s="135"/>
      <c r="GX101" s="135"/>
      <c r="GY101" s="135"/>
      <c r="GZ101" s="135"/>
    </row>
    <row r="102" spans="1:208" ht="16.5" customHeight="1">
      <c r="A102" s="739">
        <v>7</v>
      </c>
      <c r="B102" s="781" t="s">
        <v>588</v>
      </c>
      <c r="C102" s="693"/>
      <c r="D102" s="689" t="s">
        <v>522</v>
      </c>
      <c r="E102" s="689" t="s">
        <v>522</v>
      </c>
      <c r="F102" s="689"/>
      <c r="G102" s="700"/>
      <c r="H102" s="701">
        <v>3</v>
      </c>
      <c r="I102" s="599"/>
      <c r="J102" s="599"/>
      <c r="K102" s="599"/>
      <c r="L102" s="599"/>
      <c r="M102" s="599"/>
      <c r="N102" s="599"/>
      <c r="O102" s="599"/>
      <c r="P102" s="697"/>
      <c r="Q102" s="711">
        <f>IF(ISBLANK(A102),"",IF(ISBLANK(G102),SUM(H102:P103),0))</f>
        <v>3</v>
      </c>
      <c r="R102" s="688">
        <f>IF((Q102=""),"",(Q102+R100))</f>
        <v>89</v>
      </c>
      <c r="S102" s="681">
        <f>IF((G102="X"),0,COUNT(H102:P103))</f>
        <v>1</v>
      </c>
      <c r="T102" s="782">
        <v>7</v>
      </c>
      <c r="U102" s="781" t="s">
        <v>586</v>
      </c>
      <c r="V102" s="693"/>
      <c r="W102" s="689"/>
      <c r="X102" s="689"/>
      <c r="Y102" s="689"/>
      <c r="Z102" s="700"/>
      <c r="AA102" s="701">
        <v>3</v>
      </c>
      <c r="AB102" s="599"/>
      <c r="AC102" s="599"/>
      <c r="AD102" s="599"/>
      <c r="AE102" s="599"/>
      <c r="AF102" s="599"/>
      <c r="AG102" s="599"/>
      <c r="AH102" s="599"/>
      <c r="AI102" s="697"/>
      <c r="AJ102" s="783">
        <f>IF(ISBLANK(T102),"",IF(ISBLANK(Z102),SUM(AA102:AI103),0))</f>
        <v>3</v>
      </c>
      <c r="AK102" s="688">
        <f>IF((AJ102=""),"",(AJ102+AK100))</f>
        <v>68</v>
      </c>
      <c r="AL102" s="681">
        <f>IF((Z102="X"),0,COUNT(AA102:AI103))</f>
        <v>1</v>
      </c>
      <c r="AM102" s="446"/>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c r="ED102" s="135"/>
      <c r="EE102" s="135"/>
      <c r="EF102" s="135"/>
      <c r="EG102" s="135"/>
      <c r="EH102" s="135"/>
      <c r="EI102" s="135"/>
      <c r="EJ102" s="135"/>
      <c r="EK102" s="135"/>
      <c r="EL102" s="135"/>
      <c r="EM102" s="135"/>
      <c r="EN102" s="135"/>
      <c r="EO102" s="135"/>
      <c r="EP102" s="135"/>
      <c r="EQ102" s="135"/>
      <c r="ER102" s="135"/>
      <c r="ES102" s="135"/>
      <c r="ET102" s="135"/>
      <c r="EU102" s="135"/>
      <c r="EV102" s="135"/>
      <c r="EW102" s="135"/>
      <c r="EX102" s="135"/>
      <c r="EY102" s="135"/>
      <c r="EZ102" s="135"/>
      <c r="FA102" s="135"/>
      <c r="FB102" s="135"/>
      <c r="FC102" s="135"/>
      <c r="FD102" s="135"/>
      <c r="FE102" s="135"/>
      <c r="FF102" s="135"/>
      <c r="FG102" s="135"/>
      <c r="FH102" s="135"/>
      <c r="FI102" s="135"/>
      <c r="FJ102" s="135"/>
      <c r="FK102" s="135"/>
      <c r="FL102" s="135"/>
      <c r="FM102" s="135"/>
      <c r="FN102" s="135"/>
      <c r="FO102" s="135"/>
      <c r="FP102" s="135"/>
      <c r="FQ102" s="135"/>
      <c r="FR102" s="135"/>
      <c r="FS102" s="135"/>
      <c r="FT102" s="135"/>
      <c r="FU102" s="135"/>
      <c r="FV102" s="135"/>
      <c r="FW102" s="135"/>
      <c r="FX102" s="135"/>
      <c r="FY102" s="135"/>
      <c r="FZ102" s="135"/>
      <c r="GA102" s="135"/>
      <c r="GB102" s="135"/>
      <c r="GC102" s="135"/>
      <c r="GD102" s="135"/>
      <c r="GE102" s="135"/>
      <c r="GF102" s="135"/>
      <c r="GG102" s="135"/>
      <c r="GH102" s="135"/>
      <c r="GI102" s="135"/>
      <c r="GJ102" s="135"/>
      <c r="GK102" s="135"/>
      <c r="GL102" s="135"/>
      <c r="GM102" s="135"/>
      <c r="GN102" s="135"/>
      <c r="GO102" s="135"/>
      <c r="GP102" s="135"/>
      <c r="GQ102" s="135"/>
      <c r="GR102" s="135"/>
      <c r="GS102" s="135"/>
      <c r="GT102" s="135"/>
      <c r="GU102" s="135"/>
      <c r="GV102" s="135"/>
      <c r="GW102" s="135"/>
      <c r="GX102" s="135"/>
      <c r="GY102" s="135"/>
      <c r="GZ102" s="135"/>
    </row>
    <row r="103" spans="1:208" ht="16.5" customHeight="1">
      <c r="A103" s="671"/>
      <c r="B103" s="781"/>
      <c r="C103" s="693"/>
      <c r="D103" s="689"/>
      <c r="E103" s="689"/>
      <c r="F103" s="689"/>
      <c r="G103" s="700"/>
      <c r="H103" s="701"/>
      <c r="I103" s="599"/>
      <c r="J103" s="599"/>
      <c r="K103" s="599"/>
      <c r="L103" s="599"/>
      <c r="M103" s="599"/>
      <c r="N103" s="599"/>
      <c r="O103" s="599"/>
      <c r="P103" s="698"/>
      <c r="Q103" s="712"/>
      <c r="R103" s="688"/>
      <c r="S103" s="681"/>
      <c r="T103" s="782"/>
      <c r="U103" s="781"/>
      <c r="V103" s="693"/>
      <c r="W103" s="689"/>
      <c r="X103" s="689"/>
      <c r="Y103" s="689"/>
      <c r="Z103" s="700"/>
      <c r="AA103" s="701"/>
      <c r="AB103" s="599"/>
      <c r="AC103" s="599"/>
      <c r="AD103" s="599"/>
      <c r="AE103" s="599"/>
      <c r="AF103" s="599"/>
      <c r="AG103" s="599"/>
      <c r="AH103" s="599"/>
      <c r="AI103" s="698"/>
      <c r="AJ103" s="657"/>
      <c r="AK103" s="688"/>
      <c r="AL103" s="681"/>
      <c r="AM103" s="446"/>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5"/>
      <c r="EA103" s="135"/>
      <c r="EB103" s="135"/>
      <c r="EC103" s="135"/>
      <c r="ED103" s="135"/>
      <c r="EE103" s="135"/>
      <c r="EF103" s="135"/>
      <c r="EG103" s="135"/>
      <c r="EH103" s="135"/>
      <c r="EI103" s="135"/>
      <c r="EJ103" s="135"/>
      <c r="EK103" s="135"/>
      <c r="EL103" s="135"/>
      <c r="EM103" s="135"/>
      <c r="EN103" s="135"/>
      <c r="EO103" s="135"/>
      <c r="EP103" s="135"/>
      <c r="EQ103" s="135"/>
      <c r="ER103" s="135"/>
      <c r="ES103" s="135"/>
      <c r="ET103" s="135"/>
      <c r="EU103" s="135"/>
      <c r="EV103" s="135"/>
      <c r="EW103" s="135"/>
      <c r="EX103" s="135"/>
      <c r="EY103" s="135"/>
      <c r="EZ103" s="135"/>
      <c r="FA103" s="135"/>
      <c r="FB103" s="135"/>
      <c r="FC103" s="135"/>
      <c r="FD103" s="135"/>
      <c r="FE103" s="135"/>
      <c r="FF103" s="135"/>
      <c r="FG103" s="135"/>
      <c r="FH103" s="135"/>
      <c r="FI103" s="135"/>
      <c r="FJ103" s="135"/>
      <c r="FK103" s="135"/>
      <c r="FL103" s="135"/>
      <c r="FM103" s="135"/>
      <c r="FN103" s="135"/>
      <c r="FO103" s="135"/>
      <c r="FP103" s="135"/>
      <c r="FQ103" s="135"/>
      <c r="FR103" s="135"/>
      <c r="FS103" s="135"/>
      <c r="FT103" s="135"/>
      <c r="FU103" s="135"/>
      <c r="FV103" s="135"/>
      <c r="FW103" s="135"/>
      <c r="FX103" s="135"/>
      <c r="FY103" s="135"/>
      <c r="FZ103" s="135"/>
      <c r="GA103" s="135"/>
      <c r="GB103" s="135"/>
      <c r="GC103" s="135"/>
      <c r="GD103" s="135"/>
      <c r="GE103" s="135"/>
      <c r="GF103" s="135"/>
      <c r="GG103" s="135"/>
      <c r="GH103" s="135"/>
      <c r="GI103" s="135"/>
      <c r="GJ103" s="135"/>
      <c r="GK103" s="135"/>
      <c r="GL103" s="135"/>
      <c r="GM103" s="135"/>
      <c r="GN103" s="135"/>
      <c r="GO103" s="135"/>
      <c r="GP103" s="135"/>
      <c r="GQ103" s="135"/>
      <c r="GR103" s="135"/>
      <c r="GS103" s="135"/>
      <c r="GT103" s="135"/>
      <c r="GU103" s="135"/>
      <c r="GV103" s="135"/>
      <c r="GW103" s="135"/>
      <c r="GX103" s="135"/>
      <c r="GY103" s="135"/>
      <c r="GZ103" s="135"/>
    </row>
    <row r="104" spans="1:208" ht="16.5" customHeight="1">
      <c r="A104" s="685">
        <v>8</v>
      </c>
      <c r="B104" s="684" t="s">
        <v>599</v>
      </c>
      <c r="C104" s="685"/>
      <c r="D104" s="686" t="s">
        <v>522</v>
      </c>
      <c r="E104" s="686" t="s">
        <v>522</v>
      </c>
      <c r="F104" s="686"/>
      <c r="G104" s="692"/>
      <c r="H104" s="693">
        <v>4</v>
      </c>
      <c r="I104" s="689"/>
      <c r="J104" s="689"/>
      <c r="K104" s="689"/>
      <c r="L104" s="689"/>
      <c r="M104" s="689"/>
      <c r="N104" s="689"/>
      <c r="O104" s="689"/>
      <c r="P104" s="690"/>
      <c r="Q104" s="727">
        <f>IF(ISBLANK(A104),"",IF(ISBLANK(G104),SUM(H104:P105),0))</f>
        <v>4</v>
      </c>
      <c r="R104" s="688">
        <f>IF((Q104=""),"",(Q104+R102))</f>
        <v>93</v>
      </c>
      <c r="S104" s="681">
        <f>IF((G104="X"),0,COUNT(H104:P105))</f>
        <v>1</v>
      </c>
      <c r="T104" s="780">
        <v>8</v>
      </c>
      <c r="U104" s="684" t="s">
        <v>590</v>
      </c>
      <c r="V104" s="685"/>
      <c r="W104" s="686"/>
      <c r="X104" s="686"/>
      <c r="Y104" s="686"/>
      <c r="Z104" s="692"/>
      <c r="AA104" s="693">
        <v>0</v>
      </c>
      <c r="AB104" s="689"/>
      <c r="AC104" s="689"/>
      <c r="AD104" s="689"/>
      <c r="AE104" s="689"/>
      <c r="AF104" s="689"/>
      <c r="AG104" s="689"/>
      <c r="AH104" s="689"/>
      <c r="AI104" s="690"/>
      <c r="AJ104" s="687">
        <f>IF(ISBLANK(T104),"",IF(ISBLANK(Z104),SUM(AA104:AI105),0))</f>
        <v>0</v>
      </c>
      <c r="AK104" s="688">
        <f>IF((AJ104=""),"",(AJ104+AK102))</f>
        <v>68</v>
      </c>
      <c r="AL104" s="681">
        <f>IF((Z104="X"),0,COUNT(AA104:AI105))</f>
        <v>1</v>
      </c>
      <c r="AM104" s="446"/>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5"/>
      <c r="CB104" s="135"/>
      <c r="CC104" s="135"/>
      <c r="CD104" s="135"/>
      <c r="CE104" s="135"/>
      <c r="CF104" s="135"/>
      <c r="CG104" s="135"/>
      <c r="CH104" s="135"/>
      <c r="CI104" s="135"/>
      <c r="CJ104" s="135"/>
      <c r="CK104" s="135"/>
      <c r="CL104" s="135"/>
      <c r="CM104" s="135"/>
      <c r="CN104" s="135"/>
      <c r="CO104" s="135"/>
      <c r="CP104" s="135"/>
      <c r="CQ104" s="135"/>
      <c r="CR104" s="135"/>
      <c r="CS104" s="135"/>
      <c r="CT104" s="135"/>
      <c r="CU104" s="135"/>
      <c r="CV104" s="135"/>
      <c r="CW104" s="135"/>
      <c r="CX104" s="135"/>
      <c r="CY104" s="135"/>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5"/>
      <c r="EA104" s="135"/>
      <c r="EB104" s="135"/>
      <c r="EC104" s="135"/>
      <c r="ED104" s="135"/>
      <c r="EE104" s="135"/>
      <c r="EF104" s="135"/>
      <c r="EG104" s="135"/>
      <c r="EH104" s="135"/>
      <c r="EI104" s="135"/>
      <c r="EJ104" s="135"/>
      <c r="EK104" s="135"/>
      <c r="EL104" s="135"/>
      <c r="EM104" s="135"/>
      <c r="EN104" s="135"/>
      <c r="EO104" s="135"/>
      <c r="EP104" s="135"/>
      <c r="EQ104" s="135"/>
      <c r="ER104" s="135"/>
      <c r="ES104" s="135"/>
      <c r="ET104" s="135"/>
      <c r="EU104" s="135"/>
      <c r="EV104" s="135"/>
      <c r="EW104" s="135"/>
      <c r="EX104" s="135"/>
      <c r="EY104" s="135"/>
      <c r="EZ104" s="135"/>
      <c r="FA104" s="135"/>
      <c r="FB104" s="135"/>
      <c r="FC104" s="135"/>
      <c r="FD104" s="135"/>
      <c r="FE104" s="135"/>
      <c r="FF104" s="135"/>
      <c r="FG104" s="135"/>
      <c r="FH104" s="135"/>
      <c r="FI104" s="135"/>
      <c r="FJ104" s="135"/>
      <c r="FK104" s="135"/>
      <c r="FL104" s="135"/>
      <c r="FM104" s="135"/>
      <c r="FN104" s="135"/>
      <c r="FO104" s="135"/>
      <c r="FP104" s="135"/>
      <c r="FQ104" s="135"/>
      <c r="FR104" s="135"/>
      <c r="FS104" s="135"/>
      <c r="FT104" s="135"/>
      <c r="FU104" s="135"/>
      <c r="FV104" s="135"/>
      <c r="FW104" s="135"/>
      <c r="FX104" s="135"/>
      <c r="FY104" s="135"/>
      <c r="FZ104" s="135"/>
      <c r="GA104" s="135"/>
      <c r="GB104" s="135"/>
      <c r="GC104" s="135"/>
      <c r="GD104" s="135"/>
      <c r="GE104" s="135"/>
      <c r="GF104" s="135"/>
      <c r="GG104" s="135"/>
      <c r="GH104" s="135"/>
      <c r="GI104" s="135"/>
      <c r="GJ104" s="135"/>
      <c r="GK104" s="135"/>
      <c r="GL104" s="135"/>
      <c r="GM104" s="135"/>
      <c r="GN104" s="135"/>
      <c r="GO104" s="135"/>
      <c r="GP104" s="135"/>
      <c r="GQ104" s="135"/>
      <c r="GR104" s="135"/>
      <c r="GS104" s="135"/>
      <c r="GT104" s="135"/>
      <c r="GU104" s="135"/>
      <c r="GV104" s="135"/>
      <c r="GW104" s="135"/>
      <c r="GX104" s="135"/>
      <c r="GY104" s="135"/>
      <c r="GZ104" s="135"/>
    </row>
    <row r="105" spans="1:208" ht="16.5" customHeight="1">
      <c r="A105" s="685"/>
      <c r="B105" s="684"/>
      <c r="C105" s="685"/>
      <c r="D105" s="686"/>
      <c r="E105" s="686"/>
      <c r="F105" s="686"/>
      <c r="G105" s="692"/>
      <c r="H105" s="693"/>
      <c r="I105" s="689"/>
      <c r="J105" s="689"/>
      <c r="K105" s="689"/>
      <c r="L105" s="689"/>
      <c r="M105" s="689"/>
      <c r="N105" s="689"/>
      <c r="O105" s="689"/>
      <c r="P105" s="691"/>
      <c r="Q105" s="728"/>
      <c r="R105" s="688"/>
      <c r="S105" s="681"/>
      <c r="T105" s="780"/>
      <c r="U105" s="684"/>
      <c r="V105" s="685"/>
      <c r="W105" s="686"/>
      <c r="X105" s="686"/>
      <c r="Y105" s="686"/>
      <c r="Z105" s="692"/>
      <c r="AA105" s="693"/>
      <c r="AB105" s="689"/>
      <c r="AC105" s="689"/>
      <c r="AD105" s="689"/>
      <c r="AE105" s="689"/>
      <c r="AF105" s="689"/>
      <c r="AG105" s="689"/>
      <c r="AH105" s="689"/>
      <c r="AI105" s="691"/>
      <c r="AJ105" s="687"/>
      <c r="AK105" s="688"/>
      <c r="AL105" s="681"/>
      <c r="AM105" s="446"/>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35"/>
      <c r="BK105" s="135"/>
      <c r="BL105" s="135"/>
      <c r="BM105" s="135"/>
      <c r="BN105" s="135"/>
      <c r="BO105" s="135"/>
      <c r="BP105" s="135"/>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5"/>
      <c r="CY105" s="135"/>
      <c r="CZ105" s="135"/>
      <c r="DA105" s="135"/>
      <c r="DB105" s="135"/>
      <c r="DC105" s="135"/>
      <c r="DD105" s="135"/>
      <c r="DE105" s="135"/>
      <c r="DF105" s="135"/>
      <c r="DG105" s="135"/>
      <c r="DH105" s="135"/>
      <c r="DI105" s="135"/>
      <c r="DJ105" s="135"/>
      <c r="DK105" s="135"/>
      <c r="DL105" s="135"/>
      <c r="DM105" s="135"/>
      <c r="DN105" s="135"/>
      <c r="DO105" s="135"/>
      <c r="DP105" s="135"/>
      <c r="DQ105" s="135"/>
      <c r="DR105" s="135"/>
      <c r="DS105" s="135"/>
      <c r="DT105" s="135"/>
      <c r="DU105" s="135"/>
      <c r="DV105" s="135"/>
      <c r="DW105" s="135"/>
      <c r="DX105" s="135"/>
      <c r="DY105" s="135"/>
      <c r="DZ105" s="135"/>
      <c r="EA105" s="135"/>
      <c r="EB105" s="135"/>
      <c r="EC105" s="135"/>
      <c r="ED105" s="135"/>
      <c r="EE105" s="135"/>
      <c r="EF105" s="135"/>
      <c r="EG105" s="135"/>
      <c r="EH105" s="135"/>
      <c r="EI105" s="135"/>
      <c r="EJ105" s="135"/>
      <c r="EK105" s="135"/>
      <c r="EL105" s="135"/>
      <c r="EM105" s="135"/>
      <c r="EN105" s="135"/>
      <c r="EO105" s="135"/>
      <c r="EP105" s="135"/>
      <c r="EQ105" s="135"/>
      <c r="ER105" s="135"/>
      <c r="ES105" s="135"/>
      <c r="ET105" s="135"/>
      <c r="EU105" s="135"/>
      <c r="EV105" s="135"/>
      <c r="EW105" s="135"/>
      <c r="EX105" s="135"/>
      <c r="EY105" s="135"/>
      <c r="EZ105" s="135"/>
      <c r="FA105" s="135"/>
      <c r="FB105" s="135"/>
      <c r="FC105" s="135"/>
      <c r="FD105" s="135"/>
      <c r="FE105" s="135"/>
      <c r="FF105" s="135"/>
      <c r="FG105" s="135"/>
      <c r="FH105" s="135"/>
      <c r="FI105" s="135"/>
      <c r="FJ105" s="135"/>
      <c r="FK105" s="135"/>
      <c r="FL105" s="135"/>
      <c r="FM105" s="135"/>
      <c r="FN105" s="135"/>
      <c r="FO105" s="135"/>
      <c r="FP105" s="135"/>
      <c r="FQ105" s="135"/>
      <c r="FR105" s="135"/>
      <c r="FS105" s="135"/>
      <c r="FT105" s="135"/>
      <c r="FU105" s="135"/>
      <c r="FV105" s="135"/>
      <c r="FW105" s="135"/>
      <c r="FX105" s="135"/>
      <c r="FY105" s="135"/>
      <c r="FZ105" s="135"/>
      <c r="GA105" s="135"/>
      <c r="GB105" s="135"/>
      <c r="GC105" s="135"/>
      <c r="GD105" s="135"/>
      <c r="GE105" s="135"/>
      <c r="GF105" s="135"/>
      <c r="GG105" s="135"/>
      <c r="GH105" s="135"/>
      <c r="GI105" s="135"/>
      <c r="GJ105" s="135"/>
      <c r="GK105" s="135"/>
      <c r="GL105" s="135"/>
      <c r="GM105" s="135"/>
      <c r="GN105" s="135"/>
      <c r="GO105" s="135"/>
      <c r="GP105" s="135"/>
      <c r="GQ105" s="135"/>
      <c r="GR105" s="135"/>
      <c r="GS105" s="135"/>
      <c r="GT105" s="135"/>
      <c r="GU105" s="135"/>
      <c r="GV105" s="135"/>
      <c r="GW105" s="135"/>
      <c r="GX105" s="135"/>
      <c r="GY105" s="135"/>
      <c r="GZ105" s="135"/>
    </row>
    <row r="106" spans="1:208" ht="16.5" customHeight="1">
      <c r="A106" s="739">
        <v>9</v>
      </c>
      <c r="B106" s="781" t="s">
        <v>591</v>
      </c>
      <c r="C106" s="693"/>
      <c r="D106" s="689"/>
      <c r="E106" s="689"/>
      <c r="F106" s="689"/>
      <c r="G106" s="700"/>
      <c r="H106" s="701">
        <v>0</v>
      </c>
      <c r="I106" s="599"/>
      <c r="J106" s="599"/>
      <c r="K106" s="599"/>
      <c r="L106" s="599"/>
      <c r="M106" s="599"/>
      <c r="N106" s="599"/>
      <c r="O106" s="599"/>
      <c r="P106" s="697"/>
      <c r="Q106" s="711">
        <f>IF(ISBLANK(A106),"",IF(ISBLANK(G106),SUM(H106:P107),0))</f>
        <v>0</v>
      </c>
      <c r="R106" s="688">
        <f>IF((Q106=""),"",(Q106+R104))</f>
        <v>93</v>
      </c>
      <c r="S106" s="681">
        <f>IF((G106="X"),0,COUNT(H106:P107))</f>
        <v>1</v>
      </c>
      <c r="T106" s="782">
        <v>9</v>
      </c>
      <c r="U106" s="781" t="s">
        <v>564</v>
      </c>
      <c r="V106" s="693"/>
      <c r="W106" s="689" t="s">
        <v>522</v>
      </c>
      <c r="X106" s="689" t="s">
        <v>522</v>
      </c>
      <c r="Y106" s="689"/>
      <c r="Z106" s="700"/>
      <c r="AA106" s="701">
        <v>0</v>
      </c>
      <c r="AB106" s="599"/>
      <c r="AC106" s="599"/>
      <c r="AD106" s="599"/>
      <c r="AE106" s="599"/>
      <c r="AF106" s="599"/>
      <c r="AG106" s="599"/>
      <c r="AH106" s="599"/>
      <c r="AI106" s="697"/>
      <c r="AJ106" s="783">
        <f>IF(ISBLANK(T106),"",IF(ISBLANK(Z106),SUM(AA106:AI107),0))</f>
        <v>0</v>
      </c>
      <c r="AK106" s="688">
        <f>IF((AJ106=""),"",(AJ106+AK104))</f>
        <v>68</v>
      </c>
      <c r="AL106" s="681">
        <f>IF((Z106="X"),0,COUNT(AA106:AI107))</f>
        <v>1</v>
      </c>
      <c r="AM106" s="446"/>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35"/>
      <c r="BK106" s="135"/>
      <c r="BL106" s="135"/>
      <c r="BM106" s="135"/>
      <c r="BN106" s="135"/>
      <c r="BO106" s="135"/>
      <c r="BP106" s="135"/>
      <c r="BQ106" s="135"/>
      <c r="BR106" s="135"/>
      <c r="BS106" s="135"/>
      <c r="BT106" s="135"/>
      <c r="BU106" s="135"/>
      <c r="BV106" s="135"/>
      <c r="BW106" s="135"/>
      <c r="BX106" s="135"/>
      <c r="BY106" s="135"/>
      <c r="BZ106" s="135"/>
      <c r="CA106" s="135"/>
      <c r="CB106" s="135"/>
      <c r="CC106" s="135"/>
      <c r="CD106" s="135"/>
      <c r="CE106" s="135"/>
      <c r="CF106" s="135"/>
      <c r="CG106" s="135"/>
      <c r="CH106" s="135"/>
      <c r="CI106" s="135"/>
      <c r="CJ106" s="135"/>
      <c r="CK106" s="135"/>
      <c r="CL106" s="135"/>
      <c r="CM106" s="135"/>
      <c r="CN106" s="135"/>
      <c r="CO106" s="135"/>
      <c r="CP106" s="135"/>
      <c r="CQ106" s="135"/>
      <c r="CR106" s="135"/>
      <c r="CS106" s="135"/>
      <c r="CT106" s="135"/>
      <c r="CU106" s="135"/>
      <c r="CV106" s="135"/>
      <c r="CW106" s="135"/>
      <c r="CX106" s="135"/>
      <c r="CY106" s="135"/>
      <c r="CZ106" s="135"/>
      <c r="DA106" s="135"/>
      <c r="DB106" s="135"/>
      <c r="DC106" s="135"/>
      <c r="DD106" s="135"/>
      <c r="DE106" s="135"/>
      <c r="DF106" s="135"/>
      <c r="DG106" s="135"/>
      <c r="DH106" s="135"/>
      <c r="DI106" s="135"/>
      <c r="DJ106" s="135"/>
      <c r="DK106" s="135"/>
      <c r="DL106" s="135"/>
      <c r="DM106" s="135"/>
      <c r="DN106" s="135"/>
      <c r="DO106" s="135"/>
      <c r="DP106" s="135"/>
      <c r="DQ106" s="135"/>
      <c r="DR106" s="135"/>
      <c r="DS106" s="135"/>
      <c r="DT106" s="135"/>
      <c r="DU106" s="135"/>
      <c r="DV106" s="135"/>
      <c r="DW106" s="135"/>
      <c r="DX106" s="135"/>
      <c r="DY106" s="135"/>
      <c r="DZ106" s="135"/>
      <c r="EA106" s="135"/>
      <c r="EB106" s="135"/>
      <c r="EC106" s="135"/>
      <c r="ED106" s="135"/>
      <c r="EE106" s="135"/>
      <c r="EF106" s="135"/>
      <c r="EG106" s="135"/>
      <c r="EH106" s="135"/>
      <c r="EI106" s="135"/>
      <c r="EJ106" s="135"/>
      <c r="EK106" s="135"/>
      <c r="EL106" s="135"/>
      <c r="EM106" s="135"/>
      <c r="EN106" s="135"/>
      <c r="EO106" s="135"/>
      <c r="EP106" s="135"/>
      <c r="EQ106" s="135"/>
      <c r="ER106" s="135"/>
      <c r="ES106" s="135"/>
      <c r="ET106" s="135"/>
      <c r="EU106" s="135"/>
      <c r="EV106" s="135"/>
      <c r="EW106" s="135"/>
      <c r="EX106" s="135"/>
      <c r="EY106" s="135"/>
      <c r="EZ106" s="135"/>
      <c r="FA106" s="135"/>
      <c r="FB106" s="135"/>
      <c r="FC106" s="135"/>
      <c r="FD106" s="135"/>
      <c r="FE106" s="135"/>
      <c r="FF106" s="135"/>
      <c r="FG106" s="135"/>
      <c r="FH106" s="135"/>
      <c r="FI106" s="135"/>
      <c r="FJ106" s="135"/>
      <c r="FK106" s="135"/>
      <c r="FL106" s="135"/>
      <c r="FM106" s="135"/>
      <c r="FN106" s="135"/>
      <c r="FO106" s="135"/>
      <c r="FP106" s="135"/>
      <c r="FQ106" s="135"/>
      <c r="FR106" s="135"/>
      <c r="FS106" s="135"/>
      <c r="FT106" s="135"/>
      <c r="FU106" s="135"/>
      <c r="FV106" s="135"/>
      <c r="FW106" s="135"/>
      <c r="FX106" s="135"/>
      <c r="FY106" s="135"/>
      <c r="FZ106" s="135"/>
      <c r="GA106" s="135"/>
      <c r="GB106" s="135"/>
      <c r="GC106" s="135"/>
      <c r="GD106" s="135"/>
      <c r="GE106" s="135"/>
      <c r="GF106" s="135"/>
      <c r="GG106" s="135"/>
      <c r="GH106" s="135"/>
      <c r="GI106" s="135"/>
      <c r="GJ106" s="135"/>
      <c r="GK106" s="135"/>
      <c r="GL106" s="135"/>
      <c r="GM106" s="135"/>
      <c r="GN106" s="135"/>
      <c r="GO106" s="135"/>
      <c r="GP106" s="135"/>
      <c r="GQ106" s="135"/>
      <c r="GR106" s="135"/>
      <c r="GS106" s="135"/>
      <c r="GT106" s="135"/>
      <c r="GU106" s="135"/>
      <c r="GV106" s="135"/>
      <c r="GW106" s="135"/>
      <c r="GX106" s="135"/>
      <c r="GY106" s="135"/>
      <c r="GZ106" s="135"/>
    </row>
    <row r="107" spans="1:208" ht="16.5" customHeight="1">
      <c r="A107" s="671"/>
      <c r="B107" s="781"/>
      <c r="C107" s="693"/>
      <c r="D107" s="689"/>
      <c r="E107" s="689"/>
      <c r="F107" s="689"/>
      <c r="G107" s="700"/>
      <c r="H107" s="701"/>
      <c r="I107" s="599"/>
      <c r="J107" s="599"/>
      <c r="K107" s="599"/>
      <c r="L107" s="599"/>
      <c r="M107" s="599"/>
      <c r="N107" s="599"/>
      <c r="O107" s="599"/>
      <c r="P107" s="698"/>
      <c r="Q107" s="712"/>
      <c r="R107" s="688"/>
      <c r="S107" s="681"/>
      <c r="T107" s="782"/>
      <c r="U107" s="781"/>
      <c r="V107" s="693"/>
      <c r="W107" s="689"/>
      <c r="X107" s="689"/>
      <c r="Y107" s="689"/>
      <c r="Z107" s="700"/>
      <c r="AA107" s="701"/>
      <c r="AB107" s="599"/>
      <c r="AC107" s="599"/>
      <c r="AD107" s="599"/>
      <c r="AE107" s="599"/>
      <c r="AF107" s="599"/>
      <c r="AG107" s="599"/>
      <c r="AH107" s="599"/>
      <c r="AI107" s="698"/>
      <c r="AJ107" s="657"/>
      <c r="AK107" s="688"/>
      <c r="AL107" s="681"/>
      <c r="AM107" s="446"/>
      <c r="AN107" s="135"/>
      <c r="AO107" s="135"/>
      <c r="AP107" s="135"/>
      <c r="AQ107" s="135"/>
      <c r="AR107" s="135"/>
      <c r="AS107" s="135"/>
      <c r="AT107" s="135"/>
      <c r="AU107" s="135"/>
      <c r="AV107" s="135"/>
      <c r="AW107" s="135"/>
      <c r="AX107" s="135"/>
      <c r="AY107" s="135"/>
      <c r="AZ107" s="135"/>
      <c r="BA107" s="135"/>
      <c r="BB107" s="135"/>
      <c r="BC107" s="135"/>
      <c r="BD107" s="135"/>
      <c r="BE107" s="135"/>
      <c r="BF107" s="135"/>
      <c r="BG107" s="135"/>
      <c r="BH107" s="135"/>
      <c r="BI107" s="135"/>
      <c r="BJ107" s="135"/>
      <c r="BK107" s="135"/>
      <c r="BL107" s="135"/>
      <c r="BM107" s="135"/>
      <c r="BN107" s="135"/>
      <c r="BO107" s="135"/>
      <c r="BP107" s="135"/>
      <c r="BQ107" s="135"/>
      <c r="BR107" s="135"/>
      <c r="BS107" s="135"/>
      <c r="BT107" s="135"/>
      <c r="BU107" s="135"/>
      <c r="BV107" s="135"/>
      <c r="BW107" s="135"/>
      <c r="BX107" s="135"/>
      <c r="BY107" s="135"/>
      <c r="BZ107" s="135"/>
      <c r="CA107" s="135"/>
      <c r="CB107" s="135"/>
      <c r="CC107" s="135"/>
      <c r="CD107" s="135"/>
      <c r="CE107" s="135"/>
      <c r="CF107" s="135"/>
      <c r="CG107" s="135"/>
      <c r="CH107" s="135"/>
      <c r="CI107" s="135"/>
      <c r="CJ107" s="135"/>
      <c r="CK107" s="135"/>
      <c r="CL107" s="135"/>
      <c r="CM107" s="135"/>
      <c r="CN107" s="135"/>
      <c r="CO107" s="135"/>
      <c r="CP107" s="135"/>
      <c r="CQ107" s="135"/>
      <c r="CR107" s="135"/>
      <c r="CS107" s="135"/>
      <c r="CT107" s="135"/>
      <c r="CU107" s="135"/>
      <c r="CV107" s="135"/>
      <c r="CW107" s="135"/>
      <c r="CX107" s="135"/>
      <c r="CY107" s="135"/>
      <c r="CZ107" s="135"/>
      <c r="DA107" s="135"/>
      <c r="DB107" s="135"/>
      <c r="DC107" s="135"/>
      <c r="DD107" s="135"/>
      <c r="DE107" s="135"/>
      <c r="DF107" s="135"/>
      <c r="DG107" s="135"/>
      <c r="DH107" s="135"/>
      <c r="DI107" s="135"/>
      <c r="DJ107" s="135"/>
      <c r="DK107" s="135"/>
      <c r="DL107" s="135"/>
      <c r="DM107" s="135"/>
      <c r="DN107" s="135"/>
      <c r="DO107" s="135"/>
      <c r="DP107" s="135"/>
      <c r="DQ107" s="135"/>
      <c r="DR107" s="135"/>
      <c r="DS107" s="135"/>
      <c r="DT107" s="135"/>
      <c r="DU107" s="135"/>
      <c r="DV107" s="135"/>
      <c r="DW107" s="135"/>
      <c r="DX107" s="135"/>
      <c r="DY107" s="135"/>
      <c r="DZ107" s="135"/>
      <c r="EA107" s="135"/>
      <c r="EB107" s="135"/>
      <c r="EC107" s="135"/>
      <c r="ED107" s="135"/>
      <c r="EE107" s="135"/>
      <c r="EF107" s="135"/>
      <c r="EG107" s="135"/>
      <c r="EH107" s="135"/>
      <c r="EI107" s="135"/>
      <c r="EJ107" s="135"/>
      <c r="EK107" s="135"/>
      <c r="EL107" s="135"/>
      <c r="EM107" s="135"/>
      <c r="EN107" s="135"/>
      <c r="EO107" s="135"/>
      <c r="EP107" s="135"/>
      <c r="EQ107" s="135"/>
      <c r="ER107" s="135"/>
      <c r="ES107" s="135"/>
      <c r="ET107" s="135"/>
      <c r="EU107" s="135"/>
      <c r="EV107" s="135"/>
      <c r="EW107" s="135"/>
      <c r="EX107" s="135"/>
      <c r="EY107" s="135"/>
      <c r="EZ107" s="135"/>
      <c r="FA107" s="135"/>
      <c r="FB107" s="135"/>
      <c r="FC107" s="135"/>
      <c r="FD107" s="135"/>
      <c r="FE107" s="135"/>
      <c r="FF107" s="135"/>
      <c r="FG107" s="135"/>
      <c r="FH107" s="135"/>
      <c r="FI107" s="135"/>
      <c r="FJ107" s="135"/>
      <c r="FK107" s="135"/>
      <c r="FL107" s="135"/>
      <c r="FM107" s="135"/>
      <c r="FN107" s="135"/>
      <c r="FO107" s="135"/>
      <c r="FP107" s="135"/>
      <c r="FQ107" s="135"/>
      <c r="FR107" s="135"/>
      <c r="FS107" s="135"/>
      <c r="FT107" s="135"/>
      <c r="FU107" s="135"/>
      <c r="FV107" s="135"/>
      <c r="FW107" s="135"/>
      <c r="FX107" s="135"/>
      <c r="FY107" s="135"/>
      <c r="FZ107" s="135"/>
      <c r="GA107" s="135"/>
      <c r="GB107" s="135"/>
      <c r="GC107" s="135"/>
      <c r="GD107" s="135"/>
      <c r="GE107" s="135"/>
      <c r="GF107" s="135"/>
      <c r="GG107" s="135"/>
      <c r="GH107" s="135"/>
      <c r="GI107" s="135"/>
      <c r="GJ107" s="135"/>
      <c r="GK107" s="135"/>
      <c r="GL107" s="135"/>
      <c r="GM107" s="135"/>
      <c r="GN107" s="135"/>
      <c r="GO107" s="135"/>
      <c r="GP107" s="135"/>
      <c r="GQ107" s="135"/>
      <c r="GR107" s="135"/>
      <c r="GS107" s="135"/>
      <c r="GT107" s="135"/>
      <c r="GU107" s="135"/>
      <c r="GV107" s="135"/>
      <c r="GW107" s="135"/>
      <c r="GX107" s="135"/>
      <c r="GY107" s="135"/>
      <c r="GZ107" s="135"/>
    </row>
    <row r="108" spans="1:208" ht="16.5" customHeight="1">
      <c r="A108" s="685">
        <v>10</v>
      </c>
      <c r="B108" s="684" t="s">
        <v>588</v>
      </c>
      <c r="C108" s="685"/>
      <c r="D108" s="686"/>
      <c r="E108" s="686"/>
      <c r="F108" s="686"/>
      <c r="G108" s="692"/>
      <c r="H108" s="693">
        <v>0</v>
      </c>
      <c r="I108" s="689"/>
      <c r="J108" s="689"/>
      <c r="K108" s="689"/>
      <c r="L108" s="689"/>
      <c r="M108" s="689"/>
      <c r="N108" s="689"/>
      <c r="O108" s="689"/>
      <c r="P108" s="690"/>
      <c r="Q108" s="727">
        <f>IF(ISBLANK(A108),"",IF(ISBLANK(G108),SUM(H108:P109),0))</f>
        <v>0</v>
      </c>
      <c r="R108" s="688">
        <f>IF((Q108=""),"",(Q108+R106))</f>
        <v>93</v>
      </c>
      <c r="S108" s="681">
        <f>IF((G108="X"),0,COUNT(H108:P109))</f>
        <v>1</v>
      </c>
      <c r="T108" s="780">
        <v>10</v>
      </c>
      <c r="U108" s="684" t="s">
        <v>582</v>
      </c>
      <c r="V108" s="685"/>
      <c r="W108" s="686" t="s">
        <v>522</v>
      </c>
      <c r="X108" s="686" t="s">
        <v>522</v>
      </c>
      <c r="Y108" s="686"/>
      <c r="Z108" s="692"/>
      <c r="AA108" s="693">
        <v>0</v>
      </c>
      <c r="AB108" s="689"/>
      <c r="AC108" s="689"/>
      <c r="AD108" s="689"/>
      <c r="AE108" s="689"/>
      <c r="AF108" s="689"/>
      <c r="AG108" s="689"/>
      <c r="AH108" s="689"/>
      <c r="AI108" s="690"/>
      <c r="AJ108" s="687">
        <f>IF(ISBLANK(T108),"",IF(ISBLANK(Z108),SUM(AA108:AI109),0))</f>
        <v>0</v>
      </c>
      <c r="AK108" s="688">
        <f>IF((AJ108=""),"",(AJ108+AK106))</f>
        <v>68</v>
      </c>
      <c r="AL108" s="681">
        <f>IF((Z108="X"),0,COUNT(AA108:AI109))</f>
        <v>1</v>
      </c>
      <c r="AM108" s="446"/>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5"/>
      <c r="EA108" s="135"/>
      <c r="EB108" s="135"/>
      <c r="EC108" s="135"/>
      <c r="ED108" s="135"/>
      <c r="EE108" s="135"/>
      <c r="EF108" s="135"/>
      <c r="EG108" s="135"/>
      <c r="EH108" s="135"/>
      <c r="EI108" s="135"/>
      <c r="EJ108" s="135"/>
      <c r="EK108" s="135"/>
      <c r="EL108" s="135"/>
      <c r="EM108" s="135"/>
      <c r="EN108" s="135"/>
      <c r="EO108" s="135"/>
      <c r="EP108" s="135"/>
      <c r="EQ108" s="135"/>
      <c r="ER108" s="135"/>
      <c r="ES108" s="135"/>
      <c r="ET108" s="135"/>
      <c r="EU108" s="135"/>
      <c r="EV108" s="135"/>
      <c r="EW108" s="135"/>
      <c r="EX108" s="135"/>
      <c r="EY108" s="135"/>
      <c r="EZ108" s="135"/>
      <c r="FA108" s="135"/>
      <c r="FB108" s="135"/>
      <c r="FC108" s="135"/>
      <c r="FD108" s="135"/>
      <c r="FE108" s="135"/>
      <c r="FF108" s="135"/>
      <c r="FG108" s="135"/>
      <c r="FH108" s="135"/>
      <c r="FI108" s="135"/>
      <c r="FJ108" s="135"/>
      <c r="FK108" s="135"/>
      <c r="FL108" s="135"/>
      <c r="FM108" s="135"/>
      <c r="FN108" s="135"/>
      <c r="FO108" s="135"/>
      <c r="FP108" s="135"/>
      <c r="FQ108" s="135"/>
      <c r="FR108" s="135"/>
      <c r="FS108" s="135"/>
      <c r="FT108" s="135"/>
      <c r="FU108" s="135"/>
      <c r="FV108" s="135"/>
      <c r="FW108" s="135"/>
      <c r="FX108" s="135"/>
      <c r="FY108" s="135"/>
      <c r="FZ108" s="135"/>
      <c r="GA108" s="135"/>
      <c r="GB108" s="135"/>
      <c r="GC108" s="135"/>
      <c r="GD108" s="135"/>
      <c r="GE108" s="135"/>
      <c r="GF108" s="135"/>
      <c r="GG108" s="135"/>
      <c r="GH108" s="135"/>
      <c r="GI108" s="135"/>
      <c r="GJ108" s="135"/>
      <c r="GK108" s="135"/>
      <c r="GL108" s="135"/>
      <c r="GM108" s="135"/>
      <c r="GN108" s="135"/>
      <c r="GO108" s="135"/>
      <c r="GP108" s="135"/>
      <c r="GQ108" s="135"/>
      <c r="GR108" s="135"/>
      <c r="GS108" s="135"/>
      <c r="GT108" s="135"/>
      <c r="GU108" s="135"/>
      <c r="GV108" s="135"/>
      <c r="GW108" s="135"/>
      <c r="GX108" s="135"/>
      <c r="GY108" s="135"/>
      <c r="GZ108" s="135"/>
    </row>
    <row r="109" spans="1:208" ht="16.5" customHeight="1">
      <c r="A109" s="685"/>
      <c r="B109" s="684"/>
      <c r="C109" s="685"/>
      <c r="D109" s="686"/>
      <c r="E109" s="686"/>
      <c r="F109" s="686"/>
      <c r="G109" s="692"/>
      <c r="H109" s="693"/>
      <c r="I109" s="689"/>
      <c r="J109" s="689"/>
      <c r="K109" s="689"/>
      <c r="L109" s="689"/>
      <c r="M109" s="689"/>
      <c r="N109" s="689"/>
      <c r="O109" s="689"/>
      <c r="P109" s="691"/>
      <c r="Q109" s="728"/>
      <c r="R109" s="688"/>
      <c r="S109" s="681"/>
      <c r="T109" s="780"/>
      <c r="U109" s="684"/>
      <c r="V109" s="685"/>
      <c r="W109" s="686"/>
      <c r="X109" s="686"/>
      <c r="Y109" s="686"/>
      <c r="Z109" s="692"/>
      <c r="AA109" s="693"/>
      <c r="AB109" s="689"/>
      <c r="AC109" s="689"/>
      <c r="AD109" s="689"/>
      <c r="AE109" s="689"/>
      <c r="AF109" s="689"/>
      <c r="AG109" s="689"/>
      <c r="AH109" s="689"/>
      <c r="AI109" s="691"/>
      <c r="AJ109" s="687"/>
      <c r="AK109" s="688"/>
      <c r="AL109" s="681"/>
      <c r="AM109" s="446"/>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135"/>
      <c r="BJ109" s="135"/>
      <c r="BK109" s="135"/>
      <c r="BL109" s="135"/>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5"/>
      <c r="CY109" s="135"/>
      <c r="CZ109" s="135"/>
      <c r="DA109" s="135"/>
      <c r="DB109" s="135"/>
      <c r="DC109" s="135"/>
      <c r="DD109" s="135"/>
      <c r="DE109" s="135"/>
      <c r="DF109" s="135"/>
      <c r="DG109" s="135"/>
      <c r="DH109" s="135"/>
      <c r="DI109" s="135"/>
      <c r="DJ109" s="135"/>
      <c r="DK109" s="135"/>
      <c r="DL109" s="135"/>
      <c r="DM109" s="135"/>
      <c r="DN109" s="135"/>
      <c r="DO109" s="135"/>
      <c r="DP109" s="135"/>
      <c r="DQ109" s="135"/>
      <c r="DR109" s="135"/>
      <c r="DS109" s="135"/>
      <c r="DT109" s="135"/>
      <c r="DU109" s="135"/>
      <c r="DV109" s="135"/>
      <c r="DW109" s="135"/>
      <c r="DX109" s="135"/>
      <c r="DY109" s="135"/>
      <c r="DZ109" s="135"/>
      <c r="EA109" s="135"/>
      <c r="EB109" s="135"/>
      <c r="EC109" s="135"/>
      <c r="ED109" s="135"/>
      <c r="EE109" s="135"/>
      <c r="EF109" s="135"/>
      <c r="EG109" s="135"/>
      <c r="EH109" s="135"/>
      <c r="EI109" s="135"/>
      <c r="EJ109" s="135"/>
      <c r="EK109" s="135"/>
      <c r="EL109" s="135"/>
      <c r="EM109" s="135"/>
      <c r="EN109" s="135"/>
      <c r="EO109" s="135"/>
      <c r="EP109" s="135"/>
      <c r="EQ109" s="135"/>
      <c r="ER109" s="135"/>
      <c r="ES109" s="135"/>
      <c r="ET109" s="135"/>
      <c r="EU109" s="135"/>
      <c r="EV109" s="135"/>
      <c r="EW109" s="135"/>
      <c r="EX109" s="135"/>
      <c r="EY109" s="135"/>
      <c r="EZ109" s="135"/>
      <c r="FA109" s="135"/>
      <c r="FB109" s="135"/>
      <c r="FC109" s="135"/>
      <c r="FD109" s="135"/>
      <c r="FE109" s="135"/>
      <c r="FF109" s="135"/>
      <c r="FG109" s="135"/>
      <c r="FH109" s="135"/>
      <c r="FI109" s="135"/>
      <c r="FJ109" s="135"/>
      <c r="FK109" s="135"/>
      <c r="FL109" s="135"/>
      <c r="FM109" s="135"/>
      <c r="FN109" s="135"/>
      <c r="FO109" s="135"/>
      <c r="FP109" s="135"/>
      <c r="FQ109" s="135"/>
      <c r="FR109" s="135"/>
      <c r="FS109" s="135"/>
      <c r="FT109" s="135"/>
      <c r="FU109" s="135"/>
      <c r="FV109" s="135"/>
      <c r="FW109" s="135"/>
      <c r="FX109" s="135"/>
      <c r="FY109" s="135"/>
      <c r="FZ109" s="135"/>
      <c r="GA109" s="135"/>
      <c r="GB109" s="135"/>
      <c r="GC109" s="135"/>
      <c r="GD109" s="135"/>
      <c r="GE109" s="135"/>
      <c r="GF109" s="135"/>
      <c r="GG109" s="135"/>
      <c r="GH109" s="135"/>
      <c r="GI109" s="135"/>
      <c r="GJ109" s="135"/>
      <c r="GK109" s="135"/>
      <c r="GL109" s="135"/>
      <c r="GM109" s="135"/>
      <c r="GN109" s="135"/>
      <c r="GO109" s="135"/>
      <c r="GP109" s="135"/>
      <c r="GQ109" s="135"/>
      <c r="GR109" s="135"/>
      <c r="GS109" s="135"/>
      <c r="GT109" s="135"/>
      <c r="GU109" s="135"/>
      <c r="GV109" s="135"/>
      <c r="GW109" s="135"/>
      <c r="GX109" s="135"/>
      <c r="GY109" s="135"/>
      <c r="GZ109" s="135"/>
    </row>
    <row r="110" spans="1:208" ht="16.5" customHeight="1">
      <c r="A110" s="739">
        <v>11</v>
      </c>
      <c r="B110" s="781" t="s">
        <v>554</v>
      </c>
      <c r="C110" s="693"/>
      <c r="D110" s="689"/>
      <c r="E110" s="689"/>
      <c r="F110" s="689"/>
      <c r="G110" s="700"/>
      <c r="H110" s="701">
        <v>0</v>
      </c>
      <c r="I110" s="599"/>
      <c r="J110" s="599"/>
      <c r="K110" s="599"/>
      <c r="L110" s="599"/>
      <c r="M110" s="599"/>
      <c r="N110" s="599"/>
      <c r="O110" s="599"/>
      <c r="P110" s="697"/>
      <c r="Q110" s="711">
        <f>IF(ISBLANK(A110),"",IF(ISBLANK(G110),SUM(H110:P111),0))</f>
        <v>0</v>
      </c>
      <c r="R110" s="688">
        <f>IF((Q110=""),"",(Q110+R108))</f>
        <v>93</v>
      </c>
      <c r="S110" s="681">
        <f>IF((G110="X"),0,COUNT(H110:P111))</f>
        <v>1</v>
      </c>
      <c r="T110" s="782">
        <v>11</v>
      </c>
      <c r="U110" s="781" t="s">
        <v>590</v>
      </c>
      <c r="V110" s="693"/>
      <c r="W110" s="689" t="s">
        <v>522</v>
      </c>
      <c r="X110" s="689"/>
      <c r="Y110" s="689"/>
      <c r="Z110" s="700"/>
      <c r="AA110" s="701">
        <v>2</v>
      </c>
      <c r="AB110" s="599"/>
      <c r="AC110" s="599"/>
      <c r="AD110" s="599"/>
      <c r="AE110" s="599"/>
      <c r="AF110" s="599"/>
      <c r="AG110" s="599"/>
      <c r="AH110" s="599"/>
      <c r="AI110" s="697"/>
      <c r="AJ110" s="783">
        <f>IF(ISBLANK(T110),"",IF(ISBLANK(Z110),SUM(AA110:AI111),0))</f>
        <v>2</v>
      </c>
      <c r="AK110" s="688">
        <f>IF((AJ110=""),"",(AJ110+AK108))</f>
        <v>70</v>
      </c>
      <c r="AL110" s="681">
        <f>IF((Z110="X"),0,COUNT(AA110:AI111))</f>
        <v>1</v>
      </c>
      <c r="AM110" s="446"/>
      <c r="AN110" s="135"/>
      <c r="AO110" s="135"/>
      <c r="AP110" s="135"/>
      <c r="AQ110" s="135"/>
      <c r="AR110" s="135"/>
      <c r="AS110" s="135"/>
      <c r="AT110" s="135"/>
      <c r="AU110" s="135"/>
      <c r="AV110" s="135"/>
      <c r="AW110" s="135"/>
      <c r="AX110" s="135"/>
      <c r="AY110" s="135"/>
      <c r="AZ110" s="135"/>
      <c r="BA110" s="135"/>
      <c r="BB110" s="135"/>
      <c r="BC110" s="135"/>
      <c r="BD110" s="135"/>
      <c r="BE110" s="135"/>
      <c r="BF110" s="135"/>
      <c r="BG110" s="135"/>
      <c r="BH110" s="135"/>
      <c r="BI110" s="135"/>
      <c r="BJ110" s="135"/>
      <c r="BK110" s="135"/>
      <c r="BL110" s="135"/>
      <c r="BM110" s="135"/>
      <c r="BN110" s="135"/>
      <c r="BO110" s="135"/>
      <c r="BP110" s="135"/>
      <c r="BQ110" s="135"/>
      <c r="BR110" s="135"/>
      <c r="BS110" s="135"/>
      <c r="BT110" s="135"/>
      <c r="BU110" s="135"/>
      <c r="BV110" s="135"/>
      <c r="BW110" s="135"/>
      <c r="BX110" s="135"/>
      <c r="BY110" s="135"/>
      <c r="BZ110" s="135"/>
      <c r="CA110" s="135"/>
      <c r="CB110" s="135"/>
      <c r="CC110" s="135"/>
      <c r="CD110" s="135"/>
      <c r="CE110" s="135"/>
      <c r="CF110" s="135"/>
      <c r="CG110" s="135"/>
      <c r="CH110" s="135"/>
      <c r="CI110" s="135"/>
      <c r="CJ110" s="135"/>
      <c r="CK110" s="135"/>
      <c r="CL110" s="135"/>
      <c r="CM110" s="135"/>
      <c r="CN110" s="135"/>
      <c r="CO110" s="135"/>
      <c r="CP110" s="135"/>
      <c r="CQ110" s="135"/>
      <c r="CR110" s="135"/>
      <c r="CS110" s="135"/>
      <c r="CT110" s="135"/>
      <c r="CU110" s="135"/>
      <c r="CV110" s="135"/>
      <c r="CW110" s="135"/>
      <c r="CX110" s="135"/>
      <c r="CY110" s="135"/>
      <c r="CZ110" s="135"/>
      <c r="DA110" s="135"/>
      <c r="DB110" s="135"/>
      <c r="DC110" s="135"/>
      <c r="DD110" s="135"/>
      <c r="DE110" s="135"/>
      <c r="DF110" s="135"/>
      <c r="DG110" s="135"/>
      <c r="DH110" s="135"/>
      <c r="DI110" s="135"/>
      <c r="DJ110" s="135"/>
      <c r="DK110" s="135"/>
      <c r="DL110" s="135"/>
      <c r="DM110" s="135"/>
      <c r="DN110" s="135"/>
      <c r="DO110" s="135"/>
      <c r="DP110" s="135"/>
      <c r="DQ110" s="135"/>
      <c r="DR110" s="135"/>
      <c r="DS110" s="135"/>
      <c r="DT110" s="135"/>
      <c r="DU110" s="135"/>
      <c r="DV110" s="135"/>
      <c r="DW110" s="135"/>
      <c r="DX110" s="135"/>
      <c r="DY110" s="135"/>
      <c r="DZ110" s="135"/>
      <c r="EA110" s="135"/>
      <c r="EB110" s="135"/>
      <c r="EC110" s="135"/>
      <c r="ED110" s="135"/>
      <c r="EE110" s="135"/>
      <c r="EF110" s="135"/>
      <c r="EG110" s="135"/>
      <c r="EH110" s="135"/>
      <c r="EI110" s="135"/>
      <c r="EJ110" s="135"/>
      <c r="EK110" s="135"/>
      <c r="EL110" s="135"/>
      <c r="EM110" s="135"/>
      <c r="EN110" s="135"/>
      <c r="EO110" s="135"/>
      <c r="EP110" s="135"/>
      <c r="EQ110" s="135"/>
      <c r="ER110" s="135"/>
      <c r="ES110" s="135"/>
      <c r="ET110" s="135"/>
      <c r="EU110" s="135"/>
      <c r="EV110" s="135"/>
      <c r="EW110" s="135"/>
      <c r="EX110" s="135"/>
      <c r="EY110" s="135"/>
      <c r="EZ110" s="135"/>
      <c r="FA110" s="135"/>
      <c r="FB110" s="135"/>
      <c r="FC110" s="135"/>
      <c r="FD110" s="135"/>
      <c r="FE110" s="135"/>
      <c r="FF110" s="135"/>
      <c r="FG110" s="135"/>
      <c r="FH110" s="135"/>
      <c r="FI110" s="135"/>
      <c r="FJ110" s="135"/>
      <c r="FK110" s="135"/>
      <c r="FL110" s="135"/>
      <c r="FM110" s="135"/>
      <c r="FN110" s="135"/>
      <c r="FO110" s="135"/>
      <c r="FP110" s="135"/>
      <c r="FQ110" s="135"/>
      <c r="FR110" s="135"/>
      <c r="FS110" s="135"/>
      <c r="FT110" s="135"/>
      <c r="FU110" s="135"/>
      <c r="FV110" s="135"/>
      <c r="FW110" s="135"/>
      <c r="FX110" s="135"/>
      <c r="FY110" s="135"/>
      <c r="FZ110" s="135"/>
      <c r="GA110" s="135"/>
      <c r="GB110" s="135"/>
      <c r="GC110" s="135"/>
      <c r="GD110" s="135"/>
      <c r="GE110" s="135"/>
      <c r="GF110" s="135"/>
      <c r="GG110" s="135"/>
      <c r="GH110" s="135"/>
      <c r="GI110" s="135"/>
      <c r="GJ110" s="135"/>
      <c r="GK110" s="135"/>
      <c r="GL110" s="135"/>
      <c r="GM110" s="135"/>
      <c r="GN110" s="135"/>
      <c r="GO110" s="135"/>
      <c r="GP110" s="135"/>
      <c r="GQ110" s="135"/>
      <c r="GR110" s="135"/>
      <c r="GS110" s="135"/>
      <c r="GT110" s="135"/>
      <c r="GU110" s="135"/>
      <c r="GV110" s="135"/>
      <c r="GW110" s="135"/>
      <c r="GX110" s="135"/>
      <c r="GY110" s="135"/>
      <c r="GZ110" s="135"/>
    </row>
    <row r="111" spans="1:208" ht="16.5" customHeight="1">
      <c r="A111" s="671"/>
      <c r="B111" s="781"/>
      <c r="C111" s="693"/>
      <c r="D111" s="689"/>
      <c r="E111" s="689"/>
      <c r="F111" s="689"/>
      <c r="G111" s="700"/>
      <c r="H111" s="701"/>
      <c r="I111" s="599"/>
      <c r="J111" s="599"/>
      <c r="K111" s="599"/>
      <c r="L111" s="599"/>
      <c r="M111" s="599"/>
      <c r="N111" s="599"/>
      <c r="O111" s="599"/>
      <c r="P111" s="698"/>
      <c r="Q111" s="712"/>
      <c r="R111" s="688"/>
      <c r="S111" s="681"/>
      <c r="T111" s="782"/>
      <c r="U111" s="781"/>
      <c r="V111" s="693"/>
      <c r="W111" s="689"/>
      <c r="X111" s="689"/>
      <c r="Y111" s="689"/>
      <c r="Z111" s="700"/>
      <c r="AA111" s="701"/>
      <c r="AB111" s="599"/>
      <c r="AC111" s="599"/>
      <c r="AD111" s="599"/>
      <c r="AE111" s="599"/>
      <c r="AF111" s="599"/>
      <c r="AG111" s="599"/>
      <c r="AH111" s="599"/>
      <c r="AI111" s="698"/>
      <c r="AJ111" s="657"/>
      <c r="AK111" s="688"/>
      <c r="AL111" s="681"/>
      <c r="AM111" s="446"/>
      <c r="AN111" s="135"/>
      <c r="AO111" s="135"/>
      <c r="AP111" s="135"/>
      <c r="AQ111" s="135"/>
      <c r="AR111" s="135"/>
      <c r="AS111" s="135"/>
      <c r="AT111" s="135"/>
      <c r="AU111" s="135"/>
      <c r="AV111" s="135"/>
      <c r="AW111" s="135"/>
      <c r="AX111" s="135"/>
      <c r="AY111" s="135"/>
      <c r="AZ111" s="135"/>
      <c r="BA111" s="135"/>
      <c r="BB111" s="135"/>
      <c r="BC111" s="135"/>
      <c r="BD111" s="135"/>
      <c r="BE111" s="135"/>
      <c r="BF111" s="135"/>
      <c r="BG111" s="135"/>
      <c r="BH111" s="135"/>
      <c r="BI111" s="135"/>
      <c r="BJ111" s="135"/>
      <c r="BK111" s="135"/>
      <c r="BL111" s="135"/>
      <c r="BM111" s="135"/>
      <c r="BN111" s="135"/>
      <c r="BO111" s="135"/>
      <c r="BP111" s="135"/>
      <c r="BQ111" s="135"/>
      <c r="BR111" s="135"/>
      <c r="BS111" s="135"/>
      <c r="BT111" s="135"/>
      <c r="BU111" s="135"/>
      <c r="BV111" s="135"/>
      <c r="BW111" s="135"/>
      <c r="BX111" s="135"/>
      <c r="BY111" s="135"/>
      <c r="BZ111" s="135"/>
      <c r="CA111" s="135"/>
      <c r="CB111" s="135"/>
      <c r="CC111" s="135"/>
      <c r="CD111" s="135"/>
      <c r="CE111" s="135"/>
      <c r="CF111" s="135"/>
      <c r="CG111" s="135"/>
      <c r="CH111" s="135"/>
      <c r="CI111" s="135"/>
      <c r="CJ111" s="135"/>
      <c r="CK111" s="135"/>
      <c r="CL111" s="135"/>
      <c r="CM111" s="135"/>
      <c r="CN111" s="135"/>
      <c r="CO111" s="135"/>
      <c r="CP111" s="135"/>
      <c r="CQ111" s="135"/>
      <c r="CR111" s="135"/>
      <c r="CS111" s="135"/>
      <c r="CT111" s="135"/>
      <c r="CU111" s="135"/>
      <c r="CV111" s="135"/>
      <c r="CW111" s="135"/>
      <c r="CX111" s="135"/>
      <c r="CY111" s="135"/>
      <c r="CZ111" s="135"/>
      <c r="DA111" s="135"/>
      <c r="DB111" s="135"/>
      <c r="DC111" s="135"/>
      <c r="DD111" s="135"/>
      <c r="DE111" s="135"/>
      <c r="DF111" s="135"/>
      <c r="DG111" s="135"/>
      <c r="DH111" s="135"/>
      <c r="DI111" s="135"/>
      <c r="DJ111" s="135"/>
      <c r="DK111" s="135"/>
      <c r="DL111" s="135"/>
      <c r="DM111" s="135"/>
      <c r="DN111" s="135"/>
      <c r="DO111" s="135"/>
      <c r="DP111" s="135"/>
      <c r="DQ111" s="135"/>
      <c r="DR111" s="135"/>
      <c r="DS111" s="135"/>
      <c r="DT111" s="135"/>
      <c r="DU111" s="135"/>
      <c r="DV111" s="135"/>
      <c r="DW111" s="135"/>
      <c r="DX111" s="135"/>
      <c r="DY111" s="135"/>
      <c r="DZ111" s="135"/>
      <c r="EA111" s="135"/>
      <c r="EB111" s="135"/>
      <c r="EC111" s="135"/>
      <c r="ED111" s="135"/>
      <c r="EE111" s="135"/>
      <c r="EF111" s="135"/>
      <c r="EG111" s="135"/>
      <c r="EH111" s="135"/>
      <c r="EI111" s="135"/>
      <c r="EJ111" s="135"/>
      <c r="EK111" s="135"/>
      <c r="EL111" s="135"/>
      <c r="EM111" s="135"/>
      <c r="EN111" s="135"/>
      <c r="EO111" s="135"/>
      <c r="EP111" s="135"/>
      <c r="EQ111" s="135"/>
      <c r="ER111" s="135"/>
      <c r="ES111" s="135"/>
      <c r="ET111" s="135"/>
      <c r="EU111" s="135"/>
      <c r="EV111" s="135"/>
      <c r="EW111" s="135"/>
      <c r="EX111" s="135"/>
      <c r="EY111" s="135"/>
      <c r="EZ111" s="135"/>
      <c r="FA111" s="135"/>
      <c r="FB111" s="135"/>
      <c r="FC111" s="135"/>
      <c r="FD111" s="135"/>
      <c r="FE111" s="135"/>
      <c r="FF111" s="135"/>
      <c r="FG111" s="135"/>
      <c r="FH111" s="135"/>
      <c r="FI111" s="135"/>
      <c r="FJ111" s="135"/>
      <c r="FK111" s="135"/>
      <c r="FL111" s="135"/>
      <c r="FM111" s="135"/>
      <c r="FN111" s="135"/>
      <c r="FO111" s="135"/>
      <c r="FP111" s="135"/>
      <c r="FQ111" s="135"/>
      <c r="FR111" s="135"/>
      <c r="FS111" s="135"/>
      <c r="FT111" s="135"/>
      <c r="FU111" s="135"/>
      <c r="FV111" s="135"/>
      <c r="FW111" s="135"/>
      <c r="FX111" s="135"/>
      <c r="FY111" s="135"/>
      <c r="FZ111" s="135"/>
      <c r="GA111" s="135"/>
      <c r="GB111" s="135"/>
      <c r="GC111" s="135"/>
      <c r="GD111" s="135"/>
      <c r="GE111" s="135"/>
      <c r="GF111" s="135"/>
      <c r="GG111" s="135"/>
      <c r="GH111" s="135"/>
      <c r="GI111" s="135"/>
      <c r="GJ111" s="135"/>
      <c r="GK111" s="135"/>
      <c r="GL111" s="135"/>
      <c r="GM111" s="135"/>
      <c r="GN111" s="135"/>
      <c r="GO111" s="135"/>
      <c r="GP111" s="135"/>
      <c r="GQ111" s="135"/>
      <c r="GR111" s="135"/>
      <c r="GS111" s="135"/>
      <c r="GT111" s="135"/>
      <c r="GU111" s="135"/>
      <c r="GV111" s="135"/>
      <c r="GW111" s="135"/>
      <c r="GX111" s="135"/>
      <c r="GY111" s="135"/>
      <c r="GZ111" s="135"/>
    </row>
    <row r="112" spans="1:208" ht="16.5" customHeight="1">
      <c r="A112" s="685">
        <v>12</v>
      </c>
      <c r="B112" s="684" t="s">
        <v>591</v>
      </c>
      <c r="C112" s="685" t="s">
        <v>522</v>
      </c>
      <c r="D112" s="686"/>
      <c r="E112" s="686"/>
      <c r="F112" s="686"/>
      <c r="G112" s="692"/>
      <c r="H112" s="693">
        <v>5</v>
      </c>
      <c r="I112" s="689"/>
      <c r="J112" s="689"/>
      <c r="K112" s="689"/>
      <c r="L112" s="689"/>
      <c r="M112" s="689"/>
      <c r="N112" s="689"/>
      <c r="O112" s="689"/>
      <c r="P112" s="690"/>
      <c r="Q112" s="727">
        <f>IF(ISBLANK(A112),"",IF(ISBLANK(G112),SUM(H112:P113),0))</f>
        <v>5</v>
      </c>
      <c r="R112" s="688">
        <f>IF((Q112=""),"",(Q112+R110))</f>
        <v>98</v>
      </c>
      <c r="S112" s="681">
        <f>IF((G112="X"),0,COUNT(H112:P113))</f>
        <v>1</v>
      </c>
      <c r="T112" s="780">
        <v>12</v>
      </c>
      <c r="U112" s="684" t="s">
        <v>567</v>
      </c>
      <c r="V112" s="685" t="s">
        <v>522</v>
      </c>
      <c r="W112" s="686" t="s">
        <v>522</v>
      </c>
      <c r="X112" s="686"/>
      <c r="Y112" s="686"/>
      <c r="Z112" s="692"/>
      <c r="AA112" s="693">
        <v>5</v>
      </c>
      <c r="AB112" s="689">
        <v>5</v>
      </c>
      <c r="AC112" s="689">
        <v>5</v>
      </c>
      <c r="AD112" s="689"/>
      <c r="AE112" s="689"/>
      <c r="AF112" s="689"/>
      <c r="AG112" s="689"/>
      <c r="AH112" s="689"/>
      <c r="AI112" s="690"/>
      <c r="AJ112" s="687">
        <f>IF(ISBLANK(T112),"",IF(ISBLANK(Z112),SUM(AA112:AI113),0))</f>
        <v>15</v>
      </c>
      <c r="AK112" s="688">
        <f>IF((AJ112=""),"",(AJ112+AK110))</f>
        <v>85</v>
      </c>
      <c r="AL112" s="681">
        <f>IF((Z112="X"),0,COUNT(AA112:AI113))</f>
        <v>3</v>
      </c>
      <c r="AM112" s="446"/>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135"/>
      <c r="CZ112" s="135"/>
      <c r="DA112" s="135"/>
      <c r="DB112" s="135"/>
      <c r="DC112" s="135"/>
      <c r="DD112" s="135"/>
      <c r="DE112" s="135"/>
      <c r="DF112" s="135"/>
      <c r="DG112" s="135"/>
      <c r="DH112" s="135"/>
      <c r="DI112" s="135"/>
      <c r="DJ112" s="135"/>
      <c r="DK112" s="135"/>
      <c r="DL112" s="135"/>
      <c r="DM112" s="135"/>
      <c r="DN112" s="135"/>
      <c r="DO112" s="135"/>
      <c r="DP112" s="135"/>
      <c r="DQ112" s="135"/>
      <c r="DR112" s="135"/>
      <c r="DS112" s="135"/>
      <c r="DT112" s="135"/>
      <c r="DU112" s="135"/>
      <c r="DV112" s="135"/>
      <c r="DW112" s="135"/>
      <c r="DX112" s="135"/>
      <c r="DY112" s="135"/>
      <c r="DZ112" s="135"/>
      <c r="EA112" s="135"/>
      <c r="EB112" s="135"/>
      <c r="EC112" s="135"/>
      <c r="ED112" s="135"/>
      <c r="EE112" s="135"/>
      <c r="EF112" s="135"/>
      <c r="EG112" s="135"/>
      <c r="EH112" s="135"/>
      <c r="EI112" s="135"/>
      <c r="EJ112" s="135"/>
      <c r="EK112" s="135"/>
      <c r="EL112" s="135"/>
      <c r="EM112" s="135"/>
      <c r="EN112" s="135"/>
      <c r="EO112" s="135"/>
      <c r="EP112" s="135"/>
      <c r="EQ112" s="135"/>
      <c r="ER112" s="135"/>
      <c r="ES112" s="135"/>
      <c r="ET112" s="135"/>
      <c r="EU112" s="135"/>
      <c r="EV112" s="135"/>
      <c r="EW112" s="135"/>
      <c r="EX112" s="135"/>
      <c r="EY112" s="135"/>
      <c r="EZ112" s="135"/>
      <c r="FA112" s="135"/>
      <c r="FB112" s="135"/>
      <c r="FC112" s="135"/>
      <c r="FD112" s="135"/>
      <c r="FE112" s="135"/>
      <c r="FF112" s="135"/>
      <c r="FG112" s="135"/>
      <c r="FH112" s="135"/>
      <c r="FI112" s="135"/>
      <c r="FJ112" s="135"/>
      <c r="FK112" s="135"/>
      <c r="FL112" s="135"/>
      <c r="FM112" s="135"/>
      <c r="FN112" s="135"/>
      <c r="FO112" s="135"/>
      <c r="FP112" s="135"/>
      <c r="FQ112" s="135"/>
      <c r="FR112" s="135"/>
      <c r="FS112" s="135"/>
      <c r="FT112" s="135"/>
      <c r="FU112" s="135"/>
      <c r="FV112" s="135"/>
      <c r="FW112" s="135"/>
      <c r="FX112" s="135"/>
      <c r="FY112" s="135"/>
      <c r="FZ112" s="135"/>
      <c r="GA112" s="135"/>
      <c r="GB112" s="135"/>
      <c r="GC112" s="135"/>
      <c r="GD112" s="135"/>
      <c r="GE112" s="135"/>
      <c r="GF112" s="135"/>
      <c r="GG112" s="135"/>
      <c r="GH112" s="135"/>
      <c r="GI112" s="135"/>
      <c r="GJ112" s="135"/>
      <c r="GK112" s="135"/>
      <c r="GL112" s="135"/>
      <c r="GM112" s="135"/>
      <c r="GN112" s="135"/>
      <c r="GO112" s="135"/>
      <c r="GP112" s="135"/>
      <c r="GQ112" s="135"/>
      <c r="GR112" s="135"/>
      <c r="GS112" s="135"/>
      <c r="GT112" s="135"/>
      <c r="GU112" s="135"/>
      <c r="GV112" s="135"/>
      <c r="GW112" s="135"/>
      <c r="GX112" s="135"/>
      <c r="GY112" s="135"/>
      <c r="GZ112" s="135"/>
    </row>
    <row r="113" spans="1:208" ht="16.5" customHeight="1">
      <c r="A113" s="685"/>
      <c r="B113" s="684"/>
      <c r="C113" s="685"/>
      <c r="D113" s="686"/>
      <c r="E113" s="686"/>
      <c r="F113" s="686"/>
      <c r="G113" s="692"/>
      <c r="H113" s="693"/>
      <c r="I113" s="689"/>
      <c r="J113" s="689"/>
      <c r="K113" s="689"/>
      <c r="L113" s="689"/>
      <c r="M113" s="689"/>
      <c r="N113" s="689"/>
      <c r="O113" s="689"/>
      <c r="P113" s="691"/>
      <c r="Q113" s="728"/>
      <c r="R113" s="688"/>
      <c r="S113" s="681"/>
      <c r="T113" s="780"/>
      <c r="U113" s="684"/>
      <c r="V113" s="685"/>
      <c r="W113" s="686"/>
      <c r="X113" s="686"/>
      <c r="Y113" s="686"/>
      <c r="Z113" s="692"/>
      <c r="AA113" s="693"/>
      <c r="AB113" s="689"/>
      <c r="AC113" s="689"/>
      <c r="AD113" s="689"/>
      <c r="AE113" s="689"/>
      <c r="AF113" s="689"/>
      <c r="AG113" s="689"/>
      <c r="AH113" s="689"/>
      <c r="AI113" s="691"/>
      <c r="AJ113" s="687"/>
      <c r="AK113" s="688"/>
      <c r="AL113" s="681"/>
      <c r="AM113" s="446"/>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135"/>
      <c r="CZ113" s="135"/>
      <c r="DA113" s="135"/>
      <c r="DB113" s="135"/>
      <c r="DC113" s="135"/>
      <c r="DD113" s="135"/>
      <c r="DE113" s="135"/>
      <c r="DF113" s="135"/>
      <c r="DG113" s="135"/>
      <c r="DH113" s="135"/>
      <c r="DI113" s="135"/>
      <c r="DJ113" s="135"/>
      <c r="DK113" s="135"/>
      <c r="DL113" s="135"/>
      <c r="DM113" s="135"/>
      <c r="DN113" s="135"/>
      <c r="DO113" s="135"/>
      <c r="DP113" s="135"/>
      <c r="DQ113" s="135"/>
      <c r="DR113" s="135"/>
      <c r="DS113" s="135"/>
      <c r="DT113" s="135"/>
      <c r="DU113" s="135"/>
      <c r="DV113" s="135"/>
      <c r="DW113" s="135"/>
      <c r="DX113" s="135"/>
      <c r="DY113" s="135"/>
      <c r="DZ113" s="135"/>
      <c r="EA113" s="135"/>
      <c r="EB113" s="135"/>
      <c r="EC113" s="135"/>
      <c r="ED113" s="135"/>
      <c r="EE113" s="135"/>
      <c r="EF113" s="135"/>
      <c r="EG113" s="135"/>
      <c r="EH113" s="135"/>
      <c r="EI113" s="135"/>
      <c r="EJ113" s="135"/>
      <c r="EK113" s="135"/>
      <c r="EL113" s="135"/>
      <c r="EM113" s="135"/>
      <c r="EN113" s="135"/>
      <c r="EO113" s="135"/>
      <c r="EP113" s="135"/>
      <c r="EQ113" s="135"/>
      <c r="ER113" s="135"/>
      <c r="ES113" s="135"/>
      <c r="ET113" s="135"/>
      <c r="EU113" s="135"/>
      <c r="EV113" s="135"/>
      <c r="EW113" s="135"/>
      <c r="EX113" s="135"/>
      <c r="EY113" s="135"/>
      <c r="EZ113" s="135"/>
      <c r="FA113" s="135"/>
      <c r="FB113" s="135"/>
      <c r="FC113" s="135"/>
      <c r="FD113" s="135"/>
      <c r="FE113" s="135"/>
      <c r="FF113" s="135"/>
      <c r="FG113" s="135"/>
      <c r="FH113" s="135"/>
      <c r="FI113" s="135"/>
      <c r="FJ113" s="135"/>
      <c r="FK113" s="135"/>
      <c r="FL113" s="135"/>
      <c r="FM113" s="135"/>
      <c r="FN113" s="135"/>
      <c r="FO113" s="135"/>
      <c r="FP113" s="135"/>
      <c r="FQ113" s="135"/>
      <c r="FR113" s="135"/>
      <c r="FS113" s="135"/>
      <c r="FT113" s="135"/>
      <c r="FU113" s="135"/>
      <c r="FV113" s="135"/>
      <c r="FW113" s="135"/>
      <c r="FX113" s="135"/>
      <c r="FY113" s="135"/>
      <c r="FZ113" s="135"/>
      <c r="GA113" s="135"/>
      <c r="GB113" s="135"/>
      <c r="GC113" s="135"/>
      <c r="GD113" s="135"/>
      <c r="GE113" s="135"/>
      <c r="GF113" s="135"/>
      <c r="GG113" s="135"/>
      <c r="GH113" s="135"/>
      <c r="GI113" s="135"/>
      <c r="GJ113" s="135"/>
      <c r="GK113" s="135"/>
      <c r="GL113" s="135"/>
      <c r="GM113" s="135"/>
      <c r="GN113" s="135"/>
      <c r="GO113" s="135"/>
      <c r="GP113" s="135"/>
      <c r="GQ113" s="135"/>
      <c r="GR113" s="135"/>
      <c r="GS113" s="135"/>
      <c r="GT113" s="135"/>
      <c r="GU113" s="135"/>
      <c r="GV113" s="135"/>
      <c r="GW113" s="135"/>
      <c r="GX113" s="135"/>
      <c r="GY113" s="135"/>
      <c r="GZ113" s="135"/>
    </row>
    <row r="114" spans="1:208" ht="16.5" customHeight="1">
      <c r="A114" s="739">
        <v>13</v>
      </c>
      <c r="B114" s="781" t="s">
        <v>599</v>
      </c>
      <c r="C114" s="693"/>
      <c r="D114" s="689" t="s">
        <v>522</v>
      </c>
      <c r="E114" s="689" t="s">
        <v>522</v>
      </c>
      <c r="F114" s="689"/>
      <c r="G114" s="700"/>
      <c r="H114" s="701">
        <v>5</v>
      </c>
      <c r="I114" s="599">
        <v>5</v>
      </c>
      <c r="J114" s="599"/>
      <c r="K114" s="599"/>
      <c r="L114" s="599"/>
      <c r="M114" s="599"/>
      <c r="N114" s="599"/>
      <c r="O114" s="599"/>
      <c r="P114" s="697"/>
      <c r="Q114" s="711">
        <f>IF(ISBLANK(A114),"",IF(ISBLANK(G114),SUM(H114:P115),0))</f>
        <v>10</v>
      </c>
      <c r="R114" s="688">
        <f>IF((Q114=""),"",(Q114+R112))</f>
        <v>108</v>
      </c>
      <c r="S114" s="681">
        <f>IF((G114="X"),0,COUNT(H114:P115))</f>
        <v>2</v>
      </c>
      <c r="T114" s="782">
        <v>13</v>
      </c>
      <c r="U114" s="781" t="s">
        <v>567</v>
      </c>
      <c r="V114" s="693"/>
      <c r="W114" s="689"/>
      <c r="X114" s="689"/>
      <c r="Y114" s="689"/>
      <c r="Z114" s="700" t="s">
        <v>522</v>
      </c>
      <c r="AA114" s="701">
        <v>0</v>
      </c>
      <c r="AB114" s="599"/>
      <c r="AC114" s="599"/>
      <c r="AD114" s="599"/>
      <c r="AE114" s="599"/>
      <c r="AF114" s="599"/>
      <c r="AG114" s="599"/>
      <c r="AH114" s="599"/>
      <c r="AI114" s="697"/>
      <c r="AJ114" s="783">
        <f>IF(ISBLANK(T114),"",IF(ISBLANK(Z114),SUM(AA114:AI115),0))</f>
        <v>0</v>
      </c>
      <c r="AK114" s="688">
        <f>IF((AJ114=""),"",(AJ114+AK112))</f>
        <v>85</v>
      </c>
      <c r="AL114" s="681">
        <f>IF((Z114="X"),0,COUNT(AA114:AI115))</f>
        <v>0</v>
      </c>
      <c r="AM114" s="446"/>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5"/>
      <c r="CY114" s="135"/>
      <c r="CZ114" s="135"/>
      <c r="DA114" s="135"/>
      <c r="DB114" s="135"/>
      <c r="DC114" s="135"/>
      <c r="DD114" s="135"/>
      <c r="DE114" s="135"/>
      <c r="DF114" s="135"/>
      <c r="DG114" s="135"/>
      <c r="DH114" s="135"/>
      <c r="DI114" s="135"/>
      <c r="DJ114" s="135"/>
      <c r="DK114" s="135"/>
      <c r="DL114" s="135"/>
      <c r="DM114" s="135"/>
      <c r="DN114" s="135"/>
      <c r="DO114" s="135"/>
      <c r="DP114" s="135"/>
      <c r="DQ114" s="135"/>
      <c r="DR114" s="135"/>
      <c r="DS114" s="135"/>
      <c r="DT114" s="135"/>
      <c r="DU114" s="135"/>
      <c r="DV114" s="135"/>
      <c r="DW114" s="135"/>
      <c r="DX114" s="135"/>
      <c r="DY114" s="135"/>
      <c r="DZ114" s="135"/>
      <c r="EA114" s="135"/>
      <c r="EB114" s="135"/>
      <c r="EC114" s="135"/>
      <c r="ED114" s="135"/>
      <c r="EE114" s="135"/>
      <c r="EF114" s="135"/>
      <c r="EG114" s="135"/>
      <c r="EH114" s="135"/>
      <c r="EI114" s="135"/>
      <c r="EJ114" s="135"/>
      <c r="EK114" s="135"/>
      <c r="EL114" s="135"/>
      <c r="EM114" s="135"/>
      <c r="EN114" s="135"/>
      <c r="EO114" s="135"/>
      <c r="EP114" s="135"/>
      <c r="EQ114" s="135"/>
      <c r="ER114" s="135"/>
      <c r="ES114" s="135"/>
      <c r="ET114" s="135"/>
      <c r="EU114" s="135"/>
      <c r="EV114" s="135"/>
      <c r="EW114" s="135"/>
      <c r="EX114" s="135"/>
      <c r="EY114" s="135"/>
      <c r="EZ114" s="135"/>
      <c r="FA114" s="135"/>
      <c r="FB114" s="135"/>
      <c r="FC114" s="135"/>
      <c r="FD114" s="135"/>
      <c r="FE114" s="135"/>
      <c r="FF114" s="135"/>
      <c r="FG114" s="135"/>
      <c r="FH114" s="135"/>
      <c r="FI114" s="135"/>
      <c r="FJ114" s="135"/>
      <c r="FK114" s="135"/>
      <c r="FL114" s="135"/>
      <c r="FM114" s="135"/>
      <c r="FN114" s="135"/>
      <c r="FO114" s="135"/>
      <c r="FP114" s="135"/>
      <c r="FQ114" s="135"/>
      <c r="FR114" s="135"/>
      <c r="FS114" s="135"/>
      <c r="FT114" s="135"/>
      <c r="FU114" s="135"/>
      <c r="FV114" s="135"/>
      <c r="FW114" s="135"/>
      <c r="FX114" s="135"/>
      <c r="FY114" s="135"/>
      <c r="FZ114" s="135"/>
      <c r="GA114" s="135"/>
      <c r="GB114" s="135"/>
      <c r="GC114" s="135"/>
      <c r="GD114" s="135"/>
      <c r="GE114" s="135"/>
      <c r="GF114" s="135"/>
      <c r="GG114" s="135"/>
      <c r="GH114" s="135"/>
      <c r="GI114" s="135"/>
      <c r="GJ114" s="135"/>
      <c r="GK114" s="135"/>
      <c r="GL114" s="135"/>
      <c r="GM114" s="135"/>
      <c r="GN114" s="135"/>
      <c r="GO114" s="135"/>
      <c r="GP114" s="135"/>
      <c r="GQ114" s="135"/>
      <c r="GR114" s="135"/>
      <c r="GS114" s="135"/>
      <c r="GT114" s="135"/>
      <c r="GU114" s="135"/>
      <c r="GV114" s="135"/>
      <c r="GW114" s="135"/>
      <c r="GX114" s="135"/>
      <c r="GY114" s="135"/>
      <c r="GZ114" s="135"/>
    </row>
    <row r="115" spans="1:208" ht="16.5" customHeight="1">
      <c r="A115" s="671"/>
      <c r="B115" s="781"/>
      <c r="C115" s="693"/>
      <c r="D115" s="689"/>
      <c r="E115" s="689"/>
      <c r="F115" s="689"/>
      <c r="G115" s="700"/>
      <c r="H115" s="701"/>
      <c r="I115" s="599"/>
      <c r="J115" s="599"/>
      <c r="K115" s="599"/>
      <c r="L115" s="599"/>
      <c r="M115" s="599"/>
      <c r="N115" s="599"/>
      <c r="O115" s="599"/>
      <c r="P115" s="698"/>
      <c r="Q115" s="712"/>
      <c r="R115" s="688"/>
      <c r="S115" s="681"/>
      <c r="T115" s="782"/>
      <c r="U115" s="781"/>
      <c r="V115" s="693"/>
      <c r="W115" s="689"/>
      <c r="X115" s="689"/>
      <c r="Y115" s="689"/>
      <c r="Z115" s="700"/>
      <c r="AA115" s="701"/>
      <c r="AB115" s="599"/>
      <c r="AC115" s="599"/>
      <c r="AD115" s="599"/>
      <c r="AE115" s="599"/>
      <c r="AF115" s="599"/>
      <c r="AG115" s="599"/>
      <c r="AH115" s="599"/>
      <c r="AI115" s="698"/>
      <c r="AJ115" s="657"/>
      <c r="AK115" s="688"/>
      <c r="AL115" s="681"/>
      <c r="AM115" s="446"/>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135"/>
      <c r="CO115" s="135"/>
      <c r="CP115" s="135"/>
      <c r="CQ115" s="135"/>
      <c r="CR115" s="135"/>
      <c r="CS115" s="135"/>
      <c r="CT115" s="135"/>
      <c r="CU115" s="135"/>
      <c r="CV115" s="135"/>
      <c r="CW115" s="135"/>
      <c r="CX115" s="135"/>
      <c r="CY115" s="135"/>
      <c r="CZ115" s="135"/>
      <c r="DA115" s="135"/>
      <c r="DB115" s="135"/>
      <c r="DC115" s="135"/>
      <c r="DD115" s="135"/>
      <c r="DE115" s="135"/>
      <c r="DF115" s="135"/>
      <c r="DG115" s="135"/>
      <c r="DH115" s="135"/>
      <c r="DI115" s="135"/>
      <c r="DJ115" s="135"/>
      <c r="DK115" s="135"/>
      <c r="DL115" s="135"/>
      <c r="DM115" s="135"/>
      <c r="DN115" s="135"/>
      <c r="DO115" s="135"/>
      <c r="DP115" s="135"/>
      <c r="DQ115" s="135"/>
      <c r="DR115" s="135"/>
      <c r="DS115" s="135"/>
      <c r="DT115" s="135"/>
      <c r="DU115" s="135"/>
      <c r="DV115" s="135"/>
      <c r="DW115" s="135"/>
      <c r="DX115" s="135"/>
      <c r="DY115" s="135"/>
      <c r="DZ115" s="135"/>
      <c r="EA115" s="135"/>
      <c r="EB115" s="135"/>
      <c r="EC115" s="135"/>
      <c r="ED115" s="135"/>
      <c r="EE115" s="135"/>
      <c r="EF115" s="135"/>
      <c r="EG115" s="135"/>
      <c r="EH115" s="135"/>
      <c r="EI115" s="135"/>
      <c r="EJ115" s="135"/>
      <c r="EK115" s="135"/>
      <c r="EL115" s="135"/>
      <c r="EM115" s="135"/>
      <c r="EN115" s="135"/>
      <c r="EO115" s="135"/>
      <c r="EP115" s="135"/>
      <c r="EQ115" s="135"/>
      <c r="ER115" s="135"/>
      <c r="ES115" s="135"/>
      <c r="ET115" s="135"/>
      <c r="EU115" s="135"/>
      <c r="EV115" s="135"/>
      <c r="EW115" s="135"/>
      <c r="EX115" s="135"/>
      <c r="EY115" s="135"/>
      <c r="EZ115" s="135"/>
      <c r="FA115" s="135"/>
      <c r="FB115" s="135"/>
      <c r="FC115" s="135"/>
      <c r="FD115" s="135"/>
      <c r="FE115" s="135"/>
      <c r="FF115" s="135"/>
      <c r="FG115" s="135"/>
      <c r="FH115" s="135"/>
      <c r="FI115" s="135"/>
      <c r="FJ115" s="135"/>
      <c r="FK115" s="135"/>
      <c r="FL115" s="135"/>
      <c r="FM115" s="135"/>
      <c r="FN115" s="135"/>
      <c r="FO115" s="135"/>
      <c r="FP115" s="135"/>
      <c r="FQ115" s="135"/>
      <c r="FR115" s="135"/>
      <c r="FS115" s="135"/>
      <c r="FT115" s="135"/>
      <c r="FU115" s="135"/>
      <c r="FV115" s="135"/>
      <c r="FW115" s="135"/>
      <c r="FX115" s="135"/>
      <c r="FY115" s="135"/>
      <c r="FZ115" s="135"/>
      <c r="GA115" s="135"/>
      <c r="GB115" s="135"/>
      <c r="GC115" s="135"/>
      <c r="GD115" s="135"/>
      <c r="GE115" s="135"/>
      <c r="GF115" s="135"/>
      <c r="GG115" s="135"/>
      <c r="GH115" s="135"/>
      <c r="GI115" s="135"/>
      <c r="GJ115" s="135"/>
      <c r="GK115" s="135"/>
      <c r="GL115" s="135"/>
      <c r="GM115" s="135"/>
      <c r="GN115" s="135"/>
      <c r="GO115" s="135"/>
      <c r="GP115" s="135"/>
      <c r="GQ115" s="135"/>
      <c r="GR115" s="135"/>
      <c r="GS115" s="135"/>
      <c r="GT115" s="135"/>
      <c r="GU115" s="135"/>
      <c r="GV115" s="135"/>
      <c r="GW115" s="135"/>
      <c r="GX115" s="135"/>
      <c r="GY115" s="135"/>
      <c r="GZ115" s="135"/>
    </row>
    <row r="116" spans="1:208" ht="16.5" customHeight="1">
      <c r="A116" s="685">
        <v>14</v>
      </c>
      <c r="B116" s="684" t="s">
        <v>588</v>
      </c>
      <c r="C116" s="685"/>
      <c r="D116" s="686" t="s">
        <v>522</v>
      </c>
      <c r="E116" s="686" t="s">
        <v>522</v>
      </c>
      <c r="F116" s="686"/>
      <c r="G116" s="692"/>
      <c r="H116" s="693">
        <v>1</v>
      </c>
      <c r="I116" s="689"/>
      <c r="J116" s="689"/>
      <c r="K116" s="689"/>
      <c r="L116" s="689"/>
      <c r="M116" s="689"/>
      <c r="N116" s="689"/>
      <c r="O116" s="689"/>
      <c r="P116" s="690"/>
      <c r="Q116" s="727">
        <f>IF(ISBLANK(A116),"",IF(ISBLANK(G116),SUM(H116:P117),0))</f>
        <v>1</v>
      </c>
      <c r="R116" s="688">
        <f>IF((Q116=""),"",(Q116+R114))</f>
        <v>109</v>
      </c>
      <c r="S116" s="681">
        <f>IF((G116="X"),0,COUNT(H116:P117))</f>
        <v>1</v>
      </c>
      <c r="T116" s="780">
        <v>14</v>
      </c>
      <c r="U116" s="684" t="s">
        <v>567</v>
      </c>
      <c r="V116" s="685"/>
      <c r="W116" s="686"/>
      <c r="X116" s="686"/>
      <c r="Y116" s="686"/>
      <c r="Z116" s="692"/>
      <c r="AA116" s="693">
        <v>0</v>
      </c>
      <c r="AB116" s="689"/>
      <c r="AC116" s="689"/>
      <c r="AD116" s="689"/>
      <c r="AE116" s="689"/>
      <c r="AF116" s="689"/>
      <c r="AG116" s="689"/>
      <c r="AH116" s="689"/>
      <c r="AI116" s="690"/>
      <c r="AJ116" s="687">
        <f>IF(ISBLANK(T116),"",IF(ISBLANK(Z116),SUM(AA116:AI117),0))</f>
        <v>0</v>
      </c>
      <c r="AK116" s="688">
        <f>IF((AJ116=""),"",(AJ116+AK114))</f>
        <v>85</v>
      </c>
      <c r="AL116" s="681">
        <f>IF((Z116="X"),0,COUNT(AA116:AI117))</f>
        <v>1</v>
      </c>
      <c r="AM116" s="446"/>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row>
    <row r="117" spans="1:208" ht="16.5" customHeight="1">
      <c r="A117" s="685"/>
      <c r="B117" s="684"/>
      <c r="C117" s="685"/>
      <c r="D117" s="686"/>
      <c r="E117" s="686"/>
      <c r="F117" s="686"/>
      <c r="G117" s="692"/>
      <c r="H117" s="693"/>
      <c r="I117" s="689"/>
      <c r="J117" s="689"/>
      <c r="K117" s="689"/>
      <c r="L117" s="689"/>
      <c r="M117" s="689"/>
      <c r="N117" s="689"/>
      <c r="O117" s="689"/>
      <c r="P117" s="691"/>
      <c r="Q117" s="728"/>
      <c r="R117" s="688"/>
      <c r="S117" s="681"/>
      <c r="T117" s="780"/>
      <c r="U117" s="684"/>
      <c r="V117" s="685"/>
      <c r="W117" s="686"/>
      <c r="X117" s="686"/>
      <c r="Y117" s="686"/>
      <c r="Z117" s="692"/>
      <c r="AA117" s="693"/>
      <c r="AB117" s="689"/>
      <c r="AC117" s="689"/>
      <c r="AD117" s="689"/>
      <c r="AE117" s="689"/>
      <c r="AF117" s="689"/>
      <c r="AG117" s="689"/>
      <c r="AH117" s="689"/>
      <c r="AI117" s="691"/>
      <c r="AJ117" s="687"/>
      <c r="AK117" s="688"/>
      <c r="AL117" s="681"/>
      <c r="AM117" s="446"/>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c r="CA117" s="135"/>
      <c r="CB117" s="135"/>
      <c r="CC117" s="135"/>
      <c r="CD117" s="135"/>
      <c r="CE117" s="135"/>
      <c r="CF117" s="135"/>
      <c r="CG117" s="135"/>
      <c r="CH117" s="135"/>
      <c r="CI117" s="135"/>
      <c r="CJ117" s="135"/>
      <c r="CK117" s="135"/>
      <c r="CL117" s="135"/>
      <c r="CM117" s="135"/>
      <c r="CN117" s="135"/>
      <c r="CO117" s="135"/>
      <c r="CP117" s="135"/>
      <c r="CQ117" s="135"/>
      <c r="CR117" s="135"/>
      <c r="CS117" s="135"/>
      <c r="CT117" s="135"/>
      <c r="CU117" s="135"/>
      <c r="CV117" s="135"/>
      <c r="CW117" s="135"/>
      <c r="CX117" s="135"/>
      <c r="CY117" s="135"/>
      <c r="CZ117" s="135"/>
      <c r="DA117" s="135"/>
      <c r="DB117" s="135"/>
      <c r="DC117" s="135"/>
      <c r="DD117" s="135"/>
      <c r="DE117" s="135"/>
      <c r="DF117" s="135"/>
      <c r="DG117" s="135"/>
      <c r="DH117" s="135"/>
      <c r="DI117" s="135"/>
      <c r="DJ117" s="135"/>
      <c r="DK117" s="135"/>
      <c r="DL117" s="135"/>
      <c r="DM117" s="135"/>
      <c r="DN117" s="135"/>
      <c r="DO117" s="135"/>
      <c r="DP117" s="135"/>
      <c r="DQ117" s="135"/>
      <c r="DR117" s="135"/>
      <c r="DS117" s="135"/>
      <c r="DT117" s="135"/>
      <c r="DU117" s="135"/>
      <c r="DV117" s="135"/>
      <c r="DW117" s="135"/>
      <c r="DX117" s="135"/>
      <c r="DY117" s="135"/>
      <c r="DZ117" s="135"/>
      <c r="EA117" s="135"/>
      <c r="EB117" s="135"/>
      <c r="EC117" s="135"/>
      <c r="ED117" s="135"/>
      <c r="EE117" s="135"/>
      <c r="EF117" s="135"/>
      <c r="EG117" s="135"/>
      <c r="EH117" s="135"/>
      <c r="EI117" s="135"/>
      <c r="EJ117" s="135"/>
      <c r="EK117" s="135"/>
      <c r="EL117" s="135"/>
      <c r="EM117" s="135"/>
      <c r="EN117" s="135"/>
      <c r="EO117" s="135"/>
      <c r="EP117" s="135"/>
      <c r="EQ117" s="135"/>
      <c r="ER117" s="135"/>
      <c r="ES117" s="135"/>
      <c r="ET117" s="135"/>
      <c r="EU117" s="135"/>
      <c r="EV117" s="135"/>
      <c r="EW117" s="135"/>
      <c r="EX117" s="135"/>
      <c r="EY117" s="135"/>
      <c r="EZ117" s="135"/>
      <c r="FA117" s="135"/>
      <c r="FB117" s="135"/>
      <c r="FC117" s="135"/>
      <c r="FD117" s="135"/>
      <c r="FE117" s="135"/>
      <c r="FF117" s="135"/>
      <c r="FG117" s="135"/>
      <c r="FH117" s="135"/>
      <c r="FI117" s="135"/>
      <c r="FJ117" s="135"/>
      <c r="FK117" s="135"/>
      <c r="FL117" s="135"/>
      <c r="FM117" s="135"/>
      <c r="FN117" s="135"/>
      <c r="FO117" s="135"/>
      <c r="FP117" s="135"/>
      <c r="FQ117" s="135"/>
      <c r="FR117" s="135"/>
      <c r="FS117" s="135"/>
      <c r="FT117" s="135"/>
      <c r="FU117" s="135"/>
      <c r="FV117" s="135"/>
      <c r="FW117" s="135"/>
      <c r="FX117" s="135"/>
      <c r="FY117" s="135"/>
      <c r="FZ117" s="135"/>
      <c r="GA117" s="135"/>
      <c r="GB117" s="135"/>
      <c r="GC117" s="135"/>
      <c r="GD117" s="135"/>
      <c r="GE117" s="135"/>
      <c r="GF117" s="135"/>
      <c r="GG117" s="135"/>
      <c r="GH117" s="135"/>
      <c r="GI117" s="135"/>
      <c r="GJ117" s="135"/>
      <c r="GK117" s="135"/>
      <c r="GL117" s="135"/>
      <c r="GM117" s="135"/>
      <c r="GN117" s="135"/>
      <c r="GO117" s="135"/>
      <c r="GP117" s="135"/>
      <c r="GQ117" s="135"/>
      <c r="GR117" s="135"/>
      <c r="GS117" s="135"/>
      <c r="GT117" s="135"/>
      <c r="GU117" s="135"/>
      <c r="GV117" s="135"/>
      <c r="GW117" s="135"/>
      <c r="GX117" s="135"/>
      <c r="GY117" s="135"/>
      <c r="GZ117" s="135"/>
    </row>
    <row r="118" spans="1:208" ht="16.5" customHeight="1">
      <c r="A118" s="739">
        <v>15</v>
      </c>
      <c r="B118" s="781" t="s">
        <v>558</v>
      </c>
      <c r="C118" s="693"/>
      <c r="D118" s="689"/>
      <c r="E118" s="689"/>
      <c r="F118" s="689"/>
      <c r="G118" s="700"/>
      <c r="H118" s="701">
        <v>0</v>
      </c>
      <c r="I118" s="599"/>
      <c r="J118" s="599"/>
      <c r="K118" s="599"/>
      <c r="L118" s="599"/>
      <c r="M118" s="599"/>
      <c r="N118" s="599"/>
      <c r="O118" s="599"/>
      <c r="P118" s="697"/>
      <c r="Q118" s="711">
        <f>IF(ISBLANK(A118),"",IF(ISBLANK(G118),SUM(H118:P119),0))</f>
        <v>0</v>
      </c>
      <c r="R118" s="688">
        <f>IF((Q118=""),"",(Q118+R116))</f>
        <v>109</v>
      </c>
      <c r="S118" s="681">
        <f>IF((G118="X"),0,COUNT(H118:P119))</f>
        <v>1</v>
      </c>
      <c r="T118" s="782">
        <v>15</v>
      </c>
      <c r="U118" s="781" t="s">
        <v>586</v>
      </c>
      <c r="V118" s="693"/>
      <c r="W118" s="689" t="s">
        <v>522</v>
      </c>
      <c r="X118" s="689" t="s">
        <v>522</v>
      </c>
      <c r="Y118" s="689"/>
      <c r="Z118" s="700"/>
      <c r="AA118" s="701">
        <v>3</v>
      </c>
      <c r="AB118" s="599"/>
      <c r="AC118" s="599"/>
      <c r="AD118" s="599"/>
      <c r="AE118" s="599"/>
      <c r="AF118" s="599"/>
      <c r="AG118" s="599"/>
      <c r="AH118" s="599"/>
      <c r="AI118" s="697"/>
      <c r="AJ118" s="783">
        <f>IF(ISBLANK(T118),"",IF(ISBLANK(Z118),SUM(AA118:AI119),0))</f>
        <v>3</v>
      </c>
      <c r="AK118" s="688">
        <f>IF((AJ118=""),"",(AJ118+AK116))</f>
        <v>88</v>
      </c>
      <c r="AL118" s="681">
        <f>IF((Z118="X"),0,COUNT(AA118:AI119))</f>
        <v>1</v>
      </c>
      <c r="AM118" s="446"/>
      <c r="AN118" s="135"/>
      <c r="AO118" s="135"/>
      <c r="AP118" s="135"/>
      <c r="AQ118" s="135"/>
      <c r="AR118" s="135"/>
      <c r="AS118" s="135"/>
      <c r="AT118" s="135"/>
      <c r="AU118" s="135"/>
      <c r="AV118" s="135"/>
      <c r="AW118" s="135"/>
      <c r="AX118" s="135"/>
      <c r="AY118" s="135"/>
      <c r="AZ118" s="135"/>
      <c r="BA118" s="135"/>
      <c r="BB118" s="135"/>
      <c r="BC118" s="135"/>
      <c r="BD118" s="135"/>
      <c r="BE118" s="135"/>
      <c r="BF118" s="135"/>
      <c r="BG118" s="135"/>
      <c r="BH118" s="135"/>
      <c r="BI118" s="135"/>
      <c r="BJ118" s="135"/>
      <c r="BK118" s="135"/>
      <c r="BL118" s="135"/>
      <c r="BM118" s="135"/>
      <c r="BN118" s="135"/>
      <c r="BO118" s="135"/>
      <c r="BP118" s="135"/>
      <c r="BQ118" s="135"/>
      <c r="BR118" s="135"/>
      <c r="BS118" s="135"/>
      <c r="BT118" s="135"/>
      <c r="BU118" s="135"/>
      <c r="BV118" s="135"/>
      <c r="BW118" s="135"/>
      <c r="BX118" s="135"/>
      <c r="BY118" s="135"/>
      <c r="BZ118" s="135"/>
      <c r="CA118" s="135"/>
      <c r="CB118" s="135"/>
      <c r="CC118" s="135"/>
      <c r="CD118" s="135"/>
      <c r="CE118" s="135"/>
      <c r="CF118" s="135"/>
      <c r="CG118" s="135"/>
      <c r="CH118" s="135"/>
      <c r="CI118" s="135"/>
      <c r="CJ118" s="135"/>
      <c r="CK118" s="135"/>
      <c r="CL118" s="135"/>
      <c r="CM118" s="135"/>
      <c r="CN118" s="135"/>
      <c r="CO118" s="135"/>
      <c r="CP118" s="135"/>
      <c r="CQ118" s="135"/>
      <c r="CR118" s="135"/>
      <c r="CS118" s="135"/>
      <c r="CT118" s="135"/>
      <c r="CU118" s="135"/>
      <c r="CV118" s="135"/>
      <c r="CW118" s="135"/>
      <c r="CX118" s="135"/>
      <c r="CY118" s="135"/>
      <c r="CZ118" s="135"/>
      <c r="DA118" s="135"/>
      <c r="DB118" s="135"/>
      <c r="DC118" s="135"/>
      <c r="DD118" s="135"/>
      <c r="DE118" s="135"/>
      <c r="DF118" s="135"/>
      <c r="DG118" s="135"/>
      <c r="DH118" s="135"/>
      <c r="DI118" s="135"/>
      <c r="DJ118" s="135"/>
      <c r="DK118" s="135"/>
      <c r="DL118" s="135"/>
      <c r="DM118" s="135"/>
      <c r="DN118" s="135"/>
      <c r="DO118" s="135"/>
      <c r="DP118" s="135"/>
      <c r="DQ118" s="135"/>
      <c r="DR118" s="135"/>
      <c r="DS118" s="135"/>
      <c r="DT118" s="135"/>
      <c r="DU118" s="135"/>
      <c r="DV118" s="135"/>
      <c r="DW118" s="135"/>
      <c r="DX118" s="135"/>
      <c r="DY118" s="135"/>
      <c r="DZ118" s="135"/>
      <c r="EA118" s="135"/>
      <c r="EB118" s="135"/>
      <c r="EC118" s="135"/>
      <c r="ED118" s="135"/>
      <c r="EE118" s="135"/>
      <c r="EF118" s="135"/>
      <c r="EG118" s="135"/>
      <c r="EH118" s="135"/>
      <c r="EI118" s="135"/>
      <c r="EJ118" s="135"/>
      <c r="EK118" s="135"/>
      <c r="EL118" s="135"/>
      <c r="EM118" s="135"/>
      <c r="EN118" s="135"/>
      <c r="EO118" s="135"/>
      <c r="EP118" s="135"/>
      <c r="EQ118" s="135"/>
      <c r="ER118" s="135"/>
      <c r="ES118" s="135"/>
      <c r="ET118" s="135"/>
      <c r="EU118" s="135"/>
      <c r="EV118" s="135"/>
      <c r="EW118" s="135"/>
      <c r="EX118" s="135"/>
      <c r="EY118" s="135"/>
      <c r="EZ118" s="135"/>
      <c r="FA118" s="135"/>
      <c r="FB118" s="135"/>
      <c r="FC118" s="135"/>
      <c r="FD118" s="135"/>
      <c r="FE118" s="135"/>
      <c r="FF118" s="135"/>
      <c r="FG118" s="135"/>
      <c r="FH118" s="135"/>
      <c r="FI118" s="135"/>
      <c r="FJ118" s="135"/>
      <c r="FK118" s="135"/>
      <c r="FL118" s="135"/>
      <c r="FM118" s="135"/>
      <c r="FN118" s="135"/>
      <c r="FO118" s="135"/>
      <c r="FP118" s="135"/>
      <c r="FQ118" s="135"/>
      <c r="FR118" s="135"/>
      <c r="FS118" s="135"/>
      <c r="FT118" s="135"/>
      <c r="FU118" s="135"/>
      <c r="FV118" s="135"/>
      <c r="FW118" s="135"/>
      <c r="FX118" s="135"/>
      <c r="FY118" s="135"/>
      <c r="FZ118" s="135"/>
      <c r="GA118" s="135"/>
      <c r="GB118" s="135"/>
      <c r="GC118" s="135"/>
      <c r="GD118" s="135"/>
      <c r="GE118" s="135"/>
      <c r="GF118" s="135"/>
      <c r="GG118" s="135"/>
      <c r="GH118" s="135"/>
      <c r="GI118" s="135"/>
      <c r="GJ118" s="135"/>
      <c r="GK118" s="135"/>
      <c r="GL118" s="135"/>
      <c r="GM118" s="135"/>
      <c r="GN118" s="135"/>
      <c r="GO118" s="135"/>
      <c r="GP118" s="135"/>
      <c r="GQ118" s="135"/>
      <c r="GR118" s="135"/>
      <c r="GS118" s="135"/>
      <c r="GT118" s="135"/>
      <c r="GU118" s="135"/>
      <c r="GV118" s="135"/>
      <c r="GW118" s="135"/>
      <c r="GX118" s="135"/>
      <c r="GY118" s="135"/>
      <c r="GZ118" s="135"/>
    </row>
    <row r="119" spans="1:208" ht="16.5" customHeight="1">
      <c r="A119" s="671"/>
      <c r="B119" s="781"/>
      <c r="C119" s="693"/>
      <c r="D119" s="689"/>
      <c r="E119" s="689"/>
      <c r="F119" s="689"/>
      <c r="G119" s="700"/>
      <c r="H119" s="701"/>
      <c r="I119" s="599"/>
      <c r="J119" s="599"/>
      <c r="K119" s="599"/>
      <c r="L119" s="599"/>
      <c r="M119" s="599"/>
      <c r="N119" s="599"/>
      <c r="O119" s="599"/>
      <c r="P119" s="698"/>
      <c r="Q119" s="712"/>
      <c r="R119" s="688"/>
      <c r="S119" s="681"/>
      <c r="T119" s="782"/>
      <c r="U119" s="781"/>
      <c r="V119" s="693"/>
      <c r="W119" s="689"/>
      <c r="X119" s="689"/>
      <c r="Y119" s="689"/>
      <c r="Z119" s="700"/>
      <c r="AA119" s="701"/>
      <c r="AB119" s="599"/>
      <c r="AC119" s="599"/>
      <c r="AD119" s="599"/>
      <c r="AE119" s="599"/>
      <c r="AF119" s="599"/>
      <c r="AG119" s="599"/>
      <c r="AH119" s="599"/>
      <c r="AI119" s="698"/>
      <c r="AJ119" s="657"/>
      <c r="AK119" s="688"/>
      <c r="AL119" s="681"/>
      <c r="AM119" s="446"/>
      <c r="AN119" s="135"/>
      <c r="AO119" s="135"/>
      <c r="AP119" s="135"/>
      <c r="AQ119" s="135"/>
      <c r="AR119" s="135"/>
      <c r="AS119" s="135"/>
      <c r="AT119" s="135"/>
      <c r="AU119" s="135"/>
      <c r="AV119" s="135"/>
      <c r="AW119" s="135"/>
      <c r="AX119" s="135"/>
      <c r="AY119" s="135"/>
      <c r="AZ119" s="135"/>
      <c r="BA119" s="135"/>
      <c r="BB119" s="135"/>
      <c r="BC119" s="135"/>
      <c r="BD119" s="135"/>
      <c r="BE119" s="135"/>
      <c r="BF119" s="135"/>
      <c r="BG119" s="135"/>
      <c r="BH119" s="135"/>
      <c r="BI119" s="135"/>
      <c r="BJ119" s="135"/>
      <c r="BK119" s="135"/>
      <c r="BL119" s="135"/>
      <c r="BM119" s="135"/>
      <c r="BN119" s="135"/>
      <c r="BO119" s="135"/>
      <c r="BP119" s="135"/>
      <c r="BQ119" s="135"/>
      <c r="BR119" s="135"/>
      <c r="BS119" s="135"/>
      <c r="BT119" s="135"/>
      <c r="BU119" s="135"/>
      <c r="BV119" s="135"/>
      <c r="BW119" s="135"/>
      <c r="BX119" s="135"/>
      <c r="BY119" s="135"/>
      <c r="BZ119" s="135"/>
      <c r="CA119" s="135"/>
      <c r="CB119" s="135"/>
      <c r="CC119" s="135"/>
      <c r="CD119" s="135"/>
      <c r="CE119" s="135"/>
      <c r="CF119" s="135"/>
      <c r="CG119" s="135"/>
      <c r="CH119" s="135"/>
      <c r="CI119" s="135"/>
      <c r="CJ119" s="135"/>
      <c r="CK119" s="135"/>
      <c r="CL119" s="135"/>
      <c r="CM119" s="135"/>
      <c r="CN119" s="135"/>
      <c r="CO119" s="135"/>
      <c r="CP119" s="135"/>
      <c r="CQ119" s="135"/>
      <c r="CR119" s="135"/>
      <c r="CS119" s="135"/>
      <c r="CT119" s="135"/>
      <c r="CU119" s="135"/>
      <c r="CV119" s="135"/>
      <c r="CW119" s="135"/>
      <c r="CX119" s="135"/>
      <c r="CY119" s="135"/>
      <c r="CZ119" s="135"/>
      <c r="DA119" s="135"/>
      <c r="DB119" s="135"/>
      <c r="DC119" s="135"/>
      <c r="DD119" s="135"/>
      <c r="DE119" s="135"/>
      <c r="DF119" s="135"/>
      <c r="DG119" s="135"/>
      <c r="DH119" s="135"/>
      <c r="DI119" s="135"/>
      <c r="DJ119" s="135"/>
      <c r="DK119" s="135"/>
      <c r="DL119" s="135"/>
      <c r="DM119" s="135"/>
      <c r="DN119" s="135"/>
      <c r="DO119" s="135"/>
      <c r="DP119" s="135"/>
      <c r="DQ119" s="135"/>
      <c r="DR119" s="135"/>
      <c r="DS119" s="135"/>
      <c r="DT119" s="135"/>
      <c r="DU119" s="135"/>
      <c r="DV119" s="135"/>
      <c r="DW119" s="135"/>
      <c r="DX119" s="135"/>
      <c r="DY119" s="135"/>
      <c r="DZ119" s="135"/>
      <c r="EA119" s="135"/>
      <c r="EB119" s="135"/>
      <c r="EC119" s="135"/>
      <c r="ED119" s="135"/>
      <c r="EE119" s="135"/>
      <c r="EF119" s="135"/>
      <c r="EG119" s="135"/>
      <c r="EH119" s="135"/>
      <c r="EI119" s="135"/>
      <c r="EJ119" s="135"/>
      <c r="EK119" s="135"/>
      <c r="EL119" s="135"/>
      <c r="EM119" s="135"/>
      <c r="EN119" s="135"/>
      <c r="EO119" s="135"/>
      <c r="EP119" s="135"/>
      <c r="EQ119" s="135"/>
      <c r="ER119" s="135"/>
      <c r="ES119" s="135"/>
      <c r="ET119" s="135"/>
      <c r="EU119" s="135"/>
      <c r="EV119" s="135"/>
      <c r="EW119" s="135"/>
      <c r="EX119" s="135"/>
      <c r="EY119" s="135"/>
      <c r="EZ119" s="135"/>
      <c r="FA119" s="135"/>
      <c r="FB119" s="135"/>
      <c r="FC119" s="135"/>
      <c r="FD119" s="135"/>
      <c r="FE119" s="135"/>
      <c r="FF119" s="135"/>
      <c r="FG119" s="135"/>
      <c r="FH119" s="135"/>
      <c r="FI119" s="135"/>
      <c r="FJ119" s="135"/>
      <c r="FK119" s="135"/>
      <c r="FL119" s="135"/>
      <c r="FM119" s="135"/>
      <c r="FN119" s="135"/>
      <c r="FO119" s="135"/>
      <c r="FP119" s="135"/>
      <c r="FQ119" s="135"/>
      <c r="FR119" s="135"/>
      <c r="FS119" s="135"/>
      <c r="FT119" s="135"/>
      <c r="FU119" s="135"/>
      <c r="FV119" s="135"/>
      <c r="FW119" s="135"/>
      <c r="FX119" s="135"/>
      <c r="FY119" s="135"/>
      <c r="FZ119" s="135"/>
      <c r="GA119" s="135"/>
      <c r="GB119" s="135"/>
      <c r="GC119" s="135"/>
      <c r="GD119" s="135"/>
      <c r="GE119" s="135"/>
      <c r="GF119" s="135"/>
      <c r="GG119" s="135"/>
      <c r="GH119" s="135"/>
      <c r="GI119" s="135"/>
      <c r="GJ119" s="135"/>
      <c r="GK119" s="135"/>
      <c r="GL119" s="135"/>
      <c r="GM119" s="135"/>
      <c r="GN119" s="135"/>
      <c r="GO119" s="135"/>
      <c r="GP119" s="135"/>
      <c r="GQ119" s="135"/>
      <c r="GR119" s="135"/>
      <c r="GS119" s="135"/>
      <c r="GT119" s="135"/>
      <c r="GU119" s="135"/>
      <c r="GV119" s="135"/>
      <c r="GW119" s="135"/>
      <c r="GX119" s="135"/>
      <c r="GY119" s="135"/>
      <c r="GZ119" s="135"/>
    </row>
    <row r="120" spans="1:208" ht="16.5" customHeight="1">
      <c r="A120" s="685">
        <v>16</v>
      </c>
      <c r="B120" s="684" t="s">
        <v>599</v>
      </c>
      <c r="C120" s="685"/>
      <c r="D120" s="686"/>
      <c r="E120" s="686"/>
      <c r="F120" s="686"/>
      <c r="G120" s="692"/>
      <c r="H120" s="693">
        <v>0</v>
      </c>
      <c r="I120" s="689"/>
      <c r="J120" s="689"/>
      <c r="K120" s="689"/>
      <c r="L120" s="689"/>
      <c r="M120" s="689"/>
      <c r="N120" s="689"/>
      <c r="O120" s="689"/>
      <c r="P120" s="690"/>
      <c r="Q120" s="727">
        <f>IF(ISBLANK(A120),"",IF(ISBLANK(G120),SUM(H120:P121),0))</f>
        <v>0</v>
      </c>
      <c r="R120" s="688">
        <f>IF((Q120=""),"",(Q120+R118))</f>
        <v>109</v>
      </c>
      <c r="S120" s="681">
        <f>IF((G120="X"),0,COUNT(H120:P121))</f>
        <v>1</v>
      </c>
      <c r="T120" s="780">
        <v>16</v>
      </c>
      <c r="U120" s="684" t="s">
        <v>590</v>
      </c>
      <c r="V120" s="685"/>
      <c r="W120" s="686" t="s">
        <v>522</v>
      </c>
      <c r="X120" s="686" t="s">
        <v>522</v>
      </c>
      <c r="Y120" s="686"/>
      <c r="Z120" s="692"/>
      <c r="AA120" s="693">
        <v>4</v>
      </c>
      <c r="AB120" s="689"/>
      <c r="AC120" s="689"/>
      <c r="AD120" s="689"/>
      <c r="AE120" s="689"/>
      <c r="AF120" s="689"/>
      <c r="AG120" s="689"/>
      <c r="AH120" s="689"/>
      <c r="AI120" s="690"/>
      <c r="AJ120" s="687">
        <f>IF(ISBLANK(T120),"",IF(ISBLANK(Z120),SUM(AA120:AI121),0))</f>
        <v>4</v>
      </c>
      <c r="AK120" s="688">
        <f>IF((AJ120=""),"",(AJ120+AK118))</f>
        <v>92</v>
      </c>
      <c r="AL120" s="681">
        <f>IF((Z120="X"),0,COUNT(AA120:AI121))</f>
        <v>1</v>
      </c>
      <c r="AM120" s="446"/>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c r="CA120" s="135"/>
      <c r="CB120" s="135"/>
      <c r="CC120" s="135"/>
      <c r="CD120" s="135"/>
      <c r="CE120" s="135"/>
      <c r="CF120" s="135"/>
      <c r="CG120" s="135"/>
      <c r="CH120" s="135"/>
      <c r="CI120" s="135"/>
      <c r="CJ120" s="135"/>
      <c r="CK120" s="135"/>
      <c r="CL120" s="135"/>
      <c r="CM120" s="135"/>
      <c r="CN120" s="135"/>
      <c r="CO120" s="135"/>
      <c r="CP120" s="135"/>
      <c r="CQ120" s="135"/>
      <c r="CR120" s="135"/>
      <c r="CS120" s="135"/>
      <c r="CT120" s="135"/>
      <c r="CU120" s="135"/>
      <c r="CV120" s="135"/>
      <c r="CW120" s="135"/>
      <c r="CX120" s="135"/>
      <c r="CY120" s="135"/>
      <c r="CZ120" s="135"/>
      <c r="DA120" s="135"/>
      <c r="DB120" s="135"/>
      <c r="DC120" s="135"/>
      <c r="DD120" s="135"/>
      <c r="DE120" s="135"/>
      <c r="DF120" s="135"/>
      <c r="DG120" s="135"/>
      <c r="DH120" s="135"/>
      <c r="DI120" s="135"/>
      <c r="DJ120" s="135"/>
      <c r="DK120" s="135"/>
      <c r="DL120" s="135"/>
      <c r="DM120" s="135"/>
      <c r="DN120" s="135"/>
      <c r="DO120" s="135"/>
      <c r="DP120" s="135"/>
      <c r="DQ120" s="135"/>
      <c r="DR120" s="135"/>
      <c r="DS120" s="135"/>
      <c r="DT120" s="135"/>
      <c r="DU120" s="135"/>
      <c r="DV120" s="135"/>
      <c r="DW120" s="135"/>
      <c r="DX120" s="135"/>
      <c r="DY120" s="135"/>
      <c r="DZ120" s="135"/>
      <c r="EA120" s="135"/>
      <c r="EB120" s="135"/>
      <c r="EC120" s="135"/>
      <c r="ED120" s="135"/>
      <c r="EE120" s="135"/>
      <c r="EF120" s="135"/>
      <c r="EG120" s="135"/>
      <c r="EH120" s="135"/>
      <c r="EI120" s="135"/>
      <c r="EJ120" s="135"/>
      <c r="EK120" s="135"/>
      <c r="EL120" s="135"/>
      <c r="EM120" s="135"/>
      <c r="EN120" s="135"/>
      <c r="EO120" s="135"/>
      <c r="EP120" s="135"/>
      <c r="EQ120" s="135"/>
      <c r="ER120" s="135"/>
      <c r="ES120" s="135"/>
      <c r="ET120" s="135"/>
      <c r="EU120" s="135"/>
      <c r="EV120" s="135"/>
      <c r="EW120" s="135"/>
      <c r="EX120" s="135"/>
      <c r="EY120" s="135"/>
      <c r="EZ120" s="135"/>
      <c r="FA120" s="135"/>
      <c r="FB120" s="135"/>
      <c r="FC120" s="135"/>
      <c r="FD120" s="135"/>
      <c r="FE120" s="135"/>
      <c r="FF120" s="135"/>
      <c r="FG120" s="135"/>
      <c r="FH120" s="135"/>
      <c r="FI120" s="135"/>
      <c r="FJ120" s="135"/>
      <c r="FK120" s="135"/>
      <c r="FL120" s="135"/>
      <c r="FM120" s="135"/>
      <c r="FN120" s="135"/>
      <c r="FO120" s="135"/>
      <c r="FP120" s="135"/>
      <c r="FQ120" s="135"/>
      <c r="FR120" s="135"/>
      <c r="FS120" s="135"/>
      <c r="FT120" s="135"/>
      <c r="FU120" s="135"/>
      <c r="FV120" s="135"/>
      <c r="FW120" s="135"/>
      <c r="FX120" s="135"/>
      <c r="FY120" s="135"/>
      <c r="FZ120" s="135"/>
      <c r="GA120" s="135"/>
      <c r="GB120" s="135"/>
      <c r="GC120" s="135"/>
      <c r="GD120" s="135"/>
      <c r="GE120" s="135"/>
      <c r="GF120" s="135"/>
      <c r="GG120" s="135"/>
      <c r="GH120" s="135"/>
      <c r="GI120" s="135"/>
      <c r="GJ120" s="135"/>
      <c r="GK120" s="135"/>
      <c r="GL120" s="135"/>
      <c r="GM120" s="135"/>
      <c r="GN120" s="135"/>
      <c r="GO120" s="135"/>
      <c r="GP120" s="135"/>
      <c r="GQ120" s="135"/>
      <c r="GR120" s="135"/>
      <c r="GS120" s="135"/>
      <c r="GT120" s="135"/>
      <c r="GU120" s="135"/>
      <c r="GV120" s="135"/>
      <c r="GW120" s="135"/>
      <c r="GX120" s="135"/>
      <c r="GY120" s="135"/>
      <c r="GZ120" s="135"/>
    </row>
    <row r="121" spans="1:208" ht="16.5" customHeight="1">
      <c r="A121" s="685"/>
      <c r="B121" s="684"/>
      <c r="C121" s="685"/>
      <c r="D121" s="686"/>
      <c r="E121" s="686"/>
      <c r="F121" s="686"/>
      <c r="G121" s="692"/>
      <c r="H121" s="693"/>
      <c r="I121" s="689"/>
      <c r="J121" s="689"/>
      <c r="K121" s="689"/>
      <c r="L121" s="689"/>
      <c r="M121" s="689"/>
      <c r="N121" s="689"/>
      <c r="O121" s="689"/>
      <c r="P121" s="691"/>
      <c r="Q121" s="728"/>
      <c r="R121" s="688"/>
      <c r="S121" s="681"/>
      <c r="T121" s="780"/>
      <c r="U121" s="684"/>
      <c r="V121" s="685"/>
      <c r="W121" s="686"/>
      <c r="X121" s="686"/>
      <c r="Y121" s="686"/>
      <c r="Z121" s="692"/>
      <c r="AA121" s="693"/>
      <c r="AB121" s="689"/>
      <c r="AC121" s="689"/>
      <c r="AD121" s="689"/>
      <c r="AE121" s="689"/>
      <c r="AF121" s="689"/>
      <c r="AG121" s="689"/>
      <c r="AH121" s="689"/>
      <c r="AI121" s="691"/>
      <c r="AJ121" s="687"/>
      <c r="AK121" s="688"/>
      <c r="AL121" s="681"/>
      <c r="AM121" s="446"/>
      <c r="AN121" s="135"/>
      <c r="AO121" s="135"/>
      <c r="AP121" s="135"/>
      <c r="AQ121" s="135"/>
      <c r="AR121" s="135"/>
      <c r="AS121" s="135"/>
      <c r="AT121" s="135"/>
      <c r="AU121" s="135"/>
      <c r="AV121" s="135"/>
      <c r="AW121" s="135"/>
      <c r="AX121" s="135"/>
      <c r="AY121" s="135"/>
      <c r="AZ121" s="135"/>
      <c r="BA121" s="135"/>
      <c r="BB121" s="135"/>
      <c r="BC121" s="135"/>
      <c r="BD121" s="135"/>
      <c r="BE121" s="135"/>
      <c r="BF121" s="135"/>
      <c r="BG121" s="135"/>
      <c r="BH121" s="135"/>
      <c r="BI121" s="135"/>
      <c r="BJ121" s="135"/>
      <c r="BK121" s="135"/>
      <c r="BL121" s="135"/>
      <c r="BM121" s="135"/>
      <c r="BN121" s="135"/>
      <c r="BO121" s="135"/>
      <c r="BP121" s="135"/>
      <c r="BQ121" s="135"/>
      <c r="BR121" s="135"/>
      <c r="BS121" s="135"/>
      <c r="BT121" s="135"/>
      <c r="BU121" s="135"/>
      <c r="BV121" s="135"/>
      <c r="BW121" s="135"/>
      <c r="BX121" s="135"/>
      <c r="BY121" s="135"/>
      <c r="BZ121" s="135"/>
      <c r="CA121" s="135"/>
      <c r="CB121" s="135"/>
      <c r="CC121" s="135"/>
      <c r="CD121" s="135"/>
      <c r="CE121" s="135"/>
      <c r="CF121" s="135"/>
      <c r="CG121" s="135"/>
      <c r="CH121" s="135"/>
      <c r="CI121" s="135"/>
      <c r="CJ121" s="135"/>
      <c r="CK121" s="135"/>
      <c r="CL121" s="135"/>
      <c r="CM121" s="135"/>
      <c r="CN121" s="135"/>
      <c r="CO121" s="135"/>
      <c r="CP121" s="135"/>
      <c r="CQ121" s="135"/>
      <c r="CR121" s="135"/>
      <c r="CS121" s="135"/>
      <c r="CT121" s="135"/>
      <c r="CU121" s="135"/>
      <c r="CV121" s="135"/>
      <c r="CW121" s="135"/>
      <c r="CX121" s="135"/>
      <c r="CY121" s="135"/>
      <c r="CZ121" s="135"/>
      <c r="DA121" s="135"/>
      <c r="DB121" s="135"/>
      <c r="DC121" s="135"/>
      <c r="DD121" s="135"/>
      <c r="DE121" s="135"/>
      <c r="DF121" s="135"/>
      <c r="DG121" s="135"/>
      <c r="DH121" s="135"/>
      <c r="DI121" s="135"/>
      <c r="DJ121" s="135"/>
      <c r="DK121" s="135"/>
      <c r="DL121" s="135"/>
      <c r="DM121" s="135"/>
      <c r="DN121" s="135"/>
      <c r="DO121" s="135"/>
      <c r="DP121" s="135"/>
      <c r="DQ121" s="135"/>
      <c r="DR121" s="135"/>
      <c r="DS121" s="135"/>
      <c r="DT121" s="135"/>
      <c r="DU121" s="135"/>
      <c r="DV121" s="135"/>
      <c r="DW121" s="135"/>
      <c r="DX121" s="135"/>
      <c r="DY121" s="135"/>
      <c r="DZ121" s="135"/>
      <c r="EA121" s="135"/>
      <c r="EB121" s="135"/>
      <c r="EC121" s="135"/>
      <c r="ED121" s="135"/>
      <c r="EE121" s="135"/>
      <c r="EF121" s="135"/>
      <c r="EG121" s="135"/>
      <c r="EH121" s="135"/>
      <c r="EI121" s="135"/>
      <c r="EJ121" s="135"/>
      <c r="EK121" s="135"/>
      <c r="EL121" s="135"/>
      <c r="EM121" s="135"/>
      <c r="EN121" s="135"/>
      <c r="EO121" s="135"/>
      <c r="EP121" s="135"/>
      <c r="EQ121" s="135"/>
      <c r="ER121" s="135"/>
      <c r="ES121" s="135"/>
      <c r="ET121" s="135"/>
      <c r="EU121" s="135"/>
      <c r="EV121" s="135"/>
      <c r="EW121" s="135"/>
      <c r="EX121" s="135"/>
      <c r="EY121" s="135"/>
      <c r="EZ121" s="135"/>
      <c r="FA121" s="135"/>
      <c r="FB121" s="135"/>
      <c r="FC121" s="135"/>
      <c r="FD121" s="135"/>
      <c r="FE121" s="135"/>
      <c r="FF121" s="135"/>
      <c r="FG121" s="135"/>
      <c r="FH121" s="135"/>
      <c r="FI121" s="135"/>
      <c r="FJ121" s="135"/>
      <c r="FK121" s="135"/>
      <c r="FL121" s="135"/>
      <c r="FM121" s="135"/>
      <c r="FN121" s="135"/>
      <c r="FO121" s="135"/>
      <c r="FP121" s="135"/>
      <c r="FQ121" s="135"/>
      <c r="FR121" s="135"/>
      <c r="FS121" s="135"/>
      <c r="FT121" s="135"/>
      <c r="FU121" s="135"/>
      <c r="FV121" s="135"/>
      <c r="FW121" s="135"/>
      <c r="FX121" s="135"/>
      <c r="FY121" s="135"/>
      <c r="FZ121" s="135"/>
      <c r="GA121" s="135"/>
      <c r="GB121" s="135"/>
      <c r="GC121" s="135"/>
      <c r="GD121" s="135"/>
      <c r="GE121" s="135"/>
      <c r="GF121" s="135"/>
      <c r="GG121" s="135"/>
      <c r="GH121" s="135"/>
      <c r="GI121" s="135"/>
      <c r="GJ121" s="135"/>
      <c r="GK121" s="135"/>
      <c r="GL121" s="135"/>
      <c r="GM121" s="135"/>
      <c r="GN121" s="135"/>
      <c r="GO121" s="135"/>
      <c r="GP121" s="135"/>
      <c r="GQ121" s="135"/>
      <c r="GR121" s="135"/>
      <c r="GS121" s="135"/>
      <c r="GT121" s="135"/>
      <c r="GU121" s="135"/>
      <c r="GV121" s="135"/>
      <c r="GW121" s="135"/>
      <c r="GX121" s="135"/>
      <c r="GY121" s="135"/>
      <c r="GZ121" s="135"/>
    </row>
    <row r="122" spans="1:208" ht="16.5" customHeight="1">
      <c r="A122" s="739">
        <v>17</v>
      </c>
      <c r="B122" s="781" t="s">
        <v>588</v>
      </c>
      <c r="C122" s="693"/>
      <c r="D122" s="689"/>
      <c r="E122" s="689"/>
      <c r="F122" s="689"/>
      <c r="G122" s="700"/>
      <c r="H122" s="701">
        <v>4</v>
      </c>
      <c r="I122" s="599"/>
      <c r="J122" s="599"/>
      <c r="K122" s="599"/>
      <c r="L122" s="599"/>
      <c r="M122" s="599"/>
      <c r="N122" s="599"/>
      <c r="O122" s="599"/>
      <c r="P122" s="697"/>
      <c r="Q122" s="711">
        <f>IF(ISBLANK(A122),"",IF(ISBLANK(G122),SUM(H122:P123),0))</f>
        <v>4</v>
      </c>
      <c r="R122" s="688">
        <f>IF((Q122=""),"",(Q122+R120))</f>
        <v>113</v>
      </c>
      <c r="S122" s="681">
        <f>IF((G122="X"),0,COUNT(H122:P123))</f>
        <v>1</v>
      </c>
      <c r="T122" s="782">
        <v>17</v>
      </c>
      <c r="U122" s="781" t="s">
        <v>582</v>
      </c>
      <c r="V122" s="693"/>
      <c r="W122" s="689" t="s">
        <v>522</v>
      </c>
      <c r="X122" s="689"/>
      <c r="Y122" s="689"/>
      <c r="Z122" s="700"/>
      <c r="AA122" s="701">
        <v>4</v>
      </c>
      <c r="AB122" s="599">
        <v>4</v>
      </c>
      <c r="AC122" s="599"/>
      <c r="AD122" s="599"/>
      <c r="AE122" s="599"/>
      <c r="AF122" s="599"/>
      <c r="AG122" s="599"/>
      <c r="AH122" s="599"/>
      <c r="AI122" s="697"/>
      <c r="AJ122" s="783">
        <f>IF(ISBLANK(T122),"",IF(ISBLANK(Z122),SUM(AA122:AI123),0))</f>
        <v>8</v>
      </c>
      <c r="AK122" s="688">
        <f>IF((AJ122=""),"",(AJ122+AK120))</f>
        <v>100</v>
      </c>
      <c r="AL122" s="681">
        <f>IF((Z122="X"),0,COUNT(AA122:AI123))</f>
        <v>2</v>
      </c>
      <c r="AM122" s="446"/>
      <c r="AN122" s="135"/>
      <c r="AO122" s="135"/>
      <c r="AP122" s="135"/>
      <c r="AQ122" s="135"/>
      <c r="AR122" s="135"/>
      <c r="AS122" s="135"/>
      <c r="AT122" s="135"/>
      <c r="AU122" s="135"/>
      <c r="AV122" s="135"/>
      <c r="AW122" s="135"/>
      <c r="AX122" s="135"/>
      <c r="AY122" s="135"/>
      <c r="AZ122" s="135"/>
      <c r="BA122" s="135"/>
      <c r="BB122" s="135"/>
      <c r="BC122" s="135"/>
      <c r="BD122" s="135"/>
      <c r="BE122" s="135"/>
      <c r="BF122" s="135"/>
      <c r="BG122" s="135"/>
      <c r="BH122" s="135"/>
      <c r="BI122" s="135"/>
      <c r="BJ122" s="135"/>
      <c r="BK122" s="135"/>
      <c r="BL122" s="135"/>
      <c r="BM122" s="135"/>
      <c r="BN122" s="135"/>
      <c r="BO122" s="135"/>
      <c r="BP122" s="135"/>
      <c r="BQ122" s="135"/>
      <c r="BR122" s="135"/>
      <c r="BS122" s="135"/>
      <c r="BT122" s="135"/>
      <c r="BU122" s="135"/>
      <c r="BV122" s="135"/>
      <c r="BW122" s="135"/>
      <c r="BX122" s="135"/>
      <c r="BY122" s="135"/>
      <c r="BZ122" s="135"/>
      <c r="CA122" s="135"/>
      <c r="CB122" s="135"/>
      <c r="CC122" s="135"/>
      <c r="CD122" s="135"/>
      <c r="CE122" s="135"/>
      <c r="CF122" s="135"/>
      <c r="CG122" s="135"/>
      <c r="CH122" s="135"/>
      <c r="CI122" s="135"/>
      <c r="CJ122" s="135"/>
      <c r="CK122" s="135"/>
      <c r="CL122" s="135"/>
      <c r="CM122" s="135"/>
      <c r="CN122" s="135"/>
      <c r="CO122" s="135"/>
      <c r="CP122" s="135"/>
      <c r="CQ122" s="135"/>
      <c r="CR122" s="135"/>
      <c r="CS122" s="135"/>
      <c r="CT122" s="135"/>
      <c r="CU122" s="135"/>
      <c r="CV122" s="135"/>
      <c r="CW122" s="135"/>
      <c r="CX122" s="135"/>
      <c r="CY122" s="135"/>
      <c r="CZ122" s="135"/>
      <c r="DA122" s="135"/>
      <c r="DB122" s="135"/>
      <c r="DC122" s="135"/>
      <c r="DD122" s="135"/>
      <c r="DE122" s="135"/>
      <c r="DF122" s="135"/>
      <c r="DG122" s="135"/>
      <c r="DH122" s="135"/>
      <c r="DI122" s="135"/>
      <c r="DJ122" s="135"/>
      <c r="DK122" s="135"/>
      <c r="DL122" s="135"/>
      <c r="DM122" s="135"/>
      <c r="DN122" s="135"/>
      <c r="DO122" s="135"/>
      <c r="DP122" s="135"/>
      <c r="DQ122" s="135"/>
      <c r="DR122" s="135"/>
      <c r="DS122" s="135"/>
      <c r="DT122" s="135"/>
      <c r="DU122" s="135"/>
      <c r="DV122" s="135"/>
      <c r="DW122" s="135"/>
      <c r="DX122" s="135"/>
      <c r="DY122" s="135"/>
      <c r="DZ122" s="135"/>
      <c r="EA122" s="135"/>
      <c r="EB122" s="135"/>
      <c r="EC122" s="135"/>
      <c r="ED122" s="135"/>
      <c r="EE122" s="135"/>
      <c r="EF122" s="135"/>
      <c r="EG122" s="135"/>
      <c r="EH122" s="135"/>
      <c r="EI122" s="135"/>
      <c r="EJ122" s="135"/>
      <c r="EK122" s="135"/>
      <c r="EL122" s="135"/>
      <c r="EM122" s="135"/>
      <c r="EN122" s="135"/>
      <c r="EO122" s="135"/>
      <c r="EP122" s="135"/>
      <c r="EQ122" s="135"/>
      <c r="ER122" s="135"/>
      <c r="ES122" s="135"/>
      <c r="ET122" s="135"/>
      <c r="EU122" s="135"/>
      <c r="EV122" s="135"/>
      <c r="EW122" s="135"/>
      <c r="EX122" s="135"/>
      <c r="EY122" s="135"/>
      <c r="EZ122" s="135"/>
      <c r="FA122" s="135"/>
      <c r="FB122" s="135"/>
      <c r="FC122" s="135"/>
      <c r="FD122" s="135"/>
      <c r="FE122" s="135"/>
      <c r="FF122" s="135"/>
      <c r="FG122" s="135"/>
      <c r="FH122" s="135"/>
      <c r="FI122" s="135"/>
      <c r="FJ122" s="135"/>
      <c r="FK122" s="135"/>
      <c r="FL122" s="135"/>
      <c r="FM122" s="135"/>
      <c r="FN122" s="135"/>
      <c r="FO122" s="135"/>
      <c r="FP122" s="135"/>
      <c r="FQ122" s="135"/>
      <c r="FR122" s="135"/>
      <c r="FS122" s="135"/>
      <c r="FT122" s="135"/>
      <c r="FU122" s="135"/>
      <c r="FV122" s="135"/>
      <c r="FW122" s="135"/>
      <c r="FX122" s="135"/>
      <c r="FY122" s="135"/>
      <c r="FZ122" s="135"/>
      <c r="GA122" s="135"/>
      <c r="GB122" s="135"/>
      <c r="GC122" s="135"/>
      <c r="GD122" s="135"/>
      <c r="GE122" s="135"/>
      <c r="GF122" s="135"/>
      <c r="GG122" s="135"/>
      <c r="GH122" s="135"/>
      <c r="GI122" s="135"/>
      <c r="GJ122" s="135"/>
      <c r="GK122" s="135"/>
      <c r="GL122" s="135"/>
      <c r="GM122" s="135"/>
      <c r="GN122" s="135"/>
      <c r="GO122" s="135"/>
      <c r="GP122" s="135"/>
      <c r="GQ122" s="135"/>
      <c r="GR122" s="135"/>
      <c r="GS122" s="135"/>
      <c r="GT122" s="135"/>
      <c r="GU122" s="135"/>
      <c r="GV122" s="135"/>
      <c r="GW122" s="135"/>
      <c r="GX122" s="135"/>
      <c r="GY122" s="135"/>
      <c r="GZ122" s="135"/>
    </row>
    <row r="123" spans="1:208" ht="16.5" customHeight="1">
      <c r="A123" s="671"/>
      <c r="B123" s="781"/>
      <c r="C123" s="693"/>
      <c r="D123" s="689"/>
      <c r="E123" s="689"/>
      <c r="F123" s="689"/>
      <c r="G123" s="700"/>
      <c r="H123" s="701"/>
      <c r="I123" s="599"/>
      <c r="J123" s="599"/>
      <c r="K123" s="599"/>
      <c r="L123" s="599"/>
      <c r="M123" s="599"/>
      <c r="N123" s="599"/>
      <c r="O123" s="599"/>
      <c r="P123" s="698"/>
      <c r="Q123" s="712"/>
      <c r="R123" s="688"/>
      <c r="S123" s="681"/>
      <c r="T123" s="782"/>
      <c r="U123" s="781"/>
      <c r="V123" s="693"/>
      <c r="W123" s="689"/>
      <c r="X123" s="689"/>
      <c r="Y123" s="689"/>
      <c r="Z123" s="700"/>
      <c r="AA123" s="701"/>
      <c r="AB123" s="599"/>
      <c r="AC123" s="599"/>
      <c r="AD123" s="599"/>
      <c r="AE123" s="599"/>
      <c r="AF123" s="599"/>
      <c r="AG123" s="599"/>
      <c r="AH123" s="599"/>
      <c r="AI123" s="698"/>
      <c r="AJ123" s="657"/>
      <c r="AK123" s="688"/>
      <c r="AL123" s="681"/>
      <c r="AM123" s="446"/>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c r="CA123" s="135"/>
      <c r="CB123" s="135"/>
      <c r="CC123" s="135"/>
      <c r="CD123" s="135"/>
      <c r="CE123" s="135"/>
      <c r="CF123" s="135"/>
      <c r="CG123" s="135"/>
      <c r="CH123" s="135"/>
      <c r="CI123" s="135"/>
      <c r="CJ123" s="135"/>
      <c r="CK123" s="135"/>
      <c r="CL123" s="135"/>
      <c r="CM123" s="135"/>
      <c r="CN123" s="135"/>
      <c r="CO123" s="135"/>
      <c r="CP123" s="135"/>
      <c r="CQ123" s="135"/>
      <c r="CR123" s="135"/>
      <c r="CS123" s="135"/>
      <c r="CT123" s="135"/>
      <c r="CU123" s="135"/>
      <c r="CV123" s="135"/>
      <c r="CW123" s="135"/>
      <c r="CX123" s="135"/>
      <c r="CY123" s="135"/>
      <c r="CZ123" s="135"/>
      <c r="DA123" s="135"/>
      <c r="DB123" s="135"/>
      <c r="DC123" s="135"/>
      <c r="DD123" s="135"/>
      <c r="DE123" s="135"/>
      <c r="DF123" s="135"/>
      <c r="DG123" s="135"/>
      <c r="DH123" s="135"/>
      <c r="DI123" s="135"/>
      <c r="DJ123" s="135"/>
      <c r="DK123" s="135"/>
      <c r="DL123" s="135"/>
      <c r="DM123" s="135"/>
      <c r="DN123" s="135"/>
      <c r="DO123" s="135"/>
      <c r="DP123" s="135"/>
      <c r="DQ123" s="135"/>
      <c r="DR123" s="135"/>
      <c r="DS123" s="135"/>
      <c r="DT123" s="135"/>
      <c r="DU123" s="135"/>
      <c r="DV123" s="135"/>
      <c r="DW123" s="135"/>
      <c r="DX123" s="135"/>
      <c r="DY123" s="135"/>
      <c r="DZ123" s="135"/>
      <c r="EA123" s="135"/>
      <c r="EB123" s="135"/>
      <c r="EC123" s="135"/>
      <c r="ED123" s="135"/>
      <c r="EE123" s="135"/>
      <c r="EF123" s="135"/>
      <c r="EG123" s="135"/>
      <c r="EH123" s="135"/>
      <c r="EI123" s="135"/>
      <c r="EJ123" s="135"/>
      <c r="EK123" s="135"/>
      <c r="EL123" s="135"/>
      <c r="EM123" s="135"/>
      <c r="EN123" s="135"/>
      <c r="EO123" s="135"/>
      <c r="EP123" s="135"/>
      <c r="EQ123" s="135"/>
      <c r="ER123" s="135"/>
      <c r="ES123" s="135"/>
      <c r="ET123" s="135"/>
      <c r="EU123" s="135"/>
      <c r="EV123" s="135"/>
      <c r="EW123" s="135"/>
      <c r="EX123" s="135"/>
      <c r="EY123" s="135"/>
      <c r="EZ123" s="135"/>
      <c r="FA123" s="135"/>
      <c r="FB123" s="135"/>
      <c r="FC123" s="135"/>
      <c r="FD123" s="135"/>
      <c r="FE123" s="135"/>
      <c r="FF123" s="135"/>
      <c r="FG123" s="135"/>
      <c r="FH123" s="135"/>
      <c r="FI123" s="135"/>
      <c r="FJ123" s="135"/>
      <c r="FK123" s="135"/>
      <c r="FL123" s="135"/>
      <c r="FM123" s="135"/>
      <c r="FN123" s="135"/>
      <c r="FO123" s="135"/>
      <c r="FP123" s="135"/>
      <c r="FQ123" s="135"/>
      <c r="FR123" s="135"/>
      <c r="FS123" s="135"/>
      <c r="FT123" s="135"/>
      <c r="FU123" s="135"/>
      <c r="FV123" s="135"/>
      <c r="FW123" s="135"/>
      <c r="FX123" s="135"/>
      <c r="FY123" s="135"/>
      <c r="FZ123" s="135"/>
      <c r="GA123" s="135"/>
      <c r="GB123" s="135"/>
      <c r="GC123" s="135"/>
      <c r="GD123" s="135"/>
      <c r="GE123" s="135"/>
      <c r="GF123" s="135"/>
      <c r="GG123" s="135"/>
      <c r="GH123" s="135"/>
      <c r="GI123" s="135"/>
      <c r="GJ123" s="135"/>
      <c r="GK123" s="135"/>
      <c r="GL123" s="135"/>
      <c r="GM123" s="135"/>
      <c r="GN123" s="135"/>
      <c r="GO123" s="135"/>
      <c r="GP123" s="135"/>
      <c r="GQ123" s="135"/>
      <c r="GR123" s="135"/>
      <c r="GS123" s="135"/>
      <c r="GT123" s="135"/>
      <c r="GU123" s="135"/>
      <c r="GV123" s="135"/>
      <c r="GW123" s="135"/>
      <c r="GX123" s="135"/>
      <c r="GY123" s="135"/>
      <c r="GZ123" s="135"/>
    </row>
    <row r="124" spans="1:208" ht="16.5" customHeight="1">
      <c r="A124" s="685">
        <v>18</v>
      </c>
      <c r="B124" s="684" t="s">
        <v>599</v>
      </c>
      <c r="C124" s="685"/>
      <c r="D124" s="686" t="s">
        <v>522</v>
      </c>
      <c r="E124" s="686"/>
      <c r="F124" s="686"/>
      <c r="G124" s="692"/>
      <c r="H124" s="693">
        <v>4</v>
      </c>
      <c r="I124" s="689"/>
      <c r="J124" s="689"/>
      <c r="K124" s="689"/>
      <c r="L124" s="689"/>
      <c r="M124" s="689"/>
      <c r="N124" s="689"/>
      <c r="O124" s="689"/>
      <c r="P124" s="690"/>
      <c r="Q124" s="727">
        <f>IF(ISBLANK(A124),"",IF(ISBLANK(G124),SUM(H124:P125),0))</f>
        <v>4</v>
      </c>
      <c r="R124" s="688">
        <f>IF((Q124=""),"",(Q124+R122))</f>
        <v>117</v>
      </c>
      <c r="S124" s="681">
        <f>IF((G124="X"),0,COUNT(H124:P125))</f>
        <v>1</v>
      </c>
      <c r="T124" s="780">
        <v>18</v>
      </c>
      <c r="U124" s="684" t="s">
        <v>567</v>
      </c>
      <c r="V124" s="685"/>
      <c r="W124" s="686"/>
      <c r="X124" s="686"/>
      <c r="Y124" s="686"/>
      <c r="Z124" s="692"/>
      <c r="AA124" s="693">
        <v>0</v>
      </c>
      <c r="AB124" s="689"/>
      <c r="AC124" s="689"/>
      <c r="AD124" s="689"/>
      <c r="AE124" s="689"/>
      <c r="AF124" s="689"/>
      <c r="AG124" s="689"/>
      <c r="AH124" s="689"/>
      <c r="AI124" s="690"/>
      <c r="AJ124" s="687">
        <f>IF(ISBLANK(T124),"",IF(ISBLANK(Z124),SUM(AA124:AI125),0))</f>
        <v>0</v>
      </c>
      <c r="AK124" s="688">
        <f>IF((AJ124=""),"",(AJ124+AK122))</f>
        <v>100</v>
      </c>
      <c r="AL124" s="681">
        <f>IF((Z124="X"),0,COUNT(AA124:AI125))</f>
        <v>1</v>
      </c>
      <c r="AM124" s="446"/>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c r="CA124" s="135"/>
      <c r="CB124" s="135"/>
      <c r="CC124" s="135"/>
      <c r="CD124" s="135"/>
      <c r="CE124" s="135"/>
      <c r="CF124" s="135"/>
      <c r="CG124" s="135"/>
      <c r="CH124" s="135"/>
      <c r="CI124" s="135"/>
      <c r="CJ124" s="135"/>
      <c r="CK124" s="135"/>
      <c r="CL124" s="135"/>
      <c r="CM124" s="135"/>
      <c r="CN124" s="135"/>
      <c r="CO124" s="135"/>
      <c r="CP124" s="135"/>
      <c r="CQ124" s="135"/>
      <c r="CR124" s="135"/>
      <c r="CS124" s="135"/>
      <c r="CT124" s="135"/>
      <c r="CU124" s="135"/>
      <c r="CV124" s="135"/>
      <c r="CW124" s="135"/>
      <c r="CX124" s="135"/>
      <c r="CY124" s="135"/>
      <c r="CZ124" s="135"/>
      <c r="DA124" s="135"/>
      <c r="DB124" s="135"/>
      <c r="DC124" s="135"/>
      <c r="DD124" s="135"/>
      <c r="DE124" s="135"/>
      <c r="DF124" s="135"/>
      <c r="DG124" s="135"/>
      <c r="DH124" s="135"/>
      <c r="DI124" s="135"/>
      <c r="DJ124" s="135"/>
      <c r="DK124" s="135"/>
      <c r="DL124" s="135"/>
      <c r="DM124" s="135"/>
      <c r="DN124" s="135"/>
      <c r="DO124" s="135"/>
      <c r="DP124" s="135"/>
      <c r="DQ124" s="135"/>
      <c r="DR124" s="135"/>
      <c r="DS124" s="135"/>
      <c r="DT124" s="135"/>
      <c r="DU124" s="135"/>
      <c r="DV124" s="135"/>
      <c r="DW124" s="135"/>
      <c r="DX124" s="135"/>
      <c r="DY124" s="135"/>
      <c r="DZ124" s="135"/>
      <c r="EA124" s="135"/>
      <c r="EB124" s="135"/>
      <c r="EC124" s="135"/>
      <c r="ED124" s="135"/>
      <c r="EE124" s="135"/>
      <c r="EF124" s="135"/>
      <c r="EG124" s="135"/>
      <c r="EH124" s="135"/>
      <c r="EI124" s="135"/>
      <c r="EJ124" s="135"/>
      <c r="EK124" s="135"/>
      <c r="EL124" s="135"/>
      <c r="EM124" s="135"/>
      <c r="EN124" s="135"/>
      <c r="EO124" s="135"/>
      <c r="EP124" s="135"/>
      <c r="EQ124" s="135"/>
      <c r="ER124" s="135"/>
      <c r="ES124" s="135"/>
      <c r="ET124" s="135"/>
      <c r="EU124" s="135"/>
      <c r="EV124" s="135"/>
      <c r="EW124" s="135"/>
      <c r="EX124" s="135"/>
      <c r="EY124" s="135"/>
      <c r="EZ124" s="135"/>
      <c r="FA124" s="135"/>
      <c r="FB124" s="135"/>
      <c r="FC124" s="135"/>
      <c r="FD124" s="135"/>
      <c r="FE124" s="135"/>
      <c r="FF124" s="135"/>
      <c r="FG124" s="135"/>
      <c r="FH124" s="135"/>
      <c r="FI124" s="135"/>
      <c r="FJ124" s="135"/>
      <c r="FK124" s="135"/>
      <c r="FL124" s="135"/>
      <c r="FM124" s="135"/>
      <c r="FN124" s="135"/>
      <c r="FO124" s="135"/>
      <c r="FP124" s="135"/>
      <c r="FQ124" s="135"/>
      <c r="FR124" s="135"/>
      <c r="FS124" s="135"/>
      <c r="FT124" s="135"/>
      <c r="FU124" s="135"/>
      <c r="FV124" s="135"/>
      <c r="FW124" s="135"/>
      <c r="FX124" s="135"/>
      <c r="FY124" s="135"/>
      <c r="FZ124" s="135"/>
      <c r="GA124" s="135"/>
      <c r="GB124" s="135"/>
      <c r="GC124" s="135"/>
      <c r="GD124" s="135"/>
      <c r="GE124" s="135"/>
      <c r="GF124" s="135"/>
      <c r="GG124" s="135"/>
      <c r="GH124" s="135"/>
      <c r="GI124" s="135"/>
      <c r="GJ124" s="135"/>
      <c r="GK124" s="135"/>
      <c r="GL124" s="135"/>
      <c r="GM124" s="135"/>
      <c r="GN124" s="135"/>
      <c r="GO124" s="135"/>
      <c r="GP124" s="135"/>
      <c r="GQ124" s="135"/>
      <c r="GR124" s="135"/>
      <c r="GS124" s="135"/>
      <c r="GT124" s="135"/>
      <c r="GU124" s="135"/>
      <c r="GV124" s="135"/>
      <c r="GW124" s="135"/>
      <c r="GX124" s="135"/>
      <c r="GY124" s="135"/>
      <c r="GZ124" s="135"/>
    </row>
    <row r="125" spans="1:208" ht="16.5" customHeight="1">
      <c r="A125" s="685"/>
      <c r="B125" s="684"/>
      <c r="C125" s="685"/>
      <c r="D125" s="686"/>
      <c r="E125" s="686"/>
      <c r="F125" s="686"/>
      <c r="G125" s="692"/>
      <c r="H125" s="693"/>
      <c r="I125" s="689"/>
      <c r="J125" s="689"/>
      <c r="K125" s="689"/>
      <c r="L125" s="689"/>
      <c r="M125" s="689"/>
      <c r="N125" s="689"/>
      <c r="O125" s="689"/>
      <c r="P125" s="691"/>
      <c r="Q125" s="728"/>
      <c r="R125" s="688"/>
      <c r="S125" s="681"/>
      <c r="T125" s="780"/>
      <c r="U125" s="684"/>
      <c r="V125" s="685"/>
      <c r="W125" s="686"/>
      <c r="X125" s="686"/>
      <c r="Y125" s="686"/>
      <c r="Z125" s="692"/>
      <c r="AA125" s="693"/>
      <c r="AB125" s="689"/>
      <c r="AC125" s="689"/>
      <c r="AD125" s="689"/>
      <c r="AE125" s="689"/>
      <c r="AF125" s="689"/>
      <c r="AG125" s="689"/>
      <c r="AH125" s="689"/>
      <c r="AI125" s="691"/>
      <c r="AJ125" s="687"/>
      <c r="AK125" s="688"/>
      <c r="AL125" s="681"/>
      <c r="AM125" s="446"/>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5"/>
      <c r="CY125" s="135"/>
      <c r="CZ125" s="135"/>
      <c r="DA125" s="135"/>
      <c r="DB125" s="135"/>
      <c r="DC125" s="135"/>
      <c r="DD125" s="135"/>
      <c r="DE125" s="135"/>
      <c r="DF125" s="135"/>
      <c r="DG125" s="135"/>
      <c r="DH125" s="135"/>
      <c r="DI125" s="135"/>
      <c r="DJ125" s="135"/>
      <c r="DK125" s="135"/>
      <c r="DL125" s="135"/>
      <c r="DM125" s="135"/>
      <c r="DN125" s="135"/>
      <c r="DO125" s="135"/>
      <c r="DP125" s="135"/>
      <c r="DQ125" s="135"/>
      <c r="DR125" s="135"/>
      <c r="DS125" s="135"/>
      <c r="DT125" s="135"/>
      <c r="DU125" s="135"/>
      <c r="DV125" s="135"/>
      <c r="DW125" s="135"/>
      <c r="DX125" s="135"/>
      <c r="DY125" s="135"/>
      <c r="DZ125" s="135"/>
      <c r="EA125" s="135"/>
      <c r="EB125" s="135"/>
      <c r="EC125" s="135"/>
      <c r="ED125" s="135"/>
      <c r="EE125" s="135"/>
      <c r="EF125" s="135"/>
      <c r="EG125" s="135"/>
      <c r="EH125" s="135"/>
      <c r="EI125" s="135"/>
      <c r="EJ125" s="135"/>
      <c r="EK125" s="135"/>
      <c r="EL125" s="135"/>
      <c r="EM125" s="135"/>
      <c r="EN125" s="135"/>
      <c r="EO125" s="135"/>
      <c r="EP125" s="135"/>
      <c r="EQ125" s="135"/>
      <c r="ER125" s="135"/>
      <c r="ES125" s="135"/>
      <c r="ET125" s="135"/>
      <c r="EU125" s="135"/>
      <c r="EV125" s="135"/>
      <c r="EW125" s="135"/>
      <c r="EX125" s="135"/>
      <c r="EY125" s="135"/>
      <c r="EZ125" s="135"/>
      <c r="FA125" s="135"/>
      <c r="FB125" s="135"/>
      <c r="FC125" s="135"/>
      <c r="FD125" s="135"/>
      <c r="FE125" s="135"/>
      <c r="FF125" s="135"/>
      <c r="FG125" s="135"/>
      <c r="FH125" s="135"/>
      <c r="FI125" s="135"/>
      <c r="FJ125" s="135"/>
      <c r="FK125" s="135"/>
      <c r="FL125" s="135"/>
      <c r="FM125" s="135"/>
      <c r="FN125" s="135"/>
      <c r="FO125" s="135"/>
      <c r="FP125" s="135"/>
      <c r="FQ125" s="135"/>
      <c r="FR125" s="135"/>
      <c r="FS125" s="135"/>
      <c r="FT125" s="135"/>
      <c r="FU125" s="135"/>
      <c r="FV125" s="135"/>
      <c r="FW125" s="135"/>
      <c r="FX125" s="135"/>
      <c r="FY125" s="135"/>
      <c r="FZ125" s="135"/>
      <c r="GA125" s="135"/>
      <c r="GB125" s="135"/>
      <c r="GC125" s="135"/>
      <c r="GD125" s="135"/>
      <c r="GE125" s="135"/>
      <c r="GF125" s="135"/>
      <c r="GG125" s="135"/>
      <c r="GH125" s="135"/>
      <c r="GI125" s="135"/>
      <c r="GJ125" s="135"/>
      <c r="GK125" s="135"/>
      <c r="GL125" s="135"/>
      <c r="GM125" s="135"/>
      <c r="GN125" s="135"/>
      <c r="GO125" s="135"/>
      <c r="GP125" s="135"/>
      <c r="GQ125" s="135"/>
      <c r="GR125" s="135"/>
      <c r="GS125" s="135"/>
      <c r="GT125" s="135"/>
      <c r="GU125" s="135"/>
      <c r="GV125" s="135"/>
      <c r="GW125" s="135"/>
      <c r="GX125" s="135"/>
      <c r="GY125" s="135"/>
      <c r="GZ125" s="135"/>
    </row>
    <row r="126" spans="1:208" ht="16.5" customHeight="1">
      <c r="A126" s="739">
        <v>19</v>
      </c>
      <c r="B126" s="781" t="s">
        <v>558</v>
      </c>
      <c r="C126" s="693"/>
      <c r="D126" s="689"/>
      <c r="E126" s="689"/>
      <c r="F126" s="689"/>
      <c r="G126" s="700"/>
      <c r="H126" s="701">
        <v>4</v>
      </c>
      <c r="I126" s="599"/>
      <c r="J126" s="599"/>
      <c r="K126" s="599"/>
      <c r="L126" s="599"/>
      <c r="M126" s="599"/>
      <c r="N126" s="599"/>
      <c r="O126" s="599"/>
      <c r="P126" s="697"/>
      <c r="Q126" s="711">
        <f>IF(ISBLANK(A126),"",IF(ISBLANK(G126),SUM(H126:P127),0))</f>
        <v>4</v>
      </c>
      <c r="R126" s="688">
        <f>IF((Q126=""),"",(Q126+R124))</f>
        <v>121</v>
      </c>
      <c r="S126" s="681">
        <f>IF((G126="X"),0,COUNT(H126:P127))</f>
        <v>1</v>
      </c>
      <c r="T126" s="782">
        <v>19</v>
      </c>
      <c r="U126" s="781" t="s">
        <v>590</v>
      </c>
      <c r="V126" s="693"/>
      <c r="W126" s="689" t="s">
        <v>522</v>
      </c>
      <c r="X126" s="689" t="s">
        <v>522</v>
      </c>
      <c r="Y126" s="689"/>
      <c r="Z126" s="700"/>
      <c r="AA126" s="701">
        <v>4</v>
      </c>
      <c r="AB126" s="599"/>
      <c r="AC126" s="599"/>
      <c r="AD126" s="599"/>
      <c r="AE126" s="599"/>
      <c r="AF126" s="599"/>
      <c r="AG126" s="599"/>
      <c r="AH126" s="599"/>
      <c r="AI126" s="697"/>
      <c r="AJ126" s="783">
        <f>IF(ISBLANK(T126),"",IF(ISBLANK(Z126),SUM(AA126:AI127),0))</f>
        <v>4</v>
      </c>
      <c r="AK126" s="688">
        <f>IF((AJ126=""),"",(AJ126+AK124))</f>
        <v>104</v>
      </c>
      <c r="AL126" s="681">
        <f>IF((Z126="X"),0,COUNT(AA126:AI127))</f>
        <v>1</v>
      </c>
      <c r="AM126" s="446"/>
      <c r="AN126" s="135"/>
      <c r="AO126" s="135"/>
      <c r="AP126" s="135"/>
      <c r="AQ126" s="135"/>
      <c r="AR126" s="135"/>
      <c r="AS126" s="135"/>
      <c r="AT126" s="135"/>
      <c r="AU126" s="135"/>
      <c r="AV126" s="135"/>
      <c r="AW126" s="135"/>
      <c r="AX126" s="135"/>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c r="CA126" s="135"/>
      <c r="CB126" s="135"/>
      <c r="CC126" s="135"/>
      <c r="CD126" s="135"/>
      <c r="CE126" s="135"/>
      <c r="CF126" s="135"/>
      <c r="CG126" s="135"/>
      <c r="CH126" s="135"/>
      <c r="CI126" s="135"/>
      <c r="CJ126" s="135"/>
      <c r="CK126" s="135"/>
      <c r="CL126" s="135"/>
      <c r="CM126" s="135"/>
      <c r="CN126" s="135"/>
      <c r="CO126" s="135"/>
      <c r="CP126" s="135"/>
      <c r="CQ126" s="135"/>
      <c r="CR126" s="135"/>
      <c r="CS126" s="135"/>
      <c r="CT126" s="135"/>
      <c r="CU126" s="135"/>
      <c r="CV126" s="135"/>
      <c r="CW126" s="135"/>
      <c r="CX126" s="135"/>
      <c r="CY126" s="135"/>
      <c r="CZ126" s="135"/>
      <c r="DA126" s="135"/>
      <c r="DB126" s="135"/>
      <c r="DC126" s="135"/>
      <c r="DD126" s="135"/>
      <c r="DE126" s="135"/>
      <c r="DF126" s="135"/>
      <c r="DG126" s="135"/>
      <c r="DH126" s="135"/>
      <c r="DI126" s="135"/>
      <c r="DJ126" s="135"/>
      <c r="DK126" s="135"/>
      <c r="DL126" s="135"/>
      <c r="DM126" s="135"/>
      <c r="DN126" s="135"/>
      <c r="DO126" s="135"/>
      <c r="DP126" s="135"/>
      <c r="DQ126" s="135"/>
      <c r="DR126" s="135"/>
      <c r="DS126" s="135"/>
      <c r="DT126" s="135"/>
      <c r="DU126" s="135"/>
      <c r="DV126" s="135"/>
      <c r="DW126" s="135"/>
      <c r="DX126" s="135"/>
      <c r="DY126" s="135"/>
      <c r="DZ126" s="135"/>
      <c r="EA126" s="135"/>
      <c r="EB126" s="135"/>
      <c r="EC126" s="135"/>
      <c r="ED126" s="135"/>
      <c r="EE126" s="135"/>
      <c r="EF126" s="135"/>
      <c r="EG126" s="135"/>
      <c r="EH126" s="135"/>
      <c r="EI126" s="135"/>
      <c r="EJ126" s="135"/>
      <c r="EK126" s="135"/>
      <c r="EL126" s="135"/>
      <c r="EM126" s="135"/>
      <c r="EN126" s="135"/>
      <c r="EO126" s="135"/>
      <c r="EP126" s="135"/>
      <c r="EQ126" s="135"/>
      <c r="ER126" s="135"/>
      <c r="ES126" s="135"/>
      <c r="ET126" s="135"/>
      <c r="EU126" s="135"/>
      <c r="EV126" s="135"/>
      <c r="EW126" s="135"/>
      <c r="EX126" s="135"/>
      <c r="EY126" s="135"/>
      <c r="EZ126" s="135"/>
      <c r="FA126" s="135"/>
      <c r="FB126" s="135"/>
      <c r="FC126" s="135"/>
      <c r="FD126" s="135"/>
      <c r="FE126" s="135"/>
      <c r="FF126" s="135"/>
      <c r="FG126" s="135"/>
      <c r="FH126" s="135"/>
      <c r="FI126" s="135"/>
      <c r="FJ126" s="135"/>
      <c r="FK126" s="135"/>
      <c r="FL126" s="135"/>
      <c r="FM126" s="135"/>
      <c r="FN126" s="135"/>
      <c r="FO126" s="135"/>
      <c r="FP126" s="135"/>
      <c r="FQ126" s="135"/>
      <c r="FR126" s="135"/>
      <c r="FS126" s="135"/>
      <c r="FT126" s="135"/>
      <c r="FU126" s="135"/>
      <c r="FV126" s="135"/>
      <c r="FW126" s="135"/>
      <c r="FX126" s="135"/>
      <c r="FY126" s="135"/>
      <c r="FZ126" s="135"/>
      <c r="GA126" s="135"/>
      <c r="GB126" s="135"/>
      <c r="GC126" s="135"/>
      <c r="GD126" s="135"/>
      <c r="GE126" s="135"/>
      <c r="GF126" s="135"/>
      <c r="GG126" s="135"/>
      <c r="GH126" s="135"/>
      <c r="GI126" s="135"/>
      <c r="GJ126" s="135"/>
      <c r="GK126" s="135"/>
      <c r="GL126" s="135"/>
      <c r="GM126" s="135"/>
      <c r="GN126" s="135"/>
      <c r="GO126" s="135"/>
      <c r="GP126" s="135"/>
      <c r="GQ126" s="135"/>
      <c r="GR126" s="135"/>
      <c r="GS126" s="135"/>
      <c r="GT126" s="135"/>
      <c r="GU126" s="135"/>
      <c r="GV126" s="135"/>
      <c r="GW126" s="135"/>
      <c r="GX126" s="135"/>
      <c r="GY126" s="135"/>
      <c r="GZ126" s="135"/>
    </row>
    <row r="127" spans="1:208" ht="16.5" customHeight="1">
      <c r="A127" s="671"/>
      <c r="B127" s="781"/>
      <c r="C127" s="693"/>
      <c r="D127" s="689"/>
      <c r="E127" s="689"/>
      <c r="F127" s="689"/>
      <c r="G127" s="700"/>
      <c r="H127" s="701"/>
      <c r="I127" s="599"/>
      <c r="J127" s="599"/>
      <c r="K127" s="599"/>
      <c r="L127" s="599"/>
      <c r="M127" s="599"/>
      <c r="N127" s="599"/>
      <c r="O127" s="599"/>
      <c r="P127" s="698"/>
      <c r="Q127" s="712"/>
      <c r="R127" s="688"/>
      <c r="S127" s="681"/>
      <c r="T127" s="782"/>
      <c r="U127" s="781"/>
      <c r="V127" s="693"/>
      <c r="W127" s="689"/>
      <c r="X127" s="689"/>
      <c r="Y127" s="689"/>
      <c r="Z127" s="700"/>
      <c r="AA127" s="701"/>
      <c r="AB127" s="599"/>
      <c r="AC127" s="599"/>
      <c r="AD127" s="599"/>
      <c r="AE127" s="599"/>
      <c r="AF127" s="599"/>
      <c r="AG127" s="599"/>
      <c r="AH127" s="599"/>
      <c r="AI127" s="698"/>
      <c r="AJ127" s="657"/>
      <c r="AK127" s="688"/>
      <c r="AL127" s="681"/>
      <c r="AM127" s="446"/>
      <c r="AN127" s="135"/>
      <c r="AO127" s="135"/>
      <c r="AP127" s="135"/>
      <c r="AQ127" s="135"/>
      <c r="AR127" s="135"/>
      <c r="AS127" s="135"/>
      <c r="AT127" s="135"/>
      <c r="AU127" s="135"/>
      <c r="AV127" s="135"/>
      <c r="AW127" s="135"/>
      <c r="AX127" s="135"/>
      <c r="AY127" s="135"/>
      <c r="AZ127" s="135"/>
      <c r="BA127" s="135"/>
      <c r="BB127" s="135"/>
      <c r="BC127" s="135"/>
      <c r="BD127" s="135"/>
      <c r="BE127" s="135"/>
      <c r="BF127" s="135"/>
      <c r="BG127" s="135"/>
      <c r="BH127" s="135"/>
      <c r="BI127" s="135"/>
      <c r="BJ127" s="135"/>
      <c r="BK127" s="135"/>
      <c r="BL127" s="135"/>
      <c r="BM127" s="135"/>
      <c r="BN127" s="135"/>
      <c r="BO127" s="135"/>
      <c r="BP127" s="135"/>
      <c r="BQ127" s="135"/>
      <c r="BR127" s="135"/>
      <c r="BS127" s="135"/>
      <c r="BT127" s="135"/>
      <c r="BU127" s="135"/>
      <c r="BV127" s="135"/>
      <c r="BW127" s="135"/>
      <c r="BX127" s="135"/>
      <c r="BY127" s="135"/>
      <c r="BZ127" s="135"/>
      <c r="CA127" s="135"/>
      <c r="CB127" s="135"/>
      <c r="CC127" s="135"/>
      <c r="CD127" s="135"/>
      <c r="CE127" s="135"/>
      <c r="CF127" s="135"/>
      <c r="CG127" s="135"/>
      <c r="CH127" s="135"/>
      <c r="CI127" s="135"/>
      <c r="CJ127" s="135"/>
      <c r="CK127" s="135"/>
      <c r="CL127" s="135"/>
      <c r="CM127" s="135"/>
      <c r="CN127" s="135"/>
      <c r="CO127" s="135"/>
      <c r="CP127" s="135"/>
      <c r="CQ127" s="135"/>
      <c r="CR127" s="135"/>
      <c r="CS127" s="135"/>
      <c r="CT127" s="135"/>
      <c r="CU127" s="135"/>
      <c r="CV127" s="135"/>
      <c r="CW127" s="135"/>
      <c r="CX127" s="135"/>
      <c r="CY127" s="135"/>
      <c r="CZ127" s="135"/>
      <c r="DA127" s="135"/>
      <c r="DB127" s="135"/>
      <c r="DC127" s="135"/>
      <c r="DD127" s="135"/>
      <c r="DE127" s="135"/>
      <c r="DF127" s="135"/>
      <c r="DG127" s="135"/>
      <c r="DH127" s="135"/>
      <c r="DI127" s="135"/>
      <c r="DJ127" s="135"/>
      <c r="DK127" s="135"/>
      <c r="DL127" s="135"/>
      <c r="DM127" s="135"/>
      <c r="DN127" s="135"/>
      <c r="DO127" s="135"/>
      <c r="DP127" s="135"/>
      <c r="DQ127" s="135"/>
      <c r="DR127" s="135"/>
      <c r="DS127" s="135"/>
      <c r="DT127" s="135"/>
      <c r="DU127" s="135"/>
      <c r="DV127" s="135"/>
      <c r="DW127" s="135"/>
      <c r="DX127" s="135"/>
      <c r="DY127" s="135"/>
      <c r="DZ127" s="135"/>
      <c r="EA127" s="135"/>
      <c r="EB127" s="135"/>
      <c r="EC127" s="135"/>
      <c r="ED127" s="135"/>
      <c r="EE127" s="135"/>
      <c r="EF127" s="135"/>
      <c r="EG127" s="135"/>
      <c r="EH127" s="135"/>
      <c r="EI127" s="135"/>
      <c r="EJ127" s="135"/>
      <c r="EK127" s="135"/>
      <c r="EL127" s="135"/>
      <c r="EM127" s="135"/>
      <c r="EN127" s="135"/>
      <c r="EO127" s="135"/>
      <c r="EP127" s="135"/>
      <c r="EQ127" s="135"/>
      <c r="ER127" s="135"/>
      <c r="ES127" s="135"/>
      <c r="ET127" s="135"/>
      <c r="EU127" s="135"/>
      <c r="EV127" s="135"/>
      <c r="EW127" s="135"/>
      <c r="EX127" s="135"/>
      <c r="EY127" s="135"/>
      <c r="EZ127" s="135"/>
      <c r="FA127" s="135"/>
      <c r="FB127" s="135"/>
      <c r="FC127" s="135"/>
      <c r="FD127" s="135"/>
      <c r="FE127" s="135"/>
      <c r="FF127" s="135"/>
      <c r="FG127" s="135"/>
      <c r="FH127" s="135"/>
      <c r="FI127" s="135"/>
      <c r="FJ127" s="135"/>
      <c r="FK127" s="135"/>
      <c r="FL127" s="135"/>
      <c r="FM127" s="135"/>
      <c r="FN127" s="135"/>
      <c r="FO127" s="135"/>
      <c r="FP127" s="135"/>
      <c r="FQ127" s="135"/>
      <c r="FR127" s="135"/>
      <c r="FS127" s="135"/>
      <c r="FT127" s="135"/>
      <c r="FU127" s="135"/>
      <c r="FV127" s="135"/>
      <c r="FW127" s="135"/>
      <c r="FX127" s="135"/>
      <c r="FY127" s="135"/>
      <c r="FZ127" s="135"/>
      <c r="GA127" s="135"/>
      <c r="GB127" s="135"/>
      <c r="GC127" s="135"/>
      <c r="GD127" s="135"/>
      <c r="GE127" s="135"/>
      <c r="GF127" s="135"/>
      <c r="GG127" s="135"/>
      <c r="GH127" s="135"/>
      <c r="GI127" s="135"/>
      <c r="GJ127" s="135"/>
      <c r="GK127" s="135"/>
      <c r="GL127" s="135"/>
      <c r="GM127" s="135"/>
      <c r="GN127" s="135"/>
      <c r="GO127" s="135"/>
      <c r="GP127" s="135"/>
      <c r="GQ127" s="135"/>
      <c r="GR127" s="135"/>
      <c r="GS127" s="135"/>
      <c r="GT127" s="135"/>
      <c r="GU127" s="135"/>
      <c r="GV127" s="135"/>
      <c r="GW127" s="135"/>
      <c r="GX127" s="135"/>
      <c r="GY127" s="135"/>
      <c r="GZ127" s="135"/>
    </row>
    <row r="128" spans="1:208" ht="16.5" customHeight="1">
      <c r="A128" s="685">
        <v>20</v>
      </c>
      <c r="B128" s="684" t="s">
        <v>599</v>
      </c>
      <c r="C128" s="685"/>
      <c r="D128" s="686" t="s">
        <v>522</v>
      </c>
      <c r="E128" s="686"/>
      <c r="F128" s="686"/>
      <c r="G128" s="692"/>
      <c r="H128" s="693">
        <v>5</v>
      </c>
      <c r="I128" s="689">
        <v>5</v>
      </c>
      <c r="J128" s="689">
        <v>5</v>
      </c>
      <c r="K128" s="689">
        <v>4</v>
      </c>
      <c r="L128" s="689"/>
      <c r="M128" s="689"/>
      <c r="N128" s="689"/>
      <c r="O128" s="689"/>
      <c r="P128" s="690"/>
      <c r="Q128" s="727">
        <f>IF(ISBLANK(A128),"",IF(ISBLANK(G128),SUM(H128:P129),0))</f>
        <v>19</v>
      </c>
      <c r="R128" s="688">
        <f>IF((Q128=""),"",(Q128+R126))</f>
        <v>140</v>
      </c>
      <c r="S128" s="681">
        <f>IF((G128="X"),0,COUNT(H128:P129))</f>
        <v>4</v>
      </c>
      <c r="T128" s="780">
        <v>20</v>
      </c>
      <c r="U128" s="684" t="s">
        <v>582</v>
      </c>
      <c r="V128" s="685"/>
      <c r="W128" s="686"/>
      <c r="X128" s="686"/>
      <c r="Y128" s="686"/>
      <c r="Z128" s="692"/>
      <c r="AA128" s="693">
        <v>0</v>
      </c>
      <c r="AB128" s="689"/>
      <c r="AC128" s="689"/>
      <c r="AD128" s="689"/>
      <c r="AE128" s="689"/>
      <c r="AF128" s="689"/>
      <c r="AG128" s="689"/>
      <c r="AH128" s="689"/>
      <c r="AI128" s="690"/>
      <c r="AJ128" s="687">
        <f>IF(ISBLANK(T128),"",IF(ISBLANK(Z128),SUM(AA128:AI129),0))</f>
        <v>0</v>
      </c>
      <c r="AK128" s="688">
        <f>IF((AJ128=""),"",(AJ128+AK126))</f>
        <v>104</v>
      </c>
      <c r="AL128" s="681">
        <f>IF((Z128="X"),0,COUNT(AA128:AI129))</f>
        <v>1</v>
      </c>
      <c r="AM128" s="446"/>
      <c r="AN128" s="135"/>
      <c r="AO128" s="135"/>
      <c r="AP128" s="135"/>
      <c r="AQ128" s="135"/>
      <c r="AR128" s="135"/>
      <c r="AS128" s="135"/>
      <c r="AT128" s="135"/>
      <c r="AU128" s="135"/>
      <c r="AV128" s="135"/>
      <c r="AW128" s="135"/>
      <c r="AX128" s="135"/>
      <c r="AY128" s="135"/>
      <c r="AZ128" s="135"/>
      <c r="BA128" s="135"/>
      <c r="BB128" s="135"/>
      <c r="BC128" s="135"/>
      <c r="BD128" s="135"/>
      <c r="BE128" s="135"/>
      <c r="BF128" s="135"/>
      <c r="BG128" s="135"/>
      <c r="BH128" s="135"/>
      <c r="BI128" s="135"/>
      <c r="BJ128" s="135"/>
      <c r="BK128" s="135"/>
      <c r="BL128" s="135"/>
      <c r="BM128" s="135"/>
      <c r="BN128" s="135"/>
      <c r="BO128" s="135"/>
      <c r="BP128" s="135"/>
      <c r="BQ128" s="135"/>
      <c r="BR128" s="135"/>
      <c r="BS128" s="135"/>
      <c r="BT128" s="135"/>
      <c r="BU128" s="135"/>
      <c r="BV128" s="135"/>
      <c r="BW128" s="135"/>
      <c r="BX128" s="135"/>
      <c r="BY128" s="135"/>
      <c r="BZ128" s="135"/>
      <c r="CA128" s="135"/>
      <c r="CB128" s="135"/>
      <c r="CC128" s="135"/>
      <c r="CD128" s="135"/>
      <c r="CE128" s="135"/>
      <c r="CF128" s="135"/>
      <c r="CG128" s="135"/>
      <c r="CH128" s="135"/>
      <c r="CI128" s="135"/>
      <c r="CJ128" s="135"/>
      <c r="CK128" s="135"/>
      <c r="CL128" s="135"/>
      <c r="CM128" s="135"/>
      <c r="CN128" s="135"/>
      <c r="CO128" s="135"/>
      <c r="CP128" s="135"/>
      <c r="CQ128" s="135"/>
      <c r="CR128" s="135"/>
      <c r="CS128" s="135"/>
      <c r="CT128" s="135"/>
      <c r="CU128" s="135"/>
      <c r="CV128" s="135"/>
      <c r="CW128" s="135"/>
      <c r="CX128" s="135"/>
      <c r="CY128" s="135"/>
      <c r="CZ128" s="135"/>
      <c r="DA128" s="135"/>
      <c r="DB128" s="135"/>
      <c r="DC128" s="135"/>
      <c r="DD128" s="135"/>
      <c r="DE128" s="135"/>
      <c r="DF128" s="135"/>
      <c r="DG128" s="135"/>
      <c r="DH128" s="135"/>
      <c r="DI128" s="135"/>
      <c r="DJ128" s="135"/>
      <c r="DK128" s="135"/>
      <c r="DL128" s="135"/>
      <c r="DM128" s="135"/>
      <c r="DN128" s="135"/>
      <c r="DO128" s="135"/>
      <c r="DP128" s="135"/>
      <c r="DQ128" s="135"/>
      <c r="DR128" s="135"/>
      <c r="DS128" s="135"/>
      <c r="DT128" s="135"/>
      <c r="DU128" s="135"/>
      <c r="DV128" s="135"/>
      <c r="DW128" s="135"/>
      <c r="DX128" s="135"/>
      <c r="DY128" s="135"/>
      <c r="DZ128" s="135"/>
      <c r="EA128" s="135"/>
      <c r="EB128" s="135"/>
      <c r="EC128" s="135"/>
      <c r="ED128" s="135"/>
      <c r="EE128" s="135"/>
      <c r="EF128" s="135"/>
      <c r="EG128" s="135"/>
      <c r="EH128" s="135"/>
      <c r="EI128" s="135"/>
      <c r="EJ128" s="135"/>
      <c r="EK128" s="135"/>
      <c r="EL128" s="135"/>
      <c r="EM128" s="135"/>
      <c r="EN128" s="135"/>
      <c r="EO128" s="135"/>
      <c r="EP128" s="135"/>
      <c r="EQ128" s="135"/>
      <c r="ER128" s="135"/>
      <c r="ES128" s="135"/>
      <c r="ET128" s="135"/>
      <c r="EU128" s="135"/>
      <c r="EV128" s="135"/>
      <c r="EW128" s="135"/>
      <c r="EX128" s="135"/>
      <c r="EY128" s="135"/>
      <c r="EZ128" s="135"/>
      <c r="FA128" s="135"/>
      <c r="FB128" s="135"/>
      <c r="FC128" s="135"/>
      <c r="FD128" s="135"/>
      <c r="FE128" s="135"/>
      <c r="FF128" s="135"/>
      <c r="FG128" s="135"/>
      <c r="FH128" s="135"/>
      <c r="FI128" s="135"/>
      <c r="FJ128" s="135"/>
      <c r="FK128" s="135"/>
      <c r="FL128" s="135"/>
      <c r="FM128" s="135"/>
      <c r="FN128" s="135"/>
      <c r="FO128" s="135"/>
      <c r="FP128" s="135"/>
      <c r="FQ128" s="135"/>
      <c r="FR128" s="135"/>
      <c r="FS128" s="135"/>
      <c r="FT128" s="135"/>
      <c r="FU128" s="135"/>
      <c r="FV128" s="135"/>
      <c r="FW128" s="135"/>
      <c r="FX128" s="135"/>
      <c r="FY128" s="135"/>
      <c r="FZ128" s="135"/>
      <c r="GA128" s="135"/>
      <c r="GB128" s="135"/>
      <c r="GC128" s="135"/>
      <c r="GD128" s="135"/>
      <c r="GE128" s="135"/>
      <c r="GF128" s="135"/>
      <c r="GG128" s="135"/>
      <c r="GH128" s="135"/>
      <c r="GI128" s="135"/>
      <c r="GJ128" s="135"/>
      <c r="GK128" s="135"/>
      <c r="GL128" s="135"/>
      <c r="GM128" s="135"/>
      <c r="GN128" s="135"/>
      <c r="GO128" s="135"/>
      <c r="GP128" s="135"/>
      <c r="GQ128" s="135"/>
      <c r="GR128" s="135"/>
      <c r="GS128" s="135"/>
      <c r="GT128" s="135"/>
      <c r="GU128" s="135"/>
      <c r="GV128" s="135"/>
      <c r="GW128" s="135"/>
      <c r="GX128" s="135"/>
      <c r="GY128" s="135"/>
      <c r="GZ128" s="135"/>
    </row>
    <row r="129" spans="1:208" ht="16.5" customHeight="1">
      <c r="A129" s="685"/>
      <c r="B129" s="684"/>
      <c r="C129" s="685"/>
      <c r="D129" s="686"/>
      <c r="E129" s="686"/>
      <c r="F129" s="686"/>
      <c r="G129" s="692"/>
      <c r="H129" s="693"/>
      <c r="I129" s="689"/>
      <c r="J129" s="689"/>
      <c r="K129" s="689"/>
      <c r="L129" s="689"/>
      <c r="M129" s="689"/>
      <c r="N129" s="689"/>
      <c r="O129" s="689"/>
      <c r="P129" s="691"/>
      <c r="Q129" s="728"/>
      <c r="R129" s="688"/>
      <c r="S129" s="681"/>
      <c r="T129" s="780"/>
      <c r="U129" s="684"/>
      <c r="V129" s="685"/>
      <c r="W129" s="686"/>
      <c r="X129" s="686"/>
      <c r="Y129" s="686"/>
      <c r="Z129" s="692"/>
      <c r="AA129" s="693"/>
      <c r="AB129" s="689"/>
      <c r="AC129" s="689"/>
      <c r="AD129" s="689"/>
      <c r="AE129" s="689"/>
      <c r="AF129" s="689"/>
      <c r="AG129" s="689"/>
      <c r="AH129" s="689"/>
      <c r="AI129" s="691"/>
      <c r="AJ129" s="687"/>
      <c r="AK129" s="688"/>
      <c r="AL129" s="681"/>
      <c r="AM129" s="446"/>
      <c r="AN129" s="135"/>
      <c r="AO129" s="135"/>
      <c r="AP129" s="135"/>
      <c r="AQ129" s="135"/>
      <c r="AR129" s="135"/>
      <c r="AS129" s="135"/>
      <c r="AT129" s="135"/>
      <c r="AU129" s="135"/>
      <c r="AV129" s="135"/>
      <c r="AW129" s="135"/>
      <c r="AX129" s="135"/>
      <c r="AY129" s="135"/>
      <c r="AZ129" s="135"/>
      <c r="BA129" s="135"/>
      <c r="BB129" s="135"/>
      <c r="BC129" s="135"/>
      <c r="BD129" s="135"/>
      <c r="BE129" s="135"/>
      <c r="BF129" s="135"/>
      <c r="BG129" s="135"/>
      <c r="BH129" s="135"/>
      <c r="BI129" s="135"/>
      <c r="BJ129" s="135"/>
      <c r="BK129" s="135"/>
      <c r="BL129" s="135"/>
      <c r="BM129" s="135"/>
      <c r="BN129" s="135"/>
      <c r="BO129" s="135"/>
      <c r="BP129" s="135"/>
      <c r="BQ129" s="135"/>
      <c r="BR129" s="135"/>
      <c r="BS129" s="135"/>
      <c r="BT129" s="135"/>
      <c r="BU129" s="135"/>
      <c r="BV129" s="135"/>
      <c r="BW129" s="135"/>
      <c r="BX129" s="135"/>
      <c r="BY129" s="135"/>
      <c r="BZ129" s="135"/>
      <c r="CA129" s="135"/>
      <c r="CB129" s="135"/>
      <c r="CC129" s="135"/>
      <c r="CD129" s="135"/>
      <c r="CE129" s="135"/>
      <c r="CF129" s="135"/>
      <c r="CG129" s="135"/>
      <c r="CH129" s="135"/>
      <c r="CI129" s="135"/>
      <c r="CJ129" s="135"/>
      <c r="CK129" s="135"/>
      <c r="CL129" s="135"/>
      <c r="CM129" s="135"/>
      <c r="CN129" s="135"/>
      <c r="CO129" s="135"/>
      <c r="CP129" s="135"/>
      <c r="CQ129" s="135"/>
      <c r="CR129" s="135"/>
      <c r="CS129" s="135"/>
      <c r="CT129" s="135"/>
      <c r="CU129" s="135"/>
      <c r="CV129" s="135"/>
      <c r="CW129" s="135"/>
      <c r="CX129" s="135"/>
      <c r="CY129" s="135"/>
      <c r="CZ129" s="135"/>
      <c r="DA129" s="135"/>
      <c r="DB129" s="135"/>
      <c r="DC129" s="135"/>
      <c r="DD129" s="135"/>
      <c r="DE129" s="135"/>
      <c r="DF129" s="135"/>
      <c r="DG129" s="135"/>
      <c r="DH129" s="135"/>
      <c r="DI129" s="135"/>
      <c r="DJ129" s="135"/>
      <c r="DK129" s="135"/>
      <c r="DL129" s="135"/>
      <c r="DM129" s="135"/>
      <c r="DN129" s="135"/>
      <c r="DO129" s="135"/>
      <c r="DP129" s="135"/>
      <c r="DQ129" s="135"/>
      <c r="DR129" s="135"/>
      <c r="DS129" s="135"/>
      <c r="DT129" s="135"/>
      <c r="DU129" s="135"/>
      <c r="DV129" s="135"/>
      <c r="DW129" s="135"/>
      <c r="DX129" s="135"/>
      <c r="DY129" s="135"/>
      <c r="DZ129" s="135"/>
      <c r="EA129" s="135"/>
      <c r="EB129" s="135"/>
      <c r="EC129" s="135"/>
      <c r="ED129" s="135"/>
      <c r="EE129" s="135"/>
      <c r="EF129" s="135"/>
      <c r="EG129" s="135"/>
      <c r="EH129" s="135"/>
      <c r="EI129" s="135"/>
      <c r="EJ129" s="135"/>
      <c r="EK129" s="135"/>
      <c r="EL129" s="135"/>
      <c r="EM129" s="135"/>
      <c r="EN129" s="135"/>
      <c r="EO129" s="135"/>
      <c r="EP129" s="135"/>
      <c r="EQ129" s="135"/>
      <c r="ER129" s="135"/>
      <c r="ES129" s="135"/>
      <c r="ET129" s="135"/>
      <c r="EU129" s="135"/>
      <c r="EV129" s="135"/>
      <c r="EW129" s="135"/>
      <c r="EX129" s="135"/>
      <c r="EY129" s="135"/>
      <c r="EZ129" s="135"/>
      <c r="FA129" s="135"/>
      <c r="FB129" s="135"/>
      <c r="FC129" s="135"/>
      <c r="FD129" s="135"/>
      <c r="FE129" s="135"/>
      <c r="FF129" s="135"/>
      <c r="FG129" s="135"/>
      <c r="FH129" s="135"/>
      <c r="FI129" s="135"/>
      <c r="FJ129" s="135"/>
      <c r="FK129" s="135"/>
      <c r="FL129" s="135"/>
      <c r="FM129" s="135"/>
      <c r="FN129" s="135"/>
      <c r="FO129" s="135"/>
      <c r="FP129" s="135"/>
      <c r="FQ129" s="135"/>
      <c r="FR129" s="135"/>
      <c r="FS129" s="135"/>
      <c r="FT129" s="135"/>
      <c r="FU129" s="135"/>
      <c r="FV129" s="135"/>
      <c r="FW129" s="135"/>
      <c r="FX129" s="135"/>
      <c r="FY129" s="135"/>
      <c r="FZ129" s="135"/>
      <c r="GA129" s="135"/>
      <c r="GB129" s="135"/>
      <c r="GC129" s="135"/>
      <c r="GD129" s="135"/>
      <c r="GE129" s="135"/>
      <c r="GF129" s="135"/>
      <c r="GG129" s="135"/>
      <c r="GH129" s="135"/>
      <c r="GI129" s="135"/>
      <c r="GJ129" s="135"/>
      <c r="GK129" s="135"/>
      <c r="GL129" s="135"/>
      <c r="GM129" s="135"/>
      <c r="GN129" s="135"/>
      <c r="GO129" s="135"/>
      <c r="GP129" s="135"/>
      <c r="GQ129" s="135"/>
      <c r="GR129" s="135"/>
      <c r="GS129" s="135"/>
      <c r="GT129" s="135"/>
      <c r="GU129" s="135"/>
      <c r="GV129" s="135"/>
      <c r="GW129" s="135"/>
      <c r="GX129" s="135"/>
      <c r="GY129" s="135"/>
      <c r="GZ129" s="135"/>
    </row>
    <row r="130" spans="1:208" ht="16.5" customHeight="1">
      <c r="A130" s="739">
        <v>21</v>
      </c>
      <c r="B130" s="781" t="s">
        <v>588</v>
      </c>
      <c r="C130" s="693"/>
      <c r="D130" s="689" t="s">
        <v>522</v>
      </c>
      <c r="E130" s="689" t="s">
        <v>522</v>
      </c>
      <c r="F130" s="689"/>
      <c r="G130" s="700"/>
      <c r="H130" s="701">
        <v>0</v>
      </c>
      <c r="I130" s="599"/>
      <c r="J130" s="599"/>
      <c r="K130" s="599"/>
      <c r="L130" s="599"/>
      <c r="M130" s="599"/>
      <c r="N130" s="599"/>
      <c r="O130" s="599"/>
      <c r="P130" s="697"/>
      <c r="Q130" s="711">
        <f>IF(ISBLANK(A130),"",IF(ISBLANK(G130),SUM(H130:P131),0))</f>
        <v>0</v>
      </c>
      <c r="R130" s="688">
        <f>IF((Q130=""),"",(Q130+R128))</f>
        <v>140</v>
      </c>
      <c r="S130" s="681">
        <f>IF((G130="X"),0,COUNT(H130:P131))</f>
        <v>1</v>
      </c>
      <c r="T130" s="782">
        <v>21</v>
      </c>
      <c r="U130" s="781" t="s">
        <v>582</v>
      </c>
      <c r="V130" s="693"/>
      <c r="W130" s="689"/>
      <c r="X130" s="689"/>
      <c r="Y130" s="689"/>
      <c r="Z130" s="700" t="s">
        <v>522</v>
      </c>
      <c r="AA130" s="701">
        <v>0</v>
      </c>
      <c r="AB130" s="599"/>
      <c r="AC130" s="599"/>
      <c r="AD130" s="599"/>
      <c r="AE130" s="599"/>
      <c r="AF130" s="599"/>
      <c r="AG130" s="599"/>
      <c r="AH130" s="599"/>
      <c r="AI130" s="697"/>
      <c r="AJ130" s="783">
        <f>IF(ISBLANK(T130),"",IF(ISBLANK(Z130),SUM(AA130:AI131),0))</f>
        <v>0</v>
      </c>
      <c r="AK130" s="688">
        <f>IF((AJ130=""),"",(AJ130+AK128))</f>
        <v>104</v>
      </c>
      <c r="AL130" s="681">
        <f>IF((Z130="X"),0,COUNT(AA130:AI131))</f>
        <v>0</v>
      </c>
      <c r="AM130" s="446"/>
      <c r="AN130" s="135"/>
      <c r="AO130" s="135"/>
      <c r="AP130" s="135"/>
      <c r="AQ130" s="135"/>
      <c r="AR130" s="135"/>
      <c r="AS130" s="135"/>
      <c r="AT130" s="135"/>
      <c r="AU130" s="135"/>
      <c r="AV130" s="135"/>
      <c r="AW130" s="135"/>
      <c r="AX130" s="135"/>
      <c r="AY130" s="135"/>
      <c r="AZ130" s="135"/>
      <c r="BA130" s="135"/>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c r="CA130" s="135"/>
      <c r="CB130" s="135"/>
      <c r="CC130" s="135"/>
      <c r="CD130" s="135"/>
      <c r="CE130" s="135"/>
      <c r="CF130" s="135"/>
      <c r="CG130" s="135"/>
      <c r="CH130" s="135"/>
      <c r="CI130" s="135"/>
      <c r="CJ130" s="135"/>
      <c r="CK130" s="135"/>
      <c r="CL130" s="135"/>
      <c r="CM130" s="135"/>
      <c r="CN130" s="135"/>
      <c r="CO130" s="135"/>
      <c r="CP130" s="135"/>
      <c r="CQ130" s="135"/>
      <c r="CR130" s="135"/>
      <c r="CS130" s="135"/>
      <c r="CT130" s="135"/>
      <c r="CU130" s="135"/>
      <c r="CV130" s="135"/>
      <c r="CW130" s="135"/>
      <c r="CX130" s="135"/>
      <c r="CY130" s="135"/>
      <c r="CZ130" s="135"/>
      <c r="DA130" s="135"/>
      <c r="DB130" s="135"/>
      <c r="DC130" s="135"/>
      <c r="DD130" s="135"/>
      <c r="DE130" s="135"/>
      <c r="DF130" s="135"/>
      <c r="DG130" s="135"/>
      <c r="DH130" s="135"/>
      <c r="DI130" s="135"/>
      <c r="DJ130" s="135"/>
      <c r="DK130" s="135"/>
      <c r="DL130" s="135"/>
      <c r="DM130" s="135"/>
      <c r="DN130" s="135"/>
      <c r="DO130" s="135"/>
      <c r="DP130" s="135"/>
      <c r="DQ130" s="135"/>
      <c r="DR130" s="135"/>
      <c r="DS130" s="135"/>
      <c r="DT130" s="135"/>
      <c r="DU130" s="135"/>
      <c r="DV130" s="135"/>
      <c r="DW130" s="135"/>
      <c r="DX130" s="135"/>
      <c r="DY130" s="135"/>
      <c r="DZ130" s="135"/>
      <c r="EA130" s="135"/>
      <c r="EB130" s="135"/>
      <c r="EC130" s="135"/>
      <c r="ED130" s="135"/>
      <c r="EE130" s="135"/>
      <c r="EF130" s="135"/>
      <c r="EG130" s="135"/>
      <c r="EH130" s="135"/>
      <c r="EI130" s="135"/>
      <c r="EJ130" s="135"/>
      <c r="EK130" s="135"/>
      <c r="EL130" s="135"/>
      <c r="EM130" s="135"/>
      <c r="EN130" s="135"/>
      <c r="EO130" s="135"/>
      <c r="EP130" s="135"/>
      <c r="EQ130" s="135"/>
      <c r="ER130" s="135"/>
      <c r="ES130" s="135"/>
      <c r="ET130" s="135"/>
      <c r="EU130" s="135"/>
      <c r="EV130" s="135"/>
      <c r="EW130" s="135"/>
      <c r="EX130" s="135"/>
      <c r="EY130" s="135"/>
      <c r="EZ130" s="135"/>
      <c r="FA130" s="135"/>
      <c r="FB130" s="135"/>
      <c r="FC130" s="135"/>
      <c r="FD130" s="135"/>
      <c r="FE130" s="135"/>
      <c r="FF130" s="135"/>
      <c r="FG130" s="135"/>
      <c r="FH130" s="135"/>
      <c r="FI130" s="135"/>
      <c r="FJ130" s="135"/>
      <c r="FK130" s="135"/>
      <c r="FL130" s="135"/>
      <c r="FM130" s="135"/>
      <c r="FN130" s="135"/>
      <c r="FO130" s="135"/>
      <c r="FP130" s="135"/>
      <c r="FQ130" s="135"/>
      <c r="FR130" s="135"/>
      <c r="FS130" s="135"/>
      <c r="FT130" s="135"/>
      <c r="FU130" s="135"/>
      <c r="FV130" s="135"/>
      <c r="FW130" s="135"/>
      <c r="FX130" s="135"/>
      <c r="FY130" s="135"/>
      <c r="FZ130" s="135"/>
      <c r="GA130" s="135"/>
      <c r="GB130" s="135"/>
      <c r="GC130" s="135"/>
      <c r="GD130" s="135"/>
      <c r="GE130" s="135"/>
      <c r="GF130" s="135"/>
      <c r="GG130" s="135"/>
      <c r="GH130" s="135"/>
      <c r="GI130" s="135"/>
      <c r="GJ130" s="135"/>
      <c r="GK130" s="135"/>
      <c r="GL130" s="135"/>
      <c r="GM130" s="135"/>
      <c r="GN130" s="135"/>
      <c r="GO130" s="135"/>
      <c r="GP130" s="135"/>
      <c r="GQ130" s="135"/>
      <c r="GR130" s="135"/>
      <c r="GS130" s="135"/>
      <c r="GT130" s="135"/>
      <c r="GU130" s="135"/>
      <c r="GV130" s="135"/>
      <c r="GW130" s="135"/>
      <c r="GX130" s="135"/>
      <c r="GY130" s="135"/>
      <c r="GZ130" s="135"/>
    </row>
    <row r="131" spans="1:208" ht="16.5" customHeight="1">
      <c r="A131" s="671"/>
      <c r="B131" s="781"/>
      <c r="C131" s="693"/>
      <c r="D131" s="689"/>
      <c r="E131" s="689"/>
      <c r="F131" s="689"/>
      <c r="G131" s="700"/>
      <c r="H131" s="701"/>
      <c r="I131" s="599"/>
      <c r="J131" s="599"/>
      <c r="K131" s="599"/>
      <c r="L131" s="599"/>
      <c r="M131" s="599"/>
      <c r="N131" s="599"/>
      <c r="O131" s="599"/>
      <c r="P131" s="698"/>
      <c r="Q131" s="712"/>
      <c r="R131" s="688"/>
      <c r="S131" s="681"/>
      <c r="T131" s="782"/>
      <c r="U131" s="781"/>
      <c r="V131" s="693"/>
      <c r="W131" s="689"/>
      <c r="X131" s="689"/>
      <c r="Y131" s="689"/>
      <c r="Z131" s="700"/>
      <c r="AA131" s="701"/>
      <c r="AB131" s="599"/>
      <c r="AC131" s="599"/>
      <c r="AD131" s="599"/>
      <c r="AE131" s="599"/>
      <c r="AF131" s="599"/>
      <c r="AG131" s="599"/>
      <c r="AH131" s="599"/>
      <c r="AI131" s="698"/>
      <c r="AJ131" s="657"/>
      <c r="AK131" s="688"/>
      <c r="AL131" s="681"/>
      <c r="AM131" s="446"/>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c r="CA131" s="135"/>
      <c r="CB131" s="135"/>
      <c r="CC131" s="135"/>
      <c r="CD131" s="135"/>
      <c r="CE131" s="135"/>
      <c r="CF131" s="135"/>
      <c r="CG131" s="135"/>
      <c r="CH131" s="135"/>
      <c r="CI131" s="135"/>
      <c r="CJ131" s="135"/>
      <c r="CK131" s="135"/>
      <c r="CL131" s="135"/>
      <c r="CM131" s="135"/>
      <c r="CN131" s="135"/>
      <c r="CO131" s="135"/>
      <c r="CP131" s="135"/>
      <c r="CQ131" s="135"/>
      <c r="CR131" s="135"/>
      <c r="CS131" s="135"/>
      <c r="CT131" s="135"/>
      <c r="CU131" s="135"/>
      <c r="CV131" s="135"/>
      <c r="CW131" s="135"/>
      <c r="CX131" s="135"/>
      <c r="CY131" s="135"/>
      <c r="CZ131" s="135"/>
      <c r="DA131" s="135"/>
      <c r="DB131" s="135"/>
      <c r="DC131" s="135"/>
      <c r="DD131" s="135"/>
      <c r="DE131" s="135"/>
      <c r="DF131" s="135"/>
      <c r="DG131" s="135"/>
      <c r="DH131" s="135"/>
      <c r="DI131" s="135"/>
      <c r="DJ131" s="135"/>
      <c r="DK131" s="135"/>
      <c r="DL131" s="135"/>
      <c r="DM131" s="135"/>
      <c r="DN131" s="135"/>
      <c r="DO131" s="135"/>
      <c r="DP131" s="135"/>
      <c r="DQ131" s="135"/>
      <c r="DR131" s="135"/>
      <c r="DS131" s="135"/>
      <c r="DT131" s="135"/>
      <c r="DU131" s="135"/>
      <c r="DV131" s="135"/>
      <c r="DW131" s="135"/>
      <c r="DX131" s="135"/>
      <c r="DY131" s="135"/>
      <c r="DZ131" s="135"/>
      <c r="EA131" s="135"/>
      <c r="EB131" s="135"/>
      <c r="EC131" s="135"/>
      <c r="ED131" s="135"/>
      <c r="EE131" s="135"/>
      <c r="EF131" s="135"/>
      <c r="EG131" s="135"/>
      <c r="EH131" s="135"/>
      <c r="EI131" s="135"/>
      <c r="EJ131" s="135"/>
      <c r="EK131" s="135"/>
      <c r="EL131" s="135"/>
      <c r="EM131" s="135"/>
      <c r="EN131" s="135"/>
      <c r="EO131" s="135"/>
      <c r="EP131" s="135"/>
      <c r="EQ131" s="135"/>
      <c r="ER131" s="135"/>
      <c r="ES131" s="135"/>
      <c r="ET131" s="135"/>
      <c r="EU131" s="135"/>
      <c r="EV131" s="135"/>
      <c r="EW131" s="135"/>
      <c r="EX131" s="135"/>
      <c r="EY131" s="135"/>
      <c r="EZ131" s="135"/>
      <c r="FA131" s="135"/>
      <c r="FB131" s="135"/>
      <c r="FC131" s="135"/>
      <c r="FD131" s="135"/>
      <c r="FE131" s="135"/>
      <c r="FF131" s="135"/>
      <c r="FG131" s="135"/>
      <c r="FH131" s="135"/>
      <c r="FI131" s="135"/>
      <c r="FJ131" s="135"/>
      <c r="FK131" s="135"/>
      <c r="FL131" s="135"/>
      <c r="FM131" s="135"/>
      <c r="FN131" s="135"/>
      <c r="FO131" s="135"/>
      <c r="FP131" s="135"/>
      <c r="FQ131" s="135"/>
      <c r="FR131" s="135"/>
      <c r="FS131" s="135"/>
      <c r="FT131" s="135"/>
      <c r="FU131" s="135"/>
      <c r="FV131" s="135"/>
      <c r="FW131" s="135"/>
      <c r="FX131" s="135"/>
      <c r="FY131" s="135"/>
      <c r="FZ131" s="135"/>
      <c r="GA131" s="135"/>
      <c r="GB131" s="135"/>
      <c r="GC131" s="135"/>
      <c r="GD131" s="135"/>
      <c r="GE131" s="135"/>
      <c r="GF131" s="135"/>
      <c r="GG131" s="135"/>
      <c r="GH131" s="135"/>
      <c r="GI131" s="135"/>
      <c r="GJ131" s="135"/>
      <c r="GK131" s="135"/>
      <c r="GL131" s="135"/>
      <c r="GM131" s="135"/>
      <c r="GN131" s="135"/>
      <c r="GO131" s="135"/>
      <c r="GP131" s="135"/>
      <c r="GQ131" s="135"/>
      <c r="GR131" s="135"/>
      <c r="GS131" s="135"/>
      <c r="GT131" s="135"/>
      <c r="GU131" s="135"/>
      <c r="GV131" s="135"/>
      <c r="GW131" s="135"/>
      <c r="GX131" s="135"/>
      <c r="GY131" s="135"/>
      <c r="GZ131" s="135"/>
    </row>
    <row r="132" spans="1:208" ht="16.5" customHeight="1">
      <c r="A132" s="685"/>
      <c r="B132" s="684"/>
      <c r="C132" s="685"/>
      <c r="D132" s="686"/>
      <c r="E132" s="686"/>
      <c r="F132" s="686"/>
      <c r="G132" s="692"/>
      <c r="H132" s="693"/>
      <c r="I132" s="689"/>
      <c r="J132" s="689"/>
      <c r="K132" s="689"/>
      <c r="L132" s="689"/>
      <c r="M132" s="689"/>
      <c r="N132" s="689"/>
      <c r="O132" s="689"/>
      <c r="P132" s="690"/>
      <c r="Q132" s="727" t="str">
        <f>IF(ISBLANK(A132),"",IF(ISBLANK(G132),SUM(H132:P133),0))</f>
        <v/>
      </c>
      <c r="R132" s="688" t="str">
        <f>IF((Q132=""),"",(Q132+R130))</f>
        <v/>
      </c>
      <c r="S132" s="681">
        <f>IF((G132="X"),0,COUNT(H132:P133))</f>
        <v>0</v>
      </c>
      <c r="T132" s="780"/>
      <c r="U132" s="684"/>
      <c r="V132" s="685"/>
      <c r="W132" s="686"/>
      <c r="X132" s="686"/>
      <c r="Y132" s="686"/>
      <c r="Z132" s="692"/>
      <c r="AA132" s="693"/>
      <c r="AB132" s="689"/>
      <c r="AC132" s="689"/>
      <c r="AD132" s="689"/>
      <c r="AE132" s="689"/>
      <c r="AF132" s="689"/>
      <c r="AG132" s="689"/>
      <c r="AH132" s="689"/>
      <c r="AI132" s="690"/>
      <c r="AJ132" s="687" t="str">
        <f>IF(ISBLANK(T132),"",IF(ISBLANK(Z132),SUM(AA132:AI133),0))</f>
        <v/>
      </c>
      <c r="AK132" s="688" t="str">
        <f>IF((AJ132=""),"",(AJ132+AK130))</f>
        <v/>
      </c>
      <c r="AL132" s="681">
        <f>IF((Z132="X"),0,COUNT(AA132:AI133))</f>
        <v>0</v>
      </c>
      <c r="AM132" s="446"/>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c r="CA132" s="135"/>
      <c r="CB132" s="135"/>
      <c r="CC132" s="135"/>
      <c r="CD132" s="135"/>
      <c r="CE132" s="135"/>
      <c r="CF132" s="135"/>
      <c r="CG132" s="135"/>
      <c r="CH132" s="135"/>
      <c r="CI132" s="135"/>
      <c r="CJ132" s="135"/>
      <c r="CK132" s="135"/>
      <c r="CL132" s="135"/>
      <c r="CM132" s="135"/>
      <c r="CN132" s="135"/>
      <c r="CO132" s="135"/>
      <c r="CP132" s="135"/>
      <c r="CQ132" s="135"/>
      <c r="CR132" s="135"/>
      <c r="CS132" s="135"/>
      <c r="CT132" s="135"/>
      <c r="CU132" s="135"/>
      <c r="CV132" s="135"/>
      <c r="CW132" s="135"/>
      <c r="CX132" s="135"/>
      <c r="CY132" s="135"/>
      <c r="CZ132" s="135"/>
      <c r="DA132" s="135"/>
      <c r="DB132" s="135"/>
      <c r="DC132" s="135"/>
      <c r="DD132" s="135"/>
      <c r="DE132" s="135"/>
      <c r="DF132" s="135"/>
      <c r="DG132" s="135"/>
      <c r="DH132" s="135"/>
      <c r="DI132" s="135"/>
      <c r="DJ132" s="135"/>
      <c r="DK132" s="135"/>
      <c r="DL132" s="135"/>
      <c r="DM132" s="135"/>
      <c r="DN132" s="135"/>
      <c r="DO132" s="135"/>
      <c r="DP132" s="135"/>
      <c r="DQ132" s="135"/>
      <c r="DR132" s="135"/>
      <c r="DS132" s="135"/>
      <c r="DT132" s="135"/>
      <c r="DU132" s="135"/>
      <c r="DV132" s="135"/>
      <c r="DW132" s="135"/>
      <c r="DX132" s="135"/>
      <c r="DY132" s="135"/>
      <c r="DZ132" s="135"/>
      <c r="EA132" s="135"/>
      <c r="EB132" s="135"/>
      <c r="EC132" s="135"/>
      <c r="ED132" s="135"/>
      <c r="EE132" s="135"/>
      <c r="EF132" s="135"/>
      <c r="EG132" s="135"/>
      <c r="EH132" s="135"/>
      <c r="EI132" s="135"/>
      <c r="EJ132" s="135"/>
      <c r="EK132" s="135"/>
      <c r="EL132" s="135"/>
      <c r="EM132" s="135"/>
      <c r="EN132" s="135"/>
      <c r="EO132" s="135"/>
      <c r="EP132" s="135"/>
      <c r="EQ132" s="135"/>
      <c r="ER132" s="135"/>
      <c r="ES132" s="135"/>
      <c r="ET132" s="135"/>
      <c r="EU132" s="135"/>
      <c r="EV132" s="135"/>
      <c r="EW132" s="135"/>
      <c r="EX132" s="135"/>
      <c r="EY132" s="135"/>
      <c r="EZ132" s="135"/>
      <c r="FA132" s="135"/>
      <c r="FB132" s="135"/>
      <c r="FC132" s="135"/>
      <c r="FD132" s="135"/>
      <c r="FE132" s="135"/>
      <c r="FF132" s="135"/>
      <c r="FG132" s="135"/>
      <c r="FH132" s="135"/>
      <c r="FI132" s="135"/>
      <c r="FJ132" s="135"/>
      <c r="FK132" s="135"/>
      <c r="FL132" s="135"/>
      <c r="FM132" s="135"/>
      <c r="FN132" s="135"/>
      <c r="FO132" s="135"/>
      <c r="FP132" s="135"/>
      <c r="FQ132" s="135"/>
      <c r="FR132" s="135"/>
      <c r="FS132" s="135"/>
      <c r="FT132" s="135"/>
      <c r="FU132" s="135"/>
      <c r="FV132" s="135"/>
      <c r="FW132" s="135"/>
      <c r="FX132" s="135"/>
      <c r="FY132" s="135"/>
      <c r="FZ132" s="135"/>
      <c r="GA132" s="135"/>
      <c r="GB132" s="135"/>
      <c r="GC132" s="135"/>
      <c r="GD132" s="135"/>
      <c r="GE132" s="135"/>
      <c r="GF132" s="135"/>
      <c r="GG132" s="135"/>
      <c r="GH132" s="135"/>
      <c r="GI132" s="135"/>
      <c r="GJ132" s="135"/>
      <c r="GK132" s="135"/>
      <c r="GL132" s="135"/>
      <c r="GM132" s="135"/>
      <c r="GN132" s="135"/>
      <c r="GO132" s="135"/>
      <c r="GP132" s="135"/>
      <c r="GQ132" s="135"/>
      <c r="GR132" s="135"/>
      <c r="GS132" s="135"/>
      <c r="GT132" s="135"/>
      <c r="GU132" s="135"/>
      <c r="GV132" s="135"/>
      <c r="GW132" s="135"/>
      <c r="GX132" s="135"/>
      <c r="GY132" s="135"/>
      <c r="GZ132" s="135"/>
    </row>
    <row r="133" spans="1:208" ht="16.5" customHeight="1">
      <c r="A133" s="685"/>
      <c r="B133" s="684"/>
      <c r="C133" s="685"/>
      <c r="D133" s="686"/>
      <c r="E133" s="686"/>
      <c r="F133" s="686"/>
      <c r="G133" s="692"/>
      <c r="H133" s="693"/>
      <c r="I133" s="689"/>
      <c r="J133" s="689"/>
      <c r="K133" s="689"/>
      <c r="L133" s="689"/>
      <c r="M133" s="689"/>
      <c r="N133" s="689"/>
      <c r="O133" s="689"/>
      <c r="P133" s="691"/>
      <c r="Q133" s="728"/>
      <c r="R133" s="688"/>
      <c r="S133" s="681"/>
      <c r="T133" s="780"/>
      <c r="U133" s="684"/>
      <c r="V133" s="685"/>
      <c r="W133" s="686"/>
      <c r="X133" s="686"/>
      <c r="Y133" s="686"/>
      <c r="Z133" s="692"/>
      <c r="AA133" s="693"/>
      <c r="AB133" s="689"/>
      <c r="AC133" s="689"/>
      <c r="AD133" s="689"/>
      <c r="AE133" s="689"/>
      <c r="AF133" s="689"/>
      <c r="AG133" s="689"/>
      <c r="AH133" s="689"/>
      <c r="AI133" s="691"/>
      <c r="AJ133" s="687"/>
      <c r="AK133" s="688"/>
      <c r="AL133" s="681"/>
      <c r="AM133" s="446"/>
      <c r="AN133" s="135"/>
      <c r="AO133" s="135"/>
      <c r="AP133" s="135"/>
      <c r="AQ133" s="135"/>
      <c r="AR133" s="135"/>
      <c r="AS133" s="135"/>
      <c r="AT133" s="135"/>
      <c r="AU133" s="135"/>
      <c r="AV133" s="135"/>
      <c r="AW133" s="135"/>
      <c r="AX133" s="135"/>
      <c r="AY133" s="135"/>
      <c r="AZ133" s="135"/>
      <c r="BA133" s="135"/>
      <c r="BB133" s="135"/>
      <c r="BC133" s="135"/>
      <c r="BD133" s="135"/>
      <c r="BE133" s="135"/>
      <c r="BF133" s="135"/>
      <c r="BG133" s="135"/>
      <c r="BH133" s="135"/>
      <c r="BI133" s="135"/>
      <c r="BJ133" s="135"/>
      <c r="BK133" s="135"/>
      <c r="BL133" s="135"/>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5"/>
      <c r="CY133" s="135"/>
      <c r="CZ133" s="135"/>
      <c r="DA133" s="135"/>
      <c r="DB133" s="135"/>
      <c r="DC133" s="135"/>
      <c r="DD133" s="135"/>
      <c r="DE133" s="135"/>
      <c r="DF133" s="135"/>
      <c r="DG133" s="135"/>
      <c r="DH133" s="135"/>
      <c r="DI133" s="135"/>
      <c r="DJ133" s="135"/>
      <c r="DK133" s="135"/>
      <c r="DL133" s="135"/>
      <c r="DM133" s="135"/>
      <c r="DN133" s="135"/>
      <c r="DO133" s="135"/>
      <c r="DP133" s="135"/>
      <c r="DQ133" s="135"/>
      <c r="DR133" s="135"/>
      <c r="DS133" s="135"/>
      <c r="DT133" s="135"/>
      <c r="DU133" s="135"/>
      <c r="DV133" s="135"/>
      <c r="DW133" s="135"/>
      <c r="DX133" s="135"/>
      <c r="DY133" s="135"/>
      <c r="DZ133" s="135"/>
      <c r="EA133" s="135"/>
      <c r="EB133" s="135"/>
      <c r="EC133" s="135"/>
      <c r="ED133" s="135"/>
      <c r="EE133" s="135"/>
      <c r="EF133" s="135"/>
      <c r="EG133" s="135"/>
      <c r="EH133" s="135"/>
      <c r="EI133" s="135"/>
      <c r="EJ133" s="135"/>
      <c r="EK133" s="135"/>
      <c r="EL133" s="135"/>
      <c r="EM133" s="135"/>
      <c r="EN133" s="135"/>
      <c r="EO133" s="135"/>
      <c r="EP133" s="135"/>
      <c r="EQ133" s="135"/>
      <c r="ER133" s="135"/>
      <c r="ES133" s="135"/>
      <c r="ET133" s="135"/>
      <c r="EU133" s="135"/>
      <c r="EV133" s="135"/>
      <c r="EW133" s="135"/>
      <c r="EX133" s="135"/>
      <c r="EY133" s="135"/>
      <c r="EZ133" s="135"/>
      <c r="FA133" s="135"/>
      <c r="FB133" s="135"/>
      <c r="FC133" s="135"/>
      <c r="FD133" s="135"/>
      <c r="FE133" s="135"/>
      <c r="FF133" s="135"/>
      <c r="FG133" s="135"/>
      <c r="FH133" s="135"/>
      <c r="FI133" s="135"/>
      <c r="FJ133" s="135"/>
      <c r="FK133" s="135"/>
      <c r="FL133" s="135"/>
      <c r="FM133" s="135"/>
      <c r="FN133" s="135"/>
      <c r="FO133" s="135"/>
      <c r="FP133" s="135"/>
      <c r="FQ133" s="135"/>
      <c r="FR133" s="135"/>
      <c r="FS133" s="135"/>
      <c r="FT133" s="135"/>
      <c r="FU133" s="135"/>
      <c r="FV133" s="135"/>
      <c r="FW133" s="135"/>
      <c r="FX133" s="135"/>
      <c r="FY133" s="135"/>
      <c r="FZ133" s="135"/>
      <c r="GA133" s="135"/>
      <c r="GB133" s="135"/>
      <c r="GC133" s="135"/>
      <c r="GD133" s="135"/>
      <c r="GE133" s="135"/>
      <c r="GF133" s="135"/>
      <c r="GG133" s="135"/>
      <c r="GH133" s="135"/>
      <c r="GI133" s="135"/>
      <c r="GJ133" s="135"/>
      <c r="GK133" s="135"/>
      <c r="GL133" s="135"/>
      <c r="GM133" s="135"/>
      <c r="GN133" s="135"/>
      <c r="GO133" s="135"/>
      <c r="GP133" s="135"/>
      <c r="GQ133" s="135"/>
      <c r="GR133" s="135"/>
      <c r="GS133" s="135"/>
      <c r="GT133" s="135"/>
      <c r="GU133" s="135"/>
      <c r="GV133" s="135"/>
      <c r="GW133" s="135"/>
      <c r="GX133" s="135"/>
      <c r="GY133" s="135"/>
      <c r="GZ133" s="135"/>
    </row>
    <row r="134" spans="1:208" ht="16.5" customHeight="1">
      <c r="A134" s="739"/>
      <c r="B134" s="781"/>
      <c r="C134" s="693"/>
      <c r="D134" s="689"/>
      <c r="E134" s="689"/>
      <c r="F134" s="689"/>
      <c r="G134" s="700"/>
      <c r="H134" s="701"/>
      <c r="I134" s="599"/>
      <c r="J134" s="599"/>
      <c r="K134" s="599"/>
      <c r="L134" s="599"/>
      <c r="M134" s="599"/>
      <c r="N134" s="599"/>
      <c r="O134" s="599"/>
      <c r="P134" s="697"/>
      <c r="Q134" s="711" t="str">
        <f>IF(ISBLANK(A134),"",IF(ISBLANK(G134),SUM(H134:P135),0))</f>
        <v/>
      </c>
      <c r="R134" s="688" t="str">
        <f>IF((Q134=""),"",(Q134+R132))</f>
        <v/>
      </c>
      <c r="S134" s="681">
        <f>IF((G134="X"),0,COUNT(H134:P135))</f>
        <v>0</v>
      </c>
      <c r="T134" s="782"/>
      <c r="U134" s="781"/>
      <c r="V134" s="693"/>
      <c r="W134" s="689"/>
      <c r="X134" s="689"/>
      <c r="Y134" s="689"/>
      <c r="Z134" s="700"/>
      <c r="AA134" s="701"/>
      <c r="AB134" s="599"/>
      <c r="AC134" s="599"/>
      <c r="AD134" s="599"/>
      <c r="AE134" s="599"/>
      <c r="AF134" s="599"/>
      <c r="AG134" s="599"/>
      <c r="AH134" s="599"/>
      <c r="AI134" s="697"/>
      <c r="AJ134" s="783" t="str">
        <f>IF(ISBLANK(T134),"",IF(ISBLANK(Z134),SUM(AA134:AI135),0))</f>
        <v/>
      </c>
      <c r="AK134" s="688" t="str">
        <f>IF((AJ134=""),"",(AJ134+AK132))</f>
        <v/>
      </c>
      <c r="AL134" s="681">
        <f>IF((Z134="X"),0,COUNT(AA134:AI135))</f>
        <v>0</v>
      </c>
      <c r="AM134" s="446"/>
      <c r="AN134" s="135"/>
      <c r="AO134" s="135"/>
      <c r="AP134" s="135"/>
      <c r="AQ134" s="135"/>
      <c r="AR134" s="135"/>
      <c r="AS134" s="135"/>
      <c r="AT134" s="135"/>
      <c r="AU134" s="135"/>
      <c r="AV134" s="135"/>
      <c r="AW134" s="135"/>
      <c r="AX134" s="135"/>
      <c r="AY134" s="135"/>
      <c r="AZ134" s="135"/>
      <c r="BA134" s="135"/>
      <c r="BB134" s="135"/>
      <c r="BC134" s="135"/>
      <c r="BD134" s="135"/>
      <c r="BE134" s="135"/>
      <c r="BF134" s="135"/>
      <c r="BG134" s="135"/>
      <c r="BH134" s="135"/>
      <c r="BI134" s="135"/>
      <c r="BJ134" s="135"/>
      <c r="BK134" s="135"/>
      <c r="BL134" s="135"/>
      <c r="BM134" s="135"/>
      <c r="BN134" s="135"/>
      <c r="BO134" s="135"/>
      <c r="BP134" s="135"/>
      <c r="BQ134" s="135"/>
      <c r="BR134" s="135"/>
      <c r="BS134" s="135"/>
      <c r="BT134" s="135"/>
      <c r="BU134" s="135"/>
      <c r="BV134" s="135"/>
      <c r="BW134" s="135"/>
      <c r="BX134" s="135"/>
      <c r="BY134" s="135"/>
      <c r="BZ134" s="135"/>
      <c r="CA134" s="135"/>
      <c r="CB134" s="135"/>
      <c r="CC134" s="135"/>
      <c r="CD134" s="135"/>
      <c r="CE134" s="135"/>
      <c r="CF134" s="135"/>
      <c r="CG134" s="135"/>
      <c r="CH134" s="135"/>
      <c r="CI134" s="135"/>
      <c r="CJ134" s="135"/>
      <c r="CK134" s="135"/>
      <c r="CL134" s="135"/>
      <c r="CM134" s="135"/>
      <c r="CN134" s="135"/>
      <c r="CO134" s="135"/>
      <c r="CP134" s="135"/>
      <c r="CQ134" s="135"/>
      <c r="CR134" s="135"/>
      <c r="CS134" s="135"/>
      <c r="CT134" s="135"/>
      <c r="CU134" s="135"/>
      <c r="CV134" s="135"/>
      <c r="CW134" s="135"/>
      <c r="CX134" s="135"/>
      <c r="CY134" s="135"/>
      <c r="CZ134" s="135"/>
      <c r="DA134" s="135"/>
      <c r="DB134" s="135"/>
      <c r="DC134" s="135"/>
      <c r="DD134" s="135"/>
      <c r="DE134" s="135"/>
      <c r="DF134" s="135"/>
      <c r="DG134" s="135"/>
      <c r="DH134" s="135"/>
      <c r="DI134" s="135"/>
      <c r="DJ134" s="135"/>
      <c r="DK134" s="135"/>
      <c r="DL134" s="135"/>
      <c r="DM134" s="135"/>
      <c r="DN134" s="135"/>
      <c r="DO134" s="135"/>
      <c r="DP134" s="135"/>
      <c r="DQ134" s="135"/>
      <c r="DR134" s="135"/>
      <c r="DS134" s="135"/>
      <c r="DT134" s="135"/>
      <c r="DU134" s="135"/>
      <c r="DV134" s="135"/>
      <c r="DW134" s="135"/>
      <c r="DX134" s="135"/>
      <c r="DY134" s="135"/>
      <c r="DZ134" s="135"/>
      <c r="EA134" s="135"/>
      <c r="EB134" s="135"/>
      <c r="EC134" s="135"/>
      <c r="ED134" s="135"/>
      <c r="EE134" s="135"/>
      <c r="EF134" s="135"/>
      <c r="EG134" s="135"/>
      <c r="EH134" s="135"/>
      <c r="EI134" s="135"/>
      <c r="EJ134" s="135"/>
      <c r="EK134" s="135"/>
      <c r="EL134" s="135"/>
      <c r="EM134" s="135"/>
      <c r="EN134" s="135"/>
      <c r="EO134" s="135"/>
      <c r="EP134" s="135"/>
      <c r="EQ134" s="135"/>
      <c r="ER134" s="135"/>
      <c r="ES134" s="135"/>
      <c r="ET134" s="135"/>
      <c r="EU134" s="135"/>
      <c r="EV134" s="135"/>
      <c r="EW134" s="135"/>
      <c r="EX134" s="135"/>
      <c r="EY134" s="135"/>
      <c r="EZ134" s="135"/>
      <c r="FA134" s="135"/>
      <c r="FB134" s="135"/>
      <c r="FC134" s="135"/>
      <c r="FD134" s="135"/>
      <c r="FE134" s="135"/>
      <c r="FF134" s="135"/>
      <c r="FG134" s="135"/>
      <c r="FH134" s="135"/>
      <c r="FI134" s="135"/>
      <c r="FJ134" s="135"/>
      <c r="FK134" s="135"/>
      <c r="FL134" s="135"/>
      <c r="FM134" s="135"/>
      <c r="FN134" s="135"/>
      <c r="FO134" s="135"/>
      <c r="FP134" s="135"/>
      <c r="FQ134" s="135"/>
      <c r="FR134" s="135"/>
      <c r="FS134" s="135"/>
      <c r="FT134" s="135"/>
      <c r="FU134" s="135"/>
      <c r="FV134" s="135"/>
      <c r="FW134" s="135"/>
      <c r="FX134" s="135"/>
      <c r="FY134" s="135"/>
      <c r="FZ134" s="135"/>
      <c r="GA134" s="135"/>
      <c r="GB134" s="135"/>
      <c r="GC134" s="135"/>
      <c r="GD134" s="135"/>
      <c r="GE134" s="135"/>
      <c r="GF134" s="135"/>
      <c r="GG134" s="135"/>
      <c r="GH134" s="135"/>
      <c r="GI134" s="135"/>
      <c r="GJ134" s="135"/>
      <c r="GK134" s="135"/>
      <c r="GL134" s="135"/>
      <c r="GM134" s="135"/>
      <c r="GN134" s="135"/>
      <c r="GO134" s="135"/>
      <c r="GP134" s="135"/>
      <c r="GQ134" s="135"/>
      <c r="GR134" s="135"/>
      <c r="GS134" s="135"/>
      <c r="GT134" s="135"/>
      <c r="GU134" s="135"/>
      <c r="GV134" s="135"/>
      <c r="GW134" s="135"/>
      <c r="GX134" s="135"/>
      <c r="GY134" s="135"/>
      <c r="GZ134" s="135"/>
    </row>
    <row r="135" spans="1:208" ht="16.5" customHeight="1">
      <c r="A135" s="671"/>
      <c r="B135" s="781"/>
      <c r="C135" s="693"/>
      <c r="D135" s="689"/>
      <c r="E135" s="689"/>
      <c r="F135" s="689"/>
      <c r="G135" s="700"/>
      <c r="H135" s="701"/>
      <c r="I135" s="599"/>
      <c r="J135" s="599"/>
      <c r="K135" s="599"/>
      <c r="L135" s="599"/>
      <c r="M135" s="599"/>
      <c r="N135" s="599"/>
      <c r="O135" s="599"/>
      <c r="P135" s="698"/>
      <c r="Q135" s="712"/>
      <c r="R135" s="688"/>
      <c r="S135" s="681"/>
      <c r="T135" s="782"/>
      <c r="U135" s="781"/>
      <c r="V135" s="693"/>
      <c r="W135" s="689"/>
      <c r="X135" s="689"/>
      <c r="Y135" s="689"/>
      <c r="Z135" s="700"/>
      <c r="AA135" s="701"/>
      <c r="AB135" s="599"/>
      <c r="AC135" s="599"/>
      <c r="AD135" s="599"/>
      <c r="AE135" s="599"/>
      <c r="AF135" s="599"/>
      <c r="AG135" s="599"/>
      <c r="AH135" s="599"/>
      <c r="AI135" s="698"/>
      <c r="AJ135" s="657"/>
      <c r="AK135" s="688"/>
      <c r="AL135" s="681"/>
      <c r="AM135" s="446"/>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c r="CA135" s="135"/>
      <c r="CB135" s="135"/>
      <c r="CC135" s="135"/>
      <c r="CD135" s="135"/>
      <c r="CE135" s="135"/>
      <c r="CF135" s="135"/>
      <c r="CG135" s="135"/>
      <c r="CH135" s="135"/>
      <c r="CI135" s="135"/>
      <c r="CJ135" s="135"/>
      <c r="CK135" s="135"/>
      <c r="CL135" s="135"/>
      <c r="CM135" s="135"/>
      <c r="CN135" s="135"/>
      <c r="CO135" s="135"/>
      <c r="CP135" s="135"/>
      <c r="CQ135" s="135"/>
      <c r="CR135" s="135"/>
      <c r="CS135" s="135"/>
      <c r="CT135" s="135"/>
      <c r="CU135" s="135"/>
      <c r="CV135" s="135"/>
      <c r="CW135" s="135"/>
      <c r="CX135" s="135"/>
      <c r="CY135" s="135"/>
      <c r="CZ135" s="135"/>
      <c r="DA135" s="135"/>
      <c r="DB135" s="135"/>
      <c r="DC135" s="135"/>
      <c r="DD135" s="135"/>
      <c r="DE135" s="135"/>
      <c r="DF135" s="135"/>
      <c r="DG135" s="135"/>
      <c r="DH135" s="135"/>
      <c r="DI135" s="135"/>
      <c r="DJ135" s="135"/>
      <c r="DK135" s="135"/>
      <c r="DL135" s="135"/>
      <c r="DM135" s="135"/>
      <c r="DN135" s="135"/>
      <c r="DO135" s="135"/>
      <c r="DP135" s="135"/>
      <c r="DQ135" s="135"/>
      <c r="DR135" s="135"/>
      <c r="DS135" s="135"/>
      <c r="DT135" s="135"/>
      <c r="DU135" s="135"/>
      <c r="DV135" s="135"/>
      <c r="DW135" s="135"/>
      <c r="DX135" s="135"/>
      <c r="DY135" s="135"/>
      <c r="DZ135" s="135"/>
      <c r="EA135" s="135"/>
      <c r="EB135" s="135"/>
      <c r="EC135" s="135"/>
      <c r="ED135" s="135"/>
      <c r="EE135" s="135"/>
      <c r="EF135" s="135"/>
      <c r="EG135" s="135"/>
      <c r="EH135" s="135"/>
      <c r="EI135" s="135"/>
      <c r="EJ135" s="135"/>
      <c r="EK135" s="135"/>
      <c r="EL135" s="135"/>
      <c r="EM135" s="135"/>
      <c r="EN135" s="135"/>
      <c r="EO135" s="135"/>
      <c r="EP135" s="135"/>
      <c r="EQ135" s="135"/>
      <c r="ER135" s="135"/>
      <c r="ES135" s="135"/>
      <c r="ET135" s="135"/>
      <c r="EU135" s="135"/>
      <c r="EV135" s="135"/>
      <c r="EW135" s="135"/>
      <c r="EX135" s="135"/>
      <c r="EY135" s="135"/>
      <c r="EZ135" s="135"/>
      <c r="FA135" s="135"/>
      <c r="FB135" s="135"/>
      <c r="FC135" s="135"/>
      <c r="FD135" s="135"/>
      <c r="FE135" s="135"/>
      <c r="FF135" s="135"/>
      <c r="FG135" s="135"/>
      <c r="FH135" s="135"/>
      <c r="FI135" s="135"/>
      <c r="FJ135" s="135"/>
      <c r="FK135" s="135"/>
      <c r="FL135" s="135"/>
      <c r="FM135" s="135"/>
      <c r="FN135" s="135"/>
      <c r="FO135" s="135"/>
      <c r="FP135" s="135"/>
      <c r="FQ135" s="135"/>
      <c r="FR135" s="135"/>
      <c r="FS135" s="135"/>
      <c r="FT135" s="135"/>
      <c r="FU135" s="135"/>
      <c r="FV135" s="135"/>
      <c r="FW135" s="135"/>
      <c r="FX135" s="135"/>
      <c r="FY135" s="135"/>
      <c r="FZ135" s="135"/>
      <c r="GA135" s="135"/>
      <c r="GB135" s="135"/>
      <c r="GC135" s="135"/>
      <c r="GD135" s="135"/>
      <c r="GE135" s="135"/>
      <c r="GF135" s="135"/>
      <c r="GG135" s="135"/>
      <c r="GH135" s="135"/>
      <c r="GI135" s="135"/>
      <c r="GJ135" s="135"/>
      <c r="GK135" s="135"/>
      <c r="GL135" s="135"/>
      <c r="GM135" s="135"/>
      <c r="GN135" s="135"/>
      <c r="GO135" s="135"/>
      <c r="GP135" s="135"/>
      <c r="GQ135" s="135"/>
      <c r="GR135" s="135"/>
      <c r="GS135" s="135"/>
      <c r="GT135" s="135"/>
      <c r="GU135" s="135"/>
      <c r="GV135" s="135"/>
      <c r="GW135" s="135"/>
      <c r="GX135" s="135"/>
      <c r="GY135" s="135"/>
      <c r="GZ135" s="135"/>
    </row>
    <row r="136" spans="1:208" ht="16.5" customHeight="1">
      <c r="A136" s="685"/>
      <c r="B136" s="684"/>
      <c r="C136" s="685"/>
      <c r="D136" s="686"/>
      <c r="E136" s="686"/>
      <c r="F136" s="686"/>
      <c r="G136" s="692"/>
      <c r="H136" s="693"/>
      <c r="I136" s="689"/>
      <c r="J136" s="689"/>
      <c r="K136" s="689"/>
      <c r="L136" s="689"/>
      <c r="M136" s="689"/>
      <c r="N136" s="689"/>
      <c r="O136" s="689"/>
      <c r="P136" s="690"/>
      <c r="Q136" s="727" t="str">
        <f>IF(ISBLANK(A136),"",IF(ISBLANK(G136),SUM(H136:P137),0))</f>
        <v/>
      </c>
      <c r="R136" s="688" t="str">
        <f>IF((Q136=""),"",(Q136+R134))</f>
        <v/>
      </c>
      <c r="S136" s="681">
        <f>IF((G136="X"),0,COUNT(H136:P137))</f>
        <v>0</v>
      </c>
      <c r="T136" s="780"/>
      <c r="U136" s="684"/>
      <c r="V136" s="685"/>
      <c r="W136" s="686"/>
      <c r="X136" s="686"/>
      <c r="Y136" s="686"/>
      <c r="Z136" s="692"/>
      <c r="AA136" s="693"/>
      <c r="AB136" s="689"/>
      <c r="AC136" s="689"/>
      <c r="AD136" s="689"/>
      <c r="AE136" s="689"/>
      <c r="AF136" s="689"/>
      <c r="AG136" s="689"/>
      <c r="AH136" s="689"/>
      <c r="AI136" s="690"/>
      <c r="AJ136" s="687" t="str">
        <f>IF(ISBLANK(T136),"",IF(ISBLANK(Z136),SUM(AA136:AI137),0))</f>
        <v/>
      </c>
      <c r="AK136" s="688" t="str">
        <f>IF((AJ136=""),"",(AJ136+AK134))</f>
        <v/>
      </c>
      <c r="AL136" s="681">
        <f>IF((Z136="X"),0,COUNT(AA136:AI137))</f>
        <v>0</v>
      </c>
      <c r="AM136" s="446"/>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c r="CA136" s="135"/>
      <c r="CB136" s="135"/>
      <c r="CC136" s="135"/>
      <c r="CD136" s="135"/>
      <c r="CE136" s="135"/>
      <c r="CF136" s="135"/>
      <c r="CG136" s="135"/>
      <c r="CH136" s="135"/>
      <c r="CI136" s="135"/>
      <c r="CJ136" s="135"/>
      <c r="CK136" s="135"/>
      <c r="CL136" s="135"/>
      <c r="CM136" s="135"/>
      <c r="CN136" s="135"/>
      <c r="CO136" s="135"/>
      <c r="CP136" s="135"/>
      <c r="CQ136" s="135"/>
      <c r="CR136" s="135"/>
      <c r="CS136" s="135"/>
      <c r="CT136" s="135"/>
      <c r="CU136" s="135"/>
      <c r="CV136" s="135"/>
      <c r="CW136" s="135"/>
      <c r="CX136" s="135"/>
      <c r="CY136" s="135"/>
      <c r="CZ136" s="135"/>
      <c r="DA136" s="135"/>
      <c r="DB136" s="135"/>
      <c r="DC136" s="135"/>
      <c r="DD136" s="135"/>
      <c r="DE136" s="135"/>
      <c r="DF136" s="135"/>
      <c r="DG136" s="135"/>
      <c r="DH136" s="135"/>
      <c r="DI136" s="135"/>
      <c r="DJ136" s="135"/>
      <c r="DK136" s="135"/>
      <c r="DL136" s="135"/>
      <c r="DM136" s="135"/>
      <c r="DN136" s="135"/>
      <c r="DO136" s="135"/>
      <c r="DP136" s="135"/>
      <c r="DQ136" s="135"/>
      <c r="DR136" s="135"/>
      <c r="DS136" s="135"/>
      <c r="DT136" s="135"/>
      <c r="DU136" s="135"/>
      <c r="DV136" s="135"/>
      <c r="DW136" s="135"/>
      <c r="DX136" s="135"/>
      <c r="DY136" s="135"/>
      <c r="DZ136" s="135"/>
      <c r="EA136" s="135"/>
      <c r="EB136" s="135"/>
      <c r="EC136" s="135"/>
      <c r="ED136" s="135"/>
      <c r="EE136" s="135"/>
      <c r="EF136" s="135"/>
      <c r="EG136" s="135"/>
      <c r="EH136" s="135"/>
      <c r="EI136" s="135"/>
      <c r="EJ136" s="135"/>
      <c r="EK136" s="135"/>
      <c r="EL136" s="135"/>
      <c r="EM136" s="135"/>
      <c r="EN136" s="135"/>
      <c r="EO136" s="135"/>
      <c r="EP136" s="135"/>
      <c r="EQ136" s="135"/>
      <c r="ER136" s="135"/>
      <c r="ES136" s="135"/>
      <c r="ET136" s="135"/>
      <c r="EU136" s="135"/>
      <c r="EV136" s="135"/>
      <c r="EW136" s="135"/>
      <c r="EX136" s="135"/>
      <c r="EY136" s="135"/>
      <c r="EZ136" s="135"/>
      <c r="FA136" s="135"/>
      <c r="FB136" s="135"/>
      <c r="FC136" s="135"/>
      <c r="FD136" s="135"/>
      <c r="FE136" s="135"/>
      <c r="FF136" s="135"/>
      <c r="FG136" s="135"/>
      <c r="FH136" s="135"/>
      <c r="FI136" s="135"/>
      <c r="FJ136" s="135"/>
      <c r="FK136" s="135"/>
      <c r="FL136" s="135"/>
      <c r="FM136" s="135"/>
      <c r="FN136" s="135"/>
      <c r="FO136" s="135"/>
      <c r="FP136" s="135"/>
      <c r="FQ136" s="135"/>
      <c r="FR136" s="135"/>
      <c r="FS136" s="135"/>
      <c r="FT136" s="135"/>
      <c r="FU136" s="135"/>
      <c r="FV136" s="135"/>
      <c r="FW136" s="135"/>
      <c r="FX136" s="135"/>
      <c r="FY136" s="135"/>
      <c r="FZ136" s="135"/>
      <c r="GA136" s="135"/>
      <c r="GB136" s="135"/>
      <c r="GC136" s="135"/>
      <c r="GD136" s="135"/>
      <c r="GE136" s="135"/>
      <c r="GF136" s="135"/>
      <c r="GG136" s="135"/>
      <c r="GH136" s="135"/>
      <c r="GI136" s="135"/>
      <c r="GJ136" s="135"/>
      <c r="GK136" s="135"/>
      <c r="GL136" s="135"/>
      <c r="GM136" s="135"/>
      <c r="GN136" s="135"/>
      <c r="GO136" s="135"/>
      <c r="GP136" s="135"/>
      <c r="GQ136" s="135"/>
      <c r="GR136" s="135"/>
      <c r="GS136" s="135"/>
      <c r="GT136" s="135"/>
      <c r="GU136" s="135"/>
      <c r="GV136" s="135"/>
      <c r="GW136" s="135"/>
      <c r="GX136" s="135"/>
      <c r="GY136" s="135"/>
      <c r="GZ136" s="135"/>
    </row>
    <row r="137" spans="1:208" ht="16.5" customHeight="1">
      <c r="A137" s="685"/>
      <c r="B137" s="684"/>
      <c r="C137" s="685"/>
      <c r="D137" s="686"/>
      <c r="E137" s="686"/>
      <c r="F137" s="686"/>
      <c r="G137" s="692"/>
      <c r="H137" s="693"/>
      <c r="I137" s="689"/>
      <c r="J137" s="689"/>
      <c r="K137" s="689"/>
      <c r="L137" s="689"/>
      <c r="M137" s="689"/>
      <c r="N137" s="689"/>
      <c r="O137" s="689"/>
      <c r="P137" s="691"/>
      <c r="Q137" s="728"/>
      <c r="R137" s="688"/>
      <c r="S137" s="681"/>
      <c r="T137" s="780"/>
      <c r="U137" s="684"/>
      <c r="V137" s="685"/>
      <c r="W137" s="686"/>
      <c r="X137" s="686"/>
      <c r="Y137" s="686"/>
      <c r="Z137" s="692"/>
      <c r="AA137" s="693"/>
      <c r="AB137" s="689"/>
      <c r="AC137" s="689"/>
      <c r="AD137" s="689"/>
      <c r="AE137" s="689"/>
      <c r="AF137" s="689"/>
      <c r="AG137" s="689"/>
      <c r="AH137" s="689"/>
      <c r="AI137" s="691"/>
      <c r="AJ137" s="687"/>
      <c r="AK137" s="688"/>
      <c r="AL137" s="681"/>
      <c r="AM137" s="446"/>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c r="CA137" s="135"/>
      <c r="CB137" s="135"/>
      <c r="CC137" s="135"/>
      <c r="CD137" s="135"/>
      <c r="CE137" s="135"/>
      <c r="CF137" s="135"/>
      <c r="CG137" s="135"/>
      <c r="CH137" s="135"/>
      <c r="CI137" s="135"/>
      <c r="CJ137" s="135"/>
      <c r="CK137" s="135"/>
      <c r="CL137" s="135"/>
      <c r="CM137" s="135"/>
      <c r="CN137" s="135"/>
      <c r="CO137" s="135"/>
      <c r="CP137" s="135"/>
      <c r="CQ137" s="135"/>
      <c r="CR137" s="135"/>
      <c r="CS137" s="135"/>
      <c r="CT137" s="135"/>
      <c r="CU137" s="135"/>
      <c r="CV137" s="135"/>
      <c r="CW137" s="135"/>
      <c r="CX137" s="135"/>
      <c r="CY137" s="135"/>
      <c r="CZ137" s="135"/>
      <c r="DA137" s="135"/>
      <c r="DB137" s="135"/>
      <c r="DC137" s="135"/>
      <c r="DD137" s="135"/>
      <c r="DE137" s="135"/>
      <c r="DF137" s="135"/>
      <c r="DG137" s="135"/>
      <c r="DH137" s="135"/>
      <c r="DI137" s="135"/>
      <c r="DJ137" s="135"/>
      <c r="DK137" s="135"/>
      <c r="DL137" s="135"/>
      <c r="DM137" s="135"/>
      <c r="DN137" s="135"/>
      <c r="DO137" s="135"/>
      <c r="DP137" s="135"/>
      <c r="DQ137" s="135"/>
      <c r="DR137" s="135"/>
      <c r="DS137" s="135"/>
      <c r="DT137" s="135"/>
      <c r="DU137" s="135"/>
      <c r="DV137" s="135"/>
      <c r="DW137" s="135"/>
      <c r="DX137" s="135"/>
      <c r="DY137" s="135"/>
      <c r="DZ137" s="135"/>
      <c r="EA137" s="135"/>
      <c r="EB137" s="135"/>
      <c r="EC137" s="135"/>
      <c r="ED137" s="135"/>
      <c r="EE137" s="135"/>
      <c r="EF137" s="135"/>
      <c r="EG137" s="135"/>
      <c r="EH137" s="135"/>
      <c r="EI137" s="135"/>
      <c r="EJ137" s="135"/>
      <c r="EK137" s="135"/>
      <c r="EL137" s="135"/>
      <c r="EM137" s="135"/>
      <c r="EN137" s="135"/>
      <c r="EO137" s="135"/>
      <c r="EP137" s="135"/>
      <c r="EQ137" s="135"/>
      <c r="ER137" s="135"/>
      <c r="ES137" s="135"/>
      <c r="ET137" s="135"/>
      <c r="EU137" s="135"/>
      <c r="EV137" s="135"/>
      <c r="EW137" s="135"/>
      <c r="EX137" s="135"/>
      <c r="EY137" s="135"/>
      <c r="EZ137" s="135"/>
      <c r="FA137" s="135"/>
      <c r="FB137" s="135"/>
      <c r="FC137" s="135"/>
      <c r="FD137" s="135"/>
      <c r="FE137" s="135"/>
      <c r="FF137" s="135"/>
      <c r="FG137" s="135"/>
      <c r="FH137" s="135"/>
      <c r="FI137" s="135"/>
      <c r="FJ137" s="135"/>
      <c r="FK137" s="135"/>
      <c r="FL137" s="135"/>
      <c r="FM137" s="135"/>
      <c r="FN137" s="135"/>
      <c r="FO137" s="135"/>
      <c r="FP137" s="135"/>
      <c r="FQ137" s="135"/>
      <c r="FR137" s="135"/>
      <c r="FS137" s="135"/>
      <c r="FT137" s="135"/>
      <c r="FU137" s="135"/>
      <c r="FV137" s="135"/>
      <c r="FW137" s="135"/>
      <c r="FX137" s="135"/>
      <c r="FY137" s="135"/>
      <c r="FZ137" s="135"/>
      <c r="GA137" s="135"/>
      <c r="GB137" s="135"/>
      <c r="GC137" s="135"/>
      <c r="GD137" s="135"/>
      <c r="GE137" s="135"/>
      <c r="GF137" s="135"/>
      <c r="GG137" s="135"/>
      <c r="GH137" s="135"/>
      <c r="GI137" s="135"/>
      <c r="GJ137" s="135"/>
      <c r="GK137" s="135"/>
      <c r="GL137" s="135"/>
      <c r="GM137" s="135"/>
      <c r="GN137" s="135"/>
      <c r="GO137" s="135"/>
      <c r="GP137" s="135"/>
      <c r="GQ137" s="135"/>
      <c r="GR137" s="135"/>
      <c r="GS137" s="135"/>
      <c r="GT137" s="135"/>
      <c r="GU137" s="135"/>
      <c r="GV137" s="135"/>
      <c r="GW137" s="135"/>
      <c r="GX137" s="135"/>
      <c r="GY137" s="135"/>
      <c r="GZ137" s="135"/>
    </row>
    <row r="138" spans="1:208" ht="16.5" customHeight="1">
      <c r="A138" s="739"/>
      <c r="B138" s="781"/>
      <c r="C138" s="693"/>
      <c r="D138" s="689"/>
      <c r="E138" s="689"/>
      <c r="F138" s="689"/>
      <c r="G138" s="700"/>
      <c r="H138" s="701"/>
      <c r="I138" s="599"/>
      <c r="J138" s="599"/>
      <c r="K138" s="599"/>
      <c r="L138" s="599"/>
      <c r="M138" s="599"/>
      <c r="N138" s="599"/>
      <c r="O138" s="599"/>
      <c r="P138" s="697"/>
      <c r="Q138" s="711" t="str">
        <f>IF(ISBLANK(A138),"",IF(ISBLANK(G138),SUM(H138:P139),0))</f>
        <v/>
      </c>
      <c r="R138" s="688" t="str">
        <f>IF((Q138=""),"",(Q138+R136))</f>
        <v/>
      </c>
      <c r="S138" s="681">
        <f>IF((G138="X"),0,COUNT(H138:P139))</f>
        <v>0</v>
      </c>
      <c r="T138" s="782"/>
      <c r="U138" s="781"/>
      <c r="V138" s="693"/>
      <c r="W138" s="689"/>
      <c r="X138" s="689"/>
      <c r="Y138" s="689"/>
      <c r="Z138" s="700"/>
      <c r="AA138" s="701"/>
      <c r="AB138" s="599"/>
      <c r="AC138" s="599"/>
      <c r="AD138" s="599"/>
      <c r="AE138" s="599"/>
      <c r="AF138" s="599"/>
      <c r="AG138" s="599"/>
      <c r="AH138" s="599"/>
      <c r="AI138" s="697"/>
      <c r="AJ138" s="783" t="str">
        <f>IF(ISBLANK(T138),"",IF(ISBLANK(Z138),SUM(AA138:AI139),0))</f>
        <v/>
      </c>
      <c r="AK138" s="688" t="str">
        <f>IF((AJ138=""),"",(AJ138+AK136))</f>
        <v/>
      </c>
      <c r="AL138" s="681">
        <f>IF((Z138="X"),0,COUNT(AA138:AI139))</f>
        <v>0</v>
      </c>
      <c r="AM138" s="446"/>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c r="CA138" s="135"/>
      <c r="CB138" s="135"/>
      <c r="CC138" s="135"/>
      <c r="CD138" s="135"/>
      <c r="CE138" s="135"/>
      <c r="CF138" s="135"/>
      <c r="CG138" s="135"/>
      <c r="CH138" s="135"/>
      <c r="CI138" s="135"/>
      <c r="CJ138" s="135"/>
      <c r="CK138" s="135"/>
      <c r="CL138" s="135"/>
      <c r="CM138" s="135"/>
      <c r="CN138" s="135"/>
      <c r="CO138" s="135"/>
      <c r="CP138" s="135"/>
      <c r="CQ138" s="135"/>
      <c r="CR138" s="135"/>
      <c r="CS138" s="135"/>
      <c r="CT138" s="135"/>
      <c r="CU138" s="135"/>
      <c r="CV138" s="135"/>
      <c r="CW138" s="135"/>
      <c r="CX138" s="135"/>
      <c r="CY138" s="135"/>
      <c r="CZ138" s="135"/>
      <c r="DA138" s="135"/>
      <c r="DB138" s="135"/>
      <c r="DC138" s="135"/>
      <c r="DD138" s="135"/>
      <c r="DE138" s="135"/>
      <c r="DF138" s="135"/>
      <c r="DG138" s="135"/>
      <c r="DH138" s="135"/>
      <c r="DI138" s="135"/>
      <c r="DJ138" s="135"/>
      <c r="DK138" s="135"/>
      <c r="DL138" s="135"/>
      <c r="DM138" s="135"/>
      <c r="DN138" s="135"/>
      <c r="DO138" s="135"/>
      <c r="DP138" s="135"/>
      <c r="DQ138" s="135"/>
      <c r="DR138" s="135"/>
      <c r="DS138" s="135"/>
      <c r="DT138" s="135"/>
      <c r="DU138" s="135"/>
      <c r="DV138" s="135"/>
      <c r="DW138" s="135"/>
      <c r="DX138" s="135"/>
      <c r="DY138" s="135"/>
      <c r="DZ138" s="135"/>
      <c r="EA138" s="135"/>
      <c r="EB138" s="135"/>
      <c r="EC138" s="135"/>
      <c r="ED138" s="135"/>
      <c r="EE138" s="135"/>
      <c r="EF138" s="135"/>
      <c r="EG138" s="135"/>
      <c r="EH138" s="135"/>
      <c r="EI138" s="135"/>
      <c r="EJ138" s="135"/>
      <c r="EK138" s="135"/>
      <c r="EL138" s="135"/>
      <c r="EM138" s="135"/>
      <c r="EN138" s="135"/>
      <c r="EO138" s="135"/>
      <c r="EP138" s="135"/>
      <c r="EQ138" s="135"/>
      <c r="ER138" s="135"/>
      <c r="ES138" s="135"/>
      <c r="ET138" s="135"/>
      <c r="EU138" s="135"/>
      <c r="EV138" s="135"/>
      <c r="EW138" s="135"/>
      <c r="EX138" s="135"/>
      <c r="EY138" s="135"/>
      <c r="EZ138" s="135"/>
      <c r="FA138" s="135"/>
      <c r="FB138" s="135"/>
      <c r="FC138" s="135"/>
      <c r="FD138" s="135"/>
      <c r="FE138" s="135"/>
      <c r="FF138" s="135"/>
      <c r="FG138" s="135"/>
      <c r="FH138" s="135"/>
      <c r="FI138" s="135"/>
      <c r="FJ138" s="135"/>
      <c r="FK138" s="135"/>
      <c r="FL138" s="135"/>
      <c r="FM138" s="135"/>
      <c r="FN138" s="135"/>
      <c r="FO138" s="135"/>
      <c r="FP138" s="135"/>
      <c r="FQ138" s="135"/>
      <c r="FR138" s="135"/>
      <c r="FS138" s="135"/>
      <c r="FT138" s="135"/>
      <c r="FU138" s="135"/>
      <c r="FV138" s="135"/>
      <c r="FW138" s="135"/>
      <c r="FX138" s="135"/>
      <c r="FY138" s="135"/>
      <c r="FZ138" s="135"/>
      <c r="GA138" s="135"/>
      <c r="GB138" s="135"/>
      <c r="GC138" s="135"/>
      <c r="GD138" s="135"/>
      <c r="GE138" s="135"/>
      <c r="GF138" s="135"/>
      <c r="GG138" s="135"/>
      <c r="GH138" s="135"/>
      <c r="GI138" s="135"/>
      <c r="GJ138" s="135"/>
      <c r="GK138" s="135"/>
      <c r="GL138" s="135"/>
      <c r="GM138" s="135"/>
      <c r="GN138" s="135"/>
      <c r="GO138" s="135"/>
      <c r="GP138" s="135"/>
      <c r="GQ138" s="135"/>
      <c r="GR138" s="135"/>
      <c r="GS138" s="135"/>
      <c r="GT138" s="135"/>
      <c r="GU138" s="135"/>
      <c r="GV138" s="135"/>
      <c r="GW138" s="135"/>
      <c r="GX138" s="135"/>
      <c r="GY138" s="135"/>
      <c r="GZ138" s="135"/>
    </row>
    <row r="139" spans="1:208" ht="16.5" customHeight="1">
      <c r="A139" s="671"/>
      <c r="B139" s="781"/>
      <c r="C139" s="693"/>
      <c r="D139" s="689"/>
      <c r="E139" s="689"/>
      <c r="F139" s="689"/>
      <c r="G139" s="700"/>
      <c r="H139" s="701"/>
      <c r="I139" s="599"/>
      <c r="J139" s="599"/>
      <c r="K139" s="599"/>
      <c r="L139" s="599"/>
      <c r="M139" s="599"/>
      <c r="N139" s="599"/>
      <c r="O139" s="599"/>
      <c r="P139" s="698"/>
      <c r="Q139" s="712"/>
      <c r="R139" s="688"/>
      <c r="S139" s="681"/>
      <c r="T139" s="782"/>
      <c r="U139" s="781"/>
      <c r="V139" s="693"/>
      <c r="W139" s="689"/>
      <c r="X139" s="689"/>
      <c r="Y139" s="689"/>
      <c r="Z139" s="700"/>
      <c r="AA139" s="701"/>
      <c r="AB139" s="599"/>
      <c r="AC139" s="599"/>
      <c r="AD139" s="599"/>
      <c r="AE139" s="599"/>
      <c r="AF139" s="599"/>
      <c r="AG139" s="599"/>
      <c r="AH139" s="599"/>
      <c r="AI139" s="698"/>
      <c r="AJ139" s="657"/>
      <c r="AK139" s="688"/>
      <c r="AL139" s="681"/>
      <c r="AM139" s="446"/>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c r="CA139" s="135"/>
      <c r="CB139" s="135"/>
      <c r="CC139" s="135"/>
      <c r="CD139" s="135"/>
      <c r="CE139" s="135"/>
      <c r="CF139" s="135"/>
      <c r="CG139" s="135"/>
      <c r="CH139" s="135"/>
      <c r="CI139" s="135"/>
      <c r="CJ139" s="135"/>
      <c r="CK139" s="135"/>
      <c r="CL139" s="135"/>
      <c r="CM139" s="135"/>
      <c r="CN139" s="135"/>
      <c r="CO139" s="135"/>
      <c r="CP139" s="135"/>
      <c r="CQ139" s="135"/>
      <c r="CR139" s="135"/>
      <c r="CS139" s="135"/>
      <c r="CT139" s="135"/>
      <c r="CU139" s="135"/>
      <c r="CV139" s="135"/>
      <c r="CW139" s="135"/>
      <c r="CX139" s="135"/>
      <c r="CY139" s="135"/>
      <c r="CZ139" s="135"/>
      <c r="DA139" s="135"/>
      <c r="DB139" s="135"/>
      <c r="DC139" s="135"/>
      <c r="DD139" s="135"/>
      <c r="DE139" s="135"/>
      <c r="DF139" s="135"/>
      <c r="DG139" s="135"/>
      <c r="DH139" s="135"/>
      <c r="DI139" s="135"/>
      <c r="DJ139" s="135"/>
      <c r="DK139" s="135"/>
      <c r="DL139" s="135"/>
      <c r="DM139" s="135"/>
      <c r="DN139" s="135"/>
      <c r="DO139" s="135"/>
      <c r="DP139" s="135"/>
      <c r="DQ139" s="135"/>
      <c r="DR139" s="135"/>
      <c r="DS139" s="135"/>
      <c r="DT139" s="135"/>
      <c r="DU139" s="135"/>
      <c r="DV139" s="135"/>
      <c r="DW139" s="135"/>
      <c r="DX139" s="135"/>
      <c r="DY139" s="135"/>
      <c r="DZ139" s="135"/>
      <c r="EA139" s="135"/>
      <c r="EB139" s="135"/>
      <c r="EC139" s="135"/>
      <c r="ED139" s="135"/>
      <c r="EE139" s="135"/>
      <c r="EF139" s="135"/>
      <c r="EG139" s="135"/>
      <c r="EH139" s="135"/>
      <c r="EI139" s="135"/>
      <c r="EJ139" s="135"/>
      <c r="EK139" s="135"/>
      <c r="EL139" s="135"/>
      <c r="EM139" s="135"/>
      <c r="EN139" s="135"/>
      <c r="EO139" s="135"/>
      <c r="EP139" s="135"/>
      <c r="EQ139" s="135"/>
      <c r="ER139" s="135"/>
      <c r="ES139" s="135"/>
      <c r="ET139" s="135"/>
      <c r="EU139" s="135"/>
      <c r="EV139" s="135"/>
      <c r="EW139" s="135"/>
      <c r="EX139" s="135"/>
      <c r="EY139" s="135"/>
      <c r="EZ139" s="135"/>
      <c r="FA139" s="135"/>
      <c r="FB139" s="135"/>
      <c r="FC139" s="135"/>
      <c r="FD139" s="135"/>
      <c r="FE139" s="135"/>
      <c r="FF139" s="135"/>
      <c r="FG139" s="135"/>
      <c r="FH139" s="135"/>
      <c r="FI139" s="135"/>
      <c r="FJ139" s="135"/>
      <c r="FK139" s="135"/>
      <c r="FL139" s="135"/>
      <c r="FM139" s="135"/>
      <c r="FN139" s="135"/>
      <c r="FO139" s="135"/>
      <c r="FP139" s="135"/>
      <c r="FQ139" s="135"/>
      <c r="FR139" s="135"/>
      <c r="FS139" s="135"/>
      <c r="FT139" s="135"/>
      <c r="FU139" s="135"/>
      <c r="FV139" s="135"/>
      <c r="FW139" s="135"/>
      <c r="FX139" s="135"/>
      <c r="FY139" s="135"/>
      <c r="FZ139" s="135"/>
      <c r="GA139" s="135"/>
      <c r="GB139" s="135"/>
      <c r="GC139" s="135"/>
      <c r="GD139" s="135"/>
      <c r="GE139" s="135"/>
      <c r="GF139" s="135"/>
      <c r="GG139" s="135"/>
      <c r="GH139" s="135"/>
      <c r="GI139" s="135"/>
      <c r="GJ139" s="135"/>
      <c r="GK139" s="135"/>
      <c r="GL139" s="135"/>
      <c r="GM139" s="135"/>
      <c r="GN139" s="135"/>
      <c r="GO139" s="135"/>
      <c r="GP139" s="135"/>
      <c r="GQ139" s="135"/>
      <c r="GR139" s="135"/>
      <c r="GS139" s="135"/>
      <c r="GT139" s="135"/>
      <c r="GU139" s="135"/>
      <c r="GV139" s="135"/>
      <c r="GW139" s="135"/>
      <c r="GX139" s="135"/>
      <c r="GY139" s="135"/>
      <c r="GZ139" s="135"/>
    </row>
    <row r="140" spans="1:208" ht="16.5" customHeight="1">
      <c r="A140" s="685"/>
      <c r="B140" s="684"/>
      <c r="C140" s="685"/>
      <c r="D140" s="686"/>
      <c r="E140" s="686"/>
      <c r="F140" s="686"/>
      <c r="G140" s="692"/>
      <c r="H140" s="693"/>
      <c r="I140" s="689"/>
      <c r="J140" s="689"/>
      <c r="K140" s="689"/>
      <c r="L140" s="689"/>
      <c r="M140" s="689"/>
      <c r="N140" s="689"/>
      <c r="O140" s="689"/>
      <c r="P140" s="690"/>
      <c r="Q140" s="727" t="str">
        <f>IF(ISBLANK(A140),"",IF(ISBLANK(G140),SUM(H140:P141),0))</f>
        <v/>
      </c>
      <c r="R140" s="688" t="str">
        <f>IF((Q140=""),"",(Q140+R138))</f>
        <v/>
      </c>
      <c r="S140" s="681">
        <f>IF((G140="X"),0,COUNT(H140:P141))</f>
        <v>0</v>
      </c>
      <c r="T140" s="780"/>
      <c r="U140" s="684"/>
      <c r="V140" s="685"/>
      <c r="W140" s="686"/>
      <c r="X140" s="686"/>
      <c r="Y140" s="686"/>
      <c r="Z140" s="692"/>
      <c r="AA140" s="693"/>
      <c r="AB140" s="689"/>
      <c r="AC140" s="689"/>
      <c r="AD140" s="689"/>
      <c r="AE140" s="689"/>
      <c r="AF140" s="689"/>
      <c r="AG140" s="689"/>
      <c r="AH140" s="689"/>
      <c r="AI140" s="690"/>
      <c r="AJ140" s="687" t="str">
        <f>IF(ISBLANK(T140),"",IF(ISBLANK(Z140),SUM(AA140:AI141),0))</f>
        <v/>
      </c>
      <c r="AK140" s="688" t="str">
        <f>IF((AJ140=""),"",(AJ140+AK138))</f>
        <v/>
      </c>
      <c r="AL140" s="681">
        <f>IF((Z140="X"),0,COUNT(AA140:AI141))</f>
        <v>0</v>
      </c>
      <c r="AM140" s="446"/>
      <c r="AN140" s="135"/>
      <c r="AO140" s="135"/>
      <c r="AP140" s="135"/>
      <c r="AQ140" s="135"/>
      <c r="AR140" s="135"/>
      <c r="AS140" s="135"/>
      <c r="AT140" s="135"/>
      <c r="AU140" s="135"/>
      <c r="AV140" s="135"/>
      <c r="AW140" s="135"/>
      <c r="AX140" s="135"/>
      <c r="AY140" s="135"/>
      <c r="AZ140" s="135"/>
      <c r="BA140" s="135"/>
      <c r="BB140" s="135"/>
      <c r="BC140" s="135"/>
      <c r="BD140" s="135"/>
      <c r="BE140" s="135"/>
      <c r="BF140" s="135"/>
      <c r="BG140" s="135"/>
      <c r="BH140" s="135"/>
      <c r="BI140" s="135"/>
      <c r="BJ140" s="135"/>
      <c r="BK140" s="135"/>
      <c r="BL140" s="135"/>
      <c r="BM140" s="135"/>
      <c r="BN140" s="135"/>
      <c r="BO140" s="135"/>
      <c r="BP140" s="135"/>
      <c r="BQ140" s="135"/>
      <c r="BR140" s="135"/>
      <c r="BS140" s="135"/>
      <c r="BT140" s="135"/>
      <c r="BU140" s="135"/>
      <c r="BV140" s="135"/>
      <c r="BW140" s="135"/>
      <c r="BX140" s="135"/>
      <c r="BY140" s="135"/>
      <c r="BZ140" s="135"/>
      <c r="CA140" s="135"/>
      <c r="CB140" s="135"/>
      <c r="CC140" s="135"/>
      <c r="CD140" s="135"/>
      <c r="CE140" s="135"/>
      <c r="CF140" s="135"/>
      <c r="CG140" s="135"/>
      <c r="CH140" s="135"/>
      <c r="CI140" s="135"/>
      <c r="CJ140" s="135"/>
      <c r="CK140" s="135"/>
      <c r="CL140" s="135"/>
      <c r="CM140" s="135"/>
      <c r="CN140" s="135"/>
      <c r="CO140" s="135"/>
      <c r="CP140" s="135"/>
      <c r="CQ140" s="135"/>
      <c r="CR140" s="135"/>
      <c r="CS140" s="135"/>
      <c r="CT140" s="135"/>
      <c r="CU140" s="135"/>
      <c r="CV140" s="135"/>
      <c r="CW140" s="135"/>
      <c r="CX140" s="135"/>
      <c r="CY140" s="135"/>
      <c r="CZ140" s="135"/>
      <c r="DA140" s="135"/>
      <c r="DB140" s="135"/>
      <c r="DC140" s="135"/>
      <c r="DD140" s="135"/>
      <c r="DE140" s="135"/>
      <c r="DF140" s="135"/>
      <c r="DG140" s="135"/>
      <c r="DH140" s="135"/>
      <c r="DI140" s="135"/>
      <c r="DJ140" s="135"/>
      <c r="DK140" s="135"/>
      <c r="DL140" s="135"/>
      <c r="DM140" s="135"/>
      <c r="DN140" s="135"/>
      <c r="DO140" s="135"/>
      <c r="DP140" s="135"/>
      <c r="DQ140" s="135"/>
      <c r="DR140" s="135"/>
      <c r="DS140" s="135"/>
      <c r="DT140" s="135"/>
      <c r="DU140" s="135"/>
      <c r="DV140" s="135"/>
      <c r="DW140" s="135"/>
      <c r="DX140" s="135"/>
      <c r="DY140" s="135"/>
      <c r="DZ140" s="135"/>
      <c r="EA140" s="135"/>
      <c r="EB140" s="135"/>
      <c r="EC140" s="135"/>
      <c r="ED140" s="135"/>
      <c r="EE140" s="135"/>
      <c r="EF140" s="135"/>
      <c r="EG140" s="135"/>
      <c r="EH140" s="135"/>
      <c r="EI140" s="135"/>
      <c r="EJ140" s="135"/>
      <c r="EK140" s="135"/>
      <c r="EL140" s="135"/>
      <c r="EM140" s="135"/>
      <c r="EN140" s="135"/>
      <c r="EO140" s="135"/>
      <c r="EP140" s="135"/>
      <c r="EQ140" s="135"/>
      <c r="ER140" s="135"/>
      <c r="ES140" s="135"/>
      <c r="ET140" s="135"/>
      <c r="EU140" s="135"/>
      <c r="EV140" s="135"/>
      <c r="EW140" s="135"/>
      <c r="EX140" s="135"/>
      <c r="EY140" s="135"/>
      <c r="EZ140" s="135"/>
      <c r="FA140" s="135"/>
      <c r="FB140" s="135"/>
      <c r="FC140" s="135"/>
      <c r="FD140" s="135"/>
      <c r="FE140" s="135"/>
      <c r="FF140" s="135"/>
      <c r="FG140" s="135"/>
      <c r="FH140" s="135"/>
      <c r="FI140" s="135"/>
      <c r="FJ140" s="135"/>
      <c r="FK140" s="135"/>
      <c r="FL140" s="135"/>
      <c r="FM140" s="135"/>
      <c r="FN140" s="135"/>
      <c r="FO140" s="135"/>
      <c r="FP140" s="135"/>
      <c r="FQ140" s="135"/>
      <c r="FR140" s="135"/>
      <c r="FS140" s="135"/>
      <c r="FT140" s="135"/>
      <c r="FU140" s="135"/>
      <c r="FV140" s="135"/>
      <c r="FW140" s="135"/>
      <c r="FX140" s="135"/>
      <c r="FY140" s="135"/>
      <c r="FZ140" s="135"/>
      <c r="GA140" s="135"/>
      <c r="GB140" s="135"/>
      <c r="GC140" s="135"/>
      <c r="GD140" s="135"/>
      <c r="GE140" s="135"/>
      <c r="GF140" s="135"/>
      <c r="GG140" s="135"/>
      <c r="GH140" s="135"/>
      <c r="GI140" s="135"/>
      <c r="GJ140" s="135"/>
      <c r="GK140" s="135"/>
      <c r="GL140" s="135"/>
      <c r="GM140" s="135"/>
      <c r="GN140" s="135"/>
      <c r="GO140" s="135"/>
      <c r="GP140" s="135"/>
      <c r="GQ140" s="135"/>
      <c r="GR140" s="135"/>
      <c r="GS140" s="135"/>
      <c r="GT140" s="135"/>
      <c r="GU140" s="135"/>
      <c r="GV140" s="135"/>
      <c r="GW140" s="135"/>
      <c r="GX140" s="135"/>
      <c r="GY140" s="135"/>
      <c r="GZ140" s="135"/>
    </row>
    <row r="141" spans="1:208" ht="16.5" customHeight="1">
      <c r="A141" s="685"/>
      <c r="B141" s="684"/>
      <c r="C141" s="685"/>
      <c r="D141" s="686"/>
      <c r="E141" s="686"/>
      <c r="F141" s="686"/>
      <c r="G141" s="692"/>
      <c r="H141" s="693"/>
      <c r="I141" s="689"/>
      <c r="J141" s="689"/>
      <c r="K141" s="689"/>
      <c r="L141" s="689"/>
      <c r="M141" s="689"/>
      <c r="N141" s="689"/>
      <c r="O141" s="689"/>
      <c r="P141" s="691"/>
      <c r="Q141" s="728"/>
      <c r="R141" s="688"/>
      <c r="S141" s="681"/>
      <c r="T141" s="780"/>
      <c r="U141" s="684"/>
      <c r="V141" s="685"/>
      <c r="W141" s="686"/>
      <c r="X141" s="686"/>
      <c r="Y141" s="686"/>
      <c r="Z141" s="692"/>
      <c r="AA141" s="693"/>
      <c r="AB141" s="689"/>
      <c r="AC141" s="689"/>
      <c r="AD141" s="689"/>
      <c r="AE141" s="689"/>
      <c r="AF141" s="689"/>
      <c r="AG141" s="689"/>
      <c r="AH141" s="689"/>
      <c r="AI141" s="691"/>
      <c r="AJ141" s="687"/>
      <c r="AK141" s="688"/>
      <c r="AL141" s="681"/>
      <c r="AM141" s="446"/>
      <c r="AN141" s="135"/>
      <c r="AO141" s="135"/>
      <c r="AP141" s="135"/>
      <c r="AQ141" s="135"/>
      <c r="AR141" s="135"/>
      <c r="AS141" s="135"/>
      <c r="AT141" s="135"/>
      <c r="AU141" s="135"/>
      <c r="AV141" s="135"/>
      <c r="AW141" s="135"/>
      <c r="AX141" s="135"/>
      <c r="AY141" s="135"/>
      <c r="AZ141" s="135"/>
      <c r="BA141" s="135"/>
      <c r="BB141" s="135"/>
      <c r="BC141" s="135"/>
      <c r="BD141" s="135"/>
      <c r="BE141" s="135"/>
      <c r="BF141" s="135"/>
      <c r="BG141" s="135"/>
      <c r="BH141" s="135"/>
      <c r="BI141" s="135"/>
      <c r="BJ141" s="135"/>
      <c r="BK141" s="135"/>
      <c r="BL141" s="135"/>
      <c r="BM141" s="135"/>
      <c r="BN141" s="135"/>
      <c r="BO141" s="135"/>
      <c r="BP141" s="135"/>
      <c r="BQ141" s="135"/>
      <c r="BR141" s="135"/>
      <c r="BS141" s="135"/>
      <c r="BT141" s="135"/>
      <c r="BU141" s="135"/>
      <c r="BV141" s="135"/>
      <c r="BW141" s="135"/>
      <c r="BX141" s="135"/>
      <c r="BY141" s="135"/>
      <c r="BZ141" s="135"/>
      <c r="CA141" s="135"/>
      <c r="CB141" s="135"/>
      <c r="CC141" s="135"/>
      <c r="CD141" s="135"/>
      <c r="CE141" s="135"/>
      <c r="CF141" s="135"/>
      <c r="CG141" s="135"/>
      <c r="CH141" s="135"/>
      <c r="CI141" s="135"/>
      <c r="CJ141" s="135"/>
      <c r="CK141" s="135"/>
      <c r="CL141" s="135"/>
      <c r="CM141" s="135"/>
      <c r="CN141" s="135"/>
      <c r="CO141" s="135"/>
      <c r="CP141" s="135"/>
      <c r="CQ141" s="135"/>
      <c r="CR141" s="135"/>
      <c r="CS141" s="135"/>
      <c r="CT141" s="135"/>
      <c r="CU141" s="135"/>
      <c r="CV141" s="135"/>
      <c r="CW141" s="135"/>
      <c r="CX141" s="135"/>
      <c r="CY141" s="135"/>
      <c r="CZ141" s="135"/>
      <c r="DA141" s="135"/>
      <c r="DB141" s="135"/>
      <c r="DC141" s="135"/>
      <c r="DD141" s="135"/>
      <c r="DE141" s="135"/>
      <c r="DF141" s="135"/>
      <c r="DG141" s="135"/>
      <c r="DH141" s="135"/>
      <c r="DI141" s="135"/>
      <c r="DJ141" s="135"/>
      <c r="DK141" s="135"/>
      <c r="DL141" s="135"/>
      <c r="DM141" s="135"/>
      <c r="DN141" s="135"/>
      <c r="DO141" s="135"/>
      <c r="DP141" s="135"/>
      <c r="DQ141" s="135"/>
      <c r="DR141" s="135"/>
      <c r="DS141" s="135"/>
      <c r="DT141" s="135"/>
      <c r="DU141" s="135"/>
      <c r="DV141" s="135"/>
      <c r="DW141" s="135"/>
      <c r="DX141" s="135"/>
      <c r="DY141" s="135"/>
      <c r="DZ141" s="135"/>
      <c r="EA141" s="135"/>
      <c r="EB141" s="135"/>
      <c r="EC141" s="135"/>
      <c r="ED141" s="135"/>
      <c r="EE141" s="135"/>
      <c r="EF141" s="135"/>
      <c r="EG141" s="135"/>
      <c r="EH141" s="135"/>
      <c r="EI141" s="135"/>
      <c r="EJ141" s="135"/>
      <c r="EK141" s="135"/>
      <c r="EL141" s="135"/>
      <c r="EM141" s="135"/>
      <c r="EN141" s="135"/>
      <c r="EO141" s="135"/>
      <c r="EP141" s="135"/>
      <c r="EQ141" s="135"/>
      <c r="ER141" s="135"/>
      <c r="ES141" s="135"/>
      <c r="ET141" s="135"/>
      <c r="EU141" s="135"/>
      <c r="EV141" s="135"/>
      <c r="EW141" s="135"/>
      <c r="EX141" s="135"/>
      <c r="EY141" s="135"/>
      <c r="EZ141" s="135"/>
      <c r="FA141" s="135"/>
      <c r="FB141" s="135"/>
      <c r="FC141" s="135"/>
      <c r="FD141" s="135"/>
      <c r="FE141" s="135"/>
      <c r="FF141" s="135"/>
      <c r="FG141" s="135"/>
      <c r="FH141" s="135"/>
      <c r="FI141" s="135"/>
      <c r="FJ141" s="135"/>
      <c r="FK141" s="135"/>
      <c r="FL141" s="135"/>
      <c r="FM141" s="135"/>
      <c r="FN141" s="135"/>
      <c r="FO141" s="135"/>
      <c r="FP141" s="135"/>
      <c r="FQ141" s="135"/>
      <c r="FR141" s="135"/>
      <c r="FS141" s="135"/>
      <c r="FT141" s="135"/>
      <c r="FU141" s="135"/>
      <c r="FV141" s="135"/>
      <c r="FW141" s="135"/>
      <c r="FX141" s="135"/>
      <c r="FY141" s="135"/>
      <c r="FZ141" s="135"/>
      <c r="GA141" s="135"/>
      <c r="GB141" s="135"/>
      <c r="GC141" s="135"/>
      <c r="GD141" s="135"/>
      <c r="GE141" s="135"/>
      <c r="GF141" s="135"/>
      <c r="GG141" s="135"/>
      <c r="GH141" s="135"/>
      <c r="GI141" s="135"/>
      <c r="GJ141" s="135"/>
      <c r="GK141" s="135"/>
      <c r="GL141" s="135"/>
      <c r="GM141" s="135"/>
      <c r="GN141" s="135"/>
      <c r="GO141" s="135"/>
      <c r="GP141" s="135"/>
      <c r="GQ141" s="135"/>
      <c r="GR141" s="135"/>
      <c r="GS141" s="135"/>
      <c r="GT141" s="135"/>
      <c r="GU141" s="135"/>
      <c r="GV141" s="135"/>
      <c r="GW141" s="135"/>
      <c r="GX141" s="135"/>
      <c r="GY141" s="135"/>
      <c r="GZ141" s="135"/>
    </row>
    <row r="142" spans="1:208" ht="16.5" customHeight="1">
      <c r="A142" s="739"/>
      <c r="B142" s="781"/>
      <c r="C142" s="693"/>
      <c r="D142" s="689"/>
      <c r="E142" s="689"/>
      <c r="F142" s="689"/>
      <c r="G142" s="700"/>
      <c r="H142" s="701"/>
      <c r="I142" s="599"/>
      <c r="J142" s="599"/>
      <c r="K142" s="599"/>
      <c r="L142" s="599"/>
      <c r="M142" s="599"/>
      <c r="N142" s="599"/>
      <c r="O142" s="599"/>
      <c r="P142" s="697"/>
      <c r="Q142" s="711" t="str">
        <f>IF(ISBLANK(A142),"",IF(ISBLANK(G142),SUM(H142:P143),0))</f>
        <v/>
      </c>
      <c r="R142" s="688" t="str">
        <f>IF((Q142=""),"",(Q142+R140))</f>
        <v/>
      </c>
      <c r="S142" s="681">
        <f>IF((G142="X"),0,COUNT(H142:P143))</f>
        <v>0</v>
      </c>
      <c r="T142" s="782"/>
      <c r="U142" s="781"/>
      <c r="V142" s="693"/>
      <c r="W142" s="689"/>
      <c r="X142" s="689"/>
      <c r="Y142" s="689"/>
      <c r="Z142" s="700"/>
      <c r="AA142" s="701"/>
      <c r="AB142" s="599"/>
      <c r="AC142" s="599"/>
      <c r="AD142" s="599"/>
      <c r="AE142" s="599"/>
      <c r="AF142" s="599"/>
      <c r="AG142" s="599"/>
      <c r="AH142" s="599"/>
      <c r="AI142" s="697"/>
      <c r="AJ142" s="783" t="str">
        <f>IF(ISBLANK(T142),"",IF(ISBLANK(Z142),SUM(AA142:AI143),0))</f>
        <v/>
      </c>
      <c r="AK142" s="688" t="str">
        <f>IF((AJ142=""),"",(AJ142+AK140))</f>
        <v/>
      </c>
      <c r="AL142" s="681">
        <f>IF((Z142="X"),0,COUNT(AA142:AI143))</f>
        <v>0</v>
      </c>
      <c r="AM142" s="446"/>
      <c r="AN142" s="135"/>
      <c r="AO142" s="135"/>
      <c r="AP142" s="135"/>
      <c r="AQ142" s="135"/>
      <c r="AR142" s="135"/>
      <c r="AS142" s="135"/>
      <c r="AT142" s="135"/>
      <c r="AU142" s="135"/>
      <c r="AV142" s="135"/>
      <c r="AW142" s="135"/>
      <c r="AX142" s="135"/>
      <c r="AY142" s="135"/>
      <c r="AZ142" s="135"/>
      <c r="BA142" s="135"/>
      <c r="BB142" s="135"/>
      <c r="BC142" s="135"/>
      <c r="BD142" s="135"/>
      <c r="BE142" s="135"/>
      <c r="BF142" s="135"/>
      <c r="BG142" s="135"/>
      <c r="BH142" s="135"/>
      <c r="BI142" s="135"/>
      <c r="BJ142" s="135"/>
      <c r="BK142" s="135"/>
      <c r="BL142" s="135"/>
      <c r="BM142" s="135"/>
      <c r="BN142" s="135"/>
      <c r="BO142" s="135"/>
      <c r="BP142" s="135"/>
      <c r="BQ142" s="135"/>
      <c r="BR142" s="135"/>
      <c r="BS142" s="135"/>
      <c r="BT142" s="135"/>
      <c r="BU142" s="135"/>
      <c r="BV142" s="135"/>
      <c r="BW142" s="135"/>
      <c r="BX142" s="135"/>
      <c r="BY142" s="135"/>
      <c r="BZ142" s="135"/>
      <c r="CA142" s="135"/>
      <c r="CB142" s="135"/>
      <c r="CC142" s="135"/>
      <c r="CD142" s="135"/>
      <c r="CE142" s="135"/>
      <c r="CF142" s="135"/>
      <c r="CG142" s="135"/>
      <c r="CH142" s="135"/>
      <c r="CI142" s="135"/>
      <c r="CJ142" s="135"/>
      <c r="CK142" s="135"/>
      <c r="CL142" s="135"/>
      <c r="CM142" s="135"/>
      <c r="CN142" s="135"/>
      <c r="CO142" s="135"/>
      <c r="CP142" s="135"/>
      <c r="CQ142" s="135"/>
      <c r="CR142" s="135"/>
      <c r="CS142" s="135"/>
      <c r="CT142" s="135"/>
      <c r="CU142" s="135"/>
      <c r="CV142" s="135"/>
      <c r="CW142" s="135"/>
      <c r="CX142" s="135"/>
      <c r="CY142" s="135"/>
      <c r="CZ142" s="135"/>
      <c r="DA142" s="135"/>
      <c r="DB142" s="135"/>
      <c r="DC142" s="135"/>
      <c r="DD142" s="135"/>
      <c r="DE142" s="135"/>
      <c r="DF142" s="135"/>
      <c r="DG142" s="135"/>
      <c r="DH142" s="135"/>
      <c r="DI142" s="135"/>
      <c r="DJ142" s="135"/>
      <c r="DK142" s="135"/>
      <c r="DL142" s="135"/>
      <c r="DM142" s="135"/>
      <c r="DN142" s="135"/>
      <c r="DO142" s="135"/>
      <c r="DP142" s="135"/>
      <c r="DQ142" s="135"/>
      <c r="DR142" s="135"/>
      <c r="DS142" s="135"/>
      <c r="DT142" s="135"/>
      <c r="DU142" s="135"/>
      <c r="DV142" s="135"/>
      <c r="DW142" s="135"/>
      <c r="DX142" s="135"/>
      <c r="DY142" s="135"/>
      <c r="DZ142" s="135"/>
      <c r="EA142" s="135"/>
      <c r="EB142" s="135"/>
      <c r="EC142" s="135"/>
      <c r="ED142" s="135"/>
      <c r="EE142" s="135"/>
      <c r="EF142" s="135"/>
      <c r="EG142" s="135"/>
      <c r="EH142" s="135"/>
      <c r="EI142" s="135"/>
      <c r="EJ142" s="135"/>
      <c r="EK142" s="135"/>
      <c r="EL142" s="135"/>
      <c r="EM142" s="135"/>
      <c r="EN142" s="135"/>
      <c r="EO142" s="135"/>
      <c r="EP142" s="135"/>
      <c r="EQ142" s="135"/>
      <c r="ER142" s="135"/>
      <c r="ES142" s="135"/>
      <c r="ET142" s="135"/>
      <c r="EU142" s="135"/>
      <c r="EV142" s="135"/>
      <c r="EW142" s="135"/>
      <c r="EX142" s="135"/>
      <c r="EY142" s="135"/>
      <c r="EZ142" s="135"/>
      <c r="FA142" s="135"/>
      <c r="FB142" s="135"/>
      <c r="FC142" s="135"/>
      <c r="FD142" s="135"/>
      <c r="FE142" s="135"/>
      <c r="FF142" s="135"/>
      <c r="FG142" s="135"/>
      <c r="FH142" s="135"/>
      <c r="FI142" s="135"/>
      <c r="FJ142" s="135"/>
      <c r="FK142" s="135"/>
      <c r="FL142" s="135"/>
      <c r="FM142" s="135"/>
      <c r="FN142" s="135"/>
      <c r="FO142" s="135"/>
      <c r="FP142" s="135"/>
      <c r="FQ142" s="135"/>
      <c r="FR142" s="135"/>
      <c r="FS142" s="135"/>
      <c r="FT142" s="135"/>
      <c r="FU142" s="135"/>
      <c r="FV142" s="135"/>
      <c r="FW142" s="135"/>
      <c r="FX142" s="135"/>
      <c r="FY142" s="135"/>
      <c r="FZ142" s="135"/>
      <c r="GA142" s="135"/>
      <c r="GB142" s="135"/>
      <c r="GC142" s="135"/>
      <c r="GD142" s="135"/>
      <c r="GE142" s="135"/>
      <c r="GF142" s="135"/>
      <c r="GG142" s="135"/>
      <c r="GH142" s="135"/>
      <c r="GI142" s="135"/>
      <c r="GJ142" s="135"/>
      <c r="GK142" s="135"/>
      <c r="GL142" s="135"/>
      <c r="GM142" s="135"/>
      <c r="GN142" s="135"/>
      <c r="GO142" s="135"/>
      <c r="GP142" s="135"/>
      <c r="GQ142" s="135"/>
      <c r="GR142" s="135"/>
      <c r="GS142" s="135"/>
      <c r="GT142" s="135"/>
      <c r="GU142" s="135"/>
      <c r="GV142" s="135"/>
      <c r="GW142" s="135"/>
      <c r="GX142" s="135"/>
      <c r="GY142" s="135"/>
      <c r="GZ142" s="135"/>
    </row>
    <row r="143" spans="1:208" ht="16.5" customHeight="1">
      <c r="A143" s="671"/>
      <c r="B143" s="781"/>
      <c r="C143" s="693"/>
      <c r="D143" s="689"/>
      <c r="E143" s="689"/>
      <c r="F143" s="689"/>
      <c r="G143" s="700"/>
      <c r="H143" s="701"/>
      <c r="I143" s="599"/>
      <c r="J143" s="599"/>
      <c r="K143" s="599"/>
      <c r="L143" s="599"/>
      <c r="M143" s="599"/>
      <c r="N143" s="599"/>
      <c r="O143" s="599"/>
      <c r="P143" s="698"/>
      <c r="Q143" s="712"/>
      <c r="R143" s="688"/>
      <c r="S143" s="681"/>
      <c r="T143" s="782"/>
      <c r="U143" s="781"/>
      <c r="V143" s="693"/>
      <c r="W143" s="689"/>
      <c r="X143" s="689"/>
      <c r="Y143" s="689"/>
      <c r="Z143" s="700"/>
      <c r="AA143" s="701"/>
      <c r="AB143" s="599"/>
      <c r="AC143" s="599"/>
      <c r="AD143" s="599"/>
      <c r="AE143" s="599"/>
      <c r="AF143" s="599"/>
      <c r="AG143" s="599"/>
      <c r="AH143" s="599"/>
      <c r="AI143" s="698"/>
      <c r="AJ143" s="657"/>
      <c r="AK143" s="688"/>
      <c r="AL143" s="681"/>
      <c r="AM143" s="446"/>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c r="CA143" s="135"/>
      <c r="CB143" s="135"/>
      <c r="CC143" s="135"/>
      <c r="CD143" s="135"/>
      <c r="CE143" s="135"/>
      <c r="CF143" s="135"/>
      <c r="CG143" s="135"/>
      <c r="CH143" s="135"/>
      <c r="CI143" s="135"/>
      <c r="CJ143" s="135"/>
      <c r="CK143" s="135"/>
      <c r="CL143" s="135"/>
      <c r="CM143" s="135"/>
      <c r="CN143" s="135"/>
      <c r="CO143" s="135"/>
      <c r="CP143" s="135"/>
      <c r="CQ143" s="135"/>
      <c r="CR143" s="135"/>
      <c r="CS143" s="135"/>
      <c r="CT143" s="135"/>
      <c r="CU143" s="135"/>
      <c r="CV143" s="135"/>
      <c r="CW143" s="135"/>
      <c r="CX143" s="135"/>
      <c r="CY143" s="135"/>
      <c r="CZ143" s="135"/>
      <c r="DA143" s="135"/>
      <c r="DB143" s="135"/>
      <c r="DC143" s="135"/>
      <c r="DD143" s="135"/>
      <c r="DE143" s="135"/>
      <c r="DF143" s="135"/>
      <c r="DG143" s="135"/>
      <c r="DH143" s="135"/>
      <c r="DI143" s="135"/>
      <c r="DJ143" s="135"/>
      <c r="DK143" s="135"/>
      <c r="DL143" s="135"/>
      <c r="DM143" s="135"/>
      <c r="DN143" s="135"/>
      <c r="DO143" s="135"/>
      <c r="DP143" s="135"/>
      <c r="DQ143" s="135"/>
      <c r="DR143" s="135"/>
      <c r="DS143" s="135"/>
      <c r="DT143" s="135"/>
      <c r="DU143" s="135"/>
      <c r="DV143" s="135"/>
      <c r="DW143" s="135"/>
      <c r="DX143" s="135"/>
      <c r="DY143" s="135"/>
      <c r="DZ143" s="135"/>
      <c r="EA143" s="135"/>
      <c r="EB143" s="135"/>
      <c r="EC143" s="135"/>
      <c r="ED143" s="135"/>
      <c r="EE143" s="135"/>
      <c r="EF143" s="135"/>
      <c r="EG143" s="135"/>
      <c r="EH143" s="135"/>
      <c r="EI143" s="135"/>
      <c r="EJ143" s="135"/>
      <c r="EK143" s="135"/>
      <c r="EL143" s="135"/>
      <c r="EM143" s="135"/>
      <c r="EN143" s="135"/>
      <c r="EO143" s="135"/>
      <c r="EP143" s="135"/>
      <c r="EQ143" s="135"/>
      <c r="ER143" s="135"/>
      <c r="ES143" s="135"/>
      <c r="ET143" s="135"/>
      <c r="EU143" s="135"/>
      <c r="EV143" s="135"/>
      <c r="EW143" s="135"/>
      <c r="EX143" s="135"/>
      <c r="EY143" s="135"/>
      <c r="EZ143" s="135"/>
      <c r="FA143" s="135"/>
      <c r="FB143" s="135"/>
      <c r="FC143" s="135"/>
      <c r="FD143" s="135"/>
      <c r="FE143" s="135"/>
      <c r="FF143" s="135"/>
      <c r="FG143" s="135"/>
      <c r="FH143" s="135"/>
      <c r="FI143" s="135"/>
      <c r="FJ143" s="135"/>
      <c r="FK143" s="135"/>
      <c r="FL143" s="135"/>
      <c r="FM143" s="135"/>
      <c r="FN143" s="135"/>
      <c r="FO143" s="135"/>
      <c r="FP143" s="135"/>
      <c r="FQ143" s="135"/>
      <c r="FR143" s="135"/>
      <c r="FS143" s="135"/>
      <c r="FT143" s="135"/>
      <c r="FU143" s="135"/>
      <c r="FV143" s="135"/>
      <c r="FW143" s="135"/>
      <c r="FX143" s="135"/>
      <c r="FY143" s="135"/>
      <c r="FZ143" s="135"/>
      <c r="GA143" s="135"/>
      <c r="GB143" s="135"/>
      <c r="GC143" s="135"/>
      <c r="GD143" s="135"/>
      <c r="GE143" s="135"/>
      <c r="GF143" s="135"/>
      <c r="GG143" s="135"/>
      <c r="GH143" s="135"/>
      <c r="GI143" s="135"/>
      <c r="GJ143" s="135"/>
      <c r="GK143" s="135"/>
      <c r="GL143" s="135"/>
      <c r="GM143" s="135"/>
      <c r="GN143" s="135"/>
      <c r="GO143" s="135"/>
      <c r="GP143" s="135"/>
      <c r="GQ143" s="135"/>
      <c r="GR143" s="135"/>
      <c r="GS143" s="135"/>
      <c r="GT143" s="135"/>
      <c r="GU143" s="135"/>
      <c r="GV143" s="135"/>
      <c r="GW143" s="135"/>
      <c r="GX143" s="135"/>
      <c r="GY143" s="135"/>
      <c r="GZ143" s="135"/>
    </row>
    <row r="144" spans="1:208" ht="16.5" customHeight="1">
      <c r="A144" s="685"/>
      <c r="B144" s="684"/>
      <c r="C144" s="685"/>
      <c r="D144" s="686"/>
      <c r="E144" s="686"/>
      <c r="F144" s="686"/>
      <c r="G144" s="692"/>
      <c r="H144" s="693"/>
      <c r="I144" s="689"/>
      <c r="J144" s="689"/>
      <c r="K144" s="689"/>
      <c r="L144" s="689"/>
      <c r="M144" s="689"/>
      <c r="N144" s="689"/>
      <c r="O144" s="689"/>
      <c r="P144" s="690"/>
      <c r="Q144" s="727" t="str">
        <f>IF(ISBLANK(A144),"",IF(ISBLANK(G144),SUM(H144:P145),0))</f>
        <v/>
      </c>
      <c r="R144" s="688" t="str">
        <f>IF((Q144=""),"",(Q144+R142))</f>
        <v/>
      </c>
      <c r="S144" s="681">
        <f>IF((G144="X"),0,COUNT(H144:P145))</f>
        <v>0</v>
      </c>
      <c r="T144" s="780"/>
      <c r="U144" s="684"/>
      <c r="V144" s="685"/>
      <c r="W144" s="686"/>
      <c r="X144" s="686"/>
      <c r="Y144" s="686"/>
      <c r="Z144" s="692"/>
      <c r="AA144" s="693"/>
      <c r="AB144" s="689"/>
      <c r="AC144" s="689"/>
      <c r="AD144" s="689"/>
      <c r="AE144" s="689"/>
      <c r="AF144" s="689"/>
      <c r="AG144" s="689"/>
      <c r="AH144" s="689"/>
      <c r="AI144" s="690"/>
      <c r="AJ144" s="687" t="str">
        <f>IF(ISBLANK(T144),"",IF(ISBLANK(Z144),SUM(AA144:AI145),0))</f>
        <v/>
      </c>
      <c r="AK144" s="688" t="str">
        <f>IF((AJ144=""),"",(AJ144+AK142))</f>
        <v/>
      </c>
      <c r="AL144" s="681">
        <f>IF((Z144="X"),0,COUNT(AA144:AI145))</f>
        <v>0</v>
      </c>
      <c r="AM144" s="446"/>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c r="CA144" s="135"/>
      <c r="CB144" s="135"/>
      <c r="CC144" s="135"/>
      <c r="CD144" s="135"/>
      <c r="CE144" s="135"/>
      <c r="CF144" s="135"/>
      <c r="CG144" s="135"/>
      <c r="CH144" s="135"/>
      <c r="CI144" s="135"/>
      <c r="CJ144" s="135"/>
      <c r="CK144" s="135"/>
      <c r="CL144" s="135"/>
      <c r="CM144" s="135"/>
      <c r="CN144" s="135"/>
      <c r="CO144" s="135"/>
      <c r="CP144" s="135"/>
      <c r="CQ144" s="135"/>
      <c r="CR144" s="135"/>
      <c r="CS144" s="135"/>
      <c r="CT144" s="135"/>
      <c r="CU144" s="135"/>
      <c r="CV144" s="135"/>
      <c r="CW144" s="135"/>
      <c r="CX144" s="135"/>
      <c r="CY144" s="135"/>
      <c r="CZ144" s="135"/>
      <c r="DA144" s="135"/>
      <c r="DB144" s="135"/>
      <c r="DC144" s="135"/>
      <c r="DD144" s="135"/>
      <c r="DE144" s="135"/>
      <c r="DF144" s="135"/>
      <c r="DG144" s="135"/>
      <c r="DH144" s="135"/>
      <c r="DI144" s="135"/>
      <c r="DJ144" s="135"/>
      <c r="DK144" s="135"/>
      <c r="DL144" s="135"/>
      <c r="DM144" s="135"/>
      <c r="DN144" s="135"/>
      <c r="DO144" s="135"/>
      <c r="DP144" s="135"/>
      <c r="DQ144" s="135"/>
      <c r="DR144" s="135"/>
      <c r="DS144" s="135"/>
      <c r="DT144" s="135"/>
      <c r="DU144" s="135"/>
      <c r="DV144" s="135"/>
      <c r="DW144" s="135"/>
      <c r="DX144" s="135"/>
      <c r="DY144" s="135"/>
      <c r="DZ144" s="135"/>
      <c r="EA144" s="135"/>
      <c r="EB144" s="135"/>
      <c r="EC144" s="135"/>
      <c r="ED144" s="135"/>
      <c r="EE144" s="135"/>
      <c r="EF144" s="135"/>
      <c r="EG144" s="135"/>
      <c r="EH144" s="135"/>
      <c r="EI144" s="135"/>
      <c r="EJ144" s="135"/>
      <c r="EK144" s="135"/>
      <c r="EL144" s="135"/>
      <c r="EM144" s="135"/>
      <c r="EN144" s="135"/>
      <c r="EO144" s="135"/>
      <c r="EP144" s="135"/>
      <c r="EQ144" s="135"/>
      <c r="ER144" s="135"/>
      <c r="ES144" s="135"/>
      <c r="ET144" s="135"/>
      <c r="EU144" s="135"/>
      <c r="EV144" s="135"/>
      <c r="EW144" s="135"/>
      <c r="EX144" s="135"/>
      <c r="EY144" s="135"/>
      <c r="EZ144" s="135"/>
      <c r="FA144" s="135"/>
      <c r="FB144" s="135"/>
      <c r="FC144" s="135"/>
      <c r="FD144" s="135"/>
      <c r="FE144" s="135"/>
      <c r="FF144" s="135"/>
      <c r="FG144" s="135"/>
      <c r="FH144" s="135"/>
      <c r="FI144" s="135"/>
      <c r="FJ144" s="135"/>
      <c r="FK144" s="135"/>
      <c r="FL144" s="135"/>
      <c r="FM144" s="135"/>
      <c r="FN144" s="135"/>
      <c r="FO144" s="135"/>
      <c r="FP144" s="135"/>
      <c r="FQ144" s="135"/>
      <c r="FR144" s="135"/>
      <c r="FS144" s="135"/>
      <c r="FT144" s="135"/>
      <c r="FU144" s="135"/>
      <c r="FV144" s="135"/>
      <c r="FW144" s="135"/>
      <c r="FX144" s="135"/>
      <c r="FY144" s="135"/>
      <c r="FZ144" s="135"/>
      <c r="GA144" s="135"/>
      <c r="GB144" s="135"/>
      <c r="GC144" s="135"/>
      <c r="GD144" s="135"/>
      <c r="GE144" s="135"/>
      <c r="GF144" s="135"/>
      <c r="GG144" s="135"/>
      <c r="GH144" s="135"/>
      <c r="GI144" s="135"/>
      <c r="GJ144" s="135"/>
      <c r="GK144" s="135"/>
      <c r="GL144" s="135"/>
      <c r="GM144" s="135"/>
      <c r="GN144" s="135"/>
      <c r="GO144" s="135"/>
      <c r="GP144" s="135"/>
      <c r="GQ144" s="135"/>
      <c r="GR144" s="135"/>
      <c r="GS144" s="135"/>
      <c r="GT144" s="135"/>
      <c r="GU144" s="135"/>
      <c r="GV144" s="135"/>
      <c r="GW144" s="135"/>
      <c r="GX144" s="135"/>
      <c r="GY144" s="135"/>
      <c r="GZ144" s="135"/>
    </row>
    <row r="145" spans="1:208" ht="16.5" customHeight="1">
      <c r="A145" s="685"/>
      <c r="B145" s="684"/>
      <c r="C145" s="685"/>
      <c r="D145" s="686"/>
      <c r="E145" s="686"/>
      <c r="F145" s="686"/>
      <c r="G145" s="692"/>
      <c r="H145" s="693"/>
      <c r="I145" s="689"/>
      <c r="J145" s="689"/>
      <c r="K145" s="689"/>
      <c r="L145" s="689"/>
      <c r="M145" s="689"/>
      <c r="N145" s="689"/>
      <c r="O145" s="689"/>
      <c r="P145" s="691"/>
      <c r="Q145" s="728"/>
      <c r="R145" s="688"/>
      <c r="S145" s="681"/>
      <c r="T145" s="780"/>
      <c r="U145" s="684"/>
      <c r="V145" s="685"/>
      <c r="W145" s="686"/>
      <c r="X145" s="686"/>
      <c r="Y145" s="686"/>
      <c r="Z145" s="692"/>
      <c r="AA145" s="693"/>
      <c r="AB145" s="689"/>
      <c r="AC145" s="689"/>
      <c r="AD145" s="689"/>
      <c r="AE145" s="689"/>
      <c r="AF145" s="689"/>
      <c r="AG145" s="689"/>
      <c r="AH145" s="689"/>
      <c r="AI145" s="691"/>
      <c r="AJ145" s="687"/>
      <c r="AK145" s="688"/>
      <c r="AL145" s="681"/>
      <c r="AM145" s="446"/>
      <c r="AN145" s="135"/>
      <c r="AO145" s="135"/>
      <c r="AP145" s="135"/>
      <c r="AQ145" s="135"/>
      <c r="AR145" s="135"/>
      <c r="AS145" s="135"/>
      <c r="AT145" s="135"/>
      <c r="AU145" s="135"/>
      <c r="AV145" s="135"/>
      <c r="AW145" s="135"/>
      <c r="AX145" s="135"/>
      <c r="AY145" s="135"/>
      <c r="AZ145" s="135"/>
      <c r="BA145" s="135"/>
      <c r="BB145" s="135"/>
      <c r="BC145" s="135"/>
      <c r="BD145" s="135"/>
      <c r="BE145" s="135"/>
      <c r="BF145" s="135"/>
      <c r="BG145" s="135"/>
      <c r="BH145" s="135"/>
      <c r="BI145" s="135"/>
      <c r="BJ145" s="135"/>
      <c r="BK145" s="135"/>
      <c r="BL145" s="135"/>
      <c r="BM145" s="135"/>
      <c r="BN145" s="135"/>
      <c r="BO145" s="135"/>
      <c r="BP145" s="135"/>
      <c r="BQ145" s="135"/>
      <c r="BR145" s="135"/>
      <c r="BS145" s="135"/>
      <c r="BT145" s="135"/>
      <c r="BU145" s="135"/>
      <c r="BV145" s="135"/>
      <c r="BW145" s="135"/>
      <c r="BX145" s="135"/>
      <c r="BY145" s="135"/>
      <c r="BZ145" s="135"/>
      <c r="CA145" s="135"/>
      <c r="CB145" s="135"/>
      <c r="CC145" s="135"/>
      <c r="CD145" s="135"/>
      <c r="CE145" s="135"/>
      <c r="CF145" s="135"/>
      <c r="CG145" s="135"/>
      <c r="CH145" s="135"/>
      <c r="CI145" s="135"/>
      <c r="CJ145" s="135"/>
      <c r="CK145" s="135"/>
      <c r="CL145" s="135"/>
      <c r="CM145" s="135"/>
      <c r="CN145" s="135"/>
      <c r="CO145" s="135"/>
      <c r="CP145" s="135"/>
      <c r="CQ145" s="135"/>
      <c r="CR145" s="135"/>
      <c r="CS145" s="135"/>
      <c r="CT145" s="135"/>
      <c r="CU145" s="135"/>
      <c r="CV145" s="135"/>
      <c r="CW145" s="135"/>
      <c r="CX145" s="135"/>
      <c r="CY145" s="135"/>
      <c r="CZ145" s="135"/>
      <c r="DA145" s="135"/>
      <c r="DB145" s="135"/>
      <c r="DC145" s="135"/>
      <c r="DD145" s="135"/>
      <c r="DE145" s="135"/>
      <c r="DF145" s="135"/>
      <c r="DG145" s="135"/>
      <c r="DH145" s="135"/>
      <c r="DI145" s="135"/>
      <c r="DJ145" s="135"/>
      <c r="DK145" s="135"/>
      <c r="DL145" s="135"/>
      <c r="DM145" s="135"/>
      <c r="DN145" s="135"/>
      <c r="DO145" s="135"/>
      <c r="DP145" s="135"/>
      <c r="DQ145" s="135"/>
      <c r="DR145" s="135"/>
      <c r="DS145" s="135"/>
      <c r="DT145" s="135"/>
      <c r="DU145" s="135"/>
      <c r="DV145" s="135"/>
      <c r="DW145" s="135"/>
      <c r="DX145" s="135"/>
      <c r="DY145" s="135"/>
      <c r="DZ145" s="135"/>
      <c r="EA145" s="135"/>
      <c r="EB145" s="135"/>
      <c r="EC145" s="135"/>
      <c r="ED145" s="135"/>
      <c r="EE145" s="135"/>
      <c r="EF145" s="135"/>
      <c r="EG145" s="135"/>
      <c r="EH145" s="135"/>
      <c r="EI145" s="135"/>
      <c r="EJ145" s="135"/>
      <c r="EK145" s="135"/>
      <c r="EL145" s="135"/>
      <c r="EM145" s="135"/>
      <c r="EN145" s="135"/>
      <c r="EO145" s="135"/>
      <c r="EP145" s="135"/>
      <c r="EQ145" s="135"/>
      <c r="ER145" s="135"/>
      <c r="ES145" s="135"/>
      <c r="ET145" s="135"/>
      <c r="EU145" s="135"/>
      <c r="EV145" s="135"/>
      <c r="EW145" s="135"/>
      <c r="EX145" s="135"/>
      <c r="EY145" s="135"/>
      <c r="EZ145" s="135"/>
      <c r="FA145" s="135"/>
      <c r="FB145" s="135"/>
      <c r="FC145" s="135"/>
      <c r="FD145" s="135"/>
      <c r="FE145" s="135"/>
      <c r="FF145" s="135"/>
      <c r="FG145" s="135"/>
      <c r="FH145" s="135"/>
      <c r="FI145" s="135"/>
      <c r="FJ145" s="135"/>
      <c r="FK145" s="135"/>
      <c r="FL145" s="135"/>
      <c r="FM145" s="135"/>
      <c r="FN145" s="135"/>
      <c r="FO145" s="135"/>
      <c r="FP145" s="135"/>
      <c r="FQ145" s="135"/>
      <c r="FR145" s="135"/>
      <c r="FS145" s="135"/>
      <c r="FT145" s="135"/>
      <c r="FU145" s="135"/>
      <c r="FV145" s="135"/>
      <c r="FW145" s="135"/>
      <c r="FX145" s="135"/>
      <c r="FY145" s="135"/>
      <c r="FZ145" s="135"/>
      <c r="GA145" s="135"/>
      <c r="GB145" s="135"/>
      <c r="GC145" s="135"/>
      <c r="GD145" s="135"/>
      <c r="GE145" s="135"/>
      <c r="GF145" s="135"/>
      <c r="GG145" s="135"/>
      <c r="GH145" s="135"/>
      <c r="GI145" s="135"/>
      <c r="GJ145" s="135"/>
      <c r="GK145" s="135"/>
      <c r="GL145" s="135"/>
      <c r="GM145" s="135"/>
      <c r="GN145" s="135"/>
      <c r="GO145" s="135"/>
      <c r="GP145" s="135"/>
      <c r="GQ145" s="135"/>
      <c r="GR145" s="135"/>
      <c r="GS145" s="135"/>
      <c r="GT145" s="135"/>
      <c r="GU145" s="135"/>
      <c r="GV145" s="135"/>
      <c r="GW145" s="135"/>
      <c r="GX145" s="135"/>
      <c r="GY145" s="135"/>
      <c r="GZ145" s="135"/>
    </row>
    <row r="146" spans="1:208" ht="16.5" customHeight="1">
      <c r="A146" s="739"/>
      <c r="B146" s="781"/>
      <c r="C146" s="693"/>
      <c r="D146" s="689"/>
      <c r="E146" s="689"/>
      <c r="F146" s="689"/>
      <c r="G146" s="700"/>
      <c r="H146" s="701"/>
      <c r="I146" s="599"/>
      <c r="J146" s="599"/>
      <c r="K146" s="599"/>
      <c r="L146" s="599"/>
      <c r="M146" s="599"/>
      <c r="N146" s="599"/>
      <c r="O146" s="599"/>
      <c r="P146" s="697"/>
      <c r="Q146" s="711" t="str">
        <f>IF(ISBLANK(A146),"",IF(ISBLANK(G146),SUM(H146:P147),0))</f>
        <v/>
      </c>
      <c r="R146" s="688" t="str">
        <f>IF((Q146=""),"",(Q146+R144))</f>
        <v/>
      </c>
      <c r="S146" s="681">
        <f>IF((G146="X"),0,COUNT(H146:P147))</f>
        <v>0</v>
      </c>
      <c r="T146" s="782"/>
      <c r="U146" s="781"/>
      <c r="V146" s="693"/>
      <c r="W146" s="689"/>
      <c r="X146" s="689"/>
      <c r="Y146" s="689"/>
      <c r="Z146" s="700"/>
      <c r="AA146" s="701"/>
      <c r="AB146" s="599"/>
      <c r="AC146" s="599"/>
      <c r="AD146" s="599"/>
      <c r="AE146" s="599"/>
      <c r="AF146" s="599"/>
      <c r="AG146" s="599"/>
      <c r="AH146" s="599"/>
      <c r="AI146" s="697"/>
      <c r="AJ146" s="783" t="str">
        <f>IF(ISBLANK(T146),"",IF(ISBLANK(Z146),SUM(AA146:AI147),0))</f>
        <v/>
      </c>
      <c r="AK146" s="688" t="str">
        <f>IF((AJ146=""),"",(AJ146+AK144))</f>
        <v/>
      </c>
      <c r="AL146" s="681">
        <f>IF((Z146="X"),0,COUNT(AA146:AI147))</f>
        <v>0</v>
      </c>
      <c r="AM146" s="446"/>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c r="CA146" s="135"/>
      <c r="CB146" s="135"/>
      <c r="CC146" s="135"/>
      <c r="CD146" s="135"/>
      <c r="CE146" s="135"/>
      <c r="CF146" s="135"/>
      <c r="CG146" s="135"/>
      <c r="CH146" s="135"/>
      <c r="CI146" s="135"/>
      <c r="CJ146" s="135"/>
      <c r="CK146" s="135"/>
      <c r="CL146" s="135"/>
      <c r="CM146" s="135"/>
      <c r="CN146" s="135"/>
      <c r="CO146" s="135"/>
      <c r="CP146" s="135"/>
      <c r="CQ146" s="135"/>
      <c r="CR146" s="135"/>
      <c r="CS146" s="135"/>
      <c r="CT146" s="135"/>
      <c r="CU146" s="135"/>
      <c r="CV146" s="135"/>
      <c r="CW146" s="135"/>
      <c r="CX146" s="135"/>
      <c r="CY146" s="135"/>
      <c r="CZ146" s="135"/>
      <c r="DA146" s="135"/>
      <c r="DB146" s="135"/>
      <c r="DC146" s="135"/>
      <c r="DD146" s="135"/>
      <c r="DE146" s="135"/>
      <c r="DF146" s="135"/>
      <c r="DG146" s="135"/>
      <c r="DH146" s="135"/>
      <c r="DI146" s="135"/>
      <c r="DJ146" s="135"/>
      <c r="DK146" s="135"/>
      <c r="DL146" s="135"/>
      <c r="DM146" s="135"/>
      <c r="DN146" s="135"/>
      <c r="DO146" s="135"/>
      <c r="DP146" s="135"/>
      <c r="DQ146" s="135"/>
      <c r="DR146" s="135"/>
      <c r="DS146" s="135"/>
      <c r="DT146" s="135"/>
      <c r="DU146" s="135"/>
      <c r="DV146" s="135"/>
      <c r="DW146" s="135"/>
      <c r="DX146" s="135"/>
      <c r="DY146" s="135"/>
      <c r="DZ146" s="135"/>
      <c r="EA146" s="135"/>
      <c r="EB146" s="135"/>
      <c r="EC146" s="135"/>
      <c r="ED146" s="135"/>
      <c r="EE146" s="135"/>
      <c r="EF146" s="135"/>
      <c r="EG146" s="135"/>
      <c r="EH146" s="135"/>
      <c r="EI146" s="135"/>
      <c r="EJ146" s="135"/>
      <c r="EK146" s="135"/>
      <c r="EL146" s="135"/>
      <c r="EM146" s="135"/>
      <c r="EN146" s="135"/>
      <c r="EO146" s="135"/>
      <c r="EP146" s="135"/>
      <c r="EQ146" s="135"/>
      <c r="ER146" s="135"/>
      <c r="ES146" s="135"/>
      <c r="ET146" s="135"/>
      <c r="EU146" s="135"/>
      <c r="EV146" s="135"/>
      <c r="EW146" s="135"/>
      <c r="EX146" s="135"/>
      <c r="EY146" s="135"/>
      <c r="EZ146" s="135"/>
      <c r="FA146" s="135"/>
      <c r="FB146" s="135"/>
      <c r="FC146" s="135"/>
      <c r="FD146" s="135"/>
      <c r="FE146" s="135"/>
      <c r="FF146" s="135"/>
      <c r="FG146" s="135"/>
      <c r="FH146" s="135"/>
      <c r="FI146" s="135"/>
      <c r="FJ146" s="135"/>
      <c r="FK146" s="135"/>
      <c r="FL146" s="135"/>
      <c r="FM146" s="135"/>
      <c r="FN146" s="135"/>
      <c r="FO146" s="135"/>
      <c r="FP146" s="135"/>
      <c r="FQ146" s="135"/>
      <c r="FR146" s="135"/>
      <c r="FS146" s="135"/>
      <c r="FT146" s="135"/>
      <c r="FU146" s="135"/>
      <c r="FV146" s="135"/>
      <c r="FW146" s="135"/>
      <c r="FX146" s="135"/>
      <c r="FY146" s="135"/>
      <c r="FZ146" s="135"/>
      <c r="GA146" s="135"/>
      <c r="GB146" s="135"/>
      <c r="GC146" s="135"/>
      <c r="GD146" s="135"/>
      <c r="GE146" s="135"/>
      <c r="GF146" s="135"/>
      <c r="GG146" s="135"/>
      <c r="GH146" s="135"/>
      <c r="GI146" s="135"/>
      <c r="GJ146" s="135"/>
      <c r="GK146" s="135"/>
      <c r="GL146" s="135"/>
      <c r="GM146" s="135"/>
      <c r="GN146" s="135"/>
      <c r="GO146" s="135"/>
      <c r="GP146" s="135"/>
      <c r="GQ146" s="135"/>
      <c r="GR146" s="135"/>
      <c r="GS146" s="135"/>
      <c r="GT146" s="135"/>
      <c r="GU146" s="135"/>
      <c r="GV146" s="135"/>
      <c r="GW146" s="135"/>
      <c r="GX146" s="135"/>
      <c r="GY146" s="135"/>
      <c r="GZ146" s="135"/>
    </row>
    <row r="147" spans="1:208" ht="16.5" customHeight="1">
      <c r="A147" s="671"/>
      <c r="B147" s="781"/>
      <c r="C147" s="693"/>
      <c r="D147" s="689"/>
      <c r="E147" s="689"/>
      <c r="F147" s="689"/>
      <c r="G147" s="700"/>
      <c r="H147" s="701"/>
      <c r="I147" s="599"/>
      <c r="J147" s="599"/>
      <c r="K147" s="599"/>
      <c r="L147" s="599"/>
      <c r="M147" s="599"/>
      <c r="N147" s="599"/>
      <c r="O147" s="599"/>
      <c r="P147" s="698"/>
      <c r="Q147" s="712"/>
      <c r="R147" s="688"/>
      <c r="S147" s="681"/>
      <c r="T147" s="782"/>
      <c r="U147" s="781"/>
      <c r="V147" s="693"/>
      <c r="W147" s="689"/>
      <c r="X147" s="689"/>
      <c r="Y147" s="689"/>
      <c r="Z147" s="700"/>
      <c r="AA147" s="701"/>
      <c r="AB147" s="599"/>
      <c r="AC147" s="599"/>
      <c r="AD147" s="599"/>
      <c r="AE147" s="599"/>
      <c r="AF147" s="599"/>
      <c r="AG147" s="599"/>
      <c r="AH147" s="599"/>
      <c r="AI147" s="698"/>
      <c r="AJ147" s="657"/>
      <c r="AK147" s="688"/>
      <c r="AL147" s="681"/>
      <c r="AM147" s="446"/>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c r="CA147" s="135"/>
      <c r="CB147" s="135"/>
      <c r="CC147" s="135"/>
      <c r="CD147" s="135"/>
      <c r="CE147" s="135"/>
      <c r="CF147" s="135"/>
      <c r="CG147" s="135"/>
      <c r="CH147" s="135"/>
      <c r="CI147" s="135"/>
      <c r="CJ147" s="135"/>
      <c r="CK147" s="135"/>
      <c r="CL147" s="135"/>
      <c r="CM147" s="135"/>
      <c r="CN147" s="135"/>
      <c r="CO147" s="135"/>
      <c r="CP147" s="135"/>
      <c r="CQ147" s="135"/>
      <c r="CR147" s="135"/>
      <c r="CS147" s="135"/>
      <c r="CT147" s="135"/>
      <c r="CU147" s="135"/>
      <c r="CV147" s="135"/>
      <c r="CW147" s="135"/>
      <c r="CX147" s="135"/>
      <c r="CY147" s="135"/>
      <c r="CZ147" s="135"/>
      <c r="DA147" s="135"/>
      <c r="DB147" s="135"/>
      <c r="DC147" s="135"/>
      <c r="DD147" s="135"/>
      <c r="DE147" s="135"/>
      <c r="DF147" s="135"/>
      <c r="DG147" s="135"/>
      <c r="DH147" s="135"/>
      <c r="DI147" s="135"/>
      <c r="DJ147" s="135"/>
      <c r="DK147" s="135"/>
      <c r="DL147" s="135"/>
      <c r="DM147" s="135"/>
      <c r="DN147" s="135"/>
      <c r="DO147" s="135"/>
      <c r="DP147" s="135"/>
      <c r="DQ147" s="135"/>
      <c r="DR147" s="135"/>
      <c r="DS147" s="135"/>
      <c r="DT147" s="135"/>
      <c r="DU147" s="135"/>
      <c r="DV147" s="135"/>
      <c r="DW147" s="135"/>
      <c r="DX147" s="135"/>
      <c r="DY147" s="135"/>
      <c r="DZ147" s="135"/>
      <c r="EA147" s="135"/>
      <c r="EB147" s="135"/>
      <c r="EC147" s="135"/>
      <c r="ED147" s="135"/>
      <c r="EE147" s="135"/>
      <c r="EF147" s="135"/>
      <c r="EG147" s="135"/>
      <c r="EH147" s="135"/>
      <c r="EI147" s="135"/>
      <c r="EJ147" s="135"/>
      <c r="EK147" s="135"/>
      <c r="EL147" s="135"/>
      <c r="EM147" s="135"/>
      <c r="EN147" s="135"/>
      <c r="EO147" s="135"/>
      <c r="EP147" s="135"/>
      <c r="EQ147" s="135"/>
      <c r="ER147" s="135"/>
      <c r="ES147" s="135"/>
      <c r="ET147" s="135"/>
      <c r="EU147" s="135"/>
      <c r="EV147" s="135"/>
      <c r="EW147" s="135"/>
      <c r="EX147" s="135"/>
      <c r="EY147" s="135"/>
      <c r="EZ147" s="135"/>
      <c r="FA147" s="135"/>
      <c r="FB147" s="135"/>
      <c r="FC147" s="135"/>
      <c r="FD147" s="135"/>
      <c r="FE147" s="135"/>
      <c r="FF147" s="135"/>
      <c r="FG147" s="135"/>
      <c r="FH147" s="135"/>
      <c r="FI147" s="135"/>
      <c r="FJ147" s="135"/>
      <c r="FK147" s="135"/>
      <c r="FL147" s="135"/>
      <c r="FM147" s="135"/>
      <c r="FN147" s="135"/>
      <c r="FO147" s="135"/>
      <c r="FP147" s="135"/>
      <c r="FQ147" s="135"/>
      <c r="FR147" s="135"/>
      <c r="FS147" s="135"/>
      <c r="FT147" s="135"/>
      <c r="FU147" s="135"/>
      <c r="FV147" s="135"/>
      <c r="FW147" s="135"/>
      <c r="FX147" s="135"/>
      <c r="FY147" s="135"/>
      <c r="FZ147" s="135"/>
      <c r="GA147" s="135"/>
      <c r="GB147" s="135"/>
      <c r="GC147" s="135"/>
      <c r="GD147" s="135"/>
      <c r="GE147" s="135"/>
      <c r="GF147" s="135"/>
      <c r="GG147" s="135"/>
      <c r="GH147" s="135"/>
      <c r="GI147" s="135"/>
      <c r="GJ147" s="135"/>
      <c r="GK147" s="135"/>
      <c r="GL147" s="135"/>
      <c r="GM147" s="135"/>
      <c r="GN147" s="135"/>
      <c r="GO147" s="135"/>
      <c r="GP147" s="135"/>
      <c r="GQ147" s="135"/>
      <c r="GR147" s="135"/>
      <c r="GS147" s="135"/>
      <c r="GT147" s="135"/>
      <c r="GU147" s="135"/>
      <c r="GV147" s="135"/>
      <c r="GW147" s="135"/>
      <c r="GX147" s="135"/>
      <c r="GY147" s="135"/>
      <c r="GZ147" s="135"/>
    </row>
    <row r="148" spans="1:208" ht="16.5" customHeight="1">
      <c r="A148" s="685"/>
      <c r="B148" s="684"/>
      <c r="C148" s="685"/>
      <c r="D148" s="686"/>
      <c r="E148" s="686"/>
      <c r="F148" s="686"/>
      <c r="G148" s="692"/>
      <c r="H148" s="693"/>
      <c r="I148" s="689"/>
      <c r="J148" s="689"/>
      <c r="K148" s="689"/>
      <c r="L148" s="689"/>
      <c r="M148" s="689"/>
      <c r="N148" s="689"/>
      <c r="O148" s="689"/>
      <c r="P148" s="690"/>
      <c r="Q148" s="727" t="str">
        <f>IF(ISBLANK(A148),"",IF(ISBLANK(G148),SUM(H148:P149),0))</f>
        <v/>
      </c>
      <c r="R148" s="688" t="str">
        <f>IF((Q148=""),"",(Q148+R146))</f>
        <v/>
      </c>
      <c r="S148" s="681">
        <f>IF((G148="X"),0,COUNT(H148:P149))</f>
        <v>0</v>
      </c>
      <c r="T148" s="780"/>
      <c r="U148" s="684"/>
      <c r="V148" s="685"/>
      <c r="W148" s="686"/>
      <c r="X148" s="686"/>
      <c r="Y148" s="686"/>
      <c r="Z148" s="692"/>
      <c r="AA148" s="693"/>
      <c r="AB148" s="689"/>
      <c r="AC148" s="689"/>
      <c r="AD148" s="689"/>
      <c r="AE148" s="689"/>
      <c r="AF148" s="689"/>
      <c r="AG148" s="689"/>
      <c r="AH148" s="689"/>
      <c r="AI148" s="690"/>
      <c r="AJ148" s="687" t="str">
        <f>IF(ISBLANK(T148),"",IF(ISBLANK(Z148),SUM(AA148:AI149),0))</f>
        <v/>
      </c>
      <c r="AK148" s="688" t="str">
        <f>IF((AJ148=""),"",(AJ148+AK146))</f>
        <v/>
      </c>
      <c r="AL148" s="681">
        <f>IF((Z148="X"),0,COUNT(AA148:AI149))</f>
        <v>0</v>
      </c>
      <c r="AM148" s="446"/>
      <c r="AN148" s="135"/>
      <c r="AO148" s="135"/>
      <c r="AP148" s="135"/>
      <c r="AQ148" s="135"/>
      <c r="AR148" s="135"/>
      <c r="AS148" s="135"/>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c r="CA148" s="135"/>
      <c r="CB148" s="135"/>
      <c r="CC148" s="135"/>
      <c r="CD148" s="135"/>
      <c r="CE148" s="135"/>
      <c r="CF148" s="135"/>
      <c r="CG148" s="135"/>
      <c r="CH148" s="135"/>
      <c r="CI148" s="135"/>
      <c r="CJ148" s="135"/>
      <c r="CK148" s="135"/>
      <c r="CL148" s="135"/>
      <c r="CM148" s="135"/>
      <c r="CN148" s="135"/>
      <c r="CO148" s="135"/>
      <c r="CP148" s="135"/>
      <c r="CQ148" s="135"/>
      <c r="CR148" s="135"/>
      <c r="CS148" s="135"/>
      <c r="CT148" s="135"/>
      <c r="CU148" s="135"/>
      <c r="CV148" s="135"/>
      <c r="CW148" s="135"/>
      <c r="CX148" s="135"/>
      <c r="CY148" s="135"/>
      <c r="CZ148" s="135"/>
      <c r="DA148" s="135"/>
      <c r="DB148" s="135"/>
      <c r="DC148" s="135"/>
      <c r="DD148" s="135"/>
      <c r="DE148" s="135"/>
      <c r="DF148" s="135"/>
      <c r="DG148" s="135"/>
      <c r="DH148" s="135"/>
      <c r="DI148" s="135"/>
      <c r="DJ148" s="135"/>
      <c r="DK148" s="135"/>
      <c r="DL148" s="135"/>
      <c r="DM148" s="135"/>
      <c r="DN148" s="135"/>
      <c r="DO148" s="135"/>
      <c r="DP148" s="135"/>
      <c r="DQ148" s="135"/>
      <c r="DR148" s="135"/>
      <c r="DS148" s="135"/>
      <c r="DT148" s="135"/>
      <c r="DU148" s="135"/>
      <c r="DV148" s="135"/>
      <c r="DW148" s="135"/>
      <c r="DX148" s="135"/>
      <c r="DY148" s="135"/>
      <c r="DZ148" s="135"/>
      <c r="EA148" s="135"/>
      <c r="EB148" s="135"/>
      <c r="EC148" s="135"/>
      <c r="ED148" s="135"/>
      <c r="EE148" s="135"/>
      <c r="EF148" s="135"/>
      <c r="EG148" s="135"/>
      <c r="EH148" s="135"/>
      <c r="EI148" s="135"/>
      <c r="EJ148" s="135"/>
      <c r="EK148" s="135"/>
      <c r="EL148" s="135"/>
      <c r="EM148" s="135"/>
      <c r="EN148" s="135"/>
      <c r="EO148" s="135"/>
      <c r="EP148" s="135"/>
      <c r="EQ148" s="135"/>
      <c r="ER148" s="135"/>
      <c r="ES148" s="135"/>
      <c r="ET148" s="135"/>
      <c r="EU148" s="135"/>
      <c r="EV148" s="135"/>
      <c r="EW148" s="135"/>
      <c r="EX148" s="135"/>
      <c r="EY148" s="135"/>
      <c r="EZ148" s="135"/>
      <c r="FA148" s="135"/>
      <c r="FB148" s="135"/>
      <c r="FC148" s="135"/>
      <c r="FD148" s="135"/>
      <c r="FE148" s="135"/>
      <c r="FF148" s="135"/>
      <c r="FG148" s="135"/>
      <c r="FH148" s="135"/>
      <c r="FI148" s="135"/>
      <c r="FJ148" s="135"/>
      <c r="FK148" s="135"/>
      <c r="FL148" s="135"/>
      <c r="FM148" s="135"/>
      <c r="FN148" s="135"/>
      <c r="FO148" s="135"/>
      <c r="FP148" s="135"/>
      <c r="FQ148" s="135"/>
      <c r="FR148" s="135"/>
      <c r="FS148" s="135"/>
      <c r="FT148" s="135"/>
      <c r="FU148" s="135"/>
      <c r="FV148" s="135"/>
      <c r="FW148" s="135"/>
      <c r="FX148" s="135"/>
      <c r="FY148" s="135"/>
      <c r="FZ148" s="135"/>
      <c r="GA148" s="135"/>
      <c r="GB148" s="135"/>
      <c r="GC148" s="135"/>
      <c r="GD148" s="135"/>
      <c r="GE148" s="135"/>
      <c r="GF148" s="135"/>
      <c r="GG148" s="135"/>
      <c r="GH148" s="135"/>
      <c r="GI148" s="135"/>
      <c r="GJ148" s="135"/>
      <c r="GK148" s="135"/>
      <c r="GL148" s="135"/>
      <c r="GM148" s="135"/>
      <c r="GN148" s="135"/>
      <c r="GO148" s="135"/>
      <c r="GP148" s="135"/>
      <c r="GQ148" s="135"/>
      <c r="GR148" s="135"/>
      <c r="GS148" s="135"/>
      <c r="GT148" s="135"/>
      <c r="GU148" s="135"/>
      <c r="GV148" s="135"/>
      <c r="GW148" s="135"/>
      <c r="GX148" s="135"/>
      <c r="GY148" s="135"/>
      <c r="GZ148" s="135"/>
    </row>
    <row r="149" spans="1:208" ht="16.5" customHeight="1">
      <c r="A149" s="685"/>
      <c r="B149" s="684"/>
      <c r="C149" s="685"/>
      <c r="D149" s="686"/>
      <c r="E149" s="686"/>
      <c r="F149" s="686"/>
      <c r="G149" s="692"/>
      <c r="H149" s="693"/>
      <c r="I149" s="689"/>
      <c r="J149" s="689"/>
      <c r="K149" s="689"/>
      <c r="L149" s="689"/>
      <c r="M149" s="689"/>
      <c r="N149" s="689"/>
      <c r="O149" s="689"/>
      <c r="P149" s="691"/>
      <c r="Q149" s="728"/>
      <c r="R149" s="688"/>
      <c r="S149" s="681"/>
      <c r="T149" s="780"/>
      <c r="U149" s="684"/>
      <c r="V149" s="685"/>
      <c r="W149" s="686"/>
      <c r="X149" s="686"/>
      <c r="Y149" s="686"/>
      <c r="Z149" s="692"/>
      <c r="AA149" s="693"/>
      <c r="AB149" s="689"/>
      <c r="AC149" s="689"/>
      <c r="AD149" s="689"/>
      <c r="AE149" s="689"/>
      <c r="AF149" s="689"/>
      <c r="AG149" s="689"/>
      <c r="AH149" s="689"/>
      <c r="AI149" s="691"/>
      <c r="AJ149" s="687"/>
      <c r="AK149" s="688"/>
      <c r="AL149" s="681"/>
      <c r="AM149" s="446"/>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c r="CA149" s="135"/>
      <c r="CB149" s="135"/>
      <c r="CC149" s="135"/>
      <c r="CD149" s="135"/>
      <c r="CE149" s="135"/>
      <c r="CF149" s="135"/>
      <c r="CG149" s="135"/>
      <c r="CH149" s="135"/>
      <c r="CI149" s="135"/>
      <c r="CJ149" s="135"/>
      <c r="CK149" s="135"/>
      <c r="CL149" s="135"/>
      <c r="CM149" s="135"/>
      <c r="CN149" s="135"/>
      <c r="CO149" s="135"/>
      <c r="CP149" s="135"/>
      <c r="CQ149" s="135"/>
      <c r="CR149" s="135"/>
      <c r="CS149" s="135"/>
      <c r="CT149" s="135"/>
      <c r="CU149" s="135"/>
      <c r="CV149" s="135"/>
      <c r="CW149" s="135"/>
      <c r="CX149" s="135"/>
      <c r="CY149" s="135"/>
      <c r="CZ149" s="135"/>
      <c r="DA149" s="135"/>
      <c r="DB149" s="135"/>
      <c r="DC149" s="135"/>
      <c r="DD149" s="135"/>
      <c r="DE149" s="135"/>
      <c r="DF149" s="135"/>
      <c r="DG149" s="135"/>
      <c r="DH149" s="135"/>
      <c r="DI149" s="135"/>
      <c r="DJ149" s="135"/>
      <c r="DK149" s="135"/>
      <c r="DL149" s="135"/>
      <c r="DM149" s="135"/>
      <c r="DN149" s="135"/>
      <c r="DO149" s="135"/>
      <c r="DP149" s="135"/>
      <c r="DQ149" s="135"/>
      <c r="DR149" s="135"/>
      <c r="DS149" s="135"/>
      <c r="DT149" s="135"/>
      <c r="DU149" s="135"/>
      <c r="DV149" s="135"/>
      <c r="DW149" s="135"/>
      <c r="DX149" s="135"/>
      <c r="DY149" s="135"/>
      <c r="DZ149" s="135"/>
      <c r="EA149" s="135"/>
      <c r="EB149" s="135"/>
      <c r="EC149" s="135"/>
      <c r="ED149" s="135"/>
      <c r="EE149" s="135"/>
      <c r="EF149" s="135"/>
      <c r="EG149" s="135"/>
      <c r="EH149" s="135"/>
      <c r="EI149" s="135"/>
      <c r="EJ149" s="135"/>
      <c r="EK149" s="135"/>
      <c r="EL149" s="135"/>
      <c r="EM149" s="135"/>
      <c r="EN149" s="135"/>
      <c r="EO149" s="135"/>
      <c r="EP149" s="135"/>
      <c r="EQ149" s="135"/>
      <c r="ER149" s="135"/>
      <c r="ES149" s="135"/>
      <c r="ET149" s="135"/>
      <c r="EU149" s="135"/>
      <c r="EV149" s="135"/>
      <c r="EW149" s="135"/>
      <c r="EX149" s="135"/>
      <c r="EY149" s="135"/>
      <c r="EZ149" s="135"/>
      <c r="FA149" s="135"/>
      <c r="FB149" s="135"/>
      <c r="FC149" s="135"/>
      <c r="FD149" s="135"/>
      <c r="FE149" s="135"/>
      <c r="FF149" s="135"/>
      <c r="FG149" s="135"/>
      <c r="FH149" s="135"/>
      <c r="FI149" s="135"/>
      <c r="FJ149" s="135"/>
      <c r="FK149" s="135"/>
      <c r="FL149" s="135"/>
      <c r="FM149" s="135"/>
      <c r="FN149" s="135"/>
      <c r="FO149" s="135"/>
      <c r="FP149" s="135"/>
      <c r="FQ149" s="135"/>
      <c r="FR149" s="135"/>
      <c r="FS149" s="135"/>
      <c r="FT149" s="135"/>
      <c r="FU149" s="135"/>
      <c r="FV149" s="135"/>
      <c r="FW149" s="135"/>
      <c r="FX149" s="135"/>
      <c r="FY149" s="135"/>
      <c r="FZ149" s="135"/>
      <c r="GA149" s="135"/>
      <c r="GB149" s="135"/>
      <c r="GC149" s="135"/>
      <c r="GD149" s="135"/>
      <c r="GE149" s="135"/>
      <c r="GF149" s="135"/>
      <c r="GG149" s="135"/>
      <c r="GH149" s="135"/>
      <c r="GI149" s="135"/>
      <c r="GJ149" s="135"/>
      <c r="GK149" s="135"/>
      <c r="GL149" s="135"/>
      <c r="GM149" s="135"/>
      <c r="GN149" s="135"/>
      <c r="GO149" s="135"/>
      <c r="GP149" s="135"/>
      <c r="GQ149" s="135"/>
      <c r="GR149" s="135"/>
      <c r="GS149" s="135"/>
      <c r="GT149" s="135"/>
      <c r="GU149" s="135"/>
      <c r="GV149" s="135"/>
      <c r="GW149" s="135"/>
      <c r="GX149" s="135"/>
      <c r="GY149" s="135"/>
      <c r="GZ149" s="135"/>
    </row>
    <row r="150" spans="1:208" ht="16.5" customHeight="1">
      <c r="A150" s="739"/>
      <c r="B150" s="781"/>
      <c r="C150" s="693"/>
      <c r="D150" s="689"/>
      <c r="E150" s="689"/>
      <c r="F150" s="689"/>
      <c r="G150" s="700"/>
      <c r="H150" s="701"/>
      <c r="I150" s="599"/>
      <c r="J150" s="599"/>
      <c r="K150" s="599"/>
      <c r="L150" s="599"/>
      <c r="M150" s="599"/>
      <c r="N150" s="599"/>
      <c r="O150" s="599"/>
      <c r="P150" s="697"/>
      <c r="Q150" s="711" t="str">
        <f>IF(ISBLANK(A150),"",IF(ISBLANK(G150),SUM(H150:P151),0))</f>
        <v/>
      </c>
      <c r="R150" s="688" t="str">
        <f>IF((Q150=""),"",(Q150+R148))</f>
        <v/>
      </c>
      <c r="S150" s="681">
        <f>IF((G150="X"),0,COUNT(H150:P151))</f>
        <v>0</v>
      </c>
      <c r="T150" s="782"/>
      <c r="U150" s="781"/>
      <c r="V150" s="693"/>
      <c r="W150" s="689"/>
      <c r="X150" s="689"/>
      <c r="Y150" s="689"/>
      <c r="Z150" s="700"/>
      <c r="AA150" s="701"/>
      <c r="AB150" s="599"/>
      <c r="AC150" s="599"/>
      <c r="AD150" s="599"/>
      <c r="AE150" s="599"/>
      <c r="AF150" s="599"/>
      <c r="AG150" s="599"/>
      <c r="AH150" s="599"/>
      <c r="AI150" s="697"/>
      <c r="AJ150" s="783" t="str">
        <f>IF(ISBLANK(T150),"",IF(ISBLANK(Z150),SUM(AA150:AI151),0))</f>
        <v/>
      </c>
      <c r="AK150" s="688" t="str">
        <f>IF((AJ150=""),"",(AJ150+AK148))</f>
        <v/>
      </c>
      <c r="AL150" s="681">
        <f>IF((Z150="X"),0,COUNT(AA150:AI151))</f>
        <v>0</v>
      </c>
      <c r="AM150" s="446"/>
      <c r="AN150" s="135"/>
      <c r="AO150" s="135"/>
      <c r="AP150" s="135"/>
      <c r="AQ150" s="135"/>
      <c r="AR150" s="135"/>
      <c r="AS150" s="135"/>
      <c r="AT150" s="135"/>
      <c r="AU150" s="135"/>
      <c r="AV150" s="135"/>
      <c r="AW150" s="135"/>
      <c r="AX150" s="135"/>
      <c r="AY150" s="135"/>
      <c r="AZ150" s="135"/>
      <c r="BA150" s="135"/>
      <c r="BB150" s="135"/>
      <c r="BC150" s="135"/>
      <c r="BD150" s="135"/>
      <c r="BE150" s="135"/>
      <c r="BF150" s="135"/>
      <c r="BG150" s="135"/>
      <c r="BH150" s="135"/>
      <c r="BI150" s="135"/>
      <c r="BJ150" s="135"/>
      <c r="BK150" s="135"/>
      <c r="BL150" s="135"/>
      <c r="BM150" s="135"/>
      <c r="BN150" s="135"/>
      <c r="BO150" s="135"/>
      <c r="BP150" s="135"/>
      <c r="BQ150" s="135"/>
      <c r="BR150" s="135"/>
      <c r="BS150" s="135"/>
      <c r="BT150" s="135"/>
      <c r="BU150" s="135"/>
      <c r="BV150" s="135"/>
      <c r="BW150" s="135"/>
      <c r="BX150" s="135"/>
      <c r="BY150" s="135"/>
      <c r="BZ150" s="135"/>
      <c r="CA150" s="135"/>
      <c r="CB150" s="135"/>
      <c r="CC150" s="135"/>
      <c r="CD150" s="135"/>
      <c r="CE150" s="135"/>
      <c r="CF150" s="135"/>
      <c r="CG150" s="135"/>
      <c r="CH150" s="135"/>
      <c r="CI150" s="135"/>
      <c r="CJ150" s="135"/>
      <c r="CK150" s="135"/>
      <c r="CL150" s="135"/>
      <c r="CM150" s="135"/>
      <c r="CN150" s="135"/>
      <c r="CO150" s="135"/>
      <c r="CP150" s="135"/>
      <c r="CQ150" s="135"/>
      <c r="CR150" s="135"/>
      <c r="CS150" s="135"/>
      <c r="CT150" s="135"/>
      <c r="CU150" s="135"/>
      <c r="CV150" s="135"/>
      <c r="CW150" s="135"/>
      <c r="CX150" s="135"/>
      <c r="CY150" s="135"/>
      <c r="CZ150" s="135"/>
      <c r="DA150" s="135"/>
      <c r="DB150" s="135"/>
      <c r="DC150" s="135"/>
      <c r="DD150" s="135"/>
      <c r="DE150" s="135"/>
      <c r="DF150" s="135"/>
      <c r="DG150" s="135"/>
      <c r="DH150" s="135"/>
      <c r="DI150" s="135"/>
      <c r="DJ150" s="135"/>
      <c r="DK150" s="135"/>
      <c r="DL150" s="135"/>
      <c r="DM150" s="135"/>
      <c r="DN150" s="135"/>
      <c r="DO150" s="135"/>
      <c r="DP150" s="135"/>
      <c r="DQ150" s="135"/>
      <c r="DR150" s="135"/>
      <c r="DS150" s="135"/>
      <c r="DT150" s="135"/>
      <c r="DU150" s="135"/>
      <c r="DV150" s="135"/>
      <c r="DW150" s="135"/>
      <c r="DX150" s="135"/>
      <c r="DY150" s="135"/>
      <c r="DZ150" s="135"/>
      <c r="EA150" s="135"/>
      <c r="EB150" s="135"/>
      <c r="EC150" s="135"/>
      <c r="ED150" s="135"/>
      <c r="EE150" s="135"/>
      <c r="EF150" s="135"/>
      <c r="EG150" s="135"/>
      <c r="EH150" s="135"/>
      <c r="EI150" s="135"/>
      <c r="EJ150" s="135"/>
      <c r="EK150" s="135"/>
      <c r="EL150" s="135"/>
      <c r="EM150" s="135"/>
      <c r="EN150" s="135"/>
      <c r="EO150" s="135"/>
      <c r="EP150" s="135"/>
      <c r="EQ150" s="135"/>
      <c r="ER150" s="135"/>
      <c r="ES150" s="135"/>
      <c r="ET150" s="135"/>
      <c r="EU150" s="135"/>
      <c r="EV150" s="135"/>
      <c r="EW150" s="135"/>
      <c r="EX150" s="135"/>
      <c r="EY150" s="135"/>
      <c r="EZ150" s="135"/>
      <c r="FA150" s="135"/>
      <c r="FB150" s="135"/>
      <c r="FC150" s="135"/>
      <c r="FD150" s="135"/>
      <c r="FE150" s="135"/>
      <c r="FF150" s="135"/>
      <c r="FG150" s="135"/>
      <c r="FH150" s="135"/>
      <c r="FI150" s="135"/>
      <c r="FJ150" s="135"/>
      <c r="FK150" s="135"/>
      <c r="FL150" s="135"/>
      <c r="FM150" s="135"/>
      <c r="FN150" s="135"/>
      <c r="FO150" s="135"/>
      <c r="FP150" s="135"/>
      <c r="FQ150" s="135"/>
      <c r="FR150" s="135"/>
      <c r="FS150" s="135"/>
      <c r="FT150" s="135"/>
      <c r="FU150" s="135"/>
      <c r="FV150" s="135"/>
      <c r="FW150" s="135"/>
      <c r="FX150" s="135"/>
      <c r="FY150" s="135"/>
      <c r="FZ150" s="135"/>
      <c r="GA150" s="135"/>
      <c r="GB150" s="135"/>
      <c r="GC150" s="135"/>
      <c r="GD150" s="135"/>
      <c r="GE150" s="135"/>
      <c r="GF150" s="135"/>
      <c r="GG150" s="135"/>
      <c r="GH150" s="135"/>
      <c r="GI150" s="135"/>
      <c r="GJ150" s="135"/>
      <c r="GK150" s="135"/>
      <c r="GL150" s="135"/>
      <c r="GM150" s="135"/>
      <c r="GN150" s="135"/>
      <c r="GO150" s="135"/>
      <c r="GP150" s="135"/>
      <c r="GQ150" s="135"/>
      <c r="GR150" s="135"/>
      <c r="GS150" s="135"/>
      <c r="GT150" s="135"/>
      <c r="GU150" s="135"/>
      <c r="GV150" s="135"/>
      <c r="GW150" s="135"/>
      <c r="GX150" s="135"/>
      <c r="GY150" s="135"/>
      <c r="GZ150" s="135"/>
    </row>
    <row r="151" spans="1:208" ht="16.5" customHeight="1">
      <c r="A151" s="671"/>
      <c r="B151" s="781"/>
      <c r="C151" s="693"/>
      <c r="D151" s="689"/>
      <c r="E151" s="689"/>
      <c r="F151" s="689"/>
      <c r="G151" s="700"/>
      <c r="H151" s="701"/>
      <c r="I151" s="599"/>
      <c r="J151" s="599"/>
      <c r="K151" s="599"/>
      <c r="L151" s="599"/>
      <c r="M151" s="599"/>
      <c r="N151" s="599"/>
      <c r="O151" s="599"/>
      <c r="P151" s="698"/>
      <c r="Q151" s="712"/>
      <c r="R151" s="688"/>
      <c r="S151" s="681"/>
      <c r="T151" s="782"/>
      <c r="U151" s="781"/>
      <c r="V151" s="693"/>
      <c r="W151" s="689"/>
      <c r="X151" s="689"/>
      <c r="Y151" s="689"/>
      <c r="Z151" s="700"/>
      <c r="AA151" s="701"/>
      <c r="AB151" s="599"/>
      <c r="AC151" s="599"/>
      <c r="AD151" s="599"/>
      <c r="AE151" s="599"/>
      <c r="AF151" s="599"/>
      <c r="AG151" s="599"/>
      <c r="AH151" s="599"/>
      <c r="AI151" s="698"/>
      <c r="AJ151" s="657"/>
      <c r="AK151" s="688"/>
      <c r="AL151" s="681"/>
      <c r="AM151" s="446"/>
      <c r="AN151" s="135"/>
      <c r="AO151" s="135"/>
      <c r="AP151" s="135"/>
      <c r="AQ151" s="135"/>
      <c r="AR151" s="135"/>
      <c r="AS151" s="135"/>
      <c r="AT151" s="135"/>
      <c r="AU151" s="135"/>
      <c r="AV151" s="135"/>
      <c r="AW151" s="135"/>
      <c r="AX151" s="135"/>
      <c r="AY151" s="135"/>
      <c r="AZ151" s="135"/>
      <c r="BA151" s="135"/>
      <c r="BB151" s="135"/>
      <c r="BC151" s="135"/>
      <c r="BD151" s="135"/>
      <c r="BE151" s="135"/>
      <c r="BF151" s="135"/>
      <c r="BG151" s="135"/>
      <c r="BH151" s="135"/>
      <c r="BI151" s="135"/>
      <c r="BJ151" s="135"/>
      <c r="BK151" s="135"/>
      <c r="BL151" s="135"/>
      <c r="BM151" s="135"/>
      <c r="BN151" s="135"/>
      <c r="BO151" s="135"/>
      <c r="BP151" s="135"/>
      <c r="BQ151" s="135"/>
      <c r="BR151" s="135"/>
      <c r="BS151" s="135"/>
      <c r="BT151" s="135"/>
      <c r="BU151" s="135"/>
      <c r="BV151" s="135"/>
      <c r="BW151" s="135"/>
      <c r="BX151" s="135"/>
      <c r="BY151" s="135"/>
      <c r="BZ151" s="135"/>
      <c r="CA151" s="135"/>
      <c r="CB151" s="135"/>
      <c r="CC151" s="135"/>
      <c r="CD151" s="135"/>
      <c r="CE151" s="135"/>
      <c r="CF151" s="135"/>
      <c r="CG151" s="135"/>
      <c r="CH151" s="135"/>
      <c r="CI151" s="135"/>
      <c r="CJ151" s="135"/>
      <c r="CK151" s="135"/>
      <c r="CL151" s="135"/>
      <c r="CM151" s="135"/>
      <c r="CN151" s="135"/>
      <c r="CO151" s="135"/>
      <c r="CP151" s="135"/>
      <c r="CQ151" s="135"/>
      <c r="CR151" s="135"/>
      <c r="CS151" s="135"/>
      <c r="CT151" s="135"/>
      <c r="CU151" s="135"/>
      <c r="CV151" s="135"/>
      <c r="CW151" s="135"/>
      <c r="CX151" s="135"/>
      <c r="CY151" s="135"/>
      <c r="CZ151" s="135"/>
      <c r="DA151" s="135"/>
      <c r="DB151" s="135"/>
      <c r="DC151" s="135"/>
      <c r="DD151" s="135"/>
      <c r="DE151" s="135"/>
      <c r="DF151" s="135"/>
      <c r="DG151" s="135"/>
      <c r="DH151" s="135"/>
      <c r="DI151" s="135"/>
      <c r="DJ151" s="135"/>
      <c r="DK151" s="135"/>
      <c r="DL151" s="135"/>
      <c r="DM151" s="135"/>
      <c r="DN151" s="135"/>
      <c r="DO151" s="135"/>
      <c r="DP151" s="135"/>
      <c r="DQ151" s="135"/>
      <c r="DR151" s="135"/>
      <c r="DS151" s="135"/>
      <c r="DT151" s="135"/>
      <c r="DU151" s="135"/>
      <c r="DV151" s="135"/>
      <c r="DW151" s="135"/>
      <c r="DX151" s="135"/>
      <c r="DY151" s="135"/>
      <c r="DZ151" s="135"/>
      <c r="EA151" s="135"/>
      <c r="EB151" s="135"/>
      <c r="EC151" s="135"/>
      <c r="ED151" s="135"/>
      <c r="EE151" s="135"/>
      <c r="EF151" s="135"/>
      <c r="EG151" s="135"/>
      <c r="EH151" s="135"/>
      <c r="EI151" s="135"/>
      <c r="EJ151" s="135"/>
      <c r="EK151" s="135"/>
      <c r="EL151" s="135"/>
      <c r="EM151" s="135"/>
      <c r="EN151" s="135"/>
      <c r="EO151" s="135"/>
      <c r="EP151" s="135"/>
      <c r="EQ151" s="135"/>
      <c r="ER151" s="135"/>
      <c r="ES151" s="135"/>
      <c r="ET151" s="135"/>
      <c r="EU151" s="135"/>
      <c r="EV151" s="135"/>
      <c r="EW151" s="135"/>
      <c r="EX151" s="135"/>
      <c r="EY151" s="135"/>
      <c r="EZ151" s="135"/>
      <c r="FA151" s="135"/>
      <c r="FB151" s="135"/>
      <c r="FC151" s="135"/>
      <c r="FD151" s="135"/>
      <c r="FE151" s="135"/>
      <c r="FF151" s="135"/>
      <c r="FG151" s="135"/>
      <c r="FH151" s="135"/>
      <c r="FI151" s="135"/>
      <c r="FJ151" s="135"/>
      <c r="FK151" s="135"/>
      <c r="FL151" s="135"/>
      <c r="FM151" s="135"/>
      <c r="FN151" s="135"/>
      <c r="FO151" s="135"/>
      <c r="FP151" s="135"/>
      <c r="FQ151" s="135"/>
      <c r="FR151" s="135"/>
      <c r="FS151" s="135"/>
      <c r="FT151" s="135"/>
      <c r="FU151" s="135"/>
      <c r="FV151" s="135"/>
      <c r="FW151" s="135"/>
      <c r="FX151" s="135"/>
      <c r="FY151" s="135"/>
      <c r="FZ151" s="135"/>
      <c r="GA151" s="135"/>
      <c r="GB151" s="135"/>
      <c r="GC151" s="135"/>
      <c r="GD151" s="135"/>
      <c r="GE151" s="135"/>
      <c r="GF151" s="135"/>
      <c r="GG151" s="135"/>
      <c r="GH151" s="135"/>
      <c r="GI151" s="135"/>
      <c r="GJ151" s="135"/>
      <c r="GK151" s="135"/>
      <c r="GL151" s="135"/>
      <c r="GM151" s="135"/>
      <c r="GN151" s="135"/>
      <c r="GO151" s="135"/>
      <c r="GP151" s="135"/>
      <c r="GQ151" s="135"/>
      <c r="GR151" s="135"/>
      <c r="GS151" s="135"/>
      <c r="GT151" s="135"/>
      <c r="GU151" s="135"/>
      <c r="GV151" s="135"/>
      <c r="GW151" s="135"/>
      <c r="GX151" s="135"/>
      <c r="GY151" s="135"/>
      <c r="GZ151" s="135"/>
    </row>
    <row r="152" spans="1:208" ht="16.5" customHeight="1">
      <c r="A152" s="685"/>
      <c r="B152" s="684"/>
      <c r="C152" s="685"/>
      <c r="D152" s="686"/>
      <c r="E152" s="686"/>
      <c r="F152" s="686"/>
      <c r="G152" s="692"/>
      <c r="H152" s="693"/>
      <c r="I152" s="689"/>
      <c r="J152" s="689"/>
      <c r="K152" s="689"/>
      <c r="L152" s="689"/>
      <c r="M152" s="689"/>
      <c r="N152" s="689"/>
      <c r="O152" s="689"/>
      <c r="P152" s="690"/>
      <c r="Q152" s="727" t="str">
        <f>IF(ISBLANK(A152),"",IF(ISBLANK(G152),SUM(H152:P153),0))</f>
        <v/>
      </c>
      <c r="R152" s="688" t="str">
        <f>IF((Q152=""),"",(Q152+R150))</f>
        <v/>
      </c>
      <c r="S152" s="681">
        <f>IF((G152="X"),0,COUNT(H152:P153))</f>
        <v>0</v>
      </c>
      <c r="T152" s="780"/>
      <c r="U152" s="684"/>
      <c r="V152" s="685"/>
      <c r="W152" s="686"/>
      <c r="X152" s="686"/>
      <c r="Y152" s="686"/>
      <c r="Z152" s="692"/>
      <c r="AA152" s="693"/>
      <c r="AB152" s="689"/>
      <c r="AC152" s="689"/>
      <c r="AD152" s="689"/>
      <c r="AE152" s="689"/>
      <c r="AF152" s="689"/>
      <c r="AG152" s="689"/>
      <c r="AH152" s="689"/>
      <c r="AI152" s="690"/>
      <c r="AJ152" s="687" t="str">
        <f>IF(ISBLANK(T152),"",IF(ISBLANK(Z152),SUM(AA152:AI153),0))</f>
        <v/>
      </c>
      <c r="AK152" s="688" t="str">
        <f>IF((AJ152=""),"",(AJ152+AK150))</f>
        <v/>
      </c>
      <c r="AL152" s="681">
        <f>IF((Z152="X"),0,COUNT(AA152:AI153))</f>
        <v>0</v>
      </c>
      <c r="AM152" s="446"/>
      <c r="AN152" s="135"/>
      <c r="AO152" s="135"/>
      <c r="AP152" s="135"/>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c r="CA152" s="135"/>
      <c r="CB152" s="135"/>
      <c r="CC152" s="135"/>
      <c r="CD152" s="135"/>
      <c r="CE152" s="135"/>
      <c r="CF152" s="135"/>
      <c r="CG152" s="135"/>
      <c r="CH152" s="135"/>
      <c r="CI152" s="135"/>
      <c r="CJ152" s="135"/>
      <c r="CK152" s="135"/>
      <c r="CL152" s="135"/>
      <c r="CM152" s="135"/>
      <c r="CN152" s="135"/>
      <c r="CO152" s="135"/>
      <c r="CP152" s="135"/>
      <c r="CQ152" s="135"/>
      <c r="CR152" s="135"/>
      <c r="CS152" s="135"/>
      <c r="CT152" s="135"/>
      <c r="CU152" s="135"/>
      <c r="CV152" s="135"/>
      <c r="CW152" s="135"/>
      <c r="CX152" s="135"/>
      <c r="CY152" s="135"/>
      <c r="CZ152" s="135"/>
      <c r="DA152" s="135"/>
      <c r="DB152" s="135"/>
      <c r="DC152" s="135"/>
      <c r="DD152" s="135"/>
      <c r="DE152" s="135"/>
      <c r="DF152" s="135"/>
      <c r="DG152" s="135"/>
      <c r="DH152" s="135"/>
      <c r="DI152" s="135"/>
      <c r="DJ152" s="135"/>
      <c r="DK152" s="135"/>
      <c r="DL152" s="135"/>
      <c r="DM152" s="135"/>
      <c r="DN152" s="135"/>
      <c r="DO152" s="135"/>
      <c r="DP152" s="135"/>
      <c r="DQ152" s="135"/>
      <c r="DR152" s="135"/>
      <c r="DS152" s="135"/>
      <c r="DT152" s="135"/>
      <c r="DU152" s="135"/>
      <c r="DV152" s="135"/>
      <c r="DW152" s="135"/>
      <c r="DX152" s="135"/>
      <c r="DY152" s="135"/>
      <c r="DZ152" s="135"/>
      <c r="EA152" s="135"/>
      <c r="EB152" s="135"/>
      <c r="EC152" s="135"/>
      <c r="ED152" s="135"/>
      <c r="EE152" s="135"/>
      <c r="EF152" s="135"/>
      <c r="EG152" s="135"/>
      <c r="EH152" s="135"/>
      <c r="EI152" s="135"/>
      <c r="EJ152" s="135"/>
      <c r="EK152" s="135"/>
      <c r="EL152" s="135"/>
      <c r="EM152" s="135"/>
      <c r="EN152" s="135"/>
      <c r="EO152" s="135"/>
      <c r="EP152" s="135"/>
      <c r="EQ152" s="135"/>
      <c r="ER152" s="135"/>
      <c r="ES152" s="135"/>
      <c r="ET152" s="135"/>
      <c r="EU152" s="135"/>
      <c r="EV152" s="135"/>
      <c r="EW152" s="135"/>
      <c r="EX152" s="135"/>
      <c r="EY152" s="135"/>
      <c r="EZ152" s="135"/>
      <c r="FA152" s="135"/>
      <c r="FB152" s="135"/>
      <c r="FC152" s="135"/>
      <c r="FD152" s="135"/>
      <c r="FE152" s="135"/>
      <c r="FF152" s="135"/>
      <c r="FG152" s="135"/>
      <c r="FH152" s="135"/>
      <c r="FI152" s="135"/>
      <c r="FJ152" s="135"/>
      <c r="FK152" s="135"/>
      <c r="FL152" s="135"/>
      <c r="FM152" s="135"/>
      <c r="FN152" s="135"/>
      <c r="FO152" s="135"/>
      <c r="FP152" s="135"/>
      <c r="FQ152" s="135"/>
      <c r="FR152" s="135"/>
      <c r="FS152" s="135"/>
      <c r="FT152" s="135"/>
      <c r="FU152" s="135"/>
      <c r="FV152" s="135"/>
      <c r="FW152" s="135"/>
      <c r="FX152" s="135"/>
      <c r="FY152" s="135"/>
      <c r="FZ152" s="135"/>
      <c r="GA152" s="135"/>
      <c r="GB152" s="135"/>
      <c r="GC152" s="135"/>
      <c r="GD152" s="135"/>
      <c r="GE152" s="135"/>
      <c r="GF152" s="135"/>
      <c r="GG152" s="135"/>
      <c r="GH152" s="135"/>
      <c r="GI152" s="135"/>
      <c r="GJ152" s="135"/>
      <c r="GK152" s="135"/>
      <c r="GL152" s="135"/>
      <c r="GM152" s="135"/>
      <c r="GN152" s="135"/>
      <c r="GO152" s="135"/>
      <c r="GP152" s="135"/>
      <c r="GQ152" s="135"/>
      <c r="GR152" s="135"/>
      <c r="GS152" s="135"/>
      <c r="GT152" s="135"/>
      <c r="GU152" s="135"/>
      <c r="GV152" s="135"/>
      <c r="GW152" s="135"/>
      <c r="GX152" s="135"/>
      <c r="GY152" s="135"/>
      <c r="GZ152" s="135"/>
    </row>
    <row r="153" spans="1:208" ht="16.5" customHeight="1">
      <c r="A153" s="685"/>
      <c r="B153" s="684"/>
      <c r="C153" s="685"/>
      <c r="D153" s="686"/>
      <c r="E153" s="686"/>
      <c r="F153" s="686"/>
      <c r="G153" s="692"/>
      <c r="H153" s="693"/>
      <c r="I153" s="689"/>
      <c r="J153" s="689"/>
      <c r="K153" s="689"/>
      <c r="L153" s="689"/>
      <c r="M153" s="689"/>
      <c r="N153" s="689"/>
      <c r="O153" s="689"/>
      <c r="P153" s="691"/>
      <c r="Q153" s="728"/>
      <c r="R153" s="688"/>
      <c r="S153" s="681"/>
      <c r="T153" s="780"/>
      <c r="U153" s="684"/>
      <c r="V153" s="685"/>
      <c r="W153" s="686"/>
      <c r="X153" s="686"/>
      <c r="Y153" s="686"/>
      <c r="Z153" s="692"/>
      <c r="AA153" s="693"/>
      <c r="AB153" s="689"/>
      <c r="AC153" s="689"/>
      <c r="AD153" s="689"/>
      <c r="AE153" s="689"/>
      <c r="AF153" s="689"/>
      <c r="AG153" s="689"/>
      <c r="AH153" s="689"/>
      <c r="AI153" s="691"/>
      <c r="AJ153" s="687"/>
      <c r="AK153" s="688"/>
      <c r="AL153" s="681"/>
      <c r="AM153" s="446"/>
      <c r="AN153" s="135"/>
      <c r="AO153" s="135"/>
      <c r="AP153" s="135"/>
      <c r="AQ153" s="135"/>
      <c r="AR153" s="135"/>
      <c r="AS153" s="135"/>
      <c r="AT153" s="135"/>
      <c r="AU153" s="135"/>
      <c r="AV153" s="135"/>
      <c r="AW153" s="135"/>
      <c r="AX153" s="135"/>
      <c r="AY153" s="135"/>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c r="CA153" s="135"/>
      <c r="CB153" s="135"/>
      <c r="CC153" s="135"/>
      <c r="CD153" s="135"/>
      <c r="CE153" s="135"/>
      <c r="CF153" s="135"/>
      <c r="CG153" s="135"/>
      <c r="CH153" s="135"/>
      <c r="CI153" s="135"/>
      <c r="CJ153" s="135"/>
      <c r="CK153" s="135"/>
      <c r="CL153" s="135"/>
      <c r="CM153" s="135"/>
      <c r="CN153" s="135"/>
      <c r="CO153" s="135"/>
      <c r="CP153" s="135"/>
      <c r="CQ153" s="135"/>
      <c r="CR153" s="135"/>
      <c r="CS153" s="135"/>
      <c r="CT153" s="135"/>
      <c r="CU153" s="135"/>
      <c r="CV153" s="135"/>
      <c r="CW153" s="135"/>
      <c r="CX153" s="135"/>
      <c r="CY153" s="135"/>
      <c r="CZ153" s="135"/>
      <c r="DA153" s="135"/>
      <c r="DB153" s="135"/>
      <c r="DC153" s="135"/>
      <c r="DD153" s="135"/>
      <c r="DE153" s="135"/>
      <c r="DF153" s="135"/>
      <c r="DG153" s="135"/>
      <c r="DH153" s="135"/>
      <c r="DI153" s="135"/>
      <c r="DJ153" s="135"/>
      <c r="DK153" s="135"/>
      <c r="DL153" s="135"/>
      <c r="DM153" s="135"/>
      <c r="DN153" s="135"/>
      <c r="DO153" s="135"/>
      <c r="DP153" s="135"/>
      <c r="DQ153" s="135"/>
      <c r="DR153" s="135"/>
      <c r="DS153" s="135"/>
      <c r="DT153" s="135"/>
      <c r="DU153" s="135"/>
      <c r="DV153" s="135"/>
      <c r="DW153" s="135"/>
      <c r="DX153" s="135"/>
      <c r="DY153" s="135"/>
      <c r="DZ153" s="135"/>
      <c r="EA153" s="135"/>
      <c r="EB153" s="135"/>
      <c r="EC153" s="135"/>
      <c r="ED153" s="135"/>
      <c r="EE153" s="135"/>
      <c r="EF153" s="135"/>
      <c r="EG153" s="135"/>
      <c r="EH153" s="135"/>
      <c r="EI153" s="135"/>
      <c r="EJ153" s="135"/>
      <c r="EK153" s="135"/>
      <c r="EL153" s="135"/>
      <c r="EM153" s="135"/>
      <c r="EN153" s="135"/>
      <c r="EO153" s="135"/>
      <c r="EP153" s="135"/>
      <c r="EQ153" s="135"/>
      <c r="ER153" s="135"/>
      <c r="ES153" s="135"/>
      <c r="ET153" s="135"/>
      <c r="EU153" s="135"/>
      <c r="EV153" s="135"/>
      <c r="EW153" s="135"/>
      <c r="EX153" s="135"/>
      <c r="EY153" s="135"/>
      <c r="EZ153" s="135"/>
      <c r="FA153" s="135"/>
      <c r="FB153" s="135"/>
      <c r="FC153" s="135"/>
      <c r="FD153" s="135"/>
      <c r="FE153" s="135"/>
      <c r="FF153" s="135"/>
      <c r="FG153" s="135"/>
      <c r="FH153" s="135"/>
      <c r="FI153" s="135"/>
      <c r="FJ153" s="135"/>
      <c r="FK153" s="135"/>
      <c r="FL153" s="135"/>
      <c r="FM153" s="135"/>
      <c r="FN153" s="135"/>
      <c r="FO153" s="135"/>
      <c r="FP153" s="135"/>
      <c r="FQ153" s="135"/>
      <c r="FR153" s="135"/>
      <c r="FS153" s="135"/>
      <c r="FT153" s="135"/>
      <c r="FU153" s="135"/>
      <c r="FV153" s="135"/>
      <c r="FW153" s="135"/>
      <c r="FX153" s="135"/>
      <c r="FY153" s="135"/>
      <c r="FZ153" s="135"/>
      <c r="GA153" s="135"/>
      <c r="GB153" s="135"/>
      <c r="GC153" s="135"/>
      <c r="GD153" s="135"/>
      <c r="GE153" s="135"/>
      <c r="GF153" s="135"/>
      <c r="GG153" s="135"/>
      <c r="GH153" s="135"/>
      <c r="GI153" s="135"/>
      <c r="GJ153" s="135"/>
      <c r="GK153" s="135"/>
      <c r="GL153" s="135"/>
      <c r="GM153" s="135"/>
      <c r="GN153" s="135"/>
      <c r="GO153" s="135"/>
      <c r="GP153" s="135"/>
      <c r="GQ153" s="135"/>
      <c r="GR153" s="135"/>
      <c r="GS153" s="135"/>
      <c r="GT153" s="135"/>
      <c r="GU153" s="135"/>
      <c r="GV153" s="135"/>
      <c r="GW153" s="135"/>
      <c r="GX153" s="135"/>
      <c r="GY153" s="135"/>
      <c r="GZ153" s="135"/>
    </row>
    <row r="154" spans="1:208" ht="16.5" customHeight="1">
      <c r="A154" s="739"/>
      <c r="B154" s="781"/>
      <c r="C154" s="693"/>
      <c r="D154" s="689"/>
      <c r="E154" s="689"/>
      <c r="F154" s="689"/>
      <c r="G154" s="700"/>
      <c r="H154" s="701"/>
      <c r="I154" s="599"/>
      <c r="J154" s="599"/>
      <c r="K154" s="599"/>
      <c r="L154" s="599"/>
      <c r="M154" s="599"/>
      <c r="N154" s="599"/>
      <c r="O154" s="599"/>
      <c r="P154" s="697"/>
      <c r="Q154" s="711" t="str">
        <f>IF(ISBLANK(A154),"",IF(ISBLANK(G154),SUM(H154:P155),0))</f>
        <v/>
      </c>
      <c r="R154" s="688" t="str">
        <f>IF((Q154=""),"",(Q154+R152))</f>
        <v/>
      </c>
      <c r="S154" s="681">
        <f>IF((G154="X"),0,COUNT(H154:P155))</f>
        <v>0</v>
      </c>
      <c r="T154" s="782"/>
      <c r="U154" s="781"/>
      <c r="V154" s="693"/>
      <c r="W154" s="689"/>
      <c r="X154" s="689"/>
      <c r="Y154" s="689"/>
      <c r="Z154" s="700"/>
      <c r="AA154" s="701"/>
      <c r="AB154" s="599"/>
      <c r="AC154" s="599"/>
      <c r="AD154" s="599"/>
      <c r="AE154" s="599"/>
      <c r="AF154" s="599"/>
      <c r="AG154" s="599"/>
      <c r="AH154" s="599"/>
      <c r="AI154" s="697"/>
      <c r="AJ154" s="783" t="str">
        <f>IF(ISBLANK(T154),"",IF(ISBLANK(Z154),SUM(AA154:AI155),0))</f>
        <v/>
      </c>
      <c r="AK154" s="688" t="str">
        <f>IF((AJ154=""),"",(AJ154+AK152))</f>
        <v/>
      </c>
      <c r="AL154" s="681">
        <f>IF((Z154="X"),0,COUNT(AA154:AI155))</f>
        <v>0</v>
      </c>
      <c r="AM154" s="446"/>
      <c r="AN154" s="135"/>
      <c r="AO154" s="135"/>
      <c r="AP154" s="135"/>
      <c r="AQ154" s="135"/>
      <c r="AR154" s="135"/>
      <c r="AS154" s="135"/>
      <c r="AT154" s="135"/>
      <c r="AU154" s="135"/>
      <c r="AV154" s="135"/>
      <c r="AW154" s="135"/>
      <c r="AX154" s="135"/>
      <c r="AY154" s="135"/>
      <c r="AZ154" s="135"/>
      <c r="BA154" s="135"/>
      <c r="BB154" s="135"/>
      <c r="BC154" s="135"/>
      <c r="BD154" s="135"/>
      <c r="BE154" s="135"/>
      <c r="BF154" s="135"/>
      <c r="BG154" s="135"/>
      <c r="BH154" s="135"/>
      <c r="BI154" s="135"/>
      <c r="BJ154" s="135"/>
      <c r="BK154" s="135"/>
      <c r="BL154" s="135"/>
      <c r="BM154" s="135"/>
      <c r="BN154" s="135"/>
      <c r="BO154" s="135"/>
      <c r="BP154" s="135"/>
      <c r="BQ154" s="135"/>
      <c r="BR154" s="135"/>
      <c r="BS154" s="135"/>
      <c r="BT154" s="135"/>
      <c r="BU154" s="135"/>
      <c r="BV154" s="135"/>
      <c r="BW154" s="135"/>
      <c r="BX154" s="135"/>
      <c r="BY154" s="135"/>
      <c r="BZ154" s="135"/>
      <c r="CA154" s="135"/>
      <c r="CB154" s="135"/>
      <c r="CC154" s="135"/>
      <c r="CD154" s="135"/>
      <c r="CE154" s="135"/>
      <c r="CF154" s="135"/>
      <c r="CG154" s="135"/>
      <c r="CH154" s="135"/>
      <c r="CI154" s="135"/>
      <c r="CJ154" s="135"/>
      <c r="CK154" s="135"/>
      <c r="CL154" s="135"/>
      <c r="CM154" s="135"/>
      <c r="CN154" s="135"/>
      <c r="CO154" s="135"/>
      <c r="CP154" s="135"/>
      <c r="CQ154" s="135"/>
      <c r="CR154" s="135"/>
      <c r="CS154" s="135"/>
      <c r="CT154" s="135"/>
      <c r="CU154" s="135"/>
      <c r="CV154" s="135"/>
      <c r="CW154" s="135"/>
      <c r="CX154" s="135"/>
      <c r="CY154" s="135"/>
      <c r="CZ154" s="135"/>
      <c r="DA154" s="135"/>
      <c r="DB154" s="135"/>
      <c r="DC154" s="135"/>
      <c r="DD154" s="135"/>
      <c r="DE154" s="135"/>
      <c r="DF154" s="135"/>
      <c r="DG154" s="135"/>
      <c r="DH154" s="135"/>
      <c r="DI154" s="135"/>
      <c r="DJ154" s="135"/>
      <c r="DK154" s="135"/>
      <c r="DL154" s="135"/>
      <c r="DM154" s="135"/>
      <c r="DN154" s="135"/>
      <c r="DO154" s="135"/>
      <c r="DP154" s="135"/>
      <c r="DQ154" s="135"/>
      <c r="DR154" s="135"/>
      <c r="DS154" s="135"/>
      <c r="DT154" s="135"/>
      <c r="DU154" s="135"/>
      <c r="DV154" s="135"/>
      <c r="DW154" s="135"/>
      <c r="DX154" s="135"/>
      <c r="DY154" s="135"/>
      <c r="DZ154" s="135"/>
      <c r="EA154" s="135"/>
      <c r="EB154" s="135"/>
      <c r="EC154" s="135"/>
      <c r="ED154" s="135"/>
      <c r="EE154" s="135"/>
      <c r="EF154" s="135"/>
      <c r="EG154" s="135"/>
      <c r="EH154" s="135"/>
      <c r="EI154" s="135"/>
      <c r="EJ154" s="135"/>
      <c r="EK154" s="135"/>
      <c r="EL154" s="135"/>
      <c r="EM154" s="135"/>
      <c r="EN154" s="135"/>
      <c r="EO154" s="135"/>
      <c r="EP154" s="135"/>
      <c r="EQ154" s="135"/>
      <c r="ER154" s="135"/>
      <c r="ES154" s="135"/>
      <c r="ET154" s="135"/>
      <c r="EU154" s="135"/>
      <c r="EV154" s="135"/>
      <c r="EW154" s="135"/>
      <c r="EX154" s="135"/>
      <c r="EY154" s="135"/>
      <c r="EZ154" s="135"/>
      <c r="FA154" s="135"/>
      <c r="FB154" s="135"/>
      <c r="FC154" s="135"/>
      <c r="FD154" s="135"/>
      <c r="FE154" s="135"/>
      <c r="FF154" s="135"/>
      <c r="FG154" s="135"/>
      <c r="FH154" s="135"/>
      <c r="FI154" s="135"/>
      <c r="FJ154" s="135"/>
      <c r="FK154" s="135"/>
      <c r="FL154" s="135"/>
      <c r="FM154" s="135"/>
      <c r="FN154" s="135"/>
      <c r="FO154" s="135"/>
      <c r="FP154" s="135"/>
      <c r="FQ154" s="135"/>
      <c r="FR154" s="135"/>
      <c r="FS154" s="135"/>
      <c r="FT154" s="135"/>
      <c r="FU154" s="135"/>
      <c r="FV154" s="135"/>
      <c r="FW154" s="135"/>
      <c r="FX154" s="135"/>
      <c r="FY154" s="135"/>
      <c r="FZ154" s="135"/>
      <c r="GA154" s="135"/>
      <c r="GB154" s="135"/>
      <c r="GC154" s="135"/>
      <c r="GD154" s="135"/>
      <c r="GE154" s="135"/>
      <c r="GF154" s="135"/>
      <c r="GG154" s="135"/>
      <c r="GH154" s="135"/>
      <c r="GI154" s="135"/>
      <c r="GJ154" s="135"/>
      <c r="GK154" s="135"/>
      <c r="GL154" s="135"/>
      <c r="GM154" s="135"/>
      <c r="GN154" s="135"/>
      <c r="GO154" s="135"/>
      <c r="GP154" s="135"/>
      <c r="GQ154" s="135"/>
      <c r="GR154" s="135"/>
      <c r="GS154" s="135"/>
      <c r="GT154" s="135"/>
      <c r="GU154" s="135"/>
      <c r="GV154" s="135"/>
      <c r="GW154" s="135"/>
      <c r="GX154" s="135"/>
      <c r="GY154" s="135"/>
      <c r="GZ154" s="135"/>
    </row>
    <row r="155" spans="1:208" ht="16.5" customHeight="1">
      <c r="A155" s="671"/>
      <c r="B155" s="781"/>
      <c r="C155" s="693"/>
      <c r="D155" s="689"/>
      <c r="E155" s="689"/>
      <c r="F155" s="689"/>
      <c r="G155" s="700"/>
      <c r="H155" s="701"/>
      <c r="I155" s="599"/>
      <c r="J155" s="599"/>
      <c r="K155" s="599"/>
      <c r="L155" s="599"/>
      <c r="M155" s="599"/>
      <c r="N155" s="599"/>
      <c r="O155" s="599"/>
      <c r="P155" s="698"/>
      <c r="Q155" s="712"/>
      <c r="R155" s="688"/>
      <c r="S155" s="681"/>
      <c r="T155" s="782"/>
      <c r="U155" s="781"/>
      <c r="V155" s="693"/>
      <c r="W155" s="689"/>
      <c r="X155" s="689"/>
      <c r="Y155" s="689"/>
      <c r="Z155" s="700"/>
      <c r="AA155" s="701"/>
      <c r="AB155" s="599"/>
      <c r="AC155" s="599"/>
      <c r="AD155" s="599"/>
      <c r="AE155" s="599"/>
      <c r="AF155" s="599"/>
      <c r="AG155" s="599"/>
      <c r="AH155" s="599"/>
      <c r="AI155" s="698"/>
      <c r="AJ155" s="657"/>
      <c r="AK155" s="688"/>
      <c r="AL155" s="681"/>
      <c r="AM155" s="446"/>
      <c r="AN155" s="135"/>
      <c r="AO155" s="135"/>
      <c r="AP155" s="135"/>
      <c r="AQ155" s="135"/>
      <c r="AR155" s="135"/>
      <c r="AS155" s="135"/>
      <c r="AT155" s="135"/>
      <c r="AU155" s="135"/>
      <c r="AV155" s="135"/>
      <c r="AW155" s="135"/>
      <c r="AX155" s="135"/>
      <c r="AY155" s="135"/>
      <c r="AZ155" s="135"/>
      <c r="BA155" s="135"/>
      <c r="BB155" s="135"/>
      <c r="BC155" s="135"/>
      <c r="BD155" s="135"/>
      <c r="BE155" s="135"/>
      <c r="BF155" s="135"/>
      <c r="BG155" s="135"/>
      <c r="BH155" s="135"/>
      <c r="BI155" s="135"/>
      <c r="BJ155" s="135"/>
      <c r="BK155" s="135"/>
      <c r="BL155" s="135"/>
      <c r="BM155" s="135"/>
      <c r="BN155" s="135"/>
      <c r="BO155" s="135"/>
      <c r="BP155" s="135"/>
      <c r="BQ155" s="135"/>
      <c r="BR155" s="135"/>
      <c r="BS155" s="135"/>
      <c r="BT155" s="135"/>
      <c r="BU155" s="135"/>
      <c r="BV155" s="135"/>
      <c r="BW155" s="135"/>
      <c r="BX155" s="135"/>
      <c r="BY155" s="135"/>
      <c r="BZ155" s="135"/>
      <c r="CA155" s="135"/>
      <c r="CB155" s="135"/>
      <c r="CC155" s="135"/>
      <c r="CD155" s="135"/>
      <c r="CE155" s="135"/>
      <c r="CF155" s="135"/>
      <c r="CG155" s="135"/>
      <c r="CH155" s="135"/>
      <c r="CI155" s="135"/>
      <c r="CJ155" s="135"/>
      <c r="CK155" s="135"/>
      <c r="CL155" s="135"/>
      <c r="CM155" s="135"/>
      <c r="CN155" s="135"/>
      <c r="CO155" s="135"/>
      <c r="CP155" s="135"/>
      <c r="CQ155" s="135"/>
      <c r="CR155" s="135"/>
      <c r="CS155" s="135"/>
      <c r="CT155" s="135"/>
      <c r="CU155" s="135"/>
      <c r="CV155" s="135"/>
      <c r="CW155" s="135"/>
      <c r="CX155" s="135"/>
      <c r="CY155" s="135"/>
      <c r="CZ155" s="135"/>
      <c r="DA155" s="135"/>
      <c r="DB155" s="135"/>
      <c r="DC155" s="135"/>
      <c r="DD155" s="135"/>
      <c r="DE155" s="135"/>
      <c r="DF155" s="135"/>
      <c r="DG155" s="135"/>
      <c r="DH155" s="135"/>
      <c r="DI155" s="135"/>
      <c r="DJ155" s="135"/>
      <c r="DK155" s="135"/>
      <c r="DL155" s="135"/>
      <c r="DM155" s="135"/>
      <c r="DN155" s="135"/>
      <c r="DO155" s="135"/>
      <c r="DP155" s="135"/>
      <c r="DQ155" s="135"/>
      <c r="DR155" s="135"/>
      <c r="DS155" s="135"/>
      <c r="DT155" s="135"/>
      <c r="DU155" s="135"/>
      <c r="DV155" s="135"/>
      <c r="DW155" s="135"/>
      <c r="DX155" s="135"/>
      <c r="DY155" s="135"/>
      <c r="DZ155" s="135"/>
      <c r="EA155" s="135"/>
      <c r="EB155" s="135"/>
      <c r="EC155" s="135"/>
      <c r="ED155" s="135"/>
      <c r="EE155" s="135"/>
      <c r="EF155" s="135"/>
      <c r="EG155" s="135"/>
      <c r="EH155" s="135"/>
      <c r="EI155" s="135"/>
      <c r="EJ155" s="135"/>
      <c r="EK155" s="135"/>
      <c r="EL155" s="135"/>
      <c r="EM155" s="135"/>
      <c r="EN155" s="135"/>
      <c r="EO155" s="135"/>
      <c r="EP155" s="135"/>
      <c r="EQ155" s="135"/>
      <c r="ER155" s="135"/>
      <c r="ES155" s="135"/>
      <c r="ET155" s="135"/>
      <c r="EU155" s="135"/>
      <c r="EV155" s="135"/>
      <c r="EW155" s="135"/>
      <c r="EX155" s="135"/>
      <c r="EY155" s="135"/>
      <c r="EZ155" s="135"/>
      <c r="FA155" s="135"/>
      <c r="FB155" s="135"/>
      <c r="FC155" s="135"/>
      <c r="FD155" s="135"/>
      <c r="FE155" s="135"/>
      <c r="FF155" s="135"/>
      <c r="FG155" s="135"/>
      <c r="FH155" s="135"/>
      <c r="FI155" s="135"/>
      <c r="FJ155" s="135"/>
      <c r="FK155" s="135"/>
      <c r="FL155" s="135"/>
      <c r="FM155" s="135"/>
      <c r="FN155" s="135"/>
      <c r="FO155" s="135"/>
      <c r="FP155" s="135"/>
      <c r="FQ155" s="135"/>
      <c r="FR155" s="135"/>
      <c r="FS155" s="135"/>
      <c r="FT155" s="135"/>
      <c r="FU155" s="135"/>
      <c r="FV155" s="135"/>
      <c r="FW155" s="135"/>
      <c r="FX155" s="135"/>
      <c r="FY155" s="135"/>
      <c r="FZ155" s="135"/>
      <c r="GA155" s="135"/>
      <c r="GB155" s="135"/>
      <c r="GC155" s="135"/>
      <c r="GD155" s="135"/>
      <c r="GE155" s="135"/>
      <c r="GF155" s="135"/>
      <c r="GG155" s="135"/>
      <c r="GH155" s="135"/>
      <c r="GI155" s="135"/>
      <c r="GJ155" s="135"/>
      <c r="GK155" s="135"/>
      <c r="GL155" s="135"/>
      <c r="GM155" s="135"/>
      <c r="GN155" s="135"/>
      <c r="GO155" s="135"/>
      <c r="GP155" s="135"/>
      <c r="GQ155" s="135"/>
      <c r="GR155" s="135"/>
      <c r="GS155" s="135"/>
      <c r="GT155" s="135"/>
      <c r="GU155" s="135"/>
      <c r="GV155" s="135"/>
      <c r="GW155" s="135"/>
      <c r="GX155" s="135"/>
      <c r="GY155" s="135"/>
      <c r="GZ155" s="135"/>
    </row>
    <row r="156" spans="1:208" ht="16.5" customHeight="1">
      <c r="A156" s="685"/>
      <c r="B156" s="684"/>
      <c r="C156" s="685"/>
      <c r="D156" s="686"/>
      <c r="E156" s="686"/>
      <c r="F156" s="686"/>
      <c r="G156" s="692"/>
      <c r="H156" s="693"/>
      <c r="I156" s="689"/>
      <c r="J156" s="689"/>
      <c r="K156" s="689"/>
      <c r="L156" s="689"/>
      <c r="M156" s="689"/>
      <c r="N156" s="689"/>
      <c r="O156" s="689"/>
      <c r="P156" s="690"/>
      <c r="Q156" s="727" t="str">
        <f>IF(ISBLANK(A156),"",IF(ISBLANK(G156),SUM(H156:P157),0))</f>
        <v/>
      </c>
      <c r="R156" s="688" t="str">
        <f>IF((Q156=""),"",(Q156+R154))</f>
        <v/>
      </c>
      <c r="S156" s="681">
        <f>IF((G156="X"),0,COUNT(H156:P157))</f>
        <v>0</v>
      </c>
      <c r="T156" s="780"/>
      <c r="U156" s="684"/>
      <c r="V156" s="685"/>
      <c r="W156" s="686"/>
      <c r="X156" s="686"/>
      <c r="Y156" s="686"/>
      <c r="Z156" s="692"/>
      <c r="AA156" s="693"/>
      <c r="AB156" s="689"/>
      <c r="AC156" s="689"/>
      <c r="AD156" s="689"/>
      <c r="AE156" s="689"/>
      <c r="AF156" s="689"/>
      <c r="AG156" s="689"/>
      <c r="AH156" s="689"/>
      <c r="AI156" s="690"/>
      <c r="AJ156" s="687" t="str">
        <f>IF(ISBLANK(T156),"",IF(ISBLANK(Z156),SUM(AA156:AI157),0))</f>
        <v/>
      </c>
      <c r="AK156" s="688" t="str">
        <f>IF((AJ156=""),"",(AJ156+AK154))</f>
        <v/>
      </c>
      <c r="AL156" s="681">
        <f>IF((Z156="X"),0,COUNT(AA156:AI157))</f>
        <v>0</v>
      </c>
      <c r="AM156" s="446"/>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c r="CA156" s="135"/>
      <c r="CB156" s="135"/>
      <c r="CC156" s="135"/>
      <c r="CD156" s="135"/>
      <c r="CE156" s="135"/>
      <c r="CF156" s="135"/>
      <c r="CG156" s="135"/>
      <c r="CH156" s="135"/>
      <c r="CI156" s="135"/>
      <c r="CJ156" s="135"/>
      <c r="CK156" s="135"/>
      <c r="CL156" s="135"/>
      <c r="CM156" s="135"/>
      <c r="CN156" s="135"/>
      <c r="CO156" s="135"/>
      <c r="CP156" s="135"/>
      <c r="CQ156" s="135"/>
      <c r="CR156" s="135"/>
      <c r="CS156" s="135"/>
      <c r="CT156" s="135"/>
      <c r="CU156" s="135"/>
      <c r="CV156" s="135"/>
      <c r="CW156" s="135"/>
      <c r="CX156" s="135"/>
      <c r="CY156" s="135"/>
      <c r="CZ156" s="135"/>
      <c r="DA156" s="135"/>
      <c r="DB156" s="135"/>
      <c r="DC156" s="135"/>
      <c r="DD156" s="135"/>
      <c r="DE156" s="135"/>
      <c r="DF156" s="135"/>
      <c r="DG156" s="135"/>
      <c r="DH156" s="135"/>
      <c r="DI156" s="135"/>
      <c r="DJ156" s="135"/>
      <c r="DK156" s="135"/>
      <c r="DL156" s="135"/>
      <c r="DM156" s="135"/>
      <c r="DN156" s="135"/>
      <c r="DO156" s="135"/>
      <c r="DP156" s="135"/>
      <c r="DQ156" s="135"/>
      <c r="DR156" s="135"/>
      <c r="DS156" s="135"/>
      <c r="DT156" s="135"/>
      <c r="DU156" s="135"/>
      <c r="DV156" s="135"/>
      <c r="DW156" s="135"/>
      <c r="DX156" s="135"/>
      <c r="DY156" s="135"/>
      <c r="DZ156" s="135"/>
      <c r="EA156" s="135"/>
      <c r="EB156" s="135"/>
      <c r="EC156" s="135"/>
      <c r="ED156" s="135"/>
      <c r="EE156" s="135"/>
      <c r="EF156" s="135"/>
      <c r="EG156" s="135"/>
      <c r="EH156" s="135"/>
      <c r="EI156" s="135"/>
      <c r="EJ156" s="135"/>
      <c r="EK156" s="135"/>
      <c r="EL156" s="135"/>
      <c r="EM156" s="135"/>
      <c r="EN156" s="135"/>
      <c r="EO156" s="135"/>
      <c r="EP156" s="135"/>
      <c r="EQ156" s="135"/>
      <c r="ER156" s="135"/>
      <c r="ES156" s="135"/>
      <c r="ET156" s="135"/>
      <c r="EU156" s="135"/>
      <c r="EV156" s="135"/>
      <c r="EW156" s="135"/>
      <c r="EX156" s="135"/>
      <c r="EY156" s="135"/>
      <c r="EZ156" s="135"/>
      <c r="FA156" s="135"/>
      <c r="FB156" s="135"/>
      <c r="FC156" s="135"/>
      <c r="FD156" s="135"/>
      <c r="FE156" s="135"/>
      <c r="FF156" s="135"/>
      <c r="FG156" s="135"/>
      <c r="FH156" s="135"/>
      <c r="FI156" s="135"/>
      <c r="FJ156" s="135"/>
      <c r="FK156" s="135"/>
      <c r="FL156" s="135"/>
      <c r="FM156" s="135"/>
      <c r="FN156" s="135"/>
      <c r="FO156" s="135"/>
      <c r="FP156" s="135"/>
      <c r="FQ156" s="135"/>
      <c r="FR156" s="135"/>
      <c r="FS156" s="135"/>
      <c r="FT156" s="135"/>
      <c r="FU156" s="135"/>
      <c r="FV156" s="135"/>
      <c r="FW156" s="135"/>
      <c r="FX156" s="135"/>
      <c r="FY156" s="135"/>
      <c r="FZ156" s="135"/>
      <c r="GA156" s="135"/>
      <c r="GB156" s="135"/>
      <c r="GC156" s="135"/>
      <c r="GD156" s="135"/>
      <c r="GE156" s="135"/>
      <c r="GF156" s="135"/>
      <c r="GG156" s="135"/>
      <c r="GH156" s="135"/>
      <c r="GI156" s="135"/>
      <c r="GJ156" s="135"/>
      <c r="GK156" s="135"/>
      <c r="GL156" s="135"/>
      <c r="GM156" s="135"/>
      <c r="GN156" s="135"/>
      <c r="GO156" s="135"/>
      <c r="GP156" s="135"/>
      <c r="GQ156" s="135"/>
      <c r="GR156" s="135"/>
      <c r="GS156" s="135"/>
      <c r="GT156" s="135"/>
      <c r="GU156" s="135"/>
      <c r="GV156" s="135"/>
      <c r="GW156" s="135"/>
      <c r="GX156" s="135"/>
      <c r="GY156" s="135"/>
      <c r="GZ156" s="135"/>
    </row>
    <row r="157" spans="1:208" ht="16.5" customHeight="1">
      <c r="A157" s="685"/>
      <c r="B157" s="684"/>
      <c r="C157" s="685"/>
      <c r="D157" s="686"/>
      <c r="E157" s="686"/>
      <c r="F157" s="686"/>
      <c r="G157" s="692"/>
      <c r="H157" s="693"/>
      <c r="I157" s="689"/>
      <c r="J157" s="689"/>
      <c r="K157" s="689"/>
      <c r="L157" s="689"/>
      <c r="M157" s="689"/>
      <c r="N157" s="689"/>
      <c r="O157" s="689"/>
      <c r="P157" s="691"/>
      <c r="Q157" s="728"/>
      <c r="R157" s="688"/>
      <c r="S157" s="681"/>
      <c r="T157" s="780"/>
      <c r="U157" s="684"/>
      <c r="V157" s="685"/>
      <c r="W157" s="686"/>
      <c r="X157" s="686"/>
      <c r="Y157" s="686"/>
      <c r="Z157" s="692"/>
      <c r="AA157" s="693"/>
      <c r="AB157" s="689"/>
      <c r="AC157" s="689"/>
      <c r="AD157" s="689"/>
      <c r="AE157" s="689"/>
      <c r="AF157" s="689"/>
      <c r="AG157" s="689"/>
      <c r="AH157" s="689"/>
      <c r="AI157" s="691"/>
      <c r="AJ157" s="687"/>
      <c r="AK157" s="688"/>
      <c r="AL157" s="681"/>
      <c r="AM157" s="446"/>
      <c r="AN157" s="135"/>
      <c r="AO157" s="135"/>
      <c r="AP157" s="135"/>
      <c r="AQ157" s="135"/>
      <c r="AR157" s="135"/>
      <c r="AS157" s="135"/>
      <c r="AT157" s="135"/>
      <c r="AU157" s="135"/>
      <c r="AV157" s="135"/>
      <c r="AW157" s="135"/>
      <c r="AX157" s="135"/>
      <c r="AY157" s="135"/>
      <c r="AZ157" s="135"/>
      <c r="BA157" s="135"/>
      <c r="BB157" s="135"/>
      <c r="BC157" s="135"/>
      <c r="BD157" s="135"/>
      <c r="BE157" s="135"/>
      <c r="BF157" s="135"/>
      <c r="BG157" s="135"/>
      <c r="BH157" s="135"/>
      <c r="BI157" s="135"/>
      <c r="BJ157" s="135"/>
      <c r="BK157" s="135"/>
      <c r="BL157" s="135"/>
      <c r="BM157" s="135"/>
      <c r="BN157" s="135"/>
      <c r="BO157" s="135"/>
      <c r="BP157" s="135"/>
      <c r="BQ157" s="135"/>
      <c r="BR157" s="135"/>
      <c r="BS157" s="135"/>
      <c r="BT157" s="135"/>
      <c r="BU157" s="135"/>
      <c r="BV157" s="135"/>
      <c r="BW157" s="135"/>
      <c r="BX157" s="135"/>
      <c r="BY157" s="135"/>
      <c r="BZ157" s="135"/>
      <c r="CA157" s="135"/>
      <c r="CB157" s="135"/>
      <c r="CC157" s="135"/>
      <c r="CD157" s="135"/>
      <c r="CE157" s="135"/>
      <c r="CF157" s="135"/>
      <c r="CG157" s="135"/>
      <c r="CH157" s="135"/>
      <c r="CI157" s="135"/>
      <c r="CJ157" s="135"/>
      <c r="CK157" s="135"/>
      <c r="CL157" s="135"/>
      <c r="CM157" s="135"/>
      <c r="CN157" s="135"/>
      <c r="CO157" s="135"/>
      <c r="CP157" s="135"/>
      <c r="CQ157" s="135"/>
      <c r="CR157" s="135"/>
      <c r="CS157" s="135"/>
      <c r="CT157" s="135"/>
      <c r="CU157" s="135"/>
      <c r="CV157" s="135"/>
      <c r="CW157" s="135"/>
      <c r="CX157" s="135"/>
      <c r="CY157" s="135"/>
      <c r="CZ157" s="135"/>
      <c r="DA157" s="135"/>
      <c r="DB157" s="135"/>
      <c r="DC157" s="135"/>
      <c r="DD157" s="135"/>
      <c r="DE157" s="135"/>
      <c r="DF157" s="135"/>
      <c r="DG157" s="135"/>
      <c r="DH157" s="135"/>
      <c r="DI157" s="135"/>
      <c r="DJ157" s="135"/>
      <c r="DK157" s="135"/>
      <c r="DL157" s="135"/>
      <c r="DM157" s="135"/>
      <c r="DN157" s="135"/>
      <c r="DO157" s="135"/>
      <c r="DP157" s="135"/>
      <c r="DQ157" s="135"/>
      <c r="DR157" s="135"/>
      <c r="DS157" s="135"/>
      <c r="DT157" s="135"/>
      <c r="DU157" s="135"/>
      <c r="DV157" s="135"/>
      <c r="DW157" s="135"/>
      <c r="DX157" s="135"/>
      <c r="DY157" s="135"/>
      <c r="DZ157" s="135"/>
      <c r="EA157" s="135"/>
      <c r="EB157" s="135"/>
      <c r="EC157" s="135"/>
      <c r="ED157" s="135"/>
      <c r="EE157" s="135"/>
      <c r="EF157" s="135"/>
      <c r="EG157" s="135"/>
      <c r="EH157" s="135"/>
      <c r="EI157" s="135"/>
      <c r="EJ157" s="135"/>
      <c r="EK157" s="135"/>
      <c r="EL157" s="135"/>
      <c r="EM157" s="135"/>
      <c r="EN157" s="135"/>
      <c r="EO157" s="135"/>
      <c r="EP157" s="135"/>
      <c r="EQ157" s="135"/>
      <c r="ER157" s="135"/>
      <c r="ES157" s="135"/>
      <c r="ET157" s="135"/>
      <c r="EU157" s="135"/>
      <c r="EV157" s="135"/>
      <c r="EW157" s="135"/>
      <c r="EX157" s="135"/>
      <c r="EY157" s="135"/>
      <c r="EZ157" s="135"/>
      <c r="FA157" s="135"/>
      <c r="FB157" s="135"/>
      <c r="FC157" s="135"/>
      <c r="FD157" s="135"/>
      <c r="FE157" s="135"/>
      <c r="FF157" s="135"/>
      <c r="FG157" s="135"/>
      <c r="FH157" s="135"/>
      <c r="FI157" s="135"/>
      <c r="FJ157" s="135"/>
      <c r="FK157" s="135"/>
      <c r="FL157" s="135"/>
      <c r="FM157" s="135"/>
      <c r="FN157" s="135"/>
      <c r="FO157" s="135"/>
      <c r="FP157" s="135"/>
      <c r="FQ157" s="135"/>
      <c r="FR157" s="135"/>
      <c r="FS157" s="135"/>
      <c r="FT157" s="135"/>
      <c r="FU157" s="135"/>
      <c r="FV157" s="135"/>
      <c r="FW157" s="135"/>
      <c r="FX157" s="135"/>
      <c r="FY157" s="135"/>
      <c r="FZ157" s="135"/>
      <c r="GA157" s="135"/>
      <c r="GB157" s="135"/>
      <c r="GC157" s="135"/>
      <c r="GD157" s="135"/>
      <c r="GE157" s="135"/>
      <c r="GF157" s="135"/>
      <c r="GG157" s="135"/>
      <c r="GH157" s="135"/>
      <c r="GI157" s="135"/>
      <c r="GJ157" s="135"/>
      <c r="GK157" s="135"/>
      <c r="GL157" s="135"/>
      <c r="GM157" s="135"/>
      <c r="GN157" s="135"/>
      <c r="GO157" s="135"/>
      <c r="GP157" s="135"/>
      <c r="GQ157" s="135"/>
      <c r="GR157" s="135"/>
      <c r="GS157" s="135"/>
      <c r="GT157" s="135"/>
      <c r="GU157" s="135"/>
      <c r="GV157" s="135"/>
      <c r="GW157" s="135"/>
      <c r="GX157" s="135"/>
      <c r="GY157" s="135"/>
      <c r="GZ157" s="135"/>
    </row>
    <row r="158" spans="1:208" ht="16.5" customHeight="1">
      <c r="A158" s="739"/>
      <c r="B158" s="781"/>
      <c r="C158" s="693"/>
      <c r="D158" s="689"/>
      <c r="E158" s="689"/>
      <c r="F158" s="689"/>
      <c r="G158" s="700"/>
      <c r="H158" s="701"/>
      <c r="I158" s="599"/>
      <c r="J158" s="599"/>
      <c r="K158" s="599"/>
      <c r="L158" s="599"/>
      <c r="M158" s="599"/>
      <c r="N158" s="599"/>
      <c r="O158" s="599"/>
      <c r="P158" s="697"/>
      <c r="Q158" s="711" t="str">
        <f>IF(ISBLANK(A158),"",IF(ISBLANK(G158),SUM(H158:P159),0))</f>
        <v/>
      </c>
      <c r="R158" s="688" t="str">
        <f>IF((Q158=""),"",(Q158+R156))</f>
        <v/>
      </c>
      <c r="S158" s="681">
        <f>IF((G158="X"),0,COUNT(H158:P159))</f>
        <v>0</v>
      </c>
      <c r="T158" s="782"/>
      <c r="U158" s="781"/>
      <c r="V158" s="693"/>
      <c r="W158" s="689"/>
      <c r="X158" s="689"/>
      <c r="Y158" s="689"/>
      <c r="Z158" s="700"/>
      <c r="AA158" s="701"/>
      <c r="AB158" s="599"/>
      <c r="AC158" s="599"/>
      <c r="AD158" s="599"/>
      <c r="AE158" s="599"/>
      <c r="AF158" s="599"/>
      <c r="AG158" s="599"/>
      <c r="AH158" s="599"/>
      <c r="AI158" s="697"/>
      <c r="AJ158" s="783" t="str">
        <f>IF(ISBLANK(T158),"",IF(ISBLANK(Z158),SUM(AA158:AI159),0))</f>
        <v/>
      </c>
      <c r="AK158" s="688" t="str">
        <f>IF((AJ158=""),"",(AJ158+AK156))</f>
        <v/>
      </c>
      <c r="AL158" s="681">
        <f>IF((Z158="X"),0,COUNT(AA158:AI159))</f>
        <v>0</v>
      </c>
      <c r="AM158" s="446"/>
      <c r="AN158" s="135"/>
      <c r="AO158" s="135"/>
      <c r="AP158" s="135"/>
      <c r="AQ158" s="135"/>
      <c r="AR158" s="135"/>
      <c r="AS158" s="135"/>
      <c r="AT158" s="135"/>
      <c r="AU158" s="135"/>
      <c r="AV158" s="135"/>
      <c r="AW158" s="135"/>
      <c r="AX158" s="135"/>
      <c r="AY158" s="135"/>
      <c r="AZ158" s="135"/>
      <c r="BA158" s="135"/>
      <c r="BB158" s="135"/>
      <c r="BC158" s="135"/>
      <c r="BD158" s="135"/>
      <c r="BE158" s="135"/>
      <c r="BF158" s="135"/>
      <c r="BG158" s="135"/>
      <c r="BH158" s="135"/>
      <c r="BI158" s="135"/>
      <c r="BJ158" s="135"/>
      <c r="BK158" s="135"/>
      <c r="BL158" s="135"/>
      <c r="BM158" s="135"/>
      <c r="BN158" s="135"/>
      <c r="BO158" s="135"/>
      <c r="BP158" s="135"/>
      <c r="BQ158" s="135"/>
      <c r="BR158" s="135"/>
      <c r="BS158" s="135"/>
      <c r="BT158" s="135"/>
      <c r="BU158" s="135"/>
      <c r="BV158" s="135"/>
      <c r="BW158" s="135"/>
      <c r="BX158" s="135"/>
      <c r="BY158" s="135"/>
      <c r="BZ158" s="135"/>
      <c r="CA158" s="135"/>
      <c r="CB158" s="135"/>
      <c r="CC158" s="135"/>
      <c r="CD158" s="135"/>
      <c r="CE158" s="135"/>
      <c r="CF158" s="135"/>
      <c r="CG158" s="135"/>
      <c r="CH158" s="135"/>
      <c r="CI158" s="135"/>
      <c r="CJ158" s="135"/>
      <c r="CK158" s="135"/>
      <c r="CL158" s="135"/>
      <c r="CM158" s="135"/>
      <c r="CN158" s="135"/>
      <c r="CO158" s="135"/>
      <c r="CP158" s="135"/>
      <c r="CQ158" s="135"/>
      <c r="CR158" s="135"/>
      <c r="CS158" s="135"/>
      <c r="CT158" s="135"/>
      <c r="CU158" s="135"/>
      <c r="CV158" s="135"/>
      <c r="CW158" s="135"/>
      <c r="CX158" s="135"/>
      <c r="CY158" s="135"/>
      <c r="CZ158" s="135"/>
      <c r="DA158" s="135"/>
      <c r="DB158" s="135"/>
      <c r="DC158" s="135"/>
      <c r="DD158" s="135"/>
      <c r="DE158" s="135"/>
      <c r="DF158" s="135"/>
      <c r="DG158" s="135"/>
      <c r="DH158" s="135"/>
      <c r="DI158" s="135"/>
      <c r="DJ158" s="135"/>
      <c r="DK158" s="135"/>
      <c r="DL158" s="135"/>
      <c r="DM158" s="135"/>
      <c r="DN158" s="135"/>
      <c r="DO158" s="135"/>
      <c r="DP158" s="135"/>
      <c r="DQ158" s="135"/>
      <c r="DR158" s="135"/>
      <c r="DS158" s="135"/>
      <c r="DT158" s="135"/>
      <c r="DU158" s="135"/>
      <c r="DV158" s="135"/>
      <c r="DW158" s="135"/>
      <c r="DX158" s="135"/>
      <c r="DY158" s="135"/>
      <c r="DZ158" s="135"/>
      <c r="EA158" s="135"/>
      <c r="EB158" s="135"/>
      <c r="EC158" s="135"/>
      <c r="ED158" s="135"/>
      <c r="EE158" s="135"/>
      <c r="EF158" s="135"/>
      <c r="EG158" s="135"/>
      <c r="EH158" s="135"/>
      <c r="EI158" s="135"/>
      <c r="EJ158" s="135"/>
      <c r="EK158" s="135"/>
      <c r="EL158" s="135"/>
      <c r="EM158" s="135"/>
      <c r="EN158" s="135"/>
      <c r="EO158" s="135"/>
      <c r="EP158" s="135"/>
      <c r="EQ158" s="135"/>
      <c r="ER158" s="135"/>
      <c r="ES158" s="135"/>
      <c r="ET158" s="135"/>
      <c r="EU158" s="135"/>
      <c r="EV158" s="135"/>
      <c r="EW158" s="135"/>
      <c r="EX158" s="135"/>
      <c r="EY158" s="135"/>
      <c r="EZ158" s="135"/>
      <c r="FA158" s="135"/>
      <c r="FB158" s="135"/>
      <c r="FC158" s="135"/>
      <c r="FD158" s="135"/>
      <c r="FE158" s="135"/>
      <c r="FF158" s="135"/>
      <c r="FG158" s="135"/>
      <c r="FH158" s="135"/>
      <c r="FI158" s="135"/>
      <c r="FJ158" s="135"/>
      <c r="FK158" s="135"/>
      <c r="FL158" s="135"/>
      <c r="FM158" s="135"/>
      <c r="FN158" s="135"/>
      <c r="FO158" s="135"/>
      <c r="FP158" s="135"/>
      <c r="FQ158" s="135"/>
      <c r="FR158" s="135"/>
      <c r="FS158" s="135"/>
      <c r="FT158" s="135"/>
      <c r="FU158" s="135"/>
      <c r="FV158" s="135"/>
      <c r="FW158" s="135"/>
      <c r="FX158" s="135"/>
      <c r="FY158" s="135"/>
      <c r="FZ158" s="135"/>
      <c r="GA158" s="135"/>
      <c r="GB158" s="135"/>
      <c r="GC158" s="135"/>
      <c r="GD158" s="135"/>
      <c r="GE158" s="135"/>
      <c r="GF158" s="135"/>
      <c r="GG158" s="135"/>
      <c r="GH158" s="135"/>
      <c r="GI158" s="135"/>
      <c r="GJ158" s="135"/>
      <c r="GK158" s="135"/>
      <c r="GL158" s="135"/>
      <c r="GM158" s="135"/>
      <c r="GN158" s="135"/>
      <c r="GO158" s="135"/>
      <c r="GP158" s="135"/>
      <c r="GQ158" s="135"/>
      <c r="GR158" s="135"/>
      <c r="GS158" s="135"/>
      <c r="GT158" s="135"/>
      <c r="GU158" s="135"/>
      <c r="GV158" s="135"/>
      <c r="GW158" s="135"/>
      <c r="GX158" s="135"/>
      <c r="GY158" s="135"/>
      <c r="GZ158" s="135"/>
    </row>
    <row r="159" spans="1:208" ht="16.5" customHeight="1">
      <c r="A159" s="671"/>
      <c r="B159" s="781"/>
      <c r="C159" s="693"/>
      <c r="D159" s="689"/>
      <c r="E159" s="689"/>
      <c r="F159" s="689"/>
      <c r="G159" s="700"/>
      <c r="H159" s="701"/>
      <c r="I159" s="599"/>
      <c r="J159" s="599"/>
      <c r="K159" s="599"/>
      <c r="L159" s="599"/>
      <c r="M159" s="599"/>
      <c r="N159" s="599"/>
      <c r="O159" s="599"/>
      <c r="P159" s="698"/>
      <c r="Q159" s="712"/>
      <c r="R159" s="688"/>
      <c r="S159" s="681"/>
      <c r="T159" s="782"/>
      <c r="U159" s="781"/>
      <c r="V159" s="693"/>
      <c r="W159" s="689"/>
      <c r="X159" s="689"/>
      <c r="Y159" s="689"/>
      <c r="Z159" s="700"/>
      <c r="AA159" s="701"/>
      <c r="AB159" s="599"/>
      <c r="AC159" s="599"/>
      <c r="AD159" s="599"/>
      <c r="AE159" s="599"/>
      <c r="AF159" s="599"/>
      <c r="AG159" s="599"/>
      <c r="AH159" s="599"/>
      <c r="AI159" s="698"/>
      <c r="AJ159" s="657"/>
      <c r="AK159" s="688"/>
      <c r="AL159" s="681"/>
      <c r="AM159" s="446"/>
      <c r="AN159" s="135"/>
      <c r="AO159" s="135"/>
      <c r="AP159" s="135"/>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c r="BL159" s="135"/>
      <c r="BM159" s="135"/>
      <c r="BN159" s="135"/>
      <c r="BO159" s="135"/>
      <c r="BP159" s="135"/>
      <c r="BQ159" s="135"/>
      <c r="BR159" s="135"/>
      <c r="BS159" s="135"/>
      <c r="BT159" s="135"/>
      <c r="BU159" s="135"/>
      <c r="BV159" s="135"/>
      <c r="BW159" s="135"/>
      <c r="BX159" s="135"/>
      <c r="BY159" s="135"/>
      <c r="BZ159" s="135"/>
      <c r="CA159" s="135"/>
      <c r="CB159" s="135"/>
      <c r="CC159" s="135"/>
      <c r="CD159" s="135"/>
      <c r="CE159" s="135"/>
      <c r="CF159" s="135"/>
      <c r="CG159" s="135"/>
      <c r="CH159" s="135"/>
      <c r="CI159" s="135"/>
      <c r="CJ159" s="135"/>
      <c r="CK159" s="135"/>
      <c r="CL159" s="135"/>
      <c r="CM159" s="135"/>
      <c r="CN159" s="135"/>
      <c r="CO159" s="135"/>
      <c r="CP159" s="135"/>
      <c r="CQ159" s="135"/>
      <c r="CR159" s="135"/>
      <c r="CS159" s="135"/>
      <c r="CT159" s="135"/>
      <c r="CU159" s="135"/>
      <c r="CV159" s="135"/>
      <c r="CW159" s="135"/>
      <c r="CX159" s="135"/>
      <c r="CY159" s="135"/>
      <c r="CZ159" s="135"/>
      <c r="DA159" s="135"/>
      <c r="DB159" s="135"/>
      <c r="DC159" s="135"/>
      <c r="DD159" s="135"/>
      <c r="DE159" s="135"/>
      <c r="DF159" s="135"/>
      <c r="DG159" s="135"/>
      <c r="DH159" s="135"/>
      <c r="DI159" s="135"/>
      <c r="DJ159" s="135"/>
      <c r="DK159" s="135"/>
      <c r="DL159" s="135"/>
      <c r="DM159" s="135"/>
      <c r="DN159" s="135"/>
      <c r="DO159" s="135"/>
      <c r="DP159" s="135"/>
      <c r="DQ159" s="135"/>
      <c r="DR159" s="135"/>
      <c r="DS159" s="135"/>
      <c r="DT159" s="135"/>
      <c r="DU159" s="135"/>
      <c r="DV159" s="135"/>
      <c r="DW159" s="135"/>
      <c r="DX159" s="135"/>
      <c r="DY159" s="135"/>
      <c r="DZ159" s="135"/>
      <c r="EA159" s="135"/>
      <c r="EB159" s="135"/>
      <c r="EC159" s="135"/>
      <c r="ED159" s="135"/>
      <c r="EE159" s="135"/>
      <c r="EF159" s="135"/>
      <c r="EG159" s="135"/>
      <c r="EH159" s="135"/>
      <c r="EI159" s="135"/>
      <c r="EJ159" s="135"/>
      <c r="EK159" s="135"/>
      <c r="EL159" s="135"/>
      <c r="EM159" s="135"/>
      <c r="EN159" s="135"/>
      <c r="EO159" s="135"/>
      <c r="EP159" s="135"/>
      <c r="EQ159" s="135"/>
      <c r="ER159" s="135"/>
      <c r="ES159" s="135"/>
      <c r="ET159" s="135"/>
      <c r="EU159" s="135"/>
      <c r="EV159" s="135"/>
      <c r="EW159" s="135"/>
      <c r="EX159" s="135"/>
      <c r="EY159" s="135"/>
      <c r="EZ159" s="135"/>
      <c r="FA159" s="135"/>
      <c r="FB159" s="135"/>
      <c r="FC159" s="135"/>
      <c r="FD159" s="135"/>
      <c r="FE159" s="135"/>
      <c r="FF159" s="135"/>
      <c r="FG159" s="135"/>
      <c r="FH159" s="135"/>
      <c r="FI159" s="135"/>
      <c r="FJ159" s="135"/>
      <c r="FK159" s="135"/>
      <c r="FL159" s="135"/>
      <c r="FM159" s="135"/>
      <c r="FN159" s="135"/>
      <c r="FO159" s="135"/>
      <c r="FP159" s="135"/>
      <c r="FQ159" s="135"/>
      <c r="FR159" s="135"/>
      <c r="FS159" s="135"/>
      <c r="FT159" s="135"/>
      <c r="FU159" s="135"/>
      <c r="FV159" s="135"/>
      <c r="FW159" s="135"/>
      <c r="FX159" s="135"/>
      <c r="FY159" s="135"/>
      <c r="FZ159" s="135"/>
      <c r="GA159" s="135"/>
      <c r="GB159" s="135"/>
      <c r="GC159" s="135"/>
      <c r="GD159" s="135"/>
      <c r="GE159" s="135"/>
      <c r="GF159" s="135"/>
      <c r="GG159" s="135"/>
      <c r="GH159" s="135"/>
      <c r="GI159" s="135"/>
      <c r="GJ159" s="135"/>
      <c r="GK159" s="135"/>
      <c r="GL159" s="135"/>
      <c r="GM159" s="135"/>
      <c r="GN159" s="135"/>
      <c r="GO159" s="135"/>
      <c r="GP159" s="135"/>
      <c r="GQ159" s="135"/>
      <c r="GR159" s="135"/>
      <c r="GS159" s="135"/>
      <c r="GT159" s="135"/>
      <c r="GU159" s="135"/>
      <c r="GV159" s="135"/>
      <c r="GW159" s="135"/>
      <c r="GX159" s="135"/>
      <c r="GY159" s="135"/>
      <c r="GZ159" s="135"/>
    </row>
    <row r="160" spans="1:208" ht="16.5" customHeight="1">
      <c r="A160" s="685"/>
      <c r="B160" s="684"/>
      <c r="C160" s="685"/>
      <c r="D160" s="686"/>
      <c r="E160" s="686"/>
      <c r="F160" s="686"/>
      <c r="G160" s="692"/>
      <c r="H160" s="693"/>
      <c r="I160" s="689"/>
      <c r="J160" s="689"/>
      <c r="K160" s="689"/>
      <c r="L160" s="689"/>
      <c r="M160" s="689"/>
      <c r="N160" s="689"/>
      <c r="O160" s="689"/>
      <c r="P160" s="690"/>
      <c r="Q160" s="727" t="str">
        <f>IF(ISBLANK(A160),"",IF(ISBLANK(G160),SUM(H160:P161),0))</f>
        <v/>
      </c>
      <c r="R160" s="688" t="str">
        <f>IF((Q160=""),"",(Q160+R158))</f>
        <v/>
      </c>
      <c r="S160" s="681">
        <f>IF((G160="X"),0,COUNT(H160:P161))</f>
        <v>0</v>
      </c>
      <c r="T160" s="780"/>
      <c r="U160" s="684"/>
      <c r="V160" s="685"/>
      <c r="W160" s="686"/>
      <c r="X160" s="686"/>
      <c r="Y160" s="686"/>
      <c r="Z160" s="692"/>
      <c r="AA160" s="693"/>
      <c r="AB160" s="689"/>
      <c r="AC160" s="689"/>
      <c r="AD160" s="689"/>
      <c r="AE160" s="689"/>
      <c r="AF160" s="689"/>
      <c r="AG160" s="689"/>
      <c r="AH160" s="689"/>
      <c r="AI160" s="690"/>
      <c r="AJ160" s="687" t="str">
        <f>IF(ISBLANK(T160),"",IF(ISBLANK(Z160),SUM(AA160:AI161),0))</f>
        <v/>
      </c>
      <c r="AK160" s="688" t="str">
        <f>IF((AJ160=""),"",(AJ160+AK158))</f>
        <v/>
      </c>
      <c r="AL160" s="681">
        <f>IF((Z160="X"),0,COUNT(AA160:AI161))</f>
        <v>0</v>
      </c>
      <c r="AM160" s="446"/>
      <c r="AN160" s="135"/>
      <c r="AO160" s="135"/>
      <c r="AP160" s="135"/>
      <c r="AQ160" s="135"/>
      <c r="AR160" s="135"/>
      <c r="AS160" s="135"/>
      <c r="AT160" s="135"/>
      <c r="AU160" s="135"/>
      <c r="AV160" s="135"/>
      <c r="AW160" s="135"/>
      <c r="AX160" s="135"/>
      <c r="AY160" s="135"/>
      <c r="AZ160" s="135"/>
      <c r="BA160" s="135"/>
      <c r="BB160" s="135"/>
      <c r="BC160" s="135"/>
      <c r="BD160" s="135"/>
      <c r="BE160" s="135"/>
      <c r="BF160" s="135"/>
      <c r="BG160" s="135"/>
      <c r="BH160" s="135"/>
      <c r="BI160" s="135"/>
      <c r="BJ160" s="135"/>
      <c r="BK160" s="135"/>
      <c r="BL160" s="135"/>
      <c r="BM160" s="135"/>
      <c r="BN160" s="135"/>
      <c r="BO160" s="135"/>
      <c r="BP160" s="135"/>
      <c r="BQ160" s="135"/>
      <c r="BR160" s="135"/>
      <c r="BS160" s="135"/>
      <c r="BT160" s="135"/>
      <c r="BU160" s="135"/>
      <c r="BV160" s="135"/>
      <c r="BW160" s="135"/>
      <c r="BX160" s="135"/>
      <c r="BY160" s="135"/>
      <c r="BZ160" s="135"/>
      <c r="CA160" s="135"/>
      <c r="CB160" s="135"/>
      <c r="CC160" s="135"/>
      <c r="CD160" s="135"/>
      <c r="CE160" s="135"/>
      <c r="CF160" s="135"/>
      <c r="CG160" s="135"/>
      <c r="CH160" s="135"/>
      <c r="CI160" s="135"/>
      <c r="CJ160" s="135"/>
      <c r="CK160" s="135"/>
      <c r="CL160" s="135"/>
      <c r="CM160" s="135"/>
      <c r="CN160" s="135"/>
      <c r="CO160" s="135"/>
      <c r="CP160" s="135"/>
      <c r="CQ160" s="135"/>
      <c r="CR160" s="135"/>
      <c r="CS160" s="135"/>
      <c r="CT160" s="135"/>
      <c r="CU160" s="135"/>
      <c r="CV160" s="135"/>
      <c r="CW160" s="135"/>
      <c r="CX160" s="135"/>
      <c r="CY160" s="135"/>
      <c r="CZ160" s="135"/>
      <c r="DA160" s="135"/>
      <c r="DB160" s="135"/>
      <c r="DC160" s="135"/>
      <c r="DD160" s="135"/>
      <c r="DE160" s="135"/>
      <c r="DF160" s="135"/>
      <c r="DG160" s="135"/>
      <c r="DH160" s="135"/>
      <c r="DI160" s="135"/>
      <c r="DJ160" s="135"/>
      <c r="DK160" s="135"/>
      <c r="DL160" s="135"/>
      <c r="DM160" s="135"/>
      <c r="DN160" s="135"/>
      <c r="DO160" s="135"/>
      <c r="DP160" s="135"/>
      <c r="DQ160" s="135"/>
      <c r="DR160" s="135"/>
      <c r="DS160" s="135"/>
      <c r="DT160" s="135"/>
      <c r="DU160" s="135"/>
      <c r="DV160" s="135"/>
      <c r="DW160" s="135"/>
      <c r="DX160" s="135"/>
      <c r="DY160" s="135"/>
      <c r="DZ160" s="135"/>
      <c r="EA160" s="135"/>
      <c r="EB160" s="135"/>
      <c r="EC160" s="135"/>
      <c r="ED160" s="135"/>
      <c r="EE160" s="135"/>
      <c r="EF160" s="135"/>
      <c r="EG160" s="135"/>
      <c r="EH160" s="135"/>
      <c r="EI160" s="135"/>
      <c r="EJ160" s="135"/>
      <c r="EK160" s="135"/>
      <c r="EL160" s="135"/>
      <c r="EM160" s="135"/>
      <c r="EN160" s="135"/>
      <c r="EO160" s="135"/>
      <c r="EP160" s="135"/>
      <c r="EQ160" s="135"/>
      <c r="ER160" s="135"/>
      <c r="ES160" s="135"/>
      <c r="ET160" s="135"/>
      <c r="EU160" s="135"/>
      <c r="EV160" s="135"/>
      <c r="EW160" s="135"/>
      <c r="EX160" s="135"/>
      <c r="EY160" s="135"/>
      <c r="EZ160" s="135"/>
      <c r="FA160" s="135"/>
      <c r="FB160" s="135"/>
      <c r="FC160" s="135"/>
      <c r="FD160" s="135"/>
      <c r="FE160" s="135"/>
      <c r="FF160" s="135"/>
      <c r="FG160" s="135"/>
      <c r="FH160" s="135"/>
      <c r="FI160" s="135"/>
      <c r="FJ160" s="135"/>
      <c r="FK160" s="135"/>
      <c r="FL160" s="135"/>
      <c r="FM160" s="135"/>
      <c r="FN160" s="135"/>
      <c r="FO160" s="135"/>
      <c r="FP160" s="135"/>
      <c r="FQ160" s="135"/>
      <c r="FR160" s="135"/>
      <c r="FS160" s="135"/>
      <c r="FT160" s="135"/>
      <c r="FU160" s="135"/>
      <c r="FV160" s="135"/>
      <c r="FW160" s="135"/>
      <c r="FX160" s="135"/>
      <c r="FY160" s="135"/>
      <c r="FZ160" s="135"/>
      <c r="GA160" s="135"/>
      <c r="GB160" s="135"/>
      <c r="GC160" s="135"/>
      <c r="GD160" s="135"/>
      <c r="GE160" s="135"/>
      <c r="GF160" s="135"/>
      <c r="GG160" s="135"/>
      <c r="GH160" s="135"/>
      <c r="GI160" s="135"/>
      <c r="GJ160" s="135"/>
      <c r="GK160" s="135"/>
      <c r="GL160" s="135"/>
      <c r="GM160" s="135"/>
      <c r="GN160" s="135"/>
      <c r="GO160" s="135"/>
      <c r="GP160" s="135"/>
      <c r="GQ160" s="135"/>
      <c r="GR160" s="135"/>
      <c r="GS160" s="135"/>
      <c r="GT160" s="135"/>
      <c r="GU160" s="135"/>
      <c r="GV160" s="135"/>
      <c r="GW160" s="135"/>
      <c r="GX160" s="135"/>
      <c r="GY160" s="135"/>
      <c r="GZ160" s="135"/>
    </row>
    <row r="161" spans="1:208" ht="16.5" customHeight="1">
      <c r="A161" s="685"/>
      <c r="B161" s="684"/>
      <c r="C161" s="685"/>
      <c r="D161" s="686"/>
      <c r="E161" s="686"/>
      <c r="F161" s="686"/>
      <c r="G161" s="692"/>
      <c r="H161" s="693"/>
      <c r="I161" s="689"/>
      <c r="J161" s="689"/>
      <c r="K161" s="689"/>
      <c r="L161" s="689"/>
      <c r="M161" s="689"/>
      <c r="N161" s="689"/>
      <c r="O161" s="689"/>
      <c r="P161" s="691"/>
      <c r="Q161" s="728"/>
      <c r="R161" s="688"/>
      <c r="S161" s="681"/>
      <c r="T161" s="780"/>
      <c r="U161" s="684"/>
      <c r="V161" s="685"/>
      <c r="W161" s="686"/>
      <c r="X161" s="686"/>
      <c r="Y161" s="686"/>
      <c r="Z161" s="692"/>
      <c r="AA161" s="693"/>
      <c r="AB161" s="689"/>
      <c r="AC161" s="689"/>
      <c r="AD161" s="689"/>
      <c r="AE161" s="689"/>
      <c r="AF161" s="689"/>
      <c r="AG161" s="689"/>
      <c r="AH161" s="689"/>
      <c r="AI161" s="691"/>
      <c r="AJ161" s="687"/>
      <c r="AK161" s="688"/>
      <c r="AL161" s="681"/>
      <c r="AM161" s="446"/>
      <c r="AN161" s="135"/>
      <c r="AO161" s="135"/>
      <c r="AP161" s="135"/>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135"/>
      <c r="BL161" s="135"/>
      <c r="BM161" s="135"/>
      <c r="BN161" s="135"/>
      <c r="BO161" s="135"/>
      <c r="BP161" s="135"/>
      <c r="BQ161" s="135"/>
      <c r="BR161" s="135"/>
      <c r="BS161" s="135"/>
      <c r="BT161" s="135"/>
      <c r="BU161" s="135"/>
      <c r="BV161" s="135"/>
      <c r="BW161" s="135"/>
      <c r="BX161" s="135"/>
      <c r="BY161" s="135"/>
      <c r="BZ161" s="135"/>
      <c r="CA161" s="135"/>
      <c r="CB161" s="135"/>
      <c r="CC161" s="135"/>
      <c r="CD161" s="135"/>
      <c r="CE161" s="135"/>
      <c r="CF161" s="135"/>
      <c r="CG161" s="135"/>
      <c r="CH161" s="135"/>
      <c r="CI161" s="135"/>
      <c r="CJ161" s="135"/>
      <c r="CK161" s="135"/>
      <c r="CL161" s="135"/>
      <c r="CM161" s="135"/>
      <c r="CN161" s="135"/>
      <c r="CO161" s="135"/>
      <c r="CP161" s="135"/>
      <c r="CQ161" s="135"/>
      <c r="CR161" s="135"/>
      <c r="CS161" s="135"/>
      <c r="CT161" s="135"/>
      <c r="CU161" s="135"/>
      <c r="CV161" s="135"/>
      <c r="CW161" s="135"/>
      <c r="CX161" s="135"/>
      <c r="CY161" s="135"/>
      <c r="CZ161" s="135"/>
      <c r="DA161" s="135"/>
      <c r="DB161" s="135"/>
      <c r="DC161" s="135"/>
      <c r="DD161" s="135"/>
      <c r="DE161" s="135"/>
      <c r="DF161" s="135"/>
      <c r="DG161" s="135"/>
      <c r="DH161" s="135"/>
      <c r="DI161" s="135"/>
      <c r="DJ161" s="135"/>
      <c r="DK161" s="135"/>
      <c r="DL161" s="135"/>
      <c r="DM161" s="135"/>
      <c r="DN161" s="135"/>
      <c r="DO161" s="135"/>
      <c r="DP161" s="135"/>
      <c r="DQ161" s="135"/>
      <c r="DR161" s="135"/>
      <c r="DS161" s="135"/>
      <c r="DT161" s="135"/>
      <c r="DU161" s="135"/>
      <c r="DV161" s="135"/>
      <c r="DW161" s="135"/>
      <c r="DX161" s="135"/>
      <c r="DY161" s="135"/>
      <c r="DZ161" s="135"/>
      <c r="EA161" s="135"/>
      <c r="EB161" s="135"/>
      <c r="EC161" s="135"/>
      <c r="ED161" s="135"/>
      <c r="EE161" s="135"/>
      <c r="EF161" s="135"/>
      <c r="EG161" s="135"/>
      <c r="EH161" s="135"/>
      <c r="EI161" s="135"/>
      <c r="EJ161" s="135"/>
      <c r="EK161" s="135"/>
      <c r="EL161" s="135"/>
      <c r="EM161" s="135"/>
      <c r="EN161" s="135"/>
      <c r="EO161" s="135"/>
      <c r="EP161" s="135"/>
      <c r="EQ161" s="135"/>
      <c r="ER161" s="135"/>
      <c r="ES161" s="135"/>
      <c r="ET161" s="135"/>
      <c r="EU161" s="135"/>
      <c r="EV161" s="135"/>
      <c r="EW161" s="135"/>
      <c r="EX161" s="135"/>
      <c r="EY161" s="135"/>
      <c r="EZ161" s="135"/>
      <c r="FA161" s="135"/>
      <c r="FB161" s="135"/>
      <c r="FC161" s="135"/>
      <c r="FD161" s="135"/>
      <c r="FE161" s="135"/>
      <c r="FF161" s="135"/>
      <c r="FG161" s="135"/>
      <c r="FH161" s="135"/>
      <c r="FI161" s="135"/>
      <c r="FJ161" s="135"/>
      <c r="FK161" s="135"/>
      <c r="FL161" s="135"/>
      <c r="FM161" s="135"/>
      <c r="FN161" s="135"/>
      <c r="FO161" s="135"/>
      <c r="FP161" s="135"/>
      <c r="FQ161" s="135"/>
      <c r="FR161" s="135"/>
      <c r="FS161" s="135"/>
      <c r="FT161" s="135"/>
      <c r="FU161" s="135"/>
      <c r="FV161" s="135"/>
      <c r="FW161" s="135"/>
      <c r="FX161" s="135"/>
      <c r="FY161" s="135"/>
      <c r="FZ161" s="135"/>
      <c r="GA161" s="135"/>
      <c r="GB161" s="135"/>
      <c r="GC161" s="135"/>
      <c r="GD161" s="135"/>
      <c r="GE161" s="135"/>
      <c r="GF161" s="135"/>
      <c r="GG161" s="135"/>
      <c r="GH161" s="135"/>
      <c r="GI161" s="135"/>
      <c r="GJ161" s="135"/>
      <c r="GK161" s="135"/>
      <c r="GL161" s="135"/>
      <c r="GM161" s="135"/>
      <c r="GN161" s="135"/>
      <c r="GO161" s="135"/>
      <c r="GP161" s="135"/>
      <c r="GQ161" s="135"/>
      <c r="GR161" s="135"/>
      <c r="GS161" s="135"/>
      <c r="GT161" s="135"/>
      <c r="GU161" s="135"/>
      <c r="GV161" s="135"/>
      <c r="GW161" s="135"/>
      <c r="GX161" s="135"/>
      <c r="GY161" s="135"/>
      <c r="GZ161" s="135"/>
    </row>
    <row r="162" spans="1:208" ht="16.5" customHeight="1">
      <c r="A162" s="739"/>
      <c r="B162" s="781"/>
      <c r="C162" s="693"/>
      <c r="D162" s="689"/>
      <c r="E162" s="689"/>
      <c r="F162" s="689"/>
      <c r="G162" s="700"/>
      <c r="H162" s="701"/>
      <c r="I162" s="599"/>
      <c r="J162" s="599"/>
      <c r="K162" s="599"/>
      <c r="L162" s="599"/>
      <c r="M162" s="599"/>
      <c r="N162" s="599"/>
      <c r="O162" s="599"/>
      <c r="P162" s="697"/>
      <c r="Q162" s="711" t="str">
        <f>IF(ISBLANK(A162),"",IF(ISBLANK(G162),SUM(H162:P163),0))</f>
        <v/>
      </c>
      <c r="R162" s="688" t="str">
        <f>IF((Q162=""),"",(Q162+R160))</f>
        <v/>
      </c>
      <c r="S162" s="681">
        <f>IF((G162="X"),0,COUNT(H162:P163))</f>
        <v>0</v>
      </c>
      <c r="T162" s="782"/>
      <c r="U162" s="781"/>
      <c r="V162" s="693"/>
      <c r="W162" s="689"/>
      <c r="X162" s="689"/>
      <c r="Y162" s="689"/>
      <c r="Z162" s="700"/>
      <c r="AA162" s="701"/>
      <c r="AB162" s="599"/>
      <c r="AC162" s="599"/>
      <c r="AD162" s="599"/>
      <c r="AE162" s="599"/>
      <c r="AF162" s="599"/>
      <c r="AG162" s="599"/>
      <c r="AH162" s="599"/>
      <c r="AI162" s="697"/>
      <c r="AJ162" s="783" t="str">
        <f>IF(ISBLANK(T162),"",IF(ISBLANK(Z162),SUM(AA162:AI163),0))</f>
        <v/>
      </c>
      <c r="AK162" s="688" t="str">
        <f>IF((AJ162=""),"",(AJ162+AK160))</f>
        <v/>
      </c>
      <c r="AL162" s="681">
        <f>IF((Z162="X"),0,COUNT(AA162:AI163))</f>
        <v>0</v>
      </c>
      <c r="AM162" s="446"/>
      <c r="AN162" s="135"/>
      <c r="AO162" s="135"/>
      <c r="AP162" s="135"/>
      <c r="AQ162" s="135"/>
      <c r="AR162" s="135"/>
      <c r="AS162" s="135"/>
      <c r="AT162" s="135"/>
      <c r="AU162" s="135"/>
      <c r="AV162" s="135"/>
      <c r="AW162" s="135"/>
      <c r="AX162" s="135"/>
      <c r="AY162" s="135"/>
      <c r="AZ162" s="135"/>
      <c r="BA162" s="135"/>
      <c r="BB162" s="135"/>
      <c r="BC162" s="135"/>
      <c r="BD162" s="135"/>
      <c r="BE162" s="135"/>
      <c r="BF162" s="135"/>
      <c r="BG162" s="135"/>
      <c r="BH162" s="135"/>
      <c r="BI162" s="135"/>
      <c r="BJ162" s="135"/>
      <c r="BK162" s="135"/>
      <c r="BL162" s="135"/>
      <c r="BM162" s="135"/>
      <c r="BN162" s="135"/>
      <c r="BO162" s="135"/>
      <c r="BP162" s="135"/>
      <c r="BQ162" s="135"/>
      <c r="BR162" s="135"/>
      <c r="BS162" s="135"/>
      <c r="BT162" s="135"/>
      <c r="BU162" s="135"/>
      <c r="BV162" s="135"/>
      <c r="BW162" s="135"/>
      <c r="BX162" s="135"/>
      <c r="BY162" s="135"/>
      <c r="BZ162" s="135"/>
      <c r="CA162" s="135"/>
      <c r="CB162" s="135"/>
      <c r="CC162" s="135"/>
      <c r="CD162" s="135"/>
      <c r="CE162" s="135"/>
      <c r="CF162" s="135"/>
      <c r="CG162" s="135"/>
      <c r="CH162" s="135"/>
      <c r="CI162" s="135"/>
      <c r="CJ162" s="135"/>
      <c r="CK162" s="135"/>
      <c r="CL162" s="135"/>
      <c r="CM162" s="135"/>
      <c r="CN162" s="135"/>
      <c r="CO162" s="135"/>
      <c r="CP162" s="135"/>
      <c r="CQ162" s="135"/>
      <c r="CR162" s="135"/>
      <c r="CS162" s="135"/>
      <c r="CT162" s="135"/>
      <c r="CU162" s="135"/>
      <c r="CV162" s="135"/>
      <c r="CW162" s="135"/>
      <c r="CX162" s="135"/>
      <c r="CY162" s="135"/>
      <c r="CZ162" s="135"/>
      <c r="DA162" s="135"/>
      <c r="DB162" s="135"/>
      <c r="DC162" s="135"/>
      <c r="DD162" s="135"/>
      <c r="DE162" s="135"/>
      <c r="DF162" s="135"/>
      <c r="DG162" s="135"/>
      <c r="DH162" s="135"/>
      <c r="DI162" s="135"/>
      <c r="DJ162" s="135"/>
      <c r="DK162" s="135"/>
      <c r="DL162" s="135"/>
      <c r="DM162" s="135"/>
      <c r="DN162" s="135"/>
      <c r="DO162" s="135"/>
      <c r="DP162" s="135"/>
      <c r="DQ162" s="135"/>
      <c r="DR162" s="135"/>
      <c r="DS162" s="135"/>
      <c r="DT162" s="135"/>
      <c r="DU162" s="135"/>
      <c r="DV162" s="135"/>
      <c r="DW162" s="135"/>
      <c r="DX162" s="135"/>
      <c r="DY162" s="135"/>
      <c r="DZ162" s="135"/>
      <c r="EA162" s="135"/>
      <c r="EB162" s="135"/>
      <c r="EC162" s="135"/>
      <c r="ED162" s="135"/>
      <c r="EE162" s="135"/>
      <c r="EF162" s="135"/>
      <c r="EG162" s="135"/>
      <c r="EH162" s="135"/>
      <c r="EI162" s="135"/>
      <c r="EJ162" s="135"/>
      <c r="EK162" s="135"/>
      <c r="EL162" s="135"/>
      <c r="EM162" s="135"/>
      <c r="EN162" s="135"/>
      <c r="EO162" s="135"/>
      <c r="EP162" s="135"/>
      <c r="EQ162" s="135"/>
      <c r="ER162" s="135"/>
      <c r="ES162" s="135"/>
      <c r="ET162" s="135"/>
      <c r="EU162" s="135"/>
      <c r="EV162" s="135"/>
      <c r="EW162" s="135"/>
      <c r="EX162" s="135"/>
      <c r="EY162" s="135"/>
      <c r="EZ162" s="135"/>
      <c r="FA162" s="135"/>
      <c r="FB162" s="135"/>
      <c r="FC162" s="135"/>
      <c r="FD162" s="135"/>
      <c r="FE162" s="135"/>
      <c r="FF162" s="135"/>
      <c r="FG162" s="135"/>
      <c r="FH162" s="135"/>
      <c r="FI162" s="135"/>
      <c r="FJ162" s="135"/>
      <c r="FK162" s="135"/>
      <c r="FL162" s="135"/>
      <c r="FM162" s="135"/>
      <c r="FN162" s="135"/>
      <c r="FO162" s="135"/>
      <c r="FP162" s="135"/>
      <c r="FQ162" s="135"/>
      <c r="FR162" s="135"/>
      <c r="FS162" s="135"/>
      <c r="FT162" s="135"/>
      <c r="FU162" s="135"/>
      <c r="FV162" s="135"/>
      <c r="FW162" s="135"/>
      <c r="FX162" s="135"/>
      <c r="FY162" s="135"/>
      <c r="FZ162" s="135"/>
      <c r="GA162" s="135"/>
      <c r="GB162" s="135"/>
      <c r="GC162" s="135"/>
      <c r="GD162" s="135"/>
      <c r="GE162" s="135"/>
      <c r="GF162" s="135"/>
      <c r="GG162" s="135"/>
      <c r="GH162" s="135"/>
      <c r="GI162" s="135"/>
      <c r="GJ162" s="135"/>
      <c r="GK162" s="135"/>
      <c r="GL162" s="135"/>
      <c r="GM162" s="135"/>
      <c r="GN162" s="135"/>
      <c r="GO162" s="135"/>
      <c r="GP162" s="135"/>
      <c r="GQ162" s="135"/>
      <c r="GR162" s="135"/>
      <c r="GS162" s="135"/>
      <c r="GT162" s="135"/>
      <c r="GU162" s="135"/>
      <c r="GV162" s="135"/>
      <c r="GW162" s="135"/>
      <c r="GX162" s="135"/>
      <c r="GY162" s="135"/>
      <c r="GZ162" s="135"/>
    </row>
    <row r="163" spans="1:208" ht="16.5" customHeight="1">
      <c r="A163" s="671"/>
      <c r="B163" s="781"/>
      <c r="C163" s="693"/>
      <c r="D163" s="689"/>
      <c r="E163" s="689"/>
      <c r="F163" s="689"/>
      <c r="G163" s="700"/>
      <c r="H163" s="701"/>
      <c r="I163" s="599"/>
      <c r="J163" s="599"/>
      <c r="K163" s="599"/>
      <c r="L163" s="599"/>
      <c r="M163" s="599"/>
      <c r="N163" s="599"/>
      <c r="O163" s="599"/>
      <c r="P163" s="698"/>
      <c r="Q163" s="712"/>
      <c r="R163" s="688"/>
      <c r="S163" s="681"/>
      <c r="T163" s="782"/>
      <c r="U163" s="781"/>
      <c r="V163" s="693"/>
      <c r="W163" s="689"/>
      <c r="X163" s="689"/>
      <c r="Y163" s="689"/>
      <c r="Z163" s="700"/>
      <c r="AA163" s="701"/>
      <c r="AB163" s="599"/>
      <c r="AC163" s="599"/>
      <c r="AD163" s="599"/>
      <c r="AE163" s="599"/>
      <c r="AF163" s="599"/>
      <c r="AG163" s="599"/>
      <c r="AH163" s="599"/>
      <c r="AI163" s="698"/>
      <c r="AJ163" s="657"/>
      <c r="AK163" s="688"/>
      <c r="AL163" s="681"/>
      <c r="AM163" s="446"/>
      <c r="AN163" s="135"/>
      <c r="AO163" s="135"/>
      <c r="AP163" s="135"/>
      <c r="AQ163" s="135"/>
      <c r="AR163" s="135"/>
      <c r="AS163" s="135"/>
      <c r="AT163" s="135"/>
      <c r="AU163" s="135"/>
      <c r="AV163" s="135"/>
      <c r="AW163" s="135"/>
      <c r="AX163" s="135"/>
      <c r="AY163" s="135"/>
      <c r="AZ163" s="135"/>
      <c r="BA163" s="135"/>
      <c r="BB163" s="135"/>
      <c r="BC163" s="135"/>
      <c r="BD163" s="135"/>
      <c r="BE163" s="135"/>
      <c r="BF163" s="135"/>
      <c r="BG163" s="135"/>
      <c r="BH163" s="135"/>
      <c r="BI163" s="135"/>
      <c r="BJ163" s="135"/>
      <c r="BK163" s="135"/>
      <c r="BL163" s="135"/>
      <c r="BM163" s="135"/>
      <c r="BN163" s="135"/>
      <c r="BO163" s="135"/>
      <c r="BP163" s="135"/>
      <c r="BQ163" s="135"/>
      <c r="BR163" s="135"/>
      <c r="BS163" s="135"/>
      <c r="BT163" s="135"/>
      <c r="BU163" s="135"/>
      <c r="BV163" s="135"/>
      <c r="BW163" s="135"/>
      <c r="BX163" s="135"/>
      <c r="BY163" s="135"/>
      <c r="BZ163" s="135"/>
      <c r="CA163" s="135"/>
      <c r="CB163" s="135"/>
      <c r="CC163" s="135"/>
      <c r="CD163" s="135"/>
      <c r="CE163" s="135"/>
      <c r="CF163" s="135"/>
      <c r="CG163" s="135"/>
      <c r="CH163" s="135"/>
      <c r="CI163" s="135"/>
      <c r="CJ163" s="135"/>
      <c r="CK163" s="135"/>
      <c r="CL163" s="135"/>
      <c r="CM163" s="135"/>
      <c r="CN163" s="135"/>
      <c r="CO163" s="135"/>
      <c r="CP163" s="135"/>
      <c r="CQ163" s="135"/>
      <c r="CR163" s="135"/>
      <c r="CS163" s="135"/>
      <c r="CT163" s="135"/>
      <c r="CU163" s="135"/>
      <c r="CV163" s="135"/>
      <c r="CW163" s="135"/>
      <c r="CX163" s="135"/>
      <c r="CY163" s="135"/>
      <c r="CZ163" s="135"/>
      <c r="DA163" s="135"/>
      <c r="DB163" s="135"/>
      <c r="DC163" s="135"/>
      <c r="DD163" s="135"/>
      <c r="DE163" s="135"/>
      <c r="DF163" s="135"/>
      <c r="DG163" s="135"/>
      <c r="DH163" s="135"/>
      <c r="DI163" s="135"/>
      <c r="DJ163" s="135"/>
      <c r="DK163" s="135"/>
      <c r="DL163" s="135"/>
      <c r="DM163" s="135"/>
      <c r="DN163" s="135"/>
      <c r="DO163" s="135"/>
      <c r="DP163" s="135"/>
      <c r="DQ163" s="135"/>
      <c r="DR163" s="135"/>
      <c r="DS163" s="135"/>
      <c r="DT163" s="135"/>
      <c r="DU163" s="135"/>
      <c r="DV163" s="135"/>
      <c r="DW163" s="135"/>
      <c r="DX163" s="135"/>
      <c r="DY163" s="135"/>
      <c r="DZ163" s="135"/>
      <c r="EA163" s="135"/>
      <c r="EB163" s="135"/>
      <c r="EC163" s="135"/>
      <c r="ED163" s="135"/>
      <c r="EE163" s="135"/>
      <c r="EF163" s="135"/>
      <c r="EG163" s="135"/>
      <c r="EH163" s="135"/>
      <c r="EI163" s="135"/>
      <c r="EJ163" s="135"/>
      <c r="EK163" s="135"/>
      <c r="EL163" s="135"/>
      <c r="EM163" s="135"/>
      <c r="EN163" s="135"/>
      <c r="EO163" s="135"/>
      <c r="EP163" s="135"/>
      <c r="EQ163" s="135"/>
      <c r="ER163" s="135"/>
      <c r="ES163" s="135"/>
      <c r="ET163" s="135"/>
      <c r="EU163" s="135"/>
      <c r="EV163" s="135"/>
      <c r="EW163" s="135"/>
      <c r="EX163" s="135"/>
      <c r="EY163" s="135"/>
      <c r="EZ163" s="135"/>
      <c r="FA163" s="135"/>
      <c r="FB163" s="135"/>
      <c r="FC163" s="135"/>
      <c r="FD163" s="135"/>
      <c r="FE163" s="135"/>
      <c r="FF163" s="135"/>
      <c r="FG163" s="135"/>
      <c r="FH163" s="135"/>
      <c r="FI163" s="135"/>
      <c r="FJ163" s="135"/>
      <c r="FK163" s="135"/>
      <c r="FL163" s="135"/>
      <c r="FM163" s="135"/>
      <c r="FN163" s="135"/>
      <c r="FO163" s="135"/>
      <c r="FP163" s="135"/>
      <c r="FQ163" s="135"/>
      <c r="FR163" s="135"/>
      <c r="FS163" s="135"/>
      <c r="FT163" s="135"/>
      <c r="FU163" s="135"/>
      <c r="FV163" s="135"/>
      <c r="FW163" s="135"/>
      <c r="FX163" s="135"/>
      <c r="FY163" s="135"/>
      <c r="FZ163" s="135"/>
      <c r="GA163" s="135"/>
      <c r="GB163" s="135"/>
      <c r="GC163" s="135"/>
      <c r="GD163" s="135"/>
      <c r="GE163" s="135"/>
      <c r="GF163" s="135"/>
      <c r="GG163" s="135"/>
      <c r="GH163" s="135"/>
      <c r="GI163" s="135"/>
      <c r="GJ163" s="135"/>
      <c r="GK163" s="135"/>
      <c r="GL163" s="135"/>
      <c r="GM163" s="135"/>
      <c r="GN163" s="135"/>
      <c r="GO163" s="135"/>
      <c r="GP163" s="135"/>
      <c r="GQ163" s="135"/>
      <c r="GR163" s="135"/>
      <c r="GS163" s="135"/>
      <c r="GT163" s="135"/>
      <c r="GU163" s="135"/>
      <c r="GV163" s="135"/>
      <c r="GW163" s="135"/>
      <c r="GX163" s="135"/>
      <c r="GY163" s="135"/>
      <c r="GZ163" s="135"/>
    </row>
    <row r="164" spans="1:208" ht="16.5" customHeight="1">
      <c r="A164" s="685"/>
      <c r="B164" s="684"/>
      <c r="C164" s="685"/>
      <c r="D164" s="686"/>
      <c r="E164" s="686"/>
      <c r="F164" s="686"/>
      <c r="G164" s="692"/>
      <c r="H164" s="693"/>
      <c r="I164" s="689"/>
      <c r="J164" s="689"/>
      <c r="K164" s="689"/>
      <c r="L164" s="689"/>
      <c r="M164" s="689"/>
      <c r="N164" s="689"/>
      <c r="O164" s="689"/>
      <c r="P164" s="690"/>
      <c r="Q164" s="727" t="str">
        <f>IF(ISBLANK(A164),"",IF(ISBLANK(G164),SUM(H164:P165),0))</f>
        <v/>
      </c>
      <c r="R164" s="688" t="str">
        <f>IF((Q164=""),"",(Q164+R162))</f>
        <v/>
      </c>
      <c r="S164" s="681">
        <f>IF((G164="X"),0,COUNT(H164:P165))</f>
        <v>0</v>
      </c>
      <c r="T164" s="780"/>
      <c r="U164" s="684"/>
      <c r="V164" s="685"/>
      <c r="W164" s="686"/>
      <c r="X164" s="686"/>
      <c r="Y164" s="686"/>
      <c r="Z164" s="692"/>
      <c r="AA164" s="693"/>
      <c r="AB164" s="689"/>
      <c r="AC164" s="689"/>
      <c r="AD164" s="689"/>
      <c r="AE164" s="689"/>
      <c r="AF164" s="689"/>
      <c r="AG164" s="689"/>
      <c r="AH164" s="689"/>
      <c r="AI164" s="690"/>
      <c r="AJ164" s="687" t="str">
        <f>IF(ISBLANK(T164),"",IF(ISBLANK(Z164),SUM(AA164:AI165),0))</f>
        <v/>
      </c>
      <c r="AK164" s="688" t="str">
        <f>IF((AJ164=""),"",(AJ164+AK162))</f>
        <v/>
      </c>
      <c r="AL164" s="681">
        <f>IF((Z164="X"),0,COUNT(AA164:AI165))</f>
        <v>0</v>
      </c>
      <c r="AM164" s="446"/>
      <c r="AN164" s="135"/>
      <c r="AO164" s="135"/>
      <c r="AP164" s="135"/>
      <c r="AQ164" s="135"/>
      <c r="AR164" s="135"/>
      <c r="AS164" s="135"/>
      <c r="AT164" s="135"/>
      <c r="AU164" s="135"/>
      <c r="AV164" s="135"/>
      <c r="AW164" s="135"/>
      <c r="AX164" s="135"/>
      <c r="AY164" s="135"/>
      <c r="AZ164" s="135"/>
      <c r="BA164" s="135"/>
      <c r="BB164" s="135"/>
      <c r="BC164" s="135"/>
      <c r="BD164" s="135"/>
      <c r="BE164" s="135"/>
      <c r="BF164" s="135"/>
      <c r="BG164" s="135"/>
      <c r="BH164" s="135"/>
      <c r="BI164" s="135"/>
      <c r="BJ164" s="135"/>
      <c r="BK164" s="135"/>
      <c r="BL164" s="135"/>
      <c r="BM164" s="135"/>
      <c r="BN164" s="135"/>
      <c r="BO164" s="135"/>
      <c r="BP164" s="135"/>
      <c r="BQ164" s="135"/>
      <c r="BR164" s="135"/>
      <c r="BS164" s="135"/>
      <c r="BT164" s="135"/>
      <c r="BU164" s="135"/>
      <c r="BV164" s="135"/>
      <c r="BW164" s="135"/>
      <c r="BX164" s="135"/>
      <c r="BY164" s="135"/>
      <c r="BZ164" s="135"/>
      <c r="CA164" s="135"/>
      <c r="CB164" s="135"/>
      <c r="CC164" s="135"/>
      <c r="CD164" s="135"/>
      <c r="CE164" s="135"/>
      <c r="CF164" s="135"/>
      <c r="CG164" s="135"/>
      <c r="CH164" s="135"/>
      <c r="CI164" s="135"/>
      <c r="CJ164" s="135"/>
      <c r="CK164" s="135"/>
      <c r="CL164" s="135"/>
      <c r="CM164" s="135"/>
      <c r="CN164" s="135"/>
      <c r="CO164" s="135"/>
      <c r="CP164" s="135"/>
      <c r="CQ164" s="135"/>
      <c r="CR164" s="135"/>
      <c r="CS164" s="135"/>
      <c r="CT164" s="135"/>
      <c r="CU164" s="135"/>
      <c r="CV164" s="135"/>
      <c r="CW164" s="135"/>
      <c r="CX164" s="135"/>
      <c r="CY164" s="135"/>
      <c r="CZ164" s="135"/>
      <c r="DA164" s="135"/>
      <c r="DB164" s="135"/>
      <c r="DC164" s="135"/>
      <c r="DD164" s="135"/>
      <c r="DE164" s="135"/>
      <c r="DF164" s="135"/>
      <c r="DG164" s="135"/>
      <c r="DH164" s="135"/>
      <c r="DI164" s="135"/>
      <c r="DJ164" s="135"/>
      <c r="DK164" s="135"/>
      <c r="DL164" s="135"/>
      <c r="DM164" s="135"/>
      <c r="DN164" s="135"/>
      <c r="DO164" s="135"/>
      <c r="DP164" s="135"/>
      <c r="DQ164" s="135"/>
      <c r="DR164" s="135"/>
      <c r="DS164" s="135"/>
      <c r="DT164" s="135"/>
      <c r="DU164" s="135"/>
      <c r="DV164" s="135"/>
      <c r="DW164" s="135"/>
      <c r="DX164" s="135"/>
      <c r="DY164" s="135"/>
      <c r="DZ164" s="135"/>
      <c r="EA164" s="135"/>
      <c r="EB164" s="135"/>
      <c r="EC164" s="135"/>
      <c r="ED164" s="135"/>
      <c r="EE164" s="135"/>
      <c r="EF164" s="135"/>
      <c r="EG164" s="135"/>
      <c r="EH164" s="135"/>
      <c r="EI164" s="135"/>
      <c r="EJ164" s="135"/>
      <c r="EK164" s="135"/>
      <c r="EL164" s="135"/>
      <c r="EM164" s="135"/>
      <c r="EN164" s="135"/>
      <c r="EO164" s="135"/>
      <c r="EP164" s="135"/>
      <c r="EQ164" s="135"/>
      <c r="ER164" s="135"/>
      <c r="ES164" s="135"/>
      <c r="ET164" s="135"/>
      <c r="EU164" s="135"/>
      <c r="EV164" s="135"/>
      <c r="EW164" s="135"/>
      <c r="EX164" s="135"/>
      <c r="EY164" s="135"/>
      <c r="EZ164" s="135"/>
      <c r="FA164" s="135"/>
      <c r="FB164" s="135"/>
      <c r="FC164" s="135"/>
      <c r="FD164" s="135"/>
      <c r="FE164" s="135"/>
      <c r="FF164" s="135"/>
      <c r="FG164" s="135"/>
      <c r="FH164" s="135"/>
      <c r="FI164" s="135"/>
      <c r="FJ164" s="135"/>
      <c r="FK164" s="135"/>
      <c r="FL164" s="135"/>
      <c r="FM164" s="135"/>
      <c r="FN164" s="135"/>
      <c r="FO164" s="135"/>
      <c r="FP164" s="135"/>
      <c r="FQ164" s="135"/>
      <c r="FR164" s="135"/>
      <c r="FS164" s="135"/>
      <c r="FT164" s="135"/>
      <c r="FU164" s="135"/>
      <c r="FV164" s="135"/>
      <c r="FW164" s="135"/>
      <c r="FX164" s="135"/>
      <c r="FY164" s="135"/>
      <c r="FZ164" s="135"/>
      <c r="GA164" s="135"/>
      <c r="GB164" s="135"/>
      <c r="GC164" s="135"/>
      <c r="GD164" s="135"/>
      <c r="GE164" s="135"/>
      <c r="GF164" s="135"/>
      <c r="GG164" s="135"/>
      <c r="GH164" s="135"/>
      <c r="GI164" s="135"/>
      <c r="GJ164" s="135"/>
      <c r="GK164" s="135"/>
      <c r="GL164" s="135"/>
      <c r="GM164" s="135"/>
      <c r="GN164" s="135"/>
      <c r="GO164" s="135"/>
      <c r="GP164" s="135"/>
      <c r="GQ164" s="135"/>
      <c r="GR164" s="135"/>
      <c r="GS164" s="135"/>
      <c r="GT164" s="135"/>
      <c r="GU164" s="135"/>
      <c r="GV164" s="135"/>
      <c r="GW164" s="135"/>
      <c r="GX164" s="135"/>
      <c r="GY164" s="135"/>
      <c r="GZ164" s="135"/>
    </row>
    <row r="165" spans="1:208" ht="16.5" customHeight="1">
      <c r="A165" s="719"/>
      <c r="B165" s="721"/>
      <c r="C165" s="719"/>
      <c r="D165" s="723"/>
      <c r="E165" s="723"/>
      <c r="F165" s="723"/>
      <c r="G165" s="717"/>
      <c r="H165" s="705"/>
      <c r="I165" s="695"/>
      <c r="J165" s="695"/>
      <c r="K165" s="695"/>
      <c r="L165" s="695"/>
      <c r="M165" s="695"/>
      <c r="N165" s="695"/>
      <c r="O165" s="695"/>
      <c r="P165" s="786"/>
      <c r="Q165" s="784"/>
      <c r="R165" s="753"/>
      <c r="S165" s="681"/>
      <c r="T165" s="785"/>
      <c r="U165" s="721"/>
      <c r="V165" s="719"/>
      <c r="W165" s="723"/>
      <c r="X165" s="723"/>
      <c r="Y165" s="723"/>
      <c r="Z165" s="717"/>
      <c r="AA165" s="705"/>
      <c r="AB165" s="695"/>
      <c r="AC165" s="695"/>
      <c r="AD165" s="695"/>
      <c r="AE165" s="695"/>
      <c r="AF165" s="695"/>
      <c r="AG165" s="695"/>
      <c r="AH165" s="695"/>
      <c r="AI165" s="786"/>
      <c r="AJ165" s="687"/>
      <c r="AK165" s="753"/>
      <c r="AL165" s="681"/>
      <c r="AM165" s="446"/>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c r="BI165" s="135"/>
      <c r="BJ165" s="135"/>
      <c r="BK165" s="135"/>
      <c r="BL165" s="135"/>
      <c r="BM165" s="135"/>
      <c r="BN165" s="135"/>
      <c r="BO165" s="135"/>
      <c r="BP165" s="135"/>
      <c r="BQ165" s="135"/>
      <c r="BR165" s="135"/>
      <c r="BS165" s="135"/>
      <c r="BT165" s="135"/>
      <c r="BU165" s="135"/>
      <c r="BV165" s="135"/>
      <c r="BW165" s="135"/>
      <c r="BX165" s="135"/>
      <c r="BY165" s="135"/>
      <c r="BZ165" s="135"/>
      <c r="CA165" s="135"/>
      <c r="CB165" s="135"/>
      <c r="CC165" s="135"/>
      <c r="CD165" s="135"/>
      <c r="CE165" s="135"/>
      <c r="CF165" s="135"/>
      <c r="CG165" s="135"/>
      <c r="CH165" s="135"/>
      <c r="CI165" s="135"/>
      <c r="CJ165" s="135"/>
      <c r="CK165" s="135"/>
      <c r="CL165" s="135"/>
      <c r="CM165" s="135"/>
      <c r="CN165" s="135"/>
      <c r="CO165" s="135"/>
      <c r="CP165" s="135"/>
      <c r="CQ165" s="135"/>
      <c r="CR165" s="135"/>
      <c r="CS165" s="135"/>
      <c r="CT165" s="135"/>
      <c r="CU165" s="135"/>
      <c r="CV165" s="135"/>
      <c r="CW165" s="135"/>
      <c r="CX165" s="135"/>
      <c r="CY165" s="135"/>
      <c r="CZ165" s="135"/>
      <c r="DA165" s="135"/>
      <c r="DB165" s="135"/>
      <c r="DC165" s="135"/>
      <c r="DD165" s="135"/>
      <c r="DE165" s="135"/>
      <c r="DF165" s="135"/>
      <c r="DG165" s="135"/>
      <c r="DH165" s="135"/>
      <c r="DI165" s="135"/>
      <c r="DJ165" s="135"/>
      <c r="DK165" s="135"/>
      <c r="DL165" s="135"/>
      <c r="DM165" s="135"/>
      <c r="DN165" s="135"/>
      <c r="DO165" s="135"/>
      <c r="DP165" s="135"/>
      <c r="DQ165" s="135"/>
      <c r="DR165" s="135"/>
      <c r="DS165" s="135"/>
      <c r="DT165" s="135"/>
      <c r="DU165" s="135"/>
      <c r="DV165" s="135"/>
      <c r="DW165" s="135"/>
      <c r="DX165" s="135"/>
      <c r="DY165" s="135"/>
      <c r="DZ165" s="135"/>
      <c r="EA165" s="135"/>
      <c r="EB165" s="135"/>
      <c r="EC165" s="135"/>
      <c r="ED165" s="135"/>
      <c r="EE165" s="135"/>
      <c r="EF165" s="135"/>
      <c r="EG165" s="135"/>
      <c r="EH165" s="135"/>
      <c r="EI165" s="135"/>
      <c r="EJ165" s="135"/>
      <c r="EK165" s="135"/>
      <c r="EL165" s="135"/>
      <c r="EM165" s="135"/>
      <c r="EN165" s="135"/>
      <c r="EO165" s="135"/>
      <c r="EP165" s="135"/>
      <c r="EQ165" s="135"/>
      <c r="ER165" s="135"/>
      <c r="ES165" s="135"/>
      <c r="ET165" s="135"/>
      <c r="EU165" s="135"/>
      <c r="EV165" s="135"/>
      <c r="EW165" s="135"/>
      <c r="EX165" s="135"/>
      <c r="EY165" s="135"/>
      <c r="EZ165" s="135"/>
      <c r="FA165" s="135"/>
      <c r="FB165" s="135"/>
      <c r="FC165" s="135"/>
      <c r="FD165" s="135"/>
      <c r="FE165" s="135"/>
      <c r="FF165" s="135"/>
      <c r="FG165" s="135"/>
      <c r="FH165" s="135"/>
      <c r="FI165" s="135"/>
      <c r="FJ165" s="135"/>
      <c r="FK165" s="135"/>
      <c r="FL165" s="135"/>
      <c r="FM165" s="135"/>
      <c r="FN165" s="135"/>
      <c r="FO165" s="135"/>
      <c r="FP165" s="135"/>
      <c r="FQ165" s="135"/>
      <c r="FR165" s="135"/>
      <c r="FS165" s="135"/>
      <c r="FT165" s="135"/>
      <c r="FU165" s="135"/>
      <c r="FV165" s="135"/>
      <c r="FW165" s="135"/>
      <c r="FX165" s="135"/>
      <c r="FY165" s="135"/>
      <c r="FZ165" s="135"/>
      <c r="GA165" s="135"/>
      <c r="GB165" s="135"/>
      <c r="GC165" s="135"/>
      <c r="GD165" s="135"/>
      <c r="GE165" s="135"/>
      <c r="GF165" s="135"/>
      <c r="GG165" s="135"/>
      <c r="GH165" s="135"/>
      <c r="GI165" s="135"/>
      <c r="GJ165" s="135"/>
      <c r="GK165" s="135"/>
      <c r="GL165" s="135"/>
      <c r="GM165" s="135"/>
      <c r="GN165" s="135"/>
      <c r="GO165" s="135"/>
      <c r="GP165" s="135"/>
      <c r="GQ165" s="135"/>
      <c r="GR165" s="135"/>
      <c r="GS165" s="135"/>
      <c r="GT165" s="135"/>
      <c r="GU165" s="135"/>
      <c r="GV165" s="135"/>
      <c r="GW165" s="135"/>
      <c r="GX165" s="135"/>
      <c r="GY165" s="135"/>
      <c r="GZ165" s="135"/>
    </row>
    <row r="166" spans="1:208" ht="14.25" customHeight="1">
      <c r="A166" s="745">
        <f>IF(COUNT(A90:A165),COUNT(A90:A165),"")</f>
        <v>21</v>
      </c>
      <c r="B166" s="741" t="s">
        <v>523</v>
      </c>
      <c r="C166" s="755">
        <f ca="1">IF((A166=""),"",SK!G164)</f>
        <v>2</v>
      </c>
      <c r="D166" s="757">
        <f ca="1">IF((A166=""),"",SK!H164)</f>
        <v>9</v>
      </c>
      <c r="E166" s="757">
        <f ca="1">IF((A166=""),"",SK!J164)</f>
        <v>6</v>
      </c>
      <c r="F166" s="757">
        <f ca="1">IF((A166=""),"",SK!K164)</f>
        <v>0</v>
      </c>
      <c r="G166" s="768" t="e">
        <f ca="1">IF((A166=""),"",SUM(SK!L164,SK!L165))</f>
        <v>#VALUE!</v>
      </c>
      <c r="H166" s="770">
        <f t="shared" ref="H166:Q166" si="2">IF(COUNT(H90:H165),SUM(H90:H165),"")</f>
        <v>45</v>
      </c>
      <c r="I166" s="749">
        <f t="shared" si="2"/>
        <v>13</v>
      </c>
      <c r="J166" s="749">
        <f t="shared" si="2"/>
        <v>5</v>
      </c>
      <c r="K166" s="749">
        <f t="shared" si="2"/>
        <v>4</v>
      </c>
      <c r="L166" s="749" t="str">
        <f t="shared" si="2"/>
        <v/>
      </c>
      <c r="M166" s="749" t="str">
        <f t="shared" si="2"/>
        <v/>
      </c>
      <c r="N166" s="749" t="str">
        <f t="shared" si="2"/>
        <v/>
      </c>
      <c r="O166" s="749" t="str">
        <f t="shared" si="2"/>
        <v/>
      </c>
      <c r="P166" s="751" t="str">
        <f t="shared" si="2"/>
        <v/>
      </c>
      <c r="Q166" s="744">
        <f t="shared" si="2"/>
        <v>67</v>
      </c>
      <c r="R166" s="745">
        <f>IF((A166=""),"",MAX(R90:R165))</f>
        <v>140</v>
      </c>
      <c r="S166" s="731"/>
      <c r="T166" s="745">
        <f>IF(COUNT(T90:T165),COUNT(T90:T165),"")</f>
        <v>21</v>
      </c>
      <c r="U166" s="741" t="s">
        <v>523</v>
      </c>
      <c r="V166" s="755">
        <f ca="1">IF((T166=""),"",SK!W164)</f>
        <v>1</v>
      </c>
      <c r="W166" s="757">
        <f ca="1">IF((T166=""),"",SK!X164)</f>
        <v>11</v>
      </c>
      <c r="X166" s="757">
        <f ca="1">IF((T166=""),"",SK!Z164)</f>
        <v>8</v>
      </c>
      <c r="Y166" s="757">
        <f ca="1">IF((T166=""),"",SK!AA164)</f>
        <v>0</v>
      </c>
      <c r="Z166" s="768" t="e">
        <f ca="1">IF((T166=""),"",SUM(SK!AB164,SK!AB165))</f>
        <v>#VALUE!</v>
      </c>
      <c r="AA166" s="770">
        <f>IF(COUNT(AA90:AA165),SUM(AA90:AA165),"")</f>
        <v>36</v>
      </c>
      <c r="AB166" s="749">
        <f>IF(COUNT(AB90:AB165),SUM(AB90:AB165),"")</f>
        <v>13</v>
      </c>
      <c r="AC166" s="749">
        <f>IF(COUNT(AC90:AC165),SUM(AC90:AC165),"")</f>
        <v>9</v>
      </c>
      <c r="AD166" s="749" t="str">
        <f>IF(COUNT(AD90:AD165),SUM(AD90:AD165),"")</f>
        <v/>
      </c>
      <c r="AE166" s="749" t="str">
        <f>IF(COUNT(AE90:AE165),SUM(AE90:AE165),"")</f>
        <v/>
      </c>
      <c r="AF166" s="69"/>
      <c r="AG166" s="69"/>
      <c r="AH166" s="749" t="str">
        <f>IF(COUNT(AH90:AH165),SUM(AH90:AH165),"")</f>
        <v/>
      </c>
      <c r="AI166" s="751" t="str">
        <f>IF(COUNT(AI90:AI165),SUM(AI90:AI165),"")</f>
        <v/>
      </c>
      <c r="AJ166" s="793">
        <f>IF(COUNT(AJ90:AJ165),SUM(AJ90:AJ165),"")</f>
        <v>58</v>
      </c>
      <c r="AK166" s="745">
        <f>IF((T166=""),"",MAX(AK90:AK165))</f>
        <v>104</v>
      </c>
      <c r="AL166" s="791"/>
      <c r="AM166" s="446"/>
      <c r="AN166" s="135"/>
      <c r="AO166" s="135"/>
      <c r="AP166" s="135"/>
      <c r="AQ166" s="135"/>
      <c r="AR166" s="135"/>
      <c r="AS166" s="135"/>
      <c r="AT166" s="135"/>
      <c r="AU166" s="135"/>
      <c r="AV166" s="135"/>
      <c r="AW166" s="135"/>
      <c r="AX166" s="135"/>
      <c r="AY166" s="135"/>
      <c r="AZ166" s="135"/>
      <c r="BA166" s="135"/>
      <c r="BB166" s="135"/>
      <c r="BC166" s="135"/>
      <c r="BD166" s="135"/>
      <c r="BE166" s="135"/>
      <c r="BF166" s="135"/>
      <c r="BG166" s="135"/>
      <c r="BH166" s="135"/>
      <c r="BI166" s="135"/>
      <c r="BJ166" s="135"/>
      <c r="BK166" s="135"/>
      <c r="BL166" s="135"/>
      <c r="BM166" s="135"/>
      <c r="BN166" s="135"/>
      <c r="BO166" s="135"/>
      <c r="BP166" s="135"/>
      <c r="BQ166" s="135"/>
      <c r="BR166" s="135"/>
      <c r="BS166" s="135"/>
      <c r="BT166" s="135"/>
      <c r="BU166" s="135"/>
      <c r="BV166" s="135"/>
      <c r="BW166" s="135"/>
      <c r="BX166" s="135"/>
      <c r="BY166" s="135"/>
      <c r="BZ166" s="135"/>
      <c r="CA166" s="135"/>
      <c r="CB166" s="135"/>
      <c r="CC166" s="135"/>
      <c r="CD166" s="135"/>
      <c r="CE166" s="135"/>
      <c r="CF166" s="135"/>
      <c r="CG166" s="135"/>
      <c r="CH166" s="135"/>
      <c r="CI166" s="135"/>
      <c r="CJ166" s="135"/>
      <c r="CK166" s="135"/>
      <c r="CL166" s="135"/>
      <c r="CM166" s="135"/>
      <c r="CN166" s="135"/>
      <c r="CO166" s="135"/>
      <c r="CP166" s="135"/>
      <c r="CQ166" s="135"/>
      <c r="CR166" s="135"/>
      <c r="CS166" s="135"/>
      <c r="CT166" s="135"/>
      <c r="CU166" s="135"/>
      <c r="CV166" s="135"/>
      <c r="CW166" s="135"/>
      <c r="CX166" s="135"/>
      <c r="CY166" s="135"/>
      <c r="CZ166" s="135"/>
      <c r="DA166" s="135"/>
      <c r="DB166" s="135"/>
      <c r="DC166" s="135"/>
      <c r="DD166" s="135"/>
      <c r="DE166" s="135"/>
      <c r="DF166" s="135"/>
      <c r="DG166" s="135"/>
      <c r="DH166" s="135"/>
      <c r="DI166" s="135"/>
      <c r="DJ166" s="135"/>
      <c r="DK166" s="135"/>
      <c r="DL166" s="135"/>
      <c r="DM166" s="135"/>
      <c r="DN166" s="135"/>
      <c r="DO166" s="135"/>
      <c r="DP166" s="135"/>
      <c r="DQ166" s="135"/>
      <c r="DR166" s="135"/>
      <c r="DS166" s="135"/>
      <c r="DT166" s="135"/>
      <c r="DU166" s="135"/>
      <c r="DV166" s="135"/>
      <c r="DW166" s="135"/>
      <c r="DX166" s="135"/>
      <c r="DY166" s="135"/>
      <c r="DZ166" s="135"/>
      <c r="EA166" s="135"/>
      <c r="EB166" s="135"/>
      <c r="EC166" s="135"/>
      <c r="ED166" s="135"/>
      <c r="EE166" s="135"/>
      <c r="EF166" s="135"/>
      <c r="EG166" s="135"/>
      <c r="EH166" s="135"/>
      <c r="EI166" s="135"/>
      <c r="EJ166" s="135"/>
      <c r="EK166" s="135"/>
      <c r="EL166" s="135"/>
      <c r="EM166" s="135"/>
      <c r="EN166" s="135"/>
      <c r="EO166" s="135"/>
      <c r="EP166" s="135"/>
      <c r="EQ166" s="135"/>
      <c r="ER166" s="135"/>
      <c r="ES166" s="135"/>
      <c r="ET166" s="135"/>
      <c r="EU166" s="135"/>
      <c r="EV166" s="135"/>
      <c r="EW166" s="135"/>
      <c r="EX166" s="135"/>
      <c r="EY166" s="135"/>
      <c r="EZ166" s="135"/>
      <c r="FA166" s="135"/>
      <c r="FB166" s="135"/>
      <c r="FC166" s="135"/>
      <c r="FD166" s="135"/>
      <c r="FE166" s="135"/>
      <c r="FF166" s="135"/>
      <c r="FG166" s="135"/>
      <c r="FH166" s="135"/>
      <c r="FI166" s="135"/>
      <c r="FJ166" s="135"/>
      <c r="FK166" s="135"/>
      <c r="FL166" s="135"/>
      <c r="FM166" s="135"/>
      <c r="FN166" s="135"/>
      <c r="FO166" s="135"/>
      <c r="FP166" s="135"/>
      <c r="FQ166" s="135"/>
      <c r="FR166" s="135"/>
      <c r="FS166" s="135"/>
      <c r="FT166" s="135"/>
      <c r="FU166" s="135"/>
      <c r="FV166" s="135"/>
      <c r="FW166" s="135"/>
      <c r="FX166" s="135"/>
      <c r="FY166" s="135"/>
      <c r="FZ166" s="135"/>
      <c r="GA166" s="135"/>
      <c r="GB166" s="135"/>
      <c r="GC166" s="135"/>
      <c r="GD166" s="135"/>
      <c r="GE166" s="135"/>
      <c r="GF166" s="135"/>
      <c r="GG166" s="135"/>
      <c r="GH166" s="135"/>
      <c r="GI166" s="135"/>
      <c r="GJ166" s="135"/>
      <c r="GK166" s="135"/>
      <c r="GL166" s="135"/>
      <c r="GM166" s="135"/>
      <c r="GN166" s="135"/>
      <c r="GO166" s="135"/>
      <c r="GP166" s="135"/>
      <c r="GQ166" s="135"/>
      <c r="GR166" s="135"/>
      <c r="GS166" s="135"/>
      <c r="GT166" s="135"/>
      <c r="GU166" s="135"/>
      <c r="GV166" s="135"/>
      <c r="GW166" s="135"/>
      <c r="GX166" s="135"/>
      <c r="GY166" s="135"/>
      <c r="GZ166" s="135"/>
    </row>
    <row r="167" spans="1:208" ht="14.25" customHeight="1">
      <c r="A167" s="754"/>
      <c r="B167" s="741"/>
      <c r="C167" s="756"/>
      <c r="D167" s="758"/>
      <c r="E167" s="758"/>
      <c r="F167" s="758"/>
      <c r="G167" s="769"/>
      <c r="H167" s="759"/>
      <c r="I167" s="750"/>
      <c r="J167" s="750"/>
      <c r="K167" s="750"/>
      <c r="L167" s="750"/>
      <c r="M167" s="750"/>
      <c r="N167" s="750"/>
      <c r="O167" s="750"/>
      <c r="P167" s="788"/>
      <c r="Q167" s="789"/>
      <c r="R167" s="790"/>
      <c r="S167" s="787"/>
      <c r="T167" s="754"/>
      <c r="U167" s="741"/>
      <c r="V167" s="756"/>
      <c r="W167" s="758"/>
      <c r="X167" s="758"/>
      <c r="Y167" s="758"/>
      <c r="Z167" s="769"/>
      <c r="AA167" s="759"/>
      <c r="AB167" s="750"/>
      <c r="AC167" s="750"/>
      <c r="AD167" s="750"/>
      <c r="AE167" s="750"/>
      <c r="AF167" s="286"/>
      <c r="AG167" s="286"/>
      <c r="AH167" s="750"/>
      <c r="AI167" s="788"/>
      <c r="AJ167" s="794"/>
      <c r="AK167" s="790"/>
      <c r="AL167" s="792"/>
      <c r="AM167" s="446"/>
      <c r="AN167" s="135"/>
      <c r="AO167" s="135"/>
      <c r="AP167" s="135"/>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c r="BN167" s="135"/>
      <c r="BO167" s="135"/>
      <c r="BP167" s="135"/>
      <c r="BQ167" s="135"/>
      <c r="BR167" s="135"/>
      <c r="BS167" s="135"/>
      <c r="BT167" s="135"/>
      <c r="BU167" s="135"/>
      <c r="BV167" s="135"/>
      <c r="BW167" s="135"/>
      <c r="BX167" s="135"/>
      <c r="BY167" s="135"/>
      <c r="BZ167" s="135"/>
      <c r="CA167" s="135"/>
      <c r="CB167" s="135"/>
      <c r="CC167" s="135"/>
      <c r="CD167" s="135"/>
      <c r="CE167" s="135"/>
      <c r="CF167" s="135"/>
      <c r="CG167" s="135"/>
      <c r="CH167" s="135"/>
      <c r="CI167" s="135"/>
      <c r="CJ167" s="135"/>
      <c r="CK167" s="135"/>
      <c r="CL167" s="135"/>
      <c r="CM167" s="135"/>
      <c r="CN167" s="135"/>
      <c r="CO167" s="135"/>
      <c r="CP167" s="135"/>
      <c r="CQ167" s="135"/>
      <c r="CR167" s="135"/>
      <c r="CS167" s="135"/>
      <c r="CT167" s="135"/>
      <c r="CU167" s="135"/>
      <c r="CV167" s="135"/>
      <c r="CW167" s="135"/>
      <c r="CX167" s="135"/>
      <c r="CY167" s="135"/>
      <c r="CZ167" s="135"/>
      <c r="DA167" s="135"/>
      <c r="DB167" s="135"/>
      <c r="DC167" s="135"/>
      <c r="DD167" s="135"/>
      <c r="DE167" s="135"/>
      <c r="DF167" s="135"/>
      <c r="DG167" s="135"/>
      <c r="DH167" s="135"/>
      <c r="DI167" s="135"/>
      <c r="DJ167" s="135"/>
      <c r="DK167" s="135"/>
      <c r="DL167" s="135"/>
      <c r="DM167" s="135"/>
      <c r="DN167" s="135"/>
      <c r="DO167" s="135"/>
      <c r="DP167" s="135"/>
      <c r="DQ167" s="135"/>
      <c r="DR167" s="135"/>
      <c r="DS167" s="135"/>
      <c r="DT167" s="135"/>
      <c r="DU167" s="135"/>
      <c r="DV167" s="135"/>
      <c r="DW167" s="135"/>
      <c r="DX167" s="135"/>
      <c r="DY167" s="135"/>
      <c r="DZ167" s="135"/>
      <c r="EA167" s="135"/>
      <c r="EB167" s="135"/>
      <c r="EC167" s="135"/>
      <c r="ED167" s="135"/>
      <c r="EE167" s="135"/>
      <c r="EF167" s="135"/>
      <c r="EG167" s="135"/>
      <c r="EH167" s="135"/>
      <c r="EI167" s="135"/>
      <c r="EJ167" s="135"/>
      <c r="EK167" s="135"/>
      <c r="EL167" s="135"/>
      <c r="EM167" s="135"/>
      <c r="EN167" s="135"/>
      <c r="EO167" s="135"/>
      <c r="EP167" s="135"/>
      <c r="EQ167" s="135"/>
      <c r="ER167" s="135"/>
      <c r="ES167" s="135"/>
      <c r="ET167" s="135"/>
      <c r="EU167" s="135"/>
      <c r="EV167" s="135"/>
      <c r="EW167" s="135"/>
      <c r="EX167" s="135"/>
      <c r="EY167" s="135"/>
      <c r="EZ167" s="135"/>
      <c r="FA167" s="135"/>
      <c r="FB167" s="135"/>
      <c r="FC167" s="135"/>
      <c r="FD167" s="135"/>
      <c r="FE167" s="135"/>
      <c r="FF167" s="135"/>
      <c r="FG167" s="135"/>
      <c r="FH167" s="135"/>
      <c r="FI167" s="135"/>
      <c r="FJ167" s="135"/>
      <c r="FK167" s="135"/>
      <c r="FL167" s="135"/>
      <c r="FM167" s="135"/>
      <c r="FN167" s="135"/>
      <c r="FO167" s="135"/>
      <c r="FP167" s="135"/>
      <c r="FQ167" s="135"/>
      <c r="FR167" s="135"/>
      <c r="FS167" s="135"/>
      <c r="FT167" s="135"/>
      <c r="FU167" s="135"/>
      <c r="FV167" s="135"/>
      <c r="FW167" s="135"/>
      <c r="FX167" s="135"/>
      <c r="FY167" s="135"/>
      <c r="FZ167" s="135"/>
      <c r="GA167" s="135"/>
      <c r="GB167" s="135"/>
      <c r="GC167" s="135"/>
      <c r="GD167" s="135"/>
      <c r="GE167" s="135"/>
      <c r="GF167" s="135"/>
      <c r="GG167" s="135"/>
      <c r="GH167" s="135"/>
      <c r="GI167" s="135"/>
      <c r="GJ167" s="135"/>
      <c r="GK167" s="135"/>
      <c r="GL167" s="135"/>
      <c r="GM167" s="135"/>
      <c r="GN167" s="135"/>
      <c r="GO167" s="135"/>
      <c r="GP167" s="135"/>
      <c r="GQ167" s="135"/>
      <c r="GR167" s="135"/>
      <c r="GS167" s="135"/>
      <c r="GT167" s="135"/>
      <c r="GU167" s="135"/>
      <c r="GV167" s="135"/>
      <c r="GW167" s="135"/>
      <c r="GX167" s="135"/>
      <c r="GY167" s="135"/>
      <c r="GZ167" s="135"/>
    </row>
    <row r="168" spans="1:208" ht="13">
      <c r="A168" s="777" t="s">
        <v>524</v>
      </c>
      <c r="B168" s="777"/>
      <c r="C168" s="777"/>
      <c r="D168" s="777"/>
      <c r="E168" s="777"/>
      <c r="F168" s="777"/>
      <c r="G168" s="777"/>
      <c r="H168" s="777"/>
      <c r="I168" s="777"/>
      <c r="J168" s="777"/>
      <c r="K168" s="777"/>
      <c r="L168" s="777"/>
      <c r="M168" s="777"/>
      <c r="N168" s="777"/>
      <c r="O168" s="777"/>
      <c r="P168" s="777"/>
      <c r="Q168" s="777"/>
      <c r="R168" s="777"/>
      <c r="S168" s="524"/>
      <c r="T168" s="777" t="s">
        <v>524</v>
      </c>
      <c r="U168" s="777"/>
      <c r="V168" s="777"/>
      <c r="W168" s="777"/>
      <c r="X168" s="777"/>
      <c r="Y168" s="777"/>
      <c r="Z168" s="777"/>
      <c r="AA168" s="777"/>
      <c r="AB168" s="777"/>
      <c r="AC168" s="777"/>
      <c r="AD168" s="777"/>
      <c r="AE168" s="777"/>
      <c r="AF168" s="777"/>
      <c r="AG168" s="777"/>
      <c r="AH168" s="777"/>
      <c r="AI168" s="777"/>
      <c r="AJ168" s="777"/>
      <c r="AK168" s="777"/>
      <c r="AL168" s="553"/>
      <c r="AN168" s="135"/>
      <c r="AO168" s="135"/>
      <c r="AP168" s="135"/>
      <c r="AQ168" s="135"/>
      <c r="AR168" s="135"/>
      <c r="AS168" s="135"/>
      <c r="AT168" s="135"/>
      <c r="AU168" s="135"/>
      <c r="AV168" s="135"/>
      <c r="AW168" s="135"/>
      <c r="AX168" s="135"/>
      <c r="AY168" s="135"/>
      <c r="AZ168" s="135"/>
      <c r="BA168" s="135"/>
      <c r="BB168" s="135"/>
      <c r="BC168" s="135"/>
      <c r="BD168" s="135"/>
      <c r="BE168" s="135"/>
      <c r="BF168" s="135"/>
      <c r="BG168" s="135"/>
      <c r="BH168" s="135"/>
      <c r="BI168" s="135"/>
      <c r="BJ168" s="135"/>
      <c r="BK168" s="135"/>
      <c r="BL168" s="135"/>
      <c r="BM168" s="135"/>
      <c r="BN168" s="135"/>
      <c r="BO168" s="135"/>
      <c r="BP168" s="135"/>
      <c r="BQ168" s="135"/>
      <c r="BR168" s="135"/>
      <c r="BS168" s="135"/>
      <c r="BT168" s="135"/>
      <c r="BU168" s="135"/>
      <c r="BV168" s="135"/>
      <c r="BW168" s="135"/>
      <c r="BX168" s="135"/>
      <c r="BY168" s="135"/>
      <c r="BZ168" s="135"/>
      <c r="CA168" s="135"/>
      <c r="CB168" s="135"/>
      <c r="CC168" s="135"/>
      <c r="CD168" s="135"/>
      <c r="CE168" s="135"/>
      <c r="CF168" s="135"/>
      <c r="CG168" s="135"/>
      <c r="CH168" s="135"/>
      <c r="CI168" s="135"/>
      <c r="CJ168" s="135"/>
      <c r="CK168" s="135"/>
      <c r="CL168" s="135"/>
      <c r="CM168" s="135"/>
      <c r="CN168" s="135"/>
      <c r="CO168" s="135"/>
      <c r="CP168" s="135"/>
      <c r="CQ168" s="135"/>
      <c r="CR168" s="135"/>
      <c r="CS168" s="135"/>
      <c r="CT168" s="135"/>
      <c r="CU168" s="135"/>
      <c r="CV168" s="135"/>
      <c r="CW168" s="135"/>
      <c r="CX168" s="135"/>
      <c r="CY168" s="135"/>
      <c r="CZ168" s="135"/>
      <c r="DA168" s="135"/>
      <c r="DB168" s="135"/>
      <c r="DC168" s="135"/>
      <c r="DD168" s="135"/>
      <c r="DE168" s="135"/>
      <c r="DF168" s="135"/>
      <c r="DG168" s="135"/>
      <c r="DH168" s="135"/>
      <c r="DI168" s="135"/>
      <c r="DJ168" s="135"/>
      <c r="DK168" s="135"/>
      <c r="DL168" s="135"/>
      <c r="DM168" s="135"/>
      <c r="DN168" s="135"/>
      <c r="DO168" s="135"/>
      <c r="DP168" s="135"/>
      <c r="DQ168" s="135"/>
      <c r="DR168" s="135"/>
      <c r="DS168" s="135"/>
      <c r="DT168" s="135"/>
      <c r="DU168" s="135"/>
      <c r="DV168" s="135"/>
      <c r="DW168" s="135"/>
      <c r="DX168" s="135"/>
      <c r="DY168" s="135"/>
      <c r="DZ168" s="135"/>
      <c r="EA168" s="135"/>
      <c r="EB168" s="135"/>
      <c r="EC168" s="135"/>
      <c r="ED168" s="135"/>
      <c r="EE168" s="135"/>
      <c r="EF168" s="135"/>
      <c r="EG168" s="135"/>
      <c r="EH168" s="135"/>
      <c r="EI168" s="135"/>
      <c r="EJ168" s="135"/>
      <c r="EK168" s="135"/>
      <c r="EL168" s="135"/>
      <c r="EM168" s="135"/>
      <c r="EN168" s="135"/>
      <c r="EO168" s="135"/>
      <c r="EP168" s="135"/>
      <c r="EQ168" s="135"/>
      <c r="ER168" s="135"/>
      <c r="ES168" s="135"/>
      <c r="ET168" s="135"/>
      <c r="EU168" s="135"/>
      <c r="EV168" s="135"/>
      <c r="EW168" s="135"/>
      <c r="EX168" s="135"/>
      <c r="EY168" s="135"/>
      <c r="EZ168" s="135"/>
      <c r="FA168" s="135"/>
      <c r="FB168" s="135"/>
      <c r="FC168" s="135"/>
      <c r="FD168" s="135"/>
      <c r="FE168" s="135"/>
      <c r="FF168" s="135"/>
      <c r="FG168" s="135"/>
      <c r="FH168" s="135"/>
      <c r="FI168" s="135"/>
      <c r="FJ168" s="135"/>
      <c r="FK168" s="135"/>
      <c r="FL168" s="135"/>
      <c r="FM168" s="135"/>
      <c r="FN168" s="135"/>
      <c r="FO168" s="135"/>
      <c r="FP168" s="135"/>
      <c r="FQ168" s="135"/>
      <c r="FR168" s="135"/>
      <c r="FS168" s="135"/>
      <c r="FT168" s="135"/>
      <c r="FU168" s="135"/>
      <c r="FV168" s="135"/>
      <c r="FW168" s="135"/>
      <c r="FX168" s="135"/>
      <c r="FY168" s="135"/>
      <c r="FZ168" s="135"/>
      <c r="GA168" s="135"/>
      <c r="GB168" s="135"/>
      <c r="GC168" s="135"/>
      <c r="GD168" s="135"/>
      <c r="GE168" s="135"/>
      <c r="GF168" s="135"/>
      <c r="GG168" s="135"/>
      <c r="GH168" s="135"/>
      <c r="GI168" s="135"/>
      <c r="GJ168" s="135"/>
      <c r="GK168" s="135"/>
      <c r="GL168" s="135"/>
      <c r="GM168" s="135"/>
      <c r="GN168" s="135"/>
      <c r="GO168" s="135"/>
      <c r="GP168" s="135"/>
      <c r="GQ168" s="135"/>
      <c r="GR168" s="135"/>
      <c r="GS168" s="135"/>
      <c r="GT168" s="135"/>
      <c r="GU168" s="135"/>
      <c r="GV168" s="135"/>
      <c r="GW168" s="135"/>
      <c r="GX168" s="135"/>
      <c r="GY168" s="135"/>
      <c r="GZ168" s="135"/>
    </row>
    <row r="169" spans="1:208" ht="13">
      <c r="A169" s="776" t="s">
        <v>525</v>
      </c>
      <c r="B169" s="776"/>
      <c r="C169" s="776"/>
      <c r="D169" s="776"/>
      <c r="E169" s="776"/>
      <c r="F169" s="776"/>
      <c r="G169" s="776"/>
      <c r="H169" s="776"/>
      <c r="I169" s="776"/>
      <c r="J169" s="776"/>
      <c r="K169" s="776"/>
      <c r="L169" s="776"/>
      <c r="M169" s="776"/>
      <c r="N169" s="776"/>
      <c r="O169" s="776"/>
      <c r="P169" s="776"/>
      <c r="Q169" s="776"/>
      <c r="R169" s="776"/>
      <c r="S169" s="197"/>
      <c r="T169" s="776" t="s">
        <v>525</v>
      </c>
      <c r="U169" s="776"/>
      <c r="V169" s="776"/>
      <c r="W169" s="776"/>
      <c r="X169" s="776"/>
      <c r="Y169" s="776"/>
      <c r="Z169" s="776"/>
      <c r="AA169" s="776"/>
      <c r="AB169" s="776"/>
      <c r="AC169" s="776"/>
      <c r="AD169" s="776"/>
      <c r="AE169" s="776"/>
      <c r="AF169" s="776"/>
      <c r="AG169" s="776"/>
      <c r="AH169" s="776"/>
      <c r="AI169" s="776"/>
      <c r="AJ169" s="776"/>
      <c r="AK169" s="776"/>
      <c r="AL169" s="446"/>
      <c r="AN169" s="135"/>
      <c r="AO169" s="135"/>
      <c r="AP169" s="135"/>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c r="BN169" s="135"/>
      <c r="BO169" s="135"/>
      <c r="BP169" s="135"/>
      <c r="BQ169" s="135"/>
      <c r="BR169" s="135"/>
      <c r="BS169" s="135"/>
      <c r="BT169" s="135"/>
      <c r="BU169" s="135"/>
      <c r="BV169" s="135"/>
      <c r="BW169" s="135"/>
      <c r="BX169" s="135"/>
      <c r="BY169" s="135"/>
      <c r="BZ169" s="135"/>
      <c r="CA169" s="135"/>
      <c r="CB169" s="135"/>
      <c r="CC169" s="135"/>
      <c r="CD169" s="135"/>
      <c r="CE169" s="135"/>
      <c r="CF169" s="135"/>
      <c r="CG169" s="135"/>
      <c r="CH169" s="135"/>
      <c r="CI169" s="135"/>
      <c r="CJ169" s="135"/>
      <c r="CK169" s="135"/>
      <c r="CL169" s="135"/>
      <c r="CM169" s="135"/>
      <c r="CN169" s="135"/>
      <c r="CO169" s="135"/>
      <c r="CP169" s="135"/>
      <c r="CQ169" s="135"/>
      <c r="CR169" s="135"/>
      <c r="CS169" s="135"/>
      <c r="CT169" s="135"/>
      <c r="CU169" s="135"/>
      <c r="CV169" s="135"/>
      <c r="CW169" s="135"/>
      <c r="CX169" s="135"/>
      <c r="CY169" s="135"/>
      <c r="CZ169" s="135"/>
      <c r="DA169" s="135"/>
      <c r="DB169" s="135"/>
      <c r="DC169" s="135"/>
      <c r="DD169" s="135"/>
      <c r="DE169" s="135"/>
      <c r="DF169" s="135"/>
      <c r="DG169" s="135"/>
      <c r="DH169" s="135"/>
      <c r="DI169" s="135"/>
      <c r="DJ169" s="135"/>
      <c r="DK169" s="135"/>
      <c r="DL169" s="135"/>
      <c r="DM169" s="135"/>
      <c r="DN169" s="135"/>
      <c r="DO169" s="135"/>
      <c r="DP169" s="135"/>
      <c r="DQ169" s="135"/>
      <c r="DR169" s="135"/>
      <c r="DS169" s="135"/>
      <c r="DT169" s="135"/>
      <c r="DU169" s="135"/>
      <c r="DV169" s="135"/>
      <c r="DW169" s="135"/>
      <c r="DX169" s="135"/>
      <c r="DY169" s="135"/>
      <c r="DZ169" s="135"/>
      <c r="EA169" s="135"/>
      <c r="EB169" s="135"/>
      <c r="EC169" s="135"/>
      <c r="ED169" s="135"/>
      <c r="EE169" s="135"/>
      <c r="EF169" s="135"/>
      <c r="EG169" s="135"/>
      <c r="EH169" s="135"/>
      <c r="EI169" s="135"/>
      <c r="EJ169" s="135"/>
      <c r="EK169" s="135"/>
      <c r="EL169" s="135"/>
      <c r="EM169" s="135"/>
      <c r="EN169" s="135"/>
      <c r="EO169" s="135"/>
      <c r="EP169" s="135"/>
      <c r="EQ169" s="135"/>
      <c r="ER169" s="135"/>
      <c r="ES169" s="135"/>
      <c r="ET169" s="135"/>
      <c r="EU169" s="135"/>
      <c r="EV169" s="135"/>
      <c r="EW169" s="135"/>
      <c r="EX169" s="135"/>
      <c r="EY169" s="135"/>
      <c r="EZ169" s="135"/>
      <c r="FA169" s="135"/>
      <c r="FB169" s="135"/>
      <c r="FC169" s="135"/>
      <c r="FD169" s="135"/>
      <c r="FE169" s="135"/>
      <c r="FF169" s="135"/>
      <c r="FG169" s="135"/>
      <c r="FH169" s="135"/>
      <c r="FI169" s="135"/>
      <c r="FJ169" s="135"/>
      <c r="FK169" s="135"/>
      <c r="FL169" s="135"/>
      <c r="FM169" s="135"/>
      <c r="FN169" s="135"/>
      <c r="FO169" s="135"/>
      <c r="FP169" s="135"/>
      <c r="FQ169" s="135"/>
      <c r="FR169" s="135"/>
      <c r="FS169" s="135"/>
      <c r="FT169" s="135"/>
      <c r="FU169" s="135"/>
      <c r="FV169" s="135"/>
      <c r="FW169" s="135"/>
      <c r="FX169" s="135"/>
      <c r="FY169" s="135"/>
      <c r="FZ169" s="135"/>
      <c r="GA169" s="135"/>
      <c r="GB169" s="135"/>
      <c r="GC169" s="135"/>
      <c r="GD169" s="135"/>
      <c r="GE169" s="135"/>
      <c r="GF169" s="135"/>
      <c r="GG169" s="135"/>
      <c r="GH169" s="135"/>
      <c r="GI169" s="135"/>
      <c r="GJ169" s="135"/>
      <c r="GK169" s="135"/>
      <c r="GL169" s="135"/>
      <c r="GM169" s="135"/>
      <c r="GN169" s="135"/>
      <c r="GO169" s="135"/>
      <c r="GP169" s="135"/>
      <c r="GQ169" s="135"/>
      <c r="GR169" s="135"/>
      <c r="GS169" s="135"/>
      <c r="GT169" s="135"/>
      <c r="GU169" s="135"/>
      <c r="GV169" s="135"/>
      <c r="GW169" s="135"/>
      <c r="GX169" s="135"/>
      <c r="GY169" s="135"/>
      <c r="GZ169" s="135"/>
    </row>
    <row r="170" spans="1:208" ht="13">
      <c r="A170" s="776" t="s">
        <v>384</v>
      </c>
      <c r="B170" s="776"/>
      <c r="C170" s="776"/>
      <c r="D170" s="776"/>
      <c r="E170" s="776"/>
      <c r="F170" s="776"/>
      <c r="G170" s="776"/>
      <c r="H170" s="776"/>
      <c r="I170" s="776"/>
      <c r="J170" s="776"/>
      <c r="K170" s="776"/>
      <c r="L170" s="776"/>
      <c r="M170" s="776"/>
      <c r="N170" s="776"/>
      <c r="O170" s="776"/>
      <c r="P170" s="776"/>
      <c r="Q170" s="776"/>
      <c r="R170" s="776"/>
      <c r="S170" s="197"/>
      <c r="T170" s="776" t="s">
        <v>384</v>
      </c>
      <c r="U170" s="776"/>
      <c r="V170" s="776"/>
      <c r="W170" s="776"/>
      <c r="X170" s="776"/>
      <c r="Y170" s="776"/>
      <c r="Z170" s="776"/>
      <c r="AA170" s="776"/>
      <c r="AB170" s="776"/>
      <c r="AC170" s="776"/>
      <c r="AD170" s="776"/>
      <c r="AE170" s="776"/>
      <c r="AF170" s="776"/>
      <c r="AG170" s="776"/>
      <c r="AH170" s="776"/>
      <c r="AI170" s="776"/>
      <c r="AJ170" s="776"/>
      <c r="AK170" s="776"/>
      <c r="AL170" s="446"/>
      <c r="AN170" s="135"/>
      <c r="AO170" s="135"/>
      <c r="AP170" s="135"/>
      <c r="AQ170" s="135"/>
      <c r="AR170" s="135"/>
      <c r="AS170" s="135"/>
      <c r="AT170" s="135"/>
      <c r="AU170" s="135"/>
      <c r="AV170" s="135"/>
      <c r="AW170" s="135"/>
      <c r="AX170" s="135"/>
      <c r="AY170" s="135"/>
      <c r="AZ170" s="135"/>
      <c r="BA170" s="135"/>
      <c r="BB170" s="135"/>
      <c r="BC170" s="135"/>
      <c r="BD170" s="135"/>
      <c r="BE170" s="135"/>
      <c r="BF170" s="135"/>
      <c r="BG170" s="135"/>
      <c r="BH170" s="135"/>
      <c r="BI170" s="135"/>
      <c r="BJ170" s="135"/>
      <c r="BK170" s="135"/>
      <c r="BL170" s="135"/>
      <c r="BM170" s="135"/>
      <c r="BN170" s="135"/>
      <c r="BO170" s="135"/>
      <c r="BP170" s="135"/>
      <c r="BQ170" s="135"/>
      <c r="BR170" s="135"/>
      <c r="BS170" s="135"/>
      <c r="BT170" s="135"/>
      <c r="BU170" s="135"/>
      <c r="BV170" s="135"/>
      <c r="BW170" s="135"/>
      <c r="BX170" s="135"/>
      <c r="BY170" s="135"/>
      <c r="BZ170" s="135"/>
      <c r="CA170" s="135"/>
      <c r="CB170" s="135"/>
      <c r="CC170" s="135"/>
      <c r="CD170" s="135"/>
      <c r="CE170" s="135"/>
      <c r="CF170" s="135"/>
      <c r="CG170" s="135"/>
      <c r="CH170" s="135"/>
      <c r="CI170" s="135"/>
      <c r="CJ170" s="135"/>
      <c r="CK170" s="135"/>
      <c r="CL170" s="135"/>
      <c r="CM170" s="135"/>
      <c r="CN170" s="135"/>
      <c r="CO170" s="135"/>
      <c r="CP170" s="135"/>
      <c r="CQ170" s="135"/>
      <c r="CR170" s="135"/>
      <c r="CS170" s="135"/>
      <c r="CT170" s="135"/>
      <c r="CU170" s="135"/>
      <c r="CV170" s="135"/>
      <c r="CW170" s="135"/>
      <c r="CX170" s="135"/>
      <c r="CY170" s="135"/>
      <c r="CZ170" s="135"/>
      <c r="DA170" s="135"/>
      <c r="DB170" s="135"/>
      <c r="DC170" s="135"/>
      <c r="DD170" s="135"/>
      <c r="DE170" s="135"/>
      <c r="DF170" s="135"/>
      <c r="DG170" s="135"/>
      <c r="DH170" s="135"/>
      <c r="DI170" s="135"/>
      <c r="DJ170" s="135"/>
      <c r="DK170" s="135"/>
      <c r="DL170" s="135"/>
      <c r="DM170" s="135"/>
      <c r="DN170" s="135"/>
      <c r="DO170" s="135"/>
      <c r="DP170" s="135"/>
      <c r="DQ170" s="135"/>
      <c r="DR170" s="135"/>
      <c r="DS170" s="135"/>
      <c r="DT170" s="135"/>
      <c r="DU170" s="135"/>
      <c r="DV170" s="135"/>
      <c r="DW170" s="135"/>
      <c r="DX170" s="135"/>
      <c r="DY170" s="135"/>
      <c r="DZ170" s="135"/>
      <c r="EA170" s="135"/>
      <c r="EB170" s="135"/>
      <c r="EC170" s="135"/>
      <c r="ED170" s="135"/>
      <c r="EE170" s="135"/>
      <c r="EF170" s="135"/>
      <c r="EG170" s="135"/>
      <c r="EH170" s="135"/>
      <c r="EI170" s="135"/>
      <c r="EJ170" s="135"/>
      <c r="EK170" s="135"/>
      <c r="EL170" s="135"/>
      <c r="EM170" s="135"/>
      <c r="EN170" s="135"/>
      <c r="EO170" s="135"/>
      <c r="EP170" s="135"/>
      <c r="EQ170" s="135"/>
      <c r="ER170" s="135"/>
      <c r="ES170" s="135"/>
      <c r="ET170" s="135"/>
      <c r="EU170" s="135"/>
      <c r="EV170" s="135"/>
      <c r="EW170" s="135"/>
      <c r="EX170" s="135"/>
      <c r="EY170" s="135"/>
      <c r="EZ170" s="135"/>
      <c r="FA170" s="135"/>
      <c r="FB170" s="135"/>
      <c r="FC170" s="135"/>
      <c r="FD170" s="135"/>
      <c r="FE170" s="135"/>
      <c r="FF170" s="135"/>
      <c r="FG170" s="135"/>
      <c r="FH170" s="135"/>
      <c r="FI170" s="135"/>
      <c r="FJ170" s="135"/>
      <c r="FK170" s="135"/>
      <c r="FL170" s="135"/>
      <c r="FM170" s="135"/>
      <c r="FN170" s="135"/>
      <c r="FO170" s="135"/>
      <c r="FP170" s="135"/>
      <c r="FQ170" s="135"/>
      <c r="FR170" s="135"/>
      <c r="FS170" s="135"/>
      <c r="FT170" s="135"/>
      <c r="FU170" s="135"/>
      <c r="FV170" s="135"/>
      <c r="FW170" s="135"/>
      <c r="FX170" s="135"/>
      <c r="FY170" s="135"/>
      <c r="FZ170" s="135"/>
      <c r="GA170" s="135"/>
      <c r="GB170" s="135"/>
      <c r="GC170" s="135"/>
      <c r="GD170" s="135"/>
      <c r="GE170" s="135"/>
      <c r="GF170" s="135"/>
      <c r="GG170" s="135"/>
      <c r="GH170" s="135"/>
      <c r="GI170" s="135"/>
      <c r="GJ170" s="135"/>
      <c r="GK170" s="135"/>
      <c r="GL170" s="135"/>
      <c r="GM170" s="135"/>
      <c r="GN170" s="135"/>
      <c r="GO170" s="135"/>
      <c r="GP170" s="135"/>
      <c r="GQ170" s="135"/>
      <c r="GR170" s="135"/>
      <c r="GS170" s="135"/>
      <c r="GT170" s="135"/>
      <c r="GU170" s="135"/>
      <c r="GV170" s="135"/>
      <c r="GW170" s="135"/>
      <c r="GX170" s="135"/>
      <c r="GY170" s="135"/>
      <c r="GZ170" s="135"/>
    </row>
    <row r="171" spans="1:208" ht="13">
      <c r="A171" s="776" t="s">
        <v>388</v>
      </c>
      <c r="B171" s="776"/>
      <c r="C171" s="776"/>
      <c r="D171" s="776"/>
      <c r="E171" s="776"/>
      <c r="F171" s="776"/>
      <c r="G171" s="776"/>
      <c r="H171" s="776"/>
      <c r="I171" s="776"/>
      <c r="J171" s="776"/>
      <c r="K171" s="776"/>
      <c r="L171" s="776"/>
      <c r="M171" s="776"/>
      <c r="N171" s="776"/>
      <c r="O171" s="776"/>
      <c r="P171" s="776"/>
      <c r="Q171" s="776"/>
      <c r="R171" s="776"/>
      <c r="S171" s="91"/>
      <c r="T171" s="776" t="s">
        <v>388</v>
      </c>
      <c r="U171" s="776"/>
      <c r="V171" s="776"/>
      <c r="W171" s="776"/>
      <c r="X171" s="776"/>
      <c r="Y171" s="776"/>
      <c r="Z171" s="776"/>
      <c r="AA171" s="776"/>
      <c r="AB171" s="776"/>
      <c r="AC171" s="776"/>
      <c r="AD171" s="776"/>
      <c r="AE171" s="776"/>
      <c r="AF171" s="776"/>
      <c r="AG171" s="776"/>
      <c r="AH171" s="776"/>
      <c r="AI171" s="776"/>
      <c r="AJ171" s="776"/>
      <c r="AK171" s="776"/>
      <c r="AL171" s="446"/>
      <c r="AN171" s="135"/>
      <c r="AO171" s="135"/>
      <c r="AP171" s="135"/>
      <c r="AQ171" s="135"/>
      <c r="AR171" s="135"/>
      <c r="AS171" s="135"/>
      <c r="AT171" s="135"/>
      <c r="AU171" s="135"/>
      <c r="AV171" s="135"/>
      <c r="AW171" s="135"/>
      <c r="AX171" s="135"/>
      <c r="AY171" s="135"/>
      <c r="AZ171" s="135"/>
      <c r="BA171" s="135"/>
      <c r="BB171" s="135"/>
      <c r="BC171" s="135"/>
      <c r="BD171" s="135"/>
      <c r="BE171" s="135"/>
      <c r="BF171" s="135"/>
      <c r="BG171" s="135"/>
      <c r="BH171" s="135"/>
      <c r="BI171" s="135"/>
      <c r="BJ171" s="135"/>
      <c r="BK171" s="135"/>
      <c r="BL171" s="135"/>
      <c r="BM171" s="135"/>
      <c r="BN171" s="135"/>
      <c r="BO171" s="135"/>
      <c r="BP171" s="135"/>
      <c r="BQ171" s="135"/>
      <c r="BR171" s="135"/>
      <c r="BS171" s="135"/>
      <c r="BT171" s="135"/>
      <c r="BU171" s="135"/>
      <c r="BV171" s="135"/>
      <c r="BW171" s="135"/>
      <c r="BX171" s="135"/>
      <c r="BY171" s="135"/>
      <c r="BZ171" s="135"/>
      <c r="CA171" s="135"/>
      <c r="CB171" s="135"/>
      <c r="CC171" s="135"/>
      <c r="CD171" s="135"/>
      <c r="CE171" s="135"/>
      <c r="CF171" s="135"/>
      <c r="CG171" s="135"/>
      <c r="CH171" s="135"/>
      <c r="CI171" s="135"/>
      <c r="CJ171" s="135"/>
      <c r="CK171" s="135"/>
      <c r="CL171" s="135"/>
      <c r="CM171" s="135"/>
      <c r="CN171" s="135"/>
      <c r="CO171" s="135"/>
      <c r="CP171" s="135"/>
      <c r="CQ171" s="135"/>
      <c r="CR171" s="135"/>
      <c r="CS171" s="135"/>
      <c r="CT171" s="135"/>
      <c r="CU171" s="135"/>
      <c r="CV171" s="135"/>
      <c r="CW171" s="135"/>
      <c r="CX171" s="135"/>
      <c r="CY171" s="135"/>
      <c r="CZ171" s="135"/>
      <c r="DA171" s="135"/>
      <c r="DB171" s="135"/>
      <c r="DC171" s="135"/>
      <c r="DD171" s="135"/>
      <c r="DE171" s="135"/>
      <c r="DF171" s="135"/>
      <c r="DG171" s="135"/>
      <c r="DH171" s="135"/>
      <c r="DI171" s="135"/>
      <c r="DJ171" s="135"/>
      <c r="DK171" s="135"/>
      <c r="DL171" s="135"/>
      <c r="DM171" s="135"/>
      <c r="DN171" s="135"/>
      <c r="DO171" s="135"/>
      <c r="DP171" s="135"/>
      <c r="DQ171" s="135"/>
      <c r="DR171" s="135"/>
      <c r="DS171" s="135"/>
      <c r="DT171" s="135"/>
      <c r="DU171" s="135"/>
      <c r="DV171" s="135"/>
      <c r="DW171" s="135"/>
      <c r="DX171" s="135"/>
      <c r="DY171" s="135"/>
      <c r="DZ171" s="135"/>
      <c r="EA171" s="135"/>
      <c r="EB171" s="135"/>
      <c r="EC171" s="135"/>
      <c r="ED171" s="135"/>
      <c r="EE171" s="135"/>
      <c r="EF171" s="135"/>
      <c r="EG171" s="135"/>
      <c r="EH171" s="135"/>
      <c r="EI171" s="135"/>
      <c r="EJ171" s="135"/>
      <c r="EK171" s="135"/>
      <c r="EL171" s="135"/>
      <c r="EM171" s="135"/>
      <c r="EN171" s="135"/>
      <c r="EO171" s="135"/>
      <c r="EP171" s="135"/>
      <c r="EQ171" s="135"/>
      <c r="ER171" s="135"/>
      <c r="ES171" s="135"/>
      <c r="ET171" s="135"/>
      <c r="EU171" s="135"/>
      <c r="EV171" s="135"/>
      <c r="EW171" s="135"/>
      <c r="EX171" s="135"/>
      <c r="EY171" s="135"/>
      <c r="EZ171" s="135"/>
      <c r="FA171" s="135"/>
      <c r="FB171" s="135"/>
      <c r="FC171" s="135"/>
      <c r="FD171" s="135"/>
      <c r="FE171" s="135"/>
      <c r="FF171" s="135"/>
      <c r="FG171" s="135"/>
      <c r="FH171" s="135"/>
      <c r="FI171" s="135"/>
      <c r="FJ171" s="135"/>
      <c r="FK171" s="135"/>
      <c r="FL171" s="135"/>
      <c r="FM171" s="135"/>
      <c r="FN171" s="135"/>
      <c r="FO171" s="135"/>
      <c r="FP171" s="135"/>
      <c r="FQ171" s="135"/>
      <c r="FR171" s="135"/>
      <c r="FS171" s="135"/>
      <c r="FT171" s="135"/>
      <c r="FU171" s="135"/>
      <c r="FV171" s="135"/>
      <c r="FW171" s="135"/>
      <c r="FX171" s="135"/>
      <c r="FY171" s="135"/>
      <c r="FZ171" s="135"/>
      <c r="GA171" s="135"/>
      <c r="GB171" s="135"/>
      <c r="GC171" s="135"/>
      <c r="GD171" s="135"/>
      <c r="GE171" s="135"/>
      <c r="GF171" s="135"/>
      <c r="GG171" s="135"/>
      <c r="GH171" s="135"/>
      <c r="GI171" s="135"/>
      <c r="GJ171" s="135"/>
      <c r="GK171" s="135"/>
      <c r="GL171" s="135"/>
      <c r="GM171" s="135"/>
      <c r="GN171" s="135"/>
      <c r="GO171" s="135"/>
      <c r="GP171" s="135"/>
      <c r="GQ171" s="135"/>
      <c r="GR171" s="135"/>
      <c r="GS171" s="135"/>
      <c r="GT171" s="135"/>
      <c r="GU171" s="135"/>
      <c r="GV171" s="135"/>
      <c r="GW171" s="135"/>
      <c r="GX171" s="135"/>
      <c r="GY171" s="135"/>
      <c r="GZ171" s="135"/>
    </row>
    <row r="172" spans="1:208" ht="13">
      <c r="A172" s="771" t="s">
        <v>389</v>
      </c>
      <c r="B172" s="771"/>
      <c r="C172" s="771"/>
      <c r="D172" s="771"/>
      <c r="E172" s="771"/>
      <c r="F172" s="771"/>
      <c r="G172" s="771"/>
      <c r="H172" s="771"/>
      <c r="I172" s="771"/>
      <c r="J172" s="771"/>
      <c r="K172" s="771"/>
      <c r="L172" s="771"/>
      <c r="M172" s="771"/>
      <c r="N172" s="771"/>
      <c r="O172" s="771"/>
      <c r="P172" s="771"/>
      <c r="Q172" s="771"/>
      <c r="R172" s="771"/>
      <c r="S172" s="419"/>
      <c r="T172" s="771" t="s">
        <v>389</v>
      </c>
      <c r="U172" s="771"/>
      <c r="V172" s="771"/>
      <c r="W172" s="771"/>
      <c r="X172" s="771"/>
      <c r="Y172" s="771"/>
      <c r="Z172" s="771"/>
      <c r="AA172" s="771"/>
      <c r="AB172" s="771"/>
      <c r="AC172" s="771"/>
      <c r="AD172" s="771"/>
      <c r="AE172" s="771"/>
      <c r="AF172" s="771"/>
      <c r="AG172" s="771"/>
      <c r="AH172" s="771"/>
      <c r="AI172" s="771"/>
      <c r="AJ172" s="771"/>
      <c r="AK172" s="771"/>
      <c r="AL172" s="446"/>
      <c r="AN172" s="135"/>
      <c r="AO172" s="135"/>
      <c r="AP172" s="135"/>
      <c r="AQ172" s="135"/>
      <c r="AR172" s="135"/>
      <c r="AS172" s="135"/>
      <c r="AT172" s="135"/>
      <c r="AU172" s="135"/>
      <c r="AV172" s="135"/>
      <c r="AW172" s="135"/>
      <c r="AX172" s="135"/>
      <c r="AY172" s="135"/>
      <c r="AZ172" s="135"/>
      <c r="BA172" s="135"/>
      <c r="BB172" s="135"/>
      <c r="BC172" s="135"/>
      <c r="BD172" s="135"/>
      <c r="BE172" s="135"/>
      <c r="BF172" s="135"/>
      <c r="BG172" s="135"/>
      <c r="BH172" s="135"/>
      <c r="BI172" s="135"/>
      <c r="BJ172" s="135"/>
      <c r="BK172" s="135"/>
      <c r="BL172" s="135"/>
      <c r="BM172" s="135"/>
      <c r="BN172" s="135"/>
      <c r="BO172" s="135"/>
      <c r="BP172" s="135"/>
      <c r="BQ172" s="135"/>
      <c r="BR172" s="135"/>
      <c r="BS172" s="135"/>
      <c r="BT172" s="135"/>
      <c r="BU172" s="135"/>
      <c r="BV172" s="135"/>
      <c r="BW172" s="135"/>
      <c r="BX172" s="135"/>
      <c r="BY172" s="135"/>
      <c r="BZ172" s="135"/>
      <c r="CA172" s="135"/>
      <c r="CB172" s="135"/>
      <c r="CC172" s="135"/>
      <c r="CD172" s="135"/>
      <c r="CE172" s="135"/>
      <c r="CF172" s="135"/>
      <c r="CG172" s="135"/>
      <c r="CH172" s="135"/>
      <c r="CI172" s="135"/>
      <c r="CJ172" s="135"/>
      <c r="CK172" s="135"/>
      <c r="CL172" s="135"/>
      <c r="CM172" s="135"/>
      <c r="CN172" s="135"/>
      <c r="CO172" s="135"/>
      <c r="CP172" s="135"/>
      <c r="CQ172" s="135"/>
      <c r="CR172" s="135"/>
      <c r="CS172" s="135"/>
      <c r="CT172" s="135"/>
      <c r="CU172" s="135"/>
      <c r="CV172" s="135"/>
      <c r="CW172" s="135"/>
      <c r="CX172" s="135"/>
      <c r="CY172" s="135"/>
      <c r="CZ172" s="135"/>
      <c r="DA172" s="135"/>
      <c r="DB172" s="135"/>
      <c r="DC172" s="135"/>
      <c r="DD172" s="135"/>
      <c r="DE172" s="135"/>
      <c r="DF172" s="135"/>
      <c r="DG172" s="135"/>
      <c r="DH172" s="135"/>
      <c r="DI172" s="135"/>
      <c r="DJ172" s="135"/>
      <c r="DK172" s="135"/>
      <c r="DL172" s="135"/>
      <c r="DM172" s="135"/>
      <c r="DN172" s="135"/>
      <c r="DO172" s="135"/>
      <c r="DP172" s="135"/>
      <c r="DQ172" s="135"/>
      <c r="DR172" s="135"/>
      <c r="DS172" s="135"/>
      <c r="DT172" s="135"/>
      <c r="DU172" s="135"/>
      <c r="DV172" s="135"/>
      <c r="DW172" s="135"/>
      <c r="DX172" s="135"/>
      <c r="DY172" s="135"/>
      <c r="DZ172" s="135"/>
      <c r="EA172" s="135"/>
      <c r="EB172" s="135"/>
      <c r="EC172" s="135"/>
      <c r="ED172" s="135"/>
      <c r="EE172" s="135"/>
      <c r="EF172" s="135"/>
      <c r="EG172" s="135"/>
      <c r="EH172" s="135"/>
      <c r="EI172" s="135"/>
      <c r="EJ172" s="135"/>
      <c r="EK172" s="135"/>
      <c r="EL172" s="135"/>
      <c r="EM172" s="135"/>
      <c r="EN172" s="135"/>
      <c r="EO172" s="135"/>
      <c r="EP172" s="135"/>
      <c r="EQ172" s="135"/>
      <c r="ER172" s="135"/>
      <c r="ES172" s="135"/>
      <c r="ET172" s="135"/>
      <c r="EU172" s="135"/>
      <c r="EV172" s="135"/>
      <c r="EW172" s="135"/>
      <c r="EX172" s="135"/>
      <c r="EY172" s="135"/>
      <c r="EZ172" s="135"/>
      <c r="FA172" s="135"/>
      <c r="FB172" s="135"/>
      <c r="FC172" s="135"/>
      <c r="FD172" s="135"/>
      <c r="FE172" s="135"/>
      <c r="FF172" s="135"/>
      <c r="FG172" s="135"/>
      <c r="FH172" s="135"/>
      <c r="FI172" s="135"/>
      <c r="FJ172" s="135"/>
      <c r="FK172" s="135"/>
      <c r="FL172" s="135"/>
      <c r="FM172" s="135"/>
      <c r="FN172" s="135"/>
      <c r="FO172" s="135"/>
      <c r="FP172" s="135"/>
      <c r="FQ172" s="135"/>
      <c r="FR172" s="135"/>
      <c r="FS172" s="135"/>
      <c r="FT172" s="135"/>
      <c r="FU172" s="135"/>
      <c r="FV172" s="135"/>
      <c r="FW172" s="135"/>
      <c r="FX172" s="135"/>
      <c r="FY172" s="135"/>
      <c r="FZ172" s="135"/>
      <c r="GA172" s="135"/>
      <c r="GB172" s="135"/>
      <c r="GC172" s="135"/>
      <c r="GD172" s="135"/>
      <c r="GE172" s="135"/>
      <c r="GF172" s="135"/>
      <c r="GG172" s="135"/>
      <c r="GH172" s="135"/>
      <c r="GI172" s="135"/>
      <c r="GJ172" s="135"/>
      <c r="GK172" s="135"/>
      <c r="GL172" s="135"/>
      <c r="GM172" s="135"/>
      <c r="GN172" s="135"/>
      <c r="GO172" s="135"/>
      <c r="GP172" s="135"/>
      <c r="GQ172" s="135"/>
      <c r="GR172" s="135"/>
      <c r="GS172" s="135"/>
      <c r="GT172" s="135"/>
      <c r="GU172" s="135"/>
      <c r="GV172" s="135"/>
      <c r="GW172" s="135"/>
      <c r="GX172" s="135"/>
      <c r="GY172" s="135"/>
      <c r="GZ172" s="135"/>
    </row>
  </sheetData>
  <mergeCells count="3010">
    <mergeCell ref="A170:R170"/>
    <mergeCell ref="T170:AK170"/>
    <mergeCell ref="A171:R171"/>
    <mergeCell ref="T171:AK171"/>
    <mergeCell ref="A172:R172"/>
    <mergeCell ref="T172:AK172"/>
    <mergeCell ref="W166:W167"/>
    <mergeCell ref="X166:X167"/>
    <mergeCell ref="Y166:Y167"/>
    <mergeCell ref="Z166:Z167"/>
    <mergeCell ref="AA166:AA167"/>
    <mergeCell ref="AB166:AB167"/>
    <mergeCell ref="AC166:AC167"/>
    <mergeCell ref="AD166:AD167"/>
    <mergeCell ref="A168:R168"/>
    <mergeCell ref="T168:AK168"/>
    <mergeCell ref="I166:I167"/>
    <mergeCell ref="J166:J167"/>
    <mergeCell ref="K166:K167"/>
    <mergeCell ref="L166:L167"/>
    <mergeCell ref="M166:M167"/>
    <mergeCell ref="N166:N167"/>
    <mergeCell ref="AE166:AE167"/>
    <mergeCell ref="AH166:AH167"/>
    <mergeCell ref="G166:G167"/>
    <mergeCell ref="H166:H167"/>
    <mergeCell ref="A169:R169"/>
    <mergeCell ref="T169:AK169"/>
    <mergeCell ref="AC164:AC165"/>
    <mergeCell ref="AD164:AD165"/>
    <mergeCell ref="AE164:AE165"/>
    <mergeCell ref="AF164:AF165"/>
    <mergeCell ref="AG164:AG165"/>
    <mergeCell ref="AH164:AH165"/>
    <mergeCell ref="A166:A167"/>
    <mergeCell ref="B166:B167"/>
    <mergeCell ref="C166:C167"/>
    <mergeCell ref="D166:D167"/>
    <mergeCell ref="E166:E167"/>
    <mergeCell ref="F166:F167"/>
    <mergeCell ref="O166:O167"/>
    <mergeCell ref="P166:P167"/>
    <mergeCell ref="Q166:Q167"/>
    <mergeCell ref="R166:R167"/>
    <mergeCell ref="AK164:AK165"/>
    <mergeCell ref="AL164:AL165"/>
    <mergeCell ref="AI164:AI165"/>
    <mergeCell ref="AJ164:AJ165"/>
    <mergeCell ref="AK166:AK167"/>
    <mergeCell ref="AL166:AL167"/>
    <mergeCell ref="AK162:AK163"/>
    <mergeCell ref="AL162:AL163"/>
    <mergeCell ref="S166:S167"/>
    <mergeCell ref="T166:T167"/>
    <mergeCell ref="U166:U167"/>
    <mergeCell ref="V166:V167"/>
    <mergeCell ref="AI166:AI167"/>
    <mergeCell ref="AJ166:AJ167"/>
    <mergeCell ref="A164:A165"/>
    <mergeCell ref="B164:B165"/>
    <mergeCell ref="C164:C165"/>
    <mergeCell ref="D164:D165"/>
    <mergeCell ref="AI162:AI163"/>
    <mergeCell ref="AJ162:AJ163"/>
    <mergeCell ref="I164:I165"/>
    <mergeCell ref="J164:J165"/>
    <mergeCell ref="K164:K165"/>
    <mergeCell ref="L164:L165"/>
    <mergeCell ref="E164:E165"/>
    <mergeCell ref="F164:F165"/>
    <mergeCell ref="G164:G165"/>
    <mergeCell ref="H164:H165"/>
    <mergeCell ref="Q164:Q165"/>
    <mergeCell ref="R164:R165"/>
    <mergeCell ref="S164:S165"/>
    <mergeCell ref="T164:T165"/>
    <mergeCell ref="M164:M165"/>
    <mergeCell ref="N164:N165"/>
    <mergeCell ref="O164:O165"/>
    <mergeCell ref="P164:P165"/>
    <mergeCell ref="Y164:Y165"/>
    <mergeCell ref="Z164:Z165"/>
    <mergeCell ref="AA164:AA165"/>
    <mergeCell ref="AB164:AB165"/>
    <mergeCell ref="U164:U165"/>
    <mergeCell ref="V164:V165"/>
    <mergeCell ref="W164:W165"/>
    <mergeCell ref="X164:X165"/>
    <mergeCell ref="V162:V163"/>
    <mergeCell ref="W162:W163"/>
    <mergeCell ref="X162:X163"/>
    <mergeCell ref="Y162:Y163"/>
    <mergeCell ref="R162:R163"/>
    <mergeCell ref="S162:S163"/>
    <mergeCell ref="T162:T163"/>
    <mergeCell ref="U162:U163"/>
    <mergeCell ref="AD162:AD163"/>
    <mergeCell ref="AE162:AE163"/>
    <mergeCell ref="AF162:AF163"/>
    <mergeCell ref="AG162:AG163"/>
    <mergeCell ref="Z162:Z163"/>
    <mergeCell ref="AA162:AA163"/>
    <mergeCell ref="AB162:AB163"/>
    <mergeCell ref="AC162:AC163"/>
    <mergeCell ref="AH162:AH163"/>
    <mergeCell ref="A162:A163"/>
    <mergeCell ref="B162:B163"/>
    <mergeCell ref="C162:C163"/>
    <mergeCell ref="D162:D163"/>
    <mergeCell ref="E162:E163"/>
    <mergeCell ref="F162:F163"/>
    <mergeCell ref="G162:G163"/>
    <mergeCell ref="H162:H163"/>
    <mergeCell ref="I162:I163"/>
    <mergeCell ref="N162:N163"/>
    <mergeCell ref="O162:O163"/>
    <mergeCell ref="P162:P163"/>
    <mergeCell ref="Q162:Q163"/>
    <mergeCell ref="J162:J163"/>
    <mergeCell ref="K162:K163"/>
    <mergeCell ref="L162:L163"/>
    <mergeCell ref="M162:M163"/>
    <mergeCell ref="Z160:Z161"/>
    <mergeCell ref="AA160:AA161"/>
    <mergeCell ref="AB160:AB161"/>
    <mergeCell ref="AC160:AC161"/>
    <mergeCell ref="V160:V161"/>
    <mergeCell ref="W160:W161"/>
    <mergeCell ref="X160:X161"/>
    <mergeCell ref="Y160:Y161"/>
    <mergeCell ref="AJ160:AJ161"/>
    <mergeCell ref="AK160:AK161"/>
    <mergeCell ref="AD160:AD161"/>
    <mergeCell ref="AE160:AE161"/>
    <mergeCell ref="AF160:AF161"/>
    <mergeCell ref="AG160:AG161"/>
    <mergeCell ref="G160:G161"/>
    <mergeCell ref="H160:H161"/>
    <mergeCell ref="AL160:AL161"/>
    <mergeCell ref="AB158:AB159"/>
    <mergeCell ref="AC158:AC159"/>
    <mergeCell ref="AD158:AD159"/>
    <mergeCell ref="AE158:AE159"/>
    <mergeCell ref="AF158:AF159"/>
    <mergeCell ref="AG158:AG159"/>
    <mergeCell ref="AH158:AH159"/>
    <mergeCell ref="A160:A161"/>
    <mergeCell ref="B160:B161"/>
    <mergeCell ref="C160:C161"/>
    <mergeCell ref="D160:D161"/>
    <mergeCell ref="E160:E161"/>
    <mergeCell ref="F160:F161"/>
    <mergeCell ref="I160:I161"/>
    <mergeCell ref="J160:J161"/>
    <mergeCell ref="K160:K161"/>
    <mergeCell ref="L160:L161"/>
    <mergeCell ref="AK158:AK159"/>
    <mergeCell ref="AL158:AL159"/>
    <mergeCell ref="AI158:AI159"/>
    <mergeCell ref="AJ158:AJ159"/>
    <mergeCell ref="AH160:AH161"/>
    <mergeCell ref="AI160:AI161"/>
    <mergeCell ref="Q160:Q161"/>
    <mergeCell ref="R160:R161"/>
    <mergeCell ref="S160:S161"/>
    <mergeCell ref="T160:T161"/>
    <mergeCell ref="M160:M161"/>
    <mergeCell ref="N160:N161"/>
    <mergeCell ref="O160:O161"/>
    <mergeCell ref="P160:P161"/>
    <mergeCell ref="G158:G159"/>
    <mergeCell ref="H158:H159"/>
    <mergeCell ref="U160:U161"/>
    <mergeCell ref="AH156:AH157"/>
    <mergeCell ref="AI156:AI157"/>
    <mergeCell ref="AJ156:AJ157"/>
    <mergeCell ref="U158:U159"/>
    <mergeCell ref="V158:V159"/>
    <mergeCell ref="W158:W159"/>
    <mergeCell ref="X158:X159"/>
    <mergeCell ref="A158:A159"/>
    <mergeCell ref="B158:B159"/>
    <mergeCell ref="C158:C159"/>
    <mergeCell ref="D158:D159"/>
    <mergeCell ref="E158:E159"/>
    <mergeCell ref="F158:F159"/>
    <mergeCell ref="I158:I159"/>
    <mergeCell ref="J158:J159"/>
    <mergeCell ref="K158:K159"/>
    <mergeCell ref="L158:L159"/>
    <mergeCell ref="AK156:AK157"/>
    <mergeCell ref="AL156:AL157"/>
    <mergeCell ref="Y158:Y159"/>
    <mergeCell ref="Z158:Z159"/>
    <mergeCell ref="Q158:Q159"/>
    <mergeCell ref="R158:R159"/>
    <mergeCell ref="S158:S159"/>
    <mergeCell ref="T158:T159"/>
    <mergeCell ref="M158:M159"/>
    <mergeCell ref="N158:N159"/>
    <mergeCell ref="O158:O159"/>
    <mergeCell ref="P158:P159"/>
    <mergeCell ref="AA158:AA159"/>
    <mergeCell ref="Q156:Q157"/>
    <mergeCell ref="R156:R157"/>
    <mergeCell ref="S156:S157"/>
    <mergeCell ref="T156:T157"/>
    <mergeCell ref="U156:U157"/>
    <mergeCell ref="V156:V157"/>
    <mergeCell ref="W156:W157"/>
    <mergeCell ref="X156:X157"/>
    <mergeCell ref="Y156:Y157"/>
    <mergeCell ref="AF156:AF157"/>
    <mergeCell ref="AG156:AG157"/>
    <mergeCell ref="Z156:Z157"/>
    <mergeCell ref="AA156:AA157"/>
    <mergeCell ref="AB156:AB157"/>
    <mergeCell ref="AC156:AC157"/>
    <mergeCell ref="W154:W155"/>
    <mergeCell ref="X154:X155"/>
    <mergeCell ref="Y154:Y155"/>
    <mergeCell ref="Z154:Z155"/>
    <mergeCell ref="AD156:AD157"/>
    <mergeCell ref="AE156:AE157"/>
    <mergeCell ref="AE154:AE155"/>
    <mergeCell ref="AF154:AF155"/>
    <mergeCell ref="AG154:AG155"/>
    <mergeCell ref="AH154:AH155"/>
    <mergeCell ref="AA154:AA155"/>
    <mergeCell ref="AB154:AB155"/>
    <mergeCell ref="AC154:AC155"/>
    <mergeCell ref="AD154:AD155"/>
    <mergeCell ref="E156:E157"/>
    <mergeCell ref="F156:F157"/>
    <mergeCell ref="G156:G157"/>
    <mergeCell ref="H156:H157"/>
    <mergeCell ref="A156:A157"/>
    <mergeCell ref="B156:B157"/>
    <mergeCell ref="C156:C157"/>
    <mergeCell ref="D156:D157"/>
    <mergeCell ref="M156:M157"/>
    <mergeCell ref="N156:N157"/>
    <mergeCell ref="O156:O157"/>
    <mergeCell ref="P156:P157"/>
    <mergeCell ref="I156:I157"/>
    <mergeCell ref="J156:J157"/>
    <mergeCell ref="K156:K157"/>
    <mergeCell ref="L156:L157"/>
    <mergeCell ref="G154:G155"/>
    <mergeCell ref="H154:H155"/>
    <mergeCell ref="AG152:AG153"/>
    <mergeCell ref="AH152:AH153"/>
    <mergeCell ref="AI152:AI153"/>
    <mergeCell ref="AJ152:AJ153"/>
    <mergeCell ref="AC152:AC153"/>
    <mergeCell ref="AD152:AD153"/>
    <mergeCell ref="AE152:AE153"/>
    <mergeCell ref="AF152:AF153"/>
    <mergeCell ref="A154:A155"/>
    <mergeCell ref="B154:B155"/>
    <mergeCell ref="C154:C155"/>
    <mergeCell ref="D154:D155"/>
    <mergeCell ref="E154:E155"/>
    <mergeCell ref="F154:F155"/>
    <mergeCell ref="I154:I155"/>
    <mergeCell ref="J154:J155"/>
    <mergeCell ref="K154:K155"/>
    <mergeCell ref="L154:L155"/>
    <mergeCell ref="AK152:AK153"/>
    <mergeCell ref="AL152:AL153"/>
    <mergeCell ref="AI154:AI155"/>
    <mergeCell ref="AJ154:AJ155"/>
    <mergeCell ref="AK154:AK155"/>
    <mergeCell ref="AL154:AL155"/>
    <mergeCell ref="Q154:Q155"/>
    <mergeCell ref="R154:R155"/>
    <mergeCell ref="S154:S155"/>
    <mergeCell ref="T154:T155"/>
    <mergeCell ref="M154:M155"/>
    <mergeCell ref="N154:N155"/>
    <mergeCell ref="O154:O155"/>
    <mergeCell ref="P154:P155"/>
    <mergeCell ref="G152:G153"/>
    <mergeCell ref="H152:H153"/>
    <mergeCell ref="U154:U155"/>
    <mergeCell ref="V154:V155"/>
    <mergeCell ref="AI150:AI151"/>
    <mergeCell ref="AJ150:AJ151"/>
    <mergeCell ref="U152:U153"/>
    <mergeCell ref="V152:V153"/>
    <mergeCell ref="W152:W153"/>
    <mergeCell ref="X152:X153"/>
    <mergeCell ref="A152:A153"/>
    <mergeCell ref="B152:B153"/>
    <mergeCell ref="C152:C153"/>
    <mergeCell ref="D152:D153"/>
    <mergeCell ref="E152:E153"/>
    <mergeCell ref="F152:F153"/>
    <mergeCell ref="I152:I153"/>
    <mergeCell ref="J152:J153"/>
    <mergeCell ref="K152:K153"/>
    <mergeCell ref="L152:L153"/>
    <mergeCell ref="AK150:AK151"/>
    <mergeCell ref="AL150:AL151"/>
    <mergeCell ref="Y152:Y153"/>
    <mergeCell ref="Z152:Z153"/>
    <mergeCell ref="Q152:Q153"/>
    <mergeCell ref="R152:R153"/>
    <mergeCell ref="S152:S153"/>
    <mergeCell ref="T152:T153"/>
    <mergeCell ref="M152:M153"/>
    <mergeCell ref="N152:N153"/>
    <mergeCell ref="O152:O153"/>
    <mergeCell ref="P152:P153"/>
    <mergeCell ref="AA152:AA153"/>
    <mergeCell ref="AB152:AB153"/>
    <mergeCell ref="R150:R151"/>
    <mergeCell ref="S150:S151"/>
    <mergeCell ref="T150:T151"/>
    <mergeCell ref="U150:U151"/>
    <mergeCell ref="V150:V151"/>
    <mergeCell ref="W150:W151"/>
    <mergeCell ref="X150:X151"/>
    <mergeCell ref="Y150:Y151"/>
    <mergeCell ref="AD150:AD151"/>
    <mergeCell ref="AE150:AE151"/>
    <mergeCell ref="AF150:AF151"/>
    <mergeCell ref="AG150:AG151"/>
    <mergeCell ref="Z150:Z151"/>
    <mergeCell ref="AA150:AA151"/>
    <mergeCell ref="AB150:AB151"/>
    <mergeCell ref="AC150:AC151"/>
    <mergeCell ref="AH150:AH151"/>
    <mergeCell ref="A150:A151"/>
    <mergeCell ref="B150:B151"/>
    <mergeCell ref="C150:C151"/>
    <mergeCell ref="D150:D151"/>
    <mergeCell ref="E150:E151"/>
    <mergeCell ref="F150:F151"/>
    <mergeCell ref="G150:G151"/>
    <mergeCell ref="H150:H151"/>
    <mergeCell ref="I150:I151"/>
    <mergeCell ref="N150:N151"/>
    <mergeCell ref="O150:O151"/>
    <mergeCell ref="P150:P151"/>
    <mergeCell ref="Q150:Q151"/>
    <mergeCell ref="J150:J151"/>
    <mergeCell ref="K150:K151"/>
    <mergeCell ref="L150:L151"/>
    <mergeCell ref="M150:M151"/>
    <mergeCell ref="Z148:Z149"/>
    <mergeCell ref="AA148:AA149"/>
    <mergeCell ref="AB148:AB149"/>
    <mergeCell ref="AC148:AC149"/>
    <mergeCell ref="V148:V149"/>
    <mergeCell ref="W148:W149"/>
    <mergeCell ref="X148:X149"/>
    <mergeCell ref="Y148:Y149"/>
    <mergeCell ref="AJ148:AJ149"/>
    <mergeCell ref="AK148:AK149"/>
    <mergeCell ref="AD148:AD149"/>
    <mergeCell ref="AE148:AE149"/>
    <mergeCell ref="AF148:AF149"/>
    <mergeCell ref="AG148:AG149"/>
    <mergeCell ref="G148:G149"/>
    <mergeCell ref="H148:H149"/>
    <mergeCell ref="AL148:AL149"/>
    <mergeCell ref="AB146:AB147"/>
    <mergeCell ref="AC146:AC147"/>
    <mergeCell ref="AD146:AD147"/>
    <mergeCell ref="AE146:AE147"/>
    <mergeCell ref="AF146:AF147"/>
    <mergeCell ref="AG146:AG147"/>
    <mergeCell ref="AH146:AH147"/>
    <mergeCell ref="A148:A149"/>
    <mergeCell ref="B148:B149"/>
    <mergeCell ref="C148:C149"/>
    <mergeCell ref="D148:D149"/>
    <mergeCell ref="E148:E149"/>
    <mergeCell ref="F148:F149"/>
    <mergeCell ref="I148:I149"/>
    <mergeCell ref="J148:J149"/>
    <mergeCell ref="K148:K149"/>
    <mergeCell ref="L148:L149"/>
    <mergeCell ref="AK146:AK147"/>
    <mergeCell ref="AL146:AL147"/>
    <mergeCell ref="AI146:AI147"/>
    <mergeCell ref="AJ146:AJ147"/>
    <mergeCell ref="AH148:AH149"/>
    <mergeCell ref="AI148:AI149"/>
    <mergeCell ref="Q148:Q149"/>
    <mergeCell ref="R148:R149"/>
    <mergeCell ref="S148:S149"/>
    <mergeCell ref="T148:T149"/>
    <mergeCell ref="M148:M149"/>
    <mergeCell ref="N148:N149"/>
    <mergeCell ref="O148:O149"/>
    <mergeCell ref="P148:P149"/>
    <mergeCell ref="G146:G147"/>
    <mergeCell ref="H146:H147"/>
    <mergeCell ref="U148:U149"/>
    <mergeCell ref="AH144:AH145"/>
    <mergeCell ref="AI144:AI145"/>
    <mergeCell ref="AJ144:AJ145"/>
    <mergeCell ref="U146:U147"/>
    <mergeCell ref="V146:V147"/>
    <mergeCell ref="W146:W147"/>
    <mergeCell ref="X146:X147"/>
    <mergeCell ref="A146:A147"/>
    <mergeCell ref="B146:B147"/>
    <mergeCell ref="C146:C147"/>
    <mergeCell ref="D146:D147"/>
    <mergeCell ref="E146:E147"/>
    <mergeCell ref="F146:F147"/>
    <mergeCell ref="I146:I147"/>
    <mergeCell ref="J146:J147"/>
    <mergeCell ref="K146:K147"/>
    <mergeCell ref="L146:L147"/>
    <mergeCell ref="AK144:AK145"/>
    <mergeCell ref="AL144:AL145"/>
    <mergeCell ref="Y146:Y147"/>
    <mergeCell ref="Z146:Z147"/>
    <mergeCell ref="Q146:Q147"/>
    <mergeCell ref="R146:R147"/>
    <mergeCell ref="S146:S147"/>
    <mergeCell ref="T146:T147"/>
    <mergeCell ref="M146:M147"/>
    <mergeCell ref="N146:N147"/>
    <mergeCell ref="O146:O147"/>
    <mergeCell ref="P146:P147"/>
    <mergeCell ref="AA146:AA147"/>
    <mergeCell ref="Q144:Q145"/>
    <mergeCell ref="R144:R145"/>
    <mergeCell ref="S144:S145"/>
    <mergeCell ref="T144:T145"/>
    <mergeCell ref="U144:U145"/>
    <mergeCell ref="V144:V145"/>
    <mergeCell ref="W144:W145"/>
    <mergeCell ref="X144:X145"/>
    <mergeCell ref="Y144:Y145"/>
    <mergeCell ref="AF144:AF145"/>
    <mergeCell ref="AG144:AG145"/>
    <mergeCell ref="Z144:Z145"/>
    <mergeCell ref="AA144:AA145"/>
    <mergeCell ref="AB144:AB145"/>
    <mergeCell ref="AC144:AC145"/>
    <mergeCell ref="W142:W143"/>
    <mergeCell ref="X142:X143"/>
    <mergeCell ref="Y142:Y143"/>
    <mergeCell ref="Z142:Z143"/>
    <mergeCell ref="AD144:AD145"/>
    <mergeCell ref="AE144:AE145"/>
    <mergeCell ref="AE142:AE143"/>
    <mergeCell ref="AF142:AF143"/>
    <mergeCell ref="AG142:AG143"/>
    <mergeCell ref="AH142:AH143"/>
    <mergeCell ref="AA142:AA143"/>
    <mergeCell ref="AB142:AB143"/>
    <mergeCell ref="AC142:AC143"/>
    <mergeCell ref="AD142:AD143"/>
    <mergeCell ref="E144:E145"/>
    <mergeCell ref="F144:F145"/>
    <mergeCell ref="G144:G145"/>
    <mergeCell ref="H144:H145"/>
    <mergeCell ref="A144:A145"/>
    <mergeCell ref="B144:B145"/>
    <mergeCell ref="C144:C145"/>
    <mergeCell ref="D144:D145"/>
    <mergeCell ref="M144:M145"/>
    <mergeCell ref="N144:N145"/>
    <mergeCell ref="O144:O145"/>
    <mergeCell ref="P144:P145"/>
    <mergeCell ref="I144:I145"/>
    <mergeCell ref="J144:J145"/>
    <mergeCell ref="K144:K145"/>
    <mergeCell ref="L144:L145"/>
    <mergeCell ref="G142:G143"/>
    <mergeCell ref="H142:H143"/>
    <mergeCell ref="AG140:AG141"/>
    <mergeCell ref="AH140:AH141"/>
    <mergeCell ref="AI140:AI141"/>
    <mergeCell ref="AJ140:AJ141"/>
    <mergeCell ref="AC140:AC141"/>
    <mergeCell ref="AD140:AD141"/>
    <mergeCell ref="AE140:AE141"/>
    <mergeCell ref="AF140:AF141"/>
    <mergeCell ref="A142:A143"/>
    <mergeCell ref="B142:B143"/>
    <mergeCell ref="C142:C143"/>
    <mergeCell ref="D142:D143"/>
    <mergeCell ref="E142:E143"/>
    <mergeCell ref="F142:F143"/>
    <mergeCell ref="I142:I143"/>
    <mergeCell ref="J142:J143"/>
    <mergeCell ref="K142:K143"/>
    <mergeCell ref="L142:L143"/>
    <mergeCell ref="AK140:AK141"/>
    <mergeCell ref="AL140:AL141"/>
    <mergeCell ref="AI142:AI143"/>
    <mergeCell ref="AJ142:AJ143"/>
    <mergeCell ref="AK142:AK143"/>
    <mergeCell ref="AL142:AL143"/>
    <mergeCell ref="Q142:Q143"/>
    <mergeCell ref="R142:R143"/>
    <mergeCell ref="S142:S143"/>
    <mergeCell ref="T142:T143"/>
    <mergeCell ref="M142:M143"/>
    <mergeCell ref="N142:N143"/>
    <mergeCell ref="O142:O143"/>
    <mergeCell ref="P142:P143"/>
    <mergeCell ref="G140:G141"/>
    <mergeCell ref="H140:H141"/>
    <mergeCell ref="U142:U143"/>
    <mergeCell ref="V142:V143"/>
    <mergeCell ref="AI138:AI139"/>
    <mergeCell ref="AJ138:AJ139"/>
    <mergeCell ref="U140:U141"/>
    <mergeCell ref="V140:V141"/>
    <mergeCell ref="W140:W141"/>
    <mergeCell ref="X140:X141"/>
    <mergeCell ref="A140:A141"/>
    <mergeCell ref="B140:B141"/>
    <mergeCell ref="C140:C141"/>
    <mergeCell ref="D140:D141"/>
    <mergeCell ref="E140:E141"/>
    <mergeCell ref="F140:F141"/>
    <mergeCell ref="I140:I141"/>
    <mergeCell ref="J140:J141"/>
    <mergeCell ref="K140:K141"/>
    <mergeCell ref="L140:L141"/>
    <mergeCell ref="AK138:AK139"/>
    <mergeCell ref="AL138:AL139"/>
    <mergeCell ref="Y140:Y141"/>
    <mergeCell ref="Z140:Z141"/>
    <mergeCell ref="Q140:Q141"/>
    <mergeCell ref="R140:R141"/>
    <mergeCell ref="S140:S141"/>
    <mergeCell ref="T140:T141"/>
    <mergeCell ref="M140:M141"/>
    <mergeCell ref="N140:N141"/>
    <mergeCell ref="O140:O141"/>
    <mergeCell ref="P140:P141"/>
    <mergeCell ref="AA140:AA141"/>
    <mergeCell ref="AB140:AB141"/>
    <mergeCell ref="R138:R139"/>
    <mergeCell ref="S138:S139"/>
    <mergeCell ref="T138:T139"/>
    <mergeCell ref="U138:U139"/>
    <mergeCell ref="V138:V139"/>
    <mergeCell ref="W138:W139"/>
    <mergeCell ref="X138:X139"/>
    <mergeCell ref="Y138:Y139"/>
    <mergeCell ref="AD138:AD139"/>
    <mergeCell ref="AE138:AE139"/>
    <mergeCell ref="AF138:AF139"/>
    <mergeCell ref="AG138:AG139"/>
    <mergeCell ref="Z138:Z139"/>
    <mergeCell ref="AA138:AA139"/>
    <mergeCell ref="AB138:AB139"/>
    <mergeCell ref="AC138:AC139"/>
    <mergeCell ref="AH138:AH139"/>
    <mergeCell ref="A138:A139"/>
    <mergeCell ref="B138:B139"/>
    <mergeCell ref="C138:C139"/>
    <mergeCell ref="D138:D139"/>
    <mergeCell ref="E138:E139"/>
    <mergeCell ref="F138:F139"/>
    <mergeCell ref="G138:G139"/>
    <mergeCell ref="H138:H139"/>
    <mergeCell ref="I138:I139"/>
    <mergeCell ref="N138:N139"/>
    <mergeCell ref="O138:O139"/>
    <mergeCell ref="P138:P139"/>
    <mergeCell ref="Q138:Q139"/>
    <mergeCell ref="J138:J139"/>
    <mergeCell ref="K138:K139"/>
    <mergeCell ref="L138:L139"/>
    <mergeCell ref="M138:M139"/>
    <mergeCell ref="Z136:Z137"/>
    <mergeCell ref="AA136:AA137"/>
    <mergeCell ref="AB136:AB137"/>
    <mergeCell ref="AC136:AC137"/>
    <mergeCell ref="V136:V137"/>
    <mergeCell ref="W136:W137"/>
    <mergeCell ref="X136:X137"/>
    <mergeCell ref="Y136:Y137"/>
    <mergeCell ref="AJ136:AJ137"/>
    <mergeCell ref="AK136:AK137"/>
    <mergeCell ref="AD136:AD137"/>
    <mergeCell ref="AE136:AE137"/>
    <mergeCell ref="AF136:AF137"/>
    <mergeCell ref="AG136:AG137"/>
    <mergeCell ref="G136:G137"/>
    <mergeCell ref="H136:H137"/>
    <mergeCell ref="AL136:AL137"/>
    <mergeCell ref="AB134:AB135"/>
    <mergeCell ref="AC134:AC135"/>
    <mergeCell ref="AD134:AD135"/>
    <mergeCell ref="AE134:AE135"/>
    <mergeCell ref="AF134:AF135"/>
    <mergeCell ref="AG134:AG135"/>
    <mergeCell ref="AH134:AH135"/>
    <mergeCell ref="A136:A137"/>
    <mergeCell ref="B136:B137"/>
    <mergeCell ref="C136:C137"/>
    <mergeCell ref="D136:D137"/>
    <mergeCell ref="E136:E137"/>
    <mergeCell ref="F136:F137"/>
    <mergeCell ref="I136:I137"/>
    <mergeCell ref="J136:J137"/>
    <mergeCell ref="K136:K137"/>
    <mergeCell ref="L136:L137"/>
    <mergeCell ref="AK134:AK135"/>
    <mergeCell ref="AL134:AL135"/>
    <mergeCell ref="AI134:AI135"/>
    <mergeCell ref="AJ134:AJ135"/>
    <mergeCell ref="AH136:AH137"/>
    <mergeCell ref="AI136:AI137"/>
    <mergeCell ref="Q136:Q137"/>
    <mergeCell ref="R136:R137"/>
    <mergeCell ref="S136:S137"/>
    <mergeCell ref="T136:T137"/>
    <mergeCell ref="M136:M137"/>
    <mergeCell ref="N136:N137"/>
    <mergeCell ref="O136:O137"/>
    <mergeCell ref="P136:P137"/>
    <mergeCell ref="G134:G135"/>
    <mergeCell ref="H134:H135"/>
    <mergeCell ref="U136:U137"/>
    <mergeCell ref="AH132:AH133"/>
    <mergeCell ref="AI132:AI133"/>
    <mergeCell ref="AJ132:AJ133"/>
    <mergeCell ref="U134:U135"/>
    <mergeCell ref="V134:V135"/>
    <mergeCell ref="W134:W135"/>
    <mergeCell ref="X134:X135"/>
    <mergeCell ref="A134:A135"/>
    <mergeCell ref="B134:B135"/>
    <mergeCell ref="C134:C135"/>
    <mergeCell ref="D134:D135"/>
    <mergeCell ref="E134:E135"/>
    <mergeCell ref="F134:F135"/>
    <mergeCell ref="I134:I135"/>
    <mergeCell ref="J134:J135"/>
    <mergeCell ref="K134:K135"/>
    <mergeCell ref="L134:L135"/>
    <mergeCell ref="AK132:AK133"/>
    <mergeCell ref="AL132:AL133"/>
    <mergeCell ref="Y134:Y135"/>
    <mergeCell ref="Z134:Z135"/>
    <mergeCell ref="Q134:Q135"/>
    <mergeCell ref="R134:R135"/>
    <mergeCell ref="S134:S135"/>
    <mergeCell ref="T134:T135"/>
    <mergeCell ref="M134:M135"/>
    <mergeCell ref="N134:N135"/>
    <mergeCell ref="O134:O135"/>
    <mergeCell ref="P134:P135"/>
    <mergeCell ref="AA134:AA135"/>
    <mergeCell ref="Q132:Q133"/>
    <mergeCell ref="R132:R133"/>
    <mergeCell ref="S132:S133"/>
    <mergeCell ref="T132:T133"/>
    <mergeCell ref="U132:U133"/>
    <mergeCell ref="V132:V133"/>
    <mergeCell ref="W132:W133"/>
    <mergeCell ref="X132:X133"/>
    <mergeCell ref="Y132:Y133"/>
    <mergeCell ref="AF132:AF133"/>
    <mergeCell ref="AG132:AG133"/>
    <mergeCell ref="Z132:Z133"/>
    <mergeCell ref="AA132:AA133"/>
    <mergeCell ref="AB132:AB133"/>
    <mergeCell ref="AC132:AC133"/>
    <mergeCell ref="W130:W131"/>
    <mergeCell ref="X130:X131"/>
    <mergeCell ref="Y130:Y131"/>
    <mergeCell ref="Z130:Z131"/>
    <mergeCell ref="AD132:AD133"/>
    <mergeCell ref="AE132:AE133"/>
    <mergeCell ref="AE130:AE131"/>
    <mergeCell ref="AF130:AF131"/>
    <mergeCell ref="AG130:AG131"/>
    <mergeCell ref="AH130:AH131"/>
    <mergeCell ref="AA130:AA131"/>
    <mergeCell ref="AB130:AB131"/>
    <mergeCell ref="AC130:AC131"/>
    <mergeCell ref="AD130:AD131"/>
    <mergeCell ref="E132:E133"/>
    <mergeCell ref="F132:F133"/>
    <mergeCell ref="G132:G133"/>
    <mergeCell ref="H132:H133"/>
    <mergeCell ref="A132:A133"/>
    <mergeCell ref="B132:B133"/>
    <mergeCell ref="C132:C133"/>
    <mergeCell ref="D132:D133"/>
    <mergeCell ref="M132:M133"/>
    <mergeCell ref="N132:N133"/>
    <mergeCell ref="O132:O133"/>
    <mergeCell ref="P132:P133"/>
    <mergeCell ref="I132:I133"/>
    <mergeCell ref="J132:J133"/>
    <mergeCell ref="K132:K133"/>
    <mergeCell ref="L132:L133"/>
    <mergeCell ref="G130:G131"/>
    <mergeCell ref="H130:H131"/>
    <mergeCell ref="AG128:AG129"/>
    <mergeCell ref="AH128:AH129"/>
    <mergeCell ref="AI128:AI129"/>
    <mergeCell ref="AJ128:AJ129"/>
    <mergeCell ref="AC128:AC129"/>
    <mergeCell ref="AD128:AD129"/>
    <mergeCell ref="AE128:AE129"/>
    <mergeCell ref="AF128:AF129"/>
    <mergeCell ref="A130:A131"/>
    <mergeCell ref="B130:B131"/>
    <mergeCell ref="C130:C131"/>
    <mergeCell ref="D130:D131"/>
    <mergeCell ref="E130:E131"/>
    <mergeCell ref="F130:F131"/>
    <mergeCell ref="I130:I131"/>
    <mergeCell ref="J130:J131"/>
    <mergeCell ref="K130:K131"/>
    <mergeCell ref="L130:L131"/>
    <mergeCell ref="AK128:AK129"/>
    <mergeCell ref="AL128:AL129"/>
    <mergeCell ref="AI130:AI131"/>
    <mergeCell ref="AJ130:AJ131"/>
    <mergeCell ref="AK130:AK131"/>
    <mergeCell ref="AL130:AL131"/>
    <mergeCell ref="Q130:Q131"/>
    <mergeCell ref="R130:R131"/>
    <mergeCell ref="S130:S131"/>
    <mergeCell ref="T130:T131"/>
    <mergeCell ref="M130:M131"/>
    <mergeCell ref="N130:N131"/>
    <mergeCell ref="O130:O131"/>
    <mergeCell ref="P130:P131"/>
    <mergeCell ref="G128:G129"/>
    <mergeCell ref="H128:H129"/>
    <mergeCell ref="U130:U131"/>
    <mergeCell ref="V130:V131"/>
    <mergeCell ref="AI126:AI127"/>
    <mergeCell ref="AJ126:AJ127"/>
    <mergeCell ref="U128:U129"/>
    <mergeCell ref="V128:V129"/>
    <mergeCell ref="W128:W129"/>
    <mergeCell ref="X128:X129"/>
    <mergeCell ref="A128:A129"/>
    <mergeCell ref="B128:B129"/>
    <mergeCell ref="C128:C129"/>
    <mergeCell ref="D128:D129"/>
    <mergeCell ref="E128:E129"/>
    <mergeCell ref="F128:F129"/>
    <mergeCell ref="I128:I129"/>
    <mergeCell ref="J128:J129"/>
    <mergeCell ref="K128:K129"/>
    <mergeCell ref="L128:L129"/>
    <mergeCell ref="AK126:AK127"/>
    <mergeCell ref="AL126:AL127"/>
    <mergeCell ref="Y128:Y129"/>
    <mergeCell ref="Z128:Z129"/>
    <mergeCell ref="Q128:Q129"/>
    <mergeCell ref="R128:R129"/>
    <mergeCell ref="S128:S129"/>
    <mergeCell ref="T128:T129"/>
    <mergeCell ref="M128:M129"/>
    <mergeCell ref="N128:N129"/>
    <mergeCell ref="O128:O129"/>
    <mergeCell ref="P128:P129"/>
    <mergeCell ref="AA128:AA129"/>
    <mergeCell ref="AB128:AB129"/>
    <mergeCell ref="R126:R127"/>
    <mergeCell ref="S126:S127"/>
    <mergeCell ref="T126:T127"/>
    <mergeCell ref="U126:U127"/>
    <mergeCell ref="V126:V127"/>
    <mergeCell ref="W126:W127"/>
    <mergeCell ref="X126:X127"/>
    <mergeCell ref="Y126:Y127"/>
    <mergeCell ref="AD126:AD127"/>
    <mergeCell ref="AE126:AE127"/>
    <mergeCell ref="AF126:AF127"/>
    <mergeCell ref="AG126:AG127"/>
    <mergeCell ref="Z126:Z127"/>
    <mergeCell ref="AA126:AA127"/>
    <mergeCell ref="AB126:AB127"/>
    <mergeCell ref="AC126:AC127"/>
    <mergeCell ref="AH126:AH127"/>
    <mergeCell ref="A126:A127"/>
    <mergeCell ref="B126:B127"/>
    <mergeCell ref="C126:C127"/>
    <mergeCell ref="D126:D127"/>
    <mergeCell ref="E126:E127"/>
    <mergeCell ref="F126:F127"/>
    <mergeCell ref="G126:G127"/>
    <mergeCell ref="H126:H127"/>
    <mergeCell ref="I126:I127"/>
    <mergeCell ref="N126:N127"/>
    <mergeCell ref="O126:O127"/>
    <mergeCell ref="P126:P127"/>
    <mergeCell ref="Q126:Q127"/>
    <mergeCell ref="J126:J127"/>
    <mergeCell ref="K126:K127"/>
    <mergeCell ref="L126:L127"/>
    <mergeCell ref="M126:M127"/>
    <mergeCell ref="Z124:Z125"/>
    <mergeCell ref="AA124:AA125"/>
    <mergeCell ref="AB124:AB125"/>
    <mergeCell ref="AC124:AC125"/>
    <mergeCell ref="V124:V125"/>
    <mergeCell ref="W124:W125"/>
    <mergeCell ref="X124:X125"/>
    <mergeCell ref="Y124:Y125"/>
    <mergeCell ref="AJ124:AJ125"/>
    <mergeCell ref="AK124:AK125"/>
    <mergeCell ref="AD124:AD125"/>
    <mergeCell ref="AE124:AE125"/>
    <mergeCell ref="AF124:AF125"/>
    <mergeCell ref="AG124:AG125"/>
    <mergeCell ref="G124:G125"/>
    <mergeCell ref="H124:H125"/>
    <mergeCell ref="AL124:AL125"/>
    <mergeCell ref="AB122:AB123"/>
    <mergeCell ref="AC122:AC123"/>
    <mergeCell ref="AD122:AD123"/>
    <mergeCell ref="AE122:AE123"/>
    <mergeCell ref="AF122:AF123"/>
    <mergeCell ref="AG122:AG123"/>
    <mergeCell ref="AH122:AH123"/>
    <mergeCell ref="A124:A125"/>
    <mergeCell ref="B124:B125"/>
    <mergeCell ref="C124:C125"/>
    <mergeCell ref="D124:D125"/>
    <mergeCell ref="E124:E125"/>
    <mergeCell ref="F124:F125"/>
    <mergeCell ref="I124:I125"/>
    <mergeCell ref="J124:J125"/>
    <mergeCell ref="K124:K125"/>
    <mergeCell ref="L124:L125"/>
    <mergeCell ref="AK122:AK123"/>
    <mergeCell ref="AL122:AL123"/>
    <mergeCell ref="AI122:AI123"/>
    <mergeCell ref="AJ122:AJ123"/>
    <mergeCell ref="AH124:AH125"/>
    <mergeCell ref="AI124:AI125"/>
    <mergeCell ref="Q124:Q125"/>
    <mergeCell ref="R124:R125"/>
    <mergeCell ref="S124:S125"/>
    <mergeCell ref="T124:T125"/>
    <mergeCell ref="M124:M125"/>
    <mergeCell ref="N124:N125"/>
    <mergeCell ref="O124:O125"/>
    <mergeCell ref="P124:P125"/>
    <mergeCell ref="G122:G123"/>
    <mergeCell ref="H122:H123"/>
    <mergeCell ref="U124:U125"/>
    <mergeCell ref="AH120:AH121"/>
    <mergeCell ref="AI120:AI121"/>
    <mergeCell ref="AJ120:AJ121"/>
    <mergeCell ref="U122:U123"/>
    <mergeCell ref="V122:V123"/>
    <mergeCell ref="W122:W123"/>
    <mergeCell ref="X122:X123"/>
    <mergeCell ref="A122:A123"/>
    <mergeCell ref="B122:B123"/>
    <mergeCell ref="C122:C123"/>
    <mergeCell ref="D122:D123"/>
    <mergeCell ref="E122:E123"/>
    <mergeCell ref="F122:F123"/>
    <mergeCell ref="I122:I123"/>
    <mergeCell ref="J122:J123"/>
    <mergeCell ref="K122:K123"/>
    <mergeCell ref="L122:L123"/>
    <mergeCell ref="AK120:AK121"/>
    <mergeCell ref="AL120:AL121"/>
    <mergeCell ref="Y122:Y123"/>
    <mergeCell ref="Z122:Z123"/>
    <mergeCell ref="Q122:Q123"/>
    <mergeCell ref="R122:R123"/>
    <mergeCell ref="S122:S123"/>
    <mergeCell ref="T122:T123"/>
    <mergeCell ref="M122:M123"/>
    <mergeCell ref="N122:N123"/>
    <mergeCell ref="O122:O123"/>
    <mergeCell ref="P122:P123"/>
    <mergeCell ref="AA122:AA123"/>
    <mergeCell ref="Q120:Q121"/>
    <mergeCell ref="R120:R121"/>
    <mergeCell ref="S120:S121"/>
    <mergeCell ref="T120:T121"/>
    <mergeCell ref="U120:U121"/>
    <mergeCell ref="V120:V121"/>
    <mergeCell ref="W120:W121"/>
    <mergeCell ref="X120:X121"/>
    <mergeCell ref="Y120:Y121"/>
    <mergeCell ref="AF120:AF121"/>
    <mergeCell ref="AG120:AG121"/>
    <mergeCell ref="Z120:Z121"/>
    <mergeCell ref="AA120:AA121"/>
    <mergeCell ref="AB120:AB121"/>
    <mergeCell ref="AC120:AC121"/>
    <mergeCell ref="W118:W119"/>
    <mergeCell ref="X118:X119"/>
    <mergeCell ref="Y118:Y119"/>
    <mergeCell ref="Z118:Z119"/>
    <mergeCell ref="AD120:AD121"/>
    <mergeCell ref="AE120:AE121"/>
    <mergeCell ref="AE118:AE119"/>
    <mergeCell ref="AF118:AF119"/>
    <mergeCell ref="AG118:AG119"/>
    <mergeCell ref="AH118:AH119"/>
    <mergeCell ref="AA118:AA119"/>
    <mergeCell ref="AB118:AB119"/>
    <mergeCell ref="AC118:AC119"/>
    <mergeCell ref="AD118:AD119"/>
    <mergeCell ref="E120:E121"/>
    <mergeCell ref="F120:F121"/>
    <mergeCell ref="G120:G121"/>
    <mergeCell ref="H120:H121"/>
    <mergeCell ref="A120:A121"/>
    <mergeCell ref="B120:B121"/>
    <mergeCell ref="C120:C121"/>
    <mergeCell ref="D120:D121"/>
    <mergeCell ref="M120:M121"/>
    <mergeCell ref="N120:N121"/>
    <mergeCell ref="O120:O121"/>
    <mergeCell ref="P120:P121"/>
    <mergeCell ref="I120:I121"/>
    <mergeCell ref="J120:J121"/>
    <mergeCell ref="K120:K121"/>
    <mergeCell ref="L120:L121"/>
    <mergeCell ref="G118:G119"/>
    <mergeCell ref="H118:H119"/>
    <mergeCell ref="AG116:AG117"/>
    <mergeCell ref="AH116:AH117"/>
    <mergeCell ref="AI116:AI117"/>
    <mergeCell ref="AJ116:AJ117"/>
    <mergeCell ref="AC116:AC117"/>
    <mergeCell ref="AD116:AD117"/>
    <mergeCell ref="AE116:AE117"/>
    <mergeCell ref="AF116:AF117"/>
    <mergeCell ref="A118:A119"/>
    <mergeCell ref="B118:B119"/>
    <mergeCell ref="C118:C119"/>
    <mergeCell ref="D118:D119"/>
    <mergeCell ref="E118:E119"/>
    <mergeCell ref="F118:F119"/>
    <mergeCell ref="I118:I119"/>
    <mergeCell ref="J118:J119"/>
    <mergeCell ref="K118:K119"/>
    <mergeCell ref="L118:L119"/>
    <mergeCell ref="AK116:AK117"/>
    <mergeCell ref="AL116:AL117"/>
    <mergeCell ref="AI118:AI119"/>
    <mergeCell ref="AJ118:AJ119"/>
    <mergeCell ref="AK118:AK119"/>
    <mergeCell ref="AL118:AL119"/>
    <mergeCell ref="Q118:Q119"/>
    <mergeCell ref="R118:R119"/>
    <mergeCell ref="S118:S119"/>
    <mergeCell ref="T118:T119"/>
    <mergeCell ref="M118:M119"/>
    <mergeCell ref="N118:N119"/>
    <mergeCell ref="O118:O119"/>
    <mergeCell ref="P118:P119"/>
    <mergeCell ref="G116:G117"/>
    <mergeCell ref="H116:H117"/>
    <mergeCell ref="U118:U119"/>
    <mergeCell ref="V118:V119"/>
    <mergeCell ref="AI114:AI115"/>
    <mergeCell ref="AJ114:AJ115"/>
    <mergeCell ref="U116:U117"/>
    <mergeCell ref="V116:V117"/>
    <mergeCell ref="W116:W117"/>
    <mergeCell ref="X116:X117"/>
    <mergeCell ref="A116:A117"/>
    <mergeCell ref="B116:B117"/>
    <mergeCell ref="C116:C117"/>
    <mergeCell ref="D116:D117"/>
    <mergeCell ref="E116:E117"/>
    <mergeCell ref="F116:F117"/>
    <mergeCell ref="I116:I117"/>
    <mergeCell ref="J116:J117"/>
    <mergeCell ref="K116:K117"/>
    <mergeCell ref="L116:L117"/>
    <mergeCell ref="AK114:AK115"/>
    <mergeCell ref="AL114:AL115"/>
    <mergeCell ref="Y116:Y117"/>
    <mergeCell ref="Z116:Z117"/>
    <mergeCell ref="Q116:Q117"/>
    <mergeCell ref="R116:R117"/>
    <mergeCell ref="S116:S117"/>
    <mergeCell ref="T116:T117"/>
    <mergeCell ref="M116:M117"/>
    <mergeCell ref="N116:N117"/>
    <mergeCell ref="O116:O117"/>
    <mergeCell ref="P116:P117"/>
    <mergeCell ref="AA116:AA117"/>
    <mergeCell ref="AB116:AB117"/>
    <mergeCell ref="R114:R115"/>
    <mergeCell ref="S114:S115"/>
    <mergeCell ref="T114:T115"/>
    <mergeCell ref="U114:U115"/>
    <mergeCell ref="V114:V115"/>
    <mergeCell ref="W114:W115"/>
    <mergeCell ref="X114:X115"/>
    <mergeCell ref="Y114:Y115"/>
    <mergeCell ref="AD114:AD115"/>
    <mergeCell ref="AE114:AE115"/>
    <mergeCell ref="AF114:AF115"/>
    <mergeCell ref="AG114:AG115"/>
    <mergeCell ref="Z114:Z115"/>
    <mergeCell ref="AA114:AA115"/>
    <mergeCell ref="AB114:AB115"/>
    <mergeCell ref="AC114:AC115"/>
    <mergeCell ref="AH114:AH115"/>
    <mergeCell ref="A114:A115"/>
    <mergeCell ref="B114:B115"/>
    <mergeCell ref="C114:C115"/>
    <mergeCell ref="D114:D115"/>
    <mergeCell ref="E114:E115"/>
    <mergeCell ref="F114:F115"/>
    <mergeCell ref="G114:G115"/>
    <mergeCell ref="H114:H115"/>
    <mergeCell ref="I114:I115"/>
    <mergeCell ref="N114:N115"/>
    <mergeCell ref="O114:O115"/>
    <mergeCell ref="P114:P115"/>
    <mergeCell ref="Q114:Q115"/>
    <mergeCell ref="J114:J115"/>
    <mergeCell ref="K114:K115"/>
    <mergeCell ref="L114:L115"/>
    <mergeCell ref="M114:M115"/>
    <mergeCell ref="Z112:Z113"/>
    <mergeCell ref="AA112:AA113"/>
    <mergeCell ref="AB112:AB113"/>
    <mergeCell ref="AC112:AC113"/>
    <mergeCell ref="V112:V113"/>
    <mergeCell ref="W112:W113"/>
    <mergeCell ref="X112:X113"/>
    <mergeCell ref="Y112:Y113"/>
    <mergeCell ref="AJ112:AJ113"/>
    <mergeCell ref="AK112:AK113"/>
    <mergeCell ref="AD112:AD113"/>
    <mergeCell ref="AE112:AE113"/>
    <mergeCell ref="AF112:AF113"/>
    <mergeCell ref="AG112:AG113"/>
    <mergeCell ref="G112:G113"/>
    <mergeCell ref="H112:H113"/>
    <mergeCell ref="AL112:AL113"/>
    <mergeCell ref="AB110:AB111"/>
    <mergeCell ref="AC110:AC111"/>
    <mergeCell ref="AD110:AD111"/>
    <mergeCell ref="AE110:AE111"/>
    <mergeCell ref="AF110:AF111"/>
    <mergeCell ref="AG110:AG111"/>
    <mergeCell ref="AH110:AH111"/>
    <mergeCell ref="A112:A113"/>
    <mergeCell ref="B112:B113"/>
    <mergeCell ref="C112:C113"/>
    <mergeCell ref="D112:D113"/>
    <mergeCell ref="E112:E113"/>
    <mergeCell ref="F112:F113"/>
    <mergeCell ref="I112:I113"/>
    <mergeCell ref="J112:J113"/>
    <mergeCell ref="K112:K113"/>
    <mergeCell ref="L112:L113"/>
    <mergeCell ref="AK110:AK111"/>
    <mergeCell ref="AL110:AL111"/>
    <mergeCell ref="AI110:AI111"/>
    <mergeCell ref="AJ110:AJ111"/>
    <mergeCell ref="AH112:AH113"/>
    <mergeCell ref="AI112:AI113"/>
    <mergeCell ref="Q112:Q113"/>
    <mergeCell ref="R112:R113"/>
    <mergeCell ref="S112:S113"/>
    <mergeCell ref="T112:T113"/>
    <mergeCell ref="M112:M113"/>
    <mergeCell ref="N112:N113"/>
    <mergeCell ref="O112:O113"/>
    <mergeCell ref="P112:P113"/>
    <mergeCell ref="G110:G111"/>
    <mergeCell ref="H110:H111"/>
    <mergeCell ref="U112:U113"/>
    <mergeCell ref="AH108:AH109"/>
    <mergeCell ref="AI108:AI109"/>
    <mergeCell ref="AJ108:AJ109"/>
    <mergeCell ref="U110:U111"/>
    <mergeCell ref="V110:V111"/>
    <mergeCell ref="W110:W111"/>
    <mergeCell ref="X110:X111"/>
    <mergeCell ref="A110:A111"/>
    <mergeCell ref="B110:B111"/>
    <mergeCell ref="C110:C111"/>
    <mergeCell ref="D110:D111"/>
    <mergeCell ref="E110:E111"/>
    <mergeCell ref="F110:F111"/>
    <mergeCell ref="I110:I111"/>
    <mergeCell ref="J110:J111"/>
    <mergeCell ref="K110:K111"/>
    <mergeCell ref="L110:L111"/>
    <mergeCell ref="AK108:AK109"/>
    <mergeCell ref="AL108:AL109"/>
    <mergeCell ref="Y110:Y111"/>
    <mergeCell ref="Z110:Z111"/>
    <mergeCell ref="Q110:Q111"/>
    <mergeCell ref="R110:R111"/>
    <mergeCell ref="S110:S111"/>
    <mergeCell ref="T110:T111"/>
    <mergeCell ref="M110:M111"/>
    <mergeCell ref="N110:N111"/>
    <mergeCell ref="O110:O111"/>
    <mergeCell ref="P110:P111"/>
    <mergeCell ref="AA110:AA111"/>
    <mergeCell ref="Q108:Q109"/>
    <mergeCell ref="R108:R109"/>
    <mergeCell ref="S108:S109"/>
    <mergeCell ref="T108:T109"/>
    <mergeCell ref="U108:U109"/>
    <mergeCell ref="V108:V109"/>
    <mergeCell ref="W108:W109"/>
    <mergeCell ref="X108:X109"/>
    <mergeCell ref="Y108:Y109"/>
    <mergeCell ref="AF108:AF109"/>
    <mergeCell ref="AG108:AG109"/>
    <mergeCell ref="Z108:Z109"/>
    <mergeCell ref="AA108:AA109"/>
    <mergeCell ref="AB108:AB109"/>
    <mergeCell ref="AC108:AC109"/>
    <mergeCell ref="W106:W107"/>
    <mergeCell ref="X106:X107"/>
    <mergeCell ref="Y106:Y107"/>
    <mergeCell ref="Z106:Z107"/>
    <mergeCell ref="AD108:AD109"/>
    <mergeCell ref="AE108:AE109"/>
    <mergeCell ref="AE106:AE107"/>
    <mergeCell ref="AF106:AF107"/>
    <mergeCell ref="AG106:AG107"/>
    <mergeCell ref="AH106:AH107"/>
    <mergeCell ref="AA106:AA107"/>
    <mergeCell ref="AB106:AB107"/>
    <mergeCell ref="AC106:AC107"/>
    <mergeCell ref="AD106:AD107"/>
    <mergeCell ref="E108:E109"/>
    <mergeCell ref="F108:F109"/>
    <mergeCell ref="G108:G109"/>
    <mergeCell ref="H108:H109"/>
    <mergeCell ref="A108:A109"/>
    <mergeCell ref="B108:B109"/>
    <mergeCell ref="C108:C109"/>
    <mergeCell ref="D108:D109"/>
    <mergeCell ref="M108:M109"/>
    <mergeCell ref="N108:N109"/>
    <mergeCell ref="O108:O109"/>
    <mergeCell ref="P108:P109"/>
    <mergeCell ref="I108:I109"/>
    <mergeCell ref="J108:J109"/>
    <mergeCell ref="K108:K109"/>
    <mergeCell ref="L108:L109"/>
    <mergeCell ref="G106:G107"/>
    <mergeCell ref="H106:H107"/>
    <mergeCell ref="AG104:AG105"/>
    <mergeCell ref="AH104:AH105"/>
    <mergeCell ref="AI104:AI105"/>
    <mergeCell ref="AJ104:AJ105"/>
    <mergeCell ref="AC104:AC105"/>
    <mergeCell ref="AD104:AD105"/>
    <mergeCell ref="AE104:AE105"/>
    <mergeCell ref="AF104:AF105"/>
    <mergeCell ref="A106:A107"/>
    <mergeCell ref="B106:B107"/>
    <mergeCell ref="C106:C107"/>
    <mergeCell ref="D106:D107"/>
    <mergeCell ref="E106:E107"/>
    <mergeCell ref="F106:F107"/>
    <mergeCell ref="I106:I107"/>
    <mergeCell ref="J106:J107"/>
    <mergeCell ref="K106:K107"/>
    <mergeCell ref="L106:L107"/>
    <mergeCell ref="AK104:AK105"/>
    <mergeCell ref="AL104:AL105"/>
    <mergeCell ref="AI106:AI107"/>
    <mergeCell ref="AJ106:AJ107"/>
    <mergeCell ref="AK106:AK107"/>
    <mergeCell ref="AL106:AL107"/>
    <mergeCell ref="Q106:Q107"/>
    <mergeCell ref="R106:R107"/>
    <mergeCell ref="S106:S107"/>
    <mergeCell ref="T106:T107"/>
    <mergeCell ref="M106:M107"/>
    <mergeCell ref="N106:N107"/>
    <mergeCell ref="O106:O107"/>
    <mergeCell ref="P106:P107"/>
    <mergeCell ref="G104:G105"/>
    <mergeCell ref="H104:H105"/>
    <mergeCell ref="U106:U107"/>
    <mergeCell ref="V106:V107"/>
    <mergeCell ref="AI102:AI103"/>
    <mergeCell ref="AJ102:AJ103"/>
    <mergeCell ref="U104:U105"/>
    <mergeCell ref="V104:V105"/>
    <mergeCell ref="W104:W105"/>
    <mergeCell ref="X104:X105"/>
    <mergeCell ref="A104:A105"/>
    <mergeCell ref="B104:B105"/>
    <mergeCell ref="C104:C105"/>
    <mergeCell ref="D104:D105"/>
    <mergeCell ref="E104:E105"/>
    <mergeCell ref="F104:F105"/>
    <mergeCell ref="I104:I105"/>
    <mergeCell ref="J104:J105"/>
    <mergeCell ref="K104:K105"/>
    <mergeCell ref="L104:L105"/>
    <mergeCell ref="AK102:AK103"/>
    <mergeCell ref="AL102:AL103"/>
    <mergeCell ref="Y104:Y105"/>
    <mergeCell ref="Z104:Z105"/>
    <mergeCell ref="Q104:Q105"/>
    <mergeCell ref="R104:R105"/>
    <mergeCell ref="S104:S105"/>
    <mergeCell ref="T104:T105"/>
    <mergeCell ref="M104:M105"/>
    <mergeCell ref="N104:N105"/>
    <mergeCell ref="O104:O105"/>
    <mergeCell ref="P104:P105"/>
    <mergeCell ref="AA104:AA105"/>
    <mergeCell ref="AB104:AB105"/>
    <mergeCell ref="R102:R103"/>
    <mergeCell ref="S102:S103"/>
    <mergeCell ref="T102:T103"/>
    <mergeCell ref="U102:U103"/>
    <mergeCell ref="V102:V103"/>
    <mergeCell ref="W102:W103"/>
    <mergeCell ref="X102:X103"/>
    <mergeCell ref="Y102:Y103"/>
    <mergeCell ref="AD102:AD103"/>
    <mergeCell ref="AE102:AE103"/>
    <mergeCell ref="AF102:AF103"/>
    <mergeCell ref="AG102:AG103"/>
    <mergeCell ref="Z102:Z103"/>
    <mergeCell ref="AA102:AA103"/>
    <mergeCell ref="AB102:AB103"/>
    <mergeCell ref="AC102:AC103"/>
    <mergeCell ref="AH102:AH103"/>
    <mergeCell ref="A102:A103"/>
    <mergeCell ref="B102:B103"/>
    <mergeCell ref="C102:C103"/>
    <mergeCell ref="D102:D103"/>
    <mergeCell ref="E102:E103"/>
    <mergeCell ref="F102:F103"/>
    <mergeCell ref="G102:G103"/>
    <mergeCell ref="H102:H103"/>
    <mergeCell ref="I102:I103"/>
    <mergeCell ref="N102:N103"/>
    <mergeCell ref="O102:O103"/>
    <mergeCell ref="P102:P103"/>
    <mergeCell ref="Q102:Q103"/>
    <mergeCell ref="J102:J103"/>
    <mergeCell ref="K102:K103"/>
    <mergeCell ref="L102:L103"/>
    <mergeCell ref="M102:M103"/>
    <mergeCell ref="Z100:Z101"/>
    <mergeCell ref="AA100:AA101"/>
    <mergeCell ref="AB100:AB101"/>
    <mergeCell ref="AC100:AC101"/>
    <mergeCell ref="V100:V101"/>
    <mergeCell ref="W100:W101"/>
    <mergeCell ref="X100:X101"/>
    <mergeCell ref="Y100:Y101"/>
    <mergeCell ref="AJ100:AJ101"/>
    <mergeCell ref="AK100:AK101"/>
    <mergeCell ref="AD100:AD101"/>
    <mergeCell ref="AE100:AE101"/>
    <mergeCell ref="AF100:AF101"/>
    <mergeCell ref="AG100:AG101"/>
    <mergeCell ref="G100:G101"/>
    <mergeCell ref="H100:H101"/>
    <mergeCell ref="AL100:AL101"/>
    <mergeCell ref="AB98:AB99"/>
    <mergeCell ref="AC98:AC99"/>
    <mergeCell ref="AD98:AD99"/>
    <mergeCell ref="AE98:AE99"/>
    <mergeCell ref="AF98:AF99"/>
    <mergeCell ref="AG98:AG99"/>
    <mergeCell ref="AH98:AH99"/>
    <mergeCell ref="A100:A101"/>
    <mergeCell ref="B100:B101"/>
    <mergeCell ref="C100:C101"/>
    <mergeCell ref="D100:D101"/>
    <mergeCell ref="E100:E101"/>
    <mergeCell ref="F100:F101"/>
    <mergeCell ref="I100:I101"/>
    <mergeCell ref="J100:J101"/>
    <mergeCell ref="K100:K101"/>
    <mergeCell ref="L100:L101"/>
    <mergeCell ref="AK98:AK99"/>
    <mergeCell ref="AL98:AL99"/>
    <mergeCell ref="AI98:AI99"/>
    <mergeCell ref="AJ98:AJ99"/>
    <mergeCell ref="AH100:AH101"/>
    <mergeCell ref="AI100:AI101"/>
    <mergeCell ref="Q100:Q101"/>
    <mergeCell ref="R100:R101"/>
    <mergeCell ref="S100:S101"/>
    <mergeCell ref="T100:T101"/>
    <mergeCell ref="M100:M101"/>
    <mergeCell ref="N100:N101"/>
    <mergeCell ref="O100:O101"/>
    <mergeCell ref="P100:P101"/>
    <mergeCell ref="G98:G99"/>
    <mergeCell ref="H98:H99"/>
    <mergeCell ref="U100:U101"/>
    <mergeCell ref="AH96:AH97"/>
    <mergeCell ref="AI96:AI97"/>
    <mergeCell ref="AJ96:AJ97"/>
    <mergeCell ref="U98:U99"/>
    <mergeCell ref="V98:V99"/>
    <mergeCell ref="W98:W99"/>
    <mergeCell ref="X98:X99"/>
    <mergeCell ref="A98:A99"/>
    <mergeCell ref="B98:B99"/>
    <mergeCell ref="C98:C99"/>
    <mergeCell ref="D98:D99"/>
    <mergeCell ref="E98:E99"/>
    <mergeCell ref="F98:F99"/>
    <mergeCell ref="I98:I99"/>
    <mergeCell ref="J98:J99"/>
    <mergeCell ref="K98:K99"/>
    <mergeCell ref="L98:L99"/>
    <mergeCell ref="AK96:AK97"/>
    <mergeCell ref="AL96:AL97"/>
    <mergeCell ref="Y98:Y99"/>
    <mergeCell ref="Z98:Z99"/>
    <mergeCell ref="Q98:Q99"/>
    <mergeCell ref="R98:R99"/>
    <mergeCell ref="S98:S99"/>
    <mergeCell ref="T98:T99"/>
    <mergeCell ref="M98:M99"/>
    <mergeCell ref="N98:N99"/>
    <mergeCell ref="O98:O99"/>
    <mergeCell ref="P98:P99"/>
    <mergeCell ref="AA98:AA99"/>
    <mergeCell ref="Q96:Q97"/>
    <mergeCell ref="R96:R97"/>
    <mergeCell ref="S96:S97"/>
    <mergeCell ref="T96:T97"/>
    <mergeCell ref="U96:U97"/>
    <mergeCell ref="V96:V97"/>
    <mergeCell ref="W96:W97"/>
    <mergeCell ref="X96:X97"/>
    <mergeCell ref="Y96:Y97"/>
    <mergeCell ref="AF96:AF97"/>
    <mergeCell ref="AG96:AG97"/>
    <mergeCell ref="Z96:Z97"/>
    <mergeCell ref="AA96:AA97"/>
    <mergeCell ref="AB96:AB97"/>
    <mergeCell ref="AC96:AC97"/>
    <mergeCell ref="W94:W95"/>
    <mergeCell ref="X94:X95"/>
    <mergeCell ref="Y94:Y95"/>
    <mergeCell ref="Z94:Z95"/>
    <mergeCell ref="AD96:AD97"/>
    <mergeCell ref="AE96:AE97"/>
    <mergeCell ref="AE94:AE95"/>
    <mergeCell ref="AF94:AF95"/>
    <mergeCell ref="AG94:AG95"/>
    <mergeCell ref="AH94:AH95"/>
    <mergeCell ref="AA94:AA95"/>
    <mergeCell ref="AB94:AB95"/>
    <mergeCell ref="AC94:AC95"/>
    <mergeCell ref="AD94:AD95"/>
    <mergeCell ref="E96:E97"/>
    <mergeCell ref="F96:F97"/>
    <mergeCell ref="G96:G97"/>
    <mergeCell ref="H96:H97"/>
    <mergeCell ref="A96:A97"/>
    <mergeCell ref="B96:B97"/>
    <mergeCell ref="C96:C97"/>
    <mergeCell ref="D96:D97"/>
    <mergeCell ref="M96:M97"/>
    <mergeCell ref="N96:N97"/>
    <mergeCell ref="O96:O97"/>
    <mergeCell ref="P96:P97"/>
    <mergeCell ref="I96:I97"/>
    <mergeCell ref="J96:J97"/>
    <mergeCell ref="K96:K97"/>
    <mergeCell ref="L96:L97"/>
    <mergeCell ref="G94:G95"/>
    <mergeCell ref="H94:H95"/>
    <mergeCell ref="AG92:AG93"/>
    <mergeCell ref="AH92:AH93"/>
    <mergeCell ref="AI92:AI93"/>
    <mergeCell ref="AJ92:AJ93"/>
    <mergeCell ref="AC92:AC93"/>
    <mergeCell ref="AD92:AD93"/>
    <mergeCell ref="AE92:AE93"/>
    <mergeCell ref="AF92:AF93"/>
    <mergeCell ref="A94:A95"/>
    <mergeCell ref="B94:B95"/>
    <mergeCell ref="C94:C95"/>
    <mergeCell ref="D94:D95"/>
    <mergeCell ref="E94:E95"/>
    <mergeCell ref="F94:F95"/>
    <mergeCell ref="I94:I95"/>
    <mergeCell ref="J94:J95"/>
    <mergeCell ref="K94:K95"/>
    <mergeCell ref="L94:L95"/>
    <mergeCell ref="AK92:AK93"/>
    <mergeCell ref="AL92:AL93"/>
    <mergeCell ref="AI94:AI95"/>
    <mergeCell ref="AJ94:AJ95"/>
    <mergeCell ref="AK94:AK95"/>
    <mergeCell ref="AL94:AL95"/>
    <mergeCell ref="Q94:Q95"/>
    <mergeCell ref="R94:R95"/>
    <mergeCell ref="S94:S95"/>
    <mergeCell ref="T94:T95"/>
    <mergeCell ref="M94:M95"/>
    <mergeCell ref="N94:N95"/>
    <mergeCell ref="O94:O95"/>
    <mergeCell ref="P94:P95"/>
    <mergeCell ref="G92:G93"/>
    <mergeCell ref="H92:H93"/>
    <mergeCell ref="U94:U95"/>
    <mergeCell ref="V94:V95"/>
    <mergeCell ref="AI90:AI91"/>
    <mergeCell ref="AJ90:AJ91"/>
    <mergeCell ref="U92:U93"/>
    <mergeCell ref="V92:V93"/>
    <mergeCell ref="W92:W93"/>
    <mergeCell ref="X92:X93"/>
    <mergeCell ref="A92:A93"/>
    <mergeCell ref="B92:B93"/>
    <mergeCell ref="C92:C93"/>
    <mergeCell ref="D92:D93"/>
    <mergeCell ref="E92:E93"/>
    <mergeCell ref="F92:F93"/>
    <mergeCell ref="I92:I93"/>
    <mergeCell ref="J92:J93"/>
    <mergeCell ref="K92:K93"/>
    <mergeCell ref="L92:L93"/>
    <mergeCell ref="AK90:AK91"/>
    <mergeCell ref="AL90:AL91"/>
    <mergeCell ref="Y92:Y93"/>
    <mergeCell ref="Z92:Z93"/>
    <mergeCell ref="Q92:Q93"/>
    <mergeCell ref="R92:R93"/>
    <mergeCell ref="S92:S93"/>
    <mergeCell ref="T92:T93"/>
    <mergeCell ref="M92:M93"/>
    <mergeCell ref="N92:N93"/>
    <mergeCell ref="O92:O93"/>
    <mergeCell ref="P92:P93"/>
    <mergeCell ref="AA92:AA93"/>
    <mergeCell ref="AB92:AB93"/>
    <mergeCell ref="R90:R91"/>
    <mergeCell ref="S90:S91"/>
    <mergeCell ref="T90:T91"/>
    <mergeCell ref="U90:U91"/>
    <mergeCell ref="V90:V91"/>
    <mergeCell ref="W90:W91"/>
    <mergeCell ref="X90:X91"/>
    <mergeCell ref="Y90:Y91"/>
    <mergeCell ref="H90:H91"/>
    <mergeCell ref="I90:I91"/>
    <mergeCell ref="AD90:AD91"/>
    <mergeCell ref="AE90:AE91"/>
    <mergeCell ref="AF90:AF91"/>
    <mergeCell ref="AG90:AG91"/>
    <mergeCell ref="Z90:Z91"/>
    <mergeCell ref="AA90:AA91"/>
    <mergeCell ref="AB90:AB91"/>
    <mergeCell ref="AC90:AC91"/>
    <mergeCell ref="L90:L91"/>
    <mergeCell ref="M90:M91"/>
    <mergeCell ref="AH90:AH91"/>
    <mergeCell ref="A90:A91"/>
    <mergeCell ref="B90:B91"/>
    <mergeCell ref="C90:C91"/>
    <mergeCell ref="D90:D91"/>
    <mergeCell ref="E90:E91"/>
    <mergeCell ref="F90:F91"/>
    <mergeCell ref="G90:G91"/>
    <mergeCell ref="A82:R82"/>
    <mergeCell ref="T82:AK82"/>
    <mergeCell ref="A83:R83"/>
    <mergeCell ref="T83:AK83"/>
    <mergeCell ref="N90:N91"/>
    <mergeCell ref="O90:O91"/>
    <mergeCell ref="P90:P91"/>
    <mergeCell ref="Q90:Q91"/>
    <mergeCell ref="J90:J91"/>
    <mergeCell ref="K90:K91"/>
    <mergeCell ref="T87:AA88"/>
    <mergeCell ref="AB87:AC87"/>
    <mergeCell ref="AE87:AG87"/>
    <mergeCell ref="AH87:AJ87"/>
    <mergeCell ref="A84:R84"/>
    <mergeCell ref="T84:AK84"/>
    <mergeCell ref="A85:R85"/>
    <mergeCell ref="T85:AK85"/>
    <mergeCell ref="I88:J88"/>
    <mergeCell ref="L88:N88"/>
    <mergeCell ref="O88:Q88"/>
    <mergeCell ref="AB88:AC88"/>
    <mergeCell ref="A86:R86"/>
    <mergeCell ref="T86:AK86"/>
    <mergeCell ref="A87:H88"/>
    <mergeCell ref="I87:J87"/>
    <mergeCell ref="L87:N87"/>
    <mergeCell ref="O87:Q87"/>
    <mergeCell ref="AE88:AG88"/>
    <mergeCell ref="AH88:AJ88"/>
    <mergeCell ref="V80:V81"/>
    <mergeCell ref="W80:W81"/>
    <mergeCell ref="X80:X81"/>
    <mergeCell ref="Y80:Y81"/>
    <mergeCell ref="Z80:Z81"/>
    <mergeCell ref="AA80:AA81"/>
    <mergeCell ref="AB80:AB81"/>
    <mergeCell ref="AC80:AC81"/>
    <mergeCell ref="AJ80:AJ81"/>
    <mergeCell ref="AK80:AK81"/>
    <mergeCell ref="AD80:AD81"/>
    <mergeCell ref="AE80:AE81"/>
    <mergeCell ref="AF80:AF81"/>
    <mergeCell ref="AG80:AG81"/>
    <mergeCell ref="G80:G81"/>
    <mergeCell ref="H80:H81"/>
    <mergeCell ref="AL80:AL81"/>
    <mergeCell ref="AB78:AB79"/>
    <mergeCell ref="AC78:AC79"/>
    <mergeCell ref="AD78:AD79"/>
    <mergeCell ref="AE78:AE79"/>
    <mergeCell ref="AF78:AF79"/>
    <mergeCell ref="AG78:AG79"/>
    <mergeCell ref="AH78:AH79"/>
    <mergeCell ref="A80:A81"/>
    <mergeCell ref="B80:B81"/>
    <mergeCell ref="C80:C81"/>
    <mergeCell ref="D80:D81"/>
    <mergeCell ref="E80:E81"/>
    <mergeCell ref="F80:F81"/>
    <mergeCell ref="I80:I81"/>
    <mergeCell ref="J80:J81"/>
    <mergeCell ref="K80:K81"/>
    <mergeCell ref="L80:L81"/>
    <mergeCell ref="AK78:AK79"/>
    <mergeCell ref="AL78:AL79"/>
    <mergeCell ref="AI78:AI79"/>
    <mergeCell ref="AJ78:AJ79"/>
    <mergeCell ref="AH80:AH81"/>
    <mergeCell ref="AI80:AI81"/>
    <mergeCell ref="Q80:Q81"/>
    <mergeCell ref="R80:R81"/>
    <mergeCell ref="S80:S81"/>
    <mergeCell ref="T80:T81"/>
    <mergeCell ref="M80:M81"/>
    <mergeCell ref="N80:N81"/>
    <mergeCell ref="O80:O81"/>
    <mergeCell ref="P80:P81"/>
    <mergeCell ref="G78:G79"/>
    <mergeCell ref="H78:H79"/>
    <mergeCell ref="U80:U81"/>
    <mergeCell ref="AH76:AH77"/>
    <mergeCell ref="AI76:AI77"/>
    <mergeCell ref="AJ76:AJ77"/>
    <mergeCell ref="U78:U79"/>
    <mergeCell ref="V78:V79"/>
    <mergeCell ref="W78:W79"/>
    <mergeCell ref="X78:X79"/>
    <mergeCell ref="A78:A79"/>
    <mergeCell ref="B78:B79"/>
    <mergeCell ref="C78:C79"/>
    <mergeCell ref="D78:D79"/>
    <mergeCell ref="E78:E79"/>
    <mergeCell ref="F78:F79"/>
    <mergeCell ref="I78:I79"/>
    <mergeCell ref="J78:J79"/>
    <mergeCell ref="K78:K79"/>
    <mergeCell ref="L78:L79"/>
    <mergeCell ref="AK76:AK77"/>
    <mergeCell ref="AL76:AL77"/>
    <mergeCell ref="Y78:Y79"/>
    <mergeCell ref="Z78:Z79"/>
    <mergeCell ref="Q78:Q79"/>
    <mergeCell ref="R78:R79"/>
    <mergeCell ref="S78:S79"/>
    <mergeCell ref="T78:T79"/>
    <mergeCell ref="M78:M79"/>
    <mergeCell ref="N78:N79"/>
    <mergeCell ref="O78:O79"/>
    <mergeCell ref="P78:P79"/>
    <mergeCell ref="AA78:AA79"/>
    <mergeCell ref="Q76:Q77"/>
    <mergeCell ref="R76:R77"/>
    <mergeCell ref="S76:S77"/>
    <mergeCell ref="T76:T77"/>
    <mergeCell ref="U76:U77"/>
    <mergeCell ref="V76:V77"/>
    <mergeCell ref="W76:W77"/>
    <mergeCell ref="X76:X77"/>
    <mergeCell ref="Y76:Y77"/>
    <mergeCell ref="AF76:AF77"/>
    <mergeCell ref="AG76:AG77"/>
    <mergeCell ref="Z76:Z77"/>
    <mergeCell ref="AA76:AA77"/>
    <mergeCell ref="AB76:AB77"/>
    <mergeCell ref="AC76:AC77"/>
    <mergeCell ref="W74:W75"/>
    <mergeCell ref="X74:X75"/>
    <mergeCell ref="Y74:Y75"/>
    <mergeCell ref="Z74:Z75"/>
    <mergeCell ref="AD76:AD77"/>
    <mergeCell ref="AE76:AE77"/>
    <mergeCell ref="AE74:AE75"/>
    <mergeCell ref="AF74:AF75"/>
    <mergeCell ref="AG74:AG75"/>
    <mergeCell ref="AH74:AH75"/>
    <mergeCell ref="AA74:AA75"/>
    <mergeCell ref="AB74:AB75"/>
    <mergeCell ref="AC74:AC75"/>
    <mergeCell ref="AD74:AD75"/>
    <mergeCell ref="E76:E77"/>
    <mergeCell ref="F76:F77"/>
    <mergeCell ref="G76:G77"/>
    <mergeCell ref="H76:H77"/>
    <mergeCell ref="A76:A77"/>
    <mergeCell ref="B76:B77"/>
    <mergeCell ref="C76:C77"/>
    <mergeCell ref="D76:D77"/>
    <mergeCell ref="M76:M77"/>
    <mergeCell ref="N76:N77"/>
    <mergeCell ref="O76:O77"/>
    <mergeCell ref="P76:P77"/>
    <mergeCell ref="I76:I77"/>
    <mergeCell ref="J76:J77"/>
    <mergeCell ref="K76:K77"/>
    <mergeCell ref="L76:L77"/>
    <mergeCell ref="G74:G75"/>
    <mergeCell ref="H74:H75"/>
    <mergeCell ref="AG72:AG73"/>
    <mergeCell ref="AH72:AH73"/>
    <mergeCell ref="AI72:AI73"/>
    <mergeCell ref="AJ72:AJ73"/>
    <mergeCell ref="AC72:AC73"/>
    <mergeCell ref="AD72:AD73"/>
    <mergeCell ref="AE72:AE73"/>
    <mergeCell ref="AF72:AF73"/>
    <mergeCell ref="A74:A75"/>
    <mergeCell ref="B74:B75"/>
    <mergeCell ref="C74:C75"/>
    <mergeCell ref="D74:D75"/>
    <mergeCell ref="E74:E75"/>
    <mergeCell ref="F74:F75"/>
    <mergeCell ref="I74:I75"/>
    <mergeCell ref="J74:J75"/>
    <mergeCell ref="K74:K75"/>
    <mergeCell ref="L74:L75"/>
    <mergeCell ref="AK72:AK73"/>
    <mergeCell ref="AL72:AL73"/>
    <mergeCell ref="AI74:AI75"/>
    <mergeCell ref="AJ74:AJ75"/>
    <mergeCell ref="AK74:AK75"/>
    <mergeCell ref="AL74:AL75"/>
    <mergeCell ref="Q74:Q75"/>
    <mergeCell ref="R74:R75"/>
    <mergeCell ref="S74:S75"/>
    <mergeCell ref="T74:T75"/>
    <mergeCell ref="M74:M75"/>
    <mergeCell ref="N74:N75"/>
    <mergeCell ref="O74:O75"/>
    <mergeCell ref="P74:P75"/>
    <mergeCell ref="G72:G73"/>
    <mergeCell ref="H72:H73"/>
    <mergeCell ref="U74:U75"/>
    <mergeCell ref="V74:V75"/>
    <mergeCell ref="AI70:AI71"/>
    <mergeCell ref="AJ70:AJ71"/>
    <mergeCell ref="U72:U73"/>
    <mergeCell ref="V72:V73"/>
    <mergeCell ref="W72:W73"/>
    <mergeCell ref="X72:X73"/>
    <mergeCell ref="A72:A73"/>
    <mergeCell ref="B72:B73"/>
    <mergeCell ref="C72:C73"/>
    <mergeCell ref="D72:D73"/>
    <mergeCell ref="E72:E73"/>
    <mergeCell ref="F72:F73"/>
    <mergeCell ref="I72:I73"/>
    <mergeCell ref="J72:J73"/>
    <mergeCell ref="K72:K73"/>
    <mergeCell ref="L72:L73"/>
    <mergeCell ref="AK70:AK71"/>
    <mergeCell ref="AL70:AL71"/>
    <mergeCell ref="Y72:Y73"/>
    <mergeCell ref="Z72:Z73"/>
    <mergeCell ref="Q72:Q73"/>
    <mergeCell ref="R72:R73"/>
    <mergeCell ref="S72:S73"/>
    <mergeCell ref="T72:T73"/>
    <mergeCell ref="M72:M73"/>
    <mergeCell ref="N72:N73"/>
    <mergeCell ref="O72:O73"/>
    <mergeCell ref="P72:P73"/>
    <mergeCell ref="AA72:AA73"/>
    <mergeCell ref="AB72:AB73"/>
    <mergeCell ref="R70:R71"/>
    <mergeCell ref="S70:S71"/>
    <mergeCell ref="T70:T71"/>
    <mergeCell ref="U70:U71"/>
    <mergeCell ref="V70:V71"/>
    <mergeCell ref="W70:W71"/>
    <mergeCell ref="X70:X71"/>
    <mergeCell ref="Y70:Y71"/>
    <mergeCell ref="AD70:AD71"/>
    <mergeCell ref="AE70:AE71"/>
    <mergeCell ref="AF70:AF71"/>
    <mergeCell ref="AG70:AG71"/>
    <mergeCell ref="Z70:Z71"/>
    <mergeCell ref="AA70:AA71"/>
    <mergeCell ref="AB70:AB71"/>
    <mergeCell ref="AC70:AC71"/>
    <mergeCell ref="AH70:AH71"/>
    <mergeCell ref="A70:A71"/>
    <mergeCell ref="B70:B71"/>
    <mergeCell ref="C70:C71"/>
    <mergeCell ref="D70:D71"/>
    <mergeCell ref="E70:E71"/>
    <mergeCell ref="F70:F71"/>
    <mergeCell ref="G70:G71"/>
    <mergeCell ref="H70:H71"/>
    <mergeCell ref="I70:I71"/>
    <mergeCell ref="N70:N71"/>
    <mergeCell ref="O70:O71"/>
    <mergeCell ref="P70:P71"/>
    <mergeCell ref="Q70:Q71"/>
    <mergeCell ref="J70:J71"/>
    <mergeCell ref="K70:K71"/>
    <mergeCell ref="L70:L71"/>
    <mergeCell ref="M70:M71"/>
    <mergeCell ref="Z68:Z69"/>
    <mergeCell ref="AA68:AA69"/>
    <mergeCell ref="AB68:AB69"/>
    <mergeCell ref="AC68:AC69"/>
    <mergeCell ref="V68:V69"/>
    <mergeCell ref="W68:W69"/>
    <mergeCell ref="X68:X69"/>
    <mergeCell ref="Y68:Y69"/>
    <mergeCell ref="AJ68:AJ69"/>
    <mergeCell ref="AK68:AK69"/>
    <mergeCell ref="AD68:AD69"/>
    <mergeCell ref="AE68:AE69"/>
    <mergeCell ref="AF68:AF69"/>
    <mergeCell ref="AG68:AG69"/>
    <mergeCell ref="G68:G69"/>
    <mergeCell ref="H68:H69"/>
    <mergeCell ref="AL68:AL69"/>
    <mergeCell ref="AB66:AB67"/>
    <mergeCell ref="AC66:AC67"/>
    <mergeCell ref="AD66:AD67"/>
    <mergeCell ref="AE66:AE67"/>
    <mergeCell ref="AF66:AF67"/>
    <mergeCell ref="AG66:AG67"/>
    <mergeCell ref="AH66:AH67"/>
    <mergeCell ref="A68:A69"/>
    <mergeCell ref="B68:B69"/>
    <mergeCell ref="C68:C69"/>
    <mergeCell ref="D68:D69"/>
    <mergeCell ref="E68:E69"/>
    <mergeCell ref="F68:F69"/>
    <mergeCell ref="I68:I69"/>
    <mergeCell ref="J68:J69"/>
    <mergeCell ref="K68:K69"/>
    <mergeCell ref="L68:L69"/>
    <mergeCell ref="AK66:AK67"/>
    <mergeCell ref="AL66:AL67"/>
    <mergeCell ref="AI66:AI67"/>
    <mergeCell ref="AJ66:AJ67"/>
    <mergeCell ref="AH68:AH69"/>
    <mergeCell ref="AI68:AI69"/>
    <mergeCell ref="Q68:Q69"/>
    <mergeCell ref="R68:R69"/>
    <mergeCell ref="S68:S69"/>
    <mergeCell ref="T68:T69"/>
    <mergeCell ref="M68:M69"/>
    <mergeCell ref="N68:N69"/>
    <mergeCell ref="O68:O69"/>
    <mergeCell ref="P68:P69"/>
    <mergeCell ref="G66:G67"/>
    <mergeCell ref="H66:H67"/>
    <mergeCell ref="U68:U69"/>
    <mergeCell ref="AH64:AH65"/>
    <mergeCell ref="AI64:AI65"/>
    <mergeCell ref="AJ64:AJ65"/>
    <mergeCell ref="U66:U67"/>
    <mergeCell ref="V66:V67"/>
    <mergeCell ref="W66:W67"/>
    <mergeCell ref="X66:X67"/>
    <mergeCell ref="A66:A67"/>
    <mergeCell ref="B66:B67"/>
    <mergeCell ref="C66:C67"/>
    <mergeCell ref="D66:D67"/>
    <mergeCell ref="E66:E67"/>
    <mergeCell ref="F66:F67"/>
    <mergeCell ref="I66:I67"/>
    <mergeCell ref="J66:J67"/>
    <mergeCell ref="K66:K67"/>
    <mergeCell ref="L66:L67"/>
    <mergeCell ref="AK64:AK65"/>
    <mergeCell ref="AL64:AL65"/>
    <mergeCell ref="Y66:Y67"/>
    <mergeCell ref="Z66:Z67"/>
    <mergeCell ref="Q66:Q67"/>
    <mergeCell ref="R66:R67"/>
    <mergeCell ref="S66:S67"/>
    <mergeCell ref="T66:T67"/>
    <mergeCell ref="M66:M67"/>
    <mergeCell ref="N66:N67"/>
    <mergeCell ref="O66:O67"/>
    <mergeCell ref="P66:P67"/>
    <mergeCell ref="AA66:AA67"/>
    <mergeCell ref="Q64:Q65"/>
    <mergeCell ref="R64:R65"/>
    <mergeCell ref="S64:S65"/>
    <mergeCell ref="T64:T65"/>
    <mergeCell ref="U64:U65"/>
    <mergeCell ref="V64:V65"/>
    <mergeCell ref="W64:W65"/>
    <mergeCell ref="X64:X65"/>
    <mergeCell ref="Y64:Y65"/>
    <mergeCell ref="AF64:AF65"/>
    <mergeCell ref="AG64:AG65"/>
    <mergeCell ref="Z64:Z65"/>
    <mergeCell ref="AA64:AA65"/>
    <mergeCell ref="AB64:AB65"/>
    <mergeCell ref="AC64:AC65"/>
    <mergeCell ref="W62:W63"/>
    <mergeCell ref="X62:X63"/>
    <mergeCell ref="Y62:Y63"/>
    <mergeCell ref="Z62:Z63"/>
    <mergeCell ref="AD64:AD65"/>
    <mergeCell ref="AE64:AE65"/>
    <mergeCell ref="AE62:AE63"/>
    <mergeCell ref="AF62:AF63"/>
    <mergeCell ref="AG62:AG63"/>
    <mergeCell ref="AH62:AH63"/>
    <mergeCell ref="AA62:AA63"/>
    <mergeCell ref="AB62:AB63"/>
    <mergeCell ref="AC62:AC63"/>
    <mergeCell ref="AD62:AD63"/>
    <mergeCell ref="E64:E65"/>
    <mergeCell ref="F64:F65"/>
    <mergeCell ref="G64:G65"/>
    <mergeCell ref="H64:H65"/>
    <mergeCell ref="A64:A65"/>
    <mergeCell ref="B64:B65"/>
    <mergeCell ref="C64:C65"/>
    <mergeCell ref="D64:D65"/>
    <mergeCell ref="M64:M65"/>
    <mergeCell ref="N64:N65"/>
    <mergeCell ref="O64:O65"/>
    <mergeCell ref="P64:P65"/>
    <mergeCell ref="I64:I65"/>
    <mergeCell ref="J64:J65"/>
    <mergeCell ref="K64:K65"/>
    <mergeCell ref="L64:L65"/>
    <mergeCell ref="G62:G63"/>
    <mergeCell ref="H62:H63"/>
    <mergeCell ref="AG60:AG61"/>
    <mergeCell ref="AH60:AH61"/>
    <mergeCell ref="AI60:AI61"/>
    <mergeCell ref="AJ60:AJ61"/>
    <mergeCell ref="AC60:AC61"/>
    <mergeCell ref="AD60:AD61"/>
    <mergeCell ref="AE60:AE61"/>
    <mergeCell ref="AF60:AF61"/>
    <mergeCell ref="A62:A63"/>
    <mergeCell ref="B62:B63"/>
    <mergeCell ref="C62:C63"/>
    <mergeCell ref="D62:D63"/>
    <mergeCell ref="E62:E63"/>
    <mergeCell ref="F62:F63"/>
    <mergeCell ref="I62:I63"/>
    <mergeCell ref="J62:J63"/>
    <mergeCell ref="K62:K63"/>
    <mergeCell ref="L62:L63"/>
    <mergeCell ref="AK60:AK61"/>
    <mergeCell ref="AL60:AL61"/>
    <mergeCell ref="AI62:AI63"/>
    <mergeCell ref="AJ62:AJ63"/>
    <mergeCell ref="AK62:AK63"/>
    <mergeCell ref="AL62:AL63"/>
    <mergeCell ref="Q62:Q63"/>
    <mergeCell ref="R62:R63"/>
    <mergeCell ref="S62:S63"/>
    <mergeCell ref="T62:T63"/>
    <mergeCell ref="M62:M63"/>
    <mergeCell ref="N62:N63"/>
    <mergeCell ref="O62:O63"/>
    <mergeCell ref="P62:P63"/>
    <mergeCell ref="G60:G61"/>
    <mergeCell ref="H60:H61"/>
    <mergeCell ref="U62:U63"/>
    <mergeCell ref="V62:V63"/>
    <mergeCell ref="AI58:AI59"/>
    <mergeCell ref="AJ58:AJ59"/>
    <mergeCell ref="U60:U61"/>
    <mergeCell ref="V60:V61"/>
    <mergeCell ref="W60:W61"/>
    <mergeCell ref="X60:X61"/>
    <mergeCell ref="A60:A61"/>
    <mergeCell ref="B60:B61"/>
    <mergeCell ref="C60:C61"/>
    <mergeCell ref="D60:D61"/>
    <mergeCell ref="E60:E61"/>
    <mergeCell ref="F60:F61"/>
    <mergeCell ref="I60:I61"/>
    <mergeCell ref="J60:J61"/>
    <mergeCell ref="K60:K61"/>
    <mergeCell ref="L60:L61"/>
    <mergeCell ref="AK58:AK59"/>
    <mergeCell ref="AL58:AL59"/>
    <mergeCell ref="Y60:Y61"/>
    <mergeCell ref="Z60:Z61"/>
    <mergeCell ref="Q60:Q61"/>
    <mergeCell ref="R60:R61"/>
    <mergeCell ref="S60:S61"/>
    <mergeCell ref="T60:T61"/>
    <mergeCell ref="M60:M61"/>
    <mergeCell ref="N60:N61"/>
    <mergeCell ref="O60:O61"/>
    <mergeCell ref="P60:P61"/>
    <mergeCell ref="AA60:AA61"/>
    <mergeCell ref="AB60:AB61"/>
    <mergeCell ref="R58:R59"/>
    <mergeCell ref="S58:S59"/>
    <mergeCell ref="T58:T59"/>
    <mergeCell ref="U58:U59"/>
    <mergeCell ref="V58:V59"/>
    <mergeCell ref="W58:W59"/>
    <mergeCell ref="X58:X59"/>
    <mergeCell ref="Y58:Y59"/>
    <mergeCell ref="AD58:AD59"/>
    <mergeCell ref="AE58:AE59"/>
    <mergeCell ref="AF58:AF59"/>
    <mergeCell ref="AG58:AG59"/>
    <mergeCell ref="Z58:Z59"/>
    <mergeCell ref="AA58:AA59"/>
    <mergeCell ref="AB58:AB59"/>
    <mergeCell ref="AC58:AC59"/>
    <mergeCell ref="AH58:AH59"/>
    <mergeCell ref="A58:A59"/>
    <mergeCell ref="B58:B59"/>
    <mergeCell ref="C58:C59"/>
    <mergeCell ref="D58:D59"/>
    <mergeCell ref="E58:E59"/>
    <mergeCell ref="F58:F59"/>
    <mergeCell ref="G58:G59"/>
    <mergeCell ref="H58:H59"/>
    <mergeCell ref="I58:I59"/>
    <mergeCell ref="N58:N59"/>
    <mergeCell ref="O58:O59"/>
    <mergeCell ref="P58:P59"/>
    <mergeCell ref="Q58:Q59"/>
    <mergeCell ref="J58:J59"/>
    <mergeCell ref="K58:K59"/>
    <mergeCell ref="L58:L59"/>
    <mergeCell ref="M58:M59"/>
    <mergeCell ref="Z56:Z57"/>
    <mergeCell ref="AA56:AA57"/>
    <mergeCell ref="AB56:AB57"/>
    <mergeCell ref="AC56:AC57"/>
    <mergeCell ref="V56:V57"/>
    <mergeCell ref="W56:W57"/>
    <mergeCell ref="X56:X57"/>
    <mergeCell ref="Y56:Y57"/>
    <mergeCell ref="AJ56:AJ57"/>
    <mergeCell ref="AK56:AK57"/>
    <mergeCell ref="AD56:AD57"/>
    <mergeCell ref="AE56:AE57"/>
    <mergeCell ref="AF56:AF57"/>
    <mergeCell ref="AG56:AG57"/>
    <mergeCell ref="G56:G57"/>
    <mergeCell ref="H56:H57"/>
    <mergeCell ref="AL56:AL57"/>
    <mergeCell ref="AB54:AB55"/>
    <mergeCell ref="AC54:AC55"/>
    <mergeCell ref="AD54:AD55"/>
    <mergeCell ref="AE54:AE55"/>
    <mergeCell ref="AF54:AF55"/>
    <mergeCell ref="AG54:AG55"/>
    <mergeCell ref="AH54:AH55"/>
    <mergeCell ref="A56:A57"/>
    <mergeCell ref="B56:B57"/>
    <mergeCell ref="C56:C57"/>
    <mergeCell ref="D56:D57"/>
    <mergeCell ref="E56:E57"/>
    <mergeCell ref="F56:F57"/>
    <mergeCell ref="I56:I57"/>
    <mergeCell ref="J56:J57"/>
    <mergeCell ref="K56:K57"/>
    <mergeCell ref="L56:L57"/>
    <mergeCell ref="AK54:AK55"/>
    <mergeCell ref="AL54:AL55"/>
    <mergeCell ref="AI54:AI55"/>
    <mergeCell ref="AJ54:AJ55"/>
    <mergeCell ref="AH56:AH57"/>
    <mergeCell ref="AI56:AI57"/>
    <mergeCell ref="Q56:Q57"/>
    <mergeCell ref="R56:R57"/>
    <mergeCell ref="S56:S57"/>
    <mergeCell ref="T56:T57"/>
    <mergeCell ref="M56:M57"/>
    <mergeCell ref="N56:N57"/>
    <mergeCell ref="O56:O57"/>
    <mergeCell ref="P56:P57"/>
    <mergeCell ref="G54:G55"/>
    <mergeCell ref="H54:H55"/>
    <mergeCell ref="U56:U57"/>
    <mergeCell ref="AH52:AH53"/>
    <mergeCell ref="AI52:AI53"/>
    <mergeCell ref="AJ52:AJ53"/>
    <mergeCell ref="U54:U55"/>
    <mergeCell ref="V54:V55"/>
    <mergeCell ref="W54:W55"/>
    <mergeCell ref="X54:X55"/>
    <mergeCell ref="A54:A55"/>
    <mergeCell ref="B54:B55"/>
    <mergeCell ref="C54:C55"/>
    <mergeCell ref="D54:D55"/>
    <mergeCell ref="E54:E55"/>
    <mergeCell ref="F54:F55"/>
    <mergeCell ref="I54:I55"/>
    <mergeCell ref="J54:J55"/>
    <mergeCell ref="K54:K55"/>
    <mergeCell ref="L54:L55"/>
    <mergeCell ref="AK52:AK53"/>
    <mergeCell ref="AL52:AL53"/>
    <mergeCell ref="Y54:Y55"/>
    <mergeCell ref="Z54:Z55"/>
    <mergeCell ref="Q54:Q55"/>
    <mergeCell ref="R54:R55"/>
    <mergeCell ref="S54:S55"/>
    <mergeCell ref="T54:T55"/>
    <mergeCell ref="M54:M55"/>
    <mergeCell ref="N54:N55"/>
    <mergeCell ref="O54:O55"/>
    <mergeCell ref="P54:P55"/>
    <mergeCell ref="AA54:AA55"/>
    <mergeCell ref="Q52:Q53"/>
    <mergeCell ref="R52:R53"/>
    <mergeCell ref="S52:S53"/>
    <mergeCell ref="T52:T53"/>
    <mergeCell ref="U52:U53"/>
    <mergeCell ref="V52:V53"/>
    <mergeCell ref="W52:W53"/>
    <mergeCell ref="X52:X53"/>
    <mergeCell ref="Y52:Y53"/>
    <mergeCell ref="AF52:AF53"/>
    <mergeCell ref="AG52:AG53"/>
    <mergeCell ref="Z52:Z53"/>
    <mergeCell ref="AA52:AA53"/>
    <mergeCell ref="AB52:AB53"/>
    <mergeCell ref="AC52:AC53"/>
    <mergeCell ref="W50:W51"/>
    <mergeCell ref="X50:X51"/>
    <mergeCell ref="Y50:Y51"/>
    <mergeCell ref="Z50:Z51"/>
    <mergeCell ref="AD52:AD53"/>
    <mergeCell ref="AE52:AE53"/>
    <mergeCell ref="AE50:AE51"/>
    <mergeCell ref="AF50:AF51"/>
    <mergeCell ref="AG50:AG51"/>
    <mergeCell ref="AH50:AH51"/>
    <mergeCell ref="AA50:AA51"/>
    <mergeCell ref="AB50:AB51"/>
    <mergeCell ref="AC50:AC51"/>
    <mergeCell ref="AD50:AD51"/>
    <mergeCell ref="E52:E53"/>
    <mergeCell ref="F52:F53"/>
    <mergeCell ref="G52:G53"/>
    <mergeCell ref="H52:H53"/>
    <mergeCell ref="A52:A53"/>
    <mergeCell ref="B52:B53"/>
    <mergeCell ref="C52:C53"/>
    <mergeCell ref="D52:D53"/>
    <mergeCell ref="M52:M53"/>
    <mergeCell ref="N52:N53"/>
    <mergeCell ref="O52:O53"/>
    <mergeCell ref="P52:P53"/>
    <mergeCell ref="I52:I53"/>
    <mergeCell ref="J52:J53"/>
    <mergeCell ref="K52:K53"/>
    <mergeCell ref="L52:L53"/>
    <mergeCell ref="G50:G51"/>
    <mergeCell ref="H50:H51"/>
    <mergeCell ref="AG48:AG49"/>
    <mergeCell ref="AH48:AH49"/>
    <mergeCell ref="AI48:AI49"/>
    <mergeCell ref="AJ48:AJ49"/>
    <mergeCell ref="AC48:AC49"/>
    <mergeCell ref="AD48:AD49"/>
    <mergeCell ref="AE48:AE49"/>
    <mergeCell ref="AF48:AF49"/>
    <mergeCell ref="A50:A51"/>
    <mergeCell ref="B50:B51"/>
    <mergeCell ref="C50:C51"/>
    <mergeCell ref="D50:D51"/>
    <mergeCell ref="E50:E51"/>
    <mergeCell ref="F50:F51"/>
    <mergeCell ref="I50:I51"/>
    <mergeCell ref="J50:J51"/>
    <mergeCell ref="K50:K51"/>
    <mergeCell ref="L50:L51"/>
    <mergeCell ref="AK48:AK49"/>
    <mergeCell ref="AL48:AL49"/>
    <mergeCell ref="AI50:AI51"/>
    <mergeCell ref="AJ50:AJ51"/>
    <mergeCell ref="AK50:AK51"/>
    <mergeCell ref="AL50:AL51"/>
    <mergeCell ref="Q50:Q51"/>
    <mergeCell ref="R50:R51"/>
    <mergeCell ref="S50:S51"/>
    <mergeCell ref="T50:T51"/>
    <mergeCell ref="M50:M51"/>
    <mergeCell ref="N50:N51"/>
    <mergeCell ref="O50:O51"/>
    <mergeCell ref="P50:P51"/>
    <mergeCell ref="G48:G49"/>
    <mergeCell ref="H48:H49"/>
    <mergeCell ref="U50:U51"/>
    <mergeCell ref="V50:V51"/>
    <mergeCell ref="AI46:AI47"/>
    <mergeCell ref="AJ46:AJ47"/>
    <mergeCell ref="U48:U49"/>
    <mergeCell ref="V48:V49"/>
    <mergeCell ref="W48:W49"/>
    <mergeCell ref="X48:X49"/>
    <mergeCell ref="A48:A49"/>
    <mergeCell ref="B48:B49"/>
    <mergeCell ref="C48:C49"/>
    <mergeCell ref="D48:D49"/>
    <mergeCell ref="E48:E49"/>
    <mergeCell ref="F48:F49"/>
    <mergeCell ref="I48:I49"/>
    <mergeCell ref="J48:J49"/>
    <mergeCell ref="K48:K49"/>
    <mergeCell ref="L48:L49"/>
    <mergeCell ref="AK46:AK47"/>
    <mergeCell ref="AL46:AL47"/>
    <mergeCell ref="Y48:Y49"/>
    <mergeCell ref="Z48:Z49"/>
    <mergeCell ref="Q48:Q49"/>
    <mergeCell ref="R48:R49"/>
    <mergeCell ref="S48:S49"/>
    <mergeCell ref="T48:T49"/>
    <mergeCell ref="M48:M49"/>
    <mergeCell ref="N48:N49"/>
    <mergeCell ref="O48:O49"/>
    <mergeCell ref="P48:P49"/>
    <mergeCell ref="AA48:AA49"/>
    <mergeCell ref="AB48:AB49"/>
    <mergeCell ref="R46:R47"/>
    <mergeCell ref="S46:S47"/>
    <mergeCell ref="T46:T47"/>
    <mergeCell ref="U46:U47"/>
    <mergeCell ref="V46:V47"/>
    <mergeCell ref="W46:W47"/>
    <mergeCell ref="X46:X47"/>
    <mergeCell ref="Y46:Y47"/>
    <mergeCell ref="AD46:AD47"/>
    <mergeCell ref="AE46:AE47"/>
    <mergeCell ref="AF46:AF47"/>
    <mergeCell ref="AG46:AG47"/>
    <mergeCell ref="Z46:Z47"/>
    <mergeCell ref="AA46:AA47"/>
    <mergeCell ref="AB46:AB47"/>
    <mergeCell ref="AC46:AC47"/>
    <mergeCell ref="AH46:AH47"/>
    <mergeCell ref="A46:A47"/>
    <mergeCell ref="B46:B47"/>
    <mergeCell ref="C46:C47"/>
    <mergeCell ref="D46:D47"/>
    <mergeCell ref="E46:E47"/>
    <mergeCell ref="F46:F47"/>
    <mergeCell ref="G46:G47"/>
    <mergeCell ref="H46:H47"/>
    <mergeCell ref="I46:I47"/>
    <mergeCell ref="N46:N47"/>
    <mergeCell ref="O46:O47"/>
    <mergeCell ref="P46:P47"/>
    <mergeCell ref="Q46:Q47"/>
    <mergeCell ref="J46:J47"/>
    <mergeCell ref="K46:K47"/>
    <mergeCell ref="L46:L47"/>
    <mergeCell ref="M46:M47"/>
    <mergeCell ref="Z44:Z45"/>
    <mergeCell ref="AA44:AA45"/>
    <mergeCell ref="AB44:AB45"/>
    <mergeCell ref="AC44:AC45"/>
    <mergeCell ref="V44:V45"/>
    <mergeCell ref="W44:W45"/>
    <mergeCell ref="X44:X45"/>
    <mergeCell ref="Y44:Y45"/>
    <mergeCell ref="AJ44:AJ45"/>
    <mergeCell ref="AK44:AK45"/>
    <mergeCell ref="AD44:AD45"/>
    <mergeCell ref="AE44:AE45"/>
    <mergeCell ref="AF44:AF45"/>
    <mergeCell ref="AG44:AG45"/>
    <mergeCell ref="G44:G45"/>
    <mergeCell ref="H44:H45"/>
    <mergeCell ref="AL44:AL45"/>
    <mergeCell ref="AB42:AB43"/>
    <mergeCell ref="AC42:AC43"/>
    <mergeCell ref="AD42:AD43"/>
    <mergeCell ref="AE42:AE43"/>
    <mergeCell ref="AF42:AF43"/>
    <mergeCell ref="AG42:AG43"/>
    <mergeCell ref="AH42:AH43"/>
    <mergeCell ref="A44:A45"/>
    <mergeCell ref="B44:B45"/>
    <mergeCell ref="C44:C45"/>
    <mergeCell ref="D44:D45"/>
    <mergeCell ref="E44:E45"/>
    <mergeCell ref="F44:F45"/>
    <mergeCell ref="I44:I45"/>
    <mergeCell ref="J44:J45"/>
    <mergeCell ref="K44:K45"/>
    <mergeCell ref="L44:L45"/>
    <mergeCell ref="AK42:AK43"/>
    <mergeCell ref="AL42:AL43"/>
    <mergeCell ref="AI42:AI43"/>
    <mergeCell ref="AJ42:AJ43"/>
    <mergeCell ref="AH44:AH45"/>
    <mergeCell ref="AI44:AI45"/>
    <mergeCell ref="Q44:Q45"/>
    <mergeCell ref="R44:R45"/>
    <mergeCell ref="S44:S45"/>
    <mergeCell ref="T44:T45"/>
    <mergeCell ref="M44:M45"/>
    <mergeCell ref="N44:N45"/>
    <mergeCell ref="O44:O45"/>
    <mergeCell ref="P44:P45"/>
    <mergeCell ref="G42:G43"/>
    <mergeCell ref="H42:H43"/>
    <mergeCell ref="U44:U45"/>
    <mergeCell ref="AH40:AH41"/>
    <mergeCell ref="AI40:AI41"/>
    <mergeCell ref="AJ40:AJ41"/>
    <mergeCell ref="U42:U43"/>
    <mergeCell ref="V42:V43"/>
    <mergeCell ref="W42:W43"/>
    <mergeCell ref="X42:X43"/>
    <mergeCell ref="A42:A43"/>
    <mergeCell ref="B42:B43"/>
    <mergeCell ref="C42:C43"/>
    <mergeCell ref="D42:D43"/>
    <mergeCell ref="E42:E43"/>
    <mergeCell ref="F42:F43"/>
    <mergeCell ref="I42:I43"/>
    <mergeCell ref="J42:J43"/>
    <mergeCell ref="K42:K43"/>
    <mergeCell ref="L42:L43"/>
    <mergeCell ref="AK40:AK41"/>
    <mergeCell ref="AL40:AL41"/>
    <mergeCell ref="Y42:Y43"/>
    <mergeCell ref="Z42:Z43"/>
    <mergeCell ref="Q42:Q43"/>
    <mergeCell ref="R42:R43"/>
    <mergeCell ref="S42:S43"/>
    <mergeCell ref="T42:T43"/>
    <mergeCell ref="M42:M43"/>
    <mergeCell ref="N42:N43"/>
    <mergeCell ref="O42:O43"/>
    <mergeCell ref="P42:P43"/>
    <mergeCell ref="AA42:AA43"/>
    <mergeCell ref="Q40:Q41"/>
    <mergeCell ref="R40:R41"/>
    <mergeCell ref="S40:S41"/>
    <mergeCell ref="T40:T41"/>
    <mergeCell ref="U40:U41"/>
    <mergeCell ref="V40:V41"/>
    <mergeCell ref="W40:W41"/>
    <mergeCell ref="X40:X41"/>
    <mergeCell ref="Y40:Y41"/>
    <mergeCell ref="AF40:AF41"/>
    <mergeCell ref="AG40:AG41"/>
    <mergeCell ref="Z40:Z41"/>
    <mergeCell ref="AA40:AA41"/>
    <mergeCell ref="AB40:AB41"/>
    <mergeCell ref="AC40:AC41"/>
    <mergeCell ref="W38:W39"/>
    <mergeCell ref="X38:X39"/>
    <mergeCell ref="Y38:Y39"/>
    <mergeCell ref="Z38:Z39"/>
    <mergeCell ref="AD40:AD41"/>
    <mergeCell ref="AE40:AE41"/>
    <mergeCell ref="AE38:AE39"/>
    <mergeCell ref="AF38:AF39"/>
    <mergeCell ref="AG38:AG39"/>
    <mergeCell ref="AH38:AH39"/>
    <mergeCell ref="AA38:AA39"/>
    <mergeCell ref="AB38:AB39"/>
    <mergeCell ref="AC38:AC39"/>
    <mergeCell ref="AD38:AD39"/>
    <mergeCell ref="E40:E41"/>
    <mergeCell ref="F40:F41"/>
    <mergeCell ref="G40:G41"/>
    <mergeCell ref="H40:H41"/>
    <mergeCell ref="A40:A41"/>
    <mergeCell ref="B40:B41"/>
    <mergeCell ref="C40:C41"/>
    <mergeCell ref="D40:D41"/>
    <mergeCell ref="M40:M41"/>
    <mergeCell ref="N40:N41"/>
    <mergeCell ref="O40:O41"/>
    <mergeCell ref="P40:P41"/>
    <mergeCell ref="I40:I41"/>
    <mergeCell ref="J40:J41"/>
    <mergeCell ref="K40:K41"/>
    <mergeCell ref="L40:L41"/>
    <mergeCell ref="G38:G39"/>
    <mergeCell ref="H38:H39"/>
    <mergeCell ref="AG36:AG37"/>
    <mergeCell ref="AH36:AH37"/>
    <mergeCell ref="AI36:AI37"/>
    <mergeCell ref="AJ36:AJ37"/>
    <mergeCell ref="AC36:AC37"/>
    <mergeCell ref="AD36:AD37"/>
    <mergeCell ref="AE36:AE37"/>
    <mergeCell ref="AF36:AF37"/>
    <mergeCell ref="A38:A39"/>
    <mergeCell ref="B38:B39"/>
    <mergeCell ref="C38:C39"/>
    <mergeCell ref="D38:D39"/>
    <mergeCell ref="E38:E39"/>
    <mergeCell ref="F38:F39"/>
    <mergeCell ref="I38:I39"/>
    <mergeCell ref="J38:J39"/>
    <mergeCell ref="K38:K39"/>
    <mergeCell ref="L38:L39"/>
    <mergeCell ref="AK36:AK37"/>
    <mergeCell ref="AL36:AL37"/>
    <mergeCell ref="AI38:AI39"/>
    <mergeCell ref="AJ38:AJ39"/>
    <mergeCell ref="AK38:AK39"/>
    <mergeCell ref="AL38:AL39"/>
    <mergeCell ref="Q38:Q39"/>
    <mergeCell ref="R38:R39"/>
    <mergeCell ref="S38:S39"/>
    <mergeCell ref="T38:T39"/>
    <mergeCell ref="M38:M39"/>
    <mergeCell ref="N38:N39"/>
    <mergeCell ref="O38:O39"/>
    <mergeCell ref="P38:P39"/>
    <mergeCell ref="G36:G37"/>
    <mergeCell ref="H36:H37"/>
    <mergeCell ref="U38:U39"/>
    <mergeCell ref="V38:V39"/>
    <mergeCell ref="AI34:AI35"/>
    <mergeCell ref="AJ34:AJ35"/>
    <mergeCell ref="U36:U37"/>
    <mergeCell ref="V36:V37"/>
    <mergeCell ref="W36:W37"/>
    <mergeCell ref="X36:X37"/>
    <mergeCell ref="A36:A37"/>
    <mergeCell ref="B36:B37"/>
    <mergeCell ref="C36:C37"/>
    <mergeCell ref="D36:D37"/>
    <mergeCell ref="E36:E37"/>
    <mergeCell ref="F36:F37"/>
    <mergeCell ref="I36:I37"/>
    <mergeCell ref="J36:J37"/>
    <mergeCell ref="K36:K37"/>
    <mergeCell ref="L36:L37"/>
    <mergeCell ref="AK34:AK35"/>
    <mergeCell ref="AL34:AL35"/>
    <mergeCell ref="Y36:Y37"/>
    <mergeCell ref="Z36:Z37"/>
    <mergeCell ref="Q36:Q37"/>
    <mergeCell ref="R36:R37"/>
    <mergeCell ref="S36:S37"/>
    <mergeCell ref="T36:T37"/>
    <mergeCell ref="M36:M37"/>
    <mergeCell ref="N36:N37"/>
    <mergeCell ref="O36:O37"/>
    <mergeCell ref="P36:P37"/>
    <mergeCell ref="AA36:AA37"/>
    <mergeCell ref="AB36:AB37"/>
    <mergeCell ref="R34:R35"/>
    <mergeCell ref="S34:S35"/>
    <mergeCell ref="T34:T35"/>
    <mergeCell ref="U34:U35"/>
    <mergeCell ref="V34:V35"/>
    <mergeCell ref="W34:W35"/>
    <mergeCell ref="X34:X35"/>
    <mergeCell ref="Y34:Y35"/>
    <mergeCell ref="AD34:AD35"/>
    <mergeCell ref="AE34:AE35"/>
    <mergeCell ref="AF34:AF35"/>
    <mergeCell ref="AG34:AG35"/>
    <mergeCell ref="Z34:Z35"/>
    <mergeCell ref="AA34:AA35"/>
    <mergeCell ref="AB34:AB35"/>
    <mergeCell ref="AC34:AC35"/>
    <mergeCell ref="AH34:AH35"/>
    <mergeCell ref="A34:A35"/>
    <mergeCell ref="B34:B35"/>
    <mergeCell ref="C34:C35"/>
    <mergeCell ref="D34:D35"/>
    <mergeCell ref="E34:E35"/>
    <mergeCell ref="F34:F35"/>
    <mergeCell ref="G34:G35"/>
    <mergeCell ref="H34:H35"/>
    <mergeCell ref="I34:I35"/>
    <mergeCell ref="N34:N35"/>
    <mergeCell ref="O34:O35"/>
    <mergeCell ref="P34:P35"/>
    <mergeCell ref="Q34:Q35"/>
    <mergeCell ref="J34:J35"/>
    <mergeCell ref="K34:K35"/>
    <mergeCell ref="L34:L35"/>
    <mergeCell ref="M34:M35"/>
    <mergeCell ref="Z32:Z33"/>
    <mergeCell ref="AA32:AA33"/>
    <mergeCell ref="AB32:AB33"/>
    <mergeCell ref="AC32:AC33"/>
    <mergeCell ref="V32:V33"/>
    <mergeCell ref="W32:W33"/>
    <mergeCell ref="X32:X33"/>
    <mergeCell ref="Y32:Y33"/>
    <mergeCell ref="AJ32:AJ33"/>
    <mergeCell ref="AK32:AK33"/>
    <mergeCell ref="AD32:AD33"/>
    <mergeCell ref="AE32:AE33"/>
    <mergeCell ref="AF32:AF33"/>
    <mergeCell ref="AG32:AG33"/>
    <mergeCell ref="G32:G33"/>
    <mergeCell ref="H32:H33"/>
    <mergeCell ref="AL32:AL33"/>
    <mergeCell ref="AB30:AB31"/>
    <mergeCell ref="AC30:AC31"/>
    <mergeCell ref="AD30:AD31"/>
    <mergeCell ref="AE30:AE31"/>
    <mergeCell ref="AF30:AF31"/>
    <mergeCell ref="AG30:AG31"/>
    <mergeCell ref="AH30:AH31"/>
    <mergeCell ref="A32:A33"/>
    <mergeCell ref="B32:B33"/>
    <mergeCell ref="C32:C33"/>
    <mergeCell ref="D32:D33"/>
    <mergeCell ref="E32:E33"/>
    <mergeCell ref="F32:F33"/>
    <mergeCell ref="I32:I33"/>
    <mergeCell ref="J32:J33"/>
    <mergeCell ref="K32:K33"/>
    <mergeCell ref="L32:L33"/>
    <mergeCell ref="AK30:AK31"/>
    <mergeCell ref="AL30:AL31"/>
    <mergeCell ref="AI30:AI31"/>
    <mergeCell ref="AJ30:AJ31"/>
    <mergeCell ref="AH32:AH33"/>
    <mergeCell ref="AI32:AI33"/>
    <mergeCell ref="Q32:Q33"/>
    <mergeCell ref="R32:R33"/>
    <mergeCell ref="S32:S33"/>
    <mergeCell ref="T32:T33"/>
    <mergeCell ref="M32:M33"/>
    <mergeCell ref="N32:N33"/>
    <mergeCell ref="O32:O33"/>
    <mergeCell ref="P32:P33"/>
    <mergeCell ref="G30:G31"/>
    <mergeCell ref="H30:H31"/>
    <mergeCell ref="U32:U33"/>
    <mergeCell ref="AH28:AH29"/>
    <mergeCell ref="AI28:AI29"/>
    <mergeCell ref="AJ28:AJ29"/>
    <mergeCell ref="U30:U31"/>
    <mergeCell ref="V30:V31"/>
    <mergeCell ref="W30:W31"/>
    <mergeCell ref="X30:X31"/>
    <mergeCell ref="A30:A31"/>
    <mergeCell ref="B30:B31"/>
    <mergeCell ref="C30:C31"/>
    <mergeCell ref="D30:D31"/>
    <mergeCell ref="E30:E31"/>
    <mergeCell ref="F30:F31"/>
    <mergeCell ref="I30:I31"/>
    <mergeCell ref="J30:J31"/>
    <mergeCell ref="K30:K31"/>
    <mergeCell ref="L30:L31"/>
    <mergeCell ref="AK28:AK29"/>
    <mergeCell ref="AL28:AL29"/>
    <mergeCell ref="Y30:Y31"/>
    <mergeCell ref="Z30:Z31"/>
    <mergeCell ref="Q30:Q31"/>
    <mergeCell ref="R30:R31"/>
    <mergeCell ref="S30:S31"/>
    <mergeCell ref="T30:T31"/>
    <mergeCell ref="M30:M31"/>
    <mergeCell ref="N30:N31"/>
    <mergeCell ref="O30:O31"/>
    <mergeCell ref="P30:P31"/>
    <mergeCell ref="AA30:AA31"/>
    <mergeCell ref="Q28:Q29"/>
    <mergeCell ref="R28:R29"/>
    <mergeCell ref="S28:S29"/>
    <mergeCell ref="T28:T29"/>
    <mergeCell ref="U28:U29"/>
    <mergeCell ref="V28:V29"/>
    <mergeCell ref="W28:W29"/>
    <mergeCell ref="X28:X29"/>
    <mergeCell ref="Y28:Y29"/>
    <mergeCell ref="AF28:AF29"/>
    <mergeCell ref="AG28:AG29"/>
    <mergeCell ref="Z28:Z29"/>
    <mergeCell ref="AA28:AA29"/>
    <mergeCell ref="AB28:AB29"/>
    <mergeCell ref="AC28:AC29"/>
    <mergeCell ref="W26:W27"/>
    <mergeCell ref="X26:X27"/>
    <mergeCell ref="Y26:Y27"/>
    <mergeCell ref="Z26:Z27"/>
    <mergeCell ref="AD28:AD29"/>
    <mergeCell ref="AE28:AE29"/>
    <mergeCell ref="AE26:AE27"/>
    <mergeCell ref="AF26:AF27"/>
    <mergeCell ref="AG26:AG27"/>
    <mergeCell ref="AH26:AH27"/>
    <mergeCell ref="AA26:AA27"/>
    <mergeCell ref="AB26:AB27"/>
    <mergeCell ref="AC26:AC27"/>
    <mergeCell ref="AD26:AD27"/>
    <mergeCell ref="E28:E29"/>
    <mergeCell ref="F28:F29"/>
    <mergeCell ref="G28:G29"/>
    <mergeCell ref="H28:H29"/>
    <mergeCell ref="A28:A29"/>
    <mergeCell ref="B28:B29"/>
    <mergeCell ref="C28:C29"/>
    <mergeCell ref="D28:D29"/>
    <mergeCell ref="M28:M29"/>
    <mergeCell ref="N28:N29"/>
    <mergeCell ref="O28:O29"/>
    <mergeCell ref="P28:P29"/>
    <mergeCell ref="I28:I29"/>
    <mergeCell ref="J28:J29"/>
    <mergeCell ref="K28:K29"/>
    <mergeCell ref="L28:L29"/>
    <mergeCell ref="G26:G27"/>
    <mergeCell ref="H26:H27"/>
    <mergeCell ref="AG24:AG25"/>
    <mergeCell ref="AH24:AH25"/>
    <mergeCell ref="AI24:AI25"/>
    <mergeCell ref="AJ24:AJ25"/>
    <mergeCell ref="AC24:AC25"/>
    <mergeCell ref="AD24:AD25"/>
    <mergeCell ref="AE24:AE25"/>
    <mergeCell ref="AF24:AF25"/>
    <mergeCell ref="A26:A27"/>
    <mergeCell ref="B26:B27"/>
    <mergeCell ref="C26:C27"/>
    <mergeCell ref="D26:D27"/>
    <mergeCell ref="E26:E27"/>
    <mergeCell ref="F26:F27"/>
    <mergeCell ref="I26:I27"/>
    <mergeCell ref="J26:J27"/>
    <mergeCell ref="K26:K27"/>
    <mergeCell ref="L26:L27"/>
    <mergeCell ref="AK24:AK25"/>
    <mergeCell ref="AL24:AL25"/>
    <mergeCell ref="AI26:AI27"/>
    <mergeCell ref="AJ26:AJ27"/>
    <mergeCell ref="AK26:AK27"/>
    <mergeCell ref="AL26:AL27"/>
    <mergeCell ref="Q26:Q27"/>
    <mergeCell ref="R26:R27"/>
    <mergeCell ref="S26:S27"/>
    <mergeCell ref="T26:T27"/>
    <mergeCell ref="M26:M27"/>
    <mergeCell ref="N26:N27"/>
    <mergeCell ref="O26:O27"/>
    <mergeCell ref="P26:P27"/>
    <mergeCell ref="G24:G25"/>
    <mergeCell ref="H24:H25"/>
    <mergeCell ref="U26:U27"/>
    <mergeCell ref="V26:V27"/>
    <mergeCell ref="AI22:AI23"/>
    <mergeCell ref="AJ22:AJ23"/>
    <mergeCell ref="U24:U25"/>
    <mergeCell ref="V24:V25"/>
    <mergeCell ref="W24:W25"/>
    <mergeCell ref="X24:X25"/>
    <mergeCell ref="A24:A25"/>
    <mergeCell ref="B24:B25"/>
    <mergeCell ref="C24:C25"/>
    <mergeCell ref="D24:D25"/>
    <mergeCell ref="E24:E25"/>
    <mergeCell ref="F24:F25"/>
    <mergeCell ref="I24:I25"/>
    <mergeCell ref="J24:J25"/>
    <mergeCell ref="K24:K25"/>
    <mergeCell ref="L24:L25"/>
    <mergeCell ref="AK22:AK23"/>
    <mergeCell ref="AL22:AL23"/>
    <mergeCell ref="Y24:Y25"/>
    <mergeCell ref="Z24:Z25"/>
    <mergeCell ref="Q24:Q25"/>
    <mergeCell ref="R24:R25"/>
    <mergeCell ref="S24:S25"/>
    <mergeCell ref="T24:T25"/>
    <mergeCell ref="M24:M25"/>
    <mergeCell ref="N24:N25"/>
    <mergeCell ref="O24:O25"/>
    <mergeCell ref="P24:P25"/>
    <mergeCell ref="AA24:AA25"/>
    <mergeCell ref="AB24:AB25"/>
    <mergeCell ref="R22:R23"/>
    <mergeCell ref="S22:S23"/>
    <mergeCell ref="T22:T23"/>
    <mergeCell ref="U22:U23"/>
    <mergeCell ref="V22:V23"/>
    <mergeCell ref="W22:W23"/>
    <mergeCell ref="X22:X23"/>
    <mergeCell ref="Y22:Y23"/>
    <mergeCell ref="AD22:AD23"/>
    <mergeCell ref="AE22:AE23"/>
    <mergeCell ref="AF22:AF23"/>
    <mergeCell ref="AG22:AG23"/>
    <mergeCell ref="Z22:Z23"/>
    <mergeCell ref="AA22:AA23"/>
    <mergeCell ref="AB22:AB23"/>
    <mergeCell ref="AC22:AC23"/>
    <mergeCell ref="AH22:AH23"/>
    <mergeCell ref="A22:A23"/>
    <mergeCell ref="B22:B23"/>
    <mergeCell ref="C22:C23"/>
    <mergeCell ref="D22:D23"/>
    <mergeCell ref="E22:E23"/>
    <mergeCell ref="F22:F23"/>
    <mergeCell ref="G22:G23"/>
    <mergeCell ref="H22:H23"/>
    <mergeCell ref="I22:I23"/>
    <mergeCell ref="N22:N23"/>
    <mergeCell ref="O22:O23"/>
    <mergeCell ref="P22:P23"/>
    <mergeCell ref="Q22:Q23"/>
    <mergeCell ref="J22:J23"/>
    <mergeCell ref="K22:K23"/>
    <mergeCell ref="L22:L23"/>
    <mergeCell ref="M22:M23"/>
    <mergeCell ref="Z20:Z21"/>
    <mergeCell ref="AA20:AA21"/>
    <mergeCell ref="AB20:AB21"/>
    <mergeCell ref="AC20:AC21"/>
    <mergeCell ref="V20:V21"/>
    <mergeCell ref="W20:W21"/>
    <mergeCell ref="X20:X21"/>
    <mergeCell ref="Y20:Y21"/>
    <mergeCell ref="AJ20:AJ21"/>
    <mergeCell ref="AK20:AK21"/>
    <mergeCell ref="AD20:AD21"/>
    <mergeCell ref="AE20:AE21"/>
    <mergeCell ref="AF20:AF21"/>
    <mergeCell ref="AG20:AG21"/>
    <mergeCell ref="G20:G21"/>
    <mergeCell ref="H20:H21"/>
    <mergeCell ref="AL20:AL21"/>
    <mergeCell ref="AB18:AB19"/>
    <mergeCell ref="AC18:AC19"/>
    <mergeCell ref="AD18:AD19"/>
    <mergeCell ref="AE18:AE19"/>
    <mergeCell ref="AF18:AF19"/>
    <mergeCell ref="AG18:AG19"/>
    <mergeCell ref="AH18:AH19"/>
    <mergeCell ref="A20:A21"/>
    <mergeCell ref="B20:B21"/>
    <mergeCell ref="C20:C21"/>
    <mergeCell ref="D20:D21"/>
    <mergeCell ref="E20:E21"/>
    <mergeCell ref="F20:F21"/>
    <mergeCell ref="I20:I21"/>
    <mergeCell ref="J20:J21"/>
    <mergeCell ref="K20:K21"/>
    <mergeCell ref="L20:L21"/>
    <mergeCell ref="AK18:AK19"/>
    <mergeCell ref="AL18:AL19"/>
    <mergeCell ref="AI18:AI19"/>
    <mergeCell ref="AJ18:AJ19"/>
    <mergeCell ref="AH20:AH21"/>
    <mergeCell ref="AI20:AI21"/>
    <mergeCell ref="Q20:Q21"/>
    <mergeCell ref="R20:R21"/>
    <mergeCell ref="S20:S21"/>
    <mergeCell ref="T20:T21"/>
    <mergeCell ref="M20:M21"/>
    <mergeCell ref="N20:N21"/>
    <mergeCell ref="O20:O21"/>
    <mergeCell ref="P20:P21"/>
    <mergeCell ref="G18:G19"/>
    <mergeCell ref="H18:H19"/>
    <mergeCell ref="U20:U21"/>
    <mergeCell ref="AH16:AH17"/>
    <mergeCell ref="AI16:AI17"/>
    <mergeCell ref="AJ16:AJ17"/>
    <mergeCell ref="U18:U19"/>
    <mergeCell ref="V18:V19"/>
    <mergeCell ref="W18:W19"/>
    <mergeCell ref="X18:X19"/>
    <mergeCell ref="A18:A19"/>
    <mergeCell ref="B18:B19"/>
    <mergeCell ref="C18:C19"/>
    <mergeCell ref="D18:D19"/>
    <mergeCell ref="E18:E19"/>
    <mergeCell ref="F18:F19"/>
    <mergeCell ref="I18:I19"/>
    <mergeCell ref="J18:J19"/>
    <mergeCell ref="K18:K19"/>
    <mergeCell ref="L18:L19"/>
    <mergeCell ref="AK16:AK17"/>
    <mergeCell ref="AL16:AL17"/>
    <mergeCell ref="Y18:Y19"/>
    <mergeCell ref="Z18:Z19"/>
    <mergeCell ref="Q18:Q19"/>
    <mergeCell ref="R18:R19"/>
    <mergeCell ref="S18:S19"/>
    <mergeCell ref="T18:T19"/>
    <mergeCell ref="M18:M19"/>
    <mergeCell ref="N18:N19"/>
    <mergeCell ref="O18:O19"/>
    <mergeCell ref="P18:P19"/>
    <mergeCell ref="AA18:AA19"/>
    <mergeCell ref="Q16:Q17"/>
    <mergeCell ref="R16:R17"/>
    <mergeCell ref="S16:S17"/>
    <mergeCell ref="T16:T17"/>
    <mergeCell ref="U16:U17"/>
    <mergeCell ref="V16:V17"/>
    <mergeCell ref="W16:W17"/>
    <mergeCell ref="X16:X17"/>
    <mergeCell ref="Y16:Y17"/>
    <mergeCell ref="AF16:AF17"/>
    <mergeCell ref="AG16:AG17"/>
    <mergeCell ref="Z16:Z17"/>
    <mergeCell ref="AA16:AA17"/>
    <mergeCell ref="AB16:AB17"/>
    <mergeCell ref="AC16:AC17"/>
    <mergeCell ref="W14:W15"/>
    <mergeCell ref="X14:X15"/>
    <mergeCell ref="Y14:Y15"/>
    <mergeCell ref="Z14:Z15"/>
    <mergeCell ref="AD16:AD17"/>
    <mergeCell ref="AE16:AE17"/>
    <mergeCell ref="AE14:AE15"/>
    <mergeCell ref="AF14:AF15"/>
    <mergeCell ref="AG14:AG15"/>
    <mergeCell ref="AH14:AH15"/>
    <mergeCell ref="AA14:AA15"/>
    <mergeCell ref="AB14:AB15"/>
    <mergeCell ref="AC14:AC15"/>
    <mergeCell ref="AD14:AD15"/>
    <mergeCell ref="E16:E17"/>
    <mergeCell ref="F16:F17"/>
    <mergeCell ref="G16:G17"/>
    <mergeCell ref="H16:H17"/>
    <mergeCell ref="A16:A17"/>
    <mergeCell ref="B16:B17"/>
    <mergeCell ref="C16:C17"/>
    <mergeCell ref="D16:D17"/>
    <mergeCell ref="M16:M17"/>
    <mergeCell ref="N16:N17"/>
    <mergeCell ref="O16:O17"/>
    <mergeCell ref="P16:P17"/>
    <mergeCell ref="I16:I17"/>
    <mergeCell ref="J16:J17"/>
    <mergeCell ref="K16:K17"/>
    <mergeCell ref="L16:L17"/>
    <mergeCell ref="G14:G15"/>
    <mergeCell ref="H14:H15"/>
    <mergeCell ref="AG12:AG13"/>
    <mergeCell ref="AH12:AH13"/>
    <mergeCell ref="AI12:AI13"/>
    <mergeCell ref="AJ12:AJ13"/>
    <mergeCell ref="AC12:AC13"/>
    <mergeCell ref="AD12:AD13"/>
    <mergeCell ref="AE12:AE13"/>
    <mergeCell ref="AF12:AF13"/>
    <mergeCell ref="A14:A15"/>
    <mergeCell ref="B14:B15"/>
    <mergeCell ref="C14:C15"/>
    <mergeCell ref="D14:D15"/>
    <mergeCell ref="E14:E15"/>
    <mergeCell ref="F14:F15"/>
    <mergeCell ref="I14:I15"/>
    <mergeCell ref="J14:J15"/>
    <mergeCell ref="K14:K15"/>
    <mergeCell ref="L14:L15"/>
    <mergeCell ref="AK12:AK13"/>
    <mergeCell ref="AL12:AL13"/>
    <mergeCell ref="AI14:AI15"/>
    <mergeCell ref="AJ14:AJ15"/>
    <mergeCell ref="AK14:AK15"/>
    <mergeCell ref="AL14:AL15"/>
    <mergeCell ref="Q14:Q15"/>
    <mergeCell ref="R14:R15"/>
    <mergeCell ref="S14:S15"/>
    <mergeCell ref="T14:T15"/>
    <mergeCell ref="M14:M15"/>
    <mergeCell ref="N14:N15"/>
    <mergeCell ref="O14:O15"/>
    <mergeCell ref="P14:P15"/>
    <mergeCell ref="G12:G13"/>
    <mergeCell ref="H12:H13"/>
    <mergeCell ref="U14:U15"/>
    <mergeCell ref="V14:V15"/>
    <mergeCell ref="AI10:AI11"/>
    <mergeCell ref="AJ10:AJ11"/>
    <mergeCell ref="U12:U13"/>
    <mergeCell ref="V12:V13"/>
    <mergeCell ref="W12:W13"/>
    <mergeCell ref="X12:X13"/>
    <mergeCell ref="A12:A13"/>
    <mergeCell ref="B12:B13"/>
    <mergeCell ref="C12:C13"/>
    <mergeCell ref="D12:D13"/>
    <mergeCell ref="E12:E13"/>
    <mergeCell ref="F12:F13"/>
    <mergeCell ref="I12:I13"/>
    <mergeCell ref="J12:J13"/>
    <mergeCell ref="K12:K13"/>
    <mergeCell ref="L12:L13"/>
    <mergeCell ref="AK10:AK11"/>
    <mergeCell ref="AL10:AL11"/>
    <mergeCell ref="Y12:Y13"/>
    <mergeCell ref="Z12:Z13"/>
    <mergeCell ref="Q12:Q13"/>
    <mergeCell ref="R12:R13"/>
    <mergeCell ref="S12:S13"/>
    <mergeCell ref="T12:T13"/>
    <mergeCell ref="M12:M13"/>
    <mergeCell ref="N12:N13"/>
    <mergeCell ref="O12:O13"/>
    <mergeCell ref="P12:P13"/>
    <mergeCell ref="T10:T11"/>
    <mergeCell ref="U10:U11"/>
    <mergeCell ref="V10:V11"/>
    <mergeCell ref="W10:W11"/>
    <mergeCell ref="X10:X11"/>
    <mergeCell ref="Y10:Y11"/>
    <mergeCell ref="Z10:Z11"/>
    <mergeCell ref="AA10:AA11"/>
    <mergeCell ref="AB10:AB11"/>
    <mergeCell ref="AC10:AC11"/>
    <mergeCell ref="AA12:AA13"/>
    <mergeCell ref="AB12:AB13"/>
    <mergeCell ref="AE8:AE9"/>
    <mergeCell ref="AF8:AF9"/>
    <mergeCell ref="AD10:AD11"/>
    <mergeCell ref="AE10:AE11"/>
    <mergeCell ref="AF10:AF11"/>
    <mergeCell ref="AG10:AG11"/>
    <mergeCell ref="G10:G11"/>
    <mergeCell ref="H10:H11"/>
    <mergeCell ref="AG8:AG9"/>
    <mergeCell ref="AH8:AH9"/>
    <mergeCell ref="AI8:AI9"/>
    <mergeCell ref="AJ8:AJ9"/>
    <mergeCell ref="AH10:AH11"/>
    <mergeCell ref="X8:X9"/>
    <mergeCell ref="Y8:Y9"/>
    <mergeCell ref="Z8:Z9"/>
    <mergeCell ref="A10:A11"/>
    <mergeCell ref="B10:B11"/>
    <mergeCell ref="C10:C11"/>
    <mergeCell ref="D10:D11"/>
    <mergeCell ref="E10:E11"/>
    <mergeCell ref="F10:F11"/>
    <mergeCell ref="I10:I11"/>
    <mergeCell ref="J10:J11"/>
    <mergeCell ref="K10:K11"/>
    <mergeCell ref="L10:L11"/>
    <mergeCell ref="AK8:AK9"/>
    <mergeCell ref="AL8:AL9"/>
    <mergeCell ref="AA8:AA9"/>
    <mergeCell ref="AB8:AB9"/>
    <mergeCell ref="AC8:AC9"/>
    <mergeCell ref="AD8:AD9"/>
    <mergeCell ref="S8:S9"/>
    <mergeCell ref="T8:T9"/>
    <mergeCell ref="U8:U9"/>
    <mergeCell ref="V8:V9"/>
    <mergeCell ref="M10:M11"/>
    <mergeCell ref="N10:N11"/>
    <mergeCell ref="O10:O11"/>
    <mergeCell ref="P10:P11"/>
    <mergeCell ref="R10:R11"/>
    <mergeCell ref="S10:S11"/>
    <mergeCell ref="AG6:AG7"/>
    <mergeCell ref="AH6:AH7"/>
    <mergeCell ref="AI6:AI7"/>
    <mergeCell ref="AJ6:AJ7"/>
    <mergeCell ref="Q10:Q11"/>
    <mergeCell ref="AD6:AD7"/>
    <mergeCell ref="AE6:AE7"/>
    <mergeCell ref="AF6:AF7"/>
    <mergeCell ref="Q8:Q9"/>
    <mergeCell ref="R8:R9"/>
    <mergeCell ref="AK6:AK7"/>
    <mergeCell ref="AL6:AL7"/>
    <mergeCell ref="A8:A9"/>
    <mergeCell ref="B8:B9"/>
    <mergeCell ref="C8:C9"/>
    <mergeCell ref="D8:D9"/>
    <mergeCell ref="E8:E9"/>
    <mergeCell ref="F8:F9"/>
    <mergeCell ref="G8:G9"/>
    <mergeCell ref="H8:H9"/>
    <mergeCell ref="M8:M9"/>
    <mergeCell ref="N8:N9"/>
    <mergeCell ref="O8:O9"/>
    <mergeCell ref="P8:P9"/>
    <mergeCell ref="I8:I9"/>
    <mergeCell ref="J8:J9"/>
    <mergeCell ref="K8:K9"/>
    <mergeCell ref="L8:L9"/>
    <mergeCell ref="W8:W9"/>
    <mergeCell ref="AJ4:AJ5"/>
    <mergeCell ref="AK4:AK5"/>
    <mergeCell ref="AL4:AL5"/>
    <mergeCell ref="Y6:Y7"/>
    <mergeCell ref="Z6:Z7"/>
    <mergeCell ref="AA6:AA7"/>
    <mergeCell ref="AB6:AB7"/>
    <mergeCell ref="AC6:AC7"/>
    <mergeCell ref="W4:W5"/>
    <mergeCell ref="E6:E7"/>
    <mergeCell ref="F6:F7"/>
    <mergeCell ref="G6:G7"/>
    <mergeCell ref="H6:H7"/>
    <mergeCell ref="A6:A7"/>
    <mergeCell ref="B6:B7"/>
    <mergeCell ref="C6:C7"/>
    <mergeCell ref="D6:D7"/>
    <mergeCell ref="M6:M7"/>
    <mergeCell ref="N6:N7"/>
    <mergeCell ref="O6:O7"/>
    <mergeCell ref="P6:P7"/>
    <mergeCell ref="I6:I7"/>
    <mergeCell ref="J6:J7"/>
    <mergeCell ref="K6:K7"/>
    <mergeCell ref="L6:L7"/>
    <mergeCell ref="U6:U7"/>
    <mergeCell ref="V6:V7"/>
    <mergeCell ref="W6:W7"/>
    <mergeCell ref="X6:X7"/>
    <mergeCell ref="Q6:Q7"/>
    <mergeCell ref="R6:R7"/>
    <mergeCell ref="S6:S7"/>
    <mergeCell ref="T6:T7"/>
    <mergeCell ref="Z4:Z5"/>
    <mergeCell ref="AA4:AA5"/>
    <mergeCell ref="S4:S5"/>
    <mergeCell ref="T4:T5"/>
    <mergeCell ref="U4:U5"/>
    <mergeCell ref="V4:V5"/>
    <mergeCell ref="AF4:AF5"/>
    <mergeCell ref="AG4:AG5"/>
    <mergeCell ref="AH4:AH5"/>
    <mergeCell ref="AI4:AI5"/>
    <mergeCell ref="AB4:AB5"/>
    <mergeCell ref="AC4:AC5"/>
    <mergeCell ref="AD4:AD5"/>
    <mergeCell ref="AE4:AE5"/>
    <mergeCell ref="AE1:AG1"/>
    <mergeCell ref="AH1:AJ1"/>
    <mergeCell ref="AB2:AC2"/>
    <mergeCell ref="AE2:AG2"/>
    <mergeCell ref="AH2:AJ2"/>
    <mergeCell ref="A1:H2"/>
    <mergeCell ref="I1:J1"/>
    <mergeCell ref="L1:N1"/>
    <mergeCell ref="O1:Q1"/>
    <mergeCell ref="I2:J2"/>
    <mergeCell ref="A4:A5"/>
    <mergeCell ref="B4:B5"/>
    <mergeCell ref="C4:C5"/>
    <mergeCell ref="D4:D5"/>
    <mergeCell ref="T1:AA2"/>
    <mergeCell ref="AB1:AC1"/>
    <mergeCell ref="L2:N2"/>
    <mergeCell ref="O2:Q2"/>
    <mergeCell ref="X4:X5"/>
    <mergeCell ref="Y4:Y5"/>
    <mergeCell ref="I4:I5"/>
    <mergeCell ref="J4:J5"/>
    <mergeCell ref="K4:K5"/>
    <mergeCell ref="L4:L5"/>
    <mergeCell ref="E4:E5"/>
    <mergeCell ref="F4:F5"/>
    <mergeCell ref="G4:G5"/>
    <mergeCell ref="H4:H5"/>
    <mergeCell ref="Q4:Q5"/>
    <mergeCell ref="R4:R5"/>
    <mergeCell ref="M4:M5"/>
    <mergeCell ref="N4:N5"/>
    <mergeCell ref="O4:O5"/>
    <mergeCell ref="P4:P5"/>
  </mergeCells>
  <phoneticPr fontId="0" type="noConversion"/>
  <printOptions horizontalCentered="1"/>
  <pageMargins left="0.25" right="0.25" top="1" bottom="0.25" header="0.25" footer="0.25"/>
  <pageSetup paperSize="0" scale="47" orientation="portrait" horizontalDpi="4294967292" verticalDpi="4294967292"/>
  <drawing r:id="rId1"/>
  <legacyDrawing r:id="rId2"/>
  <extLst>
    <ext xmlns:mx="http://schemas.microsoft.com/office/mac/excel/2008/main" uri="http://schemas.microsoft.com/office/mac/excel/2008/main">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enableFormatConditionsCalculation="0">
    <pageSetUpPr fitToPage="1"/>
  </sheetPr>
  <dimension ref="A1:AW49"/>
  <sheetViews>
    <sheetView zoomScale="85" workbookViewId="0">
      <selection sqref="A1:X48"/>
    </sheetView>
  </sheetViews>
  <sheetFormatPr baseColWidth="10" defaultColWidth="8.83203125" defaultRowHeight="12.75" customHeight="1"/>
  <cols>
    <col min="1" max="1" width="9.83203125" style="137" customWidth="1"/>
    <col min="2" max="8" width="5.6640625" style="137" customWidth="1"/>
    <col min="9" max="9" width="7.6640625" style="137" customWidth="1"/>
    <col min="10" max="10" width="8.5" style="137" customWidth="1"/>
    <col min="11" max="12" width="14.6640625" style="137" customWidth="1"/>
    <col min="13" max="13" width="14.6640625" style="14" customWidth="1"/>
    <col min="14" max="14" width="9.83203125" style="137" customWidth="1"/>
    <col min="15" max="21" width="5.6640625" style="137" customWidth="1"/>
    <col min="22" max="22" width="7.6640625" style="137" customWidth="1"/>
    <col min="23" max="23" width="8.83203125" style="137"/>
    <col min="24" max="24" width="10.1640625" style="242" customWidth="1"/>
    <col min="25" max="25" width="9.83203125" style="137" customWidth="1"/>
    <col min="26" max="32" width="5.6640625" style="137" customWidth="1"/>
    <col min="33" max="33" width="7.6640625" style="137" customWidth="1"/>
    <col min="34" max="34" width="8.5" style="137" customWidth="1"/>
    <col min="35" max="37" width="14.6640625" style="137" customWidth="1"/>
    <col min="38" max="38" width="9.83203125" style="137" customWidth="1"/>
    <col min="39" max="45" width="5.6640625" style="137" customWidth="1"/>
    <col min="46" max="46" width="7.6640625" style="137" customWidth="1"/>
    <col min="47" max="47" width="8.83203125" style="137"/>
    <col min="48" max="48" width="10.1640625" style="242" customWidth="1"/>
    <col min="49" max="49" width="3.1640625" style="137" customWidth="1"/>
  </cols>
  <sheetData>
    <row r="1" spans="1:49" ht="30" customHeight="1">
      <c r="A1" s="796" t="str">
        <f ca="1">Score!$A$1</f>
        <v>Naptown Roller Girls / Tornado Sirens</v>
      </c>
      <c r="B1" s="796"/>
      <c r="C1" s="796"/>
      <c r="D1" s="796"/>
      <c r="E1" s="796"/>
      <c r="F1" s="796"/>
      <c r="G1" s="796"/>
      <c r="H1" s="796"/>
      <c r="I1" s="676" t="str">
        <f ca="1">IF(ISBLANK(Score!$I$1), "", Score!$I$1)</f>
        <v>RED</v>
      </c>
      <c r="J1" s="676"/>
      <c r="K1" s="410">
        <f ca="1">IF(ISBLANK(IBRF!$B$5), "", IBRF!$B$5)</f>
        <v>41369</v>
      </c>
      <c r="L1" s="677" t="s">
        <v>390</v>
      </c>
      <c r="M1" s="677"/>
      <c r="N1" s="796" t="str">
        <f ca="1">Score!$T$1</f>
        <v>Detroit Derby Girls / All-Stars</v>
      </c>
      <c r="O1" s="796"/>
      <c r="P1" s="796"/>
      <c r="Q1" s="796"/>
      <c r="R1" s="796"/>
      <c r="S1" s="796"/>
      <c r="T1" s="796"/>
      <c r="U1" s="796"/>
      <c r="V1" s="676" t="str">
        <f ca="1">IF(ISBLANK(Score!$AB$1), "", Score!$AB$1)</f>
        <v>WHITE</v>
      </c>
      <c r="W1" s="676"/>
      <c r="X1" s="154">
        <v>1</v>
      </c>
      <c r="Y1" s="796" t="str">
        <f ca="1">Score!$A$1</f>
        <v>Naptown Roller Girls / Tornado Sirens</v>
      </c>
      <c r="Z1" s="796"/>
      <c r="AA1" s="796"/>
      <c r="AB1" s="796"/>
      <c r="AC1" s="796"/>
      <c r="AD1" s="796"/>
      <c r="AE1" s="796"/>
      <c r="AF1" s="796"/>
      <c r="AG1" s="676" t="str">
        <f>I1</f>
        <v>RED</v>
      </c>
      <c r="AH1" s="676"/>
      <c r="AI1" s="410">
        <f ca="1">IF(ISBLANK(IBRF!$B$5), "", IBRF!$B$5)</f>
        <v>41369</v>
      </c>
      <c r="AJ1" s="677" t="s">
        <v>390</v>
      </c>
      <c r="AK1" s="677"/>
      <c r="AL1" s="796" t="str">
        <f ca="1">Score!$T$1</f>
        <v>Detroit Derby Girls / All-Stars</v>
      </c>
      <c r="AM1" s="796"/>
      <c r="AN1" s="796"/>
      <c r="AO1" s="796"/>
      <c r="AP1" s="796"/>
      <c r="AQ1" s="796"/>
      <c r="AR1" s="796"/>
      <c r="AS1" s="796"/>
      <c r="AT1" s="676" t="str">
        <f>V1</f>
        <v>WHITE</v>
      </c>
      <c r="AU1" s="676"/>
      <c r="AV1" s="154">
        <v>2</v>
      </c>
      <c r="AW1" s="135"/>
    </row>
    <row r="2" spans="1:49" ht="15" customHeight="1">
      <c r="A2" s="796"/>
      <c r="B2" s="796"/>
      <c r="C2" s="796"/>
      <c r="D2" s="796"/>
      <c r="E2" s="796"/>
      <c r="F2" s="796"/>
      <c r="G2" s="796"/>
      <c r="H2" s="796"/>
      <c r="I2" s="801" t="s">
        <v>499</v>
      </c>
      <c r="J2" s="801"/>
      <c r="K2" s="158" t="s">
        <v>500</v>
      </c>
      <c r="L2" s="802" t="s">
        <v>391</v>
      </c>
      <c r="M2" s="802"/>
      <c r="N2" s="796"/>
      <c r="O2" s="796"/>
      <c r="P2" s="796"/>
      <c r="Q2" s="796"/>
      <c r="R2" s="796"/>
      <c r="S2" s="796"/>
      <c r="T2" s="796"/>
      <c r="U2" s="796"/>
      <c r="V2" s="801" t="s">
        <v>499</v>
      </c>
      <c r="W2" s="801"/>
      <c r="X2" s="496" t="str">
        <f ca="1">IF(ISBLANK(Score!$R$2), "", Score!$R$2)</f>
        <v/>
      </c>
      <c r="Y2" s="796"/>
      <c r="Z2" s="796"/>
      <c r="AA2" s="796"/>
      <c r="AB2" s="796"/>
      <c r="AC2" s="796"/>
      <c r="AD2" s="796"/>
      <c r="AE2" s="796"/>
      <c r="AF2" s="796"/>
      <c r="AG2" s="801" t="s">
        <v>499</v>
      </c>
      <c r="AH2" s="801"/>
      <c r="AI2" s="158" t="s">
        <v>500</v>
      </c>
      <c r="AJ2" s="802" t="s">
        <v>391</v>
      </c>
      <c r="AK2" s="802"/>
      <c r="AL2" s="796"/>
      <c r="AM2" s="796"/>
      <c r="AN2" s="796"/>
      <c r="AO2" s="796"/>
      <c r="AP2" s="796"/>
      <c r="AQ2" s="796"/>
      <c r="AR2" s="796"/>
      <c r="AS2" s="796"/>
      <c r="AT2" s="801" t="s">
        <v>499</v>
      </c>
      <c r="AU2" s="801"/>
      <c r="AV2" s="496" t="str">
        <f ca="1">IF(ISBLANK(Score!$R$2), "", Score!$R$2)</f>
        <v/>
      </c>
      <c r="AW2" s="135"/>
    </row>
    <row r="3" spans="1:49" s="440" customFormat="1" ht="15" customHeight="1">
      <c r="A3" s="37" t="s">
        <v>392</v>
      </c>
      <c r="B3" s="795" t="s">
        <v>393</v>
      </c>
      <c r="C3" s="795"/>
      <c r="D3" s="795"/>
      <c r="E3" s="795"/>
      <c r="F3" s="795"/>
      <c r="G3" s="795"/>
      <c r="H3" s="795"/>
      <c r="I3" s="148" t="s">
        <v>394</v>
      </c>
      <c r="J3" s="37" t="s">
        <v>395</v>
      </c>
      <c r="K3" s="795" t="s">
        <v>396</v>
      </c>
      <c r="L3" s="795"/>
      <c r="M3" s="795"/>
      <c r="N3" s="37" t="s">
        <v>392</v>
      </c>
      <c r="O3" s="795" t="s">
        <v>393</v>
      </c>
      <c r="P3" s="795"/>
      <c r="Q3" s="795"/>
      <c r="R3" s="795"/>
      <c r="S3" s="795"/>
      <c r="T3" s="795"/>
      <c r="U3" s="795"/>
      <c r="V3" s="148" t="s">
        <v>394</v>
      </c>
      <c r="W3" s="37" t="s">
        <v>395</v>
      </c>
      <c r="X3" s="430" t="s">
        <v>397</v>
      </c>
      <c r="Y3" s="249" t="s">
        <v>392</v>
      </c>
      <c r="Z3" s="795" t="s">
        <v>393</v>
      </c>
      <c r="AA3" s="795"/>
      <c r="AB3" s="795"/>
      <c r="AC3" s="795"/>
      <c r="AD3" s="795"/>
      <c r="AE3" s="795"/>
      <c r="AF3" s="795"/>
      <c r="AG3" s="148" t="s">
        <v>394</v>
      </c>
      <c r="AH3" s="37" t="s">
        <v>395</v>
      </c>
      <c r="AI3" s="795" t="s">
        <v>396</v>
      </c>
      <c r="AJ3" s="795"/>
      <c r="AK3" s="795"/>
      <c r="AL3" s="37" t="s">
        <v>392</v>
      </c>
      <c r="AM3" s="795" t="s">
        <v>393</v>
      </c>
      <c r="AN3" s="795"/>
      <c r="AO3" s="795"/>
      <c r="AP3" s="795"/>
      <c r="AQ3" s="795"/>
      <c r="AR3" s="795"/>
      <c r="AS3" s="795"/>
      <c r="AT3" s="148" t="s">
        <v>394</v>
      </c>
      <c r="AU3" s="37" t="s">
        <v>395</v>
      </c>
      <c r="AV3" s="430" t="s">
        <v>397</v>
      </c>
      <c r="AW3" s="446"/>
    </row>
    <row r="4" spans="1:49" ht="16.5" customHeight="1">
      <c r="A4" s="808" t="str">
        <f ca="1">IF((IBRF!B11=""),"",IBRF!B11)</f>
        <v>101</v>
      </c>
      <c r="B4" s="202" t="s">
        <v>398</v>
      </c>
      <c r="C4" s="3"/>
      <c r="D4" s="3"/>
      <c r="E4" s="3"/>
      <c r="F4" s="3"/>
      <c r="G4" s="3"/>
      <c r="H4" s="489"/>
      <c r="I4" s="519"/>
      <c r="J4" s="810">
        <f>IF((COUNTA(B4:H4)=0),"",COUNTA(B4:H4))</f>
        <v>1</v>
      </c>
      <c r="K4" s="797">
        <v>1</v>
      </c>
      <c r="L4" s="798"/>
      <c r="M4" s="799"/>
      <c r="N4" s="808" t="str">
        <f ca="1">IF((IBRF!H11=""),"",IBRF!H11)</f>
        <v>223</v>
      </c>
      <c r="O4" s="202" t="s">
        <v>399</v>
      </c>
      <c r="P4" s="3"/>
      <c r="Q4" s="3"/>
      <c r="R4" s="3"/>
      <c r="S4" s="3"/>
      <c r="T4" s="3"/>
      <c r="U4" s="489"/>
      <c r="V4" s="519"/>
      <c r="W4" s="810">
        <f>IF((COUNTA(O4:U4)=0),"",COUNTA(O4:U4))</f>
        <v>1</v>
      </c>
      <c r="X4" s="118" t="s">
        <v>399</v>
      </c>
      <c r="Y4" s="800" t="str">
        <f ca="1">IF((IBRF!B11=""),"",IBRF!B11)</f>
        <v>101</v>
      </c>
      <c r="Z4" s="558"/>
      <c r="AA4" s="3" t="s">
        <v>522</v>
      </c>
      <c r="AB4" s="3"/>
      <c r="AC4" s="3"/>
      <c r="AD4" s="3"/>
      <c r="AE4" s="3"/>
      <c r="AF4" s="489"/>
      <c r="AG4" s="519"/>
      <c r="AH4" s="810">
        <f>IF((COUNTA(Z4:AF4)=0),"",COUNTA(Z4:AF4))</f>
        <v>1</v>
      </c>
      <c r="AI4" s="797">
        <v>1</v>
      </c>
      <c r="AJ4" s="798"/>
      <c r="AK4" s="799"/>
      <c r="AL4" s="800" t="str">
        <f ca="1">IF((IBRF!H11=""),"",IBRF!H11)</f>
        <v>223</v>
      </c>
      <c r="AM4" s="558"/>
      <c r="AN4" s="3" t="s">
        <v>400</v>
      </c>
      <c r="AO4" s="3" t="s">
        <v>401</v>
      </c>
      <c r="AP4" s="3"/>
      <c r="AQ4" s="3"/>
      <c r="AR4" s="3"/>
      <c r="AS4" s="489"/>
      <c r="AT4" s="519"/>
      <c r="AU4" s="810">
        <f>IF((COUNTA(AM4:AS4)=0),"",COUNTA(AM4:AS4))</f>
        <v>2</v>
      </c>
      <c r="AV4" s="118" t="s">
        <v>399</v>
      </c>
      <c r="AW4" s="446"/>
    </row>
    <row r="5" spans="1:49" ht="16.5" customHeight="1">
      <c r="A5" s="809"/>
      <c r="B5" s="320">
        <v>19</v>
      </c>
      <c r="C5" s="32"/>
      <c r="D5" s="32"/>
      <c r="E5" s="32"/>
      <c r="F5" s="32"/>
      <c r="G5" s="32"/>
      <c r="H5" s="136"/>
      <c r="I5" s="442"/>
      <c r="J5" s="811"/>
      <c r="K5" s="805">
        <v>2</v>
      </c>
      <c r="L5" s="806"/>
      <c r="M5" s="807"/>
      <c r="N5" s="809"/>
      <c r="O5" s="320">
        <v>19</v>
      </c>
      <c r="P5" s="32"/>
      <c r="Q5" s="32"/>
      <c r="R5" s="32"/>
      <c r="S5" s="32"/>
      <c r="T5" s="32"/>
      <c r="U5" s="136"/>
      <c r="V5" s="442"/>
      <c r="W5" s="811"/>
      <c r="X5" s="45" t="s">
        <v>402</v>
      </c>
      <c r="Y5" s="800"/>
      <c r="Z5" s="559"/>
      <c r="AA5" s="32">
        <v>5</v>
      </c>
      <c r="AB5" s="32"/>
      <c r="AC5" s="32"/>
      <c r="AD5" s="32"/>
      <c r="AE5" s="32"/>
      <c r="AF5" s="136"/>
      <c r="AG5" s="442"/>
      <c r="AH5" s="811"/>
      <c r="AI5" s="805">
        <v>2</v>
      </c>
      <c r="AJ5" s="806"/>
      <c r="AK5" s="807"/>
      <c r="AL5" s="800"/>
      <c r="AM5" s="559"/>
      <c r="AN5" s="32">
        <v>3</v>
      </c>
      <c r="AO5" s="32">
        <v>15</v>
      </c>
      <c r="AP5" s="32"/>
      <c r="AQ5" s="32"/>
      <c r="AR5" s="32"/>
      <c r="AS5" s="136"/>
      <c r="AT5" s="442"/>
      <c r="AU5" s="811"/>
      <c r="AV5" s="45" t="s">
        <v>402</v>
      </c>
      <c r="AW5" s="446"/>
    </row>
    <row r="6" spans="1:49" ht="16.5" customHeight="1">
      <c r="A6" s="808" t="str">
        <f ca="1">IF((IBRF!B12=""),"",IBRF!B12)</f>
        <v>105</v>
      </c>
      <c r="B6" s="528"/>
      <c r="C6" s="188"/>
      <c r="D6" s="188"/>
      <c r="E6" s="188"/>
      <c r="F6" s="188"/>
      <c r="G6" s="188"/>
      <c r="H6" s="477"/>
      <c r="I6" s="519"/>
      <c r="J6" s="803" t="str">
        <f>IF((COUNTA(B6:H6)=0),"",COUNTA(B6:H6))</f>
        <v/>
      </c>
      <c r="K6" s="813">
        <v>3</v>
      </c>
      <c r="L6" s="814"/>
      <c r="M6" s="815">
        <v>3</v>
      </c>
      <c r="N6" s="808" t="str">
        <f ca="1">IF((IBRF!H12=""),"",IBRF!H12)</f>
        <v>247</v>
      </c>
      <c r="O6" s="528"/>
      <c r="P6" s="188"/>
      <c r="Q6" s="188"/>
      <c r="R6" s="188"/>
      <c r="S6" s="188"/>
      <c r="T6" s="188"/>
      <c r="U6" s="477"/>
      <c r="V6" s="519"/>
      <c r="W6" s="803" t="str">
        <f>IF((COUNTA(O6:U6)=0),"",COUNTA(O6:U6))</f>
        <v/>
      </c>
      <c r="X6" s="118" t="s">
        <v>403</v>
      </c>
      <c r="Y6" s="808" t="str">
        <f ca="1">IF((IBRF!B12=""),"",IBRF!B12)</f>
        <v>105</v>
      </c>
      <c r="Z6" s="528"/>
      <c r="AA6" s="188"/>
      <c r="AB6" s="188"/>
      <c r="AC6" s="188"/>
      <c r="AD6" s="188"/>
      <c r="AE6" s="188"/>
      <c r="AF6" s="477"/>
      <c r="AG6" s="519"/>
      <c r="AH6" s="803" t="str">
        <f>IF((COUNTA(Z6:AF6)=0),"",COUNTA(Z6:AF6))</f>
        <v/>
      </c>
      <c r="AI6" s="813">
        <v>3</v>
      </c>
      <c r="AJ6" s="814"/>
      <c r="AK6" s="815"/>
      <c r="AL6" s="808" t="str">
        <f ca="1">IF((IBRF!H12=""),"",IBRF!H12)</f>
        <v>247</v>
      </c>
      <c r="AM6" s="528" t="s">
        <v>400</v>
      </c>
      <c r="AN6" s="188" t="s">
        <v>522</v>
      </c>
      <c r="AO6" s="188"/>
      <c r="AP6" s="188"/>
      <c r="AQ6" s="188"/>
      <c r="AR6" s="188"/>
      <c r="AS6" s="477"/>
      <c r="AT6" s="519"/>
      <c r="AU6" s="803">
        <f>IF((COUNTA(AM6:AS6)=0),"",COUNTA(AM6:AS6))</f>
        <v>2</v>
      </c>
      <c r="AV6" s="118" t="s">
        <v>403</v>
      </c>
      <c r="AW6" s="446"/>
    </row>
    <row r="7" spans="1:49" ht="16.5" customHeight="1">
      <c r="A7" s="812"/>
      <c r="B7" s="258"/>
      <c r="C7" s="240"/>
      <c r="D7" s="240"/>
      <c r="E7" s="240"/>
      <c r="F7" s="240"/>
      <c r="G7" s="240"/>
      <c r="H7" s="499"/>
      <c r="I7" s="442"/>
      <c r="J7" s="804"/>
      <c r="K7" s="805">
        <v>4</v>
      </c>
      <c r="L7" s="806"/>
      <c r="M7" s="807">
        <v>4</v>
      </c>
      <c r="N7" s="812"/>
      <c r="O7" s="258"/>
      <c r="P7" s="240"/>
      <c r="Q7" s="240"/>
      <c r="R7" s="240"/>
      <c r="S7" s="240"/>
      <c r="T7" s="240"/>
      <c r="U7" s="499"/>
      <c r="V7" s="442"/>
      <c r="W7" s="804"/>
      <c r="X7" s="45" t="s">
        <v>404</v>
      </c>
      <c r="Y7" s="812"/>
      <c r="Z7" s="258"/>
      <c r="AA7" s="240"/>
      <c r="AB7" s="240"/>
      <c r="AC7" s="240"/>
      <c r="AD7" s="240"/>
      <c r="AE7" s="240"/>
      <c r="AF7" s="499"/>
      <c r="AG7" s="442"/>
      <c r="AH7" s="804"/>
      <c r="AI7" s="805">
        <v>4</v>
      </c>
      <c r="AJ7" s="806"/>
      <c r="AK7" s="807"/>
      <c r="AL7" s="812"/>
      <c r="AM7" s="258">
        <v>5</v>
      </c>
      <c r="AN7" s="240">
        <v>16</v>
      </c>
      <c r="AO7" s="240"/>
      <c r="AP7" s="240"/>
      <c r="AQ7" s="240"/>
      <c r="AR7" s="240"/>
      <c r="AS7" s="499"/>
      <c r="AT7" s="442"/>
      <c r="AU7" s="804"/>
      <c r="AV7" s="45" t="s">
        <v>404</v>
      </c>
      <c r="AW7" s="446"/>
    </row>
    <row r="8" spans="1:49" ht="16.5" customHeight="1">
      <c r="A8" s="808" t="str">
        <f ca="1">IF((IBRF!B13=""),"",IBRF!B13)</f>
        <v>121</v>
      </c>
      <c r="B8" s="202"/>
      <c r="C8" s="3"/>
      <c r="D8" s="3"/>
      <c r="E8" s="3"/>
      <c r="F8" s="3"/>
      <c r="G8" s="3"/>
      <c r="H8" s="489"/>
      <c r="I8" s="519"/>
      <c r="J8" s="810" t="str">
        <f>IF((COUNTA(B8:H8)=0),"",COUNTA(B8:H8))</f>
        <v/>
      </c>
      <c r="K8" s="813">
        <v>5</v>
      </c>
      <c r="L8" s="814"/>
      <c r="M8" s="815">
        <v>5</v>
      </c>
      <c r="N8" s="808" t="str">
        <f ca="1">IF((IBRF!H13=""),"",IBRF!H13)</f>
        <v>28</v>
      </c>
      <c r="O8" s="202" t="s">
        <v>522</v>
      </c>
      <c r="P8" s="3" t="s">
        <v>405</v>
      </c>
      <c r="Q8" s="3" t="s">
        <v>399</v>
      </c>
      <c r="R8" s="3"/>
      <c r="S8" s="3"/>
      <c r="T8" s="3"/>
      <c r="U8" s="489"/>
      <c r="V8" s="519"/>
      <c r="W8" s="810">
        <f>IF((COUNTA(O8:U8)=0),"",COUNTA(O8:U8))</f>
        <v>3</v>
      </c>
      <c r="X8" s="118" t="s">
        <v>405</v>
      </c>
      <c r="Y8" s="800" t="str">
        <f ca="1">IF((IBRF!B13=""),"",IBRF!B13)</f>
        <v>121</v>
      </c>
      <c r="Z8" s="3"/>
      <c r="AA8" s="3"/>
      <c r="AB8" s="3"/>
      <c r="AC8" s="3"/>
      <c r="AD8" s="3"/>
      <c r="AE8" s="3"/>
      <c r="AF8" s="489"/>
      <c r="AG8" s="519"/>
      <c r="AH8" s="810" t="str">
        <f>IF((COUNTA(Z8:AF8)=0),"",COUNTA(Z8:AF8))</f>
        <v/>
      </c>
      <c r="AI8" s="813">
        <v>5</v>
      </c>
      <c r="AJ8" s="814"/>
      <c r="AK8" s="815"/>
      <c r="AL8" s="800" t="str">
        <f ca="1">IF((IBRF!H13=""),"",IBRF!H13)</f>
        <v>28</v>
      </c>
      <c r="AM8" s="558"/>
      <c r="AN8" s="558"/>
      <c r="AO8" s="558"/>
      <c r="AP8" s="3" t="s">
        <v>406</v>
      </c>
      <c r="AQ8" s="3"/>
      <c r="AR8" s="3"/>
      <c r="AS8" s="489"/>
      <c r="AT8" s="519"/>
      <c r="AU8" s="810">
        <f>IF((COUNTA(AM8:AS8)=0),"",COUNTA(AM8:AS8))</f>
        <v>1</v>
      </c>
      <c r="AV8" s="118" t="s">
        <v>405</v>
      </c>
      <c r="AW8" s="446"/>
    </row>
    <row r="9" spans="1:49" ht="16.5" customHeight="1">
      <c r="A9" s="809"/>
      <c r="B9" s="320"/>
      <c r="C9" s="32"/>
      <c r="D9" s="32"/>
      <c r="E9" s="32"/>
      <c r="F9" s="32"/>
      <c r="G9" s="32"/>
      <c r="H9" s="136"/>
      <c r="I9" s="442"/>
      <c r="J9" s="811"/>
      <c r="K9" s="805">
        <v>6</v>
      </c>
      <c r="L9" s="806"/>
      <c r="M9" s="807">
        <v>6</v>
      </c>
      <c r="N9" s="809"/>
      <c r="O9" s="320">
        <v>2</v>
      </c>
      <c r="P9" s="32">
        <v>9</v>
      </c>
      <c r="Q9" s="32">
        <v>19</v>
      </c>
      <c r="R9" s="32"/>
      <c r="S9" s="32"/>
      <c r="T9" s="32"/>
      <c r="U9" s="136"/>
      <c r="V9" s="442"/>
      <c r="W9" s="811"/>
      <c r="X9" s="45" t="s">
        <v>407</v>
      </c>
      <c r="Y9" s="800"/>
      <c r="Z9" s="32"/>
      <c r="AA9" s="32"/>
      <c r="AB9" s="32"/>
      <c r="AC9" s="32"/>
      <c r="AD9" s="32"/>
      <c r="AE9" s="32"/>
      <c r="AF9" s="136"/>
      <c r="AG9" s="442"/>
      <c r="AH9" s="811"/>
      <c r="AI9" s="805">
        <v>6</v>
      </c>
      <c r="AJ9" s="806"/>
      <c r="AK9" s="807"/>
      <c r="AL9" s="800"/>
      <c r="AM9" s="559"/>
      <c r="AN9" s="559"/>
      <c r="AO9" s="559"/>
      <c r="AP9" s="32">
        <v>17</v>
      </c>
      <c r="AQ9" s="32"/>
      <c r="AR9" s="32"/>
      <c r="AS9" s="136"/>
      <c r="AT9" s="442"/>
      <c r="AU9" s="811"/>
      <c r="AV9" s="45" t="s">
        <v>407</v>
      </c>
      <c r="AW9" s="446"/>
    </row>
    <row r="10" spans="1:49" ht="16.5" customHeight="1">
      <c r="A10" s="808" t="str">
        <f ca="1">IF((IBRF!B14=""),"",IBRF!B14)</f>
        <v>17</v>
      </c>
      <c r="B10" s="528" t="s">
        <v>408</v>
      </c>
      <c r="C10" s="188" t="s">
        <v>400</v>
      </c>
      <c r="D10" s="188"/>
      <c r="E10" s="188"/>
      <c r="F10" s="188"/>
      <c r="G10" s="188"/>
      <c r="H10" s="477"/>
      <c r="I10" s="519"/>
      <c r="J10" s="803">
        <f>IF((COUNTA(B10:H10)=0),"",COUNTA(B10:H10))</f>
        <v>2</v>
      </c>
      <c r="K10" s="813">
        <v>7</v>
      </c>
      <c r="L10" s="814"/>
      <c r="M10" s="815">
        <v>7</v>
      </c>
      <c r="N10" s="808" t="str">
        <f ca="1">IF((IBRF!H14=""),"",IBRF!H14)</f>
        <v>3</v>
      </c>
      <c r="O10" s="528" t="s">
        <v>400</v>
      </c>
      <c r="P10" s="188"/>
      <c r="Q10" s="188"/>
      <c r="R10" s="188"/>
      <c r="S10" s="188"/>
      <c r="T10" s="188"/>
      <c r="U10" s="477"/>
      <c r="V10" s="519"/>
      <c r="W10" s="803">
        <f>IF((COUNTA(O10:U10)=0),"",COUNTA(O10:U10))</f>
        <v>1</v>
      </c>
      <c r="X10" s="118" t="s">
        <v>408</v>
      </c>
      <c r="Y10" s="808" t="str">
        <f ca="1">IF((IBRF!B14=""),"",IBRF!B14)</f>
        <v>17</v>
      </c>
      <c r="Z10" s="560"/>
      <c r="AA10" s="561"/>
      <c r="AB10" s="188" t="s">
        <v>405</v>
      </c>
      <c r="AC10" s="188"/>
      <c r="AD10" s="188"/>
      <c r="AE10" s="188"/>
      <c r="AF10" s="477"/>
      <c r="AG10" s="519"/>
      <c r="AH10" s="803">
        <f>IF((COUNTA(Z10:AF10)=0),"",COUNTA(Z10:AF10))</f>
        <v>1</v>
      </c>
      <c r="AI10" s="813">
        <v>7</v>
      </c>
      <c r="AJ10" s="814"/>
      <c r="AK10" s="815"/>
      <c r="AL10" s="808" t="str">
        <f ca="1">IF((IBRF!H14=""),"",IBRF!H14)</f>
        <v>3</v>
      </c>
      <c r="AM10" s="560"/>
      <c r="AN10" s="188" t="s">
        <v>522</v>
      </c>
      <c r="AO10" s="188" t="s">
        <v>522</v>
      </c>
      <c r="AP10" s="188" t="s">
        <v>399</v>
      </c>
      <c r="AQ10" s="188"/>
      <c r="AR10" s="188"/>
      <c r="AS10" s="477"/>
      <c r="AT10" s="519"/>
      <c r="AU10" s="803">
        <f>IF((COUNTA(AM10:AS10)=0),"",COUNTA(AM10:AS10))</f>
        <v>3</v>
      </c>
      <c r="AV10" s="118" t="s">
        <v>408</v>
      </c>
      <c r="AW10" s="446"/>
    </row>
    <row r="11" spans="1:49" ht="16.5" customHeight="1">
      <c r="A11" s="812"/>
      <c r="B11" s="258">
        <v>2</v>
      </c>
      <c r="C11" s="240">
        <v>10</v>
      </c>
      <c r="D11" s="240"/>
      <c r="E11" s="240"/>
      <c r="F11" s="240"/>
      <c r="G11" s="240"/>
      <c r="H11" s="499"/>
      <c r="I11" s="442"/>
      <c r="J11" s="804"/>
      <c r="K11" s="805">
        <v>8</v>
      </c>
      <c r="L11" s="806"/>
      <c r="M11" s="807">
        <v>8</v>
      </c>
      <c r="N11" s="812"/>
      <c r="O11" s="258">
        <v>14</v>
      </c>
      <c r="P11" s="240"/>
      <c r="Q11" s="240"/>
      <c r="R11" s="240"/>
      <c r="S11" s="240"/>
      <c r="T11" s="240"/>
      <c r="U11" s="499"/>
      <c r="V11" s="442"/>
      <c r="W11" s="804"/>
      <c r="X11" s="45" t="s">
        <v>409</v>
      </c>
      <c r="Y11" s="812"/>
      <c r="Z11" s="562"/>
      <c r="AA11" s="563"/>
      <c r="AB11" s="240">
        <v>5</v>
      </c>
      <c r="AC11" s="240"/>
      <c r="AD11" s="240"/>
      <c r="AE11" s="240"/>
      <c r="AF11" s="499"/>
      <c r="AG11" s="442"/>
      <c r="AH11" s="804"/>
      <c r="AI11" s="805">
        <v>8</v>
      </c>
      <c r="AJ11" s="806"/>
      <c r="AK11" s="807"/>
      <c r="AL11" s="812"/>
      <c r="AM11" s="562"/>
      <c r="AN11" s="240">
        <v>5</v>
      </c>
      <c r="AO11" s="240">
        <v>12</v>
      </c>
      <c r="AP11" s="240">
        <v>20</v>
      </c>
      <c r="AQ11" s="240"/>
      <c r="AR11" s="240"/>
      <c r="AS11" s="499"/>
      <c r="AT11" s="442"/>
      <c r="AU11" s="804"/>
      <c r="AV11" s="45" t="s">
        <v>409</v>
      </c>
      <c r="AW11" s="446"/>
    </row>
    <row r="12" spans="1:49" ht="16.5" customHeight="1">
      <c r="A12" s="808" t="str">
        <f ca="1">IF((IBRF!B15=""),"",IBRF!B15)</f>
        <v>1942</v>
      </c>
      <c r="B12" s="202"/>
      <c r="C12" s="3"/>
      <c r="D12" s="3"/>
      <c r="E12" s="3"/>
      <c r="F12" s="3"/>
      <c r="G12" s="3"/>
      <c r="H12" s="489"/>
      <c r="I12" s="519"/>
      <c r="J12" s="810" t="str">
        <f>IF((COUNTA(B12:H12)=0),"",COUNTA(B12:H12))</f>
        <v/>
      </c>
      <c r="K12" s="813">
        <v>9</v>
      </c>
      <c r="L12" s="814"/>
      <c r="M12" s="815">
        <v>9</v>
      </c>
      <c r="N12" s="808" t="str">
        <f ca="1">IF((IBRF!H15=""),"",IBRF!H15)</f>
        <v>303</v>
      </c>
      <c r="O12" s="202"/>
      <c r="P12" s="3"/>
      <c r="Q12" s="3"/>
      <c r="R12" s="3"/>
      <c r="S12" s="3"/>
      <c r="T12" s="3"/>
      <c r="U12" s="489"/>
      <c r="V12" s="519"/>
      <c r="W12" s="810" t="str">
        <f>IF((COUNTA(O12:U12)=0),"",COUNTA(O12:U12))</f>
        <v/>
      </c>
      <c r="X12" s="118" t="s">
        <v>401</v>
      </c>
      <c r="Y12" s="800" t="str">
        <f ca="1">IF((IBRF!B15=""),"",IBRF!B15)</f>
        <v>1942</v>
      </c>
      <c r="Z12" s="3"/>
      <c r="AA12" s="3"/>
      <c r="AB12" s="3"/>
      <c r="AC12" s="3"/>
      <c r="AD12" s="3"/>
      <c r="AE12" s="3"/>
      <c r="AF12" s="489"/>
      <c r="AG12" s="519"/>
      <c r="AH12" s="810" t="str">
        <f>IF((COUNTA(Z12:AF12)=0),"",COUNTA(Z12:AF12))</f>
        <v/>
      </c>
      <c r="AI12" s="813">
        <v>9</v>
      </c>
      <c r="AJ12" s="814"/>
      <c r="AK12" s="815"/>
      <c r="AL12" s="800" t="str">
        <f ca="1">IF((IBRF!H15=""),"",IBRF!H15)</f>
        <v>303</v>
      </c>
      <c r="AM12" s="3" t="s">
        <v>400</v>
      </c>
      <c r="AN12" s="3" t="s">
        <v>401</v>
      </c>
      <c r="AO12" s="3"/>
      <c r="AP12" s="3"/>
      <c r="AQ12" s="3"/>
      <c r="AR12" s="3"/>
      <c r="AS12" s="489"/>
      <c r="AT12" s="519"/>
      <c r="AU12" s="810">
        <f>IF((COUNTA(AM12:AS12)=0),"",COUNTA(AM12:AS12))</f>
        <v>2</v>
      </c>
      <c r="AV12" s="118" t="s">
        <v>401</v>
      </c>
      <c r="AW12" s="446"/>
    </row>
    <row r="13" spans="1:49" ht="16.5" customHeight="1">
      <c r="A13" s="809"/>
      <c r="B13" s="320"/>
      <c r="C13" s="32"/>
      <c r="D13" s="32"/>
      <c r="E13" s="32"/>
      <c r="F13" s="32"/>
      <c r="G13" s="32"/>
      <c r="H13" s="136"/>
      <c r="I13" s="442"/>
      <c r="J13" s="811"/>
      <c r="K13" s="805">
        <v>10</v>
      </c>
      <c r="L13" s="806"/>
      <c r="M13" s="807">
        <v>10</v>
      </c>
      <c r="N13" s="809"/>
      <c r="O13" s="320"/>
      <c r="P13" s="32"/>
      <c r="Q13" s="32"/>
      <c r="R13" s="32"/>
      <c r="S13" s="32"/>
      <c r="T13" s="32"/>
      <c r="U13" s="136"/>
      <c r="V13" s="442"/>
      <c r="W13" s="811"/>
      <c r="X13" s="45" t="s">
        <v>410</v>
      </c>
      <c r="Y13" s="800"/>
      <c r="Z13" s="32"/>
      <c r="AA13" s="32"/>
      <c r="AB13" s="32"/>
      <c r="AC13" s="32"/>
      <c r="AD13" s="32"/>
      <c r="AE13" s="32"/>
      <c r="AF13" s="136"/>
      <c r="AG13" s="442"/>
      <c r="AH13" s="811"/>
      <c r="AI13" s="805">
        <v>10</v>
      </c>
      <c r="AJ13" s="806"/>
      <c r="AK13" s="807"/>
      <c r="AL13" s="800"/>
      <c r="AM13" s="32">
        <v>11</v>
      </c>
      <c r="AN13" s="32">
        <v>12</v>
      </c>
      <c r="AO13" s="32"/>
      <c r="AP13" s="32"/>
      <c r="AQ13" s="32"/>
      <c r="AR13" s="32"/>
      <c r="AS13" s="136"/>
      <c r="AT13" s="442"/>
      <c r="AU13" s="811"/>
      <c r="AV13" s="45" t="s">
        <v>410</v>
      </c>
      <c r="AW13" s="446"/>
    </row>
    <row r="14" spans="1:49" ht="16.5" customHeight="1">
      <c r="A14" s="808" t="str">
        <f ca="1">IF((IBRF!B16=""),"",IBRF!B16)</f>
        <v>2</v>
      </c>
      <c r="B14" s="528" t="s">
        <v>411</v>
      </c>
      <c r="C14" s="188" t="s">
        <v>405</v>
      </c>
      <c r="D14" s="188"/>
      <c r="E14" s="188"/>
      <c r="F14" s="188"/>
      <c r="G14" s="188"/>
      <c r="H14" s="477"/>
      <c r="I14" s="519"/>
      <c r="J14" s="803">
        <f>IF((COUNTA(B14:H14)=0),"",COUNTA(B14:H14))</f>
        <v>2</v>
      </c>
      <c r="K14" s="813">
        <v>11</v>
      </c>
      <c r="L14" s="814"/>
      <c r="M14" s="815">
        <v>11</v>
      </c>
      <c r="N14" s="808" t="str">
        <f ca="1">IF((IBRF!H16=""),"",IBRF!H16)</f>
        <v>45</v>
      </c>
      <c r="O14" s="528"/>
      <c r="P14" s="188"/>
      <c r="Q14" s="188"/>
      <c r="R14" s="188"/>
      <c r="S14" s="188"/>
      <c r="T14" s="188"/>
      <c r="U14" s="477"/>
      <c r="V14" s="519"/>
      <c r="W14" s="803" t="str">
        <f>IF((COUNTA(O14:U14)=0),"",COUNTA(O14:U14))</f>
        <v/>
      </c>
      <c r="X14" s="118" t="s">
        <v>412</v>
      </c>
      <c r="Y14" s="808" t="str">
        <f ca="1">IF((IBRF!B16=""),"",IBRF!B16)</f>
        <v>2</v>
      </c>
      <c r="Z14" s="560"/>
      <c r="AA14" s="561"/>
      <c r="AB14" s="188" t="s">
        <v>413</v>
      </c>
      <c r="AC14" s="188"/>
      <c r="AD14" s="188"/>
      <c r="AE14" s="188"/>
      <c r="AF14" s="477"/>
      <c r="AG14" s="519"/>
      <c r="AH14" s="803">
        <f>IF((COUNTA(Z14:AF14)=0),"",COUNTA(Z14:AF14))</f>
        <v>1</v>
      </c>
      <c r="AI14" s="813">
        <v>11</v>
      </c>
      <c r="AJ14" s="814"/>
      <c r="AK14" s="815"/>
      <c r="AL14" s="808" t="str">
        <f ca="1">IF((IBRF!H16=""),"",IBRF!H16)</f>
        <v>45</v>
      </c>
      <c r="AM14" s="528" t="s">
        <v>522</v>
      </c>
      <c r="AN14" s="188"/>
      <c r="AO14" s="188"/>
      <c r="AP14" s="188"/>
      <c r="AQ14" s="188"/>
      <c r="AR14" s="188"/>
      <c r="AS14" s="477"/>
      <c r="AT14" s="519"/>
      <c r="AU14" s="803">
        <f>IF((COUNTA(AM14:AS14)=0),"",COUNTA(AM14:AS14))</f>
        <v>1</v>
      </c>
      <c r="AV14" s="118" t="s">
        <v>412</v>
      </c>
      <c r="AW14" s="446"/>
    </row>
    <row r="15" spans="1:49" ht="16.5" customHeight="1">
      <c r="A15" s="812"/>
      <c r="B15" s="258">
        <v>5</v>
      </c>
      <c r="C15" s="240">
        <v>19</v>
      </c>
      <c r="D15" s="240"/>
      <c r="E15" s="240"/>
      <c r="F15" s="240"/>
      <c r="G15" s="240"/>
      <c r="H15" s="499"/>
      <c r="I15" s="442"/>
      <c r="J15" s="804"/>
      <c r="K15" s="805">
        <v>12</v>
      </c>
      <c r="L15" s="806"/>
      <c r="M15" s="807">
        <v>12</v>
      </c>
      <c r="N15" s="812"/>
      <c r="O15" s="258"/>
      <c r="P15" s="240"/>
      <c r="Q15" s="240"/>
      <c r="R15" s="240"/>
      <c r="S15" s="240"/>
      <c r="T15" s="240"/>
      <c r="U15" s="499"/>
      <c r="V15" s="442"/>
      <c r="W15" s="804"/>
      <c r="X15" s="45" t="s">
        <v>414</v>
      </c>
      <c r="Y15" s="812"/>
      <c r="Z15" s="562"/>
      <c r="AA15" s="563"/>
      <c r="AB15" s="240">
        <v>8</v>
      </c>
      <c r="AC15" s="240"/>
      <c r="AD15" s="240"/>
      <c r="AE15" s="240"/>
      <c r="AF15" s="499"/>
      <c r="AG15" s="442"/>
      <c r="AH15" s="804"/>
      <c r="AI15" s="805">
        <v>12</v>
      </c>
      <c r="AJ15" s="806"/>
      <c r="AK15" s="807"/>
      <c r="AL15" s="812"/>
      <c r="AM15" s="258">
        <v>12</v>
      </c>
      <c r="AN15" s="240"/>
      <c r="AO15" s="240"/>
      <c r="AP15" s="240"/>
      <c r="AQ15" s="240"/>
      <c r="AR15" s="240"/>
      <c r="AS15" s="499"/>
      <c r="AT15" s="442"/>
      <c r="AU15" s="804"/>
      <c r="AV15" s="45" t="s">
        <v>414</v>
      </c>
      <c r="AW15" s="446"/>
    </row>
    <row r="16" spans="1:49" ht="16.5" customHeight="1">
      <c r="A16" s="808" t="str">
        <f ca="1">IF((IBRF!B17=""),"",IBRF!B17)</f>
        <v>218</v>
      </c>
      <c r="B16" s="202" t="s">
        <v>400</v>
      </c>
      <c r="C16" s="3" t="s">
        <v>401</v>
      </c>
      <c r="D16" s="3"/>
      <c r="E16" s="3"/>
      <c r="F16" s="3"/>
      <c r="G16" s="3"/>
      <c r="H16" s="489"/>
      <c r="I16" s="519"/>
      <c r="J16" s="810">
        <f>IF((COUNTA(B16:H16)=0),"",COUNTA(B16:H16))</f>
        <v>2</v>
      </c>
      <c r="K16" s="813">
        <v>13</v>
      </c>
      <c r="L16" s="814"/>
      <c r="M16" s="815">
        <v>13</v>
      </c>
      <c r="N16" s="808" t="str">
        <f ca="1">IF((IBRF!H17=""),"",IBRF!H17)</f>
        <v>46</v>
      </c>
      <c r="O16" s="202" t="s">
        <v>411</v>
      </c>
      <c r="P16" s="3"/>
      <c r="Q16" s="3"/>
      <c r="R16" s="3"/>
      <c r="S16" s="3"/>
      <c r="T16" s="3"/>
      <c r="U16" s="489"/>
      <c r="V16" s="519"/>
      <c r="W16" s="810">
        <f>IF((COUNTA(O16:U16)=0),"",COUNTA(O16:U16))</f>
        <v>1</v>
      </c>
      <c r="X16" s="118" t="s">
        <v>400</v>
      </c>
      <c r="Y16" s="800" t="str">
        <f ca="1">IF((IBRF!B17=""),"",IBRF!B17)</f>
        <v>218</v>
      </c>
      <c r="Z16" s="558"/>
      <c r="AA16" s="558"/>
      <c r="AB16" s="3" t="s">
        <v>413</v>
      </c>
      <c r="AC16" s="3" t="s">
        <v>413</v>
      </c>
      <c r="AD16" s="3"/>
      <c r="AE16" s="3"/>
      <c r="AF16" s="489"/>
      <c r="AG16" s="519"/>
      <c r="AH16" s="810">
        <f>IF((COUNTA(Z16:AF16)=0),"",COUNTA(Z16:AF16))</f>
        <v>2</v>
      </c>
      <c r="AI16" s="813">
        <v>13</v>
      </c>
      <c r="AJ16" s="814"/>
      <c r="AK16" s="815"/>
      <c r="AL16" s="800" t="str">
        <f ca="1">IF((IBRF!H17=""),"",IBRF!H17)</f>
        <v>46</v>
      </c>
      <c r="AM16" s="558"/>
      <c r="AN16" s="3" t="s">
        <v>413</v>
      </c>
      <c r="AO16" s="3"/>
      <c r="AP16" s="3"/>
      <c r="AQ16" s="3"/>
      <c r="AR16" s="3"/>
      <c r="AS16" s="489"/>
      <c r="AT16" s="519"/>
      <c r="AU16" s="810">
        <f>IF((COUNTA(AM16:AS16)=0),"",COUNTA(AM16:AS16))</f>
        <v>1</v>
      </c>
      <c r="AV16" s="118" t="s">
        <v>400</v>
      </c>
      <c r="AW16" s="446"/>
    </row>
    <row r="17" spans="1:49" ht="16.5" customHeight="1">
      <c r="A17" s="809"/>
      <c r="B17" s="320">
        <v>4</v>
      </c>
      <c r="C17" s="32">
        <v>16</v>
      </c>
      <c r="D17" s="32"/>
      <c r="E17" s="32"/>
      <c r="F17" s="32"/>
      <c r="G17" s="32"/>
      <c r="H17" s="136"/>
      <c r="I17" s="442"/>
      <c r="J17" s="811"/>
      <c r="K17" s="805">
        <v>14</v>
      </c>
      <c r="L17" s="806"/>
      <c r="M17" s="807">
        <v>14</v>
      </c>
      <c r="N17" s="809"/>
      <c r="O17" s="320">
        <v>1</v>
      </c>
      <c r="P17" s="32"/>
      <c r="Q17" s="32"/>
      <c r="R17" s="32"/>
      <c r="S17" s="32"/>
      <c r="T17" s="32"/>
      <c r="U17" s="136"/>
      <c r="V17" s="442"/>
      <c r="W17" s="811"/>
      <c r="X17" s="45" t="s">
        <v>415</v>
      </c>
      <c r="Y17" s="800"/>
      <c r="Z17" s="559"/>
      <c r="AA17" s="559"/>
      <c r="AB17" s="32">
        <v>7</v>
      </c>
      <c r="AC17" s="32">
        <v>13</v>
      </c>
      <c r="AD17" s="32"/>
      <c r="AE17" s="32"/>
      <c r="AF17" s="136"/>
      <c r="AG17" s="442"/>
      <c r="AH17" s="811"/>
      <c r="AI17" s="805">
        <v>14</v>
      </c>
      <c r="AJ17" s="806"/>
      <c r="AK17" s="807"/>
      <c r="AL17" s="800"/>
      <c r="AM17" s="559"/>
      <c r="AN17" s="32">
        <v>12</v>
      </c>
      <c r="AO17" s="32"/>
      <c r="AP17" s="32"/>
      <c r="AQ17" s="32"/>
      <c r="AR17" s="32"/>
      <c r="AS17" s="136"/>
      <c r="AT17" s="442"/>
      <c r="AU17" s="811"/>
      <c r="AV17" s="45" t="s">
        <v>415</v>
      </c>
      <c r="AW17" s="446"/>
    </row>
    <row r="18" spans="1:49" ht="16.5" customHeight="1">
      <c r="A18" s="808" t="str">
        <f ca="1">IF((IBRF!B18=""),"",IBRF!B18)</f>
        <v>318</v>
      </c>
      <c r="B18" s="528"/>
      <c r="C18" s="188"/>
      <c r="D18" s="188"/>
      <c r="E18" s="188"/>
      <c r="F18" s="188"/>
      <c r="G18" s="188"/>
      <c r="H18" s="477"/>
      <c r="I18" s="519"/>
      <c r="J18" s="803" t="str">
        <f>IF((COUNTA(B18:H18)=0),"",COUNTA(B18:H18))</f>
        <v/>
      </c>
      <c r="K18" s="813">
        <v>15</v>
      </c>
      <c r="L18" s="814"/>
      <c r="M18" s="815">
        <v>15</v>
      </c>
      <c r="N18" s="808" t="str">
        <f ca="1">IF((IBRF!H18=""),"",IBRF!H18)</f>
        <v>462</v>
      </c>
      <c r="O18" s="528"/>
      <c r="P18" s="188"/>
      <c r="Q18" s="188"/>
      <c r="R18" s="188"/>
      <c r="S18" s="188"/>
      <c r="T18" s="188"/>
      <c r="U18" s="477"/>
      <c r="V18" s="519"/>
      <c r="W18" s="803" t="str">
        <f>IF((COUNTA(O18:U18)=0),"",COUNTA(O18:U18))</f>
        <v/>
      </c>
      <c r="X18" s="118" t="s">
        <v>416</v>
      </c>
      <c r="Y18" s="808" t="str">
        <f ca="1">IF((IBRF!B18=""),"",IBRF!B18)</f>
        <v>318</v>
      </c>
      <c r="Z18" s="528" t="s">
        <v>413</v>
      </c>
      <c r="AA18" s="188"/>
      <c r="AB18" s="188"/>
      <c r="AC18" s="188"/>
      <c r="AD18" s="188"/>
      <c r="AE18" s="188"/>
      <c r="AF18" s="477"/>
      <c r="AG18" s="519"/>
      <c r="AH18" s="803">
        <f>IF((COUNTA(Z18:AF18)=0),"",COUNTA(Z18:AF18))</f>
        <v>1</v>
      </c>
      <c r="AI18" s="813">
        <v>15</v>
      </c>
      <c r="AJ18" s="814"/>
      <c r="AK18" s="815"/>
      <c r="AL18" s="808" t="str">
        <f ca="1">IF((IBRF!H18=""),"",IBRF!H18)</f>
        <v>462</v>
      </c>
      <c r="AM18" s="528" t="s">
        <v>522</v>
      </c>
      <c r="AN18" s="188"/>
      <c r="AO18" s="188"/>
      <c r="AP18" s="188"/>
      <c r="AQ18" s="188"/>
      <c r="AR18" s="188"/>
      <c r="AS18" s="477"/>
      <c r="AT18" s="519"/>
      <c r="AU18" s="803">
        <f>IF((COUNTA(AM18:AS18)=0),"",COUNTA(AM18:AS18))</f>
        <v>1</v>
      </c>
      <c r="AV18" s="118" t="s">
        <v>416</v>
      </c>
      <c r="AW18" s="446"/>
    </row>
    <row r="19" spans="1:49" ht="16.5" customHeight="1">
      <c r="A19" s="812"/>
      <c r="B19" s="258"/>
      <c r="C19" s="240"/>
      <c r="D19" s="240"/>
      <c r="E19" s="240"/>
      <c r="F19" s="240"/>
      <c r="G19" s="240"/>
      <c r="H19" s="499"/>
      <c r="I19" s="442"/>
      <c r="J19" s="804"/>
      <c r="K19" s="805">
        <v>16</v>
      </c>
      <c r="L19" s="806"/>
      <c r="M19" s="807">
        <v>16</v>
      </c>
      <c r="N19" s="812"/>
      <c r="O19" s="258"/>
      <c r="P19" s="240"/>
      <c r="Q19" s="240"/>
      <c r="R19" s="240"/>
      <c r="S19" s="240"/>
      <c r="T19" s="240"/>
      <c r="U19" s="499"/>
      <c r="V19" s="442"/>
      <c r="W19" s="804"/>
      <c r="X19" s="183" t="s">
        <v>417</v>
      </c>
      <c r="Y19" s="812"/>
      <c r="Z19" s="258">
        <v>12</v>
      </c>
      <c r="AA19" s="240"/>
      <c r="AB19" s="240"/>
      <c r="AC19" s="240"/>
      <c r="AD19" s="240"/>
      <c r="AE19" s="240"/>
      <c r="AF19" s="499"/>
      <c r="AG19" s="442"/>
      <c r="AH19" s="804"/>
      <c r="AI19" s="805">
        <v>16</v>
      </c>
      <c r="AJ19" s="806"/>
      <c r="AK19" s="807"/>
      <c r="AL19" s="812"/>
      <c r="AM19" s="258">
        <v>20</v>
      </c>
      <c r="AN19" s="240"/>
      <c r="AO19" s="240"/>
      <c r="AP19" s="240"/>
      <c r="AQ19" s="240"/>
      <c r="AR19" s="240"/>
      <c r="AS19" s="499"/>
      <c r="AT19" s="442"/>
      <c r="AU19" s="804"/>
      <c r="AV19" s="183" t="s">
        <v>417</v>
      </c>
      <c r="AW19" s="446"/>
    </row>
    <row r="20" spans="1:49" ht="16.5" customHeight="1">
      <c r="A20" s="808" t="str">
        <f ca="1">IF((IBRF!B19=""),"",IBRF!B19)</f>
        <v>4</v>
      </c>
      <c r="B20" s="202" t="s">
        <v>522</v>
      </c>
      <c r="C20" s="3"/>
      <c r="D20" s="3"/>
      <c r="E20" s="3"/>
      <c r="F20" s="3"/>
      <c r="G20" s="3"/>
      <c r="H20" s="489"/>
      <c r="I20" s="519"/>
      <c r="J20" s="810">
        <f>IF((COUNTA(B20:H20)=0),"",COUNTA(B20:H20))</f>
        <v>1</v>
      </c>
      <c r="K20" s="813">
        <v>17</v>
      </c>
      <c r="L20" s="814"/>
      <c r="M20" s="815">
        <v>17</v>
      </c>
      <c r="N20" s="808" t="str">
        <f ca="1">IF((IBRF!H19=""),"",IBRF!H19)</f>
        <v>620</v>
      </c>
      <c r="O20" s="202" t="s">
        <v>522</v>
      </c>
      <c r="P20" s="3"/>
      <c r="Q20" s="3"/>
      <c r="R20" s="3"/>
      <c r="S20" s="3"/>
      <c r="T20" s="3"/>
      <c r="U20" s="489"/>
      <c r="V20" s="519"/>
      <c r="W20" s="810">
        <f>IF((COUNTA(O20:U20)=0),"",COUNTA(O20:U20))</f>
        <v>1</v>
      </c>
      <c r="X20" s="45" t="s">
        <v>418</v>
      </c>
      <c r="Y20" s="800" t="str">
        <f ca="1">IF((IBRF!B19=""),"",IBRF!B19)</f>
        <v>4</v>
      </c>
      <c r="Z20" s="558"/>
      <c r="AA20" s="3" t="s">
        <v>411</v>
      </c>
      <c r="AB20" s="3"/>
      <c r="AC20" s="3"/>
      <c r="AD20" s="3"/>
      <c r="AE20" s="3"/>
      <c r="AF20" s="489"/>
      <c r="AG20" s="519"/>
      <c r="AH20" s="810">
        <f>IF((COUNTA(Z20:AF20)=0),"",COUNTA(Z20:AF20))</f>
        <v>1</v>
      </c>
      <c r="AI20" s="813">
        <v>17</v>
      </c>
      <c r="AJ20" s="814"/>
      <c r="AK20" s="815"/>
      <c r="AL20" s="800" t="str">
        <f ca="1">IF((IBRF!H19=""),"",IBRF!H19)</f>
        <v>620</v>
      </c>
      <c r="AM20" s="558"/>
      <c r="AN20" s="3"/>
      <c r="AO20" s="3"/>
      <c r="AP20" s="3"/>
      <c r="AQ20" s="3"/>
      <c r="AR20" s="3"/>
      <c r="AS20" s="489"/>
      <c r="AT20" s="519"/>
      <c r="AU20" s="810" t="str">
        <f>IF((COUNTA(AM20:AS20)=0),"",COUNTA(AM20:AS20))</f>
        <v/>
      </c>
      <c r="AV20" s="45" t="s">
        <v>418</v>
      </c>
      <c r="AW20" s="446"/>
    </row>
    <row r="21" spans="1:49" ht="16.5" customHeight="1">
      <c r="A21" s="809"/>
      <c r="B21" s="320">
        <v>6</v>
      </c>
      <c r="C21" s="32"/>
      <c r="D21" s="32"/>
      <c r="E21" s="32"/>
      <c r="F21" s="32"/>
      <c r="G21" s="32"/>
      <c r="H21" s="136"/>
      <c r="I21" s="442"/>
      <c r="J21" s="811"/>
      <c r="K21" s="805">
        <v>18</v>
      </c>
      <c r="L21" s="806"/>
      <c r="M21" s="807">
        <v>18</v>
      </c>
      <c r="N21" s="809"/>
      <c r="O21" s="320">
        <v>8</v>
      </c>
      <c r="P21" s="32"/>
      <c r="Q21" s="32"/>
      <c r="R21" s="32"/>
      <c r="S21" s="32"/>
      <c r="T21" s="32"/>
      <c r="U21" s="136"/>
      <c r="V21" s="442"/>
      <c r="W21" s="811"/>
      <c r="X21" s="118" t="s">
        <v>411</v>
      </c>
      <c r="Y21" s="800"/>
      <c r="Z21" s="559"/>
      <c r="AA21" s="32">
        <v>20</v>
      </c>
      <c r="AB21" s="32"/>
      <c r="AC21" s="32"/>
      <c r="AD21" s="32"/>
      <c r="AE21" s="32"/>
      <c r="AF21" s="136"/>
      <c r="AG21" s="442"/>
      <c r="AH21" s="811"/>
      <c r="AI21" s="805">
        <v>18</v>
      </c>
      <c r="AJ21" s="806"/>
      <c r="AK21" s="807"/>
      <c r="AL21" s="800"/>
      <c r="AM21" s="559"/>
      <c r="AN21" s="32"/>
      <c r="AO21" s="32"/>
      <c r="AP21" s="32"/>
      <c r="AQ21" s="32"/>
      <c r="AR21" s="32"/>
      <c r="AS21" s="136"/>
      <c r="AT21" s="442"/>
      <c r="AU21" s="811"/>
      <c r="AV21" s="118" t="s">
        <v>411</v>
      </c>
      <c r="AW21" s="446"/>
    </row>
    <row r="22" spans="1:49" ht="16.5" customHeight="1">
      <c r="A22" s="808" t="str">
        <f ca="1">IF((IBRF!B20=""),"",IBRF!B20)</f>
        <v>614</v>
      </c>
      <c r="B22" s="528" t="s">
        <v>522</v>
      </c>
      <c r="C22" s="188"/>
      <c r="D22" s="188"/>
      <c r="E22" s="188"/>
      <c r="F22" s="188"/>
      <c r="G22" s="188"/>
      <c r="H22" s="477"/>
      <c r="I22" s="519"/>
      <c r="J22" s="803">
        <f>IF((COUNTA(B22:H22)=0),"",COUNTA(B22:H22))</f>
        <v>1</v>
      </c>
      <c r="K22" s="813">
        <v>19</v>
      </c>
      <c r="L22" s="814"/>
      <c r="M22" s="815">
        <v>19</v>
      </c>
      <c r="N22" s="808" t="str">
        <f ca="1">IF((IBRF!H20=""),"",IBRF!H20)</f>
        <v>666</v>
      </c>
      <c r="O22" s="528" t="s">
        <v>522</v>
      </c>
      <c r="P22" s="188"/>
      <c r="Q22" s="188"/>
      <c r="R22" s="188"/>
      <c r="S22" s="188"/>
      <c r="T22" s="188"/>
      <c r="U22" s="477"/>
      <c r="V22" s="519"/>
      <c r="W22" s="803">
        <f>IF((COUNTA(O22:U22)=0),"",COUNTA(O22:U22))</f>
        <v>1</v>
      </c>
      <c r="X22" s="393" t="s">
        <v>419</v>
      </c>
      <c r="Y22" s="808" t="str">
        <f ca="1">IF((IBRF!B20=""),"",IBRF!B20)</f>
        <v>614</v>
      </c>
      <c r="Z22" s="560"/>
      <c r="AA22" s="188"/>
      <c r="AB22" s="188"/>
      <c r="AC22" s="188"/>
      <c r="AD22" s="188"/>
      <c r="AE22" s="188"/>
      <c r="AF22" s="477"/>
      <c r="AG22" s="519"/>
      <c r="AH22" s="803" t="str">
        <f>IF((COUNTA(Z22:AF22)=0),"",COUNTA(Z22:AF22))</f>
        <v/>
      </c>
      <c r="AI22" s="813">
        <v>19</v>
      </c>
      <c r="AJ22" s="814"/>
      <c r="AK22" s="815"/>
      <c r="AL22" s="808" t="str">
        <f ca="1">IF((IBRF!H20=""),"",IBRF!H20)</f>
        <v>666</v>
      </c>
      <c r="AM22" s="560"/>
      <c r="AN22" s="188"/>
      <c r="AO22" s="188"/>
      <c r="AP22" s="188"/>
      <c r="AQ22" s="188"/>
      <c r="AR22" s="188"/>
      <c r="AS22" s="477"/>
      <c r="AT22" s="519"/>
      <c r="AU22" s="803" t="str">
        <f>IF((COUNTA(AM22:AS22)=0),"",COUNTA(AM22:AS22))</f>
        <v/>
      </c>
      <c r="AV22" s="393" t="s">
        <v>419</v>
      </c>
      <c r="AW22" s="446"/>
    </row>
    <row r="23" spans="1:49" ht="16.5" customHeight="1">
      <c r="A23" s="812"/>
      <c r="B23" s="258">
        <v>2</v>
      </c>
      <c r="C23" s="240"/>
      <c r="D23" s="240"/>
      <c r="E23" s="240"/>
      <c r="F23" s="240"/>
      <c r="G23" s="240"/>
      <c r="H23" s="499"/>
      <c r="I23" s="442"/>
      <c r="J23" s="804"/>
      <c r="K23" s="805">
        <v>20</v>
      </c>
      <c r="L23" s="806"/>
      <c r="M23" s="807">
        <v>20</v>
      </c>
      <c r="N23" s="812"/>
      <c r="O23" s="258">
        <v>16</v>
      </c>
      <c r="P23" s="240"/>
      <c r="Q23" s="240"/>
      <c r="R23" s="240"/>
      <c r="S23" s="240"/>
      <c r="T23" s="240"/>
      <c r="U23" s="499"/>
      <c r="V23" s="442"/>
      <c r="W23" s="804"/>
      <c r="X23" s="183" t="s">
        <v>420</v>
      </c>
      <c r="Y23" s="812"/>
      <c r="Z23" s="562"/>
      <c r="AA23" s="240"/>
      <c r="AB23" s="240"/>
      <c r="AC23" s="240"/>
      <c r="AD23" s="240"/>
      <c r="AE23" s="240"/>
      <c r="AF23" s="499"/>
      <c r="AG23" s="442"/>
      <c r="AH23" s="804"/>
      <c r="AI23" s="805">
        <v>20</v>
      </c>
      <c r="AJ23" s="806"/>
      <c r="AK23" s="807"/>
      <c r="AL23" s="812"/>
      <c r="AM23" s="562"/>
      <c r="AN23" s="240"/>
      <c r="AO23" s="240"/>
      <c r="AP23" s="240"/>
      <c r="AQ23" s="240"/>
      <c r="AR23" s="240"/>
      <c r="AS23" s="499"/>
      <c r="AT23" s="442"/>
      <c r="AU23" s="804"/>
      <c r="AV23" s="183" t="s">
        <v>420</v>
      </c>
      <c r="AW23" s="446"/>
    </row>
    <row r="24" spans="1:49" ht="16.5" customHeight="1">
      <c r="A24" s="808" t="str">
        <f ca="1">IF((IBRF!B21=""),"",IBRF!B21)</f>
        <v>69</v>
      </c>
      <c r="B24" s="202"/>
      <c r="C24" s="3"/>
      <c r="D24" s="3"/>
      <c r="E24" s="3"/>
      <c r="F24" s="3"/>
      <c r="G24" s="3"/>
      <c r="H24" s="489"/>
      <c r="I24" s="519"/>
      <c r="J24" s="810" t="str">
        <f>IF((COUNTA(B24:H24)=0),"",COUNTA(B24:H24))</f>
        <v/>
      </c>
      <c r="K24" s="813">
        <v>21</v>
      </c>
      <c r="L24" s="814"/>
      <c r="M24" s="815">
        <v>21</v>
      </c>
      <c r="N24" s="808" t="str">
        <f ca="1">IF((IBRF!H21=""),"",IBRF!H21)</f>
        <v>B00M</v>
      </c>
      <c r="O24" s="202"/>
      <c r="P24" s="3"/>
      <c r="Q24" s="3"/>
      <c r="R24" s="3"/>
      <c r="S24" s="3"/>
      <c r="T24" s="3"/>
      <c r="U24" s="489"/>
      <c r="V24" s="519"/>
      <c r="W24" s="810" t="str">
        <f>IF((COUNTA(O24:U24)=0),"",COUNTA(O24:U24))</f>
        <v/>
      </c>
      <c r="X24" s="45" t="s">
        <v>421</v>
      </c>
      <c r="Y24" s="800" t="str">
        <f ca="1">IF((IBRF!B21=""),"",IBRF!B21)</f>
        <v>69</v>
      </c>
      <c r="Z24" s="3" t="s">
        <v>401</v>
      </c>
      <c r="AA24" s="3"/>
      <c r="AB24" s="3"/>
      <c r="AC24" s="3"/>
      <c r="AD24" s="3"/>
      <c r="AE24" s="3"/>
      <c r="AF24" s="489"/>
      <c r="AG24" s="519"/>
      <c r="AH24" s="810">
        <f>IF((COUNTA(Z24:AF24)=0),"",COUNTA(Z24:AF24))</f>
        <v>1</v>
      </c>
      <c r="AI24" s="813">
        <v>21</v>
      </c>
      <c r="AJ24" s="814"/>
      <c r="AK24" s="815"/>
      <c r="AL24" s="800" t="str">
        <f ca="1">IF((IBRF!H21=""),"",IBRF!H21)</f>
        <v>B00M</v>
      </c>
      <c r="AM24" s="3" t="s">
        <v>406</v>
      </c>
      <c r="AN24" s="3"/>
      <c r="AO24" s="3"/>
      <c r="AP24" s="3"/>
      <c r="AQ24" s="3"/>
      <c r="AR24" s="3"/>
      <c r="AS24" s="489"/>
      <c r="AT24" s="519"/>
      <c r="AU24" s="810">
        <f>IF((COUNTA(AM24:AS24)=0),"",COUNTA(AM24:AS24))</f>
        <v>1</v>
      </c>
      <c r="AV24" s="45" t="s">
        <v>421</v>
      </c>
      <c r="AW24" s="446"/>
    </row>
    <row r="25" spans="1:49" ht="16.5" customHeight="1">
      <c r="A25" s="809"/>
      <c r="B25" s="320"/>
      <c r="C25" s="32"/>
      <c r="D25" s="32"/>
      <c r="E25" s="32"/>
      <c r="F25" s="32"/>
      <c r="G25" s="32"/>
      <c r="H25" s="136"/>
      <c r="I25" s="442"/>
      <c r="J25" s="811"/>
      <c r="K25" s="805">
        <v>22</v>
      </c>
      <c r="L25" s="806"/>
      <c r="M25" s="807">
        <v>22</v>
      </c>
      <c r="N25" s="809"/>
      <c r="O25" s="320"/>
      <c r="P25" s="32"/>
      <c r="Q25" s="32"/>
      <c r="R25" s="32"/>
      <c r="S25" s="32"/>
      <c r="T25" s="32"/>
      <c r="U25" s="136"/>
      <c r="V25" s="442"/>
      <c r="W25" s="811"/>
      <c r="X25" s="118" t="s">
        <v>413</v>
      </c>
      <c r="Y25" s="800"/>
      <c r="Z25" s="32">
        <v>12</v>
      </c>
      <c r="AA25" s="32"/>
      <c r="AB25" s="32"/>
      <c r="AC25" s="32"/>
      <c r="AD25" s="32"/>
      <c r="AE25" s="32"/>
      <c r="AF25" s="136"/>
      <c r="AG25" s="442"/>
      <c r="AH25" s="811"/>
      <c r="AI25" s="805">
        <v>22</v>
      </c>
      <c r="AJ25" s="806"/>
      <c r="AK25" s="807"/>
      <c r="AL25" s="800"/>
      <c r="AM25" s="32">
        <v>7</v>
      </c>
      <c r="AN25" s="32"/>
      <c r="AO25" s="32"/>
      <c r="AP25" s="32"/>
      <c r="AQ25" s="32"/>
      <c r="AR25" s="32"/>
      <c r="AS25" s="136"/>
      <c r="AT25" s="442"/>
      <c r="AU25" s="811"/>
      <c r="AV25" s="118" t="s">
        <v>413</v>
      </c>
      <c r="AW25" s="446"/>
    </row>
    <row r="26" spans="1:49" ht="16.5" customHeight="1">
      <c r="A26" s="808" t="str">
        <f ca="1">IF((IBRF!B22=""),"",IBRF!B22)</f>
        <v>7</v>
      </c>
      <c r="B26" s="528" t="s">
        <v>400</v>
      </c>
      <c r="C26" s="188"/>
      <c r="D26" s="188"/>
      <c r="E26" s="188"/>
      <c r="F26" s="188"/>
      <c r="G26" s="188"/>
      <c r="H26" s="477"/>
      <c r="I26" s="519"/>
      <c r="J26" s="803">
        <f>IF((COUNTA(B26:H26)=0),"",COUNTA(B26:H26))</f>
        <v>1</v>
      </c>
      <c r="K26" s="813">
        <v>23</v>
      </c>
      <c r="L26" s="814"/>
      <c r="M26" s="815">
        <v>23</v>
      </c>
      <c r="N26" s="808" t="str">
        <f ca="1">IF((IBRF!H22=""),"",IBRF!H22)</f>
        <v>N20</v>
      </c>
      <c r="O26" s="528"/>
      <c r="P26" s="188"/>
      <c r="Q26" s="188"/>
      <c r="R26" s="188"/>
      <c r="S26" s="188"/>
      <c r="T26" s="188"/>
      <c r="U26" s="477"/>
      <c r="V26" s="519"/>
      <c r="W26" s="803" t="str">
        <f>IF((COUNTA(O26:U26)=0),"",COUNTA(O26:U26))</f>
        <v/>
      </c>
      <c r="X26" s="183" t="s">
        <v>422</v>
      </c>
      <c r="Y26" s="808" t="str">
        <f ca="1">IF((IBRF!B22=""),"",IBRF!B22)</f>
        <v>7</v>
      </c>
      <c r="Z26" s="560"/>
      <c r="AA26" s="188" t="s">
        <v>413</v>
      </c>
      <c r="AB26" s="188"/>
      <c r="AC26" s="188"/>
      <c r="AD26" s="188"/>
      <c r="AE26" s="188"/>
      <c r="AF26" s="477"/>
      <c r="AG26" s="519"/>
      <c r="AH26" s="803">
        <f>IF((COUNTA(Z26:AF26)=0),"",COUNTA(Z26:AF26))</f>
        <v>1</v>
      </c>
      <c r="AI26" s="813">
        <v>23</v>
      </c>
      <c r="AJ26" s="814"/>
      <c r="AK26" s="815"/>
      <c r="AL26" s="808" t="str">
        <f ca="1">IF((IBRF!H22=""),"",IBRF!H22)</f>
        <v>N20</v>
      </c>
      <c r="AM26" s="528" t="s">
        <v>406</v>
      </c>
      <c r="AN26" s="188" t="s">
        <v>401</v>
      </c>
      <c r="AO26" s="188"/>
      <c r="AP26" s="188"/>
      <c r="AQ26" s="188"/>
      <c r="AR26" s="188"/>
      <c r="AS26" s="477"/>
      <c r="AT26" s="519"/>
      <c r="AU26" s="803">
        <f>IF((COUNTA(AM26:AS26)=0),"",COUNTA(AM26:AS26))</f>
        <v>2</v>
      </c>
      <c r="AV26" s="183" t="s">
        <v>422</v>
      </c>
      <c r="AW26" s="446"/>
    </row>
    <row r="27" spans="1:49" ht="16.5" customHeight="1">
      <c r="A27" s="812"/>
      <c r="B27" s="258">
        <v>3</v>
      </c>
      <c r="C27" s="240"/>
      <c r="D27" s="240"/>
      <c r="E27" s="240"/>
      <c r="F27" s="240"/>
      <c r="G27" s="240"/>
      <c r="H27" s="499"/>
      <c r="I27" s="442"/>
      <c r="J27" s="804"/>
      <c r="K27" s="805">
        <v>24</v>
      </c>
      <c r="L27" s="806"/>
      <c r="M27" s="807">
        <v>24</v>
      </c>
      <c r="N27" s="812"/>
      <c r="O27" s="258"/>
      <c r="P27" s="240"/>
      <c r="Q27" s="240"/>
      <c r="R27" s="240"/>
      <c r="S27" s="240"/>
      <c r="T27" s="240"/>
      <c r="U27" s="499"/>
      <c r="V27" s="442"/>
      <c r="W27" s="804"/>
      <c r="X27" s="183" t="s">
        <v>423</v>
      </c>
      <c r="Y27" s="812"/>
      <c r="Z27" s="562"/>
      <c r="AA27" s="240">
        <v>12</v>
      </c>
      <c r="AB27" s="240"/>
      <c r="AC27" s="240"/>
      <c r="AD27" s="240"/>
      <c r="AE27" s="240"/>
      <c r="AF27" s="499"/>
      <c r="AG27" s="442"/>
      <c r="AH27" s="804"/>
      <c r="AI27" s="805">
        <v>24</v>
      </c>
      <c r="AJ27" s="806"/>
      <c r="AK27" s="807"/>
      <c r="AL27" s="812"/>
      <c r="AM27" s="258">
        <v>17</v>
      </c>
      <c r="AN27" s="240">
        <v>21</v>
      </c>
      <c r="AO27" s="240"/>
      <c r="AP27" s="240"/>
      <c r="AQ27" s="240"/>
      <c r="AR27" s="240"/>
      <c r="AS27" s="499"/>
      <c r="AT27" s="442"/>
      <c r="AU27" s="804"/>
      <c r="AV27" s="183" t="s">
        <v>423</v>
      </c>
      <c r="AW27" s="446"/>
    </row>
    <row r="28" spans="1:49" ht="16.5" customHeight="1">
      <c r="A28" s="808" t="str">
        <f ca="1">IF((IBRF!B23=""),"",IBRF!B23)</f>
        <v>76</v>
      </c>
      <c r="B28" s="202"/>
      <c r="C28" s="3"/>
      <c r="D28" s="3"/>
      <c r="E28" s="3"/>
      <c r="F28" s="3"/>
      <c r="G28" s="3"/>
      <c r="H28" s="489"/>
      <c r="I28" s="519"/>
      <c r="J28" s="810" t="str">
        <f>IF((COUNTA(B28:H28)=0),"",COUNTA(B28:H28))</f>
        <v/>
      </c>
      <c r="K28" s="813">
        <v>25</v>
      </c>
      <c r="L28" s="814"/>
      <c r="M28" s="815">
        <v>25</v>
      </c>
      <c r="N28" s="808" t="str">
        <f ca="1">IF((IBRF!H23=""),"",IBRF!H23)</f>
        <v>W00T</v>
      </c>
      <c r="O28" s="202"/>
      <c r="P28" s="3"/>
      <c r="Q28" s="3"/>
      <c r="R28" s="3"/>
      <c r="S28" s="3"/>
      <c r="T28" s="3"/>
      <c r="U28" s="489"/>
      <c r="V28" s="519"/>
      <c r="W28" s="810" t="str">
        <f>IF((COUNTA(O28:U28)=0),"",COUNTA(O28:U28))</f>
        <v/>
      </c>
      <c r="X28" s="45" t="s">
        <v>424</v>
      </c>
      <c r="Y28" s="800" t="str">
        <f ca="1">IF((IBRF!B23=""),"",IBRF!B23)</f>
        <v>76</v>
      </c>
      <c r="Z28" s="3"/>
      <c r="AA28" s="3"/>
      <c r="AB28" s="3"/>
      <c r="AC28" s="3"/>
      <c r="AD28" s="3"/>
      <c r="AE28" s="3"/>
      <c r="AF28" s="489"/>
      <c r="AG28" s="519"/>
      <c r="AH28" s="810" t="str">
        <f>IF((COUNTA(Z28:AF28)=0),"",COUNTA(Z28:AF28))</f>
        <v/>
      </c>
      <c r="AI28" s="813">
        <v>25</v>
      </c>
      <c r="AJ28" s="814"/>
      <c r="AK28" s="815"/>
      <c r="AL28" s="800" t="str">
        <f ca="1">IF((IBRF!H23=""),"",IBRF!H23)</f>
        <v>W00T</v>
      </c>
      <c r="AM28" s="3"/>
      <c r="AN28" s="3"/>
      <c r="AO28" s="3"/>
      <c r="AP28" s="3"/>
      <c r="AQ28" s="3"/>
      <c r="AR28" s="3"/>
      <c r="AS28" s="489"/>
      <c r="AT28" s="519"/>
      <c r="AU28" s="810" t="str">
        <f>IF((COUNTA(AM28:AS28)=0),"",COUNTA(AM28:AS28))</f>
        <v/>
      </c>
      <c r="AV28" s="45" t="s">
        <v>424</v>
      </c>
      <c r="AW28" s="446"/>
    </row>
    <row r="29" spans="1:49" ht="16.5" customHeight="1">
      <c r="A29" s="809"/>
      <c r="B29" s="320"/>
      <c r="C29" s="32"/>
      <c r="D29" s="32"/>
      <c r="E29" s="32"/>
      <c r="F29" s="32"/>
      <c r="G29" s="32"/>
      <c r="H29" s="136"/>
      <c r="I29" s="442"/>
      <c r="J29" s="811"/>
      <c r="K29" s="805">
        <v>26</v>
      </c>
      <c r="L29" s="806"/>
      <c r="M29" s="807">
        <v>26</v>
      </c>
      <c r="N29" s="809"/>
      <c r="O29" s="320"/>
      <c r="P29" s="32"/>
      <c r="Q29" s="32"/>
      <c r="R29" s="32"/>
      <c r="S29" s="32"/>
      <c r="T29" s="32"/>
      <c r="U29" s="136"/>
      <c r="V29" s="442"/>
      <c r="W29" s="811"/>
      <c r="X29" s="118" t="s">
        <v>522</v>
      </c>
      <c r="Y29" s="800"/>
      <c r="Z29" s="32"/>
      <c r="AA29" s="32"/>
      <c r="AB29" s="32"/>
      <c r="AC29" s="32"/>
      <c r="AD29" s="32"/>
      <c r="AE29" s="32"/>
      <c r="AF29" s="136"/>
      <c r="AG29" s="442"/>
      <c r="AH29" s="811"/>
      <c r="AI29" s="805">
        <v>26</v>
      </c>
      <c r="AJ29" s="806"/>
      <c r="AK29" s="807"/>
      <c r="AL29" s="800"/>
      <c r="AM29" s="32"/>
      <c r="AN29" s="32"/>
      <c r="AO29" s="32"/>
      <c r="AP29" s="32"/>
      <c r="AQ29" s="32"/>
      <c r="AR29" s="32"/>
      <c r="AS29" s="136"/>
      <c r="AT29" s="442"/>
      <c r="AU29" s="811"/>
      <c r="AV29" s="118" t="s">
        <v>522</v>
      </c>
      <c r="AW29" s="446"/>
    </row>
    <row r="30" spans="1:49" ht="16.5" customHeight="1">
      <c r="A30" s="808" t="str">
        <f ca="1">IF((IBRF!B24=""),"",IBRF!B24)</f>
        <v>95</v>
      </c>
      <c r="B30" s="528" t="s">
        <v>400</v>
      </c>
      <c r="C30" s="188" t="s">
        <v>400</v>
      </c>
      <c r="D30" s="188"/>
      <c r="E30" s="188"/>
      <c r="F30" s="188"/>
      <c r="G30" s="188"/>
      <c r="H30" s="477"/>
      <c r="I30" s="519"/>
      <c r="J30" s="803">
        <f>IF((COUNTA(B30:H30)=0),"",COUNTA(B30:H30))</f>
        <v>2</v>
      </c>
      <c r="K30" s="813">
        <v>27</v>
      </c>
      <c r="L30" s="814"/>
      <c r="M30" s="815">
        <v>27</v>
      </c>
      <c r="N30" s="808" t="str">
        <f ca="1">IF((IBRF!H24=""),"",IBRF!H24)</f>
        <v>8</v>
      </c>
      <c r="O30" s="528"/>
      <c r="P30" s="188"/>
      <c r="Q30" s="188"/>
      <c r="R30" s="188"/>
      <c r="S30" s="188"/>
      <c r="T30" s="188"/>
      <c r="U30" s="477"/>
      <c r="V30" s="519"/>
      <c r="W30" s="803" t="str">
        <f>IF((COUNTA(O30:U30)=0),"",COUNTA(O30:U30))</f>
        <v/>
      </c>
      <c r="X30" s="45" t="s">
        <v>425</v>
      </c>
      <c r="Y30" s="808" t="str">
        <f ca="1">IF((IBRF!B24=""),"",IBRF!B24)</f>
        <v>95</v>
      </c>
      <c r="Z30" s="560"/>
      <c r="AA30" s="561"/>
      <c r="AB30" s="188" t="s">
        <v>411</v>
      </c>
      <c r="AC30" s="188"/>
      <c r="AD30" s="188"/>
      <c r="AE30" s="188"/>
      <c r="AF30" s="477"/>
      <c r="AG30" s="519"/>
      <c r="AH30" s="803">
        <f>IF((COUNTA(Z30:AF30)=0),"",COUNTA(Z30:AF30))</f>
        <v>1</v>
      </c>
      <c r="AI30" s="813">
        <v>27</v>
      </c>
      <c r="AJ30" s="814"/>
      <c r="AK30" s="815"/>
      <c r="AL30" s="808" t="str">
        <f ca="1">IF((IBRF!H24=""),"",IBRF!H24)</f>
        <v>8</v>
      </c>
      <c r="AM30" s="528"/>
      <c r="AN30" s="188"/>
      <c r="AO30" s="188"/>
      <c r="AP30" s="188"/>
      <c r="AQ30" s="188"/>
      <c r="AR30" s="188"/>
      <c r="AS30" s="477"/>
      <c r="AT30" s="519"/>
      <c r="AU30" s="803" t="str">
        <f>IF((COUNTA(AM30:AS30)=0),"",COUNTA(AM30:AS30))</f>
        <v/>
      </c>
      <c r="AV30" s="45" t="s">
        <v>425</v>
      </c>
      <c r="AW30" s="446"/>
    </row>
    <row r="31" spans="1:49" ht="16.5" customHeight="1">
      <c r="A31" s="812"/>
      <c r="B31" s="258">
        <v>10</v>
      </c>
      <c r="C31" s="240">
        <v>13</v>
      </c>
      <c r="D31" s="240"/>
      <c r="E31" s="240"/>
      <c r="F31" s="240"/>
      <c r="G31" s="240"/>
      <c r="H31" s="499"/>
      <c r="I31" s="442"/>
      <c r="J31" s="804"/>
      <c r="K31" s="805">
        <v>28</v>
      </c>
      <c r="L31" s="806"/>
      <c r="M31" s="807">
        <v>28</v>
      </c>
      <c r="N31" s="812"/>
      <c r="O31" s="258"/>
      <c r="P31" s="240"/>
      <c r="Q31" s="240"/>
      <c r="R31" s="240"/>
      <c r="S31" s="240"/>
      <c r="T31" s="240"/>
      <c r="U31" s="499"/>
      <c r="V31" s="442"/>
      <c r="W31" s="804"/>
      <c r="X31" s="118" t="s">
        <v>426</v>
      </c>
      <c r="Y31" s="812"/>
      <c r="Z31" s="562"/>
      <c r="AA31" s="563"/>
      <c r="AB31" s="240">
        <v>17</v>
      </c>
      <c r="AC31" s="240"/>
      <c r="AD31" s="240"/>
      <c r="AE31" s="240"/>
      <c r="AF31" s="499"/>
      <c r="AG31" s="442"/>
      <c r="AH31" s="804"/>
      <c r="AI31" s="805">
        <v>28</v>
      </c>
      <c r="AJ31" s="806"/>
      <c r="AK31" s="807"/>
      <c r="AL31" s="812"/>
      <c r="AM31" s="258"/>
      <c r="AN31" s="240"/>
      <c r="AO31" s="240"/>
      <c r="AP31" s="240"/>
      <c r="AQ31" s="240"/>
      <c r="AR31" s="240"/>
      <c r="AS31" s="499"/>
      <c r="AT31" s="442"/>
      <c r="AU31" s="804"/>
      <c r="AV31" s="118" t="s">
        <v>426</v>
      </c>
      <c r="AW31" s="446"/>
    </row>
    <row r="32" spans="1:49" ht="16.5" customHeight="1">
      <c r="A32" s="808" t="str">
        <f ca="1">IF((IBRF!B25=""),"",IBRF!B25)</f>
        <v>1980</v>
      </c>
      <c r="B32" s="202"/>
      <c r="C32" s="3"/>
      <c r="D32" s="3"/>
      <c r="E32" s="3"/>
      <c r="F32" s="3"/>
      <c r="G32" s="3"/>
      <c r="H32" s="489"/>
      <c r="I32" s="519"/>
      <c r="J32" s="810" t="str">
        <f>IF((COUNTA(B32:H32)=0),"",COUNTA(B32:H32))</f>
        <v/>
      </c>
      <c r="K32" s="813">
        <v>29</v>
      </c>
      <c r="L32" s="814"/>
      <c r="M32" s="815">
        <v>29</v>
      </c>
      <c r="N32" s="808" t="str">
        <f ca="1">IF((IBRF!H25=""),"",IBRF!H25)</f>
        <v>MGS4</v>
      </c>
      <c r="O32" s="202"/>
      <c r="P32" s="3"/>
      <c r="Q32" s="3"/>
      <c r="R32" s="3"/>
      <c r="S32" s="3"/>
      <c r="T32" s="3"/>
      <c r="U32" s="489"/>
      <c r="V32" s="519"/>
      <c r="W32" s="810" t="str">
        <f>IF((COUNTA(O32:U32)=0),"",COUNTA(O32:U32))</f>
        <v/>
      </c>
      <c r="X32" s="45" t="s">
        <v>427</v>
      </c>
      <c r="Y32" s="800" t="str">
        <f ca="1">IF((IBRF!B25=""),"",IBRF!B25)</f>
        <v>1980</v>
      </c>
      <c r="Z32" s="3"/>
      <c r="AA32" s="3"/>
      <c r="AB32" s="3"/>
      <c r="AC32" s="3"/>
      <c r="AD32" s="3"/>
      <c r="AE32" s="3"/>
      <c r="AF32" s="489"/>
      <c r="AG32" s="519"/>
      <c r="AH32" s="810" t="str">
        <f>IF((COUNTA(Z32:AF32)=0),"",COUNTA(Z32:AF32))</f>
        <v/>
      </c>
      <c r="AI32" s="813">
        <v>29</v>
      </c>
      <c r="AJ32" s="814"/>
      <c r="AK32" s="815"/>
      <c r="AL32" s="800" t="str">
        <f ca="1">IF((IBRF!H25=""),"",IBRF!H25)</f>
        <v>MGS4</v>
      </c>
      <c r="AM32" s="3"/>
      <c r="AN32" s="3"/>
      <c r="AO32" s="3"/>
      <c r="AP32" s="3"/>
      <c r="AQ32" s="3"/>
      <c r="AR32" s="3"/>
      <c r="AS32" s="489"/>
      <c r="AT32" s="519"/>
      <c r="AU32" s="810" t="str">
        <f>IF((COUNTA(AM32:AS32)=0),"",COUNTA(AM32:AS32))</f>
        <v/>
      </c>
      <c r="AV32" s="45" t="s">
        <v>427</v>
      </c>
      <c r="AW32" s="446"/>
    </row>
    <row r="33" spans="1:49" ht="16.5" customHeight="1">
      <c r="A33" s="809"/>
      <c r="B33" s="320"/>
      <c r="C33" s="32"/>
      <c r="D33" s="32"/>
      <c r="E33" s="32"/>
      <c r="F33" s="32"/>
      <c r="G33" s="32"/>
      <c r="H33" s="136"/>
      <c r="I33" s="442"/>
      <c r="J33" s="811"/>
      <c r="K33" s="805">
        <v>30</v>
      </c>
      <c r="L33" s="806"/>
      <c r="M33" s="807">
        <v>30</v>
      </c>
      <c r="N33" s="809"/>
      <c r="O33" s="320"/>
      <c r="P33" s="32"/>
      <c r="Q33" s="32"/>
      <c r="R33" s="32"/>
      <c r="S33" s="32"/>
      <c r="T33" s="32"/>
      <c r="U33" s="136"/>
      <c r="V33" s="442"/>
      <c r="W33" s="811"/>
      <c r="X33" s="118" t="s">
        <v>406</v>
      </c>
      <c r="Y33" s="800"/>
      <c r="Z33" s="32"/>
      <c r="AA33" s="32"/>
      <c r="AB33" s="32"/>
      <c r="AC33" s="32"/>
      <c r="AD33" s="32"/>
      <c r="AE33" s="32"/>
      <c r="AF33" s="136"/>
      <c r="AG33" s="442"/>
      <c r="AH33" s="811"/>
      <c r="AI33" s="805">
        <v>30</v>
      </c>
      <c r="AJ33" s="806"/>
      <c r="AK33" s="807"/>
      <c r="AL33" s="800"/>
      <c r="AM33" s="32"/>
      <c r="AN33" s="32"/>
      <c r="AO33" s="32"/>
      <c r="AP33" s="32"/>
      <c r="AQ33" s="32"/>
      <c r="AR33" s="32"/>
      <c r="AS33" s="136"/>
      <c r="AT33" s="442"/>
      <c r="AU33" s="811"/>
      <c r="AV33" s="118" t="s">
        <v>406</v>
      </c>
      <c r="AW33" s="446"/>
    </row>
    <row r="34" spans="1:49" ht="16.5" customHeight="1">
      <c r="A34" s="808" t="str">
        <f ca="1">IF((IBRF!B26=""),"",IBRF!B26)</f>
        <v>313</v>
      </c>
      <c r="B34" s="528"/>
      <c r="C34" s="188"/>
      <c r="D34" s="188"/>
      <c r="E34" s="188"/>
      <c r="F34" s="188"/>
      <c r="G34" s="188"/>
      <c r="H34" s="477"/>
      <c r="I34" s="519"/>
      <c r="J34" s="803" t="str">
        <f>IF((COUNTA(B34:H34)=0),"",COUNTA(B34:H34))</f>
        <v/>
      </c>
      <c r="K34" s="813">
        <v>31</v>
      </c>
      <c r="L34" s="814"/>
      <c r="M34" s="815">
        <v>31</v>
      </c>
      <c r="N34" s="808" t="str">
        <f ca="1">IF((IBRF!H26=""),"",IBRF!H26)</f>
        <v/>
      </c>
      <c r="O34" s="528"/>
      <c r="P34" s="188"/>
      <c r="Q34" s="188"/>
      <c r="R34" s="188"/>
      <c r="S34" s="188"/>
      <c r="T34" s="188"/>
      <c r="U34" s="477"/>
      <c r="V34" s="519"/>
      <c r="W34" s="803" t="str">
        <f>IF((COUNTA(O34:U34)=0),"",COUNTA(O34:U34))</f>
        <v/>
      </c>
      <c r="X34" s="183" t="s">
        <v>428</v>
      </c>
      <c r="Y34" s="808" t="str">
        <f ca="1">IF((IBRF!B26=""),"",IBRF!B26)</f>
        <v>313</v>
      </c>
      <c r="Z34" s="528"/>
      <c r="AA34" s="188"/>
      <c r="AB34" s="188"/>
      <c r="AC34" s="188"/>
      <c r="AD34" s="188"/>
      <c r="AE34" s="188"/>
      <c r="AF34" s="477"/>
      <c r="AG34" s="519"/>
      <c r="AH34" s="803" t="str">
        <f>IF((COUNTA(Z34:AF34)=0),"",COUNTA(Z34:AF34))</f>
        <v/>
      </c>
      <c r="AI34" s="813">
        <v>31</v>
      </c>
      <c r="AJ34" s="814"/>
      <c r="AK34" s="815"/>
      <c r="AL34" s="808" t="str">
        <f ca="1">IF((IBRF!H26=""),"",IBRF!H26)</f>
        <v/>
      </c>
      <c r="AM34" s="528"/>
      <c r="AN34" s="188"/>
      <c r="AO34" s="188"/>
      <c r="AP34" s="188"/>
      <c r="AQ34" s="188"/>
      <c r="AR34" s="188"/>
      <c r="AS34" s="477"/>
      <c r="AT34" s="519"/>
      <c r="AU34" s="803" t="str">
        <f>IF((COUNTA(AM34:AS34)=0),"",COUNTA(AM34:AS34))</f>
        <v/>
      </c>
      <c r="AV34" s="183" t="s">
        <v>428</v>
      </c>
      <c r="AW34" s="446"/>
    </row>
    <row r="35" spans="1:49" ht="16.5" customHeight="1">
      <c r="A35" s="812"/>
      <c r="B35" s="258"/>
      <c r="C35" s="240"/>
      <c r="D35" s="240"/>
      <c r="E35" s="240"/>
      <c r="F35" s="240"/>
      <c r="G35" s="240"/>
      <c r="H35" s="499"/>
      <c r="I35" s="442"/>
      <c r="J35" s="804"/>
      <c r="K35" s="805">
        <v>32</v>
      </c>
      <c r="L35" s="806"/>
      <c r="M35" s="807">
        <v>32</v>
      </c>
      <c r="N35" s="812"/>
      <c r="O35" s="258"/>
      <c r="P35" s="240"/>
      <c r="Q35" s="240"/>
      <c r="R35" s="240"/>
      <c r="S35" s="240"/>
      <c r="T35" s="240"/>
      <c r="U35" s="499"/>
      <c r="V35" s="442"/>
      <c r="W35" s="804"/>
      <c r="X35" s="183" t="s">
        <v>429</v>
      </c>
      <c r="Y35" s="812"/>
      <c r="Z35" s="258"/>
      <c r="AA35" s="240"/>
      <c r="AB35" s="240"/>
      <c r="AC35" s="240"/>
      <c r="AD35" s="240"/>
      <c r="AE35" s="240"/>
      <c r="AF35" s="499"/>
      <c r="AG35" s="442"/>
      <c r="AH35" s="804"/>
      <c r="AI35" s="805">
        <v>32</v>
      </c>
      <c r="AJ35" s="806"/>
      <c r="AK35" s="807"/>
      <c r="AL35" s="812"/>
      <c r="AM35" s="258"/>
      <c r="AN35" s="240"/>
      <c r="AO35" s="240"/>
      <c r="AP35" s="240"/>
      <c r="AQ35" s="240"/>
      <c r="AR35" s="240"/>
      <c r="AS35" s="499"/>
      <c r="AT35" s="442"/>
      <c r="AU35" s="804"/>
      <c r="AV35" s="183" t="s">
        <v>429</v>
      </c>
      <c r="AW35" s="446"/>
    </row>
    <row r="36" spans="1:49" ht="16.5" customHeight="1">
      <c r="A36" s="808" t="str">
        <f ca="1">IF((IBRF!B27=""),"",IBRF!B27)</f>
        <v/>
      </c>
      <c r="B36" s="202"/>
      <c r="C36" s="3"/>
      <c r="D36" s="3"/>
      <c r="E36" s="3"/>
      <c r="F36" s="3"/>
      <c r="G36" s="3"/>
      <c r="H36" s="489"/>
      <c r="I36" s="519"/>
      <c r="J36" s="810" t="str">
        <f>IF((COUNTA(B36:H36)=0),"",COUNTA(B36:H36))</f>
        <v/>
      </c>
      <c r="K36" s="813">
        <v>33</v>
      </c>
      <c r="L36" s="814"/>
      <c r="M36" s="815">
        <v>33</v>
      </c>
      <c r="N36" s="808" t="str">
        <f ca="1">IF((IBRF!H27=""),"",IBRF!H27)</f>
        <v/>
      </c>
      <c r="O36" s="202"/>
      <c r="P36" s="3"/>
      <c r="Q36" s="3"/>
      <c r="R36" s="3"/>
      <c r="S36" s="3"/>
      <c r="T36" s="3"/>
      <c r="U36" s="489"/>
      <c r="V36" s="519"/>
      <c r="W36" s="810" t="str">
        <f>IF((COUNTA(O36:U36)=0),"",COUNTA(O36:U36))</f>
        <v/>
      </c>
      <c r="X36" s="45" t="s">
        <v>430</v>
      </c>
      <c r="Y36" s="800" t="str">
        <f ca="1">IF((IBRF!B27=""),"",IBRF!B27)</f>
        <v/>
      </c>
      <c r="Z36" s="3"/>
      <c r="AA36" s="3"/>
      <c r="AB36" s="3"/>
      <c r="AC36" s="3"/>
      <c r="AD36" s="3"/>
      <c r="AE36" s="3"/>
      <c r="AF36" s="489"/>
      <c r="AG36" s="519"/>
      <c r="AH36" s="810" t="str">
        <f>IF((COUNTA(Z36:AF36)=0),"",COUNTA(Z36:AF36))</f>
        <v/>
      </c>
      <c r="AI36" s="813">
        <v>33</v>
      </c>
      <c r="AJ36" s="814"/>
      <c r="AK36" s="815"/>
      <c r="AL36" s="800" t="str">
        <f ca="1">IF((IBRF!H27=""),"",IBRF!H27)</f>
        <v/>
      </c>
      <c r="AM36" s="3"/>
      <c r="AN36" s="3"/>
      <c r="AO36" s="3"/>
      <c r="AP36" s="3"/>
      <c r="AQ36" s="3"/>
      <c r="AR36" s="3"/>
      <c r="AS36" s="489"/>
      <c r="AT36" s="519"/>
      <c r="AU36" s="810" t="str">
        <f>IF((COUNTA(AM36:AS36)=0),"",COUNTA(AM36:AS36))</f>
        <v/>
      </c>
      <c r="AV36" s="45" t="s">
        <v>430</v>
      </c>
      <c r="AW36" s="446"/>
    </row>
    <row r="37" spans="1:49" ht="16.5" customHeight="1">
      <c r="A37" s="809"/>
      <c r="B37" s="320"/>
      <c r="C37" s="32"/>
      <c r="D37" s="32"/>
      <c r="E37" s="32"/>
      <c r="F37" s="32"/>
      <c r="G37" s="32"/>
      <c r="H37" s="136"/>
      <c r="I37" s="442"/>
      <c r="J37" s="811"/>
      <c r="K37" s="805">
        <v>34</v>
      </c>
      <c r="L37" s="806"/>
      <c r="M37" s="807">
        <v>34</v>
      </c>
      <c r="N37" s="809"/>
      <c r="O37" s="320"/>
      <c r="P37" s="32"/>
      <c r="Q37" s="32"/>
      <c r="R37" s="32"/>
      <c r="S37" s="32"/>
      <c r="T37" s="32"/>
      <c r="U37" s="136"/>
      <c r="V37" s="442"/>
      <c r="W37" s="811"/>
      <c r="X37" s="118" t="s">
        <v>431</v>
      </c>
      <c r="Y37" s="800"/>
      <c r="Z37" s="32"/>
      <c r="AA37" s="32"/>
      <c r="AB37" s="32"/>
      <c r="AC37" s="32"/>
      <c r="AD37" s="32"/>
      <c r="AE37" s="32"/>
      <c r="AF37" s="136"/>
      <c r="AG37" s="442"/>
      <c r="AH37" s="811"/>
      <c r="AI37" s="805">
        <v>34</v>
      </c>
      <c r="AJ37" s="806"/>
      <c r="AK37" s="807"/>
      <c r="AL37" s="800"/>
      <c r="AM37" s="32"/>
      <c r="AN37" s="32"/>
      <c r="AO37" s="32"/>
      <c r="AP37" s="32"/>
      <c r="AQ37" s="32"/>
      <c r="AR37" s="32"/>
      <c r="AS37" s="136"/>
      <c r="AT37" s="442"/>
      <c r="AU37" s="811"/>
      <c r="AV37" s="118" t="s">
        <v>431</v>
      </c>
      <c r="AW37" s="446"/>
    </row>
    <row r="38" spans="1:49" ht="16.5" customHeight="1">
      <c r="A38" s="808" t="str">
        <f ca="1">IF((IBRF!B28=""),"",IBRF!B28)</f>
        <v/>
      </c>
      <c r="B38" s="528"/>
      <c r="C38" s="188"/>
      <c r="D38" s="188"/>
      <c r="E38" s="188"/>
      <c r="F38" s="188"/>
      <c r="G38" s="188"/>
      <c r="H38" s="477"/>
      <c r="I38" s="519"/>
      <c r="J38" s="803" t="str">
        <f>IF((COUNTA(B38:H38)=0),"",COUNTA(B38:H38))</f>
        <v/>
      </c>
      <c r="K38" s="813">
        <v>35</v>
      </c>
      <c r="L38" s="814"/>
      <c r="M38" s="815">
        <v>35</v>
      </c>
      <c r="N38" s="808" t="str">
        <f ca="1">IF((IBRF!H28=""),"",IBRF!H28)</f>
        <v/>
      </c>
      <c r="O38" s="528"/>
      <c r="P38" s="188"/>
      <c r="Q38" s="188"/>
      <c r="R38" s="188"/>
      <c r="S38" s="188"/>
      <c r="T38" s="188"/>
      <c r="U38" s="477"/>
      <c r="V38" s="519"/>
      <c r="W38" s="803" t="str">
        <f>IF((COUNTA(O38:U38)=0),"",COUNTA(O38:U38))</f>
        <v/>
      </c>
      <c r="X38" s="45" t="s">
        <v>432</v>
      </c>
      <c r="Y38" s="808" t="str">
        <f ca="1">IF((IBRF!B28=""),"",IBRF!B28)</f>
        <v/>
      </c>
      <c r="Z38" s="528"/>
      <c r="AA38" s="188"/>
      <c r="AB38" s="188"/>
      <c r="AC38" s="188"/>
      <c r="AD38" s="188"/>
      <c r="AE38" s="188"/>
      <c r="AF38" s="477"/>
      <c r="AG38" s="519"/>
      <c r="AH38" s="803" t="str">
        <f>IF((COUNTA(Z38:AF38)=0),"",COUNTA(Z38:AF38))</f>
        <v/>
      </c>
      <c r="AI38" s="813">
        <v>35</v>
      </c>
      <c r="AJ38" s="814"/>
      <c r="AK38" s="815"/>
      <c r="AL38" s="808" t="str">
        <f ca="1">IF((IBRF!H28=""),"",IBRF!H28)</f>
        <v/>
      </c>
      <c r="AM38" s="528"/>
      <c r="AN38" s="188"/>
      <c r="AO38" s="188"/>
      <c r="AP38" s="188"/>
      <c r="AQ38" s="188"/>
      <c r="AR38" s="188"/>
      <c r="AS38" s="477"/>
      <c r="AT38" s="519"/>
      <c r="AU38" s="803" t="str">
        <f>IF((COUNTA(AM38:AS38)=0),"",COUNTA(AM38:AS38))</f>
        <v/>
      </c>
      <c r="AV38" s="45" t="s">
        <v>432</v>
      </c>
      <c r="AW38" s="446"/>
    </row>
    <row r="39" spans="1:49" ht="16.5" customHeight="1">
      <c r="A39" s="812"/>
      <c r="B39" s="258"/>
      <c r="C39" s="240"/>
      <c r="D39" s="240"/>
      <c r="E39" s="240"/>
      <c r="F39" s="240"/>
      <c r="G39" s="240"/>
      <c r="H39" s="499"/>
      <c r="I39" s="442"/>
      <c r="J39" s="804"/>
      <c r="K39" s="805">
        <v>36</v>
      </c>
      <c r="L39" s="806"/>
      <c r="M39" s="807">
        <v>36</v>
      </c>
      <c r="N39" s="812"/>
      <c r="O39" s="258"/>
      <c r="P39" s="240"/>
      <c r="Q39" s="240"/>
      <c r="R39" s="240"/>
      <c r="S39" s="240"/>
      <c r="T39" s="240"/>
      <c r="U39" s="499"/>
      <c r="V39" s="442"/>
      <c r="W39" s="804"/>
      <c r="X39" s="118" t="s">
        <v>433</v>
      </c>
      <c r="Y39" s="812"/>
      <c r="Z39" s="258"/>
      <c r="AA39" s="240"/>
      <c r="AB39" s="240"/>
      <c r="AC39" s="240"/>
      <c r="AD39" s="240"/>
      <c r="AE39" s="240"/>
      <c r="AF39" s="499"/>
      <c r="AG39" s="442"/>
      <c r="AH39" s="804"/>
      <c r="AI39" s="805">
        <v>36</v>
      </c>
      <c r="AJ39" s="806"/>
      <c r="AK39" s="807"/>
      <c r="AL39" s="812"/>
      <c r="AM39" s="258"/>
      <c r="AN39" s="240"/>
      <c r="AO39" s="240"/>
      <c r="AP39" s="240"/>
      <c r="AQ39" s="240"/>
      <c r="AR39" s="240"/>
      <c r="AS39" s="499"/>
      <c r="AT39" s="442"/>
      <c r="AU39" s="804"/>
      <c r="AV39" s="118" t="s">
        <v>433</v>
      </c>
      <c r="AW39" s="446"/>
    </row>
    <row r="40" spans="1:49" ht="16.5" customHeight="1">
      <c r="A40" s="808" t="str">
        <f ca="1">IF((IBRF!B29=""),"",IBRF!B29)</f>
        <v/>
      </c>
      <c r="B40" s="202"/>
      <c r="C40" s="3"/>
      <c r="D40" s="3"/>
      <c r="E40" s="3"/>
      <c r="F40" s="3"/>
      <c r="G40" s="3"/>
      <c r="H40" s="489"/>
      <c r="I40" s="519"/>
      <c r="J40" s="810" t="str">
        <f>IF((COUNTA(B40:H40)=0),"",COUNTA(B40:H40))</f>
        <v/>
      </c>
      <c r="K40" s="813">
        <v>37</v>
      </c>
      <c r="L40" s="814"/>
      <c r="M40" s="815">
        <v>37</v>
      </c>
      <c r="N40" s="808" t="str">
        <f ca="1">IF((IBRF!H29=""),"",IBRF!H29)</f>
        <v/>
      </c>
      <c r="O40" s="202"/>
      <c r="P40" s="3"/>
      <c r="Q40" s="3"/>
      <c r="R40" s="3"/>
      <c r="S40" s="3"/>
      <c r="T40" s="3"/>
      <c r="U40" s="489"/>
      <c r="V40" s="519"/>
      <c r="W40" s="810" t="str">
        <f>IF((COUNTA(O40:U40)=0),"",COUNTA(O40:U40))</f>
        <v/>
      </c>
      <c r="X40" s="183" t="s">
        <v>434</v>
      </c>
      <c r="Y40" s="800" t="str">
        <f ca="1">IF((IBRF!B29=""),"",IBRF!B29)</f>
        <v/>
      </c>
      <c r="Z40" s="3"/>
      <c r="AA40" s="3"/>
      <c r="AB40" s="3"/>
      <c r="AC40" s="3"/>
      <c r="AD40" s="3"/>
      <c r="AE40" s="3"/>
      <c r="AF40" s="489"/>
      <c r="AG40" s="519"/>
      <c r="AH40" s="810" t="str">
        <f>IF((COUNTA(Z40:AF40)=0),"",COUNTA(Z40:AF40))</f>
        <v/>
      </c>
      <c r="AI40" s="813">
        <v>37</v>
      </c>
      <c r="AJ40" s="814"/>
      <c r="AK40" s="815"/>
      <c r="AL40" s="800" t="str">
        <f ca="1">IF((IBRF!H29=""),"",IBRF!H29)</f>
        <v/>
      </c>
      <c r="AM40" s="3"/>
      <c r="AN40" s="3"/>
      <c r="AO40" s="3"/>
      <c r="AP40" s="3"/>
      <c r="AQ40" s="3"/>
      <c r="AR40" s="3"/>
      <c r="AS40" s="489"/>
      <c r="AT40" s="519"/>
      <c r="AU40" s="810" t="str">
        <f>IF((COUNTA(AM40:AS40)=0),"",COUNTA(AM40:AS40))</f>
        <v/>
      </c>
      <c r="AV40" s="183" t="s">
        <v>434</v>
      </c>
      <c r="AW40" s="446"/>
    </row>
    <row r="41" spans="1:49" ht="16.5" customHeight="1">
      <c r="A41" s="809"/>
      <c r="B41" s="320"/>
      <c r="C41" s="32"/>
      <c r="D41" s="32"/>
      <c r="E41" s="32"/>
      <c r="F41" s="32"/>
      <c r="G41" s="32"/>
      <c r="H41" s="136"/>
      <c r="I41" s="442"/>
      <c r="J41" s="811"/>
      <c r="K41" s="805">
        <v>38</v>
      </c>
      <c r="L41" s="806"/>
      <c r="M41" s="807">
        <v>38</v>
      </c>
      <c r="N41" s="809"/>
      <c r="O41" s="320"/>
      <c r="P41" s="32"/>
      <c r="Q41" s="32"/>
      <c r="R41" s="32"/>
      <c r="S41" s="32"/>
      <c r="T41" s="32"/>
      <c r="U41" s="136"/>
      <c r="V41" s="442"/>
      <c r="W41" s="811"/>
      <c r="X41" s="45" t="s">
        <v>435</v>
      </c>
      <c r="Y41" s="800"/>
      <c r="Z41" s="32"/>
      <c r="AA41" s="32"/>
      <c r="AB41" s="32"/>
      <c r="AC41" s="32"/>
      <c r="AD41" s="32"/>
      <c r="AE41" s="32"/>
      <c r="AF41" s="136"/>
      <c r="AG41" s="442"/>
      <c r="AH41" s="811"/>
      <c r="AI41" s="805">
        <v>38</v>
      </c>
      <c r="AJ41" s="806"/>
      <c r="AK41" s="807"/>
      <c r="AL41" s="800"/>
      <c r="AM41" s="32"/>
      <c r="AN41" s="32"/>
      <c r="AO41" s="32"/>
      <c r="AP41" s="32"/>
      <c r="AQ41" s="32"/>
      <c r="AR41" s="32"/>
      <c r="AS41" s="136"/>
      <c r="AT41" s="442"/>
      <c r="AU41" s="811"/>
      <c r="AV41" s="45" t="s">
        <v>435</v>
      </c>
      <c r="AW41" s="446"/>
    </row>
    <row r="42" spans="1:49" ht="16.5" customHeight="1">
      <c r="A42" s="808" t="str">
        <f ca="1">IF((IBRF!B30=""),"",IBRF!B30)</f>
        <v/>
      </c>
      <c r="B42" s="528"/>
      <c r="C42" s="188"/>
      <c r="D42" s="188"/>
      <c r="E42" s="188"/>
      <c r="F42" s="188"/>
      <c r="G42" s="188"/>
      <c r="H42" s="477"/>
      <c r="I42" s="519"/>
      <c r="J42" s="803" t="str">
        <f>IF((COUNTA(B42:H42)=0),"",COUNTA(B42:H42))</f>
        <v/>
      </c>
      <c r="K42" s="813"/>
      <c r="L42" s="814"/>
      <c r="M42" s="815"/>
      <c r="N42" s="808" t="str">
        <f ca="1">IF((IBRF!H30=""),"",IBRF!H30)</f>
        <v/>
      </c>
      <c r="O42" s="528"/>
      <c r="P42" s="188"/>
      <c r="Q42" s="188"/>
      <c r="R42" s="188"/>
      <c r="S42" s="188"/>
      <c r="T42" s="188"/>
      <c r="U42" s="477"/>
      <c r="V42" s="519"/>
      <c r="W42" s="803" t="str">
        <f>IF((COUNTA(O42:U42)=0),"",COUNTA(O42:U42))</f>
        <v/>
      </c>
      <c r="X42" s="118" t="s">
        <v>398</v>
      </c>
      <c r="Y42" s="808" t="str">
        <f ca="1">IF((IBRF!B30=""),"",IBRF!B30)</f>
        <v/>
      </c>
      <c r="Z42" s="528"/>
      <c r="AA42" s="188"/>
      <c r="AB42" s="188"/>
      <c r="AC42" s="188"/>
      <c r="AD42" s="188"/>
      <c r="AE42" s="188"/>
      <c r="AF42" s="477"/>
      <c r="AG42" s="519"/>
      <c r="AH42" s="803" t="str">
        <f>IF((COUNTA(Z42:AF42)=0),"",COUNTA(Z42:AF42))</f>
        <v/>
      </c>
      <c r="AI42" s="541"/>
      <c r="AJ42" s="440"/>
      <c r="AK42" s="295"/>
      <c r="AL42" s="808" t="str">
        <f ca="1">IF((IBRF!H30=""),"",IBRF!H30)</f>
        <v/>
      </c>
      <c r="AM42" s="528"/>
      <c r="AN42" s="188"/>
      <c r="AO42" s="188"/>
      <c r="AP42" s="188"/>
      <c r="AQ42" s="188"/>
      <c r="AR42" s="188"/>
      <c r="AS42" s="477"/>
      <c r="AT42" s="519"/>
      <c r="AU42" s="803" t="str">
        <f>IF((COUNTA(AM42:AS42)=0),"",COUNTA(AM42:AS42))</f>
        <v/>
      </c>
      <c r="AV42" s="118" t="s">
        <v>398</v>
      </c>
      <c r="AW42" s="446"/>
    </row>
    <row r="43" spans="1:49" ht="16.5" customHeight="1">
      <c r="A43" s="812"/>
      <c r="B43" s="258"/>
      <c r="C43" s="240"/>
      <c r="D43" s="240"/>
      <c r="E43" s="240"/>
      <c r="F43" s="240"/>
      <c r="G43" s="240"/>
      <c r="H43" s="499"/>
      <c r="I43" s="442"/>
      <c r="J43" s="804"/>
      <c r="K43" s="813"/>
      <c r="L43" s="814"/>
      <c r="M43" s="815"/>
      <c r="N43" s="812"/>
      <c r="O43" s="258"/>
      <c r="P43" s="240"/>
      <c r="Q43" s="240"/>
      <c r="R43" s="240"/>
      <c r="S43" s="240"/>
      <c r="T43" s="240"/>
      <c r="U43" s="499"/>
      <c r="V43" s="442"/>
      <c r="W43" s="804"/>
      <c r="X43" s="354" t="s">
        <v>436</v>
      </c>
      <c r="Y43" s="812"/>
      <c r="Z43" s="258"/>
      <c r="AA43" s="240"/>
      <c r="AB43" s="240"/>
      <c r="AC43" s="240"/>
      <c r="AD43" s="240"/>
      <c r="AE43" s="240"/>
      <c r="AF43" s="499"/>
      <c r="AG43" s="442"/>
      <c r="AH43" s="804"/>
      <c r="AI43" s="541"/>
      <c r="AJ43" s="440"/>
      <c r="AK43" s="295"/>
      <c r="AL43" s="812"/>
      <c r="AM43" s="258"/>
      <c r="AN43" s="240"/>
      <c r="AO43" s="240"/>
      <c r="AP43" s="240"/>
      <c r="AQ43" s="240"/>
      <c r="AR43" s="240"/>
      <c r="AS43" s="499"/>
      <c r="AT43" s="442"/>
      <c r="AU43" s="804"/>
      <c r="AV43" s="354" t="s">
        <v>436</v>
      </c>
      <c r="AW43" s="446"/>
    </row>
    <row r="44" spans="1:49" s="440" customFormat="1" ht="30" customHeight="1">
      <c r="A44" s="816" t="s">
        <v>437</v>
      </c>
      <c r="B44" s="817"/>
      <c r="C44" s="817"/>
      <c r="D44" s="817"/>
      <c r="E44" s="817"/>
      <c r="F44" s="817"/>
      <c r="G44" s="817"/>
      <c r="H44" s="817"/>
      <c r="I44" s="818"/>
      <c r="J44" s="289">
        <f>IF((SUM(J4:J43)=0),"",SUM(J4:J43))</f>
        <v>12</v>
      </c>
      <c r="K44" s="824"/>
      <c r="L44" s="825"/>
      <c r="M44" s="826"/>
      <c r="N44" s="816" t="s">
        <v>437</v>
      </c>
      <c r="O44" s="817"/>
      <c r="P44" s="817"/>
      <c r="Q44" s="817"/>
      <c r="R44" s="817"/>
      <c r="S44" s="817"/>
      <c r="T44" s="817"/>
      <c r="U44" s="817"/>
      <c r="V44" s="818"/>
      <c r="W44" s="289">
        <f>IF((SUM(W4:W43)=0),"",SUM(W4:W43))</f>
        <v>8</v>
      </c>
      <c r="X44" s="506" t="s">
        <v>438</v>
      </c>
      <c r="Y44" s="816" t="s">
        <v>437</v>
      </c>
      <c r="Z44" s="817"/>
      <c r="AA44" s="817"/>
      <c r="AB44" s="817"/>
      <c r="AC44" s="817"/>
      <c r="AD44" s="817"/>
      <c r="AE44" s="817"/>
      <c r="AF44" s="817"/>
      <c r="AG44" s="818"/>
      <c r="AH44" s="289">
        <f>IF((SUM(AH4:AH43)=0),"",SUM(AH4:AH43))</f>
        <v>10</v>
      </c>
      <c r="AI44" s="492"/>
      <c r="AJ44" s="94"/>
      <c r="AK44" s="282"/>
      <c r="AL44" s="816" t="s">
        <v>437</v>
      </c>
      <c r="AM44" s="817"/>
      <c r="AN44" s="817"/>
      <c r="AO44" s="817"/>
      <c r="AP44" s="817"/>
      <c r="AQ44" s="817"/>
      <c r="AR44" s="817"/>
      <c r="AS44" s="817"/>
      <c r="AT44" s="818"/>
      <c r="AU44" s="289">
        <f>IF((SUM(AU4:AU43)=0),"",SUM(AU4:AU43))</f>
        <v>16</v>
      </c>
      <c r="AV44" s="506" t="s">
        <v>438</v>
      </c>
      <c r="AW44" s="446"/>
    </row>
    <row r="45" spans="1:49" s="137" customFormat="1" ht="13">
      <c r="A45" s="819" t="s">
        <v>439</v>
      </c>
      <c r="B45" s="820"/>
      <c r="C45" s="820"/>
      <c r="D45" s="820"/>
      <c r="E45" s="820"/>
      <c r="F45" s="820"/>
      <c r="G45" s="820"/>
      <c r="H45" s="820"/>
      <c r="I45" s="820"/>
      <c r="J45" s="820"/>
      <c r="K45" s="820"/>
      <c r="L45" s="820"/>
      <c r="M45" s="820"/>
      <c r="N45" s="820"/>
      <c r="O45" s="820"/>
      <c r="P45" s="820"/>
      <c r="Q45" s="820"/>
      <c r="R45" s="820"/>
      <c r="S45" s="820"/>
      <c r="T45" s="820"/>
      <c r="U45" s="820"/>
      <c r="V45" s="820"/>
      <c r="W45" s="820"/>
      <c r="X45" s="821"/>
      <c r="Y45" s="819" t="s">
        <v>439</v>
      </c>
      <c r="Z45" s="820"/>
      <c r="AA45" s="820"/>
      <c r="AB45" s="820"/>
      <c r="AC45" s="820"/>
      <c r="AD45" s="820"/>
      <c r="AE45" s="820"/>
      <c r="AF45" s="820"/>
      <c r="AG45" s="820"/>
      <c r="AH45" s="820"/>
      <c r="AI45" s="820"/>
      <c r="AJ45" s="820"/>
      <c r="AK45" s="820"/>
      <c r="AL45" s="820"/>
      <c r="AM45" s="820"/>
      <c r="AN45" s="820"/>
      <c r="AO45" s="820"/>
      <c r="AP45" s="820"/>
      <c r="AQ45" s="820"/>
      <c r="AR45" s="820"/>
      <c r="AS45" s="820"/>
      <c r="AT45" s="820"/>
      <c r="AU45" s="820"/>
      <c r="AV45" s="821"/>
      <c r="AW45" s="446"/>
    </row>
    <row r="46" spans="1:49" ht="13">
      <c r="A46" s="822" t="s">
        <v>440</v>
      </c>
      <c r="B46" s="593"/>
      <c r="C46" s="593"/>
      <c r="D46" s="593"/>
      <c r="E46" s="593"/>
      <c r="F46" s="593"/>
      <c r="G46" s="593"/>
      <c r="H46" s="593"/>
      <c r="I46" s="593"/>
      <c r="J46" s="593"/>
      <c r="K46" s="593"/>
      <c r="L46" s="593"/>
      <c r="M46" s="593"/>
      <c r="N46" s="593"/>
      <c r="O46" s="593"/>
      <c r="P46" s="593"/>
      <c r="Q46" s="593"/>
      <c r="R46" s="593"/>
      <c r="S46" s="593"/>
      <c r="T46" s="593"/>
      <c r="U46" s="593"/>
      <c r="V46" s="593"/>
      <c r="W46" s="593"/>
      <c r="X46" s="823"/>
      <c r="Y46" s="822" t="s">
        <v>440</v>
      </c>
      <c r="Z46" s="593"/>
      <c r="AA46" s="593"/>
      <c r="AB46" s="593"/>
      <c r="AC46" s="593"/>
      <c r="AD46" s="593"/>
      <c r="AE46" s="593"/>
      <c r="AF46" s="593"/>
      <c r="AG46" s="593"/>
      <c r="AH46" s="593"/>
      <c r="AI46" s="593"/>
      <c r="AJ46" s="593"/>
      <c r="AK46" s="593"/>
      <c r="AL46" s="593"/>
      <c r="AM46" s="593"/>
      <c r="AN46" s="593"/>
      <c r="AO46" s="593"/>
      <c r="AP46" s="593"/>
      <c r="AQ46" s="593"/>
      <c r="AR46" s="593"/>
      <c r="AS46" s="593"/>
      <c r="AT46" s="593"/>
      <c r="AU46" s="593"/>
      <c r="AV46" s="823"/>
      <c r="AW46" s="446"/>
    </row>
    <row r="47" spans="1:49" ht="13">
      <c r="A47" s="822" t="s">
        <v>441</v>
      </c>
      <c r="B47" s="593"/>
      <c r="C47" s="593"/>
      <c r="D47" s="593"/>
      <c r="E47" s="593"/>
      <c r="F47" s="593"/>
      <c r="G47" s="593"/>
      <c r="H47" s="593"/>
      <c r="I47" s="593"/>
      <c r="J47" s="593"/>
      <c r="K47" s="593"/>
      <c r="L47" s="593"/>
      <c r="M47" s="593"/>
      <c r="N47" s="593"/>
      <c r="O47" s="593"/>
      <c r="P47" s="593"/>
      <c r="Q47" s="593"/>
      <c r="R47" s="593"/>
      <c r="S47" s="593"/>
      <c r="T47" s="593"/>
      <c r="U47" s="593"/>
      <c r="V47" s="593"/>
      <c r="W47" s="593"/>
      <c r="X47" s="823"/>
      <c r="Y47" s="822" t="s">
        <v>441</v>
      </c>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823"/>
      <c r="AW47" s="446"/>
    </row>
    <row r="48" spans="1:49" ht="13.5" customHeight="1">
      <c r="A48" s="827" t="s">
        <v>442</v>
      </c>
      <c r="B48" s="828"/>
      <c r="C48" s="828"/>
      <c r="D48" s="828"/>
      <c r="E48" s="828"/>
      <c r="F48" s="828"/>
      <c r="G48" s="828"/>
      <c r="H48" s="828"/>
      <c r="I48" s="828"/>
      <c r="J48" s="828"/>
      <c r="K48" s="828"/>
      <c r="L48" s="828"/>
      <c r="M48" s="828"/>
      <c r="N48" s="828"/>
      <c r="O48" s="828"/>
      <c r="P48" s="828"/>
      <c r="Q48" s="828"/>
      <c r="R48" s="828"/>
      <c r="S48" s="828"/>
      <c r="T48" s="828"/>
      <c r="U48" s="828"/>
      <c r="V48" s="828"/>
      <c r="W48" s="828"/>
      <c r="X48" s="829"/>
      <c r="Y48" s="827" t="s">
        <v>442</v>
      </c>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9"/>
      <c r="AW48" s="446"/>
    </row>
    <row r="49" spans="1:49" ht="13">
      <c r="A49" s="285"/>
      <c r="B49" s="285"/>
      <c r="C49" s="285"/>
      <c r="D49" s="285"/>
      <c r="E49" s="285"/>
      <c r="F49" s="285"/>
      <c r="G49" s="285"/>
      <c r="H49" s="285"/>
      <c r="I49" s="285"/>
      <c r="J49" s="285"/>
      <c r="K49" s="285"/>
      <c r="L49" s="285"/>
      <c r="M49" s="27"/>
      <c r="N49" s="285"/>
      <c r="O49" s="285"/>
      <c r="P49" s="285"/>
      <c r="Q49" s="285"/>
      <c r="R49" s="285"/>
      <c r="S49" s="285"/>
      <c r="T49" s="285"/>
      <c r="U49" s="285"/>
      <c r="V49" s="285"/>
      <c r="W49" s="285"/>
      <c r="X49" s="550"/>
      <c r="Y49" s="285"/>
      <c r="Z49" s="285"/>
      <c r="AA49" s="285"/>
      <c r="AB49" s="285"/>
      <c r="AC49" s="285"/>
      <c r="AD49" s="285"/>
      <c r="AE49" s="285"/>
      <c r="AF49" s="285"/>
      <c r="AG49" s="285"/>
      <c r="AH49" s="285"/>
      <c r="AI49" s="285"/>
      <c r="AJ49" s="285"/>
      <c r="AK49" s="285"/>
      <c r="AL49" s="285"/>
      <c r="AM49" s="285"/>
      <c r="AN49" s="285"/>
      <c r="AO49" s="285"/>
      <c r="AP49" s="285"/>
      <c r="AQ49" s="285"/>
      <c r="AR49" s="285"/>
      <c r="AS49" s="285"/>
      <c r="AT49" s="285"/>
      <c r="AU49" s="285"/>
      <c r="AV49" s="550"/>
      <c r="AW49" s="135"/>
    </row>
  </sheetData>
  <sheetCalcPr fullCalcOnLoad="1"/>
  <mergeCells count="273">
    <mergeCell ref="A47:X47"/>
    <mergeCell ref="Y47:AV47"/>
    <mergeCell ref="A48:X48"/>
    <mergeCell ref="Y48:AV48"/>
    <mergeCell ref="AL44:AT44"/>
    <mergeCell ref="A45:X45"/>
    <mergeCell ref="Y45:AV45"/>
    <mergeCell ref="A46:X46"/>
    <mergeCell ref="Y46:AV46"/>
    <mergeCell ref="A44:I44"/>
    <mergeCell ref="K44:M44"/>
    <mergeCell ref="N44:V44"/>
    <mergeCell ref="Y44:AG44"/>
    <mergeCell ref="AU40:AU41"/>
    <mergeCell ref="K41:M41"/>
    <mergeCell ref="AI41:AK41"/>
    <mergeCell ref="A42:A43"/>
    <mergeCell ref="J42:J43"/>
    <mergeCell ref="K42:M42"/>
    <mergeCell ref="N42:N43"/>
    <mergeCell ref="W42:W43"/>
    <mergeCell ref="Y42:Y43"/>
    <mergeCell ref="AH42:AH43"/>
    <mergeCell ref="AL42:AL43"/>
    <mergeCell ref="AU42:AU43"/>
    <mergeCell ref="K43:M43"/>
    <mergeCell ref="A40:A41"/>
    <mergeCell ref="J40:J41"/>
    <mergeCell ref="K40:M40"/>
    <mergeCell ref="N40:N41"/>
    <mergeCell ref="W40:W41"/>
    <mergeCell ref="Y40:Y41"/>
    <mergeCell ref="AH40:AH41"/>
    <mergeCell ref="AU36:AU37"/>
    <mergeCell ref="K37:M37"/>
    <mergeCell ref="AI37:AK37"/>
    <mergeCell ref="W38:W39"/>
    <mergeCell ref="Y38:Y39"/>
    <mergeCell ref="AH38:AH39"/>
    <mergeCell ref="AI38:AK38"/>
    <mergeCell ref="AL38:AL39"/>
    <mergeCell ref="A38:A39"/>
    <mergeCell ref="J38:J39"/>
    <mergeCell ref="K38:M38"/>
    <mergeCell ref="N38:N39"/>
    <mergeCell ref="AI40:AK40"/>
    <mergeCell ref="AL40:AL41"/>
    <mergeCell ref="AU38:AU39"/>
    <mergeCell ref="K39:M39"/>
    <mergeCell ref="AI39:AK39"/>
    <mergeCell ref="A36:A37"/>
    <mergeCell ref="J36:J37"/>
    <mergeCell ref="K36:M36"/>
    <mergeCell ref="N36:N37"/>
    <mergeCell ref="W36:W37"/>
    <mergeCell ref="Y36:Y37"/>
    <mergeCell ref="AH36:AH37"/>
    <mergeCell ref="AU32:AU33"/>
    <mergeCell ref="K33:M33"/>
    <mergeCell ref="AI33:AK33"/>
    <mergeCell ref="W34:W35"/>
    <mergeCell ref="Y34:Y35"/>
    <mergeCell ref="AH34:AH35"/>
    <mergeCell ref="AI34:AK34"/>
    <mergeCell ref="AL34:AL35"/>
    <mergeCell ref="A34:A35"/>
    <mergeCell ref="J34:J35"/>
    <mergeCell ref="K34:M34"/>
    <mergeCell ref="N34:N35"/>
    <mergeCell ref="AI36:AK36"/>
    <mergeCell ref="AL36:AL37"/>
    <mergeCell ref="AU34:AU35"/>
    <mergeCell ref="K35:M35"/>
    <mergeCell ref="AI35:AK35"/>
    <mergeCell ref="A32:A33"/>
    <mergeCell ref="J32:J33"/>
    <mergeCell ref="K32:M32"/>
    <mergeCell ref="N32:N33"/>
    <mergeCell ref="W32:W33"/>
    <mergeCell ref="Y32:Y33"/>
    <mergeCell ref="AH32:AH33"/>
    <mergeCell ref="AU28:AU29"/>
    <mergeCell ref="K29:M29"/>
    <mergeCell ref="AI29:AK29"/>
    <mergeCell ref="W30:W31"/>
    <mergeCell ref="Y30:Y31"/>
    <mergeCell ref="AH30:AH31"/>
    <mergeCell ref="AI30:AK30"/>
    <mergeCell ref="AL30:AL31"/>
    <mergeCell ref="A30:A31"/>
    <mergeCell ref="J30:J31"/>
    <mergeCell ref="K30:M30"/>
    <mergeCell ref="N30:N31"/>
    <mergeCell ref="AI32:AK32"/>
    <mergeCell ref="AL32:AL33"/>
    <mergeCell ref="AU30:AU31"/>
    <mergeCell ref="K31:M31"/>
    <mergeCell ref="AI31:AK31"/>
    <mergeCell ref="A28:A29"/>
    <mergeCell ref="J28:J29"/>
    <mergeCell ref="K28:M28"/>
    <mergeCell ref="N28:N29"/>
    <mergeCell ref="W28:W29"/>
    <mergeCell ref="Y28:Y29"/>
    <mergeCell ref="AH28:AH29"/>
    <mergeCell ref="AU24:AU25"/>
    <mergeCell ref="K25:M25"/>
    <mergeCell ref="AI25:AK25"/>
    <mergeCell ref="W26:W27"/>
    <mergeCell ref="Y26:Y27"/>
    <mergeCell ref="AH26:AH27"/>
    <mergeCell ref="AI26:AK26"/>
    <mergeCell ref="AL26:AL27"/>
    <mergeCell ref="A26:A27"/>
    <mergeCell ref="J26:J27"/>
    <mergeCell ref="K26:M26"/>
    <mergeCell ref="N26:N27"/>
    <mergeCell ref="AI28:AK28"/>
    <mergeCell ref="AL28:AL29"/>
    <mergeCell ref="AU26:AU27"/>
    <mergeCell ref="K27:M27"/>
    <mergeCell ref="AI27:AK27"/>
    <mergeCell ref="A24:A25"/>
    <mergeCell ref="J24:J25"/>
    <mergeCell ref="K24:M24"/>
    <mergeCell ref="N24:N25"/>
    <mergeCell ref="W24:W25"/>
    <mergeCell ref="Y24:Y25"/>
    <mergeCell ref="AH24:AH25"/>
    <mergeCell ref="AU20:AU21"/>
    <mergeCell ref="K21:M21"/>
    <mergeCell ref="AI21:AK21"/>
    <mergeCell ref="W22:W23"/>
    <mergeCell ref="Y22:Y23"/>
    <mergeCell ref="AH22:AH23"/>
    <mergeCell ref="AI22:AK22"/>
    <mergeCell ref="AL22:AL23"/>
    <mergeCell ref="A22:A23"/>
    <mergeCell ref="J22:J23"/>
    <mergeCell ref="K22:M22"/>
    <mergeCell ref="N22:N23"/>
    <mergeCell ref="AI24:AK24"/>
    <mergeCell ref="AL24:AL25"/>
    <mergeCell ref="AU22:AU23"/>
    <mergeCell ref="K23:M23"/>
    <mergeCell ref="AI23:AK23"/>
    <mergeCell ref="A20:A21"/>
    <mergeCell ref="J20:J21"/>
    <mergeCell ref="K20:M20"/>
    <mergeCell ref="N20:N21"/>
    <mergeCell ref="W20:W21"/>
    <mergeCell ref="Y20:Y21"/>
    <mergeCell ref="AH20:AH21"/>
    <mergeCell ref="AU16:AU17"/>
    <mergeCell ref="K17:M17"/>
    <mergeCell ref="AI17:AK17"/>
    <mergeCell ref="W18:W19"/>
    <mergeCell ref="Y18:Y19"/>
    <mergeCell ref="AH18:AH19"/>
    <mergeCell ref="AI18:AK18"/>
    <mergeCell ref="AL18:AL19"/>
    <mergeCell ref="A18:A19"/>
    <mergeCell ref="J18:J19"/>
    <mergeCell ref="K18:M18"/>
    <mergeCell ref="N18:N19"/>
    <mergeCell ref="AI20:AK20"/>
    <mergeCell ref="AL20:AL21"/>
    <mergeCell ref="AU18:AU19"/>
    <mergeCell ref="K19:M19"/>
    <mergeCell ref="AI19:AK19"/>
    <mergeCell ref="A16:A17"/>
    <mergeCell ref="J16:J17"/>
    <mergeCell ref="K16:M16"/>
    <mergeCell ref="N16:N17"/>
    <mergeCell ref="W16:W17"/>
    <mergeCell ref="Y16:Y17"/>
    <mergeCell ref="AH16:AH17"/>
    <mergeCell ref="AU12:AU13"/>
    <mergeCell ref="K13:M13"/>
    <mergeCell ref="AI13:AK13"/>
    <mergeCell ref="W14:W15"/>
    <mergeCell ref="Y14:Y15"/>
    <mergeCell ref="AH14:AH15"/>
    <mergeCell ref="AI14:AK14"/>
    <mergeCell ref="AL14:AL15"/>
    <mergeCell ref="A14:A15"/>
    <mergeCell ref="J14:J15"/>
    <mergeCell ref="K14:M14"/>
    <mergeCell ref="N14:N15"/>
    <mergeCell ref="AI16:AK16"/>
    <mergeCell ref="AL16:AL17"/>
    <mergeCell ref="AU14:AU15"/>
    <mergeCell ref="K15:M15"/>
    <mergeCell ref="AI15:AK15"/>
    <mergeCell ref="A12:A13"/>
    <mergeCell ref="J12:J13"/>
    <mergeCell ref="K12:M12"/>
    <mergeCell ref="N12:N13"/>
    <mergeCell ref="W12:W13"/>
    <mergeCell ref="Y12:Y13"/>
    <mergeCell ref="AH12:AH13"/>
    <mergeCell ref="AU8:AU9"/>
    <mergeCell ref="K9:M9"/>
    <mergeCell ref="AI9:AK9"/>
    <mergeCell ref="W10:W11"/>
    <mergeCell ref="Y10:Y11"/>
    <mergeCell ref="AH10:AH11"/>
    <mergeCell ref="AI10:AK10"/>
    <mergeCell ref="AL10:AL11"/>
    <mergeCell ref="A10:A11"/>
    <mergeCell ref="J10:J11"/>
    <mergeCell ref="K10:M10"/>
    <mergeCell ref="N10:N11"/>
    <mergeCell ref="AI12:AK12"/>
    <mergeCell ref="AL12:AL13"/>
    <mergeCell ref="AU10:AU11"/>
    <mergeCell ref="K11:M11"/>
    <mergeCell ref="AI11:AK11"/>
    <mergeCell ref="A8:A9"/>
    <mergeCell ref="J8:J9"/>
    <mergeCell ref="K8:M8"/>
    <mergeCell ref="N8:N9"/>
    <mergeCell ref="W8:W9"/>
    <mergeCell ref="Y8:Y9"/>
    <mergeCell ref="AH8:AH9"/>
    <mergeCell ref="AU4:AU5"/>
    <mergeCell ref="K5:M5"/>
    <mergeCell ref="AI5:AK5"/>
    <mergeCell ref="W6:W7"/>
    <mergeCell ref="Y6:Y7"/>
    <mergeCell ref="AH6:AH7"/>
    <mergeCell ref="AI6:AK6"/>
    <mergeCell ref="AL6:AL7"/>
    <mergeCell ref="A6:A7"/>
    <mergeCell ref="J6:J7"/>
    <mergeCell ref="K6:M6"/>
    <mergeCell ref="N6:N7"/>
    <mergeCell ref="AI8:AK8"/>
    <mergeCell ref="AL8:AL9"/>
    <mergeCell ref="AU6:AU7"/>
    <mergeCell ref="K7:M7"/>
    <mergeCell ref="AI7:AK7"/>
    <mergeCell ref="A4:A5"/>
    <mergeCell ref="J4:J5"/>
    <mergeCell ref="K4:M4"/>
    <mergeCell ref="N4:N5"/>
    <mergeCell ref="W4:W5"/>
    <mergeCell ref="Y4:Y5"/>
    <mergeCell ref="AH4:AH5"/>
    <mergeCell ref="AT1:AU1"/>
    <mergeCell ref="I2:J2"/>
    <mergeCell ref="L2:M2"/>
    <mergeCell ref="V2:W2"/>
    <mergeCell ref="AG2:AH2"/>
    <mergeCell ref="AJ2:AK2"/>
    <mergeCell ref="AT2:AU2"/>
    <mergeCell ref="B3:H3"/>
    <mergeCell ref="K3:M3"/>
    <mergeCell ref="O3:U3"/>
    <mergeCell ref="Z3:AF3"/>
    <mergeCell ref="AI4:AK4"/>
    <mergeCell ref="AL4:AL5"/>
    <mergeCell ref="AI3:AK3"/>
    <mergeCell ref="AM3:AS3"/>
    <mergeCell ref="A1:H2"/>
    <mergeCell ref="I1:J1"/>
    <mergeCell ref="L1:M1"/>
    <mergeCell ref="N1:U2"/>
    <mergeCell ref="V1:W1"/>
    <mergeCell ref="Y1:AF2"/>
    <mergeCell ref="AG1:AH1"/>
    <mergeCell ref="AJ1:AK1"/>
    <mergeCell ref="AL1:AS2"/>
  </mergeCells>
  <phoneticPr fontId="0" type="noConversion"/>
  <printOptions verticalCentered="1"/>
  <pageMargins left="1" right="0.25" top="0.25" bottom="0.25" header="0.25" footer="0.25"/>
  <pageSetup paperSize="0" scale="60" orientation="landscape" horizontalDpi="4294967292" verticalDpi="4294967292"/>
  <extLst>
    <ext xmlns:mx="http://schemas.microsoft.com/office/mac/excel/2008/main" uri="http://schemas.microsoft.com/office/mac/excel/2008/main">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enableFormatConditionsCalculation="0">
    <pageSetUpPr fitToPage="1"/>
  </sheetPr>
  <dimension ref="A1:AR168"/>
  <sheetViews>
    <sheetView zoomScale="60" workbookViewId="0">
      <selection activeCell="W85" sqref="W85:AR168"/>
    </sheetView>
  </sheetViews>
  <sheetFormatPr baseColWidth="10" defaultColWidth="8.6640625" defaultRowHeight="12" customHeight="1"/>
  <cols>
    <col min="1" max="1" width="7.6640625" style="137" customWidth="1"/>
    <col min="2" max="2" width="6.1640625" style="137" customWidth="1"/>
    <col min="3" max="3" width="12.6640625" style="137" customWidth="1"/>
    <col min="4" max="5" width="2.6640625" style="137" customWidth="1"/>
    <col min="6" max="6" width="12.6640625" style="137" customWidth="1"/>
    <col min="7" max="8" width="2.6640625" style="137" customWidth="1"/>
    <col min="9" max="9" width="12.6640625" style="137" customWidth="1"/>
    <col min="10" max="11" width="2.6640625" style="137" customWidth="1"/>
    <col min="12" max="12" width="12.6640625" style="137" customWidth="1"/>
    <col min="13" max="14" width="2.6640625" style="137" customWidth="1"/>
    <col min="15" max="15" width="12.6640625" style="137" customWidth="1"/>
    <col min="16" max="17" width="2.6640625" style="137" customWidth="1"/>
    <col min="18" max="18" width="11.1640625" style="137" customWidth="1"/>
    <col min="19" max="19" width="9.1640625" style="137" hidden="1" customWidth="1"/>
    <col min="20" max="20" width="2.6640625" style="137" customWidth="1"/>
    <col min="21" max="21" width="7" style="375" customWidth="1"/>
    <col min="22" max="22" width="18.6640625" style="18" customWidth="1"/>
    <col min="23" max="23" width="7.6640625" style="137" customWidth="1"/>
    <col min="24" max="24" width="6.1640625" style="137" customWidth="1"/>
    <col min="25" max="25" width="12.6640625" style="137" customWidth="1"/>
    <col min="26" max="27" width="2.6640625" style="137" customWidth="1"/>
    <col min="28" max="28" width="12.6640625" style="137" customWidth="1"/>
    <col min="29" max="30" width="2.6640625" style="137" customWidth="1"/>
    <col min="31" max="31" width="12.6640625" style="137" customWidth="1"/>
    <col min="32" max="33" width="2.6640625" style="137" customWidth="1"/>
    <col min="34" max="34" width="12.6640625" style="137" customWidth="1"/>
    <col min="35" max="36" width="2.6640625" style="137" customWidth="1"/>
    <col min="37" max="37" width="12.6640625" style="137" customWidth="1"/>
    <col min="38" max="39" width="2.6640625" style="137" customWidth="1"/>
    <col min="40" max="40" width="11.1640625" style="137" customWidth="1"/>
    <col min="41" max="41" width="9.1640625" style="137" hidden="1" customWidth="1"/>
    <col min="42" max="42" width="2.6640625" style="137" customWidth="1"/>
    <col min="43" max="43" width="7" style="375" customWidth="1"/>
    <col min="44" max="44" width="18.6640625" style="18" customWidth="1"/>
  </cols>
  <sheetData>
    <row r="1" spans="1:44" s="4" customFormat="1" ht="30" customHeight="1">
      <c r="A1" s="833" t="str">
        <f ca="1">Score!$A$1</f>
        <v>Naptown Roller Girls / Tornado Sirens</v>
      </c>
      <c r="B1" s="833"/>
      <c r="C1" s="833"/>
      <c r="D1" s="833"/>
      <c r="E1" s="833"/>
      <c r="F1" s="833"/>
      <c r="G1" s="833"/>
      <c r="H1" s="833"/>
      <c r="I1" s="677" t="s">
        <v>443</v>
      </c>
      <c r="J1" s="677"/>
      <c r="K1" s="677"/>
      <c r="L1" s="677"/>
      <c r="M1" s="677"/>
      <c r="N1" s="677"/>
      <c r="O1" s="834">
        <f ca="1">IF(ISBLANK(IBRF!$B$5), "", IBRF!$B$5)</f>
        <v>41369</v>
      </c>
      <c r="P1" s="834"/>
      <c r="Q1" s="834"/>
      <c r="R1" s="555">
        <v>1</v>
      </c>
      <c r="S1" s="127"/>
      <c r="T1" s="127"/>
      <c r="U1" s="676" t="str">
        <f ca="1">IF(ISBLANK(Score!$I$1), "", Score!$I$1)</f>
        <v>RED</v>
      </c>
      <c r="V1" s="677"/>
      <c r="W1" s="833" t="str">
        <f ca="1">Score!$T$1</f>
        <v>Detroit Derby Girls / All-Stars</v>
      </c>
      <c r="X1" s="833"/>
      <c r="Y1" s="833"/>
      <c r="Z1" s="833"/>
      <c r="AA1" s="833"/>
      <c r="AB1" s="833"/>
      <c r="AC1" s="833"/>
      <c r="AD1" s="833"/>
      <c r="AE1" s="677" t="s">
        <v>444</v>
      </c>
      <c r="AF1" s="677"/>
      <c r="AG1" s="677"/>
      <c r="AH1" s="677"/>
      <c r="AI1" s="677"/>
      <c r="AJ1" s="677"/>
      <c r="AK1" s="834">
        <f ca="1">IF(ISBLANK(IBRF!$B$5), "", IBRF!$B$5)</f>
        <v>41369</v>
      </c>
      <c r="AL1" s="834"/>
      <c r="AM1" s="834"/>
      <c r="AN1" s="555">
        <v>1</v>
      </c>
      <c r="AO1" s="127"/>
      <c r="AP1" s="127"/>
      <c r="AQ1" s="676" t="str">
        <f ca="1">IF(ISBLANK(Score!$AB$1), "", Score!$AB$1)</f>
        <v>WHITE</v>
      </c>
      <c r="AR1" s="677"/>
    </row>
    <row r="2" spans="1:44" s="4" customFormat="1" ht="15" customHeight="1">
      <c r="A2" s="833"/>
      <c r="B2" s="833"/>
      <c r="C2" s="833"/>
      <c r="D2" s="833"/>
      <c r="E2" s="833"/>
      <c r="F2" s="833"/>
      <c r="G2" s="833"/>
      <c r="H2" s="833"/>
      <c r="I2" s="835" t="s">
        <v>445</v>
      </c>
      <c r="J2" s="835"/>
      <c r="K2" s="835"/>
      <c r="L2" s="835"/>
      <c r="M2" s="835"/>
      <c r="N2" s="835"/>
      <c r="O2" s="836" t="s">
        <v>500</v>
      </c>
      <c r="P2" s="836"/>
      <c r="Q2" s="836"/>
      <c r="R2" s="483" t="str">
        <f ca="1">IF(ISBLANK(Score!$R$2), "", Score!$R$2)</f>
        <v/>
      </c>
      <c r="S2" s="226"/>
      <c r="T2" s="127"/>
      <c r="U2" s="837" t="s">
        <v>499</v>
      </c>
      <c r="V2" s="838"/>
      <c r="W2" s="833"/>
      <c r="X2" s="833"/>
      <c r="Y2" s="833"/>
      <c r="Z2" s="833"/>
      <c r="AA2" s="833"/>
      <c r="AB2" s="833"/>
      <c r="AC2" s="833"/>
      <c r="AD2" s="833"/>
      <c r="AE2" s="835" t="s">
        <v>445</v>
      </c>
      <c r="AF2" s="835"/>
      <c r="AG2" s="835"/>
      <c r="AH2" s="835"/>
      <c r="AI2" s="835"/>
      <c r="AJ2" s="835"/>
      <c r="AK2" s="836" t="s">
        <v>500</v>
      </c>
      <c r="AL2" s="836"/>
      <c r="AM2" s="836"/>
      <c r="AN2" s="483" t="str">
        <f ca="1">IF(ISBLANK(Score!$R$2), "", Score!$R$2)</f>
        <v/>
      </c>
      <c r="AO2" s="226"/>
      <c r="AP2" s="127"/>
      <c r="AQ2" s="837" t="s">
        <v>499</v>
      </c>
      <c r="AR2" s="838"/>
    </row>
    <row r="3" spans="1:44" ht="15" customHeight="1">
      <c r="A3" s="147" t="s">
        <v>503</v>
      </c>
      <c r="B3" s="147" t="s">
        <v>446</v>
      </c>
      <c r="C3" s="385" t="s">
        <v>447</v>
      </c>
      <c r="D3" s="830" t="s">
        <v>448</v>
      </c>
      <c r="E3" s="830"/>
      <c r="F3" s="385" t="s">
        <v>449</v>
      </c>
      <c r="G3" s="830" t="s">
        <v>448</v>
      </c>
      <c r="H3" s="830"/>
      <c r="I3" s="385" t="s">
        <v>450</v>
      </c>
      <c r="J3" s="830" t="s">
        <v>448</v>
      </c>
      <c r="K3" s="830"/>
      <c r="L3" s="385" t="s">
        <v>450</v>
      </c>
      <c r="M3" s="830" t="s">
        <v>448</v>
      </c>
      <c r="N3" s="830"/>
      <c r="O3" s="385" t="s">
        <v>450</v>
      </c>
      <c r="P3" s="830" t="s">
        <v>448</v>
      </c>
      <c r="Q3" s="830"/>
      <c r="R3" s="288" t="s">
        <v>451</v>
      </c>
      <c r="S3" s="29"/>
      <c r="T3" s="71"/>
      <c r="U3" s="831" t="s">
        <v>452</v>
      </c>
      <c r="V3" s="832"/>
      <c r="W3" s="367" t="s">
        <v>503</v>
      </c>
      <c r="X3" s="367" t="s">
        <v>446</v>
      </c>
      <c r="Y3" s="72" t="s">
        <v>447</v>
      </c>
      <c r="Z3" s="830" t="s">
        <v>448</v>
      </c>
      <c r="AA3" s="830"/>
      <c r="AB3" s="72" t="s">
        <v>449</v>
      </c>
      <c r="AC3" s="830" t="s">
        <v>448</v>
      </c>
      <c r="AD3" s="830"/>
      <c r="AE3" s="72" t="s">
        <v>450</v>
      </c>
      <c r="AF3" s="830" t="s">
        <v>448</v>
      </c>
      <c r="AG3" s="830"/>
      <c r="AH3" s="72" t="s">
        <v>450</v>
      </c>
      <c r="AI3" s="830" t="s">
        <v>448</v>
      </c>
      <c r="AJ3" s="830"/>
      <c r="AK3" s="72" t="s">
        <v>450</v>
      </c>
      <c r="AL3" s="830" t="s">
        <v>448</v>
      </c>
      <c r="AM3" s="830"/>
      <c r="AN3" s="288" t="s">
        <v>451</v>
      </c>
      <c r="AO3" s="194"/>
      <c r="AP3" s="184"/>
      <c r="AQ3" s="831" t="s">
        <v>452</v>
      </c>
      <c r="AR3" s="831"/>
    </row>
    <row r="4" spans="1:44" ht="14.25" customHeight="1">
      <c r="A4" s="843">
        <f ca="1">IF((Score!A4=""), "",Score!A4 )</f>
        <v>1</v>
      </c>
      <c r="B4" s="844"/>
      <c r="C4" s="846" t="str">
        <f ca="1">IF((Score!B4=""), "",Score!B4)</f>
        <v>76</v>
      </c>
      <c r="D4" s="239"/>
      <c r="E4" s="239"/>
      <c r="F4" s="839" t="s">
        <v>584</v>
      </c>
      <c r="G4" s="239"/>
      <c r="H4" s="239"/>
      <c r="I4" s="839" t="s">
        <v>573</v>
      </c>
      <c r="J4" s="239"/>
      <c r="K4" s="239"/>
      <c r="L4" s="839" t="s">
        <v>355</v>
      </c>
      <c r="M4" s="239"/>
      <c r="N4" s="239"/>
      <c r="O4" s="839" t="s">
        <v>565</v>
      </c>
      <c r="P4" s="239"/>
      <c r="Q4" s="239"/>
      <c r="R4" s="55" t="s">
        <v>453</v>
      </c>
      <c r="S4" s="847">
        <f ca="1">IF((A4=""), "", SUMIF(SK!B$3:B$78, ROW(), SK!D$3:D$78))</f>
        <v>0</v>
      </c>
      <c r="T4" s="77"/>
      <c r="U4" s="849" t="str">
        <f ca="1">IF((IBRF!B11=""),"",IBRF!B11)</f>
        <v>101</v>
      </c>
      <c r="V4" s="841" t="str">
        <f ca="1">IF((IBRF!C11=""),"",IBRF!C11)</f>
        <v>TRAUMA-LINA</v>
      </c>
      <c r="W4" s="843">
        <f ca="1">IF((Score!T4=""), "",Score!T4 )</f>
        <v>1</v>
      </c>
      <c r="X4" s="844"/>
      <c r="Y4" s="846" t="str">
        <f ca="1">IF((Score!U4=""), "",Score!U4)</f>
        <v>666</v>
      </c>
      <c r="Z4" s="239"/>
      <c r="AA4" s="239"/>
      <c r="AB4" s="839" t="s">
        <v>564</v>
      </c>
      <c r="AC4" s="239"/>
      <c r="AD4" s="239"/>
      <c r="AE4" s="839" t="s">
        <v>578</v>
      </c>
      <c r="AF4" s="239" t="s">
        <v>454</v>
      </c>
      <c r="AG4" s="239"/>
      <c r="AH4" s="839" t="s">
        <v>564</v>
      </c>
      <c r="AI4" s="239"/>
      <c r="AJ4" s="239"/>
      <c r="AK4" s="839" t="s">
        <v>593</v>
      </c>
      <c r="AL4" s="239"/>
      <c r="AM4" s="239"/>
      <c r="AN4" s="55" t="s">
        <v>453</v>
      </c>
      <c r="AO4" s="847">
        <f ca="1">IF((W4=""), "", SUMIF(SK!R$3:R$78, ROW(), SK!T$3:T$78))</f>
        <v>0</v>
      </c>
      <c r="AP4" s="77"/>
      <c r="AQ4" s="849" t="str">
        <f ca="1">IF((IBRF!H11=""),"",IBRF!H11)</f>
        <v>223</v>
      </c>
      <c r="AR4" s="842" t="str">
        <f ca="1">IF((IBRF!I11=""),"",IBRF!I11)</f>
        <v>SPANISH ASS'ASSIN</v>
      </c>
    </row>
    <row r="5" spans="1:44" ht="14.25" customHeight="1">
      <c r="A5" s="843"/>
      <c r="B5" s="845"/>
      <c r="C5" s="846"/>
      <c r="D5" s="438"/>
      <c r="E5" s="438"/>
      <c r="F5" s="840"/>
      <c r="G5" s="438"/>
      <c r="H5" s="438"/>
      <c r="I5" s="839"/>
      <c r="J5" s="438"/>
      <c r="K5" s="438"/>
      <c r="L5" s="839"/>
      <c r="M5" s="438"/>
      <c r="N5" s="438"/>
      <c r="O5" s="839"/>
      <c r="P5" s="438"/>
      <c r="Q5" s="438"/>
      <c r="R5" s="535" t="s">
        <v>455</v>
      </c>
      <c r="S5" s="848"/>
      <c r="T5" s="77"/>
      <c r="U5" s="849"/>
      <c r="V5" s="842"/>
      <c r="W5" s="843"/>
      <c r="X5" s="845"/>
      <c r="Y5" s="846"/>
      <c r="Z5" s="438"/>
      <c r="AA5" s="438"/>
      <c r="AB5" s="840"/>
      <c r="AC5" s="438"/>
      <c r="AD5" s="438"/>
      <c r="AE5" s="839"/>
      <c r="AF5" s="438"/>
      <c r="AG5" s="438"/>
      <c r="AH5" s="839"/>
      <c r="AI5" s="438"/>
      <c r="AJ5" s="438"/>
      <c r="AK5" s="839"/>
      <c r="AL5" s="438"/>
      <c r="AM5" s="438"/>
      <c r="AN5" s="535" t="s">
        <v>455</v>
      </c>
      <c r="AO5" s="848"/>
      <c r="AP5" s="77"/>
      <c r="AQ5" s="849"/>
      <c r="AR5" s="842"/>
    </row>
    <row r="6" spans="1:44" ht="14.25" customHeight="1">
      <c r="A6" s="857">
        <f ca="1">IF((Score!A6=""), "",Score!A6 )</f>
        <v>2</v>
      </c>
      <c r="B6" s="853"/>
      <c r="C6" s="855" t="str">
        <f ca="1">IF((Score!B6=""), "",Score!B6)</f>
        <v>614</v>
      </c>
      <c r="D6" s="239" t="s">
        <v>454</v>
      </c>
      <c r="E6" s="239"/>
      <c r="F6" s="850" t="s">
        <v>584</v>
      </c>
      <c r="G6" s="239"/>
      <c r="H6" s="239"/>
      <c r="I6" s="850" t="s">
        <v>573</v>
      </c>
      <c r="J6" s="239"/>
      <c r="K6" s="239"/>
      <c r="L6" s="850" t="s">
        <v>355</v>
      </c>
      <c r="M6" s="239"/>
      <c r="N6" s="239"/>
      <c r="O6" s="850" t="s">
        <v>565</v>
      </c>
      <c r="P6" s="239" t="s">
        <v>522</v>
      </c>
      <c r="Q6" s="239"/>
      <c r="R6" s="55" t="s">
        <v>453</v>
      </c>
      <c r="S6" s="851">
        <f ca="1">IF((A6=""), "", SUMIF(SK!B$3:B$78, ROW(), SK!D$3:D$78))</f>
        <v>10</v>
      </c>
      <c r="T6" s="77"/>
      <c r="U6" s="849" t="str">
        <f ca="1">IF((IBRF!B12=""),"",IBRF!B12)</f>
        <v>105</v>
      </c>
      <c r="V6" s="841" t="str">
        <f ca="1">IF((IBRF!C12=""),"",IBRF!C12)</f>
        <v>MAJESTIC</v>
      </c>
      <c r="W6" s="857">
        <f ca="1">IF((Score!T6=""), "",Score!T6 )</f>
        <v>2</v>
      </c>
      <c r="X6" s="853"/>
      <c r="Y6" s="855" t="str">
        <f ca="1">IF((Score!U6=""), "",Score!U6)</f>
        <v>620</v>
      </c>
      <c r="Z6" s="239"/>
      <c r="AA6" s="239"/>
      <c r="AB6" s="850" t="s">
        <v>567</v>
      </c>
      <c r="AC6" s="239"/>
      <c r="AD6" s="239"/>
      <c r="AE6" s="850" t="s">
        <v>578</v>
      </c>
      <c r="AF6" s="239" t="s">
        <v>522</v>
      </c>
      <c r="AG6" s="239"/>
      <c r="AH6" s="850" t="s">
        <v>571</v>
      </c>
      <c r="AI6" s="239"/>
      <c r="AJ6" s="239"/>
      <c r="AK6" s="850" t="s">
        <v>560</v>
      </c>
      <c r="AL6" s="239"/>
      <c r="AM6" s="239"/>
      <c r="AN6" s="55" t="s">
        <v>453</v>
      </c>
      <c r="AO6" s="851">
        <f ca="1">IF((W6=""), "", SUMIF(SK!R$3:R$78, ROW(), SK!T$3:T$78))</f>
        <v>0</v>
      </c>
      <c r="AP6" s="77"/>
      <c r="AQ6" s="849" t="str">
        <f ca="1">IF((IBRF!H12=""),"",IBRF!H12)</f>
        <v>247</v>
      </c>
      <c r="AR6" s="842" t="str">
        <f ca="1">IF((IBRF!I12=""),"",IBRF!I12)</f>
        <v>BOO D LIVERS</v>
      </c>
    </row>
    <row r="7" spans="1:44" ht="14.25" customHeight="1">
      <c r="A7" s="857"/>
      <c r="B7" s="854"/>
      <c r="C7" s="855"/>
      <c r="D7" s="438"/>
      <c r="E7" s="438"/>
      <c r="F7" s="856"/>
      <c r="G7" s="438"/>
      <c r="H7" s="438"/>
      <c r="I7" s="850"/>
      <c r="J7" s="438"/>
      <c r="K7" s="438"/>
      <c r="L7" s="850"/>
      <c r="M7" s="438"/>
      <c r="N7" s="438"/>
      <c r="O7" s="850"/>
      <c r="P7" s="438"/>
      <c r="Q7" s="438"/>
      <c r="R7" s="535" t="s">
        <v>455</v>
      </c>
      <c r="S7" s="852"/>
      <c r="T7" s="77"/>
      <c r="U7" s="849"/>
      <c r="V7" s="842"/>
      <c r="W7" s="857"/>
      <c r="X7" s="854"/>
      <c r="Y7" s="855"/>
      <c r="Z7" s="438"/>
      <c r="AA7" s="438"/>
      <c r="AB7" s="856"/>
      <c r="AC7" s="438"/>
      <c r="AD7" s="438"/>
      <c r="AE7" s="850"/>
      <c r="AF7" s="438"/>
      <c r="AG7" s="438"/>
      <c r="AH7" s="850"/>
      <c r="AI7" s="438"/>
      <c r="AJ7" s="438"/>
      <c r="AK7" s="850"/>
      <c r="AL7" s="438"/>
      <c r="AM7" s="438"/>
      <c r="AN7" s="535" t="s">
        <v>455</v>
      </c>
      <c r="AO7" s="852"/>
      <c r="AP7" s="77"/>
      <c r="AQ7" s="849"/>
      <c r="AR7" s="842"/>
    </row>
    <row r="8" spans="1:44" ht="14.25" customHeight="1">
      <c r="A8" s="843">
        <f ca="1">IF((Score!A8=""), "",Score!A8 )</f>
        <v>3</v>
      </c>
      <c r="B8" s="844"/>
      <c r="C8" s="846" t="str">
        <f ca="1">IF((Score!B8=""), "",Score!B8)</f>
        <v>614</v>
      </c>
      <c r="D8" s="239" t="s">
        <v>522</v>
      </c>
      <c r="E8" s="239"/>
      <c r="F8" s="839" t="s">
        <v>576</v>
      </c>
      <c r="G8" s="239"/>
      <c r="H8" s="239"/>
      <c r="I8" s="839" t="s">
        <v>595</v>
      </c>
      <c r="J8" s="239" t="s">
        <v>522</v>
      </c>
      <c r="K8" s="239"/>
      <c r="L8" s="839" t="s">
        <v>558</v>
      </c>
      <c r="M8" s="239"/>
      <c r="N8" s="239"/>
      <c r="O8" s="839" t="s">
        <v>562</v>
      </c>
      <c r="P8" s="239"/>
      <c r="Q8" s="239"/>
      <c r="R8" s="55" t="s">
        <v>453</v>
      </c>
      <c r="S8" s="847">
        <f ca="1">IF((A8=""), "", SUMIF(SK!B$3:B$78, ROW(), SK!D$3:D$78))</f>
        <v>13</v>
      </c>
      <c r="T8" s="77"/>
      <c r="U8" s="849" t="str">
        <f ca="1">IF((IBRF!B13=""),"",IBRF!B13)</f>
        <v>121</v>
      </c>
      <c r="V8" s="841" t="str">
        <f ca="1">IF((IBRF!C13=""),"",IBRF!C13)</f>
        <v>RACHEL TENSION</v>
      </c>
      <c r="W8" s="843">
        <f ca="1">IF((Score!T8=""), "",Score!T8 )</f>
        <v>3</v>
      </c>
      <c r="X8" s="844"/>
      <c r="Y8" s="846" t="str">
        <f ca="1">IF((Score!U8=""), "",Score!U8)</f>
        <v>28</v>
      </c>
      <c r="Z8" s="239" t="s">
        <v>522</v>
      </c>
      <c r="AA8" s="239"/>
      <c r="AB8" s="839" t="s">
        <v>575</v>
      </c>
      <c r="AC8" s="239"/>
      <c r="AD8" s="239"/>
      <c r="AE8" s="839" t="s">
        <v>556</v>
      </c>
      <c r="AF8" s="239"/>
      <c r="AG8" s="239"/>
      <c r="AH8" s="839" t="s">
        <v>462</v>
      </c>
      <c r="AI8" s="239"/>
      <c r="AJ8" s="239"/>
      <c r="AK8" s="839" t="s">
        <v>593</v>
      </c>
      <c r="AL8" s="239"/>
      <c r="AM8" s="239"/>
      <c r="AN8" s="55" t="s">
        <v>453</v>
      </c>
      <c r="AO8" s="847">
        <f ca="1">IF((W8=""), "", SUMIF(SK!R$3:R$78, ROW(), SK!T$3:T$78))</f>
        <v>4</v>
      </c>
      <c r="AP8" s="77"/>
      <c r="AQ8" s="849" t="str">
        <f ca="1">IF((IBRF!H13=""),"",IBRF!H13)</f>
        <v>28</v>
      </c>
      <c r="AR8" s="842" t="str">
        <f ca="1">IF((IBRF!I13=""),"",IBRF!I13)</f>
        <v>RACER MCCHASEHER</v>
      </c>
    </row>
    <row r="9" spans="1:44" ht="14.25" customHeight="1">
      <c r="A9" s="843"/>
      <c r="B9" s="845"/>
      <c r="C9" s="846"/>
      <c r="D9" s="438"/>
      <c r="E9" s="438"/>
      <c r="F9" s="840"/>
      <c r="G9" s="438"/>
      <c r="H9" s="438"/>
      <c r="I9" s="839"/>
      <c r="J9" s="438"/>
      <c r="K9" s="438"/>
      <c r="L9" s="839"/>
      <c r="M9" s="438"/>
      <c r="N9" s="438"/>
      <c r="O9" s="839"/>
      <c r="P9" s="438"/>
      <c r="Q9" s="438"/>
      <c r="R9" s="535" t="s">
        <v>455</v>
      </c>
      <c r="S9" s="848"/>
      <c r="T9" s="77"/>
      <c r="U9" s="849"/>
      <c r="V9" s="842"/>
      <c r="W9" s="843"/>
      <c r="X9" s="845"/>
      <c r="Y9" s="846"/>
      <c r="Z9" s="438"/>
      <c r="AA9" s="438"/>
      <c r="AB9" s="840"/>
      <c r="AC9" s="438"/>
      <c r="AD9" s="438"/>
      <c r="AE9" s="839"/>
      <c r="AF9" s="438"/>
      <c r="AG9" s="438"/>
      <c r="AH9" s="839"/>
      <c r="AI9" s="438"/>
      <c r="AJ9" s="438"/>
      <c r="AK9" s="839"/>
      <c r="AL9" s="438"/>
      <c r="AM9" s="438"/>
      <c r="AN9" s="535" t="s">
        <v>455</v>
      </c>
      <c r="AO9" s="848"/>
      <c r="AP9" s="77"/>
      <c r="AQ9" s="849"/>
      <c r="AR9" s="842"/>
    </row>
    <row r="10" spans="1:44" ht="14.25" customHeight="1">
      <c r="A10" s="857">
        <f ca="1">IF((Score!A10=""), "",Score!A10 )</f>
        <v>4</v>
      </c>
      <c r="B10" s="853"/>
      <c r="C10" s="855" t="str">
        <f ca="1">IF((Score!B10=""), "",Score!B10)</f>
        <v>76</v>
      </c>
      <c r="D10" s="239"/>
      <c r="E10" s="239"/>
      <c r="F10" s="850" t="s">
        <v>576</v>
      </c>
      <c r="G10" s="239" t="s">
        <v>454</v>
      </c>
      <c r="H10" s="239"/>
      <c r="I10" s="850" t="s">
        <v>595</v>
      </c>
      <c r="J10" s="239"/>
      <c r="K10" s="239"/>
      <c r="L10" s="850" t="s">
        <v>558</v>
      </c>
      <c r="M10" s="239"/>
      <c r="N10" s="239"/>
      <c r="O10" s="850" t="s">
        <v>562</v>
      </c>
      <c r="P10" s="239"/>
      <c r="Q10" s="239"/>
      <c r="R10" s="55" t="s">
        <v>453</v>
      </c>
      <c r="S10" s="851">
        <f ca="1">IF((A10=""), "", SUMIF(SK!B$3:B$78, ROW(), SK!D$3:D$78))</f>
        <v>5</v>
      </c>
      <c r="T10" s="77"/>
      <c r="U10" s="849" t="str">
        <f ca="1">IF((IBRF!B14=""),"",IBRF!B14)</f>
        <v>17</v>
      </c>
      <c r="V10" s="841" t="str">
        <f ca="1">IF((IBRF!C14=""),"",IBRF!C14)</f>
        <v>MELISSA HEHMANN</v>
      </c>
      <c r="W10" s="857">
        <f ca="1">IF((Score!T10=""), "",Score!T10 )</f>
        <v>4</v>
      </c>
      <c r="X10" s="853"/>
      <c r="Y10" s="855" t="str">
        <f ca="1">IF((Score!U10=""), "",Score!U10)</f>
        <v>666</v>
      </c>
      <c r="Z10" s="239"/>
      <c r="AA10" s="239"/>
      <c r="AB10" s="850" t="s">
        <v>567</v>
      </c>
      <c r="AC10" s="239"/>
      <c r="AD10" s="239"/>
      <c r="AE10" s="850" t="s">
        <v>597</v>
      </c>
      <c r="AF10" s="239"/>
      <c r="AG10" s="239"/>
      <c r="AH10" s="850" t="s">
        <v>353</v>
      </c>
      <c r="AI10" s="239"/>
      <c r="AJ10" s="239"/>
      <c r="AK10" s="850" t="s">
        <v>560</v>
      </c>
      <c r="AL10" s="239"/>
      <c r="AM10" s="239"/>
      <c r="AN10" s="55" t="s">
        <v>453</v>
      </c>
      <c r="AO10" s="851">
        <f ca="1">IF((W10=""), "", SUMIF(SK!R$3:R$78, ROW(), SK!T$3:T$78))</f>
        <v>0</v>
      </c>
      <c r="AP10" s="77"/>
      <c r="AQ10" s="849" t="str">
        <f ca="1">IF((IBRF!H14=""),"",IBRF!H14)</f>
        <v>3</v>
      </c>
      <c r="AR10" s="842" t="str">
        <f ca="1">IF((IBRF!I14=""),"",IBRF!I14)</f>
        <v>ROXANNA HARDPLACE</v>
      </c>
    </row>
    <row r="11" spans="1:44" ht="14.25" customHeight="1">
      <c r="A11" s="857"/>
      <c r="B11" s="854"/>
      <c r="C11" s="855"/>
      <c r="D11" s="438"/>
      <c r="E11" s="438"/>
      <c r="F11" s="856"/>
      <c r="G11" s="438"/>
      <c r="H11" s="438"/>
      <c r="I11" s="850"/>
      <c r="J11" s="438"/>
      <c r="K11" s="438"/>
      <c r="L11" s="850"/>
      <c r="M11" s="438"/>
      <c r="N11" s="438"/>
      <c r="O11" s="850"/>
      <c r="P11" s="438"/>
      <c r="Q11" s="438"/>
      <c r="R11" s="535" t="s">
        <v>455</v>
      </c>
      <c r="S11" s="852"/>
      <c r="T11" s="77"/>
      <c r="U11" s="849"/>
      <c r="V11" s="842"/>
      <c r="W11" s="857"/>
      <c r="X11" s="854"/>
      <c r="Y11" s="855"/>
      <c r="Z11" s="438"/>
      <c r="AA11" s="438"/>
      <c r="AB11" s="856"/>
      <c r="AC11" s="438"/>
      <c r="AD11" s="438"/>
      <c r="AE11" s="850"/>
      <c r="AF11" s="438"/>
      <c r="AG11" s="438"/>
      <c r="AH11" s="850"/>
      <c r="AI11" s="438"/>
      <c r="AJ11" s="438"/>
      <c r="AK11" s="850"/>
      <c r="AL11" s="438"/>
      <c r="AM11" s="438"/>
      <c r="AN11" s="535" t="s">
        <v>455</v>
      </c>
      <c r="AO11" s="852"/>
      <c r="AP11" s="77"/>
      <c r="AQ11" s="849"/>
      <c r="AR11" s="842"/>
    </row>
    <row r="12" spans="1:44" ht="14.25" customHeight="1">
      <c r="A12" s="843">
        <f ca="1">IF((Score!A12=""), "",Score!A12 )</f>
        <v>5</v>
      </c>
      <c r="B12" s="844"/>
      <c r="C12" s="846" t="str">
        <f ca="1">IF((Score!B12=""), "",Score!B12)</f>
        <v>69</v>
      </c>
      <c r="D12" s="239"/>
      <c r="E12" s="239"/>
      <c r="F12" s="839" t="s">
        <v>576</v>
      </c>
      <c r="G12" s="239" t="s">
        <v>522</v>
      </c>
      <c r="H12" s="239"/>
      <c r="I12" s="839" t="s">
        <v>584</v>
      </c>
      <c r="J12" s="239"/>
      <c r="K12" s="239"/>
      <c r="L12" s="839" t="s">
        <v>573</v>
      </c>
      <c r="M12" s="239" t="s">
        <v>454</v>
      </c>
      <c r="N12" s="239"/>
      <c r="O12" s="839" t="s">
        <v>569</v>
      </c>
      <c r="P12" s="239"/>
      <c r="Q12" s="239"/>
      <c r="R12" s="55" t="s">
        <v>453</v>
      </c>
      <c r="S12" s="847">
        <f ca="1">IF((A12=""), "", SUMIF(SK!B$3:B$78, ROW(), SK!D$3:D$78))</f>
        <v>0</v>
      </c>
      <c r="T12" s="77"/>
      <c r="U12" s="849" t="str">
        <f ca="1">IF((IBRF!B15=""),"",IBRF!B15)</f>
        <v>1942</v>
      </c>
      <c r="V12" s="841" t="str">
        <f ca="1">IF((IBRF!C15=""),"",IBRF!C15)</f>
        <v>VERONICA DODGE</v>
      </c>
      <c r="W12" s="843">
        <f ca="1">IF((Score!T12=""), "",Score!T12 )</f>
        <v>5</v>
      </c>
      <c r="X12" s="844"/>
      <c r="Y12" s="846" t="str">
        <f ca="1">IF((Score!U12=""), "",Score!U12)</f>
        <v>462</v>
      </c>
      <c r="Z12" s="239"/>
      <c r="AA12" s="239"/>
      <c r="AB12" s="839" t="s">
        <v>564</v>
      </c>
      <c r="AC12" s="239"/>
      <c r="AD12" s="239"/>
      <c r="AE12" s="839" t="s">
        <v>571</v>
      </c>
      <c r="AF12" s="239"/>
      <c r="AG12" s="239"/>
      <c r="AH12" s="839" t="s">
        <v>593</v>
      </c>
      <c r="AI12" s="239"/>
      <c r="AJ12" s="239"/>
      <c r="AK12" s="839" t="s">
        <v>556</v>
      </c>
      <c r="AL12" s="239"/>
      <c r="AM12" s="239"/>
      <c r="AN12" s="55" t="s">
        <v>453</v>
      </c>
      <c r="AO12" s="847">
        <f ca="1">IF((W12=""), "", SUMIF(SK!R$3:R$78, ROW(), SK!T$3:T$78))</f>
        <v>4</v>
      </c>
      <c r="AP12" s="77"/>
      <c r="AQ12" s="849" t="str">
        <f ca="1">IF((IBRF!H15=""),"",IBRF!H15)</f>
        <v>303</v>
      </c>
      <c r="AR12" s="842" t="str">
        <f ca="1">IF((IBRF!I15=""),"",IBRF!I15)</f>
        <v>BRUISIE SIOUXXX</v>
      </c>
    </row>
    <row r="13" spans="1:44" ht="14.25" customHeight="1">
      <c r="A13" s="843"/>
      <c r="B13" s="845"/>
      <c r="C13" s="846"/>
      <c r="D13" s="438"/>
      <c r="E13" s="438"/>
      <c r="F13" s="840"/>
      <c r="G13" s="438"/>
      <c r="H13" s="438"/>
      <c r="I13" s="839"/>
      <c r="J13" s="438"/>
      <c r="K13" s="438"/>
      <c r="L13" s="839"/>
      <c r="M13" s="438"/>
      <c r="N13" s="438"/>
      <c r="O13" s="839"/>
      <c r="P13" s="438"/>
      <c r="Q13" s="438"/>
      <c r="R13" s="535" t="s">
        <v>455</v>
      </c>
      <c r="S13" s="848"/>
      <c r="T13" s="77"/>
      <c r="U13" s="849"/>
      <c r="V13" s="842"/>
      <c r="W13" s="843"/>
      <c r="X13" s="845"/>
      <c r="Y13" s="846"/>
      <c r="Z13" s="438"/>
      <c r="AA13" s="438"/>
      <c r="AB13" s="840"/>
      <c r="AC13" s="438"/>
      <c r="AD13" s="438"/>
      <c r="AE13" s="839"/>
      <c r="AF13" s="438"/>
      <c r="AG13" s="438"/>
      <c r="AH13" s="839"/>
      <c r="AI13" s="438"/>
      <c r="AJ13" s="438"/>
      <c r="AK13" s="839"/>
      <c r="AL13" s="438"/>
      <c r="AM13" s="438"/>
      <c r="AN13" s="535" t="s">
        <v>455</v>
      </c>
      <c r="AO13" s="848"/>
      <c r="AP13" s="77"/>
      <c r="AQ13" s="849"/>
      <c r="AR13" s="842"/>
    </row>
    <row r="14" spans="1:44" ht="14.25" customHeight="1">
      <c r="A14" s="857">
        <f ca="1">IF((Score!A14=""), "",Score!A14 )</f>
        <v>6</v>
      </c>
      <c r="B14" s="853"/>
      <c r="C14" s="855" t="str">
        <f ca="1">IF((Score!B14=""), "",Score!B14)</f>
        <v>614</v>
      </c>
      <c r="D14" s="239"/>
      <c r="E14" s="239"/>
      <c r="F14" s="850" t="s">
        <v>584</v>
      </c>
      <c r="G14" s="239" t="s">
        <v>454</v>
      </c>
      <c r="H14" s="239"/>
      <c r="I14" s="850" t="s">
        <v>355</v>
      </c>
      <c r="J14" s="239"/>
      <c r="K14" s="239"/>
      <c r="L14" s="850" t="s">
        <v>573</v>
      </c>
      <c r="M14" s="239" t="s">
        <v>454</v>
      </c>
      <c r="N14" s="239"/>
      <c r="O14" s="850" t="s">
        <v>569</v>
      </c>
      <c r="P14" s="239"/>
      <c r="Q14" s="239"/>
      <c r="R14" s="55" t="s">
        <v>453</v>
      </c>
      <c r="S14" s="851">
        <f ca="1">IF((A14=""), "", SUMIF(SK!B$3:B$78, ROW(), SK!D$3:D$78))</f>
        <v>0</v>
      </c>
      <c r="T14" s="77"/>
      <c r="U14" s="849" t="str">
        <f ca="1">IF((IBRF!B16=""),"",IBRF!B16)</f>
        <v>2</v>
      </c>
      <c r="V14" s="841" t="str">
        <f ca="1">IF((IBRF!C16=""),"",IBRF!C16)</f>
        <v>CEREAL KILLER</v>
      </c>
      <c r="W14" s="857">
        <f ca="1">IF((Score!T14=""), "",Score!T14 )</f>
        <v>6</v>
      </c>
      <c r="X14" s="853"/>
      <c r="Y14" s="855" t="str">
        <f ca="1">IF((Score!U14=""), "",Score!U14)</f>
        <v>3</v>
      </c>
      <c r="Z14" s="239"/>
      <c r="AA14" s="239"/>
      <c r="AB14" s="850" t="s">
        <v>575</v>
      </c>
      <c r="AC14" s="239"/>
      <c r="AD14" s="239"/>
      <c r="AE14" s="850" t="s">
        <v>597</v>
      </c>
      <c r="AF14" s="239"/>
      <c r="AG14" s="239"/>
      <c r="AH14" s="850" t="s">
        <v>578</v>
      </c>
      <c r="AI14" s="239"/>
      <c r="AJ14" s="239"/>
      <c r="AK14" s="850" t="s">
        <v>456</v>
      </c>
      <c r="AL14" s="239"/>
      <c r="AM14" s="239"/>
      <c r="AN14" s="55" t="s">
        <v>453</v>
      </c>
      <c r="AO14" s="851">
        <f ca="1">IF((W14=""), "", SUMIF(SK!R$3:R$78, ROW(), SK!T$3:T$78))</f>
        <v>4</v>
      </c>
      <c r="AP14" s="77"/>
      <c r="AQ14" s="849" t="str">
        <f ca="1">IF((IBRF!H16=""),"",IBRF!H16)</f>
        <v>45</v>
      </c>
      <c r="AR14" s="842" t="str">
        <f ca="1">IF((IBRF!I16=""),"",IBRF!I16)</f>
        <v>FETA SLEEZE</v>
      </c>
    </row>
    <row r="15" spans="1:44" ht="14.25" customHeight="1">
      <c r="A15" s="857"/>
      <c r="B15" s="854"/>
      <c r="C15" s="855"/>
      <c r="D15" s="438"/>
      <c r="E15" s="438"/>
      <c r="F15" s="856"/>
      <c r="G15" s="438"/>
      <c r="H15" s="438"/>
      <c r="I15" s="850"/>
      <c r="J15" s="438"/>
      <c r="K15" s="438"/>
      <c r="L15" s="850"/>
      <c r="M15" s="438"/>
      <c r="N15" s="438"/>
      <c r="O15" s="850"/>
      <c r="P15" s="438"/>
      <c r="Q15" s="438"/>
      <c r="R15" s="535" t="s">
        <v>455</v>
      </c>
      <c r="S15" s="852"/>
      <c r="T15" s="77"/>
      <c r="U15" s="849"/>
      <c r="V15" s="842"/>
      <c r="W15" s="857"/>
      <c r="X15" s="854"/>
      <c r="Y15" s="855"/>
      <c r="Z15" s="438"/>
      <c r="AA15" s="438"/>
      <c r="AB15" s="856"/>
      <c r="AC15" s="438"/>
      <c r="AD15" s="438"/>
      <c r="AE15" s="850"/>
      <c r="AF15" s="438"/>
      <c r="AG15" s="438"/>
      <c r="AH15" s="850"/>
      <c r="AI15" s="438"/>
      <c r="AJ15" s="438"/>
      <c r="AK15" s="850"/>
      <c r="AL15" s="438"/>
      <c r="AM15" s="438"/>
      <c r="AN15" s="535" t="s">
        <v>455</v>
      </c>
      <c r="AO15" s="852"/>
      <c r="AP15" s="77"/>
      <c r="AQ15" s="849"/>
      <c r="AR15" s="842"/>
    </row>
    <row r="16" spans="1:44" ht="14.25" customHeight="1">
      <c r="A16" s="843">
        <f ca="1">IF((Score!A16=""), "",Score!A16 )</f>
        <v>7</v>
      </c>
      <c r="B16" s="844"/>
      <c r="C16" s="846" t="str">
        <f ca="1">IF((Score!B16=""), "",Score!B16)</f>
        <v>76</v>
      </c>
      <c r="D16" s="239"/>
      <c r="E16" s="239"/>
      <c r="F16" s="839" t="s">
        <v>584</v>
      </c>
      <c r="G16" s="239" t="s">
        <v>454</v>
      </c>
      <c r="H16" s="239"/>
      <c r="I16" s="839" t="s">
        <v>595</v>
      </c>
      <c r="J16" s="239"/>
      <c r="K16" s="239"/>
      <c r="L16" s="839" t="s">
        <v>573</v>
      </c>
      <c r="M16" s="239" t="s">
        <v>522</v>
      </c>
      <c r="N16" s="239"/>
      <c r="O16" s="839" t="s">
        <v>576</v>
      </c>
      <c r="P16" s="239"/>
      <c r="Q16" s="239"/>
      <c r="R16" s="55" t="s">
        <v>453</v>
      </c>
      <c r="S16" s="847">
        <f ca="1">IF((A16=""), "", SUMIF(SK!B$3:B$78, ROW(), SK!D$3:D$78))</f>
        <v>0</v>
      </c>
      <c r="T16" s="77"/>
      <c r="U16" s="849" t="str">
        <f ca="1">IF((IBRF!B17=""),"",IBRF!B17)</f>
        <v>218</v>
      </c>
      <c r="V16" s="841" t="str">
        <f ca="1">IF((IBRF!C17=""),"",IBRF!C17)</f>
        <v>ASIAN SINSATION</v>
      </c>
      <c r="W16" s="843">
        <f ca="1">IF((Score!T16=""), "",Score!T16 )</f>
        <v>7</v>
      </c>
      <c r="X16" s="844"/>
      <c r="Y16" s="846" t="str">
        <f ca="1">IF((Score!U16=""), "",Score!U16)</f>
        <v>666</v>
      </c>
      <c r="Z16" s="239"/>
      <c r="AA16" s="239"/>
      <c r="AB16" s="839" t="s">
        <v>564</v>
      </c>
      <c r="AC16" s="239"/>
      <c r="AD16" s="239"/>
      <c r="AE16" s="839" t="s">
        <v>556</v>
      </c>
      <c r="AF16" s="239"/>
      <c r="AG16" s="239"/>
      <c r="AH16" s="839" t="s">
        <v>353</v>
      </c>
      <c r="AI16" s="239"/>
      <c r="AJ16" s="239"/>
      <c r="AK16" s="839" t="s">
        <v>593</v>
      </c>
      <c r="AL16" s="239"/>
      <c r="AM16" s="239"/>
      <c r="AN16" s="55" t="s">
        <v>453</v>
      </c>
      <c r="AO16" s="847">
        <f ca="1">IF((W16=""), "", SUMIF(SK!R$3:R$78, ROW(), SK!T$3:T$78))</f>
        <v>2</v>
      </c>
      <c r="AP16" s="77"/>
      <c r="AQ16" s="849" t="str">
        <f ca="1">IF((IBRF!H17=""),"",IBRF!H17)</f>
        <v>46</v>
      </c>
      <c r="AR16" s="842" t="str">
        <f ca="1">IF((IBRF!I17=""),"",IBRF!I17)</f>
        <v>FATAL FEMME</v>
      </c>
    </row>
    <row r="17" spans="1:44" ht="14.25" customHeight="1">
      <c r="A17" s="843"/>
      <c r="B17" s="845"/>
      <c r="C17" s="846"/>
      <c r="D17" s="438"/>
      <c r="E17" s="438"/>
      <c r="F17" s="840"/>
      <c r="G17" s="438"/>
      <c r="H17" s="438"/>
      <c r="I17" s="839"/>
      <c r="J17" s="438"/>
      <c r="K17" s="438"/>
      <c r="L17" s="839"/>
      <c r="M17" s="438"/>
      <c r="N17" s="438"/>
      <c r="O17" s="839"/>
      <c r="P17" s="438"/>
      <c r="Q17" s="438"/>
      <c r="R17" s="535" t="s">
        <v>455</v>
      </c>
      <c r="S17" s="848"/>
      <c r="T17" s="77"/>
      <c r="U17" s="849"/>
      <c r="V17" s="842"/>
      <c r="W17" s="843"/>
      <c r="X17" s="845"/>
      <c r="Y17" s="846"/>
      <c r="Z17" s="438"/>
      <c r="AA17" s="438"/>
      <c r="AB17" s="840"/>
      <c r="AC17" s="438"/>
      <c r="AD17" s="438"/>
      <c r="AE17" s="839"/>
      <c r="AF17" s="438"/>
      <c r="AG17" s="438"/>
      <c r="AH17" s="839"/>
      <c r="AI17" s="438"/>
      <c r="AJ17" s="438"/>
      <c r="AK17" s="839"/>
      <c r="AL17" s="438"/>
      <c r="AM17" s="438"/>
      <c r="AN17" s="535" t="s">
        <v>455</v>
      </c>
      <c r="AO17" s="848"/>
      <c r="AP17" s="77"/>
      <c r="AQ17" s="849"/>
      <c r="AR17" s="842"/>
    </row>
    <row r="18" spans="1:44" ht="14.25" customHeight="1">
      <c r="A18" s="857">
        <f ca="1">IF((Score!A18=""), "",Score!A18 )</f>
        <v>8</v>
      </c>
      <c r="B18" s="853"/>
      <c r="C18" s="855" t="str">
        <f ca="1">IF((Score!B18=""), "",Score!B18)</f>
        <v>101</v>
      </c>
      <c r="D18" s="239"/>
      <c r="E18" s="239"/>
      <c r="F18" s="850" t="s">
        <v>584</v>
      </c>
      <c r="G18" s="239" t="s">
        <v>522</v>
      </c>
      <c r="H18" s="239"/>
      <c r="I18" s="850" t="s">
        <v>595</v>
      </c>
      <c r="J18" s="239"/>
      <c r="K18" s="239"/>
      <c r="L18" s="850" t="s">
        <v>457</v>
      </c>
      <c r="M18" s="239"/>
      <c r="N18" s="239"/>
      <c r="O18" s="850" t="s">
        <v>576</v>
      </c>
      <c r="P18" s="239"/>
      <c r="Q18" s="239"/>
      <c r="R18" s="55" t="s">
        <v>453</v>
      </c>
      <c r="S18" s="851">
        <f ca="1">IF((A18=""), "", SUMIF(SK!B$3:B$78, ROW(), SK!D$3:D$78))</f>
        <v>5</v>
      </c>
      <c r="T18" s="77"/>
      <c r="U18" s="849" t="str">
        <f ca="1">IF((IBRF!B18=""),"",IBRF!B18)</f>
        <v>318</v>
      </c>
      <c r="V18" s="841" t="str">
        <f ca="1">IF((IBRF!C18=""),"",IBRF!C18)</f>
        <v>WILLA HOEFLINCH</v>
      </c>
      <c r="W18" s="857">
        <f ca="1">IF((Score!T18=""), "",Score!T18 )</f>
        <v>8</v>
      </c>
      <c r="X18" s="853"/>
      <c r="Y18" s="855" t="str">
        <f ca="1">IF((Score!U18=""), "",Score!U18)</f>
        <v>620</v>
      </c>
      <c r="Z18" s="239"/>
      <c r="AA18" s="239"/>
      <c r="AB18" s="850" t="s">
        <v>567</v>
      </c>
      <c r="AC18" s="239"/>
      <c r="AD18" s="239"/>
      <c r="AE18" s="850" t="s">
        <v>571</v>
      </c>
      <c r="AF18" s="239"/>
      <c r="AG18" s="239"/>
      <c r="AH18" s="850" t="s">
        <v>575</v>
      </c>
      <c r="AI18" s="239"/>
      <c r="AJ18" s="239"/>
      <c r="AK18" s="850" t="s">
        <v>456</v>
      </c>
      <c r="AL18" s="239"/>
      <c r="AM18" s="239"/>
      <c r="AN18" s="55" t="s">
        <v>453</v>
      </c>
      <c r="AO18" s="851">
        <f ca="1">IF((W18=""), "", SUMIF(SK!R$3:R$78, ROW(), SK!T$3:T$78))</f>
        <v>0</v>
      </c>
      <c r="AP18" s="77"/>
      <c r="AQ18" s="849" t="str">
        <f ca="1">IF((IBRF!H18=""),"",IBRF!H18)</f>
        <v>462</v>
      </c>
      <c r="AR18" s="842" t="str">
        <f ca="1">IF((IBRF!I18=""),"",IBRF!I18)</f>
        <v>ANOMALY</v>
      </c>
    </row>
    <row r="19" spans="1:44" ht="14.25" customHeight="1">
      <c r="A19" s="857"/>
      <c r="B19" s="854"/>
      <c r="C19" s="855"/>
      <c r="D19" s="438"/>
      <c r="E19" s="438"/>
      <c r="F19" s="856"/>
      <c r="G19" s="438"/>
      <c r="H19" s="438"/>
      <c r="I19" s="850"/>
      <c r="J19" s="438"/>
      <c r="K19" s="438"/>
      <c r="L19" s="850"/>
      <c r="M19" s="438"/>
      <c r="N19" s="438"/>
      <c r="O19" s="850"/>
      <c r="P19" s="438"/>
      <c r="Q19" s="438"/>
      <c r="R19" s="535" t="s">
        <v>455</v>
      </c>
      <c r="S19" s="852"/>
      <c r="T19" s="77"/>
      <c r="U19" s="849"/>
      <c r="V19" s="842"/>
      <c r="W19" s="857"/>
      <c r="X19" s="854"/>
      <c r="Y19" s="855"/>
      <c r="Z19" s="438"/>
      <c r="AA19" s="438"/>
      <c r="AB19" s="856"/>
      <c r="AC19" s="438"/>
      <c r="AD19" s="438"/>
      <c r="AE19" s="850"/>
      <c r="AF19" s="438"/>
      <c r="AG19" s="438"/>
      <c r="AH19" s="850"/>
      <c r="AI19" s="438"/>
      <c r="AJ19" s="438"/>
      <c r="AK19" s="850"/>
      <c r="AL19" s="438"/>
      <c r="AM19" s="438"/>
      <c r="AN19" s="535" t="s">
        <v>455</v>
      </c>
      <c r="AO19" s="852"/>
      <c r="AP19" s="77"/>
      <c r="AQ19" s="849"/>
      <c r="AR19" s="842"/>
    </row>
    <row r="20" spans="1:44" ht="14.25" customHeight="1">
      <c r="A20" s="843">
        <f ca="1">IF((Score!A20=""), "",Score!A20 )</f>
        <v>9</v>
      </c>
      <c r="B20" s="844"/>
      <c r="C20" s="846" t="str">
        <f ca="1">IF((Score!B20=""), "",Score!B20)</f>
        <v>76</v>
      </c>
      <c r="D20" s="239"/>
      <c r="E20" s="239"/>
      <c r="F20" s="839" t="s">
        <v>584</v>
      </c>
      <c r="G20" s="239"/>
      <c r="H20" s="239"/>
      <c r="I20" s="839" t="s">
        <v>595</v>
      </c>
      <c r="J20" s="239"/>
      <c r="K20" s="239"/>
      <c r="L20" s="839" t="s">
        <v>457</v>
      </c>
      <c r="M20" s="239"/>
      <c r="N20" s="239"/>
      <c r="O20" s="839" t="s">
        <v>576</v>
      </c>
      <c r="P20" s="239"/>
      <c r="Q20" s="239"/>
      <c r="R20" s="55" t="s">
        <v>453</v>
      </c>
      <c r="S20" s="847">
        <f ca="1">IF((A20=""), "", SUMIF(SK!B$3:B$78, ROW(), SK!D$3:D$78))</f>
        <v>11</v>
      </c>
      <c r="T20" s="77"/>
      <c r="U20" s="849" t="str">
        <f ca="1">IF((IBRF!B19=""),"",IBRF!B19)</f>
        <v>4</v>
      </c>
      <c r="V20" s="841" t="str">
        <f ca="1">IF((IBRF!C19=""),"",IBRF!C19)</f>
        <v>R.I.P. TIDE</v>
      </c>
      <c r="W20" s="843">
        <f ca="1">IF((Score!T20=""), "",Score!T20 )</f>
        <v>9</v>
      </c>
      <c r="X20" s="844"/>
      <c r="Y20" s="846" t="str">
        <f ca="1">IF((Score!U20=""), "",Score!U20)</f>
        <v>620</v>
      </c>
      <c r="Z20" s="239" t="s">
        <v>454</v>
      </c>
      <c r="AA20" s="239"/>
      <c r="AB20" s="839" t="s">
        <v>556</v>
      </c>
      <c r="AC20" s="239"/>
      <c r="AD20" s="239"/>
      <c r="AE20" s="839" t="s">
        <v>578</v>
      </c>
      <c r="AF20" s="239"/>
      <c r="AG20" s="239"/>
      <c r="AH20" s="839" t="s">
        <v>564</v>
      </c>
      <c r="AI20" s="239" t="s">
        <v>522</v>
      </c>
      <c r="AJ20" s="239"/>
      <c r="AK20" s="839" t="s">
        <v>575</v>
      </c>
      <c r="AL20" s="239"/>
      <c r="AM20" s="239"/>
      <c r="AN20" s="55" t="s">
        <v>453</v>
      </c>
      <c r="AO20" s="847">
        <f ca="1">IF((W20=""), "", SUMIF(SK!R$3:R$78, ROW(), SK!T$3:T$78))</f>
        <v>0</v>
      </c>
      <c r="AP20" s="77"/>
      <c r="AQ20" s="849" t="str">
        <f ca="1">IF((IBRF!H19=""),"",IBRF!H19)</f>
        <v>620</v>
      </c>
      <c r="AR20" s="842" t="str">
        <f ca="1">IF((IBRF!I19=""),"",IBRF!I19)</f>
        <v>LAZER BEAM</v>
      </c>
    </row>
    <row r="21" spans="1:44" ht="14.25" customHeight="1">
      <c r="A21" s="843"/>
      <c r="B21" s="845"/>
      <c r="C21" s="846"/>
      <c r="D21" s="438"/>
      <c r="E21" s="438"/>
      <c r="F21" s="840"/>
      <c r="G21" s="438"/>
      <c r="H21" s="438"/>
      <c r="I21" s="839"/>
      <c r="J21" s="438"/>
      <c r="K21" s="438"/>
      <c r="L21" s="839"/>
      <c r="M21" s="438"/>
      <c r="N21" s="438"/>
      <c r="O21" s="839"/>
      <c r="P21" s="438"/>
      <c r="Q21" s="438"/>
      <c r="R21" s="535" t="s">
        <v>455</v>
      </c>
      <c r="S21" s="848"/>
      <c r="T21" s="77"/>
      <c r="U21" s="849"/>
      <c r="V21" s="842"/>
      <c r="W21" s="843"/>
      <c r="X21" s="845"/>
      <c r="Y21" s="846"/>
      <c r="Z21" s="438"/>
      <c r="AA21" s="438"/>
      <c r="AB21" s="840"/>
      <c r="AC21" s="438"/>
      <c r="AD21" s="438"/>
      <c r="AE21" s="839"/>
      <c r="AF21" s="438"/>
      <c r="AG21" s="438"/>
      <c r="AH21" s="839"/>
      <c r="AI21" s="438"/>
      <c r="AJ21" s="438"/>
      <c r="AK21" s="839"/>
      <c r="AL21" s="438"/>
      <c r="AM21" s="438"/>
      <c r="AN21" s="535" t="s">
        <v>455</v>
      </c>
      <c r="AO21" s="848"/>
      <c r="AP21" s="77"/>
      <c r="AQ21" s="849"/>
      <c r="AR21" s="842"/>
    </row>
    <row r="22" spans="1:44" ht="14.25" customHeight="1">
      <c r="A22" s="857">
        <f ca="1">IF((Score!A22=""), "",Score!A22 )</f>
        <v>10</v>
      </c>
      <c r="B22" s="853"/>
      <c r="C22" s="855" t="str">
        <f ca="1">IF((Score!B22=""), "",Score!B22)</f>
        <v>614</v>
      </c>
      <c r="D22" s="239"/>
      <c r="E22" s="239"/>
      <c r="F22" s="850" t="s">
        <v>573</v>
      </c>
      <c r="G22" s="239"/>
      <c r="H22" s="239"/>
      <c r="I22" s="850" t="s">
        <v>355</v>
      </c>
      <c r="J22" s="239" t="s">
        <v>454</v>
      </c>
      <c r="K22" s="239"/>
      <c r="L22" s="850" t="s">
        <v>580</v>
      </c>
      <c r="M22" s="239"/>
      <c r="N22" s="239"/>
      <c r="O22" s="850" t="s">
        <v>565</v>
      </c>
      <c r="P22" s="239" t="s">
        <v>454</v>
      </c>
      <c r="Q22" s="239"/>
      <c r="R22" s="55" t="s">
        <v>453</v>
      </c>
      <c r="S22" s="851">
        <f ca="1">IF((A22=""), "", SUMIF(SK!B$3:B$78, ROW(), SK!D$3:D$78))</f>
        <v>5</v>
      </c>
      <c r="T22" s="77"/>
      <c r="U22" s="849" t="str">
        <f ca="1">IF((IBRF!B20=""),"",IBRF!B20)</f>
        <v>614</v>
      </c>
      <c r="V22" s="841" t="str">
        <f ca="1">IF((IBRF!C20=""),"",IBRF!C20)</f>
        <v>G-ROCKET</v>
      </c>
      <c r="W22" s="857">
        <f ca="1">IF((Score!T22=""), "",Score!T22 )</f>
        <v>10</v>
      </c>
      <c r="X22" s="853"/>
      <c r="Y22" s="855" t="str">
        <f ca="1">IF((Score!U22=""), "",Score!U22)</f>
        <v>666</v>
      </c>
      <c r="Z22" s="239" t="s">
        <v>522</v>
      </c>
      <c r="AA22" s="239"/>
      <c r="AB22" s="850" t="s">
        <v>567</v>
      </c>
      <c r="AC22" s="239"/>
      <c r="AD22" s="239"/>
      <c r="AE22" s="850" t="s">
        <v>597</v>
      </c>
      <c r="AF22" s="239"/>
      <c r="AG22" s="239"/>
      <c r="AH22" s="850" t="s">
        <v>353</v>
      </c>
      <c r="AI22" s="239"/>
      <c r="AJ22" s="239"/>
      <c r="AK22" s="850" t="s">
        <v>560</v>
      </c>
      <c r="AL22" s="239"/>
      <c r="AM22" s="239"/>
      <c r="AN22" s="55" t="s">
        <v>453</v>
      </c>
      <c r="AO22" s="851">
        <f ca="1">IF((W22=""), "", SUMIF(SK!R$3:R$78, ROW(), SK!T$3:T$78))</f>
        <v>0</v>
      </c>
      <c r="AP22" s="77"/>
      <c r="AQ22" s="849" t="str">
        <f ca="1">IF((IBRF!H20=""),"",IBRF!H20)</f>
        <v>666</v>
      </c>
      <c r="AR22" s="842" t="str">
        <f ca="1">IF((IBRF!I20=""),"",IBRF!I20)</f>
        <v>ALLY SIN SHOVERLAND</v>
      </c>
    </row>
    <row r="23" spans="1:44" ht="14.25" customHeight="1">
      <c r="A23" s="857"/>
      <c r="B23" s="854"/>
      <c r="C23" s="855"/>
      <c r="D23" s="438"/>
      <c r="E23" s="438"/>
      <c r="F23" s="856"/>
      <c r="G23" s="438"/>
      <c r="H23" s="438"/>
      <c r="I23" s="850"/>
      <c r="J23" s="438"/>
      <c r="K23" s="438"/>
      <c r="L23" s="850"/>
      <c r="M23" s="438"/>
      <c r="N23" s="438"/>
      <c r="O23" s="850"/>
      <c r="P23" s="438"/>
      <c r="Q23" s="438"/>
      <c r="R23" s="535" t="s">
        <v>455</v>
      </c>
      <c r="S23" s="852"/>
      <c r="T23" s="77"/>
      <c r="U23" s="849"/>
      <c r="V23" s="842"/>
      <c r="W23" s="857"/>
      <c r="X23" s="854"/>
      <c r="Y23" s="855"/>
      <c r="Z23" s="438"/>
      <c r="AA23" s="438"/>
      <c r="AB23" s="856"/>
      <c r="AC23" s="438"/>
      <c r="AD23" s="438"/>
      <c r="AE23" s="850"/>
      <c r="AF23" s="438"/>
      <c r="AG23" s="438"/>
      <c r="AH23" s="850"/>
      <c r="AI23" s="438"/>
      <c r="AJ23" s="438"/>
      <c r="AK23" s="850"/>
      <c r="AL23" s="438"/>
      <c r="AM23" s="438"/>
      <c r="AN23" s="535" t="s">
        <v>455</v>
      </c>
      <c r="AO23" s="852"/>
      <c r="AP23" s="77"/>
      <c r="AQ23" s="849"/>
      <c r="AR23" s="842"/>
    </row>
    <row r="24" spans="1:44" ht="14.25" customHeight="1">
      <c r="A24" s="843">
        <f ca="1">IF((Score!A24=""), "",Score!A24 )</f>
        <v>11</v>
      </c>
      <c r="B24" s="844"/>
      <c r="C24" s="846" t="str">
        <f ca="1">IF((Score!B24=""), "",Score!B24)</f>
        <v>105</v>
      </c>
      <c r="D24" s="239"/>
      <c r="E24" s="239"/>
      <c r="F24" s="839" t="s">
        <v>576</v>
      </c>
      <c r="G24" s="239"/>
      <c r="H24" s="239"/>
      <c r="I24" s="839" t="s">
        <v>355</v>
      </c>
      <c r="J24" s="239" t="s">
        <v>522</v>
      </c>
      <c r="K24" s="239"/>
      <c r="L24" s="839" t="s">
        <v>584</v>
      </c>
      <c r="M24" s="239"/>
      <c r="N24" s="239"/>
      <c r="O24" s="839" t="s">
        <v>565</v>
      </c>
      <c r="P24" s="239" t="s">
        <v>454</v>
      </c>
      <c r="Q24" s="239"/>
      <c r="R24" s="55" t="s">
        <v>453</v>
      </c>
      <c r="S24" s="847">
        <f ca="1">IF((A24=""), "", SUMIF(SK!B$3:B$78, ROW(), SK!D$3:D$78))</f>
        <v>0</v>
      </c>
      <c r="T24" s="77"/>
      <c r="U24" s="849" t="str">
        <f ca="1">IF((IBRF!B21=""),"",IBRF!B21)</f>
        <v>69</v>
      </c>
      <c r="V24" s="841" t="str">
        <f ca="1">IF((IBRF!C21=""),"",IBRF!C21)</f>
        <v>PUSHYCAT</v>
      </c>
      <c r="W24" s="843">
        <f ca="1">IF((Score!T24=""), "",Score!T24 )</f>
        <v>11</v>
      </c>
      <c r="X24" s="844"/>
      <c r="Y24" s="846" t="str">
        <f ca="1">IF((Score!U24=""), "",Score!U24)</f>
        <v>462</v>
      </c>
      <c r="Z24" s="239"/>
      <c r="AA24" s="239"/>
      <c r="AB24" s="839" t="s">
        <v>564</v>
      </c>
      <c r="AC24" s="239"/>
      <c r="AD24" s="239"/>
      <c r="AE24" s="839" t="s">
        <v>593</v>
      </c>
      <c r="AF24" s="239"/>
      <c r="AG24" s="239"/>
      <c r="AH24" s="839" t="s">
        <v>556</v>
      </c>
      <c r="AI24" s="239"/>
      <c r="AJ24" s="239"/>
      <c r="AK24" s="839" t="s">
        <v>571</v>
      </c>
      <c r="AL24" s="239"/>
      <c r="AM24" s="239"/>
      <c r="AN24" s="55" t="s">
        <v>453</v>
      </c>
      <c r="AO24" s="847">
        <f ca="1">IF((W24=""), "", SUMIF(SK!R$3:R$78, ROW(), SK!T$3:T$78))</f>
        <v>4</v>
      </c>
      <c r="AP24" s="77"/>
      <c r="AQ24" s="849" t="str">
        <f ca="1">IF((IBRF!H21=""),"",IBRF!H21)</f>
        <v>B00M</v>
      </c>
      <c r="AR24" s="842" t="str">
        <f ca="1">IF((IBRF!I21=""),"",IBRF!I21)</f>
        <v>DOOM SHAKALAKA</v>
      </c>
    </row>
    <row r="25" spans="1:44" ht="14.25" customHeight="1">
      <c r="A25" s="843"/>
      <c r="B25" s="845"/>
      <c r="C25" s="846"/>
      <c r="D25" s="438"/>
      <c r="E25" s="438"/>
      <c r="F25" s="840"/>
      <c r="G25" s="438"/>
      <c r="H25" s="438"/>
      <c r="I25" s="839"/>
      <c r="J25" s="438"/>
      <c r="K25" s="438"/>
      <c r="L25" s="839"/>
      <c r="M25" s="438"/>
      <c r="N25" s="438"/>
      <c r="O25" s="839"/>
      <c r="P25" s="438"/>
      <c r="Q25" s="438"/>
      <c r="R25" s="535" t="s">
        <v>455</v>
      </c>
      <c r="S25" s="848"/>
      <c r="T25" s="77"/>
      <c r="U25" s="849"/>
      <c r="V25" s="842"/>
      <c r="W25" s="843"/>
      <c r="X25" s="845"/>
      <c r="Y25" s="846"/>
      <c r="Z25" s="438"/>
      <c r="AA25" s="438"/>
      <c r="AB25" s="840"/>
      <c r="AC25" s="438"/>
      <c r="AD25" s="438"/>
      <c r="AE25" s="839"/>
      <c r="AF25" s="438"/>
      <c r="AG25" s="438"/>
      <c r="AH25" s="839"/>
      <c r="AI25" s="438"/>
      <c r="AJ25" s="438"/>
      <c r="AK25" s="839"/>
      <c r="AL25" s="438"/>
      <c r="AM25" s="438"/>
      <c r="AN25" s="535" t="s">
        <v>455</v>
      </c>
      <c r="AO25" s="848"/>
      <c r="AP25" s="77"/>
      <c r="AQ25" s="849"/>
      <c r="AR25" s="842"/>
    </row>
    <row r="26" spans="1:44" ht="14.25" customHeight="1">
      <c r="A26" s="857">
        <f ca="1">IF((Score!A26=""), "",Score!A26 )</f>
        <v>12</v>
      </c>
      <c r="B26" s="853"/>
      <c r="C26" s="855" t="str">
        <f ca="1">IF((Score!B26=""), "",Score!B26)</f>
        <v>69</v>
      </c>
      <c r="D26" s="239"/>
      <c r="E26" s="239"/>
      <c r="F26" s="850" t="s">
        <v>576</v>
      </c>
      <c r="G26" s="239"/>
      <c r="H26" s="239"/>
      <c r="I26" s="850" t="s">
        <v>595</v>
      </c>
      <c r="J26" s="239"/>
      <c r="K26" s="239"/>
      <c r="L26" s="850" t="s">
        <v>584</v>
      </c>
      <c r="M26" s="239"/>
      <c r="N26" s="239"/>
      <c r="O26" s="850" t="s">
        <v>565</v>
      </c>
      <c r="P26" s="239" t="s">
        <v>522</v>
      </c>
      <c r="Q26" s="239"/>
      <c r="R26" s="55" t="s">
        <v>453</v>
      </c>
      <c r="S26" s="851">
        <f ca="1">IF((A26=""), "", SUMIF(SK!B$3:B$78, ROW(), SK!D$3:D$78))</f>
        <v>2</v>
      </c>
      <c r="T26" s="77"/>
      <c r="U26" s="849" t="str">
        <f ca="1">IF((IBRF!B22=""),"",IBRF!B22)</f>
        <v>7</v>
      </c>
      <c r="V26" s="841" t="str">
        <f ca="1">IF((IBRF!C22=""),"",IBRF!C22)</f>
        <v>DORA THE DESTROYER</v>
      </c>
      <c r="W26" s="857">
        <f ca="1">IF((Score!T26=""), "",Score!T26 )</f>
        <v>12</v>
      </c>
      <c r="X26" s="853"/>
      <c r="Y26" s="855" t="str">
        <f ca="1">IF((Score!U26=""), "",Score!U26)</f>
        <v>3</v>
      </c>
      <c r="Z26" s="239"/>
      <c r="AA26" s="239"/>
      <c r="AB26" s="850" t="s">
        <v>575</v>
      </c>
      <c r="AC26" s="239"/>
      <c r="AD26" s="239"/>
      <c r="AE26" s="850" t="s">
        <v>597</v>
      </c>
      <c r="AF26" s="239"/>
      <c r="AG26" s="239"/>
      <c r="AH26" s="850" t="s">
        <v>578</v>
      </c>
      <c r="AI26" s="239"/>
      <c r="AJ26" s="239"/>
      <c r="AK26" s="850" t="s">
        <v>560</v>
      </c>
      <c r="AL26" s="239"/>
      <c r="AM26" s="239"/>
      <c r="AN26" s="55" t="s">
        <v>453</v>
      </c>
      <c r="AO26" s="851">
        <f ca="1">IF((W26=""), "", SUMIF(SK!R$3:R$78, ROW(), SK!T$3:T$78))</f>
        <v>0</v>
      </c>
      <c r="AP26" s="77"/>
      <c r="AQ26" s="849" t="str">
        <f ca="1">IF((IBRF!H22=""),"",IBRF!H22)</f>
        <v>N20</v>
      </c>
      <c r="AR26" s="842" t="str">
        <f ca="1">IF((IBRF!I22=""),"",IBRF!I22)</f>
        <v>COOL WHIP</v>
      </c>
    </row>
    <row r="27" spans="1:44" ht="14.25" customHeight="1">
      <c r="A27" s="857"/>
      <c r="B27" s="854"/>
      <c r="C27" s="855"/>
      <c r="D27" s="438"/>
      <c r="E27" s="438"/>
      <c r="F27" s="856"/>
      <c r="G27" s="438"/>
      <c r="H27" s="438"/>
      <c r="I27" s="850"/>
      <c r="J27" s="438"/>
      <c r="K27" s="438"/>
      <c r="L27" s="850"/>
      <c r="M27" s="438"/>
      <c r="N27" s="438"/>
      <c r="O27" s="850"/>
      <c r="P27" s="438"/>
      <c r="Q27" s="438"/>
      <c r="R27" s="535" t="s">
        <v>455</v>
      </c>
      <c r="S27" s="852"/>
      <c r="T27" s="77"/>
      <c r="U27" s="849"/>
      <c r="V27" s="842"/>
      <c r="W27" s="857"/>
      <c r="X27" s="854"/>
      <c r="Y27" s="855"/>
      <c r="Z27" s="438"/>
      <c r="AA27" s="438"/>
      <c r="AB27" s="856"/>
      <c r="AC27" s="438"/>
      <c r="AD27" s="438"/>
      <c r="AE27" s="850"/>
      <c r="AF27" s="438"/>
      <c r="AG27" s="438"/>
      <c r="AH27" s="850"/>
      <c r="AI27" s="438"/>
      <c r="AJ27" s="438"/>
      <c r="AK27" s="850"/>
      <c r="AL27" s="438"/>
      <c r="AM27" s="438"/>
      <c r="AN27" s="535" t="s">
        <v>455</v>
      </c>
      <c r="AO27" s="852"/>
      <c r="AP27" s="77"/>
      <c r="AQ27" s="849"/>
      <c r="AR27" s="842"/>
    </row>
    <row r="28" spans="1:44" ht="14.25" customHeight="1">
      <c r="A28" s="843">
        <f ca="1">IF((Score!A28=""), "",Score!A28 )</f>
        <v>13</v>
      </c>
      <c r="B28" s="844"/>
      <c r="C28" s="846" t="str">
        <f ca="1">IF((Score!B28=""), "",Score!B28)</f>
        <v>101</v>
      </c>
      <c r="D28" s="239"/>
      <c r="E28" s="239"/>
      <c r="F28" s="839" t="s">
        <v>573</v>
      </c>
      <c r="G28" s="239"/>
      <c r="H28" s="239"/>
      <c r="I28" s="839" t="s">
        <v>562</v>
      </c>
      <c r="J28" s="239"/>
      <c r="K28" s="239"/>
      <c r="L28" s="839" t="s">
        <v>355</v>
      </c>
      <c r="M28" s="239" t="s">
        <v>454</v>
      </c>
      <c r="N28" s="239"/>
      <c r="O28" s="839" t="s">
        <v>569</v>
      </c>
      <c r="P28" s="239"/>
      <c r="Q28" s="239"/>
      <c r="R28" s="55" t="s">
        <v>453</v>
      </c>
      <c r="S28" s="847">
        <f ca="1">IF((A28=""), "", SUMIF(SK!B$3:B$78, ROW(), SK!D$3:D$78))</f>
        <v>0</v>
      </c>
      <c r="T28" s="77"/>
      <c r="U28" s="849" t="str">
        <f ca="1">IF((IBRF!B23=""),"",IBRF!B23)</f>
        <v>76</v>
      </c>
      <c r="V28" s="841" t="str">
        <f ca="1">IF((IBRF!C23=""),"",IBRF!C23)</f>
        <v>MAIDEN AMERICA</v>
      </c>
      <c r="W28" s="843">
        <f ca="1">IF((Score!T28=""), "",Score!T28 )</f>
        <v>13</v>
      </c>
      <c r="X28" s="844"/>
      <c r="Y28" s="846" t="str">
        <f ca="1">IF((Score!U28=""), "",Score!U28)</f>
        <v>28</v>
      </c>
      <c r="Z28" s="239"/>
      <c r="AA28" s="239"/>
      <c r="AB28" s="839" t="s">
        <v>593</v>
      </c>
      <c r="AC28" s="239"/>
      <c r="AD28" s="239"/>
      <c r="AE28" s="839" t="s">
        <v>353</v>
      </c>
      <c r="AF28" s="239"/>
      <c r="AG28" s="239"/>
      <c r="AH28" s="839" t="s">
        <v>571</v>
      </c>
      <c r="AI28" s="239"/>
      <c r="AJ28" s="239"/>
      <c r="AK28" s="839" t="s">
        <v>556</v>
      </c>
      <c r="AL28" s="239"/>
      <c r="AM28" s="239"/>
      <c r="AN28" s="55" t="s">
        <v>453</v>
      </c>
      <c r="AO28" s="847">
        <f ca="1">IF((W28=""), "", SUMIF(SK!R$3:R$78, ROW(), SK!T$3:T$78))</f>
        <v>2</v>
      </c>
      <c r="AP28" s="77"/>
      <c r="AQ28" s="849" t="str">
        <f ca="1">IF((IBRF!H23=""),"",IBRF!H23)</f>
        <v>W00T</v>
      </c>
      <c r="AR28" s="842" t="str">
        <f ca="1">IF((IBRF!I23=""),"",IBRF!I23)</f>
        <v>GENNIFERAL</v>
      </c>
    </row>
    <row r="29" spans="1:44" ht="14.25" customHeight="1">
      <c r="A29" s="843"/>
      <c r="B29" s="845"/>
      <c r="C29" s="846"/>
      <c r="D29" s="438"/>
      <c r="E29" s="438"/>
      <c r="F29" s="840"/>
      <c r="G29" s="438"/>
      <c r="H29" s="438"/>
      <c r="I29" s="839"/>
      <c r="J29" s="438"/>
      <c r="K29" s="438"/>
      <c r="L29" s="839"/>
      <c r="M29" s="438"/>
      <c r="N29" s="438"/>
      <c r="O29" s="839"/>
      <c r="P29" s="438"/>
      <c r="Q29" s="438"/>
      <c r="R29" s="535" t="s">
        <v>455</v>
      </c>
      <c r="S29" s="848"/>
      <c r="T29" s="77"/>
      <c r="U29" s="849"/>
      <c r="V29" s="842"/>
      <c r="W29" s="843"/>
      <c r="X29" s="845"/>
      <c r="Y29" s="846"/>
      <c r="Z29" s="438"/>
      <c r="AA29" s="438"/>
      <c r="AB29" s="840"/>
      <c r="AC29" s="438"/>
      <c r="AD29" s="438"/>
      <c r="AE29" s="839"/>
      <c r="AF29" s="438"/>
      <c r="AG29" s="438"/>
      <c r="AH29" s="839"/>
      <c r="AI29" s="438"/>
      <c r="AJ29" s="438"/>
      <c r="AK29" s="839"/>
      <c r="AL29" s="438"/>
      <c r="AM29" s="438"/>
      <c r="AN29" s="535" t="s">
        <v>455</v>
      </c>
      <c r="AO29" s="848"/>
      <c r="AP29" s="77"/>
      <c r="AQ29" s="849"/>
      <c r="AR29" s="842"/>
    </row>
    <row r="30" spans="1:44" ht="14.25" customHeight="1">
      <c r="A30" s="857">
        <f ca="1">IF((Score!A30=""), "",Score!A30 )</f>
        <v>14</v>
      </c>
      <c r="B30" s="853"/>
      <c r="C30" s="855" t="str">
        <f ca="1">IF((Score!B30=""), "",Score!B30)</f>
        <v>76</v>
      </c>
      <c r="D30" s="239"/>
      <c r="E30" s="239"/>
      <c r="F30" s="850" t="s">
        <v>573</v>
      </c>
      <c r="G30" s="239"/>
      <c r="H30" s="239"/>
      <c r="I30" s="850" t="s">
        <v>562</v>
      </c>
      <c r="J30" s="239"/>
      <c r="K30" s="239"/>
      <c r="L30" s="850" t="s">
        <v>355</v>
      </c>
      <c r="M30" s="239" t="s">
        <v>522</v>
      </c>
      <c r="N30" s="239"/>
      <c r="O30" s="850" t="s">
        <v>569</v>
      </c>
      <c r="P30" s="239"/>
      <c r="Q30" s="239"/>
      <c r="R30" s="55" t="s">
        <v>453</v>
      </c>
      <c r="S30" s="851">
        <f ca="1">IF((A30=""), "", SUMIF(SK!B$3:B$78, ROW(), SK!D$3:D$78))</f>
        <v>0</v>
      </c>
      <c r="T30" s="77"/>
      <c r="U30" s="849" t="str">
        <f ca="1">IF((IBRF!B24=""),"",IBRF!B24)</f>
        <v>95</v>
      </c>
      <c r="V30" s="841" t="str">
        <f ca="1">IF((IBRF!C24=""),"",IBRF!C24)</f>
        <v>MUTANT JEAN</v>
      </c>
      <c r="W30" s="857">
        <f ca="1">IF((Score!T30=""), "",Score!T30 )</f>
        <v>14</v>
      </c>
      <c r="X30" s="853"/>
      <c r="Y30" s="855" t="str">
        <f ca="1">IF((Score!U30=""), "",Score!U30)</f>
        <v>462</v>
      </c>
      <c r="Z30" s="239"/>
      <c r="AA30" s="239"/>
      <c r="AB30" s="850" t="s">
        <v>560</v>
      </c>
      <c r="AC30" s="239"/>
      <c r="AD30" s="239"/>
      <c r="AE30" s="850" t="s">
        <v>567</v>
      </c>
      <c r="AF30" s="239" t="s">
        <v>454</v>
      </c>
      <c r="AG30" s="239"/>
      <c r="AH30" s="850" t="s">
        <v>571</v>
      </c>
      <c r="AI30" s="239"/>
      <c r="AJ30" s="239"/>
      <c r="AK30" s="850" t="s">
        <v>575</v>
      </c>
      <c r="AL30" s="239"/>
      <c r="AM30" s="239"/>
      <c r="AN30" s="55" t="s">
        <v>453</v>
      </c>
      <c r="AO30" s="851">
        <f ca="1">IF((W30=""), "", SUMIF(SK!R$3:R$78, ROW(), SK!T$3:T$78))</f>
        <v>15</v>
      </c>
      <c r="AP30" s="77"/>
      <c r="AQ30" s="849" t="str">
        <f ca="1">IF((IBRF!H24=""),"",IBRF!H24)</f>
        <v>8</v>
      </c>
      <c r="AR30" s="842" t="str">
        <f ca="1">IF((IBRF!I24=""),"",IBRF!I24)</f>
        <v>GHETTO BARBIE (ALT)</v>
      </c>
    </row>
    <row r="31" spans="1:44" ht="14.25" customHeight="1">
      <c r="A31" s="857"/>
      <c r="B31" s="854"/>
      <c r="C31" s="855"/>
      <c r="D31" s="438"/>
      <c r="E31" s="438"/>
      <c r="F31" s="856"/>
      <c r="G31" s="438"/>
      <c r="H31" s="438"/>
      <c r="I31" s="850"/>
      <c r="J31" s="438"/>
      <c r="K31" s="438"/>
      <c r="L31" s="850"/>
      <c r="M31" s="438"/>
      <c r="N31" s="438"/>
      <c r="O31" s="850"/>
      <c r="P31" s="438"/>
      <c r="Q31" s="438"/>
      <c r="R31" s="535" t="s">
        <v>455</v>
      </c>
      <c r="S31" s="852"/>
      <c r="T31" s="77"/>
      <c r="U31" s="849"/>
      <c r="V31" s="842"/>
      <c r="W31" s="857"/>
      <c r="X31" s="854"/>
      <c r="Y31" s="855"/>
      <c r="Z31" s="438"/>
      <c r="AA31" s="438"/>
      <c r="AB31" s="856"/>
      <c r="AC31" s="438"/>
      <c r="AD31" s="438"/>
      <c r="AE31" s="850"/>
      <c r="AF31" s="438"/>
      <c r="AG31" s="438"/>
      <c r="AH31" s="850"/>
      <c r="AI31" s="438"/>
      <c r="AJ31" s="438"/>
      <c r="AK31" s="850"/>
      <c r="AL31" s="438"/>
      <c r="AM31" s="438"/>
      <c r="AN31" s="535" t="s">
        <v>455</v>
      </c>
      <c r="AO31" s="852"/>
      <c r="AP31" s="77"/>
      <c r="AQ31" s="849"/>
      <c r="AR31" s="842"/>
    </row>
    <row r="32" spans="1:44" ht="14.25" customHeight="1">
      <c r="A32" s="843">
        <f ca="1">IF((Score!A32=""), "",Score!A32 )</f>
        <v>15</v>
      </c>
      <c r="B32" s="844"/>
      <c r="C32" s="846" t="str">
        <f ca="1">IF((Score!B32=""), "",Score!B32)</f>
        <v>614</v>
      </c>
      <c r="D32" s="239"/>
      <c r="E32" s="239"/>
      <c r="F32" s="839" t="s">
        <v>576</v>
      </c>
      <c r="G32" s="239"/>
      <c r="H32" s="239"/>
      <c r="I32" s="839" t="s">
        <v>595</v>
      </c>
      <c r="J32" s="239"/>
      <c r="K32" s="239"/>
      <c r="L32" s="839" t="s">
        <v>584</v>
      </c>
      <c r="M32" s="239"/>
      <c r="N32" s="239"/>
      <c r="O32" s="839" t="s">
        <v>580</v>
      </c>
      <c r="P32" s="239"/>
      <c r="Q32" s="239"/>
      <c r="R32" s="55" t="s">
        <v>453</v>
      </c>
      <c r="S32" s="847">
        <f ca="1">IF((A32=""), "", SUMIF(SK!B$3:B$78, ROW(), SK!D$3:D$78))</f>
        <v>2</v>
      </c>
      <c r="T32" s="77"/>
      <c r="U32" s="849" t="str">
        <f ca="1">IF((IBRF!B25=""),"",IBRF!B25)</f>
        <v>1980</v>
      </c>
      <c r="V32" s="841" t="str">
        <f ca="1">IF((IBRF!C25=""),"",IBRF!C25)</f>
        <v>SHIVA DIVA (ALT)</v>
      </c>
      <c r="W32" s="843">
        <f ca="1">IF((Score!T32=""), "",Score!T32 )</f>
        <v>15</v>
      </c>
      <c r="X32" s="844"/>
      <c r="Y32" s="846" t="str">
        <f ca="1">IF((Score!U32=""), "",Score!U32)</f>
        <v>28</v>
      </c>
      <c r="Z32" s="239"/>
      <c r="AA32" s="239"/>
      <c r="AB32" s="839" t="s">
        <v>556</v>
      </c>
      <c r="AC32" s="239"/>
      <c r="AD32" s="239"/>
      <c r="AE32" s="839" t="s">
        <v>567</v>
      </c>
      <c r="AF32" s="239" t="s">
        <v>522</v>
      </c>
      <c r="AG32" s="239"/>
      <c r="AH32" s="839" t="s">
        <v>578</v>
      </c>
      <c r="AI32" s="239"/>
      <c r="AJ32" s="239"/>
      <c r="AK32" s="839" t="s">
        <v>593</v>
      </c>
      <c r="AL32" s="239"/>
      <c r="AM32" s="239"/>
      <c r="AN32" s="55" t="s">
        <v>453</v>
      </c>
      <c r="AO32" s="847">
        <f ca="1">IF((W32=""), "", SUMIF(SK!R$3:R$78, ROW(), SK!T$3:T$78))</f>
        <v>1</v>
      </c>
      <c r="AP32" s="77"/>
      <c r="AQ32" s="849" t="str">
        <f ca="1">IF((IBRF!H25=""),"",IBRF!H25)</f>
        <v>MGS4</v>
      </c>
      <c r="AR32" s="842" t="str">
        <f ca="1">IF((IBRF!I25=""),"",IBRF!I25)</f>
        <v>MERYL SLAUGHTERBURGH (ALT)</v>
      </c>
    </row>
    <row r="33" spans="1:44" ht="14.25" customHeight="1">
      <c r="A33" s="843"/>
      <c r="B33" s="845"/>
      <c r="C33" s="846"/>
      <c r="D33" s="438"/>
      <c r="E33" s="438"/>
      <c r="F33" s="840"/>
      <c r="G33" s="438"/>
      <c r="H33" s="438"/>
      <c r="I33" s="839"/>
      <c r="J33" s="438"/>
      <c r="K33" s="438"/>
      <c r="L33" s="839"/>
      <c r="M33" s="438"/>
      <c r="N33" s="438"/>
      <c r="O33" s="839"/>
      <c r="P33" s="438"/>
      <c r="Q33" s="438"/>
      <c r="R33" s="535" t="s">
        <v>455</v>
      </c>
      <c r="S33" s="848"/>
      <c r="T33" s="77"/>
      <c r="U33" s="849"/>
      <c r="V33" s="842"/>
      <c r="W33" s="843"/>
      <c r="X33" s="845"/>
      <c r="Y33" s="846"/>
      <c r="Z33" s="438"/>
      <c r="AA33" s="438"/>
      <c r="AB33" s="840"/>
      <c r="AC33" s="438"/>
      <c r="AD33" s="438"/>
      <c r="AE33" s="839"/>
      <c r="AF33" s="438"/>
      <c r="AG33" s="438"/>
      <c r="AH33" s="839"/>
      <c r="AI33" s="438"/>
      <c r="AJ33" s="438"/>
      <c r="AK33" s="839"/>
      <c r="AL33" s="438"/>
      <c r="AM33" s="438"/>
      <c r="AN33" s="535" t="s">
        <v>455</v>
      </c>
      <c r="AO33" s="848"/>
      <c r="AP33" s="77"/>
      <c r="AQ33" s="849"/>
      <c r="AR33" s="842"/>
    </row>
    <row r="34" spans="1:44" ht="14.25" customHeight="1">
      <c r="A34" s="857">
        <f ca="1">IF((Score!A34=""), "",Score!A34 )</f>
        <v>16</v>
      </c>
      <c r="B34" s="853"/>
      <c r="C34" s="855" t="str">
        <f ca="1">IF((Score!B34=""), "",Score!B34)</f>
        <v>614</v>
      </c>
      <c r="D34" s="239"/>
      <c r="E34" s="239"/>
      <c r="F34" s="850" t="s">
        <v>576</v>
      </c>
      <c r="G34" s="239" t="s">
        <v>522</v>
      </c>
      <c r="H34" s="239"/>
      <c r="I34" s="850" t="s">
        <v>595</v>
      </c>
      <c r="J34" s="239"/>
      <c r="K34" s="239"/>
      <c r="L34" s="850" t="s">
        <v>584</v>
      </c>
      <c r="M34" s="239"/>
      <c r="N34" s="239"/>
      <c r="O34" s="850" t="s">
        <v>580</v>
      </c>
      <c r="P34" s="239"/>
      <c r="Q34" s="239"/>
      <c r="R34" s="55" t="s">
        <v>453</v>
      </c>
      <c r="S34" s="851">
        <f ca="1">IF((A34=""), "", SUMIF(SK!B$3:B$78, ROW(), SK!D$3:D$78))</f>
        <v>3</v>
      </c>
      <c r="T34" s="77"/>
      <c r="U34" s="849" t="str">
        <f ca="1">IF((IBRF!B26=""),"",IBRF!B26)</f>
        <v>313</v>
      </c>
      <c r="V34" s="841" t="str">
        <f ca="1">IF((IBRF!C26=""),"",IBRF!C26)</f>
        <v>HATERADE (ALT)</v>
      </c>
      <c r="W34" s="857">
        <f ca="1">IF((Score!T34=""), "",Score!T34 )</f>
        <v>16</v>
      </c>
      <c r="X34" s="853"/>
      <c r="Y34" s="855" t="str">
        <f ca="1">IF((Score!U34=""), "",Score!U34)</f>
        <v>666</v>
      </c>
      <c r="Z34" s="239" t="s">
        <v>522</v>
      </c>
      <c r="AA34" s="239"/>
      <c r="AB34" s="850" t="s">
        <v>560</v>
      </c>
      <c r="AC34" s="239"/>
      <c r="AD34" s="239"/>
      <c r="AE34" s="850" t="s">
        <v>597</v>
      </c>
      <c r="AF34" s="239"/>
      <c r="AG34" s="239"/>
      <c r="AH34" s="850" t="s">
        <v>575</v>
      </c>
      <c r="AI34" s="239"/>
      <c r="AJ34" s="239"/>
      <c r="AK34" s="850" t="s">
        <v>353</v>
      </c>
      <c r="AL34" s="239"/>
      <c r="AM34" s="239"/>
      <c r="AN34" s="55" t="s">
        <v>453</v>
      </c>
      <c r="AO34" s="851">
        <f ca="1">IF((W34=""), "", SUMIF(SK!R$3:R$78, ROW(), SK!T$3:T$78))</f>
        <v>0</v>
      </c>
      <c r="AP34" s="77"/>
      <c r="AQ34" s="849" t="str">
        <f ca="1">IF((IBRF!H26=""),"",IBRF!H26)</f>
        <v/>
      </c>
      <c r="AR34" s="842" t="str">
        <f ca="1">IF((IBRF!I26=""),"",IBRF!I26)</f>
        <v/>
      </c>
    </row>
    <row r="35" spans="1:44" ht="14.25" customHeight="1">
      <c r="A35" s="857"/>
      <c r="B35" s="854"/>
      <c r="C35" s="855"/>
      <c r="D35" s="438"/>
      <c r="E35" s="438"/>
      <c r="F35" s="856"/>
      <c r="G35" s="438"/>
      <c r="H35" s="438"/>
      <c r="I35" s="850"/>
      <c r="J35" s="438"/>
      <c r="K35" s="438"/>
      <c r="L35" s="850"/>
      <c r="M35" s="438"/>
      <c r="N35" s="438"/>
      <c r="O35" s="850"/>
      <c r="P35" s="438"/>
      <c r="Q35" s="438"/>
      <c r="R35" s="535" t="s">
        <v>455</v>
      </c>
      <c r="S35" s="852"/>
      <c r="T35" s="77"/>
      <c r="U35" s="849"/>
      <c r="V35" s="842"/>
      <c r="W35" s="857"/>
      <c r="X35" s="854"/>
      <c r="Y35" s="855"/>
      <c r="Z35" s="438"/>
      <c r="AA35" s="438"/>
      <c r="AB35" s="856"/>
      <c r="AC35" s="438"/>
      <c r="AD35" s="438"/>
      <c r="AE35" s="850"/>
      <c r="AF35" s="438"/>
      <c r="AG35" s="438"/>
      <c r="AH35" s="850"/>
      <c r="AI35" s="438"/>
      <c r="AJ35" s="438"/>
      <c r="AK35" s="850"/>
      <c r="AL35" s="438"/>
      <c r="AM35" s="438"/>
      <c r="AN35" s="535" t="s">
        <v>455</v>
      </c>
      <c r="AO35" s="852"/>
      <c r="AP35" s="77"/>
      <c r="AQ35" s="849"/>
      <c r="AR35" s="842"/>
    </row>
    <row r="36" spans="1:44" ht="14.25" customHeight="1">
      <c r="A36" s="843">
        <f ca="1">IF((Score!A36=""), "",Score!A36 )</f>
        <v>17</v>
      </c>
      <c r="B36" s="844"/>
      <c r="C36" s="846" t="str">
        <f ca="1">IF((Score!B36=""), "",Score!B36)</f>
        <v>76</v>
      </c>
      <c r="D36" s="239"/>
      <c r="E36" s="239"/>
      <c r="F36" s="839" t="s">
        <v>573</v>
      </c>
      <c r="G36" s="239"/>
      <c r="H36" s="239"/>
      <c r="I36" s="839" t="s">
        <v>355</v>
      </c>
      <c r="J36" s="239"/>
      <c r="K36" s="239"/>
      <c r="L36" s="839" t="s">
        <v>565</v>
      </c>
      <c r="M36" s="239"/>
      <c r="N36" s="239"/>
      <c r="O36" s="839" t="s">
        <v>558</v>
      </c>
      <c r="P36" s="239"/>
      <c r="Q36" s="239"/>
      <c r="R36" s="55" t="s">
        <v>453</v>
      </c>
      <c r="S36" s="847">
        <f ca="1">IF((A36=""), "", SUMIF(SK!B$3:B$78, ROW(), SK!D$3:D$78))</f>
        <v>0</v>
      </c>
      <c r="T36" s="77"/>
      <c r="U36" s="849" t="str">
        <f ca="1">IF((IBRF!B27=""),"",IBRF!B27)</f>
        <v/>
      </c>
      <c r="V36" s="841" t="str">
        <f ca="1">IF((IBRF!C27=""),"",IBRF!C27)</f>
        <v/>
      </c>
      <c r="W36" s="843">
        <f ca="1">IF((Score!T36=""), "",Score!T36 )</f>
        <v>17</v>
      </c>
      <c r="X36" s="844"/>
      <c r="Y36" s="846" t="str">
        <f ca="1">IF((Score!U36=""), "",Score!U36)</f>
        <v>462</v>
      </c>
      <c r="Z36" s="239"/>
      <c r="AA36" s="239"/>
      <c r="AB36" s="839" t="s">
        <v>556</v>
      </c>
      <c r="AC36" s="239"/>
      <c r="AD36" s="239"/>
      <c r="AE36" s="839" t="s">
        <v>571</v>
      </c>
      <c r="AF36" s="239"/>
      <c r="AG36" s="239"/>
      <c r="AH36" s="839" t="s">
        <v>593</v>
      </c>
      <c r="AI36" s="239"/>
      <c r="AJ36" s="239"/>
      <c r="AK36" s="839" t="s">
        <v>564</v>
      </c>
      <c r="AL36" s="239"/>
      <c r="AM36" s="239"/>
      <c r="AN36" s="55" t="s">
        <v>453</v>
      </c>
      <c r="AO36" s="847">
        <f ca="1">IF((W36=""), "", SUMIF(SK!R$3:R$78, ROW(), SK!T$3:T$78))</f>
        <v>4</v>
      </c>
      <c r="AP36" s="77"/>
      <c r="AQ36" s="849" t="str">
        <f ca="1">IF((IBRF!H27=""),"",IBRF!H27)</f>
        <v/>
      </c>
      <c r="AR36" s="842" t="str">
        <f ca="1">IF((IBRF!I27=""),"",IBRF!I27)</f>
        <v/>
      </c>
    </row>
    <row r="37" spans="1:44" ht="14.25" customHeight="1">
      <c r="A37" s="843"/>
      <c r="B37" s="845"/>
      <c r="C37" s="846"/>
      <c r="D37" s="438"/>
      <c r="E37" s="438"/>
      <c r="F37" s="840"/>
      <c r="G37" s="438"/>
      <c r="H37" s="438"/>
      <c r="I37" s="839"/>
      <c r="J37" s="438"/>
      <c r="K37" s="438"/>
      <c r="L37" s="839"/>
      <c r="M37" s="438"/>
      <c r="N37" s="438"/>
      <c r="O37" s="839"/>
      <c r="P37" s="438"/>
      <c r="Q37" s="438"/>
      <c r="R37" s="535" t="s">
        <v>455</v>
      </c>
      <c r="S37" s="848"/>
      <c r="T37" s="77"/>
      <c r="U37" s="849"/>
      <c r="V37" s="842"/>
      <c r="W37" s="843"/>
      <c r="X37" s="845"/>
      <c r="Y37" s="846"/>
      <c r="Z37" s="438"/>
      <c r="AA37" s="438"/>
      <c r="AB37" s="840"/>
      <c r="AC37" s="438"/>
      <c r="AD37" s="438"/>
      <c r="AE37" s="839"/>
      <c r="AF37" s="438"/>
      <c r="AG37" s="438"/>
      <c r="AH37" s="839"/>
      <c r="AI37" s="438"/>
      <c r="AJ37" s="438"/>
      <c r="AK37" s="839"/>
      <c r="AL37" s="438"/>
      <c r="AM37" s="438"/>
      <c r="AN37" s="535" t="s">
        <v>455</v>
      </c>
      <c r="AO37" s="848"/>
      <c r="AP37" s="77"/>
      <c r="AQ37" s="849"/>
      <c r="AR37" s="842"/>
    </row>
    <row r="38" spans="1:44" ht="14.25" customHeight="1">
      <c r="A38" s="857">
        <f ca="1">IF((Score!A38=""), "",Score!A38 )</f>
        <v>18</v>
      </c>
      <c r="B38" s="853"/>
      <c r="C38" s="855" t="str">
        <f ca="1">IF((Score!B38=""), "",Score!B38)</f>
        <v>69</v>
      </c>
      <c r="D38" s="239"/>
      <c r="E38" s="239"/>
      <c r="F38" s="850" t="s">
        <v>576</v>
      </c>
      <c r="G38" s="239"/>
      <c r="H38" s="239"/>
      <c r="I38" s="850" t="s">
        <v>584</v>
      </c>
      <c r="J38" s="239"/>
      <c r="K38" s="239"/>
      <c r="L38" s="850" t="s">
        <v>562</v>
      </c>
      <c r="M38" s="239"/>
      <c r="N38" s="239"/>
      <c r="O38" s="850" t="s">
        <v>595</v>
      </c>
      <c r="P38" s="239"/>
      <c r="Q38" s="239"/>
      <c r="R38" s="55" t="s">
        <v>453</v>
      </c>
      <c r="S38" s="851">
        <f ca="1">IF((A38=""), "", SUMIF(SK!B$3:B$78, ROW(), SK!D$3:D$78))</f>
        <v>1</v>
      </c>
      <c r="T38" s="77"/>
      <c r="U38" s="849" t="str">
        <f ca="1">IF((IBRF!B28=""),"",IBRF!B28)</f>
        <v/>
      </c>
      <c r="V38" s="841" t="str">
        <f ca="1">IF((IBRF!C28=""),"",IBRF!C28)</f>
        <v/>
      </c>
      <c r="W38" s="857">
        <f ca="1">IF((Score!T38=""), "",Score!T38 )</f>
        <v>18</v>
      </c>
      <c r="X38" s="853"/>
      <c r="Y38" s="855" t="str">
        <f ca="1">IF((Score!U38=""), "",Score!U38)</f>
        <v>3</v>
      </c>
      <c r="Z38" s="239"/>
      <c r="AA38" s="239"/>
      <c r="AB38" s="850" t="s">
        <v>575</v>
      </c>
      <c r="AC38" s="239"/>
      <c r="AD38" s="239"/>
      <c r="AE38" s="850" t="s">
        <v>597</v>
      </c>
      <c r="AF38" s="239"/>
      <c r="AG38" s="239"/>
      <c r="AH38" s="850" t="s">
        <v>578</v>
      </c>
      <c r="AI38" s="239"/>
      <c r="AJ38" s="239"/>
      <c r="AK38" s="850" t="s">
        <v>462</v>
      </c>
      <c r="AL38" s="239"/>
      <c r="AM38" s="239"/>
      <c r="AN38" s="55" t="s">
        <v>453</v>
      </c>
      <c r="AO38" s="851">
        <f ca="1">IF((W38=""), "", SUMIF(SK!R$3:R$78, ROW(), SK!T$3:T$78))</f>
        <v>1</v>
      </c>
      <c r="AP38" s="77"/>
      <c r="AQ38" s="849" t="str">
        <f ca="1">IF((IBRF!H28=""),"",IBRF!H28)</f>
        <v/>
      </c>
      <c r="AR38" s="842" t="str">
        <f ca="1">IF((IBRF!I28=""),"",IBRF!I28)</f>
        <v/>
      </c>
    </row>
    <row r="39" spans="1:44" ht="14.25" customHeight="1">
      <c r="A39" s="857"/>
      <c r="B39" s="854"/>
      <c r="C39" s="855"/>
      <c r="D39" s="438"/>
      <c r="E39" s="438"/>
      <c r="F39" s="856"/>
      <c r="G39" s="438"/>
      <c r="H39" s="438"/>
      <c r="I39" s="850"/>
      <c r="J39" s="438"/>
      <c r="K39" s="438"/>
      <c r="L39" s="850"/>
      <c r="M39" s="438"/>
      <c r="N39" s="438"/>
      <c r="O39" s="850"/>
      <c r="P39" s="438"/>
      <c r="Q39" s="438"/>
      <c r="R39" s="535" t="s">
        <v>455</v>
      </c>
      <c r="S39" s="852"/>
      <c r="T39" s="77"/>
      <c r="U39" s="849"/>
      <c r="V39" s="842"/>
      <c r="W39" s="857"/>
      <c r="X39" s="854"/>
      <c r="Y39" s="855"/>
      <c r="Z39" s="438"/>
      <c r="AA39" s="438"/>
      <c r="AB39" s="856"/>
      <c r="AC39" s="438"/>
      <c r="AD39" s="438"/>
      <c r="AE39" s="850"/>
      <c r="AF39" s="438"/>
      <c r="AG39" s="438"/>
      <c r="AH39" s="850"/>
      <c r="AI39" s="438"/>
      <c r="AJ39" s="438"/>
      <c r="AK39" s="850"/>
      <c r="AL39" s="438"/>
      <c r="AM39" s="438"/>
      <c r="AN39" s="535" t="s">
        <v>455</v>
      </c>
      <c r="AO39" s="852"/>
      <c r="AP39" s="77"/>
      <c r="AQ39" s="849"/>
      <c r="AR39" s="842"/>
    </row>
    <row r="40" spans="1:44" ht="14.25" customHeight="1">
      <c r="A40" s="843">
        <f ca="1">IF((Score!A40=""), "",Score!A40 )</f>
        <v>19</v>
      </c>
      <c r="B40" s="844"/>
      <c r="C40" s="846" t="str">
        <f ca="1">IF((Score!B40=""), "",Score!B40)</f>
        <v>101</v>
      </c>
      <c r="D40" s="239" t="s">
        <v>522</v>
      </c>
      <c r="E40" s="239"/>
      <c r="F40" s="839" t="s">
        <v>573</v>
      </c>
      <c r="G40" s="239" t="s">
        <v>454</v>
      </c>
      <c r="H40" s="239"/>
      <c r="I40" s="839" t="s">
        <v>355</v>
      </c>
      <c r="J40" s="239"/>
      <c r="K40" s="239"/>
      <c r="L40" s="839" t="s">
        <v>558</v>
      </c>
      <c r="M40" s="239"/>
      <c r="N40" s="239"/>
      <c r="O40" s="839" t="s">
        <v>569</v>
      </c>
      <c r="P40" s="239"/>
      <c r="Q40" s="239"/>
      <c r="R40" s="55" t="s">
        <v>453</v>
      </c>
      <c r="S40" s="847">
        <f ca="1">IF((A40=""), "", SUMIF(SK!B$3:B$78, ROW(), SK!D$3:D$78))</f>
        <v>2</v>
      </c>
      <c r="T40" s="77"/>
      <c r="U40" s="849" t="str">
        <f ca="1">IF((IBRF!B29=""),"",IBRF!B29)</f>
        <v/>
      </c>
      <c r="V40" s="841" t="str">
        <f ca="1">IF((IBRF!C29=""),"",IBRF!C29)</f>
        <v/>
      </c>
      <c r="W40" s="843">
        <f ca="1">IF((Score!T40=""), "",Score!T40 )</f>
        <v>19</v>
      </c>
      <c r="X40" s="844"/>
      <c r="Y40" s="846" t="str">
        <f ca="1">IF((Score!U40=""), "",Score!U40)</f>
        <v>28</v>
      </c>
      <c r="Z40" s="239" t="s">
        <v>454</v>
      </c>
      <c r="AA40" s="239"/>
      <c r="AB40" s="839" t="s">
        <v>556</v>
      </c>
      <c r="AC40" s="239" t="s">
        <v>454</v>
      </c>
      <c r="AD40" s="239"/>
      <c r="AE40" s="839" t="s">
        <v>571</v>
      </c>
      <c r="AF40" s="239" t="s">
        <v>522</v>
      </c>
      <c r="AG40" s="239"/>
      <c r="AH40" s="839" t="s">
        <v>353</v>
      </c>
      <c r="AI40" s="239"/>
      <c r="AJ40" s="239"/>
      <c r="AK40" s="839" t="s">
        <v>593</v>
      </c>
      <c r="AL40" s="239"/>
      <c r="AM40" s="239"/>
      <c r="AN40" s="55" t="s">
        <v>453</v>
      </c>
      <c r="AO40" s="847">
        <f ca="1">IF((W40=""), "", SUMIF(SK!R$3:R$78, ROW(), SK!T$3:T$78))</f>
        <v>5</v>
      </c>
      <c r="AP40" s="77"/>
      <c r="AQ40" s="849" t="str">
        <f ca="1">IF((IBRF!H29=""),"",IBRF!H29)</f>
        <v/>
      </c>
      <c r="AR40" s="842" t="str">
        <f ca="1">IF((IBRF!I29=""),"",IBRF!I29)</f>
        <v/>
      </c>
    </row>
    <row r="41" spans="1:44" ht="14.25" customHeight="1">
      <c r="A41" s="843"/>
      <c r="B41" s="845"/>
      <c r="C41" s="846"/>
      <c r="D41" s="438"/>
      <c r="E41" s="438"/>
      <c r="F41" s="840"/>
      <c r="G41" s="438"/>
      <c r="H41" s="438"/>
      <c r="I41" s="839"/>
      <c r="J41" s="438"/>
      <c r="K41" s="438"/>
      <c r="L41" s="839"/>
      <c r="M41" s="438"/>
      <c r="N41" s="438"/>
      <c r="O41" s="839"/>
      <c r="P41" s="438"/>
      <c r="Q41" s="438"/>
      <c r="R41" s="535" t="s">
        <v>455</v>
      </c>
      <c r="S41" s="848"/>
      <c r="T41" s="77"/>
      <c r="U41" s="849"/>
      <c r="V41" s="842"/>
      <c r="W41" s="843"/>
      <c r="X41" s="845"/>
      <c r="Y41" s="846"/>
      <c r="Z41" s="438"/>
      <c r="AA41" s="438"/>
      <c r="AB41" s="840"/>
      <c r="AC41" s="438"/>
      <c r="AD41" s="438"/>
      <c r="AE41" s="839"/>
      <c r="AF41" s="438"/>
      <c r="AG41" s="438"/>
      <c r="AH41" s="839"/>
      <c r="AI41" s="438"/>
      <c r="AJ41" s="438"/>
      <c r="AK41" s="839"/>
      <c r="AL41" s="438"/>
      <c r="AM41" s="438"/>
      <c r="AN41" s="535" t="s">
        <v>455</v>
      </c>
      <c r="AO41" s="848"/>
      <c r="AP41" s="77"/>
      <c r="AQ41" s="849"/>
      <c r="AR41" s="842"/>
    </row>
    <row r="42" spans="1:44" ht="14.25" customHeight="1">
      <c r="A42" s="857">
        <f ca="1">IF((Score!A42=""), "",Score!A42 )</f>
        <v>20</v>
      </c>
      <c r="B42" s="853"/>
      <c r="C42" s="855" t="str">
        <f ca="1">IF((Score!B42=""), "",Score!B42)</f>
        <v>76</v>
      </c>
      <c r="D42" s="239"/>
      <c r="E42" s="239"/>
      <c r="F42" s="850" t="s">
        <v>573</v>
      </c>
      <c r="G42" s="239" t="s">
        <v>522</v>
      </c>
      <c r="H42" s="239"/>
      <c r="I42" s="850" t="s">
        <v>595</v>
      </c>
      <c r="J42" s="239"/>
      <c r="K42" s="239"/>
      <c r="L42" s="850" t="s">
        <v>576</v>
      </c>
      <c r="M42" s="239"/>
      <c r="N42" s="239"/>
      <c r="O42" s="850" t="s">
        <v>584</v>
      </c>
      <c r="P42" s="239"/>
      <c r="Q42" s="239"/>
      <c r="R42" s="55" t="s">
        <v>453</v>
      </c>
      <c r="S42" s="851">
        <f ca="1">IF((A42=""), "", SUMIF(SK!B$3:B$78, ROW(), SK!D$3:D$78))</f>
        <v>14</v>
      </c>
      <c r="T42" s="77"/>
      <c r="U42" s="849" t="str">
        <f ca="1">IF((IBRF!B30=""),"",IBRF!B30)</f>
        <v/>
      </c>
      <c r="V42" s="841" t="str">
        <f ca="1">IF((IBRF!C30=""),"",IBRF!C30)</f>
        <v/>
      </c>
      <c r="W42" s="857">
        <f ca="1">IF((Score!T42=""), "",Score!T42 )</f>
        <v>20</v>
      </c>
      <c r="X42" s="853"/>
      <c r="Y42" s="855" t="str">
        <f ca="1">IF((Score!U42=""), "",Score!U42)</f>
        <v>28</v>
      </c>
      <c r="Z42" s="239" t="s">
        <v>522</v>
      </c>
      <c r="AA42" s="239"/>
      <c r="AB42" s="850" t="s">
        <v>556</v>
      </c>
      <c r="AC42" s="239" t="s">
        <v>522</v>
      </c>
      <c r="AD42" s="239"/>
      <c r="AE42" s="850" t="s">
        <v>567</v>
      </c>
      <c r="AF42" s="239"/>
      <c r="AG42" s="239"/>
      <c r="AH42" s="850" t="s">
        <v>560</v>
      </c>
      <c r="AI42" s="239"/>
      <c r="AJ42" s="239"/>
      <c r="AK42" s="850" t="s">
        <v>575</v>
      </c>
      <c r="AL42" s="239"/>
      <c r="AM42" s="239"/>
      <c r="AN42" s="55" t="s">
        <v>453</v>
      </c>
      <c r="AO42" s="851">
        <f ca="1">IF((W42=""), "", SUMIF(SK!R$3:R$78, ROW(), SK!T$3:T$78))</f>
        <v>0</v>
      </c>
      <c r="AP42" s="77"/>
      <c r="AQ42" s="849" t="str">
        <f ca="1">IF((IBRF!H30=""),"",IBRF!H30)</f>
        <v/>
      </c>
      <c r="AR42" s="842" t="str">
        <f ca="1">IF((IBRF!I30=""),"",IBRF!I30)</f>
        <v/>
      </c>
    </row>
    <row r="43" spans="1:44" ht="14.25" customHeight="1">
      <c r="A43" s="857"/>
      <c r="B43" s="854"/>
      <c r="C43" s="855"/>
      <c r="D43" s="438"/>
      <c r="E43" s="438"/>
      <c r="F43" s="856"/>
      <c r="G43" s="438"/>
      <c r="H43" s="438"/>
      <c r="I43" s="850"/>
      <c r="J43" s="438"/>
      <c r="K43" s="438"/>
      <c r="L43" s="850"/>
      <c r="M43" s="438"/>
      <c r="N43" s="438"/>
      <c r="O43" s="850"/>
      <c r="P43" s="438"/>
      <c r="Q43" s="438"/>
      <c r="R43" s="535" t="s">
        <v>455</v>
      </c>
      <c r="S43" s="852"/>
      <c r="T43" s="77"/>
      <c r="U43" s="849"/>
      <c r="V43" s="842"/>
      <c r="W43" s="857"/>
      <c r="X43" s="854"/>
      <c r="Y43" s="855"/>
      <c r="Z43" s="438"/>
      <c r="AA43" s="438"/>
      <c r="AB43" s="856"/>
      <c r="AC43" s="438"/>
      <c r="AD43" s="438"/>
      <c r="AE43" s="850"/>
      <c r="AF43" s="438"/>
      <c r="AG43" s="438"/>
      <c r="AH43" s="850"/>
      <c r="AI43" s="438"/>
      <c r="AJ43" s="438"/>
      <c r="AK43" s="850"/>
      <c r="AL43" s="438"/>
      <c r="AM43" s="438"/>
      <c r="AN43" s="535" t="s">
        <v>455</v>
      </c>
      <c r="AO43" s="852"/>
      <c r="AP43" s="77"/>
      <c r="AQ43" s="849"/>
      <c r="AR43" s="842"/>
    </row>
    <row r="44" spans="1:44" ht="14.25" customHeight="1">
      <c r="A44" s="843" t="str">
        <f ca="1">IF((Score!A44=""), "",Score!A44 )</f>
        <v/>
      </c>
      <c r="B44" s="844"/>
      <c r="C44" s="846" t="str">
        <f ca="1">IF((Score!B44=""), "",Score!B44)</f>
        <v/>
      </c>
      <c r="D44" s="239"/>
      <c r="E44" s="239"/>
      <c r="F44" s="839"/>
      <c r="G44" s="239"/>
      <c r="H44" s="239"/>
      <c r="I44" s="839"/>
      <c r="J44" s="239"/>
      <c r="K44" s="239"/>
      <c r="L44" s="839"/>
      <c r="M44" s="239"/>
      <c r="N44" s="239"/>
      <c r="O44" s="839"/>
      <c r="P44" s="239"/>
      <c r="Q44" s="239"/>
      <c r="R44" s="55" t="s">
        <v>453</v>
      </c>
      <c r="S44" s="847" t="str">
        <f ca="1">IF((A44=""), "", SUMIF(SK!B$3:B$78, ROW(), SK!D$3:D$78))</f>
        <v/>
      </c>
      <c r="T44" s="77"/>
      <c r="V44" s="371"/>
      <c r="W44" s="843" t="str">
        <f ca="1">IF((Score!T44=""), "",Score!T44 )</f>
        <v/>
      </c>
      <c r="X44" s="844"/>
      <c r="Y44" s="846" t="str">
        <f ca="1">IF((Score!U44=""), "",Score!U44)</f>
        <v/>
      </c>
      <c r="Z44" s="239"/>
      <c r="AA44" s="239"/>
      <c r="AB44" s="839"/>
      <c r="AC44" s="239"/>
      <c r="AD44" s="239"/>
      <c r="AE44" s="839"/>
      <c r="AF44" s="239"/>
      <c r="AG44" s="239"/>
      <c r="AH44" s="839"/>
      <c r="AI44" s="239"/>
      <c r="AJ44" s="239"/>
      <c r="AK44" s="839"/>
      <c r="AL44" s="239"/>
      <c r="AM44" s="239"/>
      <c r="AN44" s="55" t="s">
        <v>453</v>
      </c>
      <c r="AO44" s="847" t="str">
        <f ca="1">IF((W44=""), "", SUMIF(SK!R$3:R$78, ROW(), SK!T$3:T$78))</f>
        <v/>
      </c>
      <c r="AP44" s="77"/>
      <c r="AR44" s="276"/>
    </row>
    <row r="45" spans="1:44" ht="14.25" customHeight="1">
      <c r="A45" s="843"/>
      <c r="B45" s="845"/>
      <c r="C45" s="846"/>
      <c r="D45" s="438"/>
      <c r="E45" s="438"/>
      <c r="F45" s="840"/>
      <c r="G45" s="438"/>
      <c r="H45" s="438"/>
      <c r="I45" s="839"/>
      <c r="J45" s="438"/>
      <c r="K45" s="438"/>
      <c r="L45" s="839"/>
      <c r="M45" s="438"/>
      <c r="N45" s="438"/>
      <c r="O45" s="839"/>
      <c r="P45" s="438"/>
      <c r="Q45" s="438"/>
      <c r="R45" s="535" t="s">
        <v>455</v>
      </c>
      <c r="S45" s="848"/>
      <c r="T45" s="77"/>
      <c r="V45" s="276"/>
      <c r="W45" s="843"/>
      <c r="X45" s="845"/>
      <c r="Y45" s="846"/>
      <c r="Z45" s="438"/>
      <c r="AA45" s="438"/>
      <c r="AB45" s="840"/>
      <c r="AC45" s="438"/>
      <c r="AD45" s="438"/>
      <c r="AE45" s="839"/>
      <c r="AF45" s="438"/>
      <c r="AG45" s="438"/>
      <c r="AH45" s="839"/>
      <c r="AI45" s="438"/>
      <c r="AJ45" s="438"/>
      <c r="AK45" s="839"/>
      <c r="AL45" s="438"/>
      <c r="AM45" s="438"/>
      <c r="AN45" s="535" t="s">
        <v>455</v>
      </c>
      <c r="AO45" s="848"/>
      <c r="AP45" s="77"/>
      <c r="AR45" s="276"/>
    </row>
    <row r="46" spans="1:44" ht="14.25" customHeight="1">
      <c r="A46" s="857" t="str">
        <f ca="1">IF((Score!A46=""), "",Score!A46 )</f>
        <v/>
      </c>
      <c r="B46" s="853"/>
      <c r="C46" s="855" t="str">
        <f ca="1">IF((Score!B46=""), "",Score!B46)</f>
        <v/>
      </c>
      <c r="D46" s="239"/>
      <c r="E46" s="239"/>
      <c r="F46" s="850"/>
      <c r="G46" s="239"/>
      <c r="H46" s="239"/>
      <c r="I46" s="850"/>
      <c r="J46" s="239"/>
      <c r="K46" s="239"/>
      <c r="L46" s="850"/>
      <c r="M46" s="239"/>
      <c r="N46" s="239"/>
      <c r="O46" s="850"/>
      <c r="P46" s="239"/>
      <c r="Q46" s="239"/>
      <c r="R46" s="55" t="s">
        <v>453</v>
      </c>
      <c r="S46" s="851" t="str">
        <f ca="1">IF((A46=""), "", SUMIF(SK!B$3:B$78, ROW(), SK!D$3:D$78))</f>
        <v/>
      </c>
      <c r="T46" s="77"/>
      <c r="V46" s="371"/>
      <c r="W46" s="857" t="str">
        <f ca="1">IF((Score!T46=""), "",Score!T46 )</f>
        <v/>
      </c>
      <c r="X46" s="853"/>
      <c r="Y46" s="855" t="str">
        <f ca="1">IF((Score!U46=""), "",Score!U46)</f>
        <v/>
      </c>
      <c r="Z46" s="239"/>
      <c r="AA46" s="239"/>
      <c r="AB46" s="850"/>
      <c r="AC46" s="239"/>
      <c r="AD46" s="239"/>
      <c r="AE46" s="850"/>
      <c r="AF46" s="239"/>
      <c r="AG46" s="239"/>
      <c r="AH46" s="850"/>
      <c r="AI46" s="239"/>
      <c r="AJ46" s="239"/>
      <c r="AK46" s="850"/>
      <c r="AL46" s="239"/>
      <c r="AM46" s="239"/>
      <c r="AN46" s="55" t="s">
        <v>453</v>
      </c>
      <c r="AO46" s="851" t="str">
        <f ca="1">IF((W46=""), "", SUMIF(SK!R$3:R$78, ROW(), SK!T$3:T$78))</f>
        <v/>
      </c>
      <c r="AP46" s="77"/>
      <c r="AR46" s="276"/>
    </row>
    <row r="47" spans="1:44" ht="14.25" customHeight="1">
      <c r="A47" s="857"/>
      <c r="B47" s="854"/>
      <c r="C47" s="855"/>
      <c r="D47" s="438"/>
      <c r="E47" s="438"/>
      <c r="F47" s="856"/>
      <c r="G47" s="438"/>
      <c r="H47" s="438"/>
      <c r="I47" s="850"/>
      <c r="J47" s="438"/>
      <c r="K47" s="438"/>
      <c r="L47" s="850"/>
      <c r="M47" s="438"/>
      <c r="N47" s="438"/>
      <c r="O47" s="850"/>
      <c r="P47" s="438"/>
      <c r="Q47" s="438"/>
      <c r="R47" s="535" t="s">
        <v>455</v>
      </c>
      <c r="S47" s="852"/>
      <c r="T47" s="77"/>
      <c r="V47" s="276"/>
      <c r="W47" s="857"/>
      <c r="X47" s="854"/>
      <c r="Y47" s="855"/>
      <c r="Z47" s="438"/>
      <c r="AA47" s="438"/>
      <c r="AB47" s="856"/>
      <c r="AC47" s="438"/>
      <c r="AD47" s="438"/>
      <c r="AE47" s="850"/>
      <c r="AF47" s="438"/>
      <c r="AG47" s="438"/>
      <c r="AH47" s="850"/>
      <c r="AI47" s="438"/>
      <c r="AJ47" s="438"/>
      <c r="AK47" s="850"/>
      <c r="AL47" s="438"/>
      <c r="AM47" s="438"/>
      <c r="AN47" s="535" t="s">
        <v>455</v>
      </c>
      <c r="AO47" s="852"/>
      <c r="AP47" s="77"/>
      <c r="AR47" s="276"/>
    </row>
    <row r="48" spans="1:44" ht="14.25" customHeight="1">
      <c r="A48" s="843" t="str">
        <f ca="1">IF((Score!A48=""), "",Score!A48 )</f>
        <v/>
      </c>
      <c r="B48" s="844"/>
      <c r="C48" s="846" t="str">
        <f ca="1">IF((Score!B48=""), "",Score!B48)</f>
        <v/>
      </c>
      <c r="D48" s="239"/>
      <c r="E48" s="239"/>
      <c r="F48" s="839"/>
      <c r="G48" s="239"/>
      <c r="H48" s="239"/>
      <c r="I48" s="839"/>
      <c r="J48" s="239"/>
      <c r="K48" s="239"/>
      <c r="L48" s="839"/>
      <c r="M48" s="239"/>
      <c r="N48" s="239"/>
      <c r="O48" s="839"/>
      <c r="P48" s="239"/>
      <c r="Q48" s="239"/>
      <c r="R48" s="55" t="s">
        <v>453</v>
      </c>
      <c r="S48" s="847" t="str">
        <f ca="1">IF((A48=""), "", SUMIF(SK!B$3:B$78, ROW(), SK!D$3:D$78))</f>
        <v/>
      </c>
      <c r="T48" s="77"/>
      <c r="V48" s="371"/>
      <c r="W48" s="843" t="str">
        <f ca="1">IF((Score!T48=""), "",Score!T48 )</f>
        <v/>
      </c>
      <c r="X48" s="844"/>
      <c r="Y48" s="846" t="str">
        <f ca="1">IF((Score!U48=""), "",Score!U48)</f>
        <v/>
      </c>
      <c r="Z48" s="239"/>
      <c r="AA48" s="239"/>
      <c r="AB48" s="839"/>
      <c r="AC48" s="239"/>
      <c r="AD48" s="239"/>
      <c r="AE48" s="839"/>
      <c r="AF48" s="239"/>
      <c r="AG48" s="239"/>
      <c r="AH48" s="839"/>
      <c r="AI48" s="239"/>
      <c r="AJ48" s="239"/>
      <c r="AK48" s="839"/>
      <c r="AL48" s="239"/>
      <c r="AM48" s="239"/>
      <c r="AN48" s="55" t="s">
        <v>453</v>
      </c>
      <c r="AO48" s="847" t="str">
        <f ca="1">IF((W48=""), "", SUMIF(SK!R$3:R$78, ROW(), SK!T$3:T$78))</f>
        <v/>
      </c>
      <c r="AP48" s="77"/>
      <c r="AR48" s="276"/>
    </row>
    <row r="49" spans="1:44" ht="14.25" customHeight="1">
      <c r="A49" s="843"/>
      <c r="B49" s="845"/>
      <c r="C49" s="846"/>
      <c r="D49" s="438"/>
      <c r="E49" s="438"/>
      <c r="F49" s="840"/>
      <c r="G49" s="438"/>
      <c r="H49" s="438"/>
      <c r="I49" s="839"/>
      <c r="J49" s="438"/>
      <c r="K49" s="438"/>
      <c r="L49" s="839"/>
      <c r="M49" s="438"/>
      <c r="N49" s="438"/>
      <c r="O49" s="839"/>
      <c r="P49" s="438"/>
      <c r="Q49" s="438"/>
      <c r="R49" s="535" t="s">
        <v>455</v>
      </c>
      <c r="S49" s="848"/>
      <c r="T49" s="77"/>
      <c r="V49" s="276"/>
      <c r="W49" s="843"/>
      <c r="X49" s="845"/>
      <c r="Y49" s="846"/>
      <c r="Z49" s="438"/>
      <c r="AA49" s="438"/>
      <c r="AB49" s="840"/>
      <c r="AC49" s="438"/>
      <c r="AD49" s="438"/>
      <c r="AE49" s="839"/>
      <c r="AF49" s="438"/>
      <c r="AG49" s="438"/>
      <c r="AH49" s="839"/>
      <c r="AI49" s="438"/>
      <c r="AJ49" s="438"/>
      <c r="AK49" s="839"/>
      <c r="AL49" s="438"/>
      <c r="AM49" s="438"/>
      <c r="AN49" s="535" t="s">
        <v>455</v>
      </c>
      <c r="AO49" s="848"/>
      <c r="AP49" s="77"/>
      <c r="AR49" s="276"/>
    </row>
    <row r="50" spans="1:44" ht="14.25" customHeight="1">
      <c r="A50" s="857" t="str">
        <f ca="1">IF((Score!A50=""), "",Score!A50 )</f>
        <v/>
      </c>
      <c r="B50" s="853"/>
      <c r="C50" s="855" t="str">
        <f ca="1">IF((Score!B50=""), "",Score!B50)</f>
        <v/>
      </c>
      <c r="D50" s="239"/>
      <c r="E50" s="239"/>
      <c r="F50" s="850"/>
      <c r="G50" s="239"/>
      <c r="H50" s="239"/>
      <c r="I50" s="850"/>
      <c r="J50" s="239"/>
      <c r="K50" s="239"/>
      <c r="L50" s="850"/>
      <c r="M50" s="239"/>
      <c r="N50" s="239"/>
      <c r="O50" s="850"/>
      <c r="P50" s="239"/>
      <c r="Q50" s="239"/>
      <c r="R50" s="55" t="s">
        <v>453</v>
      </c>
      <c r="S50" s="851" t="str">
        <f ca="1">IF((A50=""), "", SUMIF(SK!B$3:B$78, ROW(), SK!D$3:D$78))</f>
        <v/>
      </c>
      <c r="T50" s="77"/>
      <c r="V50" s="371"/>
      <c r="W50" s="857" t="str">
        <f ca="1">IF((Score!T50=""), "",Score!T50 )</f>
        <v/>
      </c>
      <c r="X50" s="853"/>
      <c r="Y50" s="855" t="str">
        <f ca="1">IF((Score!U50=""), "",Score!U50)</f>
        <v/>
      </c>
      <c r="Z50" s="239"/>
      <c r="AA50" s="239"/>
      <c r="AB50" s="850"/>
      <c r="AC50" s="239"/>
      <c r="AD50" s="239"/>
      <c r="AE50" s="850"/>
      <c r="AF50" s="239"/>
      <c r="AG50" s="239"/>
      <c r="AH50" s="850"/>
      <c r="AI50" s="239"/>
      <c r="AJ50" s="239"/>
      <c r="AK50" s="850"/>
      <c r="AL50" s="239"/>
      <c r="AM50" s="239"/>
      <c r="AN50" s="55" t="s">
        <v>453</v>
      </c>
      <c r="AO50" s="851" t="str">
        <f ca="1">IF((W50=""), "", SUMIF(SK!R$3:R$78, ROW(), SK!T$3:T$78))</f>
        <v/>
      </c>
      <c r="AP50" s="77"/>
      <c r="AR50" s="276"/>
    </row>
    <row r="51" spans="1:44" ht="14.25" customHeight="1">
      <c r="A51" s="857"/>
      <c r="B51" s="854"/>
      <c r="C51" s="855"/>
      <c r="D51" s="438"/>
      <c r="E51" s="438"/>
      <c r="F51" s="856"/>
      <c r="G51" s="438"/>
      <c r="H51" s="438"/>
      <c r="I51" s="850"/>
      <c r="J51" s="438"/>
      <c r="K51" s="438"/>
      <c r="L51" s="850"/>
      <c r="M51" s="438"/>
      <c r="N51" s="438"/>
      <c r="O51" s="850"/>
      <c r="P51" s="438"/>
      <c r="Q51" s="438"/>
      <c r="R51" s="535" t="s">
        <v>455</v>
      </c>
      <c r="S51" s="852"/>
      <c r="T51" s="77"/>
      <c r="V51" s="276"/>
      <c r="W51" s="857"/>
      <c r="X51" s="854"/>
      <c r="Y51" s="855"/>
      <c r="Z51" s="438"/>
      <c r="AA51" s="438"/>
      <c r="AB51" s="856"/>
      <c r="AC51" s="438"/>
      <c r="AD51" s="438"/>
      <c r="AE51" s="850"/>
      <c r="AF51" s="438"/>
      <c r="AG51" s="438"/>
      <c r="AH51" s="850"/>
      <c r="AI51" s="438"/>
      <c r="AJ51" s="438"/>
      <c r="AK51" s="850"/>
      <c r="AL51" s="438"/>
      <c r="AM51" s="438"/>
      <c r="AN51" s="535" t="s">
        <v>455</v>
      </c>
      <c r="AO51" s="852"/>
      <c r="AP51" s="77"/>
      <c r="AR51" s="276"/>
    </row>
    <row r="52" spans="1:44" ht="14.25" customHeight="1">
      <c r="A52" s="843" t="str">
        <f ca="1">IF((Score!A52=""), "",Score!A52 )</f>
        <v/>
      </c>
      <c r="B52" s="844"/>
      <c r="C52" s="846" t="str">
        <f ca="1">IF((Score!B52=""), "",Score!B52)</f>
        <v/>
      </c>
      <c r="D52" s="239"/>
      <c r="E52" s="239"/>
      <c r="F52" s="839"/>
      <c r="G52" s="239"/>
      <c r="H52" s="239"/>
      <c r="I52" s="839"/>
      <c r="J52" s="239"/>
      <c r="K52" s="239"/>
      <c r="L52" s="839"/>
      <c r="M52" s="239"/>
      <c r="N52" s="239"/>
      <c r="O52" s="839"/>
      <c r="P52" s="239"/>
      <c r="Q52" s="239"/>
      <c r="R52" s="55" t="s">
        <v>453</v>
      </c>
      <c r="S52" s="847" t="str">
        <f ca="1">IF((A52=""), "", SUMIF(SK!B$3:B$78, ROW(), SK!D$3:D$78))</f>
        <v/>
      </c>
      <c r="T52" s="77"/>
      <c r="V52" s="371"/>
      <c r="W52" s="843" t="str">
        <f ca="1">IF((Score!T52=""), "",Score!T52 )</f>
        <v/>
      </c>
      <c r="X52" s="844"/>
      <c r="Y52" s="846" t="str">
        <f ca="1">IF((Score!U52=""), "",Score!U52)</f>
        <v/>
      </c>
      <c r="Z52" s="239"/>
      <c r="AA52" s="239"/>
      <c r="AB52" s="839"/>
      <c r="AC52" s="239"/>
      <c r="AD52" s="239"/>
      <c r="AE52" s="839"/>
      <c r="AF52" s="239"/>
      <c r="AG52" s="239"/>
      <c r="AH52" s="839"/>
      <c r="AI52" s="239"/>
      <c r="AJ52" s="239"/>
      <c r="AK52" s="839"/>
      <c r="AL52" s="239"/>
      <c r="AM52" s="239"/>
      <c r="AN52" s="55" t="s">
        <v>453</v>
      </c>
      <c r="AO52" s="847" t="str">
        <f ca="1">IF((W52=""), "", SUMIF(SK!R$3:R$78, ROW(), SK!T$3:T$78))</f>
        <v/>
      </c>
      <c r="AP52" s="77"/>
      <c r="AR52" s="276"/>
    </row>
    <row r="53" spans="1:44" ht="14.25" customHeight="1">
      <c r="A53" s="843"/>
      <c r="B53" s="845"/>
      <c r="C53" s="846"/>
      <c r="D53" s="438"/>
      <c r="E53" s="438"/>
      <c r="F53" s="840"/>
      <c r="G53" s="438"/>
      <c r="H53" s="438"/>
      <c r="I53" s="839"/>
      <c r="J53" s="438"/>
      <c r="K53" s="438"/>
      <c r="L53" s="839"/>
      <c r="M53" s="438"/>
      <c r="N53" s="438"/>
      <c r="O53" s="839"/>
      <c r="P53" s="438"/>
      <c r="Q53" s="438"/>
      <c r="R53" s="535" t="s">
        <v>455</v>
      </c>
      <c r="S53" s="848"/>
      <c r="T53" s="77"/>
      <c r="V53" s="276"/>
      <c r="W53" s="843"/>
      <c r="X53" s="845"/>
      <c r="Y53" s="846"/>
      <c r="Z53" s="438"/>
      <c r="AA53" s="438"/>
      <c r="AB53" s="840"/>
      <c r="AC53" s="438"/>
      <c r="AD53" s="438"/>
      <c r="AE53" s="839"/>
      <c r="AF53" s="438"/>
      <c r="AG53" s="438"/>
      <c r="AH53" s="839"/>
      <c r="AI53" s="438"/>
      <c r="AJ53" s="438"/>
      <c r="AK53" s="839"/>
      <c r="AL53" s="438"/>
      <c r="AM53" s="438"/>
      <c r="AN53" s="535" t="s">
        <v>455</v>
      </c>
      <c r="AO53" s="848"/>
      <c r="AP53" s="77"/>
      <c r="AR53" s="276"/>
    </row>
    <row r="54" spans="1:44" ht="14.25" customHeight="1">
      <c r="A54" s="857" t="str">
        <f ca="1">IF((Score!A54=""), "",Score!A54 )</f>
        <v/>
      </c>
      <c r="B54" s="853"/>
      <c r="C54" s="855" t="str">
        <f ca="1">IF((Score!B54=""), "",Score!B54)</f>
        <v/>
      </c>
      <c r="D54" s="239"/>
      <c r="E54" s="239"/>
      <c r="F54" s="850"/>
      <c r="G54" s="239"/>
      <c r="H54" s="239"/>
      <c r="I54" s="850"/>
      <c r="J54" s="239"/>
      <c r="K54" s="239"/>
      <c r="L54" s="850"/>
      <c r="M54" s="239"/>
      <c r="N54" s="239"/>
      <c r="O54" s="850"/>
      <c r="P54" s="239"/>
      <c r="Q54" s="239"/>
      <c r="R54" s="55" t="s">
        <v>453</v>
      </c>
      <c r="S54" s="851" t="str">
        <f ca="1">IF((A54=""), "", SUMIF(SK!B$3:B$78, ROW(), SK!D$3:D$78))</f>
        <v/>
      </c>
      <c r="T54" s="77"/>
      <c r="V54" s="371"/>
      <c r="W54" s="857" t="str">
        <f ca="1">IF((Score!T54=""), "",Score!T54 )</f>
        <v/>
      </c>
      <c r="X54" s="853"/>
      <c r="Y54" s="855" t="str">
        <f ca="1">IF((Score!U54=""), "",Score!U54)</f>
        <v/>
      </c>
      <c r="Z54" s="239"/>
      <c r="AA54" s="239"/>
      <c r="AB54" s="850"/>
      <c r="AC54" s="239"/>
      <c r="AD54" s="239"/>
      <c r="AE54" s="850"/>
      <c r="AF54" s="239"/>
      <c r="AG54" s="239"/>
      <c r="AH54" s="850"/>
      <c r="AI54" s="239"/>
      <c r="AJ54" s="239"/>
      <c r="AK54" s="850"/>
      <c r="AL54" s="239"/>
      <c r="AM54" s="239"/>
      <c r="AN54" s="55" t="s">
        <v>453</v>
      </c>
      <c r="AO54" s="851" t="str">
        <f ca="1">IF((W54=""), "", SUMIF(SK!R$3:R$78, ROW(), SK!T$3:T$78))</f>
        <v/>
      </c>
      <c r="AP54" s="77"/>
      <c r="AR54" s="276"/>
    </row>
    <row r="55" spans="1:44" ht="14.25" customHeight="1">
      <c r="A55" s="857"/>
      <c r="B55" s="854"/>
      <c r="C55" s="855"/>
      <c r="D55" s="438"/>
      <c r="E55" s="438"/>
      <c r="F55" s="856"/>
      <c r="G55" s="438"/>
      <c r="H55" s="438"/>
      <c r="I55" s="850"/>
      <c r="J55" s="438"/>
      <c r="K55" s="438"/>
      <c r="L55" s="850"/>
      <c r="M55" s="438"/>
      <c r="N55" s="438"/>
      <c r="O55" s="850"/>
      <c r="P55" s="438"/>
      <c r="Q55" s="438"/>
      <c r="R55" s="535" t="s">
        <v>455</v>
      </c>
      <c r="S55" s="852"/>
      <c r="T55" s="77"/>
      <c r="V55" s="276"/>
      <c r="W55" s="857"/>
      <c r="X55" s="854"/>
      <c r="Y55" s="855"/>
      <c r="Z55" s="438"/>
      <c r="AA55" s="438"/>
      <c r="AB55" s="856"/>
      <c r="AC55" s="438"/>
      <c r="AD55" s="438"/>
      <c r="AE55" s="850"/>
      <c r="AF55" s="438"/>
      <c r="AG55" s="438"/>
      <c r="AH55" s="850"/>
      <c r="AI55" s="438"/>
      <c r="AJ55" s="438"/>
      <c r="AK55" s="850"/>
      <c r="AL55" s="438"/>
      <c r="AM55" s="438"/>
      <c r="AN55" s="535" t="s">
        <v>455</v>
      </c>
      <c r="AO55" s="852"/>
      <c r="AP55" s="77"/>
      <c r="AR55" s="276"/>
    </row>
    <row r="56" spans="1:44" ht="14.25" customHeight="1">
      <c r="A56" s="843" t="str">
        <f ca="1">IF((Score!A56=""), "",Score!A56 )</f>
        <v/>
      </c>
      <c r="B56" s="844"/>
      <c r="C56" s="846" t="str">
        <f ca="1">IF((Score!B56=""), "",Score!B56)</f>
        <v/>
      </c>
      <c r="D56" s="239"/>
      <c r="E56" s="239"/>
      <c r="F56" s="839"/>
      <c r="G56" s="239"/>
      <c r="H56" s="239"/>
      <c r="I56" s="839"/>
      <c r="J56" s="239"/>
      <c r="K56" s="239"/>
      <c r="L56" s="839"/>
      <c r="M56" s="239"/>
      <c r="N56" s="239"/>
      <c r="O56" s="839"/>
      <c r="P56" s="239"/>
      <c r="Q56" s="239"/>
      <c r="R56" s="55" t="s">
        <v>453</v>
      </c>
      <c r="S56" s="847" t="str">
        <f ca="1">IF((A56=""), "", SUMIF(SK!B$3:B$78, ROW(), SK!D$3:D$78))</f>
        <v/>
      </c>
      <c r="T56" s="77"/>
      <c r="V56" s="371"/>
      <c r="W56" s="843" t="str">
        <f ca="1">IF((Score!T56=""), "",Score!T56 )</f>
        <v/>
      </c>
      <c r="X56" s="844"/>
      <c r="Y56" s="846" t="str">
        <f ca="1">IF((Score!U56=""), "",Score!U56)</f>
        <v/>
      </c>
      <c r="Z56" s="239"/>
      <c r="AA56" s="239"/>
      <c r="AB56" s="839"/>
      <c r="AC56" s="239"/>
      <c r="AD56" s="239"/>
      <c r="AE56" s="839"/>
      <c r="AF56" s="239"/>
      <c r="AG56" s="239"/>
      <c r="AH56" s="839"/>
      <c r="AI56" s="239"/>
      <c r="AJ56" s="239"/>
      <c r="AK56" s="839"/>
      <c r="AL56" s="239"/>
      <c r="AM56" s="239"/>
      <c r="AN56" s="55" t="s">
        <v>453</v>
      </c>
      <c r="AO56" s="847" t="str">
        <f ca="1">IF((W56=""), "", SUMIF(SK!R$3:R$78, ROW(), SK!T$3:T$78))</f>
        <v/>
      </c>
      <c r="AP56" s="77"/>
      <c r="AR56" s="276"/>
    </row>
    <row r="57" spans="1:44" ht="14.25" customHeight="1">
      <c r="A57" s="843"/>
      <c r="B57" s="845"/>
      <c r="C57" s="846"/>
      <c r="D57" s="438"/>
      <c r="E57" s="438"/>
      <c r="F57" s="840"/>
      <c r="G57" s="438"/>
      <c r="H57" s="438"/>
      <c r="I57" s="839"/>
      <c r="J57" s="438"/>
      <c r="K57" s="438"/>
      <c r="L57" s="839"/>
      <c r="M57" s="438"/>
      <c r="N57" s="438"/>
      <c r="O57" s="839"/>
      <c r="P57" s="438"/>
      <c r="Q57" s="438"/>
      <c r="R57" s="535" t="s">
        <v>455</v>
      </c>
      <c r="S57" s="848"/>
      <c r="T57" s="77"/>
      <c r="V57" s="276"/>
      <c r="W57" s="843"/>
      <c r="X57" s="845"/>
      <c r="Y57" s="846"/>
      <c r="Z57" s="438"/>
      <c r="AA57" s="438"/>
      <c r="AB57" s="840"/>
      <c r="AC57" s="438"/>
      <c r="AD57" s="438"/>
      <c r="AE57" s="839"/>
      <c r="AF57" s="438"/>
      <c r="AG57" s="438"/>
      <c r="AH57" s="839"/>
      <c r="AI57" s="438"/>
      <c r="AJ57" s="438"/>
      <c r="AK57" s="839"/>
      <c r="AL57" s="438"/>
      <c r="AM57" s="438"/>
      <c r="AN57" s="535" t="s">
        <v>455</v>
      </c>
      <c r="AO57" s="848"/>
      <c r="AP57" s="77"/>
      <c r="AR57" s="276"/>
    </row>
    <row r="58" spans="1:44" ht="14.25" customHeight="1">
      <c r="A58" s="857" t="str">
        <f ca="1">IF((Score!A58=""), "",Score!A58 )</f>
        <v/>
      </c>
      <c r="B58" s="853"/>
      <c r="C58" s="855" t="str">
        <f ca="1">IF((Score!B58=""), "",Score!B58)</f>
        <v/>
      </c>
      <c r="D58" s="239"/>
      <c r="E58" s="239"/>
      <c r="F58" s="850"/>
      <c r="G58" s="239"/>
      <c r="H58" s="239"/>
      <c r="I58" s="850"/>
      <c r="J58" s="239"/>
      <c r="K58" s="239"/>
      <c r="L58" s="850"/>
      <c r="M58" s="239"/>
      <c r="N58" s="239"/>
      <c r="O58" s="850"/>
      <c r="P58" s="239"/>
      <c r="Q58" s="239"/>
      <c r="R58" s="55" t="s">
        <v>453</v>
      </c>
      <c r="S58" s="851" t="str">
        <f ca="1">IF((A58=""), "", SUMIF(SK!B$3:B$78, ROW(), SK!D$3:D$78))</f>
        <v/>
      </c>
      <c r="T58" s="77"/>
      <c r="V58" s="371"/>
      <c r="W58" s="857" t="str">
        <f ca="1">IF((Score!T58=""), "",Score!T58 )</f>
        <v/>
      </c>
      <c r="X58" s="853"/>
      <c r="Y58" s="855" t="str">
        <f ca="1">IF((Score!U58=""), "",Score!U58)</f>
        <v/>
      </c>
      <c r="Z58" s="239"/>
      <c r="AA58" s="239"/>
      <c r="AB58" s="850"/>
      <c r="AC58" s="239"/>
      <c r="AD58" s="239"/>
      <c r="AE58" s="850"/>
      <c r="AF58" s="239"/>
      <c r="AG58" s="239"/>
      <c r="AH58" s="850"/>
      <c r="AI58" s="239"/>
      <c r="AJ58" s="239"/>
      <c r="AK58" s="850"/>
      <c r="AL58" s="239"/>
      <c r="AM58" s="239"/>
      <c r="AN58" s="55" t="s">
        <v>453</v>
      </c>
      <c r="AO58" s="851" t="str">
        <f ca="1">IF((W58=""), "", SUMIF(SK!R$3:R$78, ROW(), SK!T$3:T$78))</f>
        <v/>
      </c>
      <c r="AP58" s="77"/>
      <c r="AR58" s="276"/>
    </row>
    <row r="59" spans="1:44" ht="14.25" customHeight="1">
      <c r="A59" s="857"/>
      <c r="B59" s="854"/>
      <c r="C59" s="855"/>
      <c r="D59" s="438"/>
      <c r="E59" s="438"/>
      <c r="F59" s="856"/>
      <c r="G59" s="438"/>
      <c r="H59" s="438"/>
      <c r="I59" s="850"/>
      <c r="J59" s="438"/>
      <c r="K59" s="438"/>
      <c r="L59" s="850"/>
      <c r="M59" s="438"/>
      <c r="N59" s="438"/>
      <c r="O59" s="850"/>
      <c r="P59" s="438"/>
      <c r="Q59" s="438"/>
      <c r="R59" s="535" t="s">
        <v>455</v>
      </c>
      <c r="S59" s="852"/>
      <c r="T59" s="77"/>
      <c r="V59" s="276"/>
      <c r="W59" s="857"/>
      <c r="X59" s="854"/>
      <c r="Y59" s="855"/>
      <c r="Z59" s="438"/>
      <c r="AA59" s="438"/>
      <c r="AB59" s="856"/>
      <c r="AC59" s="438"/>
      <c r="AD59" s="438"/>
      <c r="AE59" s="850"/>
      <c r="AF59" s="438"/>
      <c r="AG59" s="438"/>
      <c r="AH59" s="850"/>
      <c r="AI59" s="438"/>
      <c r="AJ59" s="438"/>
      <c r="AK59" s="850"/>
      <c r="AL59" s="438"/>
      <c r="AM59" s="438"/>
      <c r="AN59" s="535" t="s">
        <v>455</v>
      </c>
      <c r="AO59" s="852"/>
      <c r="AP59" s="77"/>
      <c r="AR59" s="276"/>
    </row>
    <row r="60" spans="1:44" ht="14.25" customHeight="1">
      <c r="A60" s="843" t="str">
        <f ca="1">IF((Score!A60=""), "",Score!A60 )</f>
        <v/>
      </c>
      <c r="B60" s="844"/>
      <c r="C60" s="846" t="str">
        <f ca="1">IF((Score!B60=""), "",Score!B60)</f>
        <v/>
      </c>
      <c r="D60" s="239"/>
      <c r="E60" s="239"/>
      <c r="F60" s="839"/>
      <c r="G60" s="239"/>
      <c r="H60" s="239"/>
      <c r="I60" s="839"/>
      <c r="J60" s="239"/>
      <c r="K60" s="239"/>
      <c r="L60" s="839"/>
      <c r="M60" s="239"/>
      <c r="N60" s="239"/>
      <c r="O60" s="839"/>
      <c r="P60" s="239"/>
      <c r="Q60" s="239"/>
      <c r="R60" s="55" t="s">
        <v>453</v>
      </c>
      <c r="S60" s="847" t="str">
        <f ca="1">IF((A60=""), "", SUMIF(SK!B$3:B$78, ROW(), SK!D$3:D$78))</f>
        <v/>
      </c>
      <c r="T60" s="77"/>
      <c r="V60" s="371"/>
      <c r="W60" s="843" t="str">
        <f ca="1">IF((Score!T60=""), "",Score!T60 )</f>
        <v/>
      </c>
      <c r="X60" s="844"/>
      <c r="Y60" s="846" t="str">
        <f ca="1">IF((Score!U60=""), "",Score!U60)</f>
        <v/>
      </c>
      <c r="Z60" s="239"/>
      <c r="AA60" s="239"/>
      <c r="AB60" s="839"/>
      <c r="AC60" s="239"/>
      <c r="AD60" s="239"/>
      <c r="AE60" s="839"/>
      <c r="AF60" s="239"/>
      <c r="AG60" s="239"/>
      <c r="AH60" s="839"/>
      <c r="AI60" s="239"/>
      <c r="AJ60" s="239"/>
      <c r="AK60" s="839"/>
      <c r="AL60" s="239"/>
      <c r="AM60" s="239"/>
      <c r="AN60" s="55" t="s">
        <v>453</v>
      </c>
      <c r="AO60" s="847" t="str">
        <f ca="1">IF((W60=""), "", SUMIF(SK!R$3:R$78, ROW(), SK!T$3:T$78))</f>
        <v/>
      </c>
      <c r="AP60" s="77"/>
      <c r="AR60" s="276"/>
    </row>
    <row r="61" spans="1:44" ht="14.25" customHeight="1">
      <c r="A61" s="843"/>
      <c r="B61" s="845"/>
      <c r="C61" s="846"/>
      <c r="D61" s="438"/>
      <c r="E61" s="438"/>
      <c r="F61" s="840"/>
      <c r="G61" s="438"/>
      <c r="H61" s="438"/>
      <c r="I61" s="839"/>
      <c r="J61" s="438"/>
      <c r="K61" s="438"/>
      <c r="L61" s="839"/>
      <c r="M61" s="438"/>
      <c r="N61" s="438"/>
      <c r="O61" s="839"/>
      <c r="P61" s="438"/>
      <c r="Q61" s="438"/>
      <c r="R61" s="535" t="s">
        <v>455</v>
      </c>
      <c r="S61" s="848"/>
      <c r="T61" s="77"/>
      <c r="V61" s="276"/>
      <c r="W61" s="843"/>
      <c r="X61" s="845"/>
      <c r="Y61" s="846"/>
      <c r="Z61" s="438"/>
      <c r="AA61" s="438"/>
      <c r="AB61" s="840"/>
      <c r="AC61" s="438"/>
      <c r="AD61" s="438"/>
      <c r="AE61" s="839"/>
      <c r="AF61" s="438"/>
      <c r="AG61" s="438"/>
      <c r="AH61" s="839"/>
      <c r="AI61" s="438"/>
      <c r="AJ61" s="438"/>
      <c r="AK61" s="839"/>
      <c r="AL61" s="438"/>
      <c r="AM61" s="438"/>
      <c r="AN61" s="535" t="s">
        <v>455</v>
      </c>
      <c r="AO61" s="848"/>
      <c r="AP61" s="77"/>
      <c r="AR61" s="276"/>
    </row>
    <row r="62" spans="1:44" ht="14.25" customHeight="1">
      <c r="A62" s="857" t="str">
        <f ca="1">IF((Score!A62=""), "",Score!A62 )</f>
        <v/>
      </c>
      <c r="B62" s="853"/>
      <c r="C62" s="855" t="str">
        <f ca="1">IF((Score!B62=""), "",Score!B62)</f>
        <v/>
      </c>
      <c r="D62" s="239"/>
      <c r="E62" s="239"/>
      <c r="F62" s="850"/>
      <c r="G62" s="239"/>
      <c r="H62" s="239"/>
      <c r="I62" s="850"/>
      <c r="J62" s="239"/>
      <c r="K62" s="239"/>
      <c r="L62" s="850"/>
      <c r="M62" s="239"/>
      <c r="N62" s="239"/>
      <c r="O62" s="850"/>
      <c r="P62" s="239"/>
      <c r="Q62" s="239"/>
      <c r="R62" s="55" t="s">
        <v>453</v>
      </c>
      <c r="S62" s="851" t="str">
        <f ca="1">IF((A62=""), "", SUMIF(SK!B$3:B$78, ROW(), SK!D$3:D$78))</f>
        <v/>
      </c>
      <c r="T62" s="77"/>
      <c r="V62" s="371"/>
      <c r="W62" s="857" t="str">
        <f ca="1">IF((Score!T62=""), "",Score!T62 )</f>
        <v/>
      </c>
      <c r="X62" s="853"/>
      <c r="Y62" s="855" t="str">
        <f ca="1">IF((Score!U62=""), "",Score!U62)</f>
        <v/>
      </c>
      <c r="Z62" s="239"/>
      <c r="AA62" s="239"/>
      <c r="AB62" s="850"/>
      <c r="AC62" s="239"/>
      <c r="AD62" s="239"/>
      <c r="AE62" s="850"/>
      <c r="AF62" s="239"/>
      <c r="AG62" s="239"/>
      <c r="AH62" s="850"/>
      <c r="AI62" s="239"/>
      <c r="AJ62" s="239"/>
      <c r="AK62" s="850"/>
      <c r="AL62" s="239"/>
      <c r="AM62" s="239"/>
      <c r="AN62" s="55" t="s">
        <v>453</v>
      </c>
      <c r="AO62" s="851" t="str">
        <f ca="1">IF((W62=""), "", SUMIF(SK!R$3:R$78, ROW(), SK!T$3:T$78))</f>
        <v/>
      </c>
      <c r="AP62" s="77"/>
      <c r="AR62" s="276"/>
    </row>
    <row r="63" spans="1:44" ht="14.25" customHeight="1">
      <c r="A63" s="857"/>
      <c r="B63" s="854"/>
      <c r="C63" s="855"/>
      <c r="D63" s="438"/>
      <c r="E63" s="438"/>
      <c r="F63" s="856"/>
      <c r="G63" s="438"/>
      <c r="H63" s="438"/>
      <c r="I63" s="850"/>
      <c r="J63" s="438"/>
      <c r="K63" s="438"/>
      <c r="L63" s="850"/>
      <c r="M63" s="438"/>
      <c r="N63" s="438"/>
      <c r="O63" s="850"/>
      <c r="P63" s="438"/>
      <c r="Q63" s="438"/>
      <c r="R63" s="535" t="s">
        <v>455</v>
      </c>
      <c r="S63" s="852"/>
      <c r="T63" s="77"/>
      <c r="V63" s="276"/>
      <c r="W63" s="857"/>
      <c r="X63" s="854"/>
      <c r="Y63" s="855"/>
      <c r="Z63" s="438"/>
      <c r="AA63" s="438"/>
      <c r="AB63" s="856"/>
      <c r="AC63" s="438"/>
      <c r="AD63" s="438"/>
      <c r="AE63" s="850"/>
      <c r="AF63" s="438"/>
      <c r="AG63" s="438"/>
      <c r="AH63" s="850"/>
      <c r="AI63" s="438"/>
      <c r="AJ63" s="438"/>
      <c r="AK63" s="850"/>
      <c r="AL63" s="438"/>
      <c r="AM63" s="438"/>
      <c r="AN63" s="535" t="s">
        <v>455</v>
      </c>
      <c r="AO63" s="852"/>
      <c r="AP63" s="77"/>
      <c r="AR63" s="276"/>
    </row>
    <row r="64" spans="1:44" ht="14.25" customHeight="1">
      <c r="A64" s="843" t="str">
        <f ca="1">IF((Score!A64=""), "",Score!A64 )</f>
        <v/>
      </c>
      <c r="B64" s="844"/>
      <c r="C64" s="846" t="str">
        <f ca="1">IF((Score!B64=""), "",Score!B64)</f>
        <v/>
      </c>
      <c r="D64" s="239"/>
      <c r="E64" s="239"/>
      <c r="F64" s="839"/>
      <c r="G64" s="239"/>
      <c r="H64" s="239"/>
      <c r="I64" s="839"/>
      <c r="J64" s="239"/>
      <c r="K64" s="239"/>
      <c r="L64" s="839"/>
      <c r="M64" s="239"/>
      <c r="N64" s="239"/>
      <c r="O64" s="839"/>
      <c r="P64" s="239"/>
      <c r="Q64" s="239"/>
      <c r="R64" s="55" t="s">
        <v>453</v>
      </c>
      <c r="S64" s="847" t="str">
        <f ca="1">IF((A64=""), "", SUMIF(SK!B$3:B$78, ROW(), SK!D$3:D$78))</f>
        <v/>
      </c>
      <c r="T64" s="77"/>
      <c r="V64" s="371"/>
      <c r="W64" s="843" t="str">
        <f ca="1">IF((Score!T64=""), "",Score!T64 )</f>
        <v/>
      </c>
      <c r="X64" s="844"/>
      <c r="Y64" s="846" t="str">
        <f ca="1">IF((Score!U64=""), "",Score!U64)</f>
        <v/>
      </c>
      <c r="Z64" s="239"/>
      <c r="AA64" s="239"/>
      <c r="AB64" s="839"/>
      <c r="AC64" s="239"/>
      <c r="AD64" s="239"/>
      <c r="AE64" s="839"/>
      <c r="AF64" s="239"/>
      <c r="AG64" s="239"/>
      <c r="AH64" s="839"/>
      <c r="AI64" s="239"/>
      <c r="AJ64" s="239"/>
      <c r="AK64" s="839"/>
      <c r="AL64" s="239"/>
      <c r="AM64" s="239"/>
      <c r="AN64" s="55" t="s">
        <v>453</v>
      </c>
      <c r="AO64" s="847" t="str">
        <f ca="1">IF((W64=""), "", SUMIF(SK!R$3:R$78, ROW(), SK!T$3:T$78))</f>
        <v/>
      </c>
      <c r="AP64" s="77"/>
      <c r="AR64" s="276"/>
    </row>
    <row r="65" spans="1:44" ht="14.25" customHeight="1">
      <c r="A65" s="843"/>
      <c r="B65" s="845"/>
      <c r="C65" s="846"/>
      <c r="D65" s="438"/>
      <c r="E65" s="438"/>
      <c r="F65" s="840"/>
      <c r="G65" s="438"/>
      <c r="H65" s="438"/>
      <c r="I65" s="839"/>
      <c r="J65" s="438"/>
      <c r="K65" s="438"/>
      <c r="L65" s="839"/>
      <c r="M65" s="438"/>
      <c r="N65" s="438"/>
      <c r="O65" s="839"/>
      <c r="P65" s="438"/>
      <c r="Q65" s="438"/>
      <c r="R65" s="535" t="s">
        <v>455</v>
      </c>
      <c r="S65" s="848"/>
      <c r="T65" s="77"/>
      <c r="V65" s="276"/>
      <c r="W65" s="843"/>
      <c r="X65" s="845"/>
      <c r="Y65" s="846"/>
      <c r="Z65" s="438"/>
      <c r="AA65" s="438"/>
      <c r="AB65" s="840"/>
      <c r="AC65" s="438"/>
      <c r="AD65" s="438"/>
      <c r="AE65" s="839"/>
      <c r="AF65" s="438"/>
      <c r="AG65" s="438"/>
      <c r="AH65" s="839"/>
      <c r="AI65" s="438"/>
      <c r="AJ65" s="438"/>
      <c r="AK65" s="839"/>
      <c r="AL65" s="438"/>
      <c r="AM65" s="438"/>
      <c r="AN65" s="535" t="s">
        <v>455</v>
      </c>
      <c r="AO65" s="848"/>
      <c r="AP65" s="77"/>
      <c r="AR65" s="276"/>
    </row>
    <row r="66" spans="1:44" ht="14.25" customHeight="1">
      <c r="A66" s="857" t="str">
        <f ca="1">IF((Score!A66=""), "",Score!A66 )</f>
        <v/>
      </c>
      <c r="B66" s="853"/>
      <c r="C66" s="855" t="str">
        <f ca="1">IF((Score!B66=""), "",Score!B66)</f>
        <v/>
      </c>
      <c r="D66" s="239"/>
      <c r="E66" s="239"/>
      <c r="F66" s="850"/>
      <c r="G66" s="239"/>
      <c r="H66" s="239"/>
      <c r="I66" s="850"/>
      <c r="J66" s="239"/>
      <c r="K66" s="239"/>
      <c r="L66" s="850"/>
      <c r="M66" s="239"/>
      <c r="N66" s="239"/>
      <c r="O66" s="850"/>
      <c r="P66" s="239"/>
      <c r="Q66" s="239"/>
      <c r="R66" s="55" t="s">
        <v>453</v>
      </c>
      <c r="S66" s="851" t="str">
        <f ca="1">IF((A66=""), "", SUMIF(SK!B$3:B$78, ROW(), SK!D$3:D$78))</f>
        <v/>
      </c>
      <c r="T66" s="77"/>
      <c r="V66" s="371"/>
      <c r="W66" s="857" t="str">
        <f ca="1">IF((Score!T66=""), "",Score!T66 )</f>
        <v/>
      </c>
      <c r="X66" s="853"/>
      <c r="Y66" s="855" t="str">
        <f ca="1">IF((Score!U66=""), "",Score!U66)</f>
        <v/>
      </c>
      <c r="Z66" s="239"/>
      <c r="AA66" s="239"/>
      <c r="AB66" s="850"/>
      <c r="AC66" s="239"/>
      <c r="AD66" s="239"/>
      <c r="AE66" s="850"/>
      <c r="AF66" s="239"/>
      <c r="AG66" s="239"/>
      <c r="AH66" s="850"/>
      <c r="AI66" s="239"/>
      <c r="AJ66" s="239"/>
      <c r="AK66" s="850"/>
      <c r="AL66" s="239"/>
      <c r="AM66" s="239"/>
      <c r="AN66" s="55" t="s">
        <v>453</v>
      </c>
      <c r="AO66" s="851" t="str">
        <f ca="1">IF((W66=""), "", SUMIF(SK!R$3:R$78, ROW(), SK!T$3:T$78))</f>
        <v/>
      </c>
      <c r="AP66" s="77"/>
      <c r="AR66" s="276"/>
    </row>
    <row r="67" spans="1:44" ht="14.25" customHeight="1">
      <c r="A67" s="857"/>
      <c r="B67" s="854"/>
      <c r="C67" s="855"/>
      <c r="D67" s="438"/>
      <c r="E67" s="438"/>
      <c r="F67" s="856"/>
      <c r="G67" s="438"/>
      <c r="H67" s="438"/>
      <c r="I67" s="850"/>
      <c r="J67" s="438"/>
      <c r="K67" s="438"/>
      <c r="L67" s="850"/>
      <c r="M67" s="438"/>
      <c r="N67" s="438"/>
      <c r="O67" s="850"/>
      <c r="P67" s="438"/>
      <c r="Q67" s="438"/>
      <c r="R67" s="535" t="s">
        <v>455</v>
      </c>
      <c r="S67" s="852"/>
      <c r="T67" s="77"/>
      <c r="V67" s="276"/>
      <c r="W67" s="857"/>
      <c r="X67" s="854"/>
      <c r="Y67" s="855"/>
      <c r="Z67" s="438"/>
      <c r="AA67" s="438"/>
      <c r="AB67" s="856"/>
      <c r="AC67" s="438"/>
      <c r="AD67" s="438"/>
      <c r="AE67" s="850"/>
      <c r="AF67" s="438"/>
      <c r="AG67" s="438"/>
      <c r="AH67" s="850"/>
      <c r="AI67" s="438"/>
      <c r="AJ67" s="438"/>
      <c r="AK67" s="850"/>
      <c r="AL67" s="438"/>
      <c r="AM67" s="438"/>
      <c r="AN67" s="535" t="s">
        <v>455</v>
      </c>
      <c r="AO67" s="852"/>
      <c r="AP67" s="77"/>
      <c r="AR67" s="276"/>
    </row>
    <row r="68" spans="1:44" ht="14.25" customHeight="1">
      <c r="A68" s="843" t="str">
        <f ca="1">IF((Score!A68=""), "",Score!A68 )</f>
        <v/>
      </c>
      <c r="B68" s="844"/>
      <c r="C68" s="846" t="str">
        <f ca="1">IF((Score!B68=""), "",Score!B68)</f>
        <v/>
      </c>
      <c r="D68" s="239"/>
      <c r="E68" s="239"/>
      <c r="F68" s="839"/>
      <c r="G68" s="239"/>
      <c r="H68" s="239"/>
      <c r="I68" s="839"/>
      <c r="J68" s="239"/>
      <c r="K68" s="239"/>
      <c r="L68" s="839"/>
      <c r="M68" s="239"/>
      <c r="N68" s="239"/>
      <c r="O68" s="839"/>
      <c r="P68" s="239"/>
      <c r="Q68" s="239"/>
      <c r="R68" s="55" t="s">
        <v>453</v>
      </c>
      <c r="S68" s="847" t="str">
        <f ca="1">IF((A68=""), "", SUMIF(SK!B$3:B$78, ROW(), SK!D$3:D$78))</f>
        <v/>
      </c>
      <c r="T68" s="77"/>
      <c r="V68" s="371"/>
      <c r="W68" s="843" t="str">
        <f ca="1">IF((Score!T68=""), "",Score!T68 )</f>
        <v/>
      </c>
      <c r="X68" s="844"/>
      <c r="Y68" s="846" t="str">
        <f ca="1">IF((Score!U68=""), "",Score!U68)</f>
        <v/>
      </c>
      <c r="Z68" s="239"/>
      <c r="AA68" s="239"/>
      <c r="AB68" s="839"/>
      <c r="AC68" s="239"/>
      <c r="AD68" s="239"/>
      <c r="AE68" s="839"/>
      <c r="AF68" s="239"/>
      <c r="AG68" s="239"/>
      <c r="AH68" s="839"/>
      <c r="AI68" s="239"/>
      <c r="AJ68" s="239"/>
      <c r="AK68" s="839"/>
      <c r="AL68" s="239"/>
      <c r="AM68" s="239"/>
      <c r="AN68" s="55" t="s">
        <v>453</v>
      </c>
      <c r="AO68" s="847" t="str">
        <f ca="1">IF((W68=""), "", SUMIF(SK!R$3:R$78, ROW(), SK!T$3:T$78))</f>
        <v/>
      </c>
      <c r="AP68" s="77"/>
      <c r="AR68" s="276"/>
    </row>
    <row r="69" spans="1:44" ht="14.25" customHeight="1">
      <c r="A69" s="843"/>
      <c r="B69" s="845"/>
      <c r="C69" s="846"/>
      <c r="D69" s="438"/>
      <c r="E69" s="438"/>
      <c r="F69" s="840"/>
      <c r="G69" s="438"/>
      <c r="H69" s="438"/>
      <c r="I69" s="839"/>
      <c r="J69" s="438"/>
      <c r="K69" s="438"/>
      <c r="L69" s="839"/>
      <c r="M69" s="438"/>
      <c r="N69" s="438"/>
      <c r="O69" s="839"/>
      <c r="P69" s="438"/>
      <c r="Q69" s="438"/>
      <c r="R69" s="535" t="s">
        <v>455</v>
      </c>
      <c r="S69" s="848"/>
      <c r="T69" s="77"/>
      <c r="V69" s="276"/>
      <c r="W69" s="843"/>
      <c r="X69" s="845"/>
      <c r="Y69" s="846"/>
      <c r="Z69" s="438"/>
      <c r="AA69" s="438"/>
      <c r="AB69" s="840"/>
      <c r="AC69" s="438"/>
      <c r="AD69" s="438"/>
      <c r="AE69" s="839"/>
      <c r="AF69" s="438"/>
      <c r="AG69" s="438"/>
      <c r="AH69" s="839"/>
      <c r="AI69" s="438"/>
      <c r="AJ69" s="438"/>
      <c r="AK69" s="839"/>
      <c r="AL69" s="438"/>
      <c r="AM69" s="438"/>
      <c r="AN69" s="535" t="s">
        <v>455</v>
      </c>
      <c r="AO69" s="848"/>
      <c r="AP69" s="77"/>
      <c r="AR69" s="276"/>
    </row>
    <row r="70" spans="1:44" ht="14.25" customHeight="1">
      <c r="A70" s="857" t="str">
        <f ca="1">IF((Score!A70=""), "",Score!A70 )</f>
        <v/>
      </c>
      <c r="B70" s="853"/>
      <c r="C70" s="855" t="str">
        <f ca="1">IF((Score!B70=""), "",Score!B70)</f>
        <v/>
      </c>
      <c r="D70" s="239"/>
      <c r="E70" s="239"/>
      <c r="F70" s="850"/>
      <c r="G70" s="239"/>
      <c r="H70" s="239"/>
      <c r="I70" s="850"/>
      <c r="J70" s="239"/>
      <c r="K70" s="239"/>
      <c r="L70" s="850"/>
      <c r="M70" s="239"/>
      <c r="N70" s="239"/>
      <c r="O70" s="850"/>
      <c r="P70" s="239"/>
      <c r="Q70" s="239"/>
      <c r="R70" s="55" t="s">
        <v>453</v>
      </c>
      <c r="S70" s="851" t="str">
        <f ca="1">IF((A70=""), "", SUMIF(SK!B$3:B$78, ROW(), SK!D$3:D$78))</f>
        <v/>
      </c>
      <c r="T70" s="77"/>
      <c r="V70" s="371"/>
      <c r="W70" s="857" t="str">
        <f ca="1">IF((Score!T70=""), "",Score!T70 )</f>
        <v/>
      </c>
      <c r="X70" s="853"/>
      <c r="Y70" s="855" t="str">
        <f ca="1">IF((Score!U70=""), "",Score!U70)</f>
        <v/>
      </c>
      <c r="Z70" s="239"/>
      <c r="AA70" s="239"/>
      <c r="AB70" s="850"/>
      <c r="AC70" s="239"/>
      <c r="AD70" s="239"/>
      <c r="AE70" s="850"/>
      <c r="AF70" s="239"/>
      <c r="AG70" s="239"/>
      <c r="AH70" s="850"/>
      <c r="AI70" s="239"/>
      <c r="AJ70" s="239"/>
      <c r="AK70" s="850"/>
      <c r="AL70" s="239"/>
      <c r="AM70" s="239"/>
      <c r="AN70" s="55" t="s">
        <v>453</v>
      </c>
      <c r="AO70" s="851" t="str">
        <f ca="1">IF((W70=""), "", SUMIF(SK!R$3:R$78, ROW(), SK!T$3:T$78))</f>
        <v/>
      </c>
      <c r="AP70" s="77"/>
      <c r="AR70" s="276"/>
    </row>
    <row r="71" spans="1:44" ht="14.25" customHeight="1">
      <c r="A71" s="857"/>
      <c r="B71" s="854"/>
      <c r="C71" s="855"/>
      <c r="D71" s="438"/>
      <c r="E71" s="438"/>
      <c r="F71" s="856"/>
      <c r="G71" s="438"/>
      <c r="H71" s="438"/>
      <c r="I71" s="850"/>
      <c r="J71" s="438"/>
      <c r="K71" s="438"/>
      <c r="L71" s="850"/>
      <c r="M71" s="438"/>
      <c r="N71" s="438"/>
      <c r="O71" s="850"/>
      <c r="P71" s="438"/>
      <c r="Q71" s="438"/>
      <c r="R71" s="535" t="s">
        <v>455</v>
      </c>
      <c r="S71" s="852"/>
      <c r="T71" s="77"/>
      <c r="V71" s="276"/>
      <c r="W71" s="857"/>
      <c r="X71" s="854"/>
      <c r="Y71" s="855"/>
      <c r="Z71" s="438"/>
      <c r="AA71" s="438"/>
      <c r="AB71" s="856"/>
      <c r="AC71" s="438"/>
      <c r="AD71" s="438"/>
      <c r="AE71" s="850"/>
      <c r="AF71" s="438"/>
      <c r="AG71" s="438"/>
      <c r="AH71" s="850"/>
      <c r="AI71" s="438"/>
      <c r="AJ71" s="438"/>
      <c r="AK71" s="850"/>
      <c r="AL71" s="438"/>
      <c r="AM71" s="438"/>
      <c r="AN71" s="535" t="s">
        <v>455</v>
      </c>
      <c r="AO71" s="852"/>
      <c r="AP71" s="77"/>
      <c r="AR71" s="276"/>
    </row>
    <row r="72" spans="1:44" ht="14.25" customHeight="1">
      <c r="A72" s="843" t="str">
        <f ca="1">IF((Score!A72=""), "",Score!A72 )</f>
        <v/>
      </c>
      <c r="B72" s="844"/>
      <c r="C72" s="846" t="str">
        <f ca="1">IF((Score!B72=""), "",Score!B72)</f>
        <v/>
      </c>
      <c r="D72" s="239"/>
      <c r="E72" s="239"/>
      <c r="F72" s="839"/>
      <c r="G72" s="239"/>
      <c r="H72" s="239"/>
      <c r="I72" s="839"/>
      <c r="J72" s="239"/>
      <c r="K72" s="239"/>
      <c r="L72" s="839"/>
      <c r="M72" s="239"/>
      <c r="N72" s="239"/>
      <c r="O72" s="839"/>
      <c r="P72" s="239"/>
      <c r="Q72" s="239"/>
      <c r="R72" s="55" t="s">
        <v>453</v>
      </c>
      <c r="S72" s="847" t="str">
        <f ca="1">IF((A72=""), "", SUMIF(SK!B$3:B$78, ROW(), SK!D$3:D$78))</f>
        <v/>
      </c>
      <c r="T72" s="77"/>
      <c r="V72" s="371"/>
      <c r="W72" s="843" t="str">
        <f ca="1">IF((Score!T72=""), "",Score!T72 )</f>
        <v/>
      </c>
      <c r="X72" s="844"/>
      <c r="Y72" s="846" t="str">
        <f ca="1">IF((Score!U72=""), "",Score!U72)</f>
        <v/>
      </c>
      <c r="Z72" s="239"/>
      <c r="AA72" s="239"/>
      <c r="AB72" s="839"/>
      <c r="AC72" s="239"/>
      <c r="AD72" s="239"/>
      <c r="AE72" s="839"/>
      <c r="AF72" s="239"/>
      <c r="AG72" s="239"/>
      <c r="AH72" s="839"/>
      <c r="AI72" s="239"/>
      <c r="AJ72" s="239"/>
      <c r="AK72" s="839"/>
      <c r="AL72" s="239"/>
      <c r="AM72" s="239"/>
      <c r="AN72" s="55" t="s">
        <v>453</v>
      </c>
      <c r="AO72" s="847" t="str">
        <f ca="1">IF((W72=""), "", SUMIF(SK!R$3:R$78, ROW(), SK!T$3:T$78))</f>
        <v/>
      </c>
      <c r="AP72" s="77"/>
      <c r="AR72" s="276"/>
    </row>
    <row r="73" spans="1:44" ht="14.25" customHeight="1">
      <c r="A73" s="843"/>
      <c r="B73" s="845"/>
      <c r="C73" s="846"/>
      <c r="D73" s="438"/>
      <c r="E73" s="438"/>
      <c r="F73" s="840"/>
      <c r="G73" s="438"/>
      <c r="H73" s="438"/>
      <c r="I73" s="839"/>
      <c r="J73" s="438"/>
      <c r="K73" s="438"/>
      <c r="L73" s="839"/>
      <c r="M73" s="438"/>
      <c r="N73" s="438"/>
      <c r="O73" s="839"/>
      <c r="P73" s="438"/>
      <c r="Q73" s="438"/>
      <c r="R73" s="535" t="s">
        <v>455</v>
      </c>
      <c r="S73" s="848"/>
      <c r="T73" s="77"/>
      <c r="V73" s="276"/>
      <c r="W73" s="843"/>
      <c r="X73" s="845"/>
      <c r="Y73" s="846"/>
      <c r="Z73" s="438"/>
      <c r="AA73" s="438"/>
      <c r="AB73" s="840"/>
      <c r="AC73" s="438"/>
      <c r="AD73" s="438"/>
      <c r="AE73" s="839"/>
      <c r="AF73" s="438"/>
      <c r="AG73" s="438"/>
      <c r="AH73" s="839"/>
      <c r="AI73" s="438"/>
      <c r="AJ73" s="438"/>
      <c r="AK73" s="839"/>
      <c r="AL73" s="438"/>
      <c r="AM73" s="438"/>
      <c r="AN73" s="535" t="s">
        <v>455</v>
      </c>
      <c r="AO73" s="848"/>
      <c r="AP73" s="77"/>
      <c r="AR73" s="276"/>
    </row>
    <row r="74" spans="1:44" ht="14.25" customHeight="1">
      <c r="A74" s="857" t="str">
        <f ca="1">IF((Score!A74=""), "",Score!A74 )</f>
        <v/>
      </c>
      <c r="B74" s="853"/>
      <c r="C74" s="855" t="str">
        <f ca="1">IF((Score!B74=""), "",Score!B74)</f>
        <v/>
      </c>
      <c r="D74" s="239"/>
      <c r="E74" s="239"/>
      <c r="F74" s="850"/>
      <c r="G74" s="239"/>
      <c r="H74" s="239"/>
      <c r="I74" s="850"/>
      <c r="J74" s="239"/>
      <c r="K74" s="239"/>
      <c r="L74" s="850"/>
      <c r="M74" s="239"/>
      <c r="N74" s="239"/>
      <c r="O74" s="850"/>
      <c r="P74" s="239"/>
      <c r="Q74" s="239"/>
      <c r="R74" s="55" t="s">
        <v>453</v>
      </c>
      <c r="S74" s="851" t="str">
        <f ca="1">IF((A74=""), "", SUMIF(SK!B$3:B$78, ROW(), SK!D$3:D$78))</f>
        <v/>
      </c>
      <c r="T74" s="77"/>
      <c r="V74" s="371"/>
      <c r="W74" s="857" t="str">
        <f ca="1">IF((Score!T74=""), "",Score!T74 )</f>
        <v/>
      </c>
      <c r="X74" s="853"/>
      <c r="Y74" s="855" t="str">
        <f ca="1">IF((Score!U74=""), "",Score!U74)</f>
        <v/>
      </c>
      <c r="Z74" s="239"/>
      <c r="AA74" s="239"/>
      <c r="AB74" s="850"/>
      <c r="AC74" s="239"/>
      <c r="AD74" s="239"/>
      <c r="AE74" s="850"/>
      <c r="AF74" s="239"/>
      <c r="AG74" s="239"/>
      <c r="AH74" s="850"/>
      <c r="AI74" s="239"/>
      <c r="AJ74" s="239"/>
      <c r="AK74" s="850"/>
      <c r="AL74" s="239"/>
      <c r="AM74" s="239"/>
      <c r="AN74" s="55" t="s">
        <v>453</v>
      </c>
      <c r="AO74" s="851" t="str">
        <f ca="1">IF((W74=""), "", SUMIF(SK!R$3:R$78, ROW(), SK!T$3:T$78))</f>
        <v/>
      </c>
      <c r="AP74" s="77"/>
      <c r="AR74" s="276"/>
    </row>
    <row r="75" spans="1:44" ht="14.25" customHeight="1">
      <c r="A75" s="857"/>
      <c r="B75" s="854"/>
      <c r="C75" s="855"/>
      <c r="D75" s="438"/>
      <c r="E75" s="438"/>
      <c r="F75" s="856"/>
      <c r="G75" s="438"/>
      <c r="H75" s="438"/>
      <c r="I75" s="850"/>
      <c r="J75" s="438"/>
      <c r="K75" s="438"/>
      <c r="L75" s="850"/>
      <c r="M75" s="438"/>
      <c r="N75" s="438"/>
      <c r="O75" s="850"/>
      <c r="P75" s="438"/>
      <c r="Q75" s="438"/>
      <c r="R75" s="535" t="s">
        <v>455</v>
      </c>
      <c r="S75" s="852"/>
      <c r="T75" s="77"/>
      <c r="V75" s="276"/>
      <c r="W75" s="857"/>
      <c r="X75" s="854"/>
      <c r="Y75" s="855"/>
      <c r="Z75" s="438"/>
      <c r="AA75" s="438"/>
      <c r="AB75" s="856"/>
      <c r="AC75" s="438"/>
      <c r="AD75" s="438"/>
      <c r="AE75" s="850"/>
      <c r="AF75" s="438"/>
      <c r="AG75" s="438"/>
      <c r="AH75" s="850"/>
      <c r="AI75" s="438"/>
      <c r="AJ75" s="438"/>
      <c r="AK75" s="850"/>
      <c r="AL75" s="438"/>
      <c r="AM75" s="438"/>
      <c r="AN75" s="535" t="s">
        <v>455</v>
      </c>
      <c r="AO75" s="852"/>
      <c r="AP75" s="77"/>
      <c r="AR75" s="276"/>
    </row>
    <row r="76" spans="1:44" ht="14.25" customHeight="1">
      <c r="A76" s="843" t="str">
        <f ca="1">IF((Score!A76=""), "",Score!A76 )</f>
        <v/>
      </c>
      <c r="B76" s="844"/>
      <c r="C76" s="846" t="str">
        <f ca="1">IF((Score!B76=""), "",Score!B76)</f>
        <v/>
      </c>
      <c r="D76" s="239"/>
      <c r="E76" s="239"/>
      <c r="F76" s="839"/>
      <c r="G76" s="239"/>
      <c r="H76" s="239"/>
      <c r="I76" s="839"/>
      <c r="J76" s="239"/>
      <c r="K76" s="239"/>
      <c r="L76" s="839"/>
      <c r="M76" s="239"/>
      <c r="N76" s="239"/>
      <c r="O76" s="839"/>
      <c r="P76" s="239"/>
      <c r="Q76" s="239"/>
      <c r="R76" s="55" t="s">
        <v>453</v>
      </c>
      <c r="S76" s="847" t="str">
        <f ca="1">IF((A76=""), "", SUMIF(SK!B$3:B$78, ROW(), SK!D$3:D$78))</f>
        <v/>
      </c>
      <c r="T76" s="77"/>
      <c r="V76" s="371"/>
      <c r="W76" s="843" t="str">
        <f ca="1">IF((Score!T76=""), "",Score!T76 )</f>
        <v/>
      </c>
      <c r="X76" s="844"/>
      <c r="Y76" s="846" t="str">
        <f ca="1">IF((Score!U76=""), "",Score!U76)</f>
        <v/>
      </c>
      <c r="Z76" s="239"/>
      <c r="AA76" s="239"/>
      <c r="AB76" s="839"/>
      <c r="AC76" s="239"/>
      <c r="AD76" s="239"/>
      <c r="AE76" s="839"/>
      <c r="AF76" s="239"/>
      <c r="AG76" s="239"/>
      <c r="AH76" s="839"/>
      <c r="AI76" s="239"/>
      <c r="AJ76" s="239"/>
      <c r="AK76" s="839"/>
      <c r="AL76" s="239"/>
      <c r="AM76" s="239"/>
      <c r="AN76" s="55" t="s">
        <v>453</v>
      </c>
      <c r="AO76" s="847" t="str">
        <f ca="1">IF((W76=""), "", SUMIF(SK!R$3:R$78, ROW(), SK!T$3:T$78))</f>
        <v/>
      </c>
      <c r="AP76" s="77"/>
      <c r="AR76" s="276"/>
    </row>
    <row r="77" spans="1:44" ht="14.25" customHeight="1">
      <c r="A77" s="843"/>
      <c r="B77" s="845"/>
      <c r="C77" s="846"/>
      <c r="D77" s="438"/>
      <c r="E77" s="438"/>
      <c r="F77" s="840"/>
      <c r="G77" s="438"/>
      <c r="H77" s="438"/>
      <c r="I77" s="839"/>
      <c r="J77" s="438"/>
      <c r="K77" s="438"/>
      <c r="L77" s="839"/>
      <c r="M77" s="438"/>
      <c r="N77" s="438"/>
      <c r="O77" s="839"/>
      <c r="P77" s="438"/>
      <c r="Q77" s="438"/>
      <c r="R77" s="535" t="s">
        <v>455</v>
      </c>
      <c r="S77" s="848"/>
      <c r="T77" s="77"/>
      <c r="V77" s="276"/>
      <c r="W77" s="843"/>
      <c r="X77" s="845"/>
      <c r="Y77" s="846"/>
      <c r="Z77" s="438"/>
      <c r="AA77" s="438"/>
      <c r="AB77" s="840"/>
      <c r="AC77" s="438"/>
      <c r="AD77" s="438"/>
      <c r="AE77" s="839"/>
      <c r="AF77" s="438"/>
      <c r="AG77" s="438"/>
      <c r="AH77" s="839"/>
      <c r="AI77" s="438"/>
      <c r="AJ77" s="438"/>
      <c r="AK77" s="839"/>
      <c r="AL77" s="438"/>
      <c r="AM77" s="438"/>
      <c r="AN77" s="535" t="s">
        <v>455</v>
      </c>
      <c r="AO77" s="848"/>
      <c r="AP77" s="77"/>
      <c r="AR77" s="276"/>
    </row>
    <row r="78" spans="1:44" ht="14.25" customHeight="1">
      <c r="A78" s="857" t="str">
        <f ca="1">IF((Score!A78=""), "",Score!A78 )</f>
        <v/>
      </c>
      <c r="B78" s="853"/>
      <c r="C78" s="855" t="str">
        <f ca="1">IF((Score!B78=""), "",Score!B78)</f>
        <v/>
      </c>
      <c r="D78" s="239"/>
      <c r="E78" s="239"/>
      <c r="F78" s="850"/>
      <c r="G78" s="239"/>
      <c r="H78" s="239"/>
      <c r="I78" s="850"/>
      <c r="J78" s="239"/>
      <c r="K78" s="239"/>
      <c r="L78" s="850"/>
      <c r="M78" s="239"/>
      <c r="N78" s="239"/>
      <c r="O78" s="850"/>
      <c r="P78" s="239"/>
      <c r="Q78" s="239"/>
      <c r="R78" s="55" t="s">
        <v>453</v>
      </c>
      <c r="S78" s="851" t="str">
        <f ca="1">IF((A78=""), "", SUMIF(SK!B$3:B$78, ROW(), SK!D$3:D$78))</f>
        <v/>
      </c>
      <c r="T78" s="77"/>
      <c r="V78" s="371"/>
      <c r="W78" s="857" t="str">
        <f ca="1">IF((Score!T78=""), "",Score!T78 )</f>
        <v/>
      </c>
      <c r="X78" s="853"/>
      <c r="Y78" s="855" t="str">
        <f ca="1">IF((Score!U78=""), "",Score!U78)</f>
        <v/>
      </c>
      <c r="Z78" s="239"/>
      <c r="AA78" s="239"/>
      <c r="AB78" s="850"/>
      <c r="AC78" s="239"/>
      <c r="AD78" s="239"/>
      <c r="AE78" s="850"/>
      <c r="AF78" s="239"/>
      <c r="AG78" s="239"/>
      <c r="AH78" s="850"/>
      <c r="AI78" s="239"/>
      <c r="AJ78" s="239"/>
      <c r="AK78" s="850"/>
      <c r="AL78" s="239"/>
      <c r="AM78" s="239"/>
      <c r="AN78" s="55" t="s">
        <v>453</v>
      </c>
      <c r="AO78" s="851" t="str">
        <f ca="1">IF((W78=""), "", SUMIF(SK!R$3:R$78, ROW(), SK!T$3:T$78))</f>
        <v/>
      </c>
      <c r="AP78" s="77"/>
      <c r="AR78" s="276"/>
    </row>
    <row r="79" spans="1:44" ht="14.25" customHeight="1">
      <c r="A79" s="858"/>
      <c r="B79" s="854"/>
      <c r="C79" s="855"/>
      <c r="D79" s="438"/>
      <c r="E79" s="438"/>
      <c r="F79" s="856"/>
      <c r="G79" s="438"/>
      <c r="H79" s="438"/>
      <c r="I79" s="850"/>
      <c r="J79" s="438"/>
      <c r="K79" s="438"/>
      <c r="L79" s="850"/>
      <c r="M79" s="438"/>
      <c r="N79" s="438"/>
      <c r="O79" s="850"/>
      <c r="P79" s="438"/>
      <c r="Q79" s="438"/>
      <c r="R79" s="535" t="s">
        <v>455</v>
      </c>
      <c r="S79" s="852"/>
      <c r="T79" s="424"/>
      <c r="U79" s="79"/>
      <c r="V79" s="15"/>
      <c r="W79" s="858"/>
      <c r="X79" s="854"/>
      <c r="Y79" s="855"/>
      <c r="Z79" s="438"/>
      <c r="AA79" s="438"/>
      <c r="AB79" s="856"/>
      <c r="AC79" s="438"/>
      <c r="AD79" s="438"/>
      <c r="AE79" s="850"/>
      <c r="AF79" s="438"/>
      <c r="AG79" s="438"/>
      <c r="AH79" s="850"/>
      <c r="AI79" s="438"/>
      <c r="AJ79" s="438"/>
      <c r="AK79" s="850"/>
      <c r="AL79" s="438"/>
      <c r="AM79" s="438"/>
      <c r="AN79" s="535" t="s">
        <v>455</v>
      </c>
      <c r="AO79" s="852"/>
      <c r="AP79" s="424"/>
      <c r="AQ79" s="79"/>
      <c r="AR79" s="15"/>
    </row>
    <row r="80" spans="1:44" s="111" customFormat="1">
      <c r="A80" s="870" t="s">
        <v>351</v>
      </c>
      <c r="B80" s="871"/>
      <c r="C80" s="871"/>
      <c r="D80" s="871"/>
      <c r="E80" s="871"/>
      <c r="F80" s="871"/>
      <c r="G80" s="871"/>
      <c r="H80" s="871"/>
      <c r="I80" s="871"/>
      <c r="J80" s="871"/>
      <c r="K80" s="871"/>
      <c r="L80" s="871"/>
      <c r="M80" s="871"/>
      <c r="N80" s="871"/>
      <c r="O80" s="871"/>
      <c r="P80" s="871"/>
      <c r="Q80" s="871"/>
      <c r="R80" s="871"/>
      <c r="S80" s="871"/>
      <c r="T80" s="871"/>
      <c r="U80" s="872"/>
      <c r="V80" s="873"/>
      <c r="W80" s="870" t="s">
        <v>351</v>
      </c>
      <c r="X80" s="871"/>
      <c r="Y80" s="871"/>
      <c r="Z80" s="871"/>
      <c r="AA80" s="871"/>
      <c r="AB80" s="871"/>
      <c r="AC80" s="871"/>
      <c r="AD80" s="871"/>
      <c r="AE80" s="871"/>
      <c r="AF80" s="871"/>
      <c r="AG80" s="871"/>
      <c r="AH80" s="871"/>
      <c r="AI80" s="871"/>
      <c r="AJ80" s="871"/>
      <c r="AK80" s="871"/>
      <c r="AL80" s="871"/>
      <c r="AM80" s="871"/>
      <c r="AN80" s="871"/>
      <c r="AO80" s="871"/>
      <c r="AP80" s="871"/>
      <c r="AQ80" s="872"/>
      <c r="AR80" s="873"/>
    </row>
    <row r="81" spans="1:44" s="111" customFormat="1">
      <c r="A81" s="866" t="s">
        <v>367</v>
      </c>
      <c r="B81" s="867"/>
      <c r="C81" s="867"/>
      <c r="D81" s="867"/>
      <c r="E81" s="867"/>
      <c r="F81" s="867"/>
      <c r="G81" s="867"/>
      <c r="H81" s="867"/>
      <c r="I81" s="867"/>
      <c r="J81" s="867"/>
      <c r="K81" s="867"/>
      <c r="L81" s="867"/>
      <c r="M81" s="867"/>
      <c r="N81" s="867"/>
      <c r="O81" s="867"/>
      <c r="P81" s="867"/>
      <c r="Q81" s="867"/>
      <c r="R81" s="867"/>
      <c r="S81" s="867"/>
      <c r="T81" s="867"/>
      <c r="U81" s="868"/>
      <c r="V81" s="869"/>
      <c r="W81" s="866" t="s">
        <v>367</v>
      </c>
      <c r="X81" s="867"/>
      <c r="Y81" s="867"/>
      <c r="Z81" s="867"/>
      <c r="AA81" s="867"/>
      <c r="AB81" s="867"/>
      <c r="AC81" s="867"/>
      <c r="AD81" s="867"/>
      <c r="AE81" s="867"/>
      <c r="AF81" s="867"/>
      <c r="AG81" s="867"/>
      <c r="AH81" s="867"/>
      <c r="AI81" s="867"/>
      <c r="AJ81" s="867"/>
      <c r="AK81" s="867"/>
      <c r="AL81" s="867"/>
      <c r="AM81" s="867"/>
      <c r="AN81" s="867"/>
      <c r="AO81" s="867"/>
      <c r="AP81" s="867"/>
      <c r="AQ81" s="868"/>
      <c r="AR81" s="869"/>
    </row>
    <row r="82" spans="1:44" s="111" customFormat="1">
      <c r="A82" s="866" t="s">
        <v>368</v>
      </c>
      <c r="B82" s="867"/>
      <c r="C82" s="867"/>
      <c r="D82" s="867"/>
      <c r="E82" s="867"/>
      <c r="F82" s="867"/>
      <c r="G82" s="867"/>
      <c r="H82" s="867"/>
      <c r="I82" s="867"/>
      <c r="J82" s="867"/>
      <c r="K82" s="867"/>
      <c r="L82" s="867"/>
      <c r="M82" s="867"/>
      <c r="N82" s="867"/>
      <c r="O82" s="867"/>
      <c r="P82" s="867"/>
      <c r="Q82" s="867"/>
      <c r="R82" s="867"/>
      <c r="S82" s="867"/>
      <c r="T82" s="867"/>
      <c r="U82" s="868"/>
      <c r="V82" s="869"/>
      <c r="W82" s="866" t="s">
        <v>368</v>
      </c>
      <c r="X82" s="867"/>
      <c r="Y82" s="867"/>
      <c r="Z82" s="867"/>
      <c r="AA82" s="867"/>
      <c r="AB82" s="867"/>
      <c r="AC82" s="867"/>
      <c r="AD82" s="867"/>
      <c r="AE82" s="867"/>
      <c r="AF82" s="867"/>
      <c r="AG82" s="867"/>
      <c r="AH82" s="867"/>
      <c r="AI82" s="867"/>
      <c r="AJ82" s="867"/>
      <c r="AK82" s="867"/>
      <c r="AL82" s="867"/>
      <c r="AM82" s="867"/>
      <c r="AN82" s="867"/>
      <c r="AO82" s="867"/>
      <c r="AP82" s="867"/>
      <c r="AQ82" s="868"/>
      <c r="AR82" s="869"/>
    </row>
    <row r="83" spans="1:44" s="111" customFormat="1">
      <c r="A83" s="866" t="s">
        <v>369</v>
      </c>
      <c r="B83" s="867"/>
      <c r="C83" s="867"/>
      <c r="D83" s="867"/>
      <c r="E83" s="867"/>
      <c r="F83" s="867"/>
      <c r="G83" s="867"/>
      <c r="H83" s="867"/>
      <c r="I83" s="867"/>
      <c r="J83" s="867"/>
      <c r="K83" s="867"/>
      <c r="L83" s="867"/>
      <c r="M83" s="867"/>
      <c r="N83" s="867"/>
      <c r="O83" s="867"/>
      <c r="P83" s="867"/>
      <c r="Q83" s="867"/>
      <c r="R83" s="867"/>
      <c r="S83" s="867"/>
      <c r="T83" s="867"/>
      <c r="U83" s="868"/>
      <c r="V83" s="869"/>
      <c r="W83" s="866" t="s">
        <v>369</v>
      </c>
      <c r="X83" s="867"/>
      <c r="Y83" s="867"/>
      <c r="Z83" s="867"/>
      <c r="AA83" s="867"/>
      <c r="AB83" s="867"/>
      <c r="AC83" s="867"/>
      <c r="AD83" s="867"/>
      <c r="AE83" s="867"/>
      <c r="AF83" s="867"/>
      <c r="AG83" s="867"/>
      <c r="AH83" s="867"/>
      <c r="AI83" s="867"/>
      <c r="AJ83" s="867"/>
      <c r="AK83" s="867"/>
      <c r="AL83" s="867"/>
      <c r="AM83" s="867"/>
      <c r="AN83" s="867"/>
      <c r="AO83" s="867"/>
      <c r="AP83" s="867"/>
      <c r="AQ83" s="868"/>
      <c r="AR83" s="869"/>
    </row>
    <row r="84" spans="1:44" s="111" customFormat="1">
      <c r="A84" s="859" t="s">
        <v>370</v>
      </c>
      <c r="B84" s="860"/>
      <c r="C84" s="860"/>
      <c r="D84" s="860"/>
      <c r="E84" s="860"/>
      <c r="F84" s="860"/>
      <c r="G84" s="860"/>
      <c r="H84" s="860"/>
      <c r="I84" s="860"/>
      <c r="J84" s="860"/>
      <c r="K84" s="860"/>
      <c r="L84" s="860"/>
      <c r="M84" s="860"/>
      <c r="N84" s="860"/>
      <c r="O84" s="860"/>
      <c r="P84" s="860"/>
      <c r="Q84" s="860"/>
      <c r="R84" s="860"/>
      <c r="S84" s="860"/>
      <c r="T84" s="860"/>
      <c r="U84" s="861"/>
      <c r="V84" s="862"/>
      <c r="W84" s="859" t="s">
        <v>370</v>
      </c>
      <c r="X84" s="860"/>
      <c r="Y84" s="860"/>
      <c r="Z84" s="860"/>
      <c r="AA84" s="860"/>
      <c r="AB84" s="860"/>
      <c r="AC84" s="860"/>
      <c r="AD84" s="860"/>
      <c r="AE84" s="860"/>
      <c r="AF84" s="860"/>
      <c r="AG84" s="860"/>
      <c r="AH84" s="860"/>
      <c r="AI84" s="860"/>
      <c r="AJ84" s="860"/>
      <c r="AK84" s="860"/>
      <c r="AL84" s="860"/>
      <c r="AM84" s="860"/>
      <c r="AN84" s="860"/>
      <c r="AO84" s="860"/>
      <c r="AP84" s="860"/>
      <c r="AQ84" s="861"/>
      <c r="AR84" s="862"/>
    </row>
    <row r="85" spans="1:44" s="4" customFormat="1" ht="27" customHeight="1">
      <c r="A85" s="863" t="str">
        <f>A1</f>
        <v>Naptown Roller Girls / Tornado Sirens</v>
      </c>
      <c r="B85" s="863"/>
      <c r="C85" s="863"/>
      <c r="D85" s="863"/>
      <c r="E85" s="863"/>
      <c r="F85" s="863"/>
      <c r="G85" s="863"/>
      <c r="H85" s="863"/>
      <c r="I85" s="774" t="s">
        <v>443</v>
      </c>
      <c r="J85" s="774"/>
      <c r="K85" s="774"/>
      <c r="L85" s="774"/>
      <c r="M85" s="774"/>
      <c r="N85" s="774"/>
      <c r="O85" s="864">
        <f ca="1">IF(ISBLANK(IBRF!$B$5), "", IBRF!$B$5)</f>
        <v>41369</v>
      </c>
      <c r="P85" s="864"/>
      <c r="Q85" s="864"/>
      <c r="R85" s="517">
        <v>2</v>
      </c>
      <c r="S85" s="35"/>
      <c r="T85" s="35"/>
      <c r="U85" s="865" t="s">
        <v>493</v>
      </c>
      <c r="V85" s="865"/>
      <c r="W85" s="863" t="str">
        <f>W1</f>
        <v>Detroit Derby Girls / All-Stars</v>
      </c>
      <c r="X85" s="863"/>
      <c r="Y85" s="863"/>
      <c r="Z85" s="863"/>
      <c r="AA85" s="863"/>
      <c r="AB85" s="863"/>
      <c r="AC85" s="863"/>
      <c r="AD85" s="863"/>
      <c r="AE85" s="774" t="s">
        <v>444</v>
      </c>
      <c r="AF85" s="774"/>
      <c r="AG85" s="774"/>
      <c r="AH85" s="774"/>
      <c r="AI85" s="774"/>
      <c r="AJ85" s="774"/>
      <c r="AK85" s="864">
        <f ca="1">IF(ISBLANK(IBRF!$B$5), "", IBRF!$B$5)</f>
        <v>41369</v>
      </c>
      <c r="AL85" s="864"/>
      <c r="AM85" s="864"/>
      <c r="AN85" s="517">
        <v>2</v>
      </c>
      <c r="AO85" s="35"/>
      <c r="AP85" s="35"/>
      <c r="AQ85" s="865" t="s">
        <v>496</v>
      </c>
      <c r="AR85" s="865"/>
    </row>
    <row r="86" spans="1:44" s="4" customFormat="1" ht="16.5" customHeight="1">
      <c r="A86" s="863"/>
      <c r="B86" s="863"/>
      <c r="C86" s="863"/>
      <c r="D86" s="863"/>
      <c r="E86" s="863"/>
      <c r="F86" s="863"/>
      <c r="G86" s="863"/>
      <c r="H86" s="863"/>
      <c r="I86" s="835" t="s">
        <v>445</v>
      </c>
      <c r="J86" s="835"/>
      <c r="K86" s="835"/>
      <c r="L86" s="835"/>
      <c r="M86" s="835"/>
      <c r="N86" s="835"/>
      <c r="O86" s="836" t="s">
        <v>500</v>
      </c>
      <c r="P86" s="836"/>
      <c r="Q86" s="836"/>
      <c r="R86" s="483" t="str">
        <f ca="1">IF(ISBLANK(Score!$R$2), "", Score!$R$2)</f>
        <v/>
      </c>
      <c r="S86" s="226"/>
      <c r="T86" s="127"/>
      <c r="U86" s="837" t="s">
        <v>499</v>
      </c>
      <c r="V86" s="838"/>
      <c r="W86" s="863"/>
      <c r="X86" s="863"/>
      <c r="Y86" s="863"/>
      <c r="Z86" s="863"/>
      <c r="AA86" s="863"/>
      <c r="AB86" s="863"/>
      <c r="AC86" s="863"/>
      <c r="AD86" s="863"/>
      <c r="AE86" s="835" t="s">
        <v>445</v>
      </c>
      <c r="AF86" s="835"/>
      <c r="AG86" s="835"/>
      <c r="AH86" s="835"/>
      <c r="AI86" s="835"/>
      <c r="AJ86" s="835"/>
      <c r="AK86" s="836" t="s">
        <v>500</v>
      </c>
      <c r="AL86" s="836"/>
      <c r="AM86" s="836"/>
      <c r="AN86" s="483" t="str">
        <f ca="1">IF(ISBLANK(Score!$R$2), "", Score!$R$2)</f>
        <v/>
      </c>
      <c r="AO86" s="226"/>
      <c r="AP86" s="127"/>
      <c r="AQ86" s="837" t="s">
        <v>499</v>
      </c>
      <c r="AR86" s="838"/>
    </row>
    <row r="87" spans="1:44" ht="15.75" customHeight="1">
      <c r="A87" s="216" t="s">
        <v>503</v>
      </c>
      <c r="B87" s="216" t="s">
        <v>446</v>
      </c>
      <c r="C87" s="485" t="s">
        <v>447</v>
      </c>
      <c r="D87" s="877" t="s">
        <v>448</v>
      </c>
      <c r="E87" s="877"/>
      <c r="F87" s="485" t="s">
        <v>449</v>
      </c>
      <c r="G87" s="877" t="s">
        <v>448</v>
      </c>
      <c r="H87" s="877"/>
      <c r="I87" s="385" t="s">
        <v>450</v>
      </c>
      <c r="J87" s="875" t="s">
        <v>448</v>
      </c>
      <c r="K87" s="875"/>
      <c r="L87" s="385" t="s">
        <v>450</v>
      </c>
      <c r="M87" s="875" t="s">
        <v>448</v>
      </c>
      <c r="N87" s="875"/>
      <c r="O87" s="385" t="s">
        <v>450</v>
      </c>
      <c r="P87" s="875" t="s">
        <v>448</v>
      </c>
      <c r="Q87" s="875"/>
      <c r="R87" s="288" t="s">
        <v>451</v>
      </c>
      <c r="S87" s="29"/>
      <c r="T87" s="71"/>
      <c r="U87" s="831" t="s">
        <v>452</v>
      </c>
      <c r="V87" s="832"/>
      <c r="W87" s="33" t="s">
        <v>503</v>
      </c>
      <c r="X87" s="33" t="s">
        <v>446</v>
      </c>
      <c r="Y87" s="485" t="s">
        <v>447</v>
      </c>
      <c r="Z87" s="876" t="s">
        <v>448</v>
      </c>
      <c r="AA87" s="876"/>
      <c r="AB87" s="485" t="s">
        <v>449</v>
      </c>
      <c r="AC87" s="876" t="s">
        <v>448</v>
      </c>
      <c r="AD87" s="876"/>
      <c r="AE87" s="72" t="s">
        <v>450</v>
      </c>
      <c r="AF87" s="874" t="s">
        <v>448</v>
      </c>
      <c r="AG87" s="874"/>
      <c r="AH87" s="72" t="s">
        <v>450</v>
      </c>
      <c r="AI87" s="874" t="s">
        <v>448</v>
      </c>
      <c r="AJ87" s="874"/>
      <c r="AK87" s="72" t="s">
        <v>450</v>
      </c>
      <c r="AL87" s="874" t="s">
        <v>448</v>
      </c>
      <c r="AM87" s="874"/>
      <c r="AN87" s="288" t="s">
        <v>451</v>
      </c>
      <c r="AO87" s="194"/>
      <c r="AP87" s="184"/>
      <c r="AQ87" s="831" t="s">
        <v>452</v>
      </c>
      <c r="AR87" s="831"/>
    </row>
    <row r="88" spans="1:44" ht="14.25" customHeight="1">
      <c r="A88" s="843">
        <f ca="1">IF((Score!A90=""), "",Score!A90)</f>
        <v>1</v>
      </c>
      <c r="B88" s="844"/>
      <c r="C88" s="846" t="str">
        <f ca="1">IF((Score!B90=""), "",Score!B90)</f>
        <v>614</v>
      </c>
      <c r="D88" s="28"/>
      <c r="E88" s="28"/>
      <c r="F88" s="839" t="s">
        <v>576</v>
      </c>
      <c r="G88" s="28"/>
      <c r="H88" s="28"/>
      <c r="I88" s="839" t="s">
        <v>558</v>
      </c>
      <c r="J88" s="28"/>
      <c r="K88" s="28"/>
      <c r="L88" s="839" t="s">
        <v>562</v>
      </c>
      <c r="M88" s="28"/>
      <c r="N88" s="28"/>
      <c r="O88" s="839" t="s">
        <v>595</v>
      </c>
      <c r="P88" s="28"/>
      <c r="Q88" s="28"/>
      <c r="R88" s="55" t="s">
        <v>453</v>
      </c>
      <c r="S88" s="847">
        <f ca="1">IF((A88=""), "", SUMIF(SK!B$88:B$162,( ROW()+2), SK!D$88:D$162))</f>
        <v>1</v>
      </c>
      <c r="T88" s="77"/>
      <c r="U88" s="849" t="str">
        <f>IF((U4=""),"",U4)</f>
        <v>101</v>
      </c>
      <c r="V88" s="841" t="str">
        <f>V4</f>
        <v>TRAUMA-LINA</v>
      </c>
      <c r="W88" s="843">
        <f ca="1">IF((Score!T90=""), "",Score!T90)</f>
        <v>1</v>
      </c>
      <c r="X88" s="844"/>
      <c r="Y88" s="846" t="str">
        <f ca="1">IF((Score!U90=""), "",Score!U90)</f>
        <v>462</v>
      </c>
      <c r="Z88" s="28"/>
      <c r="AA88" s="28"/>
      <c r="AB88" s="839" t="s">
        <v>564</v>
      </c>
      <c r="AC88" s="28"/>
      <c r="AD88" s="28"/>
      <c r="AE88" s="839" t="s">
        <v>578</v>
      </c>
      <c r="AF88" s="28"/>
      <c r="AG88" s="28"/>
      <c r="AH88" s="839" t="s">
        <v>556</v>
      </c>
      <c r="AI88" s="28"/>
      <c r="AJ88" s="28"/>
      <c r="AK88" s="839" t="s">
        <v>353</v>
      </c>
      <c r="AL88" s="28"/>
      <c r="AM88" s="28"/>
      <c r="AN88" s="55" t="s">
        <v>453</v>
      </c>
      <c r="AO88" s="847">
        <f ca="1">IF((W88=""), "", SUMIF(SK!R$88:R$162,( ROW()+2), SK!T$88:T$162))</f>
        <v>2</v>
      </c>
      <c r="AP88" s="77"/>
      <c r="AQ88" s="849" t="str">
        <f>IF((AQ4=""),"",AQ4)</f>
        <v>223</v>
      </c>
      <c r="AR88" s="842" t="str">
        <f>AR4</f>
        <v>SPANISH ASS'ASSIN</v>
      </c>
    </row>
    <row r="89" spans="1:44" ht="14.25" customHeight="1">
      <c r="A89" s="843"/>
      <c r="B89" s="845"/>
      <c r="C89" s="846"/>
      <c r="D89" s="438"/>
      <c r="E89" s="438"/>
      <c r="F89" s="840"/>
      <c r="G89" s="438"/>
      <c r="H89" s="438"/>
      <c r="I89" s="839"/>
      <c r="J89" s="438"/>
      <c r="K89" s="438"/>
      <c r="L89" s="839"/>
      <c r="M89" s="438"/>
      <c r="N89" s="438"/>
      <c r="O89" s="839"/>
      <c r="P89" s="438"/>
      <c r="Q89" s="438"/>
      <c r="R89" s="535" t="s">
        <v>455</v>
      </c>
      <c r="S89" s="848"/>
      <c r="T89" s="77"/>
      <c r="U89" s="849"/>
      <c r="V89" s="842"/>
      <c r="W89" s="843"/>
      <c r="X89" s="845"/>
      <c r="Y89" s="846"/>
      <c r="Z89" s="438"/>
      <c r="AA89" s="438"/>
      <c r="AB89" s="840"/>
      <c r="AC89" s="438"/>
      <c r="AD89" s="438"/>
      <c r="AE89" s="839"/>
      <c r="AF89" s="438"/>
      <c r="AG89" s="438"/>
      <c r="AH89" s="839"/>
      <c r="AI89" s="438"/>
      <c r="AJ89" s="438"/>
      <c r="AK89" s="839"/>
      <c r="AL89" s="438"/>
      <c r="AM89" s="438"/>
      <c r="AN89" s="535" t="s">
        <v>455</v>
      </c>
      <c r="AO89" s="848"/>
      <c r="AP89" s="77"/>
      <c r="AQ89" s="849"/>
      <c r="AR89" s="842"/>
    </row>
    <row r="90" spans="1:44" ht="14.25" customHeight="1">
      <c r="A90" s="857">
        <f ca="1">IF((Score!A92=""), "",Score!A92)</f>
        <v>2</v>
      </c>
      <c r="B90" s="853"/>
      <c r="C90" s="855" t="str">
        <f ca="1">IF((Score!B92=""), "",Score!B92)</f>
        <v>76</v>
      </c>
      <c r="D90" s="239"/>
      <c r="E90" s="239"/>
      <c r="F90" s="850" t="s">
        <v>584</v>
      </c>
      <c r="G90" s="239"/>
      <c r="H90" s="239"/>
      <c r="I90" s="850" t="s">
        <v>573</v>
      </c>
      <c r="J90" s="239"/>
      <c r="K90" s="239"/>
      <c r="L90" s="850" t="s">
        <v>565</v>
      </c>
      <c r="M90" s="239"/>
      <c r="N90" s="239"/>
      <c r="O90" s="850" t="s">
        <v>355</v>
      </c>
      <c r="P90" s="239"/>
      <c r="Q90" s="239"/>
      <c r="R90" s="55" t="s">
        <v>453</v>
      </c>
      <c r="S90" s="851">
        <f ca="1">IF((A90=""), "", SUMIF(SK!B$88:B$162,( ROW()+2), SK!D$88:D$162))</f>
        <v>0</v>
      </c>
      <c r="T90" s="77"/>
      <c r="U90" s="849" t="str">
        <f>IF((U6=""),"",U6)</f>
        <v>105</v>
      </c>
      <c r="V90" s="841" t="str">
        <f>V6</f>
        <v>MAJESTIC</v>
      </c>
      <c r="W90" s="857">
        <f ca="1">IF((Score!T92=""), "",Score!T92)</f>
        <v>2</v>
      </c>
      <c r="X90" s="853"/>
      <c r="Y90" s="855" t="str">
        <f ca="1">IF((Score!U92=""), "",Score!U92)</f>
        <v>666</v>
      </c>
      <c r="Z90" s="239"/>
      <c r="AA90" s="239"/>
      <c r="AB90" s="850" t="s">
        <v>567</v>
      </c>
      <c r="AC90" s="239"/>
      <c r="AD90" s="239"/>
      <c r="AE90" s="850" t="s">
        <v>560</v>
      </c>
      <c r="AF90" s="239"/>
      <c r="AG90" s="239"/>
      <c r="AH90" s="850" t="s">
        <v>575</v>
      </c>
      <c r="AI90" s="239"/>
      <c r="AJ90" s="239"/>
      <c r="AK90" s="850" t="s">
        <v>571</v>
      </c>
      <c r="AL90" s="239"/>
      <c r="AM90" s="239"/>
      <c r="AN90" s="55" t="s">
        <v>453</v>
      </c>
      <c r="AO90" s="851">
        <f ca="1">IF((W90=""), "", SUMIF(SK!R$88:R$162,( ROW()+2), SK!T$88:T$162))</f>
        <v>4</v>
      </c>
      <c r="AP90" s="77"/>
      <c r="AQ90" s="849" t="str">
        <f>IF((AQ6=""),"",AQ6)</f>
        <v>247</v>
      </c>
      <c r="AR90" s="842" t="str">
        <f>AR6</f>
        <v>BOO D LIVERS</v>
      </c>
    </row>
    <row r="91" spans="1:44" ht="14.25" customHeight="1">
      <c r="A91" s="857"/>
      <c r="B91" s="878"/>
      <c r="C91" s="855"/>
      <c r="D91" s="438"/>
      <c r="E91" s="438"/>
      <c r="F91" s="856"/>
      <c r="G91" s="438"/>
      <c r="H91" s="438"/>
      <c r="I91" s="850"/>
      <c r="J91" s="438"/>
      <c r="K91" s="438"/>
      <c r="L91" s="850"/>
      <c r="M91" s="438"/>
      <c r="N91" s="438"/>
      <c r="O91" s="850"/>
      <c r="P91" s="438"/>
      <c r="Q91" s="438"/>
      <c r="R91" s="535" t="s">
        <v>455</v>
      </c>
      <c r="S91" s="852"/>
      <c r="T91" s="77"/>
      <c r="U91" s="849"/>
      <c r="V91" s="842"/>
      <c r="W91" s="857"/>
      <c r="X91" s="878"/>
      <c r="Y91" s="855"/>
      <c r="Z91" s="438"/>
      <c r="AA91" s="438"/>
      <c r="AB91" s="856"/>
      <c r="AC91" s="438"/>
      <c r="AD91" s="438"/>
      <c r="AE91" s="850"/>
      <c r="AF91" s="438"/>
      <c r="AG91" s="438"/>
      <c r="AH91" s="850"/>
      <c r="AI91" s="438"/>
      <c r="AJ91" s="438"/>
      <c r="AK91" s="850"/>
      <c r="AL91" s="438"/>
      <c r="AM91" s="438"/>
      <c r="AN91" s="535" t="s">
        <v>455</v>
      </c>
      <c r="AO91" s="852"/>
      <c r="AP91" s="77"/>
      <c r="AQ91" s="849"/>
      <c r="AR91" s="842"/>
    </row>
    <row r="92" spans="1:44" ht="14.25" customHeight="1">
      <c r="A92" s="843">
        <f ca="1">IF((Score!A94=""), "",Score!A94)</f>
        <v>3</v>
      </c>
      <c r="B92" s="844"/>
      <c r="C92" s="846" t="str">
        <f ca="1">IF((Score!B94=""), "",Score!B94)</f>
        <v>69</v>
      </c>
      <c r="D92" s="239"/>
      <c r="E92" s="239"/>
      <c r="F92" s="839" t="s">
        <v>576</v>
      </c>
      <c r="G92" s="239"/>
      <c r="H92" s="239"/>
      <c r="I92" s="839" t="s">
        <v>580</v>
      </c>
      <c r="J92" s="239"/>
      <c r="K92" s="239"/>
      <c r="L92" s="839" t="s">
        <v>595</v>
      </c>
      <c r="M92" s="239"/>
      <c r="N92" s="239"/>
      <c r="O92" s="839" t="s">
        <v>558</v>
      </c>
      <c r="P92" s="239"/>
      <c r="Q92" s="239"/>
      <c r="R92" s="55" t="s">
        <v>453</v>
      </c>
      <c r="S92" s="847">
        <f ca="1">IF((A92=""), "", SUMIF(SK!B$88:B$162,( ROW()+2), SK!D$88:D$162))</f>
        <v>4</v>
      </c>
      <c r="T92" s="77"/>
      <c r="U92" s="849" t="str">
        <f>IF((U8=""),"",U8)</f>
        <v>121</v>
      </c>
      <c r="V92" s="841" t="str">
        <f>V8</f>
        <v>RACHEL TENSION</v>
      </c>
      <c r="W92" s="843">
        <f ca="1">IF((Score!T94=""), "",Score!T94)</f>
        <v>3</v>
      </c>
      <c r="X92" s="844"/>
      <c r="Y92" s="846" t="str">
        <f ca="1">IF((Score!U94=""), "",Score!U94)</f>
        <v>28</v>
      </c>
      <c r="Z92" s="239"/>
      <c r="AA92" s="239"/>
      <c r="AB92" s="839" t="s">
        <v>575</v>
      </c>
      <c r="AC92" s="239"/>
      <c r="AD92" s="239"/>
      <c r="AE92" s="839" t="s">
        <v>556</v>
      </c>
      <c r="AF92" s="239" t="s">
        <v>454</v>
      </c>
      <c r="AG92" s="239"/>
      <c r="AH92" s="839" t="s">
        <v>578</v>
      </c>
      <c r="AI92" s="239"/>
      <c r="AJ92" s="239"/>
      <c r="AK92" s="839" t="s">
        <v>462</v>
      </c>
      <c r="AL92" s="239"/>
      <c r="AM92" s="239"/>
      <c r="AN92" s="55" t="s">
        <v>453</v>
      </c>
      <c r="AO92" s="847">
        <f ca="1">IF((W92=""), "", SUMIF(SK!R$88:R$162,( ROW()+2), SK!T$88:T$162))</f>
        <v>0</v>
      </c>
      <c r="AP92" s="77"/>
      <c r="AQ92" s="849" t="str">
        <f>IF((AQ8=""),"",AQ8)</f>
        <v>28</v>
      </c>
      <c r="AR92" s="842" t="str">
        <f>AR8</f>
        <v>RACER MCCHASEHER</v>
      </c>
    </row>
    <row r="93" spans="1:44" ht="14.25" customHeight="1">
      <c r="A93" s="843"/>
      <c r="B93" s="845"/>
      <c r="C93" s="846"/>
      <c r="D93" s="438"/>
      <c r="E93" s="438"/>
      <c r="F93" s="840"/>
      <c r="G93" s="438"/>
      <c r="H93" s="438"/>
      <c r="I93" s="839"/>
      <c r="J93" s="438"/>
      <c r="K93" s="438"/>
      <c r="L93" s="839"/>
      <c r="M93" s="438"/>
      <c r="N93" s="438"/>
      <c r="O93" s="839"/>
      <c r="P93" s="438"/>
      <c r="Q93" s="438"/>
      <c r="R93" s="535" t="s">
        <v>455</v>
      </c>
      <c r="S93" s="848"/>
      <c r="T93" s="77"/>
      <c r="U93" s="849"/>
      <c r="V93" s="842"/>
      <c r="W93" s="843"/>
      <c r="X93" s="845"/>
      <c r="Y93" s="846"/>
      <c r="Z93" s="438"/>
      <c r="AA93" s="438"/>
      <c r="AB93" s="840"/>
      <c r="AC93" s="438"/>
      <c r="AD93" s="438"/>
      <c r="AE93" s="839"/>
      <c r="AF93" s="438"/>
      <c r="AG93" s="438"/>
      <c r="AH93" s="839"/>
      <c r="AI93" s="438"/>
      <c r="AJ93" s="438"/>
      <c r="AK93" s="839"/>
      <c r="AL93" s="438"/>
      <c r="AM93" s="438"/>
      <c r="AN93" s="535" t="s">
        <v>455</v>
      </c>
      <c r="AO93" s="848"/>
      <c r="AP93" s="77"/>
      <c r="AQ93" s="849"/>
      <c r="AR93" s="842"/>
    </row>
    <row r="94" spans="1:44" ht="14.25" customHeight="1">
      <c r="A94" s="857">
        <f ca="1">IF((Score!A96=""), "",Score!A96)</f>
        <v>4</v>
      </c>
      <c r="B94" s="853"/>
      <c r="C94" s="855" t="str">
        <f ca="1">IF((Score!B96=""), "",Score!B96)</f>
        <v>614</v>
      </c>
      <c r="D94" s="239"/>
      <c r="E94" s="239"/>
      <c r="F94" s="850" t="s">
        <v>584</v>
      </c>
      <c r="G94" s="239"/>
      <c r="H94" s="239"/>
      <c r="I94" s="850" t="s">
        <v>355</v>
      </c>
      <c r="J94" s="239"/>
      <c r="K94" s="239"/>
      <c r="L94" s="850" t="s">
        <v>573</v>
      </c>
      <c r="M94" s="239"/>
      <c r="N94" s="239"/>
      <c r="O94" s="850" t="s">
        <v>569</v>
      </c>
      <c r="P94" s="239"/>
      <c r="Q94" s="239"/>
      <c r="R94" s="55" t="s">
        <v>453</v>
      </c>
      <c r="S94" s="851">
        <f ca="1">IF((A94=""), "", SUMIF(SK!B$88:B$162,( ROW()+2), SK!D$88:D$162))</f>
        <v>0</v>
      </c>
      <c r="T94" s="77"/>
      <c r="U94" s="849" t="str">
        <f>IF((U10=""),"",U10)</f>
        <v>17</v>
      </c>
      <c r="V94" s="841" t="str">
        <f>V10</f>
        <v>MELISSA HEHMANN</v>
      </c>
      <c r="W94" s="857">
        <f ca="1">IF((Score!T96=""), "",Score!T96)</f>
        <v>4</v>
      </c>
      <c r="X94" s="853"/>
      <c r="Y94" s="855" t="str">
        <f ca="1">IF((Score!U96=""), "",Score!U96)</f>
        <v>620</v>
      </c>
      <c r="Z94" s="239"/>
      <c r="AA94" s="239"/>
      <c r="AB94" s="850" t="s">
        <v>567</v>
      </c>
      <c r="AC94" s="239"/>
      <c r="AD94" s="239"/>
      <c r="AE94" s="850" t="s">
        <v>556</v>
      </c>
      <c r="AF94" s="239" t="s">
        <v>454</v>
      </c>
      <c r="AG94" s="239"/>
      <c r="AH94" s="850" t="s">
        <v>571</v>
      </c>
      <c r="AI94" s="239"/>
      <c r="AJ94" s="239"/>
      <c r="AK94" s="850" t="s">
        <v>597</v>
      </c>
      <c r="AL94" s="239"/>
      <c r="AM94" s="239"/>
      <c r="AN94" s="55" t="s">
        <v>453</v>
      </c>
      <c r="AO94" s="851">
        <f ca="1">IF((W94=""), "", SUMIF(SK!R$88:R$162,( ROW()+2), SK!T$88:T$162))</f>
        <v>0</v>
      </c>
      <c r="AP94" s="77"/>
      <c r="AQ94" s="849" t="str">
        <f>IF((AQ10=""),"",AQ10)</f>
        <v>3</v>
      </c>
      <c r="AR94" s="842" t="str">
        <f>AR10</f>
        <v>ROXANNA HARDPLACE</v>
      </c>
    </row>
    <row r="95" spans="1:44" ht="14.25" customHeight="1">
      <c r="A95" s="857"/>
      <c r="B95" s="878"/>
      <c r="C95" s="855"/>
      <c r="D95" s="438"/>
      <c r="E95" s="438"/>
      <c r="F95" s="856"/>
      <c r="G95" s="438"/>
      <c r="H95" s="438"/>
      <c r="I95" s="850"/>
      <c r="J95" s="438"/>
      <c r="K95" s="438"/>
      <c r="L95" s="850"/>
      <c r="M95" s="438"/>
      <c r="N95" s="438"/>
      <c r="O95" s="850"/>
      <c r="P95" s="438"/>
      <c r="Q95" s="438"/>
      <c r="R95" s="535" t="s">
        <v>455</v>
      </c>
      <c r="S95" s="852"/>
      <c r="T95" s="77"/>
      <c r="U95" s="849"/>
      <c r="V95" s="842"/>
      <c r="W95" s="857"/>
      <c r="X95" s="878"/>
      <c r="Y95" s="855"/>
      <c r="Z95" s="438"/>
      <c r="AA95" s="438"/>
      <c r="AB95" s="856"/>
      <c r="AC95" s="438"/>
      <c r="AD95" s="438"/>
      <c r="AE95" s="850"/>
      <c r="AF95" s="438"/>
      <c r="AG95" s="438"/>
      <c r="AH95" s="850"/>
      <c r="AI95" s="438"/>
      <c r="AJ95" s="438"/>
      <c r="AK95" s="850"/>
      <c r="AL95" s="438"/>
      <c r="AM95" s="438"/>
      <c r="AN95" s="535" t="s">
        <v>455</v>
      </c>
      <c r="AO95" s="852"/>
      <c r="AP95" s="77"/>
      <c r="AQ95" s="849"/>
      <c r="AR95" s="842"/>
    </row>
    <row r="96" spans="1:44" ht="14.25" customHeight="1">
      <c r="A96" s="843">
        <f ca="1">IF((Score!A98=""), "",Score!A98)</f>
        <v>5</v>
      </c>
      <c r="B96" s="844"/>
      <c r="C96" s="846" t="str">
        <f ca="1">IF((Score!B98=""), "",Score!B98)</f>
        <v>76</v>
      </c>
      <c r="D96" s="239"/>
      <c r="E96" s="239"/>
      <c r="F96" s="839" t="s">
        <v>576</v>
      </c>
      <c r="G96" s="239"/>
      <c r="H96" s="239"/>
      <c r="I96" s="839" t="s">
        <v>562</v>
      </c>
      <c r="J96" s="239"/>
      <c r="K96" s="239"/>
      <c r="L96" s="839" t="s">
        <v>558</v>
      </c>
      <c r="M96" s="239"/>
      <c r="N96" s="239"/>
      <c r="O96" s="839" t="s">
        <v>595</v>
      </c>
      <c r="P96" s="239"/>
      <c r="Q96" s="239"/>
      <c r="R96" s="55" t="s">
        <v>453</v>
      </c>
      <c r="S96" s="847">
        <f ca="1">IF((A96=""), "", SUMIF(SK!B$88:B$162,( ROW()+2), SK!D$88:D$162))</f>
        <v>8</v>
      </c>
      <c r="T96" s="77"/>
      <c r="U96" s="849" t="str">
        <f>IF((U12=""),"",U12)</f>
        <v>1942</v>
      </c>
      <c r="V96" s="841" t="str">
        <f>V12</f>
        <v>VERONICA DODGE</v>
      </c>
      <c r="W96" s="843">
        <f ca="1">IF((Score!T98=""), "",Score!T98)</f>
        <v>5</v>
      </c>
      <c r="X96" s="844"/>
      <c r="Y96" s="846" t="str">
        <f ca="1">IF((Score!U98=""), "",Score!U98)</f>
        <v>462</v>
      </c>
      <c r="Z96" s="239"/>
      <c r="AA96" s="239"/>
      <c r="AB96" s="839" t="s">
        <v>564</v>
      </c>
      <c r="AC96" s="239"/>
      <c r="AD96" s="239"/>
      <c r="AE96" s="839" t="s">
        <v>556</v>
      </c>
      <c r="AF96" s="239" t="s">
        <v>522</v>
      </c>
      <c r="AG96" s="239"/>
      <c r="AH96" s="839" t="s">
        <v>578</v>
      </c>
      <c r="AI96" s="239"/>
      <c r="AJ96" s="239"/>
      <c r="AK96" s="839" t="s">
        <v>593</v>
      </c>
      <c r="AL96" s="239"/>
      <c r="AM96" s="239"/>
      <c r="AN96" s="55" t="s">
        <v>453</v>
      </c>
      <c r="AO96" s="847">
        <f ca="1">IF((W96=""), "", SUMIF(SK!R$88:R$162,( ROW()+2), SK!T$88:T$162))</f>
        <v>0</v>
      </c>
      <c r="AP96" s="77"/>
      <c r="AQ96" s="849" t="str">
        <f>IF((AQ12=""),"",AQ12)</f>
        <v>303</v>
      </c>
      <c r="AR96" s="842" t="str">
        <f>AR12</f>
        <v>BRUISIE SIOUXXX</v>
      </c>
    </row>
    <row r="97" spans="1:44" ht="14.25" customHeight="1">
      <c r="A97" s="843"/>
      <c r="B97" s="845"/>
      <c r="C97" s="846"/>
      <c r="D97" s="438"/>
      <c r="E97" s="438"/>
      <c r="F97" s="840"/>
      <c r="G97" s="438"/>
      <c r="H97" s="438"/>
      <c r="I97" s="839"/>
      <c r="J97" s="438"/>
      <c r="K97" s="438"/>
      <c r="L97" s="839"/>
      <c r="M97" s="438"/>
      <c r="N97" s="438"/>
      <c r="O97" s="839"/>
      <c r="P97" s="438"/>
      <c r="Q97" s="438"/>
      <c r="R97" s="535" t="s">
        <v>455</v>
      </c>
      <c r="S97" s="848"/>
      <c r="T97" s="77"/>
      <c r="U97" s="849"/>
      <c r="V97" s="842"/>
      <c r="W97" s="843"/>
      <c r="X97" s="845"/>
      <c r="Y97" s="846"/>
      <c r="Z97" s="438"/>
      <c r="AA97" s="438"/>
      <c r="AB97" s="840"/>
      <c r="AC97" s="438"/>
      <c r="AD97" s="438"/>
      <c r="AE97" s="839"/>
      <c r="AF97" s="438"/>
      <c r="AG97" s="438"/>
      <c r="AH97" s="839"/>
      <c r="AI97" s="438"/>
      <c r="AJ97" s="438"/>
      <c r="AK97" s="839"/>
      <c r="AL97" s="438"/>
      <c r="AM97" s="438"/>
      <c r="AN97" s="535" t="s">
        <v>455</v>
      </c>
      <c r="AO97" s="848"/>
      <c r="AP97" s="77"/>
      <c r="AQ97" s="849"/>
      <c r="AR97" s="842"/>
    </row>
    <row r="98" spans="1:44" ht="14.25" customHeight="1">
      <c r="A98" s="857">
        <f ca="1">IF((Score!A100=""), "",Score!A100)</f>
        <v>6</v>
      </c>
      <c r="B98" s="853"/>
      <c r="C98" s="855" t="str">
        <f ca="1">IF((Score!B100=""), "",Score!B100)</f>
        <v>101</v>
      </c>
      <c r="D98" s="239" t="s">
        <v>454</v>
      </c>
      <c r="E98" s="239"/>
      <c r="F98" s="850" t="s">
        <v>584</v>
      </c>
      <c r="G98" s="239"/>
      <c r="H98" s="239"/>
      <c r="I98" s="850" t="s">
        <v>355</v>
      </c>
      <c r="J98" s="239"/>
      <c r="K98" s="239"/>
      <c r="L98" s="850" t="s">
        <v>565</v>
      </c>
      <c r="M98" s="239" t="s">
        <v>522</v>
      </c>
      <c r="N98" s="239"/>
      <c r="O98" s="850" t="s">
        <v>573</v>
      </c>
      <c r="P98" s="239"/>
      <c r="Q98" s="239"/>
      <c r="R98" s="55" t="s">
        <v>453</v>
      </c>
      <c r="S98" s="851">
        <f ca="1">IF((A98=""), "", SUMIF(SK!B$88:B$162,( ROW()+2), SK!D$88:D$162))</f>
        <v>0</v>
      </c>
      <c r="T98" s="77"/>
      <c r="U98" s="849" t="str">
        <f>IF((U14=""),"",U14)</f>
        <v>2</v>
      </c>
      <c r="V98" s="841" t="str">
        <f>V14</f>
        <v>CEREAL KILLER</v>
      </c>
      <c r="W98" s="857">
        <f ca="1">IF((Score!T100=""), "",Score!T100)</f>
        <v>6</v>
      </c>
      <c r="X98" s="853"/>
      <c r="Y98" s="855" t="str">
        <f ca="1">IF((Score!U100=""), "",Score!U100)</f>
        <v>3</v>
      </c>
      <c r="Z98" s="239" t="s">
        <v>522</v>
      </c>
      <c r="AA98" s="239"/>
      <c r="AB98" s="850" t="s">
        <v>560</v>
      </c>
      <c r="AC98" s="239" t="s">
        <v>522</v>
      </c>
      <c r="AD98" s="239"/>
      <c r="AE98" s="850" t="s">
        <v>597</v>
      </c>
      <c r="AF98" s="239"/>
      <c r="AG98" s="239"/>
      <c r="AH98" s="850" t="s">
        <v>575</v>
      </c>
      <c r="AI98" s="239"/>
      <c r="AJ98" s="239"/>
      <c r="AK98" s="850" t="s">
        <v>567</v>
      </c>
      <c r="AL98" s="239"/>
      <c r="AM98" s="239"/>
      <c r="AN98" s="55" t="s">
        <v>453</v>
      </c>
      <c r="AO98" s="851">
        <f ca="1">IF((W98=""), "", SUMIF(SK!R$88:R$162,( ROW()+2), SK!T$88:T$162))</f>
        <v>13</v>
      </c>
      <c r="AP98" s="77"/>
      <c r="AQ98" s="849" t="str">
        <f>IF((AQ14=""),"",AQ14)</f>
        <v>45</v>
      </c>
      <c r="AR98" s="842" t="str">
        <f>AR14</f>
        <v>FETA SLEEZE</v>
      </c>
    </row>
    <row r="99" spans="1:44" ht="14.25" customHeight="1">
      <c r="A99" s="857"/>
      <c r="B99" s="878"/>
      <c r="C99" s="855"/>
      <c r="D99" s="438"/>
      <c r="E99" s="438"/>
      <c r="F99" s="856"/>
      <c r="G99" s="438"/>
      <c r="H99" s="438"/>
      <c r="I99" s="850"/>
      <c r="J99" s="438"/>
      <c r="K99" s="438"/>
      <c r="L99" s="850"/>
      <c r="M99" s="438"/>
      <c r="N99" s="438"/>
      <c r="O99" s="850"/>
      <c r="P99" s="438"/>
      <c r="Q99" s="438"/>
      <c r="R99" s="535" t="s">
        <v>455</v>
      </c>
      <c r="S99" s="852"/>
      <c r="T99" s="77"/>
      <c r="U99" s="849"/>
      <c r="V99" s="842"/>
      <c r="W99" s="857"/>
      <c r="X99" s="878"/>
      <c r="Y99" s="855"/>
      <c r="Z99" s="438"/>
      <c r="AA99" s="438"/>
      <c r="AB99" s="856"/>
      <c r="AC99" s="438"/>
      <c r="AD99" s="438"/>
      <c r="AE99" s="850"/>
      <c r="AF99" s="438"/>
      <c r="AG99" s="438"/>
      <c r="AH99" s="850"/>
      <c r="AI99" s="438"/>
      <c r="AJ99" s="438"/>
      <c r="AK99" s="850"/>
      <c r="AL99" s="438"/>
      <c r="AM99" s="438"/>
      <c r="AN99" s="535" t="s">
        <v>455</v>
      </c>
      <c r="AO99" s="852"/>
      <c r="AP99" s="77"/>
      <c r="AQ99" s="849"/>
      <c r="AR99" s="842"/>
    </row>
    <row r="100" spans="1:44" ht="14.25" customHeight="1">
      <c r="A100" s="843">
        <f ca="1">IF((Score!A102=""), "",Score!A102)</f>
        <v>7</v>
      </c>
      <c r="B100" s="844"/>
      <c r="C100" s="846" t="str">
        <f ca="1">IF((Score!B102=""), "",Score!B102)</f>
        <v>614</v>
      </c>
      <c r="D100" s="239"/>
      <c r="E100" s="239"/>
      <c r="F100" s="839" t="s">
        <v>576</v>
      </c>
      <c r="G100" s="239" t="s">
        <v>454</v>
      </c>
      <c r="H100" s="239"/>
      <c r="I100" s="839" t="s">
        <v>580</v>
      </c>
      <c r="J100" s="239"/>
      <c r="K100" s="239"/>
      <c r="L100" s="839" t="s">
        <v>595</v>
      </c>
      <c r="M100" s="239"/>
      <c r="N100" s="239"/>
      <c r="O100" s="839" t="s">
        <v>558</v>
      </c>
      <c r="P100" s="239"/>
      <c r="Q100" s="239"/>
      <c r="R100" s="55" t="s">
        <v>453</v>
      </c>
      <c r="S100" s="847">
        <f ca="1">IF((A100=""), "", SUMIF(SK!B$88:B$162,( ROW()+2), SK!D$88:D$162))</f>
        <v>3</v>
      </c>
      <c r="T100" s="77"/>
      <c r="U100" s="849" t="str">
        <f>IF((U16=""),"",U16)</f>
        <v>218</v>
      </c>
      <c r="V100" s="841" t="str">
        <f>V16</f>
        <v>ASIAN SINSATION</v>
      </c>
      <c r="W100" s="843">
        <f ca="1">IF((Score!T102=""), "",Score!T102)</f>
        <v>7</v>
      </c>
      <c r="X100" s="844"/>
      <c r="Y100" s="846" t="str">
        <f ca="1">IF((Score!U102=""), "",Score!U102)</f>
        <v>620</v>
      </c>
      <c r="Z100" s="239"/>
      <c r="AA100" s="239"/>
      <c r="AB100" s="839" t="s">
        <v>564</v>
      </c>
      <c r="AC100" s="239"/>
      <c r="AD100" s="239"/>
      <c r="AE100" s="839" t="s">
        <v>556</v>
      </c>
      <c r="AF100" s="239"/>
      <c r="AG100" s="239"/>
      <c r="AH100" s="839" t="s">
        <v>578</v>
      </c>
      <c r="AI100" s="239"/>
      <c r="AJ100" s="239"/>
      <c r="AK100" s="839" t="s">
        <v>593</v>
      </c>
      <c r="AL100" s="239" t="s">
        <v>454</v>
      </c>
      <c r="AM100" s="239"/>
      <c r="AN100" s="55" t="s">
        <v>453</v>
      </c>
      <c r="AO100" s="847">
        <f ca="1">IF((W100=""), "", SUMIF(SK!R$88:R$162,( ROW()+2), SK!T$88:T$162))</f>
        <v>3</v>
      </c>
      <c r="AP100" s="77"/>
      <c r="AQ100" s="849" t="str">
        <f>IF((AQ16=""),"",AQ16)</f>
        <v>46</v>
      </c>
      <c r="AR100" s="842" t="str">
        <f>AR16</f>
        <v>FATAL FEMME</v>
      </c>
    </row>
    <row r="101" spans="1:44" ht="14.25" customHeight="1">
      <c r="A101" s="843"/>
      <c r="B101" s="845"/>
      <c r="C101" s="846"/>
      <c r="D101" s="438"/>
      <c r="E101" s="438"/>
      <c r="F101" s="840"/>
      <c r="G101" s="438"/>
      <c r="H101" s="438"/>
      <c r="I101" s="839"/>
      <c r="J101" s="438"/>
      <c r="K101" s="438"/>
      <c r="L101" s="839"/>
      <c r="M101" s="438"/>
      <c r="N101" s="438"/>
      <c r="O101" s="839"/>
      <c r="P101" s="438"/>
      <c r="Q101" s="438"/>
      <c r="R101" s="535" t="s">
        <v>455</v>
      </c>
      <c r="S101" s="848"/>
      <c r="T101" s="77"/>
      <c r="U101" s="849"/>
      <c r="V101" s="842"/>
      <c r="W101" s="843"/>
      <c r="X101" s="845"/>
      <c r="Y101" s="846"/>
      <c r="Z101" s="438"/>
      <c r="AA101" s="438"/>
      <c r="AB101" s="840"/>
      <c r="AC101" s="438"/>
      <c r="AD101" s="438"/>
      <c r="AE101" s="839"/>
      <c r="AF101" s="438"/>
      <c r="AG101" s="438"/>
      <c r="AH101" s="839"/>
      <c r="AI101" s="438"/>
      <c r="AJ101" s="438"/>
      <c r="AK101" s="839"/>
      <c r="AL101" s="438"/>
      <c r="AM101" s="438"/>
      <c r="AN101" s="535" t="s">
        <v>455</v>
      </c>
      <c r="AO101" s="848"/>
      <c r="AP101" s="77"/>
      <c r="AQ101" s="849"/>
      <c r="AR101" s="842"/>
    </row>
    <row r="102" spans="1:44" ht="14.25" customHeight="1">
      <c r="A102" s="857">
        <f ca="1">IF((Score!A104=""), "",Score!A104)</f>
        <v>8</v>
      </c>
      <c r="B102" s="853"/>
      <c r="C102" s="855" t="str">
        <f ca="1">IF((Score!B104=""), "",Score!B104)</f>
        <v>76</v>
      </c>
      <c r="D102" s="239"/>
      <c r="E102" s="239"/>
      <c r="F102" s="850" t="s">
        <v>576</v>
      </c>
      <c r="G102" s="239" t="s">
        <v>454</v>
      </c>
      <c r="H102" s="239"/>
      <c r="I102" s="850" t="s">
        <v>562</v>
      </c>
      <c r="J102" s="239"/>
      <c r="K102" s="239"/>
      <c r="L102" s="850" t="s">
        <v>573</v>
      </c>
      <c r="M102" s="239" t="s">
        <v>454</v>
      </c>
      <c r="N102" s="239"/>
      <c r="O102" s="850" t="s">
        <v>584</v>
      </c>
      <c r="P102" s="239"/>
      <c r="Q102" s="239"/>
      <c r="R102" s="55" t="s">
        <v>453</v>
      </c>
      <c r="S102" s="851">
        <f ca="1">IF((A102=""), "", SUMIF(SK!B$88:B$162,( ROW()+2), SK!D$88:D$162))</f>
        <v>4</v>
      </c>
      <c r="T102" s="77"/>
      <c r="U102" s="849" t="str">
        <f>IF((U18=""),"",U18)</f>
        <v>318</v>
      </c>
      <c r="V102" s="841" t="str">
        <f>V18</f>
        <v>WILLA HOEFLINCH</v>
      </c>
      <c r="W102" s="857">
        <f ca="1">IF((Score!T104=""), "",Score!T104)</f>
        <v>8</v>
      </c>
      <c r="X102" s="853"/>
      <c r="Y102" s="855" t="str">
        <f ca="1">IF((Score!U104=""), "",Score!U104)</f>
        <v>666</v>
      </c>
      <c r="Z102" s="239"/>
      <c r="AA102" s="239"/>
      <c r="AB102" s="850" t="s">
        <v>560</v>
      </c>
      <c r="AC102" s="239"/>
      <c r="AD102" s="239"/>
      <c r="AE102" s="850" t="s">
        <v>578</v>
      </c>
      <c r="AF102" s="239"/>
      <c r="AG102" s="239"/>
      <c r="AH102" s="850" t="s">
        <v>571</v>
      </c>
      <c r="AI102" s="239"/>
      <c r="AJ102" s="239"/>
      <c r="AK102" s="850" t="s">
        <v>593</v>
      </c>
      <c r="AL102" s="239" t="s">
        <v>454</v>
      </c>
      <c r="AM102" s="239"/>
      <c r="AN102" s="55" t="s">
        <v>453</v>
      </c>
      <c r="AO102" s="851">
        <f ca="1">IF((W102=""), "", SUMIF(SK!R$88:R$162,( ROW()+2), SK!T$88:T$162))</f>
        <v>0</v>
      </c>
      <c r="AP102" s="77"/>
      <c r="AQ102" s="849" t="str">
        <f>IF((AQ18=""),"",AQ18)</f>
        <v>462</v>
      </c>
      <c r="AR102" s="842" t="str">
        <f>AR18</f>
        <v>ANOMALY</v>
      </c>
    </row>
    <row r="103" spans="1:44" ht="14.25" customHeight="1">
      <c r="A103" s="857"/>
      <c r="B103" s="878"/>
      <c r="C103" s="855"/>
      <c r="D103" s="438"/>
      <c r="E103" s="438"/>
      <c r="F103" s="856"/>
      <c r="G103" s="438"/>
      <c r="H103" s="438"/>
      <c r="I103" s="850"/>
      <c r="J103" s="438"/>
      <c r="K103" s="438"/>
      <c r="L103" s="850"/>
      <c r="M103" s="438"/>
      <c r="N103" s="438"/>
      <c r="O103" s="850"/>
      <c r="P103" s="438"/>
      <c r="Q103" s="438"/>
      <c r="R103" s="535" t="s">
        <v>455</v>
      </c>
      <c r="S103" s="852"/>
      <c r="T103" s="77"/>
      <c r="U103" s="849"/>
      <c r="V103" s="842"/>
      <c r="W103" s="857"/>
      <c r="X103" s="878"/>
      <c r="Y103" s="855"/>
      <c r="Z103" s="438"/>
      <c r="AA103" s="438"/>
      <c r="AB103" s="856"/>
      <c r="AC103" s="438"/>
      <c r="AD103" s="438"/>
      <c r="AE103" s="850"/>
      <c r="AF103" s="438"/>
      <c r="AG103" s="438"/>
      <c r="AH103" s="850"/>
      <c r="AI103" s="438"/>
      <c r="AJ103" s="438"/>
      <c r="AK103" s="850"/>
      <c r="AL103" s="438"/>
      <c r="AM103" s="438"/>
      <c r="AN103" s="535" t="s">
        <v>455</v>
      </c>
      <c r="AO103" s="852"/>
      <c r="AP103" s="77"/>
      <c r="AQ103" s="849"/>
      <c r="AR103" s="842"/>
    </row>
    <row r="104" spans="1:44" ht="14.25" customHeight="1">
      <c r="A104" s="843">
        <f ca="1">IF((Score!A106=""), "",Score!A106)</f>
        <v>9</v>
      </c>
      <c r="B104" s="844"/>
      <c r="C104" s="846" t="str">
        <f ca="1">IF((Score!B106=""), "",Score!B106)</f>
        <v>69</v>
      </c>
      <c r="D104" s="239"/>
      <c r="E104" s="239"/>
      <c r="F104" s="839" t="s">
        <v>576</v>
      </c>
      <c r="G104" s="239" t="s">
        <v>522</v>
      </c>
      <c r="H104" s="239"/>
      <c r="I104" s="839" t="s">
        <v>355</v>
      </c>
      <c r="J104" s="239"/>
      <c r="K104" s="239"/>
      <c r="L104" s="839" t="s">
        <v>573</v>
      </c>
      <c r="M104" s="239" t="s">
        <v>454</v>
      </c>
      <c r="N104" s="239"/>
      <c r="O104" s="839" t="s">
        <v>595</v>
      </c>
      <c r="P104" s="239"/>
      <c r="Q104" s="239"/>
      <c r="R104" s="55" t="s">
        <v>453</v>
      </c>
      <c r="S104" s="847">
        <f ca="1">IF((A104=""), "", SUMIF(SK!B$88:B$162,( ROW()+2), SK!D$88:D$162))</f>
        <v>0</v>
      </c>
      <c r="T104" s="77"/>
      <c r="U104" s="849" t="str">
        <f>IF((U20=""),"",U20)</f>
        <v>4</v>
      </c>
      <c r="V104" s="841" t="str">
        <f>V20</f>
        <v>R.I.P. TIDE</v>
      </c>
      <c r="W104" s="843">
        <f ca="1">IF((Score!T106=""), "",Score!T106)</f>
        <v>9</v>
      </c>
      <c r="X104" s="844"/>
      <c r="Y104" s="846" t="str">
        <f ca="1">IF((Score!U106=""), "",Score!U106)</f>
        <v>28</v>
      </c>
      <c r="Z104" s="239"/>
      <c r="AA104" s="239"/>
      <c r="AB104" s="839" t="s">
        <v>575</v>
      </c>
      <c r="AC104" s="239"/>
      <c r="AD104" s="239"/>
      <c r="AE104" s="839" t="s">
        <v>597</v>
      </c>
      <c r="AF104" s="239"/>
      <c r="AG104" s="239"/>
      <c r="AH104" s="839" t="s">
        <v>556</v>
      </c>
      <c r="AI104" s="239"/>
      <c r="AJ104" s="239"/>
      <c r="AK104" s="839" t="s">
        <v>593</v>
      </c>
      <c r="AL104" s="239" t="s">
        <v>522</v>
      </c>
      <c r="AM104" s="239"/>
      <c r="AN104" s="55" t="s">
        <v>453</v>
      </c>
      <c r="AO104" s="847">
        <f ca="1">IF((W104=""), "", SUMIF(SK!R$88:R$162,( ROW()+2), SK!T$88:T$162))</f>
        <v>0</v>
      </c>
      <c r="AP104" s="77"/>
      <c r="AQ104" s="849" t="str">
        <f>IF((AQ20=""),"",AQ20)</f>
        <v>620</v>
      </c>
      <c r="AR104" s="842" t="str">
        <f>AR20</f>
        <v>LAZER BEAM</v>
      </c>
    </row>
    <row r="105" spans="1:44" ht="14.25" customHeight="1">
      <c r="A105" s="843"/>
      <c r="B105" s="845"/>
      <c r="C105" s="846"/>
      <c r="D105" s="438"/>
      <c r="E105" s="438"/>
      <c r="F105" s="840"/>
      <c r="G105" s="438"/>
      <c r="H105" s="438"/>
      <c r="I105" s="839"/>
      <c r="J105" s="438"/>
      <c r="K105" s="438"/>
      <c r="L105" s="839"/>
      <c r="M105" s="438"/>
      <c r="N105" s="438"/>
      <c r="O105" s="839"/>
      <c r="P105" s="438"/>
      <c r="Q105" s="438"/>
      <c r="R105" s="535" t="s">
        <v>455</v>
      </c>
      <c r="S105" s="848"/>
      <c r="T105" s="77"/>
      <c r="U105" s="849"/>
      <c r="V105" s="842"/>
      <c r="W105" s="843"/>
      <c r="X105" s="845"/>
      <c r="Y105" s="846"/>
      <c r="Z105" s="438"/>
      <c r="AA105" s="438"/>
      <c r="AB105" s="840"/>
      <c r="AC105" s="438"/>
      <c r="AD105" s="438"/>
      <c r="AE105" s="839"/>
      <c r="AF105" s="438"/>
      <c r="AG105" s="438"/>
      <c r="AH105" s="839"/>
      <c r="AI105" s="438"/>
      <c r="AJ105" s="438"/>
      <c r="AK105" s="839"/>
      <c r="AL105" s="438"/>
      <c r="AM105" s="438"/>
      <c r="AN105" s="535" t="s">
        <v>455</v>
      </c>
      <c r="AO105" s="848"/>
      <c r="AP105" s="77"/>
      <c r="AQ105" s="849"/>
      <c r="AR105" s="842"/>
    </row>
    <row r="106" spans="1:44" ht="14.25" customHeight="1">
      <c r="A106" s="857">
        <f ca="1">IF((Score!A108=""), "",Score!A108)</f>
        <v>10</v>
      </c>
      <c r="B106" s="853"/>
      <c r="C106" s="855" t="str">
        <f ca="1">IF((Score!B108=""), "",Score!B108)</f>
        <v>614</v>
      </c>
      <c r="D106" s="239"/>
      <c r="E106" s="239"/>
      <c r="F106" s="850" t="s">
        <v>576</v>
      </c>
      <c r="G106" s="239"/>
      <c r="H106" s="239"/>
      <c r="I106" s="850" t="s">
        <v>558</v>
      </c>
      <c r="J106" s="239"/>
      <c r="K106" s="239"/>
      <c r="L106" s="850" t="s">
        <v>573</v>
      </c>
      <c r="M106" s="239" t="s">
        <v>522</v>
      </c>
      <c r="N106" s="239"/>
      <c r="O106" s="850" t="s">
        <v>595</v>
      </c>
      <c r="P106" s="239"/>
      <c r="Q106" s="239"/>
      <c r="R106" s="55" t="s">
        <v>453</v>
      </c>
      <c r="S106" s="851">
        <f ca="1">IF((A106=""), "", SUMIF(SK!B$88:B$162,( ROW()+2), SK!D$88:D$162))</f>
        <v>0</v>
      </c>
      <c r="T106" s="77"/>
      <c r="U106" s="849" t="str">
        <f>IF((U22=""),"",U22)</f>
        <v>614</v>
      </c>
      <c r="V106" s="841" t="str">
        <f>V22</f>
        <v>G-ROCKET</v>
      </c>
      <c r="W106" s="857">
        <f ca="1">IF((Score!T108=""), "",Score!T108)</f>
        <v>10</v>
      </c>
      <c r="X106" s="853"/>
      <c r="Y106" s="855" t="str">
        <f ca="1">IF((Score!U108=""), "",Score!U108)</f>
        <v>462</v>
      </c>
      <c r="Z106" s="239"/>
      <c r="AA106" s="239"/>
      <c r="AB106" s="850" t="s">
        <v>560</v>
      </c>
      <c r="AC106" s="239"/>
      <c r="AD106" s="239"/>
      <c r="AE106" s="850" t="s">
        <v>578</v>
      </c>
      <c r="AF106" s="239"/>
      <c r="AG106" s="239"/>
      <c r="AH106" s="850" t="s">
        <v>567</v>
      </c>
      <c r="AI106" s="239"/>
      <c r="AJ106" s="239"/>
      <c r="AK106" s="850" t="s">
        <v>353</v>
      </c>
      <c r="AL106" s="239"/>
      <c r="AM106" s="239"/>
      <c r="AN106" s="55" t="s">
        <v>453</v>
      </c>
      <c r="AO106" s="851">
        <f ca="1">IF((W106=""), "", SUMIF(SK!R$88:R$162,( ROW()+2), SK!T$88:T$162))</f>
        <v>0</v>
      </c>
      <c r="AP106" s="77"/>
      <c r="AQ106" s="849" t="str">
        <f>IF((AQ22=""),"",AQ22)</f>
        <v>666</v>
      </c>
      <c r="AR106" s="842" t="str">
        <f>AR22</f>
        <v>ALLY SIN SHOVERLAND</v>
      </c>
    </row>
    <row r="107" spans="1:44" ht="14.25" customHeight="1">
      <c r="A107" s="857"/>
      <c r="B107" s="878"/>
      <c r="C107" s="855"/>
      <c r="D107" s="438"/>
      <c r="E107" s="438"/>
      <c r="F107" s="856"/>
      <c r="G107" s="438"/>
      <c r="H107" s="438"/>
      <c r="I107" s="850"/>
      <c r="J107" s="438"/>
      <c r="K107" s="438"/>
      <c r="L107" s="850"/>
      <c r="M107" s="438"/>
      <c r="N107" s="438"/>
      <c r="O107" s="850"/>
      <c r="P107" s="438"/>
      <c r="Q107" s="438"/>
      <c r="R107" s="535" t="s">
        <v>455</v>
      </c>
      <c r="S107" s="852"/>
      <c r="T107" s="77"/>
      <c r="U107" s="849"/>
      <c r="V107" s="842"/>
      <c r="W107" s="857"/>
      <c r="X107" s="878"/>
      <c r="Y107" s="855"/>
      <c r="Z107" s="438"/>
      <c r="AA107" s="438"/>
      <c r="AB107" s="856"/>
      <c r="AC107" s="438"/>
      <c r="AD107" s="438"/>
      <c r="AE107" s="850"/>
      <c r="AF107" s="438"/>
      <c r="AG107" s="438"/>
      <c r="AH107" s="850"/>
      <c r="AI107" s="438"/>
      <c r="AJ107" s="438"/>
      <c r="AK107" s="850"/>
      <c r="AL107" s="438"/>
      <c r="AM107" s="438"/>
      <c r="AN107" s="535" t="s">
        <v>455</v>
      </c>
      <c r="AO107" s="852"/>
      <c r="AP107" s="77"/>
      <c r="AQ107" s="849"/>
      <c r="AR107" s="842"/>
    </row>
    <row r="108" spans="1:44" ht="14.25" customHeight="1">
      <c r="A108" s="843">
        <f ca="1">IF((Score!A110=""), "",Score!A110)</f>
        <v>11</v>
      </c>
      <c r="B108" s="844"/>
      <c r="C108" s="846" t="str">
        <f ca="1">IF((Score!B110=""), "",Score!B110)</f>
        <v>101</v>
      </c>
      <c r="D108" s="239"/>
      <c r="E108" s="239"/>
      <c r="F108" s="839" t="s">
        <v>573</v>
      </c>
      <c r="G108" s="239"/>
      <c r="H108" s="239"/>
      <c r="I108" s="839" t="s">
        <v>569</v>
      </c>
      <c r="J108" s="239"/>
      <c r="K108" s="239"/>
      <c r="L108" s="839" t="s">
        <v>355</v>
      </c>
      <c r="M108" s="239"/>
      <c r="N108" s="239"/>
      <c r="O108" s="839" t="s">
        <v>558</v>
      </c>
      <c r="P108" s="239"/>
      <c r="Q108" s="239"/>
      <c r="R108" s="55" t="s">
        <v>453</v>
      </c>
      <c r="S108" s="847">
        <f ca="1">IF((A108=""), "", SUMIF(SK!B$88:B$162,( ROW()+2), SK!D$88:D$162))</f>
        <v>0</v>
      </c>
      <c r="T108" s="77"/>
      <c r="U108" s="849" t="str">
        <f>IF((U24=""),"",U24)</f>
        <v>69</v>
      </c>
      <c r="V108" s="841" t="str">
        <f>V24</f>
        <v>PUSHYCAT</v>
      </c>
      <c r="W108" s="843">
        <f ca="1">IF((Score!T110=""), "",Score!T110)</f>
        <v>11</v>
      </c>
      <c r="X108" s="844"/>
      <c r="Y108" s="846" t="str">
        <f ca="1">IF((Score!U110=""), "",Score!U110)</f>
        <v>666</v>
      </c>
      <c r="Z108" s="239"/>
      <c r="AA108" s="239"/>
      <c r="AB108" s="839" t="s">
        <v>564</v>
      </c>
      <c r="AC108" s="239"/>
      <c r="AD108" s="239"/>
      <c r="AE108" s="839" t="s">
        <v>571</v>
      </c>
      <c r="AF108" s="239" t="s">
        <v>454</v>
      </c>
      <c r="AG108" s="239"/>
      <c r="AH108" s="839" t="s">
        <v>556</v>
      </c>
      <c r="AI108" s="239"/>
      <c r="AJ108" s="239"/>
      <c r="AK108" s="839" t="s">
        <v>593</v>
      </c>
      <c r="AL108" s="239"/>
      <c r="AM108" s="239"/>
      <c r="AN108" s="55" t="s">
        <v>453</v>
      </c>
      <c r="AO108" s="847">
        <f ca="1">IF((W108=""), "", SUMIF(SK!R$88:R$162,( ROW()+2), SK!T$88:T$162))</f>
        <v>2</v>
      </c>
      <c r="AP108" s="77"/>
      <c r="AQ108" s="849" t="str">
        <f>IF((AQ24=""),"",AQ24)</f>
        <v>B00M</v>
      </c>
      <c r="AR108" s="842" t="str">
        <f>AR24</f>
        <v>DOOM SHAKALAKA</v>
      </c>
    </row>
    <row r="109" spans="1:44" ht="14.25" customHeight="1">
      <c r="A109" s="843"/>
      <c r="B109" s="845"/>
      <c r="C109" s="846"/>
      <c r="D109" s="438"/>
      <c r="E109" s="438"/>
      <c r="F109" s="840"/>
      <c r="G109" s="438"/>
      <c r="H109" s="438"/>
      <c r="I109" s="839"/>
      <c r="J109" s="438"/>
      <c r="K109" s="438"/>
      <c r="L109" s="839"/>
      <c r="M109" s="438"/>
      <c r="N109" s="438"/>
      <c r="O109" s="839"/>
      <c r="P109" s="438"/>
      <c r="Q109" s="438"/>
      <c r="R109" s="535" t="s">
        <v>455</v>
      </c>
      <c r="S109" s="848"/>
      <c r="T109" s="77"/>
      <c r="U109" s="849"/>
      <c r="V109" s="842"/>
      <c r="W109" s="843"/>
      <c r="X109" s="845"/>
      <c r="Y109" s="846"/>
      <c r="Z109" s="438"/>
      <c r="AA109" s="438"/>
      <c r="AB109" s="840"/>
      <c r="AC109" s="438"/>
      <c r="AD109" s="438"/>
      <c r="AE109" s="839"/>
      <c r="AF109" s="438"/>
      <c r="AG109" s="438"/>
      <c r="AH109" s="839"/>
      <c r="AI109" s="438"/>
      <c r="AJ109" s="438"/>
      <c r="AK109" s="839"/>
      <c r="AL109" s="438"/>
      <c r="AM109" s="438"/>
      <c r="AN109" s="535" t="s">
        <v>455</v>
      </c>
      <c r="AO109" s="848"/>
      <c r="AP109" s="77"/>
      <c r="AQ109" s="849"/>
      <c r="AR109" s="842"/>
    </row>
    <row r="110" spans="1:44" ht="14.25" customHeight="1">
      <c r="A110" s="857">
        <f ca="1">IF((Score!A112=""), "",Score!A112)</f>
        <v>12</v>
      </c>
      <c r="B110" s="853"/>
      <c r="C110" s="855" t="str">
        <f ca="1">IF((Score!B112=""), "",Score!B112)</f>
        <v>69</v>
      </c>
      <c r="D110" s="239" t="s">
        <v>522</v>
      </c>
      <c r="E110" s="239"/>
      <c r="F110" s="850" t="s">
        <v>576</v>
      </c>
      <c r="G110" s="239"/>
      <c r="H110" s="239"/>
      <c r="I110" s="850" t="s">
        <v>595</v>
      </c>
      <c r="J110" s="239" t="s">
        <v>522</v>
      </c>
      <c r="K110" s="239"/>
      <c r="L110" s="850" t="s">
        <v>584</v>
      </c>
      <c r="M110" s="239" t="s">
        <v>454</v>
      </c>
      <c r="N110" s="239"/>
      <c r="O110" s="850" t="s">
        <v>580</v>
      </c>
      <c r="P110" s="239" t="s">
        <v>454</v>
      </c>
      <c r="Q110" s="239"/>
      <c r="R110" s="55" t="s">
        <v>453</v>
      </c>
      <c r="S110" s="851">
        <f ca="1">IF((A110=""), "", SUMIF(SK!B$88:B$162,( ROW()+2), SK!D$88:D$162))</f>
        <v>5</v>
      </c>
      <c r="T110" s="77"/>
      <c r="U110" s="849" t="str">
        <f>IF((U26=""),"",U26)</f>
        <v>7</v>
      </c>
      <c r="V110" s="841" t="str">
        <f>V26</f>
        <v>DORA THE DESTROYER</v>
      </c>
      <c r="W110" s="857">
        <f ca="1">IF((Score!T112=""), "",Score!T112)</f>
        <v>12</v>
      </c>
      <c r="X110" s="853"/>
      <c r="Y110" s="855" t="str">
        <f ca="1">IF((Score!U112=""), "",Score!U112)</f>
        <v>3</v>
      </c>
      <c r="Z110" s="239" t="s">
        <v>454</v>
      </c>
      <c r="AA110" s="239"/>
      <c r="AB110" s="850" t="s">
        <v>578</v>
      </c>
      <c r="AC110" s="239"/>
      <c r="AD110" s="239"/>
      <c r="AE110" s="850" t="s">
        <v>571</v>
      </c>
      <c r="AF110" s="239" t="s">
        <v>522</v>
      </c>
      <c r="AG110" s="239" t="s">
        <v>454</v>
      </c>
      <c r="AH110" s="850" t="s">
        <v>575</v>
      </c>
      <c r="AI110" s="239" t="s">
        <v>522</v>
      </c>
      <c r="AJ110" s="239"/>
      <c r="AK110" s="850" t="s">
        <v>597</v>
      </c>
      <c r="AL110" s="239"/>
      <c r="AM110" s="239"/>
      <c r="AN110" s="55" t="s">
        <v>453</v>
      </c>
      <c r="AO110" s="851">
        <f ca="1">IF((W110=""), "", SUMIF(SK!R$88:R$162,( ROW()+2), SK!T$88:T$162))</f>
        <v>15</v>
      </c>
      <c r="AP110" s="77"/>
      <c r="AQ110" s="849" t="str">
        <f>IF((AQ26=""),"",AQ26)</f>
        <v>N20</v>
      </c>
      <c r="AR110" s="842" t="str">
        <f>AR26</f>
        <v>COOL WHIP</v>
      </c>
    </row>
    <row r="111" spans="1:44" ht="14.25" customHeight="1">
      <c r="A111" s="857"/>
      <c r="B111" s="878"/>
      <c r="C111" s="855"/>
      <c r="D111" s="438"/>
      <c r="E111" s="438"/>
      <c r="F111" s="856"/>
      <c r="G111" s="438"/>
      <c r="H111" s="438"/>
      <c r="I111" s="850"/>
      <c r="J111" s="438"/>
      <c r="K111" s="438"/>
      <c r="L111" s="850"/>
      <c r="M111" s="438"/>
      <c r="N111" s="438"/>
      <c r="O111" s="850"/>
      <c r="P111" s="438"/>
      <c r="Q111" s="438"/>
      <c r="R111" s="535" t="s">
        <v>455</v>
      </c>
      <c r="S111" s="852"/>
      <c r="T111" s="77"/>
      <c r="U111" s="849"/>
      <c r="V111" s="842"/>
      <c r="W111" s="857"/>
      <c r="X111" s="878"/>
      <c r="Y111" s="855"/>
      <c r="Z111" s="438"/>
      <c r="AA111" s="438"/>
      <c r="AB111" s="856"/>
      <c r="AC111" s="438"/>
      <c r="AD111" s="438"/>
      <c r="AE111" s="850"/>
      <c r="AF111" s="438"/>
      <c r="AG111" s="438"/>
      <c r="AH111" s="850"/>
      <c r="AI111" s="438"/>
      <c r="AJ111" s="438"/>
      <c r="AK111" s="850"/>
      <c r="AL111" s="438"/>
      <c r="AM111" s="438"/>
      <c r="AN111" s="535" t="s">
        <v>455</v>
      </c>
      <c r="AO111" s="852"/>
      <c r="AP111" s="77"/>
      <c r="AQ111" s="849"/>
      <c r="AR111" s="842"/>
    </row>
    <row r="112" spans="1:44" ht="14.25" customHeight="1">
      <c r="A112" s="843">
        <f ca="1">IF((Score!A114=""), "",Score!A114)</f>
        <v>13</v>
      </c>
      <c r="B112" s="844"/>
      <c r="C112" s="846" t="str">
        <f ca="1">IF((Score!B114=""), "",Score!B114)</f>
        <v>76</v>
      </c>
      <c r="D112" s="239"/>
      <c r="E112" s="239"/>
      <c r="F112" s="839" t="s">
        <v>595</v>
      </c>
      <c r="G112" s="239"/>
      <c r="H112" s="239"/>
      <c r="I112" s="839" t="s">
        <v>576</v>
      </c>
      <c r="J112" s="239" t="s">
        <v>454</v>
      </c>
      <c r="K112" s="239"/>
      <c r="L112" s="839" t="s">
        <v>584</v>
      </c>
      <c r="M112" s="239" t="s">
        <v>454</v>
      </c>
      <c r="N112" s="239"/>
      <c r="O112" s="839" t="s">
        <v>580</v>
      </c>
      <c r="P112" s="239" t="s">
        <v>522</v>
      </c>
      <c r="Q112" s="239"/>
      <c r="R112" s="55" t="s">
        <v>453</v>
      </c>
      <c r="S112" s="847">
        <f ca="1">IF((A112=""), "", SUMIF(SK!B$88:B$162,( ROW()+2), SK!D$88:D$162))</f>
        <v>10</v>
      </c>
      <c r="T112" s="77"/>
      <c r="U112" s="849" t="str">
        <f>IF((U28=""),"",U28)</f>
        <v>76</v>
      </c>
      <c r="V112" s="841" t="str">
        <f>V28</f>
        <v>MAIDEN AMERICA</v>
      </c>
      <c r="W112" s="843">
        <f ca="1">IF((Score!T114=""), "",Score!T114)</f>
        <v>13</v>
      </c>
      <c r="X112" s="844"/>
      <c r="Y112" s="846" t="str">
        <f ca="1">IF((Score!U114=""), "",Score!U114)</f>
        <v>3</v>
      </c>
      <c r="Z112" s="239" t="s">
        <v>454</v>
      </c>
      <c r="AA112" s="239"/>
      <c r="AB112" s="839" t="s">
        <v>578</v>
      </c>
      <c r="AC112" s="239" t="s">
        <v>454</v>
      </c>
      <c r="AD112" s="239"/>
      <c r="AE112" s="839" t="s">
        <v>571</v>
      </c>
      <c r="AF112" s="239" t="s">
        <v>522</v>
      </c>
      <c r="AG112" s="239"/>
      <c r="AH112" s="839" t="s">
        <v>564</v>
      </c>
      <c r="AI112" s="239"/>
      <c r="AJ112" s="239"/>
      <c r="AK112" s="839" t="s">
        <v>556</v>
      </c>
      <c r="AL112" s="239"/>
      <c r="AM112" s="239"/>
      <c r="AN112" s="55" t="s">
        <v>453</v>
      </c>
      <c r="AO112" s="847">
        <f ca="1">IF((W112=""), "", SUMIF(SK!R$88:R$162,( ROW()+2), SK!T$88:T$162))</f>
        <v>0</v>
      </c>
      <c r="AP112" s="77"/>
      <c r="AQ112" s="849" t="str">
        <f>IF((AQ28=""),"",AQ28)</f>
        <v>W00T</v>
      </c>
      <c r="AR112" s="842" t="str">
        <f>AR28</f>
        <v>GENNIFERAL</v>
      </c>
    </row>
    <row r="113" spans="1:44" ht="14.25" customHeight="1">
      <c r="A113" s="843"/>
      <c r="B113" s="845"/>
      <c r="C113" s="846"/>
      <c r="D113" s="438"/>
      <c r="E113" s="438"/>
      <c r="F113" s="840"/>
      <c r="G113" s="438"/>
      <c r="H113" s="438"/>
      <c r="I113" s="839"/>
      <c r="J113" s="438"/>
      <c r="K113" s="438"/>
      <c r="L113" s="839"/>
      <c r="M113" s="438"/>
      <c r="N113" s="438"/>
      <c r="O113" s="839"/>
      <c r="P113" s="438"/>
      <c r="Q113" s="438"/>
      <c r="R113" s="535" t="s">
        <v>455</v>
      </c>
      <c r="S113" s="848"/>
      <c r="T113" s="77"/>
      <c r="U113" s="849"/>
      <c r="V113" s="842"/>
      <c r="W113" s="843"/>
      <c r="X113" s="845"/>
      <c r="Y113" s="846"/>
      <c r="Z113" s="438"/>
      <c r="AA113" s="438"/>
      <c r="AB113" s="840"/>
      <c r="AC113" s="438"/>
      <c r="AD113" s="438"/>
      <c r="AE113" s="839"/>
      <c r="AF113" s="438"/>
      <c r="AG113" s="438"/>
      <c r="AH113" s="839"/>
      <c r="AI113" s="438"/>
      <c r="AJ113" s="438"/>
      <c r="AK113" s="839"/>
      <c r="AL113" s="438"/>
      <c r="AM113" s="438"/>
      <c r="AN113" s="535" t="s">
        <v>455</v>
      </c>
      <c r="AO113" s="848"/>
      <c r="AP113" s="77"/>
      <c r="AQ113" s="849"/>
      <c r="AR113" s="842"/>
    </row>
    <row r="114" spans="1:44" ht="14.25" customHeight="1">
      <c r="A114" s="857">
        <f ca="1">IF((Score!A116=""), "",Score!A116)</f>
        <v>14</v>
      </c>
      <c r="B114" s="853"/>
      <c r="C114" s="855" t="str">
        <f ca="1">IF((Score!B116=""), "",Score!B116)</f>
        <v>614</v>
      </c>
      <c r="D114" s="239"/>
      <c r="E114" s="239"/>
      <c r="F114" s="850" t="s">
        <v>595</v>
      </c>
      <c r="G114" s="239"/>
      <c r="H114" s="239"/>
      <c r="I114" s="850" t="s">
        <v>576</v>
      </c>
      <c r="J114" s="239" t="s">
        <v>454</v>
      </c>
      <c r="K114" s="239"/>
      <c r="L114" s="850" t="s">
        <v>584</v>
      </c>
      <c r="M114" s="239" t="s">
        <v>522</v>
      </c>
      <c r="N114" s="239"/>
      <c r="O114" s="850" t="s">
        <v>573</v>
      </c>
      <c r="P114" s="239"/>
      <c r="Q114" s="239"/>
      <c r="R114" s="55" t="s">
        <v>453</v>
      </c>
      <c r="S114" s="851">
        <f ca="1">IF((A114=""), "", SUMIF(SK!B$88:B$162,( ROW()+2), SK!D$88:D$162))</f>
        <v>1</v>
      </c>
      <c r="T114" s="77"/>
      <c r="U114" s="849" t="str">
        <f>IF((U30=""),"",U30)</f>
        <v>95</v>
      </c>
      <c r="V114" s="841" t="str">
        <f>V30</f>
        <v>MUTANT JEAN</v>
      </c>
      <c r="W114" s="857">
        <f ca="1">IF((Score!T116=""), "",Score!T116)</f>
        <v>14</v>
      </c>
      <c r="X114" s="853"/>
      <c r="Y114" s="855" t="str">
        <f ca="1">IF((Score!U116=""), "",Score!U116)</f>
        <v>3</v>
      </c>
      <c r="Z114" s="239" t="s">
        <v>522</v>
      </c>
      <c r="AA114" s="239"/>
      <c r="AB114" s="850" t="s">
        <v>578</v>
      </c>
      <c r="AC114" s="239" t="s">
        <v>522</v>
      </c>
      <c r="AD114" s="239"/>
      <c r="AE114" s="850" t="s">
        <v>560</v>
      </c>
      <c r="AF114" s="239"/>
      <c r="AG114" s="239"/>
      <c r="AH114" s="850" t="s">
        <v>575</v>
      </c>
      <c r="AI114" s="239"/>
      <c r="AJ114" s="239"/>
      <c r="AK114" s="850" t="s">
        <v>597</v>
      </c>
      <c r="AL114" s="239"/>
      <c r="AM114" s="239"/>
      <c r="AN114" s="55" t="s">
        <v>453</v>
      </c>
      <c r="AO114" s="851">
        <f ca="1">IF((W114=""), "", SUMIF(SK!R$88:R$162,( ROW()+2), SK!T$88:T$162))</f>
        <v>0</v>
      </c>
      <c r="AP114" s="77"/>
      <c r="AQ114" s="849" t="str">
        <f>IF((AQ30=""),"",AQ30)</f>
        <v>8</v>
      </c>
      <c r="AR114" s="842" t="str">
        <f>AR30</f>
        <v>GHETTO BARBIE (ALT)</v>
      </c>
    </row>
    <row r="115" spans="1:44" ht="14.25" customHeight="1">
      <c r="A115" s="857"/>
      <c r="B115" s="878"/>
      <c r="C115" s="855"/>
      <c r="D115" s="438"/>
      <c r="E115" s="438"/>
      <c r="F115" s="856"/>
      <c r="G115" s="438"/>
      <c r="H115" s="438"/>
      <c r="I115" s="850"/>
      <c r="J115" s="438"/>
      <c r="K115" s="438"/>
      <c r="L115" s="850"/>
      <c r="M115" s="438"/>
      <c r="N115" s="438"/>
      <c r="O115" s="850"/>
      <c r="P115" s="438"/>
      <c r="Q115" s="438"/>
      <c r="R115" s="535" t="s">
        <v>455</v>
      </c>
      <c r="S115" s="852"/>
      <c r="T115" s="77"/>
      <c r="U115" s="849"/>
      <c r="V115" s="842"/>
      <c r="W115" s="857"/>
      <c r="X115" s="878"/>
      <c r="Y115" s="855"/>
      <c r="Z115" s="438"/>
      <c r="AA115" s="438"/>
      <c r="AB115" s="856"/>
      <c r="AC115" s="438"/>
      <c r="AD115" s="438"/>
      <c r="AE115" s="850"/>
      <c r="AF115" s="438"/>
      <c r="AG115" s="438"/>
      <c r="AH115" s="850"/>
      <c r="AI115" s="438"/>
      <c r="AJ115" s="438"/>
      <c r="AK115" s="850"/>
      <c r="AL115" s="438"/>
      <c r="AM115" s="438"/>
      <c r="AN115" s="535" t="s">
        <v>455</v>
      </c>
      <c r="AO115" s="852"/>
      <c r="AP115" s="77"/>
      <c r="AQ115" s="849"/>
      <c r="AR115" s="842"/>
    </row>
    <row r="116" spans="1:44" ht="14.25" customHeight="1">
      <c r="A116" s="843">
        <f ca="1">IF((Score!A118=""), "",Score!A118)</f>
        <v>15</v>
      </c>
      <c r="B116" s="844"/>
      <c r="C116" s="846" t="str">
        <f ca="1">IF((Score!B118=""), "",Score!B118)</f>
        <v>105</v>
      </c>
      <c r="D116" s="239"/>
      <c r="E116" s="239"/>
      <c r="F116" s="839" t="s">
        <v>595</v>
      </c>
      <c r="G116" s="239"/>
      <c r="H116" s="239"/>
      <c r="I116" s="839" t="s">
        <v>576</v>
      </c>
      <c r="J116" s="239" t="s">
        <v>522</v>
      </c>
      <c r="K116" s="239"/>
      <c r="L116" s="839" t="s">
        <v>584</v>
      </c>
      <c r="M116" s="239"/>
      <c r="N116" s="239"/>
      <c r="O116" s="839" t="s">
        <v>573</v>
      </c>
      <c r="P116" s="239"/>
      <c r="Q116" s="239"/>
      <c r="R116" s="55" t="s">
        <v>453</v>
      </c>
      <c r="S116" s="847">
        <f ca="1">IF((A116=""), "", SUMIF(SK!B$88:B$162,( ROW()+2), SK!D$88:D$162))</f>
        <v>0</v>
      </c>
      <c r="T116" s="77"/>
      <c r="U116" s="849" t="str">
        <f>IF((U32=""),"",U32)</f>
        <v>1980</v>
      </c>
      <c r="V116" s="841" t="str">
        <f>V32</f>
        <v>SHIVA DIVA (ALT)</v>
      </c>
      <c r="W116" s="843">
        <f ca="1">IF((Score!T118=""), "",Score!T118)</f>
        <v>15</v>
      </c>
      <c r="X116" s="844"/>
      <c r="Y116" s="846" t="str">
        <f ca="1">IF((Score!U118=""), "",Score!U118)</f>
        <v>620</v>
      </c>
      <c r="Z116" s="239"/>
      <c r="AA116" s="239"/>
      <c r="AB116" s="839" t="s">
        <v>564</v>
      </c>
      <c r="AC116" s="239"/>
      <c r="AD116" s="239"/>
      <c r="AE116" s="839" t="s">
        <v>571</v>
      </c>
      <c r="AF116" s="239"/>
      <c r="AG116" s="239"/>
      <c r="AH116" s="839" t="s">
        <v>556</v>
      </c>
      <c r="AI116" s="239" t="s">
        <v>454</v>
      </c>
      <c r="AJ116" s="239"/>
      <c r="AK116" s="839" t="s">
        <v>593</v>
      </c>
      <c r="AL116" s="239"/>
      <c r="AM116" s="239"/>
      <c r="AN116" s="55" t="s">
        <v>453</v>
      </c>
      <c r="AO116" s="847">
        <f ca="1">IF((W116=""), "", SUMIF(SK!R$88:R$162,( ROW()+2), SK!T$88:T$162))</f>
        <v>3</v>
      </c>
      <c r="AP116" s="77"/>
      <c r="AQ116" s="849" t="str">
        <f>IF((AQ32=""),"",AQ32)</f>
        <v>MGS4</v>
      </c>
      <c r="AR116" s="842" t="str">
        <f>AR32</f>
        <v>MERYL SLAUGHTERBURGH (ALT)</v>
      </c>
    </row>
    <row r="117" spans="1:44" ht="14.25" customHeight="1">
      <c r="A117" s="843"/>
      <c r="B117" s="845"/>
      <c r="C117" s="846"/>
      <c r="D117" s="438"/>
      <c r="E117" s="438"/>
      <c r="F117" s="840"/>
      <c r="G117" s="438"/>
      <c r="H117" s="438"/>
      <c r="I117" s="839"/>
      <c r="J117" s="438"/>
      <c r="K117" s="438"/>
      <c r="L117" s="839"/>
      <c r="M117" s="438"/>
      <c r="N117" s="438"/>
      <c r="O117" s="839"/>
      <c r="P117" s="438"/>
      <c r="Q117" s="438"/>
      <c r="R117" s="535" t="s">
        <v>455</v>
      </c>
      <c r="S117" s="848"/>
      <c r="T117" s="77"/>
      <c r="U117" s="849"/>
      <c r="V117" s="842"/>
      <c r="W117" s="843"/>
      <c r="X117" s="845"/>
      <c r="Y117" s="846"/>
      <c r="Z117" s="438"/>
      <c r="AA117" s="438"/>
      <c r="AB117" s="840"/>
      <c r="AC117" s="438"/>
      <c r="AD117" s="438"/>
      <c r="AE117" s="839"/>
      <c r="AF117" s="438"/>
      <c r="AG117" s="438"/>
      <c r="AH117" s="839"/>
      <c r="AI117" s="438"/>
      <c r="AJ117" s="438"/>
      <c r="AK117" s="839"/>
      <c r="AL117" s="438"/>
      <c r="AM117" s="438"/>
      <c r="AN117" s="535" t="s">
        <v>455</v>
      </c>
      <c r="AO117" s="848"/>
      <c r="AP117" s="77"/>
      <c r="AQ117" s="849"/>
      <c r="AR117" s="842"/>
    </row>
    <row r="118" spans="1:44" ht="14.25" customHeight="1">
      <c r="A118" s="857">
        <f ca="1">IF((Score!A120=""), "",Score!A120)</f>
        <v>16</v>
      </c>
      <c r="B118" s="853"/>
      <c r="C118" s="855" t="str">
        <f ca="1">IF((Score!B120=""), "",Score!B120)</f>
        <v>76</v>
      </c>
      <c r="D118" s="239"/>
      <c r="E118" s="239"/>
      <c r="F118" s="850" t="s">
        <v>595</v>
      </c>
      <c r="G118" s="239"/>
      <c r="H118" s="239"/>
      <c r="I118" s="850" t="s">
        <v>576</v>
      </c>
      <c r="J118" s="239"/>
      <c r="K118" s="239"/>
      <c r="L118" s="850" t="s">
        <v>584</v>
      </c>
      <c r="M118" s="239"/>
      <c r="N118" s="239"/>
      <c r="O118" s="850" t="s">
        <v>573</v>
      </c>
      <c r="P118" s="239"/>
      <c r="Q118" s="239"/>
      <c r="R118" s="55" t="s">
        <v>453</v>
      </c>
      <c r="S118" s="851">
        <f ca="1">IF((A118=""), "", SUMIF(SK!B$88:B$162,( ROW()+2), SK!D$88:D$162))</f>
        <v>0</v>
      </c>
      <c r="T118" s="77"/>
      <c r="U118" s="849" t="str">
        <f>IF((U34=""),"",U34)</f>
        <v>313</v>
      </c>
      <c r="V118" s="841" t="str">
        <f>V34</f>
        <v>HATERADE (ALT)</v>
      </c>
      <c r="W118" s="857">
        <f ca="1">IF((Score!T120=""), "",Score!T120)</f>
        <v>16</v>
      </c>
      <c r="X118" s="853"/>
      <c r="Y118" s="855" t="str">
        <f ca="1">IF((Score!U120=""), "",Score!U120)</f>
        <v>666</v>
      </c>
      <c r="Z118" s="239"/>
      <c r="AA118" s="239"/>
      <c r="AB118" s="850" t="s">
        <v>567</v>
      </c>
      <c r="AC118" s="239"/>
      <c r="AD118" s="239"/>
      <c r="AE118" s="850" t="s">
        <v>560</v>
      </c>
      <c r="AF118" s="239" t="s">
        <v>454</v>
      </c>
      <c r="AG118" s="239"/>
      <c r="AH118" s="850" t="s">
        <v>556</v>
      </c>
      <c r="AI118" s="239" t="s">
        <v>454</v>
      </c>
      <c r="AJ118" s="239"/>
      <c r="AK118" s="850" t="s">
        <v>578</v>
      </c>
      <c r="AL118" s="239"/>
      <c r="AM118" s="239"/>
      <c r="AN118" s="55" t="s">
        <v>453</v>
      </c>
      <c r="AO118" s="851">
        <f ca="1">IF((W118=""), "", SUMIF(SK!R$88:R$162,( ROW()+2), SK!T$88:T$162))</f>
        <v>4</v>
      </c>
      <c r="AP118" s="77"/>
      <c r="AQ118" s="849" t="str">
        <f>IF((AQ34=""),"",AQ34)</f>
        <v/>
      </c>
      <c r="AR118" s="842" t="str">
        <f>AR34</f>
        <v/>
      </c>
    </row>
    <row r="119" spans="1:44" ht="14.25" customHeight="1">
      <c r="A119" s="857"/>
      <c r="B119" s="878"/>
      <c r="C119" s="855"/>
      <c r="D119" s="438"/>
      <c r="E119" s="438"/>
      <c r="F119" s="856"/>
      <c r="G119" s="438"/>
      <c r="H119" s="438"/>
      <c r="I119" s="850"/>
      <c r="J119" s="438"/>
      <c r="K119" s="438"/>
      <c r="L119" s="850"/>
      <c r="M119" s="438"/>
      <c r="N119" s="438"/>
      <c r="O119" s="850"/>
      <c r="P119" s="438"/>
      <c r="Q119" s="438"/>
      <c r="R119" s="535" t="s">
        <v>455</v>
      </c>
      <c r="S119" s="852"/>
      <c r="T119" s="77"/>
      <c r="U119" s="849"/>
      <c r="V119" s="842"/>
      <c r="W119" s="857"/>
      <c r="X119" s="878"/>
      <c r="Y119" s="855"/>
      <c r="Z119" s="438"/>
      <c r="AA119" s="438"/>
      <c r="AB119" s="856"/>
      <c r="AC119" s="438"/>
      <c r="AD119" s="438"/>
      <c r="AE119" s="850"/>
      <c r="AF119" s="438"/>
      <c r="AG119" s="438"/>
      <c r="AH119" s="850"/>
      <c r="AI119" s="438"/>
      <c r="AJ119" s="438"/>
      <c r="AK119" s="850"/>
      <c r="AL119" s="438"/>
      <c r="AM119" s="438"/>
      <c r="AN119" s="535" t="s">
        <v>455</v>
      </c>
      <c r="AO119" s="852"/>
      <c r="AP119" s="77"/>
      <c r="AQ119" s="849"/>
      <c r="AR119" s="842"/>
    </row>
    <row r="120" spans="1:44" ht="14.25" customHeight="1">
      <c r="A120" s="843">
        <f ca="1">IF((Score!A122=""), "",Score!A122)</f>
        <v>17</v>
      </c>
      <c r="B120" s="844"/>
      <c r="C120" s="846" t="str">
        <f ca="1">IF((Score!B122=""), "",Score!B122)</f>
        <v>614</v>
      </c>
      <c r="D120" s="239"/>
      <c r="E120" s="239"/>
      <c r="F120" s="839" t="s">
        <v>595</v>
      </c>
      <c r="G120" s="239"/>
      <c r="H120" s="239"/>
      <c r="I120" s="839" t="s">
        <v>355</v>
      </c>
      <c r="J120" s="239" t="s">
        <v>454</v>
      </c>
      <c r="K120" s="239"/>
      <c r="L120" s="839" t="s">
        <v>584</v>
      </c>
      <c r="M120" s="239"/>
      <c r="N120" s="239"/>
      <c r="O120" s="839" t="s">
        <v>565</v>
      </c>
      <c r="P120" s="239"/>
      <c r="Q120" s="239"/>
      <c r="R120" s="55" t="s">
        <v>453</v>
      </c>
      <c r="S120" s="847">
        <f ca="1">IF((A120=""), "", SUMIF(SK!B$88:B$162,( ROW()+2), SK!D$88:D$162))</f>
        <v>4</v>
      </c>
      <c r="T120" s="77"/>
      <c r="U120" s="849" t="str">
        <f>IF((U36=""),"",U36)</f>
        <v/>
      </c>
      <c r="V120" s="841" t="str">
        <f>V36</f>
        <v/>
      </c>
      <c r="W120" s="843">
        <f ca="1">IF((Score!T122=""), "",Score!T122)</f>
        <v>17</v>
      </c>
      <c r="X120" s="844"/>
      <c r="Y120" s="846" t="str">
        <f ca="1">IF((Score!U122=""), "",Score!U122)</f>
        <v>462</v>
      </c>
      <c r="Z120" s="239"/>
      <c r="AA120" s="239"/>
      <c r="AB120" s="839" t="s">
        <v>564</v>
      </c>
      <c r="AC120" s="239" t="s">
        <v>522</v>
      </c>
      <c r="AD120" s="239"/>
      <c r="AE120" s="839" t="s">
        <v>560</v>
      </c>
      <c r="AF120" s="239" t="s">
        <v>522</v>
      </c>
      <c r="AG120" s="239"/>
      <c r="AH120" s="839" t="s">
        <v>556</v>
      </c>
      <c r="AI120" s="239" t="s">
        <v>522</v>
      </c>
      <c r="AJ120" s="239"/>
      <c r="AK120" s="839" t="s">
        <v>597</v>
      </c>
      <c r="AL120" s="239" t="s">
        <v>454</v>
      </c>
      <c r="AM120" s="239"/>
      <c r="AN120" s="55" t="s">
        <v>453</v>
      </c>
      <c r="AO120" s="847">
        <f ca="1">IF((W120=""), "", SUMIF(SK!R$88:R$162,( ROW()+2), SK!T$88:T$162))</f>
        <v>8</v>
      </c>
      <c r="AP120" s="77"/>
      <c r="AQ120" s="849" t="str">
        <f>IF((AQ36=""),"",AQ36)</f>
        <v/>
      </c>
      <c r="AR120" s="842" t="str">
        <f>AR36</f>
        <v/>
      </c>
    </row>
    <row r="121" spans="1:44" ht="14.25" customHeight="1">
      <c r="A121" s="843"/>
      <c r="B121" s="845"/>
      <c r="C121" s="846"/>
      <c r="D121" s="438"/>
      <c r="E121" s="438"/>
      <c r="F121" s="840"/>
      <c r="G121" s="438"/>
      <c r="H121" s="438"/>
      <c r="I121" s="839"/>
      <c r="J121" s="438"/>
      <c r="K121" s="438"/>
      <c r="L121" s="839"/>
      <c r="M121" s="438"/>
      <c r="N121" s="438"/>
      <c r="O121" s="839"/>
      <c r="P121" s="438"/>
      <c r="Q121" s="438"/>
      <c r="R121" s="535" t="s">
        <v>455</v>
      </c>
      <c r="S121" s="848"/>
      <c r="T121" s="77"/>
      <c r="U121" s="849"/>
      <c r="V121" s="842"/>
      <c r="W121" s="843"/>
      <c r="X121" s="845"/>
      <c r="Y121" s="846"/>
      <c r="Z121" s="438"/>
      <c r="AA121" s="438"/>
      <c r="AB121" s="840"/>
      <c r="AC121" s="438"/>
      <c r="AD121" s="438"/>
      <c r="AE121" s="839"/>
      <c r="AF121" s="438"/>
      <c r="AG121" s="438"/>
      <c r="AH121" s="839"/>
      <c r="AI121" s="438"/>
      <c r="AJ121" s="438"/>
      <c r="AK121" s="839"/>
      <c r="AL121" s="438"/>
      <c r="AM121" s="438"/>
      <c r="AN121" s="535" t="s">
        <v>455</v>
      </c>
      <c r="AO121" s="848"/>
      <c r="AP121" s="77"/>
      <c r="AQ121" s="849"/>
      <c r="AR121" s="842"/>
    </row>
    <row r="122" spans="1:44" ht="14.25" customHeight="1">
      <c r="A122" s="857">
        <f ca="1">IF((Score!A124=""), "",Score!A124)</f>
        <v>18</v>
      </c>
      <c r="B122" s="853"/>
      <c r="C122" s="855" t="str">
        <f ca="1">IF((Score!B124=""), "",Score!B124)</f>
        <v>76</v>
      </c>
      <c r="D122" s="239"/>
      <c r="E122" s="239"/>
      <c r="F122" s="850" t="s">
        <v>576</v>
      </c>
      <c r="G122" s="239"/>
      <c r="H122" s="239"/>
      <c r="I122" s="850" t="s">
        <v>355</v>
      </c>
      <c r="J122" s="239" t="s">
        <v>454</v>
      </c>
      <c r="K122" s="239"/>
      <c r="L122" s="850" t="s">
        <v>573</v>
      </c>
      <c r="M122" s="239"/>
      <c r="N122" s="239"/>
      <c r="O122" s="850" t="s">
        <v>584</v>
      </c>
      <c r="P122" s="239"/>
      <c r="Q122" s="239"/>
      <c r="R122" s="55" t="s">
        <v>453</v>
      </c>
      <c r="S122" s="851">
        <f ca="1">IF((A122=""), "", SUMIF(SK!B$88:B$162,( ROW()+2), SK!D$88:D$162))</f>
        <v>4</v>
      </c>
      <c r="T122" s="77"/>
      <c r="U122" s="849" t="str">
        <f>IF((U38=""),"",U38)</f>
        <v/>
      </c>
      <c r="V122" s="841" t="str">
        <f>V38</f>
        <v/>
      </c>
      <c r="W122" s="857">
        <f ca="1">IF((Score!T124=""), "",Score!T124)</f>
        <v>18</v>
      </c>
      <c r="X122" s="853"/>
      <c r="Y122" s="855" t="str">
        <f ca="1">IF((Score!U124=""), "",Score!U124)</f>
        <v>3</v>
      </c>
      <c r="Z122" s="239"/>
      <c r="AA122" s="239"/>
      <c r="AB122" s="850" t="s">
        <v>578</v>
      </c>
      <c r="AC122" s="239"/>
      <c r="AD122" s="239"/>
      <c r="AE122" s="850" t="s">
        <v>571</v>
      </c>
      <c r="AF122" s="239"/>
      <c r="AG122" s="239"/>
      <c r="AH122" s="850" t="s">
        <v>575</v>
      </c>
      <c r="AI122" s="239"/>
      <c r="AJ122" s="239"/>
      <c r="AK122" s="850" t="s">
        <v>597</v>
      </c>
      <c r="AL122" s="239" t="s">
        <v>522</v>
      </c>
      <c r="AM122" s="239"/>
      <c r="AN122" s="55" t="s">
        <v>453</v>
      </c>
      <c r="AO122" s="851">
        <f ca="1">IF((W122=""), "", SUMIF(SK!R$88:R$162,( ROW()+2), SK!T$88:T$162))</f>
        <v>0</v>
      </c>
      <c r="AP122" s="77"/>
      <c r="AQ122" s="849" t="str">
        <f>IF((AQ38=""),"",AQ38)</f>
        <v/>
      </c>
      <c r="AR122" s="842" t="str">
        <f>AR38</f>
        <v/>
      </c>
    </row>
    <row r="123" spans="1:44" ht="14.25" customHeight="1">
      <c r="A123" s="857"/>
      <c r="B123" s="878"/>
      <c r="C123" s="855"/>
      <c r="D123" s="438"/>
      <c r="E123" s="438"/>
      <c r="F123" s="856"/>
      <c r="G123" s="438"/>
      <c r="H123" s="438"/>
      <c r="I123" s="850"/>
      <c r="J123" s="438"/>
      <c r="K123" s="438"/>
      <c r="L123" s="850"/>
      <c r="M123" s="438"/>
      <c r="N123" s="438"/>
      <c r="O123" s="850"/>
      <c r="P123" s="438"/>
      <c r="Q123" s="438"/>
      <c r="R123" s="535" t="s">
        <v>455</v>
      </c>
      <c r="S123" s="852"/>
      <c r="T123" s="77"/>
      <c r="U123" s="849"/>
      <c r="V123" s="842"/>
      <c r="W123" s="857"/>
      <c r="X123" s="878"/>
      <c r="Y123" s="855"/>
      <c r="Z123" s="438"/>
      <c r="AA123" s="438"/>
      <c r="AB123" s="856"/>
      <c r="AC123" s="438"/>
      <c r="AD123" s="438"/>
      <c r="AE123" s="850"/>
      <c r="AF123" s="438"/>
      <c r="AG123" s="438"/>
      <c r="AH123" s="850"/>
      <c r="AI123" s="438"/>
      <c r="AJ123" s="438"/>
      <c r="AK123" s="850"/>
      <c r="AL123" s="438"/>
      <c r="AM123" s="438"/>
      <c r="AN123" s="535" t="s">
        <v>455</v>
      </c>
      <c r="AO123" s="852"/>
      <c r="AP123" s="77"/>
      <c r="AQ123" s="849"/>
      <c r="AR123" s="842"/>
    </row>
    <row r="124" spans="1:44" ht="14.25" customHeight="1">
      <c r="A124" s="843">
        <f ca="1">IF((Score!A126=""), "",Score!A126)</f>
        <v>19</v>
      </c>
      <c r="B124" s="844"/>
      <c r="C124" s="846" t="str">
        <f ca="1">IF((Score!B126=""), "",Score!B126)</f>
        <v>105</v>
      </c>
      <c r="D124" s="239"/>
      <c r="E124" s="239"/>
      <c r="F124" s="839" t="s">
        <v>576</v>
      </c>
      <c r="G124" s="239"/>
      <c r="H124" s="239"/>
      <c r="I124" s="839" t="s">
        <v>355</v>
      </c>
      <c r="J124" s="239" t="s">
        <v>522</v>
      </c>
      <c r="K124" s="239"/>
      <c r="L124" s="839" t="s">
        <v>595</v>
      </c>
      <c r="M124" s="239"/>
      <c r="N124" s="239"/>
      <c r="O124" s="839" t="s">
        <v>573</v>
      </c>
      <c r="P124" s="239"/>
      <c r="Q124" s="239"/>
      <c r="R124" s="55" t="s">
        <v>453</v>
      </c>
      <c r="S124" s="847">
        <f ca="1">IF((A124=""), "", SUMIF(SK!B$88:B$162,( ROW()+2), SK!D$88:D$162))</f>
        <v>4</v>
      </c>
      <c r="T124" s="77"/>
      <c r="U124" s="849" t="str">
        <f>IF((U40=""),"",U40)</f>
        <v/>
      </c>
      <c r="V124" s="841" t="str">
        <f>V40</f>
        <v/>
      </c>
      <c r="W124" s="843">
        <f ca="1">IF((Score!T126=""), "",Score!T126)</f>
        <v>19</v>
      </c>
      <c r="X124" s="844"/>
      <c r="Y124" s="846" t="str">
        <f ca="1">IF((Score!U126=""), "",Score!U126)</f>
        <v>666</v>
      </c>
      <c r="Z124" s="239"/>
      <c r="AA124" s="239"/>
      <c r="AB124" s="839" t="s">
        <v>564</v>
      </c>
      <c r="AC124" s="239"/>
      <c r="AD124" s="239"/>
      <c r="AE124" s="839" t="s">
        <v>560</v>
      </c>
      <c r="AF124" s="239"/>
      <c r="AG124" s="239"/>
      <c r="AH124" s="839" t="s">
        <v>593</v>
      </c>
      <c r="AI124" s="239"/>
      <c r="AJ124" s="239"/>
      <c r="AK124" s="839" t="s">
        <v>353</v>
      </c>
      <c r="AL124" s="239"/>
      <c r="AM124" s="239"/>
      <c r="AN124" s="55" t="s">
        <v>453</v>
      </c>
      <c r="AO124" s="847">
        <f ca="1">IF((W124=""), "", SUMIF(SK!R$88:R$162,( ROW()+2), SK!T$88:T$162))</f>
        <v>4</v>
      </c>
      <c r="AP124" s="77"/>
      <c r="AQ124" s="849" t="str">
        <f>IF((AQ40=""),"",AQ40)</f>
        <v/>
      </c>
      <c r="AR124" s="842" t="str">
        <f>AR40</f>
        <v/>
      </c>
    </row>
    <row r="125" spans="1:44" ht="14.25" customHeight="1">
      <c r="A125" s="843"/>
      <c r="B125" s="845"/>
      <c r="C125" s="846"/>
      <c r="D125" s="438"/>
      <c r="E125" s="438"/>
      <c r="F125" s="840"/>
      <c r="G125" s="438"/>
      <c r="H125" s="438"/>
      <c r="I125" s="839"/>
      <c r="J125" s="438"/>
      <c r="K125" s="438"/>
      <c r="L125" s="839"/>
      <c r="M125" s="438"/>
      <c r="N125" s="438"/>
      <c r="O125" s="839"/>
      <c r="P125" s="438"/>
      <c r="Q125" s="438"/>
      <c r="R125" s="535" t="s">
        <v>455</v>
      </c>
      <c r="S125" s="848"/>
      <c r="T125" s="77"/>
      <c r="U125" s="849"/>
      <c r="V125" s="842"/>
      <c r="W125" s="843"/>
      <c r="X125" s="845"/>
      <c r="Y125" s="846"/>
      <c r="Z125" s="438"/>
      <c r="AA125" s="438"/>
      <c r="AB125" s="840"/>
      <c r="AC125" s="438"/>
      <c r="AD125" s="438"/>
      <c r="AE125" s="839"/>
      <c r="AF125" s="438"/>
      <c r="AG125" s="438"/>
      <c r="AH125" s="839"/>
      <c r="AI125" s="438"/>
      <c r="AJ125" s="438"/>
      <c r="AK125" s="839"/>
      <c r="AL125" s="438"/>
      <c r="AM125" s="438"/>
      <c r="AN125" s="535" t="s">
        <v>455</v>
      </c>
      <c r="AO125" s="848"/>
      <c r="AP125" s="77"/>
      <c r="AQ125" s="849"/>
      <c r="AR125" s="842"/>
    </row>
    <row r="126" spans="1:44" ht="14.25" customHeight="1">
      <c r="A126" s="857">
        <f ca="1">IF((Score!A128=""), "",Score!A128)</f>
        <v>20</v>
      </c>
      <c r="B126" s="853"/>
      <c r="C126" s="855" t="str">
        <f ca="1">IF((Score!B128=""), "",Score!B128)</f>
        <v>76</v>
      </c>
      <c r="D126" s="239"/>
      <c r="E126" s="239"/>
      <c r="F126" s="850" t="s">
        <v>576</v>
      </c>
      <c r="G126" s="239"/>
      <c r="H126" s="239"/>
      <c r="I126" s="850" t="s">
        <v>584</v>
      </c>
      <c r="J126" s="239" t="s">
        <v>454</v>
      </c>
      <c r="K126" s="239"/>
      <c r="L126" s="850" t="s">
        <v>595</v>
      </c>
      <c r="M126" s="239"/>
      <c r="N126" s="239"/>
      <c r="O126" s="850" t="s">
        <v>562</v>
      </c>
      <c r="P126" s="239"/>
      <c r="Q126" s="239"/>
      <c r="R126" s="55" t="s">
        <v>453</v>
      </c>
      <c r="S126" s="851">
        <f ca="1">IF((A126=""), "", SUMIF(SK!B$88:B$162,( ROW()+2), SK!D$88:D$162))</f>
        <v>19</v>
      </c>
      <c r="T126" s="77"/>
      <c r="U126" s="849" t="str">
        <f>IF((U42=""),"",U42)</f>
        <v/>
      </c>
      <c r="V126" s="841" t="str">
        <f>V42</f>
        <v/>
      </c>
      <c r="W126" s="857">
        <f ca="1">IF((Score!T128=""), "",Score!T128)</f>
        <v>20</v>
      </c>
      <c r="X126" s="853"/>
      <c r="Y126" s="855" t="str">
        <f ca="1">IF((Score!U128=""), "",Score!U128)</f>
        <v>462</v>
      </c>
      <c r="Z126" s="239" t="s">
        <v>454</v>
      </c>
      <c r="AA126" s="239"/>
      <c r="AB126" s="850" t="s">
        <v>578</v>
      </c>
      <c r="AC126" s="239"/>
      <c r="AD126" s="239"/>
      <c r="AE126" s="850" t="s">
        <v>567</v>
      </c>
      <c r="AF126" s="239" t="s">
        <v>522</v>
      </c>
      <c r="AG126" s="239"/>
      <c r="AH126" s="850" t="s">
        <v>575</v>
      </c>
      <c r="AI126" s="239"/>
      <c r="AJ126" s="239"/>
      <c r="AK126" s="850" t="s">
        <v>571</v>
      </c>
      <c r="AL126" s="239"/>
      <c r="AM126" s="239"/>
      <c r="AN126" s="55" t="s">
        <v>453</v>
      </c>
      <c r="AO126" s="851">
        <f ca="1">IF((W126=""), "", SUMIF(SK!R$88:R$162,( ROW()+2), SK!T$88:T$162))</f>
        <v>0</v>
      </c>
      <c r="AP126" s="77"/>
      <c r="AQ126" s="849" t="str">
        <f>IF((AQ42=""),"",AQ42)</f>
        <v/>
      </c>
      <c r="AR126" s="842" t="str">
        <f>AR42</f>
        <v/>
      </c>
    </row>
    <row r="127" spans="1:44" ht="14.25" customHeight="1">
      <c r="A127" s="857"/>
      <c r="B127" s="878"/>
      <c r="C127" s="855"/>
      <c r="D127" s="438"/>
      <c r="E127" s="438"/>
      <c r="F127" s="856"/>
      <c r="G127" s="438"/>
      <c r="H127" s="438"/>
      <c r="I127" s="850"/>
      <c r="J127" s="438"/>
      <c r="K127" s="438"/>
      <c r="L127" s="850"/>
      <c r="M127" s="438"/>
      <c r="N127" s="438"/>
      <c r="O127" s="850"/>
      <c r="P127" s="438"/>
      <c r="Q127" s="438"/>
      <c r="R127" s="535" t="s">
        <v>455</v>
      </c>
      <c r="S127" s="852"/>
      <c r="T127" s="77"/>
      <c r="U127" s="849"/>
      <c r="V127" s="842"/>
      <c r="W127" s="857"/>
      <c r="X127" s="878"/>
      <c r="Y127" s="855"/>
      <c r="Z127" s="438"/>
      <c r="AA127" s="438"/>
      <c r="AB127" s="856"/>
      <c r="AC127" s="438"/>
      <c r="AD127" s="438"/>
      <c r="AE127" s="850"/>
      <c r="AF127" s="438"/>
      <c r="AG127" s="438"/>
      <c r="AH127" s="850"/>
      <c r="AI127" s="438"/>
      <c r="AJ127" s="438"/>
      <c r="AK127" s="850"/>
      <c r="AL127" s="438"/>
      <c r="AM127" s="438"/>
      <c r="AN127" s="535" t="s">
        <v>455</v>
      </c>
      <c r="AO127" s="852"/>
      <c r="AP127" s="77"/>
      <c r="AQ127" s="849"/>
      <c r="AR127" s="842"/>
    </row>
    <row r="128" spans="1:44" ht="14.25" customHeight="1">
      <c r="A128" s="843">
        <f ca="1">IF((Score!A130=""), "",Score!A130)</f>
        <v>21</v>
      </c>
      <c r="B128" s="844"/>
      <c r="C128" s="846" t="str">
        <f ca="1">IF((Score!B130=""), "",Score!B130)</f>
        <v>614</v>
      </c>
      <c r="D128" s="239"/>
      <c r="E128" s="239"/>
      <c r="F128" s="839" t="s">
        <v>595</v>
      </c>
      <c r="G128" s="239"/>
      <c r="H128" s="239"/>
      <c r="I128" s="839" t="s">
        <v>584</v>
      </c>
      <c r="J128" s="239" t="s">
        <v>522</v>
      </c>
      <c r="K128" s="239"/>
      <c r="L128" s="839" t="s">
        <v>565</v>
      </c>
      <c r="M128" s="239"/>
      <c r="N128" s="239"/>
      <c r="O128" s="839" t="s">
        <v>573</v>
      </c>
      <c r="P128" s="239"/>
      <c r="Q128" s="239"/>
      <c r="R128" s="55" t="s">
        <v>453</v>
      </c>
      <c r="S128" s="847">
        <f ca="1">IF((A128=""), "", SUMIF(SK!B$88:B$162,( ROW()+2), SK!D$88:D$162))</f>
        <v>0</v>
      </c>
      <c r="T128" s="77"/>
      <c r="V128" s="371"/>
      <c r="W128" s="843">
        <f ca="1">IF((Score!T130=""), "",Score!T130)</f>
        <v>21</v>
      </c>
      <c r="X128" s="844"/>
      <c r="Y128" s="846" t="str">
        <f ca="1">IF((Score!U130=""), "",Score!U130)</f>
        <v>462</v>
      </c>
      <c r="Z128" s="239" t="s">
        <v>454</v>
      </c>
      <c r="AA128" s="239"/>
      <c r="AB128" s="839" t="s">
        <v>564</v>
      </c>
      <c r="AC128" s="239"/>
      <c r="AD128" s="239"/>
      <c r="AE128" s="839" t="s">
        <v>593</v>
      </c>
      <c r="AF128" s="239"/>
      <c r="AG128" s="239"/>
      <c r="AH128" s="839" t="s">
        <v>556</v>
      </c>
      <c r="AI128" s="239"/>
      <c r="AJ128" s="239"/>
      <c r="AK128" s="839" t="s">
        <v>597</v>
      </c>
      <c r="AL128" s="239" t="s">
        <v>454</v>
      </c>
      <c r="AM128" s="239"/>
      <c r="AN128" s="55" t="s">
        <v>453</v>
      </c>
      <c r="AO128" s="847">
        <f ca="1">IF((W128=""), "", SUMIF(SK!R$88:R$162,( ROW()+2), SK!T$88:T$162))</f>
        <v>0</v>
      </c>
      <c r="AP128" s="77"/>
      <c r="AR128" s="276"/>
    </row>
    <row r="129" spans="1:44" ht="14.25" customHeight="1">
      <c r="A129" s="843"/>
      <c r="B129" s="845"/>
      <c r="C129" s="846"/>
      <c r="D129" s="438"/>
      <c r="E129" s="438"/>
      <c r="F129" s="840"/>
      <c r="G129" s="438"/>
      <c r="H129" s="438"/>
      <c r="I129" s="839"/>
      <c r="J129" s="438"/>
      <c r="K129" s="438"/>
      <c r="L129" s="839"/>
      <c r="M129" s="438"/>
      <c r="N129" s="438"/>
      <c r="O129" s="839"/>
      <c r="P129" s="438"/>
      <c r="Q129" s="438"/>
      <c r="R129" s="535" t="s">
        <v>455</v>
      </c>
      <c r="S129" s="848"/>
      <c r="T129" s="77"/>
      <c r="V129" s="276"/>
      <c r="W129" s="843"/>
      <c r="X129" s="845"/>
      <c r="Y129" s="846"/>
      <c r="Z129" s="438"/>
      <c r="AA129" s="438"/>
      <c r="AB129" s="840"/>
      <c r="AC129" s="438"/>
      <c r="AD129" s="438"/>
      <c r="AE129" s="839"/>
      <c r="AF129" s="438"/>
      <c r="AG129" s="438"/>
      <c r="AH129" s="839"/>
      <c r="AI129" s="438"/>
      <c r="AJ129" s="438"/>
      <c r="AK129" s="839"/>
      <c r="AL129" s="438"/>
      <c r="AM129" s="438"/>
      <c r="AN129" s="535" t="s">
        <v>455</v>
      </c>
      <c r="AO129" s="848"/>
      <c r="AP129" s="77"/>
      <c r="AR129" s="276"/>
    </row>
    <row r="130" spans="1:44" ht="14.25" customHeight="1">
      <c r="A130" s="857" t="str">
        <f ca="1">IF((Score!A132=""), "",Score!A132)</f>
        <v/>
      </c>
      <c r="B130" s="853"/>
      <c r="C130" s="855" t="str">
        <f ca="1">IF((Score!B132=""), "",Score!B132)</f>
        <v/>
      </c>
      <c r="D130" s="239"/>
      <c r="E130" s="239"/>
      <c r="F130" s="850"/>
      <c r="G130" s="239"/>
      <c r="H130" s="239"/>
      <c r="I130" s="850"/>
      <c r="J130" s="239"/>
      <c r="K130" s="239"/>
      <c r="L130" s="850"/>
      <c r="M130" s="239"/>
      <c r="N130" s="239"/>
      <c r="O130" s="850"/>
      <c r="P130" s="239"/>
      <c r="Q130" s="239"/>
      <c r="R130" s="55" t="s">
        <v>453</v>
      </c>
      <c r="S130" s="851" t="str">
        <f ca="1">IF((A130=""), "", SUMIF(SK!B$88:B$162,( ROW()+2), SK!D$88:D$162))</f>
        <v/>
      </c>
      <c r="T130" s="77"/>
      <c r="V130" s="371"/>
      <c r="W130" s="857" t="str">
        <f ca="1">IF((Score!T132=""), "",Score!T132)</f>
        <v/>
      </c>
      <c r="X130" s="853"/>
      <c r="Y130" s="855" t="str">
        <f ca="1">IF((Score!U132=""), "",Score!U132)</f>
        <v/>
      </c>
      <c r="Z130" s="239"/>
      <c r="AA130" s="239"/>
      <c r="AB130" s="850"/>
      <c r="AC130" s="239"/>
      <c r="AD130" s="239"/>
      <c r="AE130" s="850"/>
      <c r="AF130" s="239"/>
      <c r="AG130" s="239"/>
      <c r="AH130" s="850"/>
      <c r="AI130" s="239"/>
      <c r="AJ130" s="239"/>
      <c r="AK130" s="850"/>
      <c r="AL130" s="239"/>
      <c r="AM130" s="239"/>
      <c r="AN130" s="55" t="s">
        <v>453</v>
      </c>
      <c r="AO130" s="851" t="str">
        <f ca="1">IF((W130=""), "", SUMIF(SK!R$88:R$162,( ROW()+2), SK!T$88:T$162))</f>
        <v/>
      </c>
      <c r="AP130" s="77"/>
      <c r="AR130" s="276"/>
    </row>
    <row r="131" spans="1:44" ht="14.25" customHeight="1">
      <c r="A131" s="857"/>
      <c r="B131" s="878"/>
      <c r="C131" s="855"/>
      <c r="D131" s="438"/>
      <c r="E131" s="438"/>
      <c r="F131" s="856"/>
      <c r="G131" s="438"/>
      <c r="H131" s="438"/>
      <c r="I131" s="850"/>
      <c r="J131" s="438"/>
      <c r="K131" s="438"/>
      <c r="L131" s="850"/>
      <c r="M131" s="438"/>
      <c r="N131" s="438"/>
      <c r="O131" s="850"/>
      <c r="P131" s="438"/>
      <c r="Q131" s="438"/>
      <c r="R131" s="535" t="s">
        <v>455</v>
      </c>
      <c r="S131" s="852"/>
      <c r="T131" s="77"/>
      <c r="V131" s="276"/>
      <c r="W131" s="857"/>
      <c r="X131" s="878"/>
      <c r="Y131" s="855"/>
      <c r="Z131" s="438"/>
      <c r="AA131" s="438"/>
      <c r="AB131" s="856"/>
      <c r="AC131" s="438"/>
      <c r="AD131" s="438"/>
      <c r="AE131" s="850"/>
      <c r="AF131" s="438"/>
      <c r="AG131" s="438"/>
      <c r="AH131" s="850"/>
      <c r="AI131" s="438"/>
      <c r="AJ131" s="438"/>
      <c r="AK131" s="850"/>
      <c r="AL131" s="438"/>
      <c r="AM131" s="438"/>
      <c r="AN131" s="535" t="s">
        <v>455</v>
      </c>
      <c r="AO131" s="852"/>
      <c r="AP131" s="77"/>
      <c r="AR131" s="276"/>
    </row>
    <row r="132" spans="1:44" ht="14.25" customHeight="1">
      <c r="A132" s="843" t="str">
        <f ca="1">IF((Score!A134=""), "",Score!A134)</f>
        <v/>
      </c>
      <c r="B132" s="844"/>
      <c r="C132" s="846" t="str">
        <f ca="1">IF((Score!B134=""), "",Score!B134)</f>
        <v/>
      </c>
      <c r="D132" s="239"/>
      <c r="E132" s="239"/>
      <c r="F132" s="839"/>
      <c r="G132" s="239"/>
      <c r="H132" s="239"/>
      <c r="I132" s="839"/>
      <c r="J132" s="239"/>
      <c r="K132" s="239"/>
      <c r="L132" s="839"/>
      <c r="M132" s="239"/>
      <c r="N132" s="239"/>
      <c r="O132" s="839"/>
      <c r="P132" s="239"/>
      <c r="Q132" s="239"/>
      <c r="R132" s="55" t="s">
        <v>453</v>
      </c>
      <c r="S132" s="847" t="str">
        <f ca="1">IF((A132=""), "", SUMIF(SK!B$88:B$162,( ROW()+2), SK!D$88:D$162))</f>
        <v/>
      </c>
      <c r="T132" s="77"/>
      <c r="V132" s="371"/>
      <c r="W132" s="843" t="str">
        <f ca="1">IF((Score!T134=""), "",Score!T134)</f>
        <v/>
      </c>
      <c r="X132" s="844"/>
      <c r="Y132" s="846" t="str">
        <f ca="1">IF((Score!U134=""), "",Score!U134)</f>
        <v/>
      </c>
      <c r="Z132" s="239"/>
      <c r="AA132" s="239"/>
      <c r="AB132" s="839"/>
      <c r="AC132" s="239"/>
      <c r="AD132" s="239"/>
      <c r="AE132" s="839"/>
      <c r="AF132" s="239"/>
      <c r="AG132" s="239"/>
      <c r="AH132" s="839"/>
      <c r="AI132" s="239"/>
      <c r="AJ132" s="239"/>
      <c r="AK132" s="839"/>
      <c r="AL132" s="239"/>
      <c r="AM132" s="239"/>
      <c r="AN132" s="55" t="s">
        <v>453</v>
      </c>
      <c r="AO132" s="847" t="str">
        <f ca="1">IF((W132=""), "", SUMIF(SK!R$88:R$162,( ROW()+2), SK!T$88:T$162))</f>
        <v/>
      </c>
      <c r="AP132" s="77"/>
      <c r="AR132" s="276"/>
    </row>
    <row r="133" spans="1:44" ht="14.25" customHeight="1">
      <c r="A133" s="843"/>
      <c r="B133" s="845"/>
      <c r="C133" s="846"/>
      <c r="D133" s="438"/>
      <c r="E133" s="438"/>
      <c r="F133" s="840"/>
      <c r="G133" s="438"/>
      <c r="H133" s="438"/>
      <c r="I133" s="839"/>
      <c r="J133" s="438"/>
      <c r="K133" s="438"/>
      <c r="L133" s="839"/>
      <c r="M133" s="438"/>
      <c r="N133" s="438"/>
      <c r="O133" s="839"/>
      <c r="P133" s="438"/>
      <c r="Q133" s="438"/>
      <c r="R133" s="535" t="s">
        <v>455</v>
      </c>
      <c r="S133" s="848"/>
      <c r="T133" s="77"/>
      <c r="V133" s="276"/>
      <c r="W133" s="843"/>
      <c r="X133" s="845"/>
      <c r="Y133" s="846"/>
      <c r="Z133" s="438"/>
      <c r="AA133" s="438"/>
      <c r="AB133" s="840"/>
      <c r="AC133" s="438"/>
      <c r="AD133" s="438"/>
      <c r="AE133" s="839"/>
      <c r="AF133" s="438"/>
      <c r="AG133" s="438"/>
      <c r="AH133" s="839"/>
      <c r="AI133" s="438"/>
      <c r="AJ133" s="438"/>
      <c r="AK133" s="839"/>
      <c r="AL133" s="438"/>
      <c r="AM133" s="438"/>
      <c r="AN133" s="535" t="s">
        <v>455</v>
      </c>
      <c r="AO133" s="848"/>
      <c r="AP133" s="77"/>
      <c r="AR133" s="276"/>
    </row>
    <row r="134" spans="1:44" ht="14.25" customHeight="1">
      <c r="A134" s="857" t="str">
        <f ca="1">IF((Score!A136=""), "",Score!A136)</f>
        <v/>
      </c>
      <c r="B134" s="853"/>
      <c r="C134" s="855" t="str">
        <f ca="1">IF((Score!B136=""), "",Score!B136)</f>
        <v/>
      </c>
      <c r="D134" s="239"/>
      <c r="E134" s="239"/>
      <c r="F134" s="850"/>
      <c r="G134" s="239"/>
      <c r="H134" s="239"/>
      <c r="I134" s="850"/>
      <c r="J134" s="239"/>
      <c r="K134" s="239"/>
      <c r="L134" s="850"/>
      <c r="M134" s="239"/>
      <c r="N134" s="239"/>
      <c r="O134" s="850"/>
      <c r="P134" s="239"/>
      <c r="Q134" s="239"/>
      <c r="R134" s="55" t="s">
        <v>453</v>
      </c>
      <c r="S134" s="851" t="str">
        <f ca="1">IF((A134=""), "", SUMIF(SK!B$88:B$162,( ROW()+2), SK!D$88:D$162))</f>
        <v/>
      </c>
      <c r="T134" s="77"/>
      <c r="V134" s="371"/>
      <c r="W134" s="857" t="str">
        <f ca="1">IF((Score!T136=""), "",Score!T136)</f>
        <v/>
      </c>
      <c r="X134" s="853"/>
      <c r="Y134" s="855" t="str">
        <f ca="1">IF((Score!U136=""), "",Score!U136)</f>
        <v/>
      </c>
      <c r="Z134" s="239"/>
      <c r="AA134" s="239"/>
      <c r="AB134" s="850"/>
      <c r="AC134" s="239"/>
      <c r="AD134" s="239"/>
      <c r="AE134" s="850"/>
      <c r="AF134" s="239"/>
      <c r="AG134" s="239"/>
      <c r="AH134" s="850"/>
      <c r="AI134" s="239"/>
      <c r="AJ134" s="239"/>
      <c r="AK134" s="850"/>
      <c r="AL134" s="239"/>
      <c r="AM134" s="239"/>
      <c r="AN134" s="55" t="s">
        <v>453</v>
      </c>
      <c r="AO134" s="851" t="str">
        <f ca="1">IF((W134=""), "", SUMIF(SK!R$88:R$162,( ROW()+2), SK!T$88:T$162))</f>
        <v/>
      </c>
      <c r="AP134" s="77"/>
      <c r="AR134" s="276"/>
    </row>
    <row r="135" spans="1:44" ht="14.25" customHeight="1">
      <c r="A135" s="857"/>
      <c r="B135" s="878"/>
      <c r="C135" s="855"/>
      <c r="D135" s="438"/>
      <c r="E135" s="438"/>
      <c r="F135" s="856"/>
      <c r="G135" s="438"/>
      <c r="H135" s="438"/>
      <c r="I135" s="850"/>
      <c r="J135" s="438"/>
      <c r="K135" s="438"/>
      <c r="L135" s="850"/>
      <c r="M135" s="438"/>
      <c r="N135" s="438"/>
      <c r="O135" s="850"/>
      <c r="P135" s="438"/>
      <c r="Q135" s="438"/>
      <c r="R135" s="535" t="s">
        <v>455</v>
      </c>
      <c r="S135" s="852"/>
      <c r="T135" s="77"/>
      <c r="V135" s="276"/>
      <c r="W135" s="857"/>
      <c r="X135" s="878"/>
      <c r="Y135" s="855"/>
      <c r="Z135" s="438"/>
      <c r="AA135" s="438"/>
      <c r="AB135" s="856"/>
      <c r="AC135" s="438"/>
      <c r="AD135" s="438"/>
      <c r="AE135" s="850"/>
      <c r="AF135" s="438"/>
      <c r="AG135" s="438"/>
      <c r="AH135" s="850"/>
      <c r="AI135" s="438"/>
      <c r="AJ135" s="438"/>
      <c r="AK135" s="850"/>
      <c r="AL135" s="438"/>
      <c r="AM135" s="438"/>
      <c r="AN135" s="535" t="s">
        <v>455</v>
      </c>
      <c r="AO135" s="852"/>
      <c r="AP135" s="77"/>
      <c r="AR135" s="276"/>
    </row>
    <row r="136" spans="1:44" ht="14.25" customHeight="1">
      <c r="A136" s="843" t="str">
        <f ca="1">IF((Score!A138=""), "",Score!A138)</f>
        <v/>
      </c>
      <c r="B136" s="844"/>
      <c r="C136" s="846" t="str">
        <f ca="1">IF((Score!B138=""), "",Score!B138)</f>
        <v/>
      </c>
      <c r="D136" s="239"/>
      <c r="E136" s="239"/>
      <c r="F136" s="839"/>
      <c r="G136" s="239"/>
      <c r="H136" s="239"/>
      <c r="I136" s="839"/>
      <c r="J136" s="239"/>
      <c r="K136" s="239"/>
      <c r="L136" s="839"/>
      <c r="M136" s="239"/>
      <c r="N136" s="239"/>
      <c r="O136" s="839"/>
      <c r="P136" s="239"/>
      <c r="Q136" s="239"/>
      <c r="R136" s="55" t="s">
        <v>453</v>
      </c>
      <c r="S136" s="847" t="str">
        <f ca="1">IF((A136=""), "", SUMIF(SK!B$88:B$162,( ROW()+2), SK!D$88:D$162))</f>
        <v/>
      </c>
      <c r="T136" s="77"/>
      <c r="V136" s="371"/>
      <c r="W136" s="843" t="str">
        <f ca="1">IF((Score!T138=""), "",Score!T138)</f>
        <v/>
      </c>
      <c r="X136" s="844"/>
      <c r="Y136" s="846" t="str">
        <f ca="1">IF((Score!U138=""), "",Score!U138)</f>
        <v/>
      </c>
      <c r="Z136" s="239"/>
      <c r="AA136" s="239"/>
      <c r="AB136" s="839"/>
      <c r="AC136" s="239"/>
      <c r="AD136" s="239"/>
      <c r="AE136" s="839"/>
      <c r="AF136" s="239"/>
      <c r="AG136" s="239"/>
      <c r="AH136" s="839"/>
      <c r="AI136" s="239"/>
      <c r="AJ136" s="239"/>
      <c r="AK136" s="839"/>
      <c r="AL136" s="239"/>
      <c r="AM136" s="239"/>
      <c r="AN136" s="55" t="s">
        <v>453</v>
      </c>
      <c r="AO136" s="847" t="str">
        <f ca="1">IF((W136=""), "", SUMIF(SK!R$88:R$162,( ROW()+2), SK!T$88:T$162))</f>
        <v/>
      </c>
      <c r="AP136" s="77"/>
      <c r="AR136" s="276"/>
    </row>
    <row r="137" spans="1:44" ht="14.25" customHeight="1">
      <c r="A137" s="843"/>
      <c r="B137" s="845"/>
      <c r="C137" s="846"/>
      <c r="D137" s="438"/>
      <c r="E137" s="438"/>
      <c r="F137" s="840"/>
      <c r="G137" s="438"/>
      <c r="H137" s="438"/>
      <c r="I137" s="839"/>
      <c r="J137" s="438"/>
      <c r="K137" s="438"/>
      <c r="L137" s="839"/>
      <c r="M137" s="438"/>
      <c r="N137" s="438"/>
      <c r="O137" s="839"/>
      <c r="P137" s="438"/>
      <c r="Q137" s="438"/>
      <c r="R137" s="535" t="s">
        <v>455</v>
      </c>
      <c r="S137" s="848"/>
      <c r="T137" s="77"/>
      <c r="V137" s="276"/>
      <c r="W137" s="843"/>
      <c r="X137" s="845"/>
      <c r="Y137" s="846"/>
      <c r="Z137" s="438"/>
      <c r="AA137" s="438"/>
      <c r="AB137" s="840"/>
      <c r="AC137" s="438"/>
      <c r="AD137" s="438"/>
      <c r="AE137" s="839"/>
      <c r="AF137" s="438"/>
      <c r="AG137" s="438"/>
      <c r="AH137" s="839"/>
      <c r="AI137" s="438"/>
      <c r="AJ137" s="438"/>
      <c r="AK137" s="839"/>
      <c r="AL137" s="438"/>
      <c r="AM137" s="438"/>
      <c r="AN137" s="535" t="s">
        <v>455</v>
      </c>
      <c r="AO137" s="848"/>
      <c r="AP137" s="77"/>
      <c r="AR137" s="276"/>
    </row>
    <row r="138" spans="1:44" ht="14.25" customHeight="1">
      <c r="A138" s="857" t="str">
        <f ca="1">IF((Score!A140=""), "",Score!A140)</f>
        <v/>
      </c>
      <c r="B138" s="853"/>
      <c r="C138" s="855" t="str">
        <f ca="1">IF((Score!B140=""), "",Score!B140)</f>
        <v/>
      </c>
      <c r="D138" s="239"/>
      <c r="E138" s="239"/>
      <c r="F138" s="850"/>
      <c r="G138" s="239"/>
      <c r="H138" s="239"/>
      <c r="I138" s="850"/>
      <c r="J138" s="239"/>
      <c r="K138" s="239"/>
      <c r="L138" s="850"/>
      <c r="M138" s="239"/>
      <c r="N138" s="239"/>
      <c r="O138" s="850"/>
      <c r="P138" s="239"/>
      <c r="Q138" s="239"/>
      <c r="R138" s="55" t="s">
        <v>453</v>
      </c>
      <c r="S138" s="851" t="str">
        <f ca="1">IF((A138=""), "", SUMIF(SK!B$88:B$162,( ROW()+2), SK!D$88:D$162))</f>
        <v/>
      </c>
      <c r="T138" s="77"/>
      <c r="V138" s="371"/>
      <c r="W138" s="857" t="str">
        <f ca="1">IF((Score!T140=""), "",Score!T140)</f>
        <v/>
      </c>
      <c r="X138" s="853"/>
      <c r="Y138" s="855" t="str">
        <f ca="1">IF((Score!U140=""), "",Score!U140)</f>
        <v/>
      </c>
      <c r="Z138" s="239"/>
      <c r="AA138" s="239"/>
      <c r="AB138" s="850"/>
      <c r="AC138" s="239"/>
      <c r="AD138" s="239"/>
      <c r="AE138" s="850"/>
      <c r="AF138" s="239"/>
      <c r="AG138" s="239"/>
      <c r="AH138" s="850"/>
      <c r="AI138" s="239"/>
      <c r="AJ138" s="239"/>
      <c r="AK138" s="850"/>
      <c r="AL138" s="239"/>
      <c r="AM138" s="239"/>
      <c r="AN138" s="55" t="s">
        <v>453</v>
      </c>
      <c r="AO138" s="851" t="str">
        <f ca="1">IF((W138=""), "", SUMIF(SK!R$88:R$162,( ROW()+2), SK!T$88:T$162))</f>
        <v/>
      </c>
      <c r="AP138" s="77"/>
      <c r="AR138" s="276"/>
    </row>
    <row r="139" spans="1:44" ht="14.25" customHeight="1">
      <c r="A139" s="857"/>
      <c r="B139" s="878"/>
      <c r="C139" s="855"/>
      <c r="D139" s="438"/>
      <c r="E139" s="438"/>
      <c r="F139" s="856"/>
      <c r="G139" s="438"/>
      <c r="H139" s="438"/>
      <c r="I139" s="850"/>
      <c r="J139" s="438"/>
      <c r="K139" s="438"/>
      <c r="L139" s="850"/>
      <c r="M139" s="438"/>
      <c r="N139" s="438"/>
      <c r="O139" s="850"/>
      <c r="P139" s="438"/>
      <c r="Q139" s="438"/>
      <c r="R139" s="535" t="s">
        <v>455</v>
      </c>
      <c r="S139" s="852"/>
      <c r="T139" s="77"/>
      <c r="V139" s="276"/>
      <c r="W139" s="857"/>
      <c r="X139" s="878"/>
      <c r="Y139" s="855"/>
      <c r="Z139" s="438"/>
      <c r="AA139" s="438"/>
      <c r="AB139" s="856"/>
      <c r="AC139" s="438"/>
      <c r="AD139" s="438"/>
      <c r="AE139" s="850"/>
      <c r="AF139" s="438"/>
      <c r="AG139" s="438"/>
      <c r="AH139" s="850"/>
      <c r="AI139" s="438"/>
      <c r="AJ139" s="438"/>
      <c r="AK139" s="850"/>
      <c r="AL139" s="438"/>
      <c r="AM139" s="438"/>
      <c r="AN139" s="535" t="s">
        <v>455</v>
      </c>
      <c r="AO139" s="852"/>
      <c r="AP139" s="77"/>
      <c r="AR139" s="276"/>
    </row>
    <row r="140" spans="1:44" ht="14.25" customHeight="1">
      <c r="A140" s="843" t="str">
        <f ca="1">IF((Score!A142=""), "",Score!A142)</f>
        <v/>
      </c>
      <c r="B140" s="844"/>
      <c r="C140" s="846" t="str">
        <f ca="1">IF((Score!B142=""), "",Score!B142)</f>
        <v/>
      </c>
      <c r="D140" s="239"/>
      <c r="E140" s="239"/>
      <c r="F140" s="839"/>
      <c r="G140" s="239"/>
      <c r="H140" s="239"/>
      <c r="I140" s="839"/>
      <c r="J140" s="239"/>
      <c r="K140" s="239"/>
      <c r="L140" s="839"/>
      <c r="M140" s="239"/>
      <c r="N140" s="239"/>
      <c r="O140" s="839"/>
      <c r="P140" s="239"/>
      <c r="Q140" s="239"/>
      <c r="R140" s="55" t="s">
        <v>453</v>
      </c>
      <c r="S140" s="847" t="str">
        <f ca="1">IF((A140=""), "", SUMIF(SK!B$88:B$162,( ROW()+2), SK!D$88:D$162))</f>
        <v/>
      </c>
      <c r="T140" s="77"/>
      <c r="V140" s="371"/>
      <c r="W140" s="843" t="str">
        <f ca="1">IF((Score!T142=""), "",Score!T142)</f>
        <v/>
      </c>
      <c r="X140" s="844"/>
      <c r="Y140" s="846" t="str">
        <f ca="1">IF((Score!U142=""), "",Score!U142)</f>
        <v/>
      </c>
      <c r="Z140" s="239"/>
      <c r="AA140" s="239"/>
      <c r="AB140" s="839"/>
      <c r="AC140" s="239"/>
      <c r="AD140" s="239"/>
      <c r="AE140" s="839"/>
      <c r="AF140" s="239"/>
      <c r="AG140" s="239"/>
      <c r="AH140" s="839"/>
      <c r="AI140" s="239"/>
      <c r="AJ140" s="239"/>
      <c r="AK140" s="839"/>
      <c r="AL140" s="239"/>
      <c r="AM140" s="239"/>
      <c r="AN140" s="55" t="s">
        <v>453</v>
      </c>
      <c r="AO140" s="847" t="str">
        <f ca="1">IF((W140=""), "", SUMIF(SK!R$88:R$162,( ROW()+2), SK!T$88:T$162))</f>
        <v/>
      </c>
      <c r="AP140" s="77"/>
      <c r="AR140" s="276"/>
    </row>
    <row r="141" spans="1:44" ht="14.25" customHeight="1">
      <c r="A141" s="843"/>
      <c r="B141" s="845"/>
      <c r="C141" s="846"/>
      <c r="D141" s="438"/>
      <c r="E141" s="438"/>
      <c r="F141" s="840"/>
      <c r="G141" s="438"/>
      <c r="H141" s="438"/>
      <c r="I141" s="839"/>
      <c r="J141" s="438"/>
      <c r="K141" s="438"/>
      <c r="L141" s="839"/>
      <c r="M141" s="438"/>
      <c r="N141" s="438"/>
      <c r="O141" s="839"/>
      <c r="P141" s="438"/>
      <c r="Q141" s="438"/>
      <c r="R141" s="535" t="s">
        <v>455</v>
      </c>
      <c r="S141" s="848"/>
      <c r="T141" s="77"/>
      <c r="V141" s="276"/>
      <c r="W141" s="843"/>
      <c r="X141" s="845"/>
      <c r="Y141" s="846"/>
      <c r="Z141" s="438"/>
      <c r="AA141" s="438"/>
      <c r="AB141" s="840"/>
      <c r="AC141" s="438"/>
      <c r="AD141" s="438"/>
      <c r="AE141" s="839"/>
      <c r="AF141" s="438"/>
      <c r="AG141" s="438"/>
      <c r="AH141" s="839"/>
      <c r="AI141" s="438"/>
      <c r="AJ141" s="438"/>
      <c r="AK141" s="839"/>
      <c r="AL141" s="438"/>
      <c r="AM141" s="438"/>
      <c r="AN141" s="535" t="s">
        <v>455</v>
      </c>
      <c r="AO141" s="848"/>
      <c r="AP141" s="77"/>
      <c r="AR141" s="276"/>
    </row>
    <row r="142" spans="1:44" ht="14.25" customHeight="1">
      <c r="A142" s="857" t="str">
        <f ca="1">IF((Score!A144=""), "",Score!A144)</f>
        <v/>
      </c>
      <c r="B142" s="853"/>
      <c r="C142" s="855" t="str">
        <f ca="1">IF((Score!B144=""), "",Score!B144)</f>
        <v/>
      </c>
      <c r="D142" s="239"/>
      <c r="E142" s="239"/>
      <c r="F142" s="850"/>
      <c r="G142" s="239"/>
      <c r="H142" s="239"/>
      <c r="I142" s="850"/>
      <c r="J142" s="239"/>
      <c r="K142" s="239"/>
      <c r="L142" s="850"/>
      <c r="M142" s="239"/>
      <c r="N142" s="239"/>
      <c r="O142" s="850"/>
      <c r="P142" s="239"/>
      <c r="Q142" s="239"/>
      <c r="R142" s="55" t="s">
        <v>453</v>
      </c>
      <c r="S142" s="851" t="str">
        <f ca="1">IF((A142=""), "", SUMIF(SK!B$88:B$162,( ROW()+2), SK!D$88:D$162))</f>
        <v/>
      </c>
      <c r="T142" s="77"/>
      <c r="V142" s="371"/>
      <c r="W142" s="857" t="str">
        <f ca="1">IF((Score!T144=""), "",Score!T144)</f>
        <v/>
      </c>
      <c r="X142" s="853"/>
      <c r="Y142" s="855" t="str">
        <f ca="1">IF((Score!U144=""), "",Score!U144)</f>
        <v/>
      </c>
      <c r="Z142" s="239"/>
      <c r="AA142" s="239"/>
      <c r="AB142" s="850"/>
      <c r="AC142" s="239"/>
      <c r="AD142" s="239"/>
      <c r="AE142" s="850"/>
      <c r="AF142" s="239"/>
      <c r="AG142" s="239"/>
      <c r="AH142" s="850"/>
      <c r="AI142" s="239"/>
      <c r="AJ142" s="239"/>
      <c r="AK142" s="850"/>
      <c r="AL142" s="239"/>
      <c r="AM142" s="239"/>
      <c r="AN142" s="55" t="s">
        <v>453</v>
      </c>
      <c r="AO142" s="851" t="str">
        <f ca="1">IF((W142=""), "", SUMIF(SK!R$88:R$162,( ROW()+2), SK!T$88:T$162))</f>
        <v/>
      </c>
      <c r="AP142" s="77"/>
      <c r="AR142" s="276"/>
    </row>
    <row r="143" spans="1:44" ht="14.25" customHeight="1">
      <c r="A143" s="857"/>
      <c r="B143" s="878"/>
      <c r="C143" s="855"/>
      <c r="D143" s="438"/>
      <c r="E143" s="438"/>
      <c r="F143" s="856"/>
      <c r="G143" s="438"/>
      <c r="H143" s="438"/>
      <c r="I143" s="850"/>
      <c r="J143" s="438"/>
      <c r="K143" s="438"/>
      <c r="L143" s="850"/>
      <c r="M143" s="438"/>
      <c r="N143" s="438"/>
      <c r="O143" s="850"/>
      <c r="P143" s="438"/>
      <c r="Q143" s="438"/>
      <c r="R143" s="535" t="s">
        <v>455</v>
      </c>
      <c r="S143" s="852"/>
      <c r="T143" s="77"/>
      <c r="V143" s="276"/>
      <c r="W143" s="857"/>
      <c r="X143" s="878"/>
      <c r="Y143" s="855"/>
      <c r="Z143" s="438"/>
      <c r="AA143" s="438"/>
      <c r="AB143" s="856"/>
      <c r="AC143" s="438"/>
      <c r="AD143" s="438"/>
      <c r="AE143" s="850"/>
      <c r="AF143" s="438"/>
      <c r="AG143" s="438"/>
      <c r="AH143" s="850"/>
      <c r="AI143" s="438"/>
      <c r="AJ143" s="438"/>
      <c r="AK143" s="850"/>
      <c r="AL143" s="438"/>
      <c r="AM143" s="438"/>
      <c r="AN143" s="535" t="s">
        <v>455</v>
      </c>
      <c r="AO143" s="852"/>
      <c r="AP143" s="77"/>
      <c r="AR143" s="276"/>
    </row>
    <row r="144" spans="1:44" ht="14.25" customHeight="1">
      <c r="A144" s="843" t="str">
        <f ca="1">IF((Score!A146=""), "",Score!A146)</f>
        <v/>
      </c>
      <c r="B144" s="844"/>
      <c r="C144" s="846" t="str">
        <f ca="1">IF((Score!B146=""), "",Score!B146)</f>
        <v/>
      </c>
      <c r="D144" s="239"/>
      <c r="E144" s="239"/>
      <c r="F144" s="839"/>
      <c r="G144" s="239"/>
      <c r="H144" s="239"/>
      <c r="I144" s="839"/>
      <c r="J144" s="239"/>
      <c r="K144" s="239"/>
      <c r="L144" s="839"/>
      <c r="M144" s="239"/>
      <c r="N144" s="239"/>
      <c r="O144" s="839"/>
      <c r="P144" s="239"/>
      <c r="Q144" s="239"/>
      <c r="R144" s="55" t="s">
        <v>453</v>
      </c>
      <c r="S144" s="847" t="str">
        <f ca="1">IF((A144=""), "", SUMIF(SK!B$88:B$162,( ROW()+2), SK!D$88:D$162))</f>
        <v/>
      </c>
      <c r="T144" s="77"/>
      <c r="V144" s="371"/>
      <c r="W144" s="843" t="str">
        <f ca="1">IF((Score!T146=""), "",Score!T146)</f>
        <v/>
      </c>
      <c r="X144" s="844"/>
      <c r="Y144" s="846" t="str">
        <f ca="1">IF((Score!U146=""), "",Score!U146)</f>
        <v/>
      </c>
      <c r="Z144" s="239"/>
      <c r="AA144" s="239"/>
      <c r="AB144" s="839"/>
      <c r="AC144" s="239"/>
      <c r="AD144" s="239"/>
      <c r="AE144" s="839"/>
      <c r="AF144" s="239"/>
      <c r="AG144" s="239"/>
      <c r="AH144" s="839"/>
      <c r="AI144" s="239"/>
      <c r="AJ144" s="239"/>
      <c r="AK144" s="839"/>
      <c r="AL144" s="239"/>
      <c r="AM144" s="239"/>
      <c r="AN144" s="55" t="s">
        <v>453</v>
      </c>
      <c r="AO144" s="847" t="str">
        <f ca="1">IF((W144=""), "", SUMIF(SK!R$88:R$162,( ROW()+2), SK!T$88:T$162))</f>
        <v/>
      </c>
      <c r="AP144" s="77"/>
      <c r="AR144" s="276"/>
    </row>
    <row r="145" spans="1:44" ht="14.25" customHeight="1">
      <c r="A145" s="843"/>
      <c r="B145" s="845"/>
      <c r="C145" s="846"/>
      <c r="D145" s="438"/>
      <c r="E145" s="438"/>
      <c r="F145" s="840"/>
      <c r="G145" s="438"/>
      <c r="H145" s="438"/>
      <c r="I145" s="839"/>
      <c r="J145" s="438"/>
      <c r="K145" s="438"/>
      <c r="L145" s="839"/>
      <c r="M145" s="438"/>
      <c r="N145" s="438"/>
      <c r="O145" s="839"/>
      <c r="P145" s="438"/>
      <c r="Q145" s="438"/>
      <c r="R145" s="535" t="s">
        <v>455</v>
      </c>
      <c r="S145" s="848"/>
      <c r="T145" s="77"/>
      <c r="V145" s="276"/>
      <c r="W145" s="843"/>
      <c r="X145" s="845"/>
      <c r="Y145" s="846"/>
      <c r="Z145" s="438"/>
      <c r="AA145" s="438"/>
      <c r="AB145" s="840"/>
      <c r="AC145" s="438"/>
      <c r="AD145" s="438"/>
      <c r="AE145" s="839"/>
      <c r="AF145" s="438"/>
      <c r="AG145" s="438"/>
      <c r="AH145" s="839"/>
      <c r="AI145" s="438"/>
      <c r="AJ145" s="438"/>
      <c r="AK145" s="839"/>
      <c r="AL145" s="438"/>
      <c r="AM145" s="438"/>
      <c r="AN145" s="535" t="s">
        <v>455</v>
      </c>
      <c r="AO145" s="848"/>
      <c r="AP145" s="77"/>
      <c r="AR145" s="276"/>
    </row>
    <row r="146" spans="1:44" ht="14.25" customHeight="1">
      <c r="A146" s="857" t="str">
        <f ca="1">IF((Score!A148=""), "",Score!A148)</f>
        <v/>
      </c>
      <c r="B146" s="853"/>
      <c r="C146" s="855" t="str">
        <f ca="1">IF((Score!B148=""), "",Score!B148)</f>
        <v/>
      </c>
      <c r="D146" s="239"/>
      <c r="E146" s="239"/>
      <c r="F146" s="850"/>
      <c r="G146" s="239"/>
      <c r="H146" s="239"/>
      <c r="I146" s="850"/>
      <c r="J146" s="239"/>
      <c r="K146" s="239"/>
      <c r="L146" s="850"/>
      <c r="M146" s="239"/>
      <c r="N146" s="239"/>
      <c r="O146" s="850"/>
      <c r="P146" s="239"/>
      <c r="Q146" s="239"/>
      <c r="R146" s="55" t="s">
        <v>453</v>
      </c>
      <c r="S146" s="851" t="str">
        <f ca="1">IF((A146=""), "", SUMIF(SK!B$88:B$162,( ROW()+2), SK!D$88:D$162))</f>
        <v/>
      </c>
      <c r="T146" s="77"/>
      <c r="V146" s="371"/>
      <c r="W146" s="857" t="str">
        <f ca="1">IF((Score!T148=""), "",Score!T148)</f>
        <v/>
      </c>
      <c r="X146" s="853"/>
      <c r="Y146" s="855" t="str">
        <f ca="1">IF((Score!U148=""), "",Score!U148)</f>
        <v/>
      </c>
      <c r="Z146" s="239"/>
      <c r="AA146" s="239"/>
      <c r="AB146" s="850"/>
      <c r="AC146" s="239"/>
      <c r="AD146" s="239"/>
      <c r="AE146" s="850"/>
      <c r="AF146" s="239"/>
      <c r="AG146" s="239"/>
      <c r="AH146" s="850"/>
      <c r="AI146" s="239"/>
      <c r="AJ146" s="239"/>
      <c r="AK146" s="850"/>
      <c r="AL146" s="239"/>
      <c r="AM146" s="239"/>
      <c r="AN146" s="55" t="s">
        <v>453</v>
      </c>
      <c r="AO146" s="851" t="str">
        <f ca="1">IF((W146=""), "", SUMIF(SK!R$88:R$162,( ROW()+2), SK!T$88:T$162))</f>
        <v/>
      </c>
      <c r="AP146" s="77"/>
      <c r="AR146" s="276"/>
    </row>
    <row r="147" spans="1:44" ht="14.25" customHeight="1">
      <c r="A147" s="857"/>
      <c r="B147" s="878"/>
      <c r="C147" s="855"/>
      <c r="D147" s="438"/>
      <c r="E147" s="438"/>
      <c r="F147" s="856"/>
      <c r="G147" s="438"/>
      <c r="H147" s="438"/>
      <c r="I147" s="850"/>
      <c r="J147" s="438"/>
      <c r="K147" s="438"/>
      <c r="L147" s="850"/>
      <c r="M147" s="438"/>
      <c r="N147" s="438"/>
      <c r="O147" s="850"/>
      <c r="P147" s="438"/>
      <c r="Q147" s="438"/>
      <c r="R147" s="535" t="s">
        <v>455</v>
      </c>
      <c r="S147" s="852"/>
      <c r="T147" s="77"/>
      <c r="V147" s="276"/>
      <c r="W147" s="857"/>
      <c r="X147" s="878"/>
      <c r="Y147" s="855"/>
      <c r="Z147" s="438"/>
      <c r="AA147" s="438"/>
      <c r="AB147" s="856"/>
      <c r="AC147" s="438"/>
      <c r="AD147" s="438"/>
      <c r="AE147" s="850"/>
      <c r="AF147" s="438"/>
      <c r="AG147" s="438"/>
      <c r="AH147" s="850"/>
      <c r="AI147" s="438"/>
      <c r="AJ147" s="438"/>
      <c r="AK147" s="850"/>
      <c r="AL147" s="438"/>
      <c r="AM147" s="438"/>
      <c r="AN147" s="535" t="s">
        <v>455</v>
      </c>
      <c r="AO147" s="852"/>
      <c r="AP147" s="77"/>
      <c r="AR147" s="276"/>
    </row>
    <row r="148" spans="1:44" ht="14.25" customHeight="1">
      <c r="A148" s="843" t="str">
        <f ca="1">IF((Score!A150=""), "",Score!A150)</f>
        <v/>
      </c>
      <c r="B148" s="844"/>
      <c r="C148" s="846" t="str">
        <f ca="1">IF((Score!B150=""), "",Score!B150)</f>
        <v/>
      </c>
      <c r="D148" s="239"/>
      <c r="E148" s="239"/>
      <c r="F148" s="839"/>
      <c r="G148" s="239"/>
      <c r="H148" s="239"/>
      <c r="I148" s="839"/>
      <c r="J148" s="239"/>
      <c r="K148" s="239"/>
      <c r="L148" s="839"/>
      <c r="M148" s="239"/>
      <c r="N148" s="239"/>
      <c r="O148" s="839"/>
      <c r="P148" s="239"/>
      <c r="Q148" s="239"/>
      <c r="R148" s="55" t="s">
        <v>453</v>
      </c>
      <c r="S148" s="847" t="str">
        <f ca="1">IF((A148=""), "", SUMIF(SK!B$88:B$162,( ROW()+2), SK!D$88:D$162))</f>
        <v/>
      </c>
      <c r="T148" s="77"/>
      <c r="V148" s="371"/>
      <c r="W148" s="843" t="str">
        <f ca="1">IF((Score!T150=""), "",Score!T150)</f>
        <v/>
      </c>
      <c r="X148" s="844"/>
      <c r="Y148" s="846" t="str">
        <f ca="1">IF((Score!U150=""), "",Score!U150)</f>
        <v/>
      </c>
      <c r="Z148" s="239"/>
      <c r="AA148" s="239"/>
      <c r="AB148" s="839"/>
      <c r="AC148" s="239"/>
      <c r="AD148" s="239"/>
      <c r="AE148" s="839"/>
      <c r="AF148" s="239"/>
      <c r="AG148" s="239"/>
      <c r="AH148" s="839"/>
      <c r="AI148" s="239"/>
      <c r="AJ148" s="239"/>
      <c r="AK148" s="839"/>
      <c r="AL148" s="239"/>
      <c r="AM148" s="239"/>
      <c r="AN148" s="55" t="s">
        <v>453</v>
      </c>
      <c r="AO148" s="847" t="str">
        <f ca="1">IF((W148=""), "", SUMIF(SK!R$88:R$162,( ROW()+2), SK!T$88:T$162))</f>
        <v/>
      </c>
      <c r="AP148" s="77"/>
      <c r="AR148" s="276"/>
    </row>
    <row r="149" spans="1:44" ht="14.25" customHeight="1">
      <c r="A149" s="843"/>
      <c r="B149" s="845"/>
      <c r="C149" s="846"/>
      <c r="D149" s="438"/>
      <c r="E149" s="438"/>
      <c r="F149" s="840"/>
      <c r="G149" s="438"/>
      <c r="H149" s="438"/>
      <c r="I149" s="839"/>
      <c r="J149" s="438"/>
      <c r="K149" s="438"/>
      <c r="L149" s="839"/>
      <c r="M149" s="438"/>
      <c r="N149" s="438"/>
      <c r="O149" s="839"/>
      <c r="P149" s="438"/>
      <c r="Q149" s="438"/>
      <c r="R149" s="535" t="s">
        <v>455</v>
      </c>
      <c r="S149" s="848"/>
      <c r="T149" s="77"/>
      <c r="V149" s="276"/>
      <c r="W149" s="843"/>
      <c r="X149" s="845"/>
      <c r="Y149" s="846"/>
      <c r="Z149" s="438"/>
      <c r="AA149" s="438"/>
      <c r="AB149" s="840"/>
      <c r="AC149" s="438"/>
      <c r="AD149" s="438"/>
      <c r="AE149" s="839"/>
      <c r="AF149" s="438"/>
      <c r="AG149" s="438"/>
      <c r="AH149" s="839"/>
      <c r="AI149" s="438"/>
      <c r="AJ149" s="438"/>
      <c r="AK149" s="839"/>
      <c r="AL149" s="438"/>
      <c r="AM149" s="438"/>
      <c r="AN149" s="535" t="s">
        <v>455</v>
      </c>
      <c r="AO149" s="848"/>
      <c r="AP149" s="77"/>
      <c r="AR149" s="276"/>
    </row>
    <row r="150" spans="1:44" ht="14.25" customHeight="1">
      <c r="A150" s="857" t="str">
        <f ca="1">IF((Score!A152=""), "",Score!A152)</f>
        <v/>
      </c>
      <c r="B150" s="853"/>
      <c r="C150" s="855" t="str">
        <f ca="1">IF((Score!B152=""), "",Score!B152)</f>
        <v/>
      </c>
      <c r="D150" s="239"/>
      <c r="E150" s="239"/>
      <c r="F150" s="850"/>
      <c r="G150" s="239"/>
      <c r="H150" s="239"/>
      <c r="I150" s="850"/>
      <c r="J150" s="239"/>
      <c r="K150" s="239"/>
      <c r="L150" s="850"/>
      <c r="M150" s="239"/>
      <c r="N150" s="239"/>
      <c r="O150" s="850"/>
      <c r="P150" s="239"/>
      <c r="Q150" s="239"/>
      <c r="R150" s="55" t="s">
        <v>453</v>
      </c>
      <c r="S150" s="851" t="str">
        <f ca="1">IF((A150=""), "", SUMIF(SK!B$88:B$162,( ROW()+2), SK!D$88:D$162))</f>
        <v/>
      </c>
      <c r="T150" s="77"/>
      <c r="V150" s="371"/>
      <c r="W150" s="857" t="str">
        <f ca="1">IF((Score!T152=""), "",Score!T152)</f>
        <v/>
      </c>
      <c r="X150" s="853"/>
      <c r="Y150" s="855" t="str">
        <f ca="1">IF((Score!U152=""), "",Score!U152)</f>
        <v/>
      </c>
      <c r="Z150" s="239"/>
      <c r="AA150" s="239"/>
      <c r="AB150" s="850"/>
      <c r="AC150" s="239"/>
      <c r="AD150" s="239"/>
      <c r="AE150" s="850"/>
      <c r="AF150" s="239"/>
      <c r="AG150" s="239"/>
      <c r="AH150" s="850"/>
      <c r="AI150" s="239"/>
      <c r="AJ150" s="239"/>
      <c r="AK150" s="850"/>
      <c r="AL150" s="239"/>
      <c r="AM150" s="239"/>
      <c r="AN150" s="55" t="s">
        <v>453</v>
      </c>
      <c r="AO150" s="851" t="str">
        <f ca="1">IF((W150=""), "", SUMIF(SK!R$88:R$162,( ROW()+2), SK!T$88:T$162))</f>
        <v/>
      </c>
      <c r="AP150" s="77"/>
      <c r="AR150" s="276"/>
    </row>
    <row r="151" spans="1:44" ht="14.25" customHeight="1">
      <c r="A151" s="857"/>
      <c r="B151" s="878"/>
      <c r="C151" s="855"/>
      <c r="D151" s="438"/>
      <c r="E151" s="438"/>
      <c r="F151" s="856"/>
      <c r="G151" s="438"/>
      <c r="H151" s="438"/>
      <c r="I151" s="850"/>
      <c r="J151" s="438"/>
      <c r="K151" s="438"/>
      <c r="L151" s="850"/>
      <c r="M151" s="438"/>
      <c r="N151" s="438"/>
      <c r="O151" s="850"/>
      <c r="P151" s="438"/>
      <c r="Q151" s="438"/>
      <c r="R151" s="535" t="s">
        <v>455</v>
      </c>
      <c r="S151" s="852"/>
      <c r="T151" s="77"/>
      <c r="V151" s="276"/>
      <c r="W151" s="857"/>
      <c r="X151" s="878"/>
      <c r="Y151" s="855"/>
      <c r="Z151" s="438"/>
      <c r="AA151" s="438"/>
      <c r="AB151" s="856"/>
      <c r="AC151" s="438"/>
      <c r="AD151" s="438"/>
      <c r="AE151" s="850"/>
      <c r="AF151" s="438"/>
      <c r="AG151" s="438"/>
      <c r="AH151" s="850"/>
      <c r="AI151" s="438"/>
      <c r="AJ151" s="438"/>
      <c r="AK151" s="850"/>
      <c r="AL151" s="438"/>
      <c r="AM151" s="438"/>
      <c r="AN151" s="535" t="s">
        <v>455</v>
      </c>
      <c r="AO151" s="852"/>
      <c r="AP151" s="77"/>
      <c r="AR151" s="276"/>
    </row>
    <row r="152" spans="1:44" ht="14.25" customHeight="1">
      <c r="A152" s="843" t="str">
        <f ca="1">IF((Score!A154=""), "",Score!A154)</f>
        <v/>
      </c>
      <c r="B152" s="844"/>
      <c r="C152" s="846" t="str">
        <f ca="1">IF((Score!B154=""), "",Score!B154)</f>
        <v/>
      </c>
      <c r="D152" s="239"/>
      <c r="E152" s="239"/>
      <c r="F152" s="839"/>
      <c r="G152" s="239"/>
      <c r="H152" s="239"/>
      <c r="I152" s="839"/>
      <c r="J152" s="239"/>
      <c r="K152" s="239"/>
      <c r="L152" s="839"/>
      <c r="M152" s="239"/>
      <c r="N152" s="239"/>
      <c r="O152" s="839"/>
      <c r="P152" s="239"/>
      <c r="Q152" s="239"/>
      <c r="R152" s="55" t="s">
        <v>453</v>
      </c>
      <c r="S152" s="847" t="str">
        <f ca="1">IF((A152=""), "", SUMIF(SK!B$88:B$162,( ROW()+2), SK!D$88:D$162))</f>
        <v/>
      </c>
      <c r="T152" s="77"/>
      <c r="V152" s="371"/>
      <c r="W152" s="843" t="str">
        <f ca="1">IF((Score!T154=""), "",Score!T154)</f>
        <v/>
      </c>
      <c r="X152" s="844"/>
      <c r="Y152" s="846" t="str">
        <f ca="1">IF((Score!U154=""), "",Score!U154)</f>
        <v/>
      </c>
      <c r="Z152" s="239"/>
      <c r="AA152" s="239"/>
      <c r="AB152" s="839"/>
      <c r="AC152" s="239"/>
      <c r="AD152" s="239"/>
      <c r="AE152" s="839"/>
      <c r="AF152" s="239"/>
      <c r="AG152" s="239"/>
      <c r="AH152" s="839"/>
      <c r="AI152" s="239"/>
      <c r="AJ152" s="239"/>
      <c r="AK152" s="839"/>
      <c r="AL152" s="239"/>
      <c r="AM152" s="239"/>
      <c r="AN152" s="55" t="s">
        <v>453</v>
      </c>
      <c r="AO152" s="847" t="str">
        <f ca="1">IF((W152=""), "", SUMIF(SK!R$88:R$162,( ROW()+2), SK!T$88:T$162))</f>
        <v/>
      </c>
      <c r="AP152" s="77"/>
      <c r="AR152" s="276"/>
    </row>
    <row r="153" spans="1:44" ht="14.25" customHeight="1">
      <c r="A153" s="843"/>
      <c r="B153" s="845"/>
      <c r="C153" s="846"/>
      <c r="D153" s="438"/>
      <c r="E153" s="438"/>
      <c r="F153" s="840"/>
      <c r="G153" s="438"/>
      <c r="H153" s="438"/>
      <c r="I153" s="839"/>
      <c r="J153" s="438"/>
      <c r="K153" s="438"/>
      <c r="L153" s="839"/>
      <c r="M153" s="438"/>
      <c r="N153" s="438"/>
      <c r="O153" s="839"/>
      <c r="P153" s="438"/>
      <c r="Q153" s="438"/>
      <c r="R153" s="535" t="s">
        <v>455</v>
      </c>
      <c r="S153" s="848"/>
      <c r="T153" s="77"/>
      <c r="V153" s="276"/>
      <c r="W153" s="843"/>
      <c r="X153" s="845"/>
      <c r="Y153" s="846"/>
      <c r="Z153" s="438"/>
      <c r="AA153" s="438"/>
      <c r="AB153" s="840"/>
      <c r="AC153" s="438"/>
      <c r="AD153" s="438"/>
      <c r="AE153" s="839"/>
      <c r="AF153" s="438"/>
      <c r="AG153" s="438"/>
      <c r="AH153" s="839"/>
      <c r="AI153" s="438"/>
      <c r="AJ153" s="438"/>
      <c r="AK153" s="839"/>
      <c r="AL153" s="438"/>
      <c r="AM153" s="438"/>
      <c r="AN153" s="535" t="s">
        <v>455</v>
      </c>
      <c r="AO153" s="848"/>
      <c r="AP153" s="77"/>
      <c r="AR153" s="276"/>
    </row>
    <row r="154" spans="1:44" ht="14.25" customHeight="1">
      <c r="A154" s="857" t="str">
        <f ca="1">IF((Score!A156=""), "",Score!A156)</f>
        <v/>
      </c>
      <c r="B154" s="853"/>
      <c r="C154" s="855" t="str">
        <f ca="1">IF((Score!B156=""), "",Score!B156)</f>
        <v/>
      </c>
      <c r="D154" s="239"/>
      <c r="E154" s="239"/>
      <c r="F154" s="850"/>
      <c r="G154" s="239"/>
      <c r="H154" s="239"/>
      <c r="I154" s="850"/>
      <c r="J154" s="239"/>
      <c r="K154" s="239"/>
      <c r="L154" s="850"/>
      <c r="M154" s="239"/>
      <c r="N154" s="239"/>
      <c r="O154" s="850"/>
      <c r="P154" s="239"/>
      <c r="Q154" s="239"/>
      <c r="R154" s="55" t="s">
        <v>453</v>
      </c>
      <c r="S154" s="851" t="str">
        <f ca="1">IF((A154=""), "", SUMIF(SK!B$88:B$162,( ROW()+2), SK!D$88:D$162))</f>
        <v/>
      </c>
      <c r="T154" s="77"/>
      <c r="V154" s="371"/>
      <c r="W154" s="857" t="str">
        <f ca="1">IF((Score!T156=""), "",Score!T156)</f>
        <v/>
      </c>
      <c r="X154" s="853"/>
      <c r="Y154" s="855" t="str">
        <f ca="1">IF((Score!U156=""), "",Score!U156)</f>
        <v/>
      </c>
      <c r="Z154" s="239"/>
      <c r="AA154" s="239"/>
      <c r="AB154" s="850"/>
      <c r="AC154" s="239"/>
      <c r="AD154" s="239"/>
      <c r="AE154" s="850"/>
      <c r="AF154" s="239"/>
      <c r="AG154" s="239"/>
      <c r="AH154" s="850"/>
      <c r="AI154" s="239"/>
      <c r="AJ154" s="239"/>
      <c r="AK154" s="850"/>
      <c r="AL154" s="239"/>
      <c r="AM154" s="239"/>
      <c r="AN154" s="55" t="s">
        <v>453</v>
      </c>
      <c r="AO154" s="851" t="str">
        <f ca="1">IF((W154=""), "", SUMIF(SK!R$88:R$162,( ROW()+2), SK!T$88:T$162))</f>
        <v/>
      </c>
      <c r="AP154" s="77"/>
      <c r="AR154" s="276"/>
    </row>
    <row r="155" spans="1:44" ht="14.25" customHeight="1">
      <c r="A155" s="857"/>
      <c r="B155" s="878"/>
      <c r="C155" s="855"/>
      <c r="D155" s="438"/>
      <c r="E155" s="438"/>
      <c r="F155" s="856"/>
      <c r="G155" s="438"/>
      <c r="H155" s="438"/>
      <c r="I155" s="850"/>
      <c r="J155" s="438"/>
      <c r="K155" s="438"/>
      <c r="L155" s="850"/>
      <c r="M155" s="438"/>
      <c r="N155" s="438"/>
      <c r="O155" s="850"/>
      <c r="P155" s="438"/>
      <c r="Q155" s="438"/>
      <c r="R155" s="535" t="s">
        <v>455</v>
      </c>
      <c r="S155" s="852"/>
      <c r="T155" s="77"/>
      <c r="V155" s="276"/>
      <c r="W155" s="857"/>
      <c r="X155" s="878"/>
      <c r="Y155" s="855"/>
      <c r="Z155" s="438"/>
      <c r="AA155" s="438"/>
      <c r="AB155" s="856"/>
      <c r="AC155" s="438"/>
      <c r="AD155" s="438"/>
      <c r="AE155" s="850"/>
      <c r="AF155" s="438"/>
      <c r="AG155" s="438"/>
      <c r="AH155" s="850"/>
      <c r="AI155" s="438"/>
      <c r="AJ155" s="438"/>
      <c r="AK155" s="850"/>
      <c r="AL155" s="438"/>
      <c r="AM155" s="438"/>
      <c r="AN155" s="535" t="s">
        <v>455</v>
      </c>
      <c r="AO155" s="852"/>
      <c r="AP155" s="77"/>
      <c r="AR155" s="276"/>
    </row>
    <row r="156" spans="1:44" ht="14.25" customHeight="1">
      <c r="A156" s="843" t="str">
        <f ca="1">IF((Score!A158=""), "",Score!A158)</f>
        <v/>
      </c>
      <c r="B156" s="844"/>
      <c r="C156" s="846" t="str">
        <f ca="1">IF((Score!B158=""), "",Score!B158)</f>
        <v/>
      </c>
      <c r="D156" s="239"/>
      <c r="E156" s="239"/>
      <c r="F156" s="839"/>
      <c r="G156" s="239"/>
      <c r="H156" s="239"/>
      <c r="I156" s="839"/>
      <c r="J156" s="239"/>
      <c r="K156" s="239"/>
      <c r="L156" s="839"/>
      <c r="M156" s="239"/>
      <c r="N156" s="239"/>
      <c r="O156" s="839"/>
      <c r="P156" s="239"/>
      <c r="Q156" s="239"/>
      <c r="R156" s="55" t="s">
        <v>453</v>
      </c>
      <c r="S156" s="847" t="str">
        <f ca="1">IF((A156=""), "", SUMIF(SK!B$88:B$162,( ROW()+2), SK!D$88:D$162))</f>
        <v/>
      </c>
      <c r="T156" s="77"/>
      <c r="V156" s="371"/>
      <c r="W156" s="843" t="str">
        <f ca="1">IF((Score!T158=""), "",Score!T158)</f>
        <v/>
      </c>
      <c r="X156" s="844"/>
      <c r="Y156" s="846" t="str">
        <f ca="1">IF((Score!U158=""), "",Score!U158)</f>
        <v/>
      </c>
      <c r="Z156" s="239"/>
      <c r="AA156" s="239"/>
      <c r="AB156" s="839"/>
      <c r="AC156" s="239"/>
      <c r="AD156" s="239"/>
      <c r="AE156" s="839"/>
      <c r="AF156" s="239"/>
      <c r="AG156" s="239"/>
      <c r="AH156" s="839"/>
      <c r="AI156" s="239"/>
      <c r="AJ156" s="239"/>
      <c r="AK156" s="839"/>
      <c r="AL156" s="239"/>
      <c r="AM156" s="239"/>
      <c r="AN156" s="55" t="s">
        <v>453</v>
      </c>
      <c r="AO156" s="847" t="str">
        <f ca="1">IF((W156=""), "", SUMIF(SK!R$88:R$162,( ROW()+2), SK!T$88:T$162))</f>
        <v/>
      </c>
      <c r="AP156" s="77"/>
      <c r="AR156" s="276"/>
    </row>
    <row r="157" spans="1:44" ht="14.25" customHeight="1">
      <c r="A157" s="843"/>
      <c r="B157" s="845"/>
      <c r="C157" s="846"/>
      <c r="D157" s="438"/>
      <c r="E157" s="438"/>
      <c r="F157" s="840"/>
      <c r="G157" s="438"/>
      <c r="H157" s="438"/>
      <c r="I157" s="839"/>
      <c r="J157" s="438"/>
      <c r="K157" s="438"/>
      <c r="L157" s="839"/>
      <c r="M157" s="438"/>
      <c r="N157" s="438"/>
      <c r="O157" s="839"/>
      <c r="P157" s="438"/>
      <c r="Q157" s="438"/>
      <c r="R157" s="535" t="s">
        <v>455</v>
      </c>
      <c r="S157" s="848"/>
      <c r="T157" s="77"/>
      <c r="V157" s="276"/>
      <c r="W157" s="843"/>
      <c r="X157" s="845"/>
      <c r="Y157" s="846"/>
      <c r="Z157" s="438"/>
      <c r="AA157" s="438"/>
      <c r="AB157" s="840"/>
      <c r="AC157" s="438"/>
      <c r="AD157" s="438"/>
      <c r="AE157" s="839"/>
      <c r="AF157" s="438"/>
      <c r="AG157" s="438"/>
      <c r="AH157" s="839"/>
      <c r="AI157" s="438"/>
      <c r="AJ157" s="438"/>
      <c r="AK157" s="839"/>
      <c r="AL157" s="438"/>
      <c r="AM157" s="438"/>
      <c r="AN157" s="535" t="s">
        <v>455</v>
      </c>
      <c r="AO157" s="848"/>
      <c r="AP157" s="77"/>
      <c r="AR157" s="276"/>
    </row>
    <row r="158" spans="1:44" ht="14.25" customHeight="1">
      <c r="A158" s="857" t="str">
        <f ca="1">IF((Score!A160=""), "",Score!A160)</f>
        <v/>
      </c>
      <c r="B158" s="853"/>
      <c r="C158" s="855" t="str">
        <f ca="1">IF((Score!B160=""), "",Score!B160)</f>
        <v/>
      </c>
      <c r="D158" s="239"/>
      <c r="E158" s="239"/>
      <c r="F158" s="850"/>
      <c r="G158" s="239"/>
      <c r="H158" s="239"/>
      <c r="I158" s="850"/>
      <c r="J158" s="239"/>
      <c r="K158" s="239"/>
      <c r="L158" s="850"/>
      <c r="M158" s="239"/>
      <c r="N158" s="239"/>
      <c r="O158" s="850"/>
      <c r="P158" s="239"/>
      <c r="Q158" s="239"/>
      <c r="R158" s="55" t="s">
        <v>453</v>
      </c>
      <c r="S158" s="851" t="str">
        <f ca="1">IF((A158=""), "", SUMIF(SK!B$88:B$162,( ROW()+2), SK!D$88:D$162))</f>
        <v/>
      </c>
      <c r="T158" s="77"/>
      <c r="V158" s="371"/>
      <c r="W158" s="857" t="str">
        <f ca="1">IF((Score!T160=""), "",Score!T160)</f>
        <v/>
      </c>
      <c r="X158" s="853"/>
      <c r="Y158" s="855" t="str">
        <f ca="1">IF((Score!U160=""), "",Score!U160)</f>
        <v/>
      </c>
      <c r="Z158" s="239"/>
      <c r="AA158" s="239"/>
      <c r="AB158" s="850"/>
      <c r="AC158" s="239"/>
      <c r="AD158" s="239"/>
      <c r="AE158" s="850"/>
      <c r="AF158" s="239"/>
      <c r="AG158" s="239"/>
      <c r="AH158" s="850"/>
      <c r="AI158" s="239"/>
      <c r="AJ158" s="239"/>
      <c r="AK158" s="850"/>
      <c r="AL158" s="239"/>
      <c r="AM158" s="239"/>
      <c r="AN158" s="55" t="s">
        <v>453</v>
      </c>
      <c r="AO158" s="851" t="str">
        <f ca="1">IF((W158=""), "", SUMIF(SK!R$88:R$162,( ROW()+2), SK!T$88:T$162))</f>
        <v/>
      </c>
      <c r="AP158" s="77"/>
      <c r="AR158" s="276"/>
    </row>
    <row r="159" spans="1:44" ht="14.25" customHeight="1">
      <c r="A159" s="857"/>
      <c r="B159" s="878"/>
      <c r="C159" s="855"/>
      <c r="D159" s="438"/>
      <c r="E159" s="438"/>
      <c r="F159" s="856"/>
      <c r="G159" s="438"/>
      <c r="H159" s="438"/>
      <c r="I159" s="850"/>
      <c r="J159" s="438"/>
      <c r="K159" s="438"/>
      <c r="L159" s="850"/>
      <c r="M159" s="438"/>
      <c r="N159" s="438"/>
      <c r="O159" s="850"/>
      <c r="P159" s="438"/>
      <c r="Q159" s="438"/>
      <c r="R159" s="535" t="s">
        <v>455</v>
      </c>
      <c r="S159" s="852"/>
      <c r="T159" s="77"/>
      <c r="V159" s="276"/>
      <c r="W159" s="857"/>
      <c r="X159" s="878"/>
      <c r="Y159" s="855"/>
      <c r="Z159" s="438"/>
      <c r="AA159" s="438"/>
      <c r="AB159" s="856"/>
      <c r="AC159" s="438"/>
      <c r="AD159" s="438"/>
      <c r="AE159" s="850"/>
      <c r="AF159" s="438"/>
      <c r="AG159" s="438"/>
      <c r="AH159" s="850"/>
      <c r="AI159" s="438"/>
      <c r="AJ159" s="438"/>
      <c r="AK159" s="850"/>
      <c r="AL159" s="438"/>
      <c r="AM159" s="438"/>
      <c r="AN159" s="535" t="s">
        <v>455</v>
      </c>
      <c r="AO159" s="852"/>
      <c r="AP159" s="77"/>
      <c r="AR159" s="276"/>
    </row>
    <row r="160" spans="1:44" ht="14.25" customHeight="1">
      <c r="A160" s="843" t="str">
        <f ca="1">IF((Score!A162=""), "",Score!A162)</f>
        <v/>
      </c>
      <c r="B160" s="844"/>
      <c r="C160" s="846" t="str">
        <f ca="1">IF((Score!B162=""), "",Score!B162)</f>
        <v/>
      </c>
      <c r="D160" s="239"/>
      <c r="E160" s="239"/>
      <c r="F160" s="839"/>
      <c r="G160" s="239"/>
      <c r="H160" s="239"/>
      <c r="I160" s="839"/>
      <c r="J160" s="239"/>
      <c r="K160" s="239"/>
      <c r="L160" s="839"/>
      <c r="M160" s="239"/>
      <c r="N160" s="239"/>
      <c r="O160" s="839"/>
      <c r="P160" s="239"/>
      <c r="Q160" s="239"/>
      <c r="R160" s="55" t="s">
        <v>453</v>
      </c>
      <c r="S160" s="847" t="str">
        <f ca="1">IF((A160=""), "", SUMIF(SK!B$88:B$162,( ROW()+2), SK!D$88:D$162))</f>
        <v/>
      </c>
      <c r="T160" s="77"/>
      <c r="V160" s="371"/>
      <c r="W160" s="843" t="str">
        <f ca="1">IF((Score!T162=""), "",Score!T162)</f>
        <v/>
      </c>
      <c r="X160" s="844"/>
      <c r="Y160" s="846" t="str">
        <f ca="1">IF((Score!U162=""), "",Score!U162)</f>
        <v/>
      </c>
      <c r="Z160" s="239"/>
      <c r="AA160" s="239"/>
      <c r="AB160" s="839"/>
      <c r="AC160" s="239"/>
      <c r="AD160" s="239"/>
      <c r="AE160" s="839"/>
      <c r="AF160" s="239"/>
      <c r="AG160" s="239"/>
      <c r="AH160" s="839"/>
      <c r="AI160" s="239"/>
      <c r="AJ160" s="239"/>
      <c r="AK160" s="839"/>
      <c r="AL160" s="239"/>
      <c r="AM160" s="239"/>
      <c r="AN160" s="55" t="s">
        <v>453</v>
      </c>
      <c r="AO160" s="847" t="str">
        <f ca="1">IF((W160=""), "", SUMIF(SK!R$88:R$162,( ROW()+2), SK!T$88:T$162))</f>
        <v/>
      </c>
      <c r="AP160" s="77"/>
      <c r="AR160" s="276"/>
    </row>
    <row r="161" spans="1:44" ht="14.25" customHeight="1">
      <c r="A161" s="843"/>
      <c r="B161" s="845"/>
      <c r="C161" s="846"/>
      <c r="D161" s="438"/>
      <c r="E161" s="438"/>
      <c r="F161" s="840"/>
      <c r="G161" s="438"/>
      <c r="H161" s="438"/>
      <c r="I161" s="839"/>
      <c r="J161" s="438"/>
      <c r="K161" s="438"/>
      <c r="L161" s="839"/>
      <c r="M161" s="438"/>
      <c r="N161" s="438"/>
      <c r="O161" s="839"/>
      <c r="P161" s="438"/>
      <c r="Q161" s="438"/>
      <c r="R161" s="535" t="s">
        <v>455</v>
      </c>
      <c r="S161" s="848"/>
      <c r="T161" s="77"/>
      <c r="V161" s="276"/>
      <c r="W161" s="843"/>
      <c r="X161" s="845"/>
      <c r="Y161" s="846"/>
      <c r="Z161" s="438"/>
      <c r="AA161" s="438"/>
      <c r="AB161" s="840"/>
      <c r="AC161" s="438"/>
      <c r="AD161" s="438"/>
      <c r="AE161" s="839"/>
      <c r="AF161" s="438"/>
      <c r="AG161" s="438"/>
      <c r="AH161" s="839"/>
      <c r="AI161" s="438"/>
      <c r="AJ161" s="438"/>
      <c r="AK161" s="839"/>
      <c r="AL161" s="438"/>
      <c r="AM161" s="438"/>
      <c r="AN161" s="535" t="s">
        <v>455</v>
      </c>
      <c r="AO161" s="848"/>
      <c r="AP161" s="77"/>
      <c r="AR161" s="276"/>
    </row>
    <row r="162" spans="1:44" ht="14.25" customHeight="1">
      <c r="A162" s="857" t="str">
        <f ca="1">IF((Score!A164=""), "",Score!A164)</f>
        <v/>
      </c>
      <c r="B162" s="853"/>
      <c r="C162" s="855" t="str">
        <f ca="1">IF((Score!B164=""), "",Score!B164)</f>
        <v/>
      </c>
      <c r="D162" s="239"/>
      <c r="E162" s="239"/>
      <c r="F162" s="850"/>
      <c r="G162" s="239"/>
      <c r="H162" s="239"/>
      <c r="I162" s="850"/>
      <c r="J162" s="239"/>
      <c r="K162" s="239"/>
      <c r="L162" s="850"/>
      <c r="M162" s="239"/>
      <c r="N162" s="239"/>
      <c r="O162" s="850"/>
      <c r="P162" s="239"/>
      <c r="Q162" s="239"/>
      <c r="R162" s="55" t="s">
        <v>453</v>
      </c>
      <c r="S162" s="851" t="str">
        <f ca="1">IF((A162=""), "", SUMIF(SK!B$88:B$162,( ROW()+2), SK!D$88:D$162))</f>
        <v/>
      </c>
      <c r="T162" s="77"/>
      <c r="V162" s="371"/>
      <c r="W162" s="857" t="str">
        <f ca="1">IF((Score!T164=""), "",Score!T164)</f>
        <v/>
      </c>
      <c r="X162" s="853"/>
      <c r="Y162" s="855" t="str">
        <f ca="1">IF((Score!U164=""), "",Score!U164)</f>
        <v/>
      </c>
      <c r="Z162" s="239"/>
      <c r="AA162" s="239"/>
      <c r="AB162" s="850"/>
      <c r="AC162" s="239"/>
      <c r="AD162" s="239"/>
      <c r="AE162" s="850"/>
      <c r="AF162" s="239"/>
      <c r="AG162" s="239"/>
      <c r="AH162" s="850"/>
      <c r="AI162" s="239"/>
      <c r="AJ162" s="239"/>
      <c r="AK162" s="850"/>
      <c r="AL162" s="239"/>
      <c r="AM162" s="239"/>
      <c r="AN162" s="55" t="s">
        <v>453</v>
      </c>
      <c r="AO162" s="851" t="str">
        <f ca="1">IF((W162=""), "", SUMIF(SK!R$88:R$162,( ROW()+2), SK!T$88:T$162))</f>
        <v/>
      </c>
      <c r="AP162" s="77"/>
      <c r="AR162" s="276"/>
    </row>
    <row r="163" spans="1:44" ht="14.25" customHeight="1">
      <c r="A163" s="857"/>
      <c r="B163" s="878"/>
      <c r="C163" s="855"/>
      <c r="D163" s="438"/>
      <c r="E163" s="438"/>
      <c r="F163" s="856"/>
      <c r="G163" s="438"/>
      <c r="H163" s="438"/>
      <c r="I163" s="850"/>
      <c r="J163" s="438"/>
      <c r="K163" s="438"/>
      <c r="L163" s="850"/>
      <c r="M163" s="438"/>
      <c r="N163" s="438"/>
      <c r="O163" s="850"/>
      <c r="P163" s="438"/>
      <c r="Q163" s="438"/>
      <c r="R163" s="535" t="s">
        <v>455</v>
      </c>
      <c r="S163" s="852"/>
      <c r="T163" s="424"/>
      <c r="U163" s="79"/>
      <c r="V163" s="15"/>
      <c r="W163" s="857"/>
      <c r="X163" s="878"/>
      <c r="Y163" s="855"/>
      <c r="Z163" s="438"/>
      <c r="AA163" s="438"/>
      <c r="AB163" s="856"/>
      <c r="AC163" s="438"/>
      <c r="AD163" s="438"/>
      <c r="AE163" s="850"/>
      <c r="AF163" s="438"/>
      <c r="AG163" s="438"/>
      <c r="AH163" s="850"/>
      <c r="AI163" s="438"/>
      <c r="AJ163" s="438"/>
      <c r="AK163" s="850"/>
      <c r="AL163" s="438"/>
      <c r="AM163" s="438"/>
      <c r="AN163" s="535" t="s">
        <v>455</v>
      </c>
      <c r="AO163" s="852"/>
      <c r="AP163" s="424"/>
      <c r="AQ163" s="79"/>
      <c r="AR163" s="15"/>
    </row>
    <row r="164" spans="1:44">
      <c r="A164" s="870" t="s">
        <v>351</v>
      </c>
      <c r="B164" s="871"/>
      <c r="C164" s="871"/>
      <c r="D164" s="871"/>
      <c r="E164" s="871"/>
      <c r="F164" s="871"/>
      <c r="G164" s="871"/>
      <c r="H164" s="871"/>
      <c r="I164" s="871"/>
      <c r="J164" s="871"/>
      <c r="K164" s="871"/>
      <c r="L164" s="871"/>
      <c r="M164" s="871"/>
      <c r="N164" s="871"/>
      <c r="O164" s="871"/>
      <c r="P164" s="871"/>
      <c r="Q164" s="871"/>
      <c r="R164" s="871"/>
      <c r="S164" s="871"/>
      <c r="T164" s="871"/>
      <c r="U164" s="872"/>
      <c r="V164" s="873"/>
      <c r="W164" s="870" t="s">
        <v>351</v>
      </c>
      <c r="X164" s="871"/>
      <c r="Y164" s="871"/>
      <c r="Z164" s="871"/>
      <c r="AA164" s="871"/>
      <c r="AB164" s="871"/>
      <c r="AC164" s="871"/>
      <c r="AD164" s="871"/>
      <c r="AE164" s="871"/>
      <c r="AF164" s="871"/>
      <c r="AG164" s="871"/>
      <c r="AH164" s="871"/>
      <c r="AI164" s="871"/>
      <c r="AJ164" s="871"/>
      <c r="AK164" s="871"/>
      <c r="AL164" s="871"/>
      <c r="AM164" s="871"/>
      <c r="AN164" s="871"/>
      <c r="AO164" s="871"/>
      <c r="AP164" s="871"/>
      <c r="AQ164" s="872"/>
      <c r="AR164" s="873"/>
    </row>
    <row r="165" spans="1:44">
      <c r="A165" s="866" t="s">
        <v>367</v>
      </c>
      <c r="B165" s="867"/>
      <c r="C165" s="867"/>
      <c r="D165" s="867"/>
      <c r="E165" s="867"/>
      <c r="F165" s="867"/>
      <c r="G165" s="867"/>
      <c r="H165" s="867"/>
      <c r="I165" s="867"/>
      <c r="J165" s="867"/>
      <c r="K165" s="867"/>
      <c r="L165" s="867"/>
      <c r="M165" s="867"/>
      <c r="N165" s="867"/>
      <c r="O165" s="867"/>
      <c r="P165" s="867"/>
      <c r="Q165" s="867"/>
      <c r="R165" s="867"/>
      <c r="S165" s="867"/>
      <c r="T165" s="867"/>
      <c r="U165" s="868"/>
      <c r="V165" s="869"/>
      <c r="W165" s="866" t="s">
        <v>367</v>
      </c>
      <c r="X165" s="867"/>
      <c r="Y165" s="867"/>
      <c r="Z165" s="867"/>
      <c r="AA165" s="867"/>
      <c r="AB165" s="867"/>
      <c r="AC165" s="867"/>
      <c r="AD165" s="867"/>
      <c r="AE165" s="867"/>
      <c r="AF165" s="867"/>
      <c r="AG165" s="867"/>
      <c r="AH165" s="867"/>
      <c r="AI165" s="867"/>
      <c r="AJ165" s="867"/>
      <c r="AK165" s="867"/>
      <c r="AL165" s="867"/>
      <c r="AM165" s="867"/>
      <c r="AN165" s="867"/>
      <c r="AO165" s="867"/>
      <c r="AP165" s="867"/>
      <c r="AQ165" s="868"/>
      <c r="AR165" s="869"/>
    </row>
    <row r="166" spans="1:44">
      <c r="A166" s="866" t="s">
        <v>368</v>
      </c>
      <c r="B166" s="867"/>
      <c r="C166" s="867"/>
      <c r="D166" s="867"/>
      <c r="E166" s="867"/>
      <c r="F166" s="867"/>
      <c r="G166" s="867"/>
      <c r="H166" s="867"/>
      <c r="I166" s="867"/>
      <c r="J166" s="867"/>
      <c r="K166" s="867"/>
      <c r="L166" s="867"/>
      <c r="M166" s="867"/>
      <c r="N166" s="867"/>
      <c r="O166" s="867"/>
      <c r="P166" s="867"/>
      <c r="Q166" s="867"/>
      <c r="R166" s="867"/>
      <c r="S166" s="867"/>
      <c r="T166" s="867"/>
      <c r="U166" s="868"/>
      <c r="V166" s="869"/>
      <c r="W166" s="866" t="s">
        <v>368</v>
      </c>
      <c r="X166" s="867"/>
      <c r="Y166" s="867"/>
      <c r="Z166" s="867"/>
      <c r="AA166" s="867"/>
      <c r="AB166" s="867"/>
      <c r="AC166" s="867"/>
      <c r="AD166" s="867"/>
      <c r="AE166" s="867"/>
      <c r="AF166" s="867"/>
      <c r="AG166" s="867"/>
      <c r="AH166" s="867"/>
      <c r="AI166" s="867"/>
      <c r="AJ166" s="867"/>
      <c r="AK166" s="867"/>
      <c r="AL166" s="867"/>
      <c r="AM166" s="867"/>
      <c r="AN166" s="867"/>
      <c r="AO166" s="867"/>
      <c r="AP166" s="867"/>
      <c r="AQ166" s="868"/>
      <c r="AR166" s="869"/>
    </row>
    <row r="167" spans="1:44">
      <c r="A167" s="866" t="s">
        <v>369</v>
      </c>
      <c r="B167" s="867"/>
      <c r="C167" s="867"/>
      <c r="D167" s="867"/>
      <c r="E167" s="867"/>
      <c r="F167" s="867"/>
      <c r="G167" s="867"/>
      <c r="H167" s="867"/>
      <c r="I167" s="867"/>
      <c r="J167" s="867"/>
      <c r="K167" s="867"/>
      <c r="L167" s="867"/>
      <c r="M167" s="867"/>
      <c r="N167" s="867"/>
      <c r="O167" s="867"/>
      <c r="P167" s="867"/>
      <c r="Q167" s="867"/>
      <c r="R167" s="867"/>
      <c r="S167" s="867"/>
      <c r="T167" s="867"/>
      <c r="U167" s="868"/>
      <c r="V167" s="869"/>
      <c r="W167" s="866" t="s">
        <v>369</v>
      </c>
      <c r="X167" s="867"/>
      <c r="Y167" s="867"/>
      <c r="Z167" s="867"/>
      <c r="AA167" s="867"/>
      <c r="AB167" s="867"/>
      <c r="AC167" s="867"/>
      <c r="AD167" s="867"/>
      <c r="AE167" s="867"/>
      <c r="AF167" s="867"/>
      <c r="AG167" s="867"/>
      <c r="AH167" s="867"/>
      <c r="AI167" s="867"/>
      <c r="AJ167" s="867"/>
      <c r="AK167" s="867"/>
      <c r="AL167" s="867"/>
      <c r="AM167" s="867"/>
      <c r="AN167" s="867"/>
      <c r="AO167" s="867"/>
      <c r="AP167" s="867"/>
      <c r="AQ167" s="868"/>
      <c r="AR167" s="869"/>
    </row>
    <row r="168" spans="1:44">
      <c r="A168" s="859" t="s">
        <v>370</v>
      </c>
      <c r="B168" s="860"/>
      <c r="C168" s="860"/>
      <c r="D168" s="860"/>
      <c r="E168" s="860"/>
      <c r="F168" s="860"/>
      <c r="G168" s="860"/>
      <c r="H168" s="860"/>
      <c r="I168" s="860"/>
      <c r="J168" s="860"/>
      <c r="K168" s="860"/>
      <c r="L168" s="860"/>
      <c r="M168" s="860"/>
      <c r="N168" s="860"/>
      <c r="O168" s="860"/>
      <c r="P168" s="860"/>
      <c r="Q168" s="860"/>
      <c r="R168" s="860"/>
      <c r="S168" s="860"/>
      <c r="T168" s="860"/>
      <c r="U168" s="861"/>
      <c r="V168" s="862"/>
      <c r="W168" s="859" t="s">
        <v>370</v>
      </c>
      <c r="X168" s="860"/>
      <c r="Y168" s="860"/>
      <c r="Z168" s="860"/>
      <c r="AA168" s="860"/>
      <c r="AB168" s="860"/>
      <c r="AC168" s="860"/>
      <c r="AD168" s="860"/>
      <c r="AE168" s="860"/>
      <c r="AF168" s="860"/>
      <c r="AG168" s="860"/>
      <c r="AH168" s="860"/>
      <c r="AI168" s="860"/>
      <c r="AJ168" s="860"/>
      <c r="AK168" s="860"/>
      <c r="AL168" s="860"/>
      <c r="AM168" s="860"/>
      <c r="AN168" s="860"/>
      <c r="AO168" s="860"/>
      <c r="AP168" s="860"/>
      <c r="AQ168" s="861"/>
      <c r="AR168" s="862"/>
    </row>
  </sheetData>
  <sheetCalcPr fullCalcOnLoad="1"/>
  <mergeCells count="1448">
    <mergeCell ref="A167:V167"/>
    <mergeCell ref="W167:AR167"/>
    <mergeCell ref="A168:V168"/>
    <mergeCell ref="W168:AR168"/>
    <mergeCell ref="A165:V165"/>
    <mergeCell ref="W165:AR165"/>
    <mergeCell ref="A166:V166"/>
    <mergeCell ref="W166:AR166"/>
    <mergeCell ref="I162:I163"/>
    <mergeCell ref="L162:L163"/>
    <mergeCell ref="O162:O163"/>
    <mergeCell ref="S162:S163"/>
    <mergeCell ref="A162:A163"/>
    <mergeCell ref="B162:B163"/>
    <mergeCell ref="C162:C163"/>
    <mergeCell ref="F162:F163"/>
    <mergeCell ref="AE162:AE163"/>
    <mergeCell ref="AH162:AH163"/>
    <mergeCell ref="AK162:AK163"/>
    <mergeCell ref="AO162:AO163"/>
    <mergeCell ref="W162:W163"/>
    <mergeCell ref="X162:X163"/>
    <mergeCell ref="Y162:Y163"/>
    <mergeCell ref="AB162:AB163"/>
    <mergeCell ref="A164:V164"/>
    <mergeCell ref="W164:AR164"/>
    <mergeCell ref="A158:A159"/>
    <mergeCell ref="B158:B159"/>
    <mergeCell ref="C158:C159"/>
    <mergeCell ref="F158:F159"/>
    <mergeCell ref="I158:I159"/>
    <mergeCell ref="L158:L159"/>
    <mergeCell ref="O158:O159"/>
    <mergeCell ref="S158:S159"/>
    <mergeCell ref="AE158:AE159"/>
    <mergeCell ref="AH158:AH159"/>
    <mergeCell ref="AK158:AK159"/>
    <mergeCell ref="AO158:AO159"/>
    <mergeCell ref="W158:W159"/>
    <mergeCell ref="X158:X159"/>
    <mergeCell ref="Y158:Y159"/>
    <mergeCell ref="AB158:AB159"/>
    <mergeCell ref="I160:I161"/>
    <mergeCell ref="L160:L161"/>
    <mergeCell ref="O160:O161"/>
    <mergeCell ref="S160:S161"/>
    <mergeCell ref="A160:A161"/>
    <mergeCell ref="B160:B161"/>
    <mergeCell ref="C160:C161"/>
    <mergeCell ref="F160:F161"/>
    <mergeCell ref="AE160:AE161"/>
    <mergeCell ref="AH160:AH161"/>
    <mergeCell ref="AK160:AK161"/>
    <mergeCell ref="AO160:AO161"/>
    <mergeCell ref="W160:W161"/>
    <mergeCell ref="X160:X161"/>
    <mergeCell ref="Y160:Y161"/>
    <mergeCell ref="AB160:AB161"/>
    <mergeCell ref="I154:I155"/>
    <mergeCell ref="L154:L155"/>
    <mergeCell ref="O154:O155"/>
    <mergeCell ref="S154:S155"/>
    <mergeCell ref="A154:A155"/>
    <mergeCell ref="B154:B155"/>
    <mergeCell ref="C154:C155"/>
    <mergeCell ref="F154:F155"/>
    <mergeCell ref="AE154:AE155"/>
    <mergeCell ref="AH154:AH155"/>
    <mergeCell ref="AK154:AK155"/>
    <mergeCell ref="AO154:AO155"/>
    <mergeCell ref="W154:W155"/>
    <mergeCell ref="X154:X155"/>
    <mergeCell ref="Y154:Y155"/>
    <mergeCell ref="AB154:AB155"/>
    <mergeCell ref="I156:I157"/>
    <mergeCell ref="L156:L157"/>
    <mergeCell ref="O156:O157"/>
    <mergeCell ref="S156:S157"/>
    <mergeCell ref="A156:A157"/>
    <mergeCell ref="B156:B157"/>
    <mergeCell ref="C156:C157"/>
    <mergeCell ref="F156:F157"/>
    <mergeCell ref="AE156:AE157"/>
    <mergeCell ref="AH156:AH157"/>
    <mergeCell ref="AK156:AK157"/>
    <mergeCell ref="AO156:AO157"/>
    <mergeCell ref="W156:W157"/>
    <mergeCell ref="X156:X157"/>
    <mergeCell ref="Y156:Y157"/>
    <mergeCell ref="AB156:AB157"/>
    <mergeCell ref="I150:I151"/>
    <mergeCell ref="L150:L151"/>
    <mergeCell ref="O150:O151"/>
    <mergeCell ref="S150:S151"/>
    <mergeCell ref="A150:A151"/>
    <mergeCell ref="B150:B151"/>
    <mergeCell ref="C150:C151"/>
    <mergeCell ref="F150:F151"/>
    <mergeCell ref="AE150:AE151"/>
    <mergeCell ref="AH150:AH151"/>
    <mergeCell ref="AK150:AK151"/>
    <mergeCell ref="AO150:AO151"/>
    <mergeCell ref="W150:W151"/>
    <mergeCell ref="X150:X151"/>
    <mergeCell ref="Y150:Y151"/>
    <mergeCell ref="AB150:AB151"/>
    <mergeCell ref="I152:I153"/>
    <mergeCell ref="L152:L153"/>
    <mergeCell ref="O152:O153"/>
    <mergeCell ref="S152:S153"/>
    <mergeCell ref="A152:A153"/>
    <mergeCell ref="B152:B153"/>
    <mergeCell ref="C152:C153"/>
    <mergeCell ref="F152:F153"/>
    <mergeCell ref="AE152:AE153"/>
    <mergeCell ref="AH152:AH153"/>
    <mergeCell ref="AK152:AK153"/>
    <mergeCell ref="AO152:AO153"/>
    <mergeCell ref="W152:W153"/>
    <mergeCell ref="X152:X153"/>
    <mergeCell ref="Y152:Y153"/>
    <mergeCell ref="AB152:AB153"/>
    <mergeCell ref="I146:I147"/>
    <mergeCell ref="L146:L147"/>
    <mergeCell ref="O146:O147"/>
    <mergeCell ref="S146:S147"/>
    <mergeCell ref="A146:A147"/>
    <mergeCell ref="B146:B147"/>
    <mergeCell ref="C146:C147"/>
    <mergeCell ref="F146:F147"/>
    <mergeCell ref="AE146:AE147"/>
    <mergeCell ref="AH146:AH147"/>
    <mergeCell ref="AK146:AK147"/>
    <mergeCell ref="AO146:AO147"/>
    <mergeCell ref="W146:W147"/>
    <mergeCell ref="X146:X147"/>
    <mergeCell ref="Y146:Y147"/>
    <mergeCell ref="AB146:AB147"/>
    <mergeCell ref="I148:I149"/>
    <mergeCell ref="L148:L149"/>
    <mergeCell ref="O148:O149"/>
    <mergeCell ref="S148:S149"/>
    <mergeCell ref="A148:A149"/>
    <mergeCell ref="B148:B149"/>
    <mergeCell ref="C148:C149"/>
    <mergeCell ref="F148:F149"/>
    <mergeCell ref="AE148:AE149"/>
    <mergeCell ref="AH148:AH149"/>
    <mergeCell ref="AK148:AK149"/>
    <mergeCell ref="AO148:AO149"/>
    <mergeCell ref="W148:W149"/>
    <mergeCell ref="X148:X149"/>
    <mergeCell ref="Y148:Y149"/>
    <mergeCell ref="AB148:AB149"/>
    <mergeCell ref="I142:I143"/>
    <mergeCell ref="L142:L143"/>
    <mergeCell ref="O142:O143"/>
    <mergeCell ref="S142:S143"/>
    <mergeCell ref="A142:A143"/>
    <mergeCell ref="B142:B143"/>
    <mergeCell ref="C142:C143"/>
    <mergeCell ref="F142:F143"/>
    <mergeCell ref="AE142:AE143"/>
    <mergeCell ref="AH142:AH143"/>
    <mergeCell ref="AK142:AK143"/>
    <mergeCell ref="AO142:AO143"/>
    <mergeCell ref="W142:W143"/>
    <mergeCell ref="X142:X143"/>
    <mergeCell ref="Y142:Y143"/>
    <mergeCell ref="AB142:AB143"/>
    <mergeCell ref="I144:I145"/>
    <mergeCell ref="L144:L145"/>
    <mergeCell ref="O144:O145"/>
    <mergeCell ref="S144:S145"/>
    <mergeCell ref="A144:A145"/>
    <mergeCell ref="B144:B145"/>
    <mergeCell ref="C144:C145"/>
    <mergeCell ref="F144:F145"/>
    <mergeCell ref="AE144:AE145"/>
    <mergeCell ref="AH144:AH145"/>
    <mergeCell ref="AK144:AK145"/>
    <mergeCell ref="AO144:AO145"/>
    <mergeCell ref="W144:W145"/>
    <mergeCell ref="X144:X145"/>
    <mergeCell ref="Y144:Y145"/>
    <mergeCell ref="AB144:AB145"/>
    <mergeCell ref="I138:I139"/>
    <mergeCell ref="L138:L139"/>
    <mergeCell ref="O138:O139"/>
    <mergeCell ref="S138:S139"/>
    <mergeCell ref="A138:A139"/>
    <mergeCell ref="B138:B139"/>
    <mergeCell ref="C138:C139"/>
    <mergeCell ref="F138:F139"/>
    <mergeCell ref="AE138:AE139"/>
    <mergeCell ref="AH138:AH139"/>
    <mergeCell ref="AK138:AK139"/>
    <mergeCell ref="AO138:AO139"/>
    <mergeCell ref="W138:W139"/>
    <mergeCell ref="X138:X139"/>
    <mergeCell ref="Y138:Y139"/>
    <mergeCell ref="AB138:AB139"/>
    <mergeCell ref="I140:I141"/>
    <mergeCell ref="L140:L141"/>
    <mergeCell ref="O140:O141"/>
    <mergeCell ref="S140:S141"/>
    <mergeCell ref="A140:A141"/>
    <mergeCell ref="B140:B141"/>
    <mergeCell ref="C140:C141"/>
    <mergeCell ref="F140:F141"/>
    <mergeCell ref="AE140:AE141"/>
    <mergeCell ref="AH140:AH141"/>
    <mergeCell ref="AK140:AK141"/>
    <mergeCell ref="AO140:AO141"/>
    <mergeCell ref="W140:W141"/>
    <mergeCell ref="X140:X141"/>
    <mergeCell ref="Y140:Y141"/>
    <mergeCell ref="AB140:AB141"/>
    <mergeCell ref="I134:I135"/>
    <mergeCell ref="L134:L135"/>
    <mergeCell ref="O134:O135"/>
    <mergeCell ref="S134:S135"/>
    <mergeCell ref="A134:A135"/>
    <mergeCell ref="B134:B135"/>
    <mergeCell ref="C134:C135"/>
    <mergeCell ref="F134:F135"/>
    <mergeCell ref="AE134:AE135"/>
    <mergeCell ref="AH134:AH135"/>
    <mergeCell ref="AK134:AK135"/>
    <mergeCell ref="AO134:AO135"/>
    <mergeCell ref="W134:W135"/>
    <mergeCell ref="X134:X135"/>
    <mergeCell ref="Y134:Y135"/>
    <mergeCell ref="AB134:AB135"/>
    <mergeCell ref="I136:I137"/>
    <mergeCell ref="L136:L137"/>
    <mergeCell ref="O136:O137"/>
    <mergeCell ref="S136:S137"/>
    <mergeCell ref="A136:A137"/>
    <mergeCell ref="B136:B137"/>
    <mergeCell ref="C136:C137"/>
    <mergeCell ref="F136:F137"/>
    <mergeCell ref="AE136:AE137"/>
    <mergeCell ref="AH136:AH137"/>
    <mergeCell ref="AK136:AK137"/>
    <mergeCell ref="AO136:AO137"/>
    <mergeCell ref="W136:W137"/>
    <mergeCell ref="X136:X137"/>
    <mergeCell ref="Y136:Y137"/>
    <mergeCell ref="AB136:AB137"/>
    <mergeCell ref="I130:I131"/>
    <mergeCell ref="L130:L131"/>
    <mergeCell ref="O130:O131"/>
    <mergeCell ref="S130:S131"/>
    <mergeCell ref="A130:A131"/>
    <mergeCell ref="B130:B131"/>
    <mergeCell ref="C130:C131"/>
    <mergeCell ref="F130:F131"/>
    <mergeCell ref="AE130:AE131"/>
    <mergeCell ref="AH130:AH131"/>
    <mergeCell ref="AK130:AK131"/>
    <mergeCell ref="AO130:AO131"/>
    <mergeCell ref="W130:W131"/>
    <mergeCell ref="X130:X131"/>
    <mergeCell ref="Y130:Y131"/>
    <mergeCell ref="AB130:AB131"/>
    <mergeCell ref="I132:I133"/>
    <mergeCell ref="L132:L133"/>
    <mergeCell ref="O132:O133"/>
    <mergeCell ref="S132:S133"/>
    <mergeCell ref="A132:A133"/>
    <mergeCell ref="B132:B133"/>
    <mergeCell ref="C132:C133"/>
    <mergeCell ref="F132:F133"/>
    <mergeCell ref="AE132:AE133"/>
    <mergeCell ref="AH132:AH133"/>
    <mergeCell ref="AK132:AK133"/>
    <mergeCell ref="AO132:AO133"/>
    <mergeCell ref="W132:W133"/>
    <mergeCell ref="X132:X133"/>
    <mergeCell ref="Y132:Y133"/>
    <mergeCell ref="AB132:AB133"/>
    <mergeCell ref="AO126:AO127"/>
    <mergeCell ref="AQ126:AQ127"/>
    <mergeCell ref="AR126:AR127"/>
    <mergeCell ref="A128:A129"/>
    <mergeCell ref="B128:B129"/>
    <mergeCell ref="C128:C129"/>
    <mergeCell ref="F128:F129"/>
    <mergeCell ref="I128:I129"/>
    <mergeCell ref="L128:L129"/>
    <mergeCell ref="O128:O129"/>
    <mergeCell ref="AB128:AB129"/>
    <mergeCell ref="AE128:AE129"/>
    <mergeCell ref="AH128:AH129"/>
    <mergeCell ref="AK128:AK129"/>
    <mergeCell ref="S128:S129"/>
    <mergeCell ref="W128:W129"/>
    <mergeCell ref="X128:X129"/>
    <mergeCell ref="Y128:Y129"/>
    <mergeCell ref="AO128:AO129"/>
    <mergeCell ref="A126:A127"/>
    <mergeCell ref="B126:B127"/>
    <mergeCell ref="C126:C127"/>
    <mergeCell ref="F126:F127"/>
    <mergeCell ref="I126:I127"/>
    <mergeCell ref="L126:L127"/>
    <mergeCell ref="O126:O127"/>
    <mergeCell ref="S126:S127"/>
    <mergeCell ref="U126:U127"/>
    <mergeCell ref="AB126:AB127"/>
    <mergeCell ref="AE126:AE127"/>
    <mergeCell ref="AH126:AH127"/>
    <mergeCell ref="AK126:AK127"/>
    <mergeCell ref="V126:V127"/>
    <mergeCell ref="W126:W127"/>
    <mergeCell ref="X126:X127"/>
    <mergeCell ref="Y126:Y127"/>
    <mergeCell ref="AR122:AR123"/>
    <mergeCell ref="A124:A125"/>
    <mergeCell ref="B124:B125"/>
    <mergeCell ref="C124:C125"/>
    <mergeCell ref="F124:F125"/>
    <mergeCell ref="I124:I125"/>
    <mergeCell ref="L124:L125"/>
    <mergeCell ref="O124:O125"/>
    <mergeCell ref="S124:S125"/>
    <mergeCell ref="U124:U125"/>
    <mergeCell ref="V124:V125"/>
    <mergeCell ref="W124:W125"/>
    <mergeCell ref="AO122:AO123"/>
    <mergeCell ref="AQ122:AQ123"/>
    <mergeCell ref="AH124:AH125"/>
    <mergeCell ref="AK124:AK125"/>
    <mergeCell ref="AO124:AO125"/>
    <mergeCell ref="AQ124:AQ125"/>
    <mergeCell ref="X124:X125"/>
    <mergeCell ref="Y124:Y125"/>
    <mergeCell ref="AB124:AB125"/>
    <mergeCell ref="AE124:AE125"/>
    <mergeCell ref="AR124:AR125"/>
    <mergeCell ref="A122:A123"/>
    <mergeCell ref="B122:B123"/>
    <mergeCell ref="C122:C123"/>
    <mergeCell ref="F122:F123"/>
    <mergeCell ref="I122:I123"/>
    <mergeCell ref="L122:L123"/>
    <mergeCell ref="O122:O123"/>
    <mergeCell ref="S122:S123"/>
    <mergeCell ref="U122:U123"/>
    <mergeCell ref="AB122:AB123"/>
    <mergeCell ref="AE122:AE123"/>
    <mergeCell ref="AH122:AH123"/>
    <mergeCell ref="AK122:AK123"/>
    <mergeCell ref="V122:V123"/>
    <mergeCell ref="W122:W123"/>
    <mergeCell ref="X122:X123"/>
    <mergeCell ref="Y122:Y123"/>
    <mergeCell ref="AR118:AR119"/>
    <mergeCell ref="A120:A121"/>
    <mergeCell ref="B120:B121"/>
    <mergeCell ref="C120:C121"/>
    <mergeCell ref="F120:F121"/>
    <mergeCell ref="I120:I121"/>
    <mergeCell ref="L120:L121"/>
    <mergeCell ref="O120:O121"/>
    <mergeCell ref="S120:S121"/>
    <mergeCell ref="U120:U121"/>
    <mergeCell ref="V120:V121"/>
    <mergeCell ref="W120:W121"/>
    <mergeCell ref="AO118:AO119"/>
    <mergeCell ref="AQ118:AQ119"/>
    <mergeCell ref="AH120:AH121"/>
    <mergeCell ref="AK120:AK121"/>
    <mergeCell ref="AO120:AO121"/>
    <mergeCell ref="AQ120:AQ121"/>
    <mergeCell ref="X120:X121"/>
    <mergeCell ref="Y120:Y121"/>
    <mergeCell ref="AB120:AB121"/>
    <mergeCell ref="AE120:AE121"/>
    <mergeCell ref="AR120:AR121"/>
    <mergeCell ref="A118:A119"/>
    <mergeCell ref="B118:B119"/>
    <mergeCell ref="C118:C119"/>
    <mergeCell ref="F118:F119"/>
    <mergeCell ref="I118:I119"/>
    <mergeCell ref="L118:L119"/>
    <mergeCell ref="O118:O119"/>
    <mergeCell ref="S118:S119"/>
    <mergeCell ref="U118:U119"/>
    <mergeCell ref="AB118:AB119"/>
    <mergeCell ref="AE118:AE119"/>
    <mergeCell ref="AH118:AH119"/>
    <mergeCell ref="AK118:AK119"/>
    <mergeCell ref="V118:V119"/>
    <mergeCell ref="W118:W119"/>
    <mergeCell ref="X118:X119"/>
    <mergeCell ref="Y118:Y119"/>
    <mergeCell ref="AR114:AR115"/>
    <mergeCell ref="A116:A117"/>
    <mergeCell ref="B116:B117"/>
    <mergeCell ref="C116:C117"/>
    <mergeCell ref="F116:F117"/>
    <mergeCell ref="I116:I117"/>
    <mergeCell ref="L116:L117"/>
    <mergeCell ref="O116:O117"/>
    <mergeCell ref="S116:S117"/>
    <mergeCell ref="U116:U117"/>
    <mergeCell ref="V116:V117"/>
    <mergeCell ref="W116:W117"/>
    <mergeCell ref="AO114:AO115"/>
    <mergeCell ref="AQ114:AQ115"/>
    <mergeCell ref="AH116:AH117"/>
    <mergeCell ref="AK116:AK117"/>
    <mergeCell ref="AO116:AO117"/>
    <mergeCell ref="AQ116:AQ117"/>
    <mergeCell ref="X116:X117"/>
    <mergeCell ref="Y116:Y117"/>
    <mergeCell ref="AB116:AB117"/>
    <mergeCell ref="AE116:AE117"/>
    <mergeCell ref="AR116:AR117"/>
    <mergeCell ref="A114:A115"/>
    <mergeCell ref="B114:B115"/>
    <mergeCell ref="C114:C115"/>
    <mergeCell ref="F114:F115"/>
    <mergeCell ref="I114:I115"/>
    <mergeCell ref="L114:L115"/>
    <mergeCell ref="O114:O115"/>
    <mergeCell ref="S114:S115"/>
    <mergeCell ref="U114:U115"/>
    <mergeCell ref="AB114:AB115"/>
    <mergeCell ref="AE114:AE115"/>
    <mergeCell ref="AH114:AH115"/>
    <mergeCell ref="AK114:AK115"/>
    <mergeCell ref="V114:V115"/>
    <mergeCell ref="W114:W115"/>
    <mergeCell ref="X114:X115"/>
    <mergeCell ref="Y114:Y115"/>
    <mergeCell ref="AR110:AR111"/>
    <mergeCell ref="A112:A113"/>
    <mergeCell ref="B112:B113"/>
    <mergeCell ref="C112:C113"/>
    <mergeCell ref="F112:F113"/>
    <mergeCell ref="I112:I113"/>
    <mergeCell ref="L112:L113"/>
    <mergeCell ref="O112:O113"/>
    <mergeCell ref="S112:S113"/>
    <mergeCell ref="U112:U113"/>
    <mergeCell ref="V112:V113"/>
    <mergeCell ref="W112:W113"/>
    <mergeCell ref="AO110:AO111"/>
    <mergeCell ref="AQ110:AQ111"/>
    <mergeCell ref="AH112:AH113"/>
    <mergeCell ref="AK112:AK113"/>
    <mergeCell ref="AO112:AO113"/>
    <mergeCell ref="AQ112:AQ113"/>
    <mergeCell ref="X112:X113"/>
    <mergeCell ref="Y112:Y113"/>
    <mergeCell ref="AB112:AB113"/>
    <mergeCell ref="AE112:AE113"/>
    <mergeCell ref="AR112:AR113"/>
    <mergeCell ref="A110:A111"/>
    <mergeCell ref="B110:B111"/>
    <mergeCell ref="C110:C111"/>
    <mergeCell ref="F110:F111"/>
    <mergeCell ref="I110:I111"/>
    <mergeCell ref="L110:L111"/>
    <mergeCell ref="O110:O111"/>
    <mergeCell ref="S110:S111"/>
    <mergeCell ref="U110:U111"/>
    <mergeCell ref="AB110:AB111"/>
    <mergeCell ref="AE110:AE111"/>
    <mergeCell ref="AH110:AH111"/>
    <mergeCell ref="AK110:AK111"/>
    <mergeCell ref="V110:V111"/>
    <mergeCell ref="W110:W111"/>
    <mergeCell ref="X110:X111"/>
    <mergeCell ref="Y110:Y111"/>
    <mergeCell ref="AR106:AR107"/>
    <mergeCell ref="A108:A109"/>
    <mergeCell ref="B108:B109"/>
    <mergeCell ref="C108:C109"/>
    <mergeCell ref="F108:F109"/>
    <mergeCell ref="I108:I109"/>
    <mergeCell ref="L108:L109"/>
    <mergeCell ref="O108:O109"/>
    <mergeCell ref="S108:S109"/>
    <mergeCell ref="U108:U109"/>
    <mergeCell ref="V108:V109"/>
    <mergeCell ref="W108:W109"/>
    <mergeCell ref="AO106:AO107"/>
    <mergeCell ref="AQ106:AQ107"/>
    <mergeCell ref="AH108:AH109"/>
    <mergeCell ref="AK108:AK109"/>
    <mergeCell ref="AO108:AO109"/>
    <mergeCell ref="AQ108:AQ109"/>
    <mergeCell ref="X108:X109"/>
    <mergeCell ref="Y108:Y109"/>
    <mergeCell ref="AB108:AB109"/>
    <mergeCell ref="AE108:AE109"/>
    <mergeCell ref="AR108:AR109"/>
    <mergeCell ref="A106:A107"/>
    <mergeCell ref="B106:B107"/>
    <mergeCell ref="C106:C107"/>
    <mergeCell ref="F106:F107"/>
    <mergeCell ref="I106:I107"/>
    <mergeCell ref="L106:L107"/>
    <mergeCell ref="O106:O107"/>
    <mergeCell ref="S106:S107"/>
    <mergeCell ref="U106:U107"/>
    <mergeCell ref="AB106:AB107"/>
    <mergeCell ref="AE106:AE107"/>
    <mergeCell ref="AH106:AH107"/>
    <mergeCell ref="AK106:AK107"/>
    <mergeCell ref="V106:V107"/>
    <mergeCell ref="W106:W107"/>
    <mergeCell ref="X106:X107"/>
    <mergeCell ref="Y106:Y107"/>
    <mergeCell ref="AR102:AR103"/>
    <mergeCell ref="A104:A105"/>
    <mergeCell ref="B104:B105"/>
    <mergeCell ref="C104:C105"/>
    <mergeCell ref="F104:F105"/>
    <mergeCell ref="I104:I105"/>
    <mergeCell ref="L104:L105"/>
    <mergeCell ref="O104:O105"/>
    <mergeCell ref="S104:S105"/>
    <mergeCell ref="U104:U105"/>
    <mergeCell ref="V104:V105"/>
    <mergeCell ref="W104:W105"/>
    <mergeCell ref="AO102:AO103"/>
    <mergeCell ref="AQ102:AQ103"/>
    <mergeCell ref="AH104:AH105"/>
    <mergeCell ref="AK104:AK105"/>
    <mergeCell ref="AO104:AO105"/>
    <mergeCell ref="AQ104:AQ105"/>
    <mergeCell ref="X104:X105"/>
    <mergeCell ref="Y104:Y105"/>
    <mergeCell ref="AB104:AB105"/>
    <mergeCell ref="AE104:AE105"/>
    <mergeCell ref="AR104:AR105"/>
    <mergeCell ref="A102:A103"/>
    <mergeCell ref="B102:B103"/>
    <mergeCell ref="C102:C103"/>
    <mergeCell ref="F102:F103"/>
    <mergeCell ref="I102:I103"/>
    <mergeCell ref="L102:L103"/>
    <mergeCell ref="O102:O103"/>
    <mergeCell ref="S102:S103"/>
    <mergeCell ref="U102:U103"/>
    <mergeCell ref="AB102:AB103"/>
    <mergeCell ref="AE102:AE103"/>
    <mergeCell ref="AH102:AH103"/>
    <mergeCell ref="AK102:AK103"/>
    <mergeCell ref="V102:V103"/>
    <mergeCell ref="W102:W103"/>
    <mergeCell ref="X102:X103"/>
    <mergeCell ref="Y102:Y103"/>
    <mergeCell ref="AR98:AR99"/>
    <mergeCell ref="A100:A101"/>
    <mergeCell ref="B100:B101"/>
    <mergeCell ref="C100:C101"/>
    <mergeCell ref="F100:F101"/>
    <mergeCell ref="I100:I101"/>
    <mergeCell ref="L100:L101"/>
    <mergeCell ref="O100:O101"/>
    <mergeCell ref="S100:S101"/>
    <mergeCell ref="U100:U101"/>
    <mergeCell ref="V100:V101"/>
    <mergeCell ref="W100:W101"/>
    <mergeCell ref="AO98:AO99"/>
    <mergeCell ref="AQ98:AQ99"/>
    <mergeCell ref="AH100:AH101"/>
    <mergeCell ref="AK100:AK101"/>
    <mergeCell ref="AO100:AO101"/>
    <mergeCell ref="AQ100:AQ101"/>
    <mergeCell ref="X100:X101"/>
    <mergeCell ref="Y100:Y101"/>
    <mergeCell ref="AB100:AB101"/>
    <mergeCell ref="AE100:AE101"/>
    <mergeCell ref="AR100:AR101"/>
    <mergeCell ref="A98:A99"/>
    <mergeCell ref="B98:B99"/>
    <mergeCell ref="C98:C99"/>
    <mergeCell ref="F98:F99"/>
    <mergeCell ref="I98:I99"/>
    <mergeCell ref="L98:L99"/>
    <mergeCell ref="O98:O99"/>
    <mergeCell ref="S98:S99"/>
    <mergeCell ref="U98:U99"/>
    <mergeCell ref="AB98:AB99"/>
    <mergeCell ref="AE98:AE99"/>
    <mergeCell ref="AH98:AH99"/>
    <mergeCell ref="AK98:AK99"/>
    <mergeCell ref="V98:V99"/>
    <mergeCell ref="W98:W99"/>
    <mergeCell ref="X98:X99"/>
    <mergeCell ref="Y98:Y99"/>
    <mergeCell ref="AR94:AR95"/>
    <mergeCell ref="A96:A97"/>
    <mergeCell ref="B96:B97"/>
    <mergeCell ref="C96:C97"/>
    <mergeCell ref="F96:F97"/>
    <mergeCell ref="I96:I97"/>
    <mergeCell ref="L96:L97"/>
    <mergeCell ref="O96:O97"/>
    <mergeCell ref="S96:S97"/>
    <mergeCell ref="U96:U97"/>
    <mergeCell ref="V96:V97"/>
    <mergeCell ref="W96:W97"/>
    <mergeCell ref="AO94:AO95"/>
    <mergeCell ref="AQ94:AQ95"/>
    <mergeCell ref="AH96:AH97"/>
    <mergeCell ref="AK96:AK97"/>
    <mergeCell ref="AO96:AO97"/>
    <mergeCell ref="AQ96:AQ97"/>
    <mergeCell ref="X96:X97"/>
    <mergeCell ref="Y96:Y97"/>
    <mergeCell ref="AB96:AB97"/>
    <mergeCell ref="AE96:AE97"/>
    <mergeCell ref="AR96:AR97"/>
    <mergeCell ref="A94:A95"/>
    <mergeCell ref="B94:B95"/>
    <mergeCell ref="C94:C95"/>
    <mergeCell ref="F94:F95"/>
    <mergeCell ref="I94:I95"/>
    <mergeCell ref="L94:L95"/>
    <mergeCell ref="O94:O95"/>
    <mergeCell ref="S94:S95"/>
    <mergeCell ref="U94:U95"/>
    <mergeCell ref="AB94:AB95"/>
    <mergeCell ref="AE94:AE95"/>
    <mergeCell ref="AH94:AH95"/>
    <mergeCell ref="AK94:AK95"/>
    <mergeCell ref="V94:V95"/>
    <mergeCell ref="W94:W95"/>
    <mergeCell ref="X94:X95"/>
    <mergeCell ref="Y94:Y95"/>
    <mergeCell ref="AR90:AR91"/>
    <mergeCell ref="A92:A93"/>
    <mergeCell ref="B92:B93"/>
    <mergeCell ref="C92:C93"/>
    <mergeCell ref="F92:F93"/>
    <mergeCell ref="I92:I93"/>
    <mergeCell ref="L92:L93"/>
    <mergeCell ref="O92:O93"/>
    <mergeCell ref="S92:S93"/>
    <mergeCell ref="U92:U93"/>
    <mergeCell ref="V92:V93"/>
    <mergeCell ref="W92:W93"/>
    <mergeCell ref="AO90:AO91"/>
    <mergeCell ref="AQ90:AQ91"/>
    <mergeCell ref="AH92:AH93"/>
    <mergeCell ref="AK92:AK93"/>
    <mergeCell ref="AO92:AO93"/>
    <mergeCell ref="AQ92:AQ93"/>
    <mergeCell ref="X92:X93"/>
    <mergeCell ref="Y92:Y93"/>
    <mergeCell ref="AB92:AB93"/>
    <mergeCell ref="AE92:AE93"/>
    <mergeCell ref="AR92:AR93"/>
    <mergeCell ref="A90:A91"/>
    <mergeCell ref="B90:B91"/>
    <mergeCell ref="C90:C91"/>
    <mergeCell ref="F90:F91"/>
    <mergeCell ref="I90:I91"/>
    <mergeCell ref="L90:L91"/>
    <mergeCell ref="O90:O91"/>
    <mergeCell ref="S90:S91"/>
    <mergeCell ref="U90:U91"/>
    <mergeCell ref="AH90:AH91"/>
    <mergeCell ref="AK90:AK91"/>
    <mergeCell ref="V90:V91"/>
    <mergeCell ref="W90:W91"/>
    <mergeCell ref="X90:X91"/>
    <mergeCell ref="Y90:Y91"/>
    <mergeCell ref="D87:E87"/>
    <mergeCell ref="G87:H87"/>
    <mergeCell ref="J87:K87"/>
    <mergeCell ref="M87:N87"/>
    <mergeCell ref="AB90:AB91"/>
    <mergeCell ref="AE90:AE91"/>
    <mergeCell ref="AF87:AG87"/>
    <mergeCell ref="AI87:AJ87"/>
    <mergeCell ref="AL87:AM87"/>
    <mergeCell ref="AQ87:AR87"/>
    <mergeCell ref="P87:Q87"/>
    <mergeCell ref="U87:V87"/>
    <mergeCell ref="Z87:AA87"/>
    <mergeCell ref="AC87:AD87"/>
    <mergeCell ref="I88:I89"/>
    <mergeCell ref="L88:L89"/>
    <mergeCell ref="O88:O89"/>
    <mergeCell ref="S88:S89"/>
    <mergeCell ref="A88:A89"/>
    <mergeCell ref="B88:B89"/>
    <mergeCell ref="C88:C89"/>
    <mergeCell ref="F88:F89"/>
    <mergeCell ref="AE88:AE89"/>
    <mergeCell ref="AH88:AH89"/>
    <mergeCell ref="U88:U89"/>
    <mergeCell ref="V88:V89"/>
    <mergeCell ref="W88:W89"/>
    <mergeCell ref="X88:X89"/>
    <mergeCell ref="A80:V80"/>
    <mergeCell ref="W80:AR80"/>
    <mergeCell ref="A81:V81"/>
    <mergeCell ref="W81:AR81"/>
    <mergeCell ref="AK88:AK89"/>
    <mergeCell ref="AO88:AO89"/>
    <mergeCell ref="AQ88:AQ89"/>
    <mergeCell ref="AR88:AR89"/>
    <mergeCell ref="Y88:Y89"/>
    <mergeCell ref="AB88:AB89"/>
    <mergeCell ref="W85:AD86"/>
    <mergeCell ref="AE85:AJ85"/>
    <mergeCell ref="AK85:AM85"/>
    <mergeCell ref="AQ85:AR85"/>
    <mergeCell ref="A82:V82"/>
    <mergeCell ref="W82:AR82"/>
    <mergeCell ref="A83:V83"/>
    <mergeCell ref="W83:AR83"/>
    <mergeCell ref="I86:N86"/>
    <mergeCell ref="O86:Q86"/>
    <mergeCell ref="U86:V86"/>
    <mergeCell ref="AE86:AJ86"/>
    <mergeCell ref="A84:V84"/>
    <mergeCell ref="W84:AR84"/>
    <mergeCell ref="A85:H86"/>
    <mergeCell ref="I85:N85"/>
    <mergeCell ref="O85:Q85"/>
    <mergeCell ref="U85:V85"/>
    <mergeCell ref="AK86:AM86"/>
    <mergeCell ref="AQ86:AR86"/>
    <mergeCell ref="A76:A77"/>
    <mergeCell ref="B76:B77"/>
    <mergeCell ref="C76:C77"/>
    <mergeCell ref="F76:F77"/>
    <mergeCell ref="I76:I77"/>
    <mergeCell ref="L76:L77"/>
    <mergeCell ref="O76:O77"/>
    <mergeCell ref="S76:S77"/>
    <mergeCell ref="AE76:AE77"/>
    <mergeCell ref="AH76:AH77"/>
    <mergeCell ref="AK76:AK77"/>
    <mergeCell ref="AO76:AO77"/>
    <mergeCell ref="W76:W77"/>
    <mergeCell ref="X76:X77"/>
    <mergeCell ref="Y76:Y77"/>
    <mergeCell ref="AB76:AB77"/>
    <mergeCell ref="I78:I79"/>
    <mergeCell ref="L78:L79"/>
    <mergeCell ref="O78:O79"/>
    <mergeCell ref="S78:S79"/>
    <mergeCell ref="A78:A79"/>
    <mergeCell ref="B78:B79"/>
    <mergeCell ref="C78:C79"/>
    <mergeCell ref="F78:F79"/>
    <mergeCell ref="AE78:AE79"/>
    <mergeCell ref="AH78:AH79"/>
    <mergeCell ref="AK78:AK79"/>
    <mergeCell ref="AO78:AO79"/>
    <mergeCell ref="W78:W79"/>
    <mergeCell ref="X78:X79"/>
    <mergeCell ref="Y78:Y79"/>
    <mergeCell ref="AB78:AB79"/>
    <mergeCell ref="I72:I73"/>
    <mergeCell ref="L72:L73"/>
    <mergeCell ref="O72:O73"/>
    <mergeCell ref="S72:S73"/>
    <mergeCell ref="A72:A73"/>
    <mergeCell ref="B72:B73"/>
    <mergeCell ref="C72:C73"/>
    <mergeCell ref="F72:F73"/>
    <mergeCell ref="AE72:AE73"/>
    <mergeCell ref="AH72:AH73"/>
    <mergeCell ref="AK72:AK73"/>
    <mergeCell ref="AO72:AO73"/>
    <mergeCell ref="W72:W73"/>
    <mergeCell ref="X72:X73"/>
    <mergeCell ref="Y72:Y73"/>
    <mergeCell ref="AB72:AB73"/>
    <mergeCell ref="I74:I75"/>
    <mergeCell ref="L74:L75"/>
    <mergeCell ref="O74:O75"/>
    <mergeCell ref="S74:S75"/>
    <mergeCell ref="A74:A75"/>
    <mergeCell ref="B74:B75"/>
    <mergeCell ref="C74:C75"/>
    <mergeCell ref="F74:F75"/>
    <mergeCell ref="AE74:AE75"/>
    <mergeCell ref="AH74:AH75"/>
    <mergeCell ref="AK74:AK75"/>
    <mergeCell ref="AO74:AO75"/>
    <mergeCell ref="W74:W75"/>
    <mergeCell ref="X74:X75"/>
    <mergeCell ref="Y74:Y75"/>
    <mergeCell ref="AB74:AB75"/>
    <mergeCell ref="I68:I69"/>
    <mergeCell ref="L68:L69"/>
    <mergeCell ref="O68:O69"/>
    <mergeCell ref="S68:S69"/>
    <mergeCell ref="A68:A69"/>
    <mergeCell ref="B68:B69"/>
    <mergeCell ref="C68:C69"/>
    <mergeCell ref="F68:F69"/>
    <mergeCell ref="AE68:AE69"/>
    <mergeCell ref="AH68:AH69"/>
    <mergeCell ref="AK68:AK69"/>
    <mergeCell ref="AO68:AO69"/>
    <mergeCell ref="W68:W69"/>
    <mergeCell ref="X68:X69"/>
    <mergeCell ref="Y68:Y69"/>
    <mergeCell ref="AB68:AB69"/>
    <mergeCell ref="I70:I71"/>
    <mergeCell ref="L70:L71"/>
    <mergeCell ref="O70:O71"/>
    <mergeCell ref="S70:S71"/>
    <mergeCell ref="A70:A71"/>
    <mergeCell ref="B70:B71"/>
    <mergeCell ref="C70:C71"/>
    <mergeCell ref="F70:F71"/>
    <mergeCell ref="AE70:AE71"/>
    <mergeCell ref="AH70:AH71"/>
    <mergeCell ref="AK70:AK71"/>
    <mergeCell ref="AO70:AO71"/>
    <mergeCell ref="W70:W71"/>
    <mergeCell ref="X70:X71"/>
    <mergeCell ref="Y70:Y71"/>
    <mergeCell ref="AB70:AB71"/>
    <mergeCell ref="I64:I65"/>
    <mergeCell ref="L64:L65"/>
    <mergeCell ref="O64:O65"/>
    <mergeCell ref="S64:S65"/>
    <mergeCell ref="A64:A65"/>
    <mergeCell ref="B64:B65"/>
    <mergeCell ref="C64:C65"/>
    <mergeCell ref="F64:F65"/>
    <mergeCell ref="AE64:AE65"/>
    <mergeCell ref="AH64:AH65"/>
    <mergeCell ref="AK64:AK65"/>
    <mergeCell ref="AO64:AO65"/>
    <mergeCell ref="W64:W65"/>
    <mergeCell ref="X64:X65"/>
    <mergeCell ref="Y64:Y65"/>
    <mergeCell ref="AB64:AB65"/>
    <mergeCell ref="I66:I67"/>
    <mergeCell ref="L66:L67"/>
    <mergeCell ref="O66:O67"/>
    <mergeCell ref="S66:S67"/>
    <mergeCell ref="A66:A67"/>
    <mergeCell ref="B66:B67"/>
    <mergeCell ref="C66:C67"/>
    <mergeCell ref="F66:F67"/>
    <mergeCell ref="AE66:AE67"/>
    <mergeCell ref="AH66:AH67"/>
    <mergeCell ref="AK66:AK67"/>
    <mergeCell ref="AO66:AO67"/>
    <mergeCell ref="W66:W67"/>
    <mergeCell ref="X66:X67"/>
    <mergeCell ref="Y66:Y67"/>
    <mergeCell ref="AB66:AB67"/>
    <mergeCell ref="I60:I61"/>
    <mergeCell ref="L60:L61"/>
    <mergeCell ref="O60:O61"/>
    <mergeCell ref="S60:S61"/>
    <mergeCell ref="A60:A61"/>
    <mergeCell ref="B60:B61"/>
    <mergeCell ref="C60:C61"/>
    <mergeCell ref="F60:F61"/>
    <mergeCell ref="AE60:AE61"/>
    <mergeCell ref="AH60:AH61"/>
    <mergeCell ref="AK60:AK61"/>
    <mergeCell ref="AO60:AO61"/>
    <mergeCell ref="W60:W61"/>
    <mergeCell ref="X60:X61"/>
    <mergeCell ref="Y60:Y61"/>
    <mergeCell ref="AB60:AB61"/>
    <mergeCell ref="I62:I63"/>
    <mergeCell ref="L62:L63"/>
    <mergeCell ref="O62:O63"/>
    <mergeCell ref="S62:S63"/>
    <mergeCell ref="A62:A63"/>
    <mergeCell ref="B62:B63"/>
    <mergeCell ref="C62:C63"/>
    <mergeCell ref="F62:F63"/>
    <mergeCell ref="AE62:AE63"/>
    <mergeCell ref="AH62:AH63"/>
    <mergeCell ref="AK62:AK63"/>
    <mergeCell ref="AO62:AO63"/>
    <mergeCell ref="W62:W63"/>
    <mergeCell ref="X62:X63"/>
    <mergeCell ref="Y62:Y63"/>
    <mergeCell ref="AB62:AB63"/>
    <mergeCell ref="I56:I57"/>
    <mergeCell ref="L56:L57"/>
    <mergeCell ref="O56:O57"/>
    <mergeCell ref="S56:S57"/>
    <mergeCell ref="A56:A57"/>
    <mergeCell ref="B56:B57"/>
    <mergeCell ref="C56:C57"/>
    <mergeCell ref="F56:F57"/>
    <mergeCell ref="AE56:AE57"/>
    <mergeCell ref="AH56:AH57"/>
    <mergeCell ref="AK56:AK57"/>
    <mergeCell ref="AO56:AO57"/>
    <mergeCell ref="W56:W57"/>
    <mergeCell ref="X56:X57"/>
    <mergeCell ref="Y56:Y57"/>
    <mergeCell ref="AB56:AB57"/>
    <mergeCell ref="I58:I59"/>
    <mergeCell ref="L58:L59"/>
    <mergeCell ref="O58:O59"/>
    <mergeCell ref="S58:S59"/>
    <mergeCell ref="A58:A59"/>
    <mergeCell ref="B58:B59"/>
    <mergeCell ref="C58:C59"/>
    <mergeCell ref="F58:F59"/>
    <mergeCell ref="AE58:AE59"/>
    <mergeCell ref="AH58:AH59"/>
    <mergeCell ref="AK58:AK59"/>
    <mergeCell ref="AO58:AO59"/>
    <mergeCell ref="W58:W59"/>
    <mergeCell ref="X58:X59"/>
    <mergeCell ref="Y58:Y59"/>
    <mergeCell ref="AB58:AB59"/>
    <mergeCell ref="I52:I53"/>
    <mergeCell ref="L52:L53"/>
    <mergeCell ref="O52:O53"/>
    <mergeCell ref="S52:S53"/>
    <mergeCell ref="A52:A53"/>
    <mergeCell ref="B52:B53"/>
    <mergeCell ref="C52:C53"/>
    <mergeCell ref="F52:F53"/>
    <mergeCell ref="AE52:AE53"/>
    <mergeCell ref="AH52:AH53"/>
    <mergeCell ref="AK52:AK53"/>
    <mergeCell ref="AO52:AO53"/>
    <mergeCell ref="W52:W53"/>
    <mergeCell ref="X52:X53"/>
    <mergeCell ref="Y52:Y53"/>
    <mergeCell ref="AB52:AB53"/>
    <mergeCell ref="I54:I55"/>
    <mergeCell ref="L54:L55"/>
    <mergeCell ref="O54:O55"/>
    <mergeCell ref="S54:S55"/>
    <mergeCell ref="A54:A55"/>
    <mergeCell ref="B54:B55"/>
    <mergeCell ref="C54:C55"/>
    <mergeCell ref="F54:F55"/>
    <mergeCell ref="AE54:AE55"/>
    <mergeCell ref="AH54:AH55"/>
    <mergeCell ref="AK54:AK55"/>
    <mergeCell ref="AO54:AO55"/>
    <mergeCell ref="W54:W55"/>
    <mergeCell ref="X54:X55"/>
    <mergeCell ref="Y54:Y55"/>
    <mergeCell ref="AB54:AB55"/>
    <mergeCell ref="I48:I49"/>
    <mergeCell ref="L48:L49"/>
    <mergeCell ref="O48:O49"/>
    <mergeCell ref="S48:S49"/>
    <mergeCell ref="A48:A49"/>
    <mergeCell ref="B48:B49"/>
    <mergeCell ref="C48:C49"/>
    <mergeCell ref="F48:F49"/>
    <mergeCell ref="AE48:AE49"/>
    <mergeCell ref="AH48:AH49"/>
    <mergeCell ref="AK48:AK49"/>
    <mergeCell ref="AO48:AO49"/>
    <mergeCell ref="W48:W49"/>
    <mergeCell ref="X48:X49"/>
    <mergeCell ref="Y48:Y49"/>
    <mergeCell ref="AB48:AB49"/>
    <mergeCell ref="I50:I51"/>
    <mergeCell ref="L50:L51"/>
    <mergeCell ref="O50:O51"/>
    <mergeCell ref="S50:S51"/>
    <mergeCell ref="A50:A51"/>
    <mergeCell ref="B50:B51"/>
    <mergeCell ref="C50:C51"/>
    <mergeCell ref="F50:F51"/>
    <mergeCell ref="AE50:AE51"/>
    <mergeCell ref="AH50:AH51"/>
    <mergeCell ref="AK50:AK51"/>
    <mergeCell ref="AO50:AO51"/>
    <mergeCell ref="W50:W51"/>
    <mergeCell ref="X50:X51"/>
    <mergeCell ref="Y50:Y51"/>
    <mergeCell ref="AB50:AB51"/>
    <mergeCell ref="I44:I45"/>
    <mergeCell ref="L44:L45"/>
    <mergeCell ref="O44:O45"/>
    <mergeCell ref="S44:S45"/>
    <mergeCell ref="A44:A45"/>
    <mergeCell ref="B44:B45"/>
    <mergeCell ref="C44:C45"/>
    <mergeCell ref="F44:F45"/>
    <mergeCell ref="AE44:AE45"/>
    <mergeCell ref="AH44:AH45"/>
    <mergeCell ref="AK44:AK45"/>
    <mergeCell ref="AO44:AO45"/>
    <mergeCell ref="W44:W45"/>
    <mergeCell ref="X44:X45"/>
    <mergeCell ref="Y44:Y45"/>
    <mergeCell ref="AB44:AB45"/>
    <mergeCell ref="I46:I47"/>
    <mergeCell ref="L46:L47"/>
    <mergeCell ref="O46:O47"/>
    <mergeCell ref="S46:S47"/>
    <mergeCell ref="A46:A47"/>
    <mergeCell ref="B46:B47"/>
    <mergeCell ref="C46:C47"/>
    <mergeCell ref="F46:F47"/>
    <mergeCell ref="AE46:AE47"/>
    <mergeCell ref="AH46:AH47"/>
    <mergeCell ref="AK46:AK47"/>
    <mergeCell ref="AO46:AO47"/>
    <mergeCell ref="W46:W47"/>
    <mergeCell ref="X46:X47"/>
    <mergeCell ref="Y46:Y47"/>
    <mergeCell ref="AB46:AB47"/>
    <mergeCell ref="AR40:AR41"/>
    <mergeCell ref="A42:A43"/>
    <mergeCell ref="B42:B43"/>
    <mergeCell ref="C42:C43"/>
    <mergeCell ref="F42:F43"/>
    <mergeCell ref="I42:I43"/>
    <mergeCell ref="L42:L43"/>
    <mergeCell ref="O42:O43"/>
    <mergeCell ref="S42:S43"/>
    <mergeCell ref="U42:U43"/>
    <mergeCell ref="V42:V43"/>
    <mergeCell ref="W42:W43"/>
    <mergeCell ref="AO40:AO41"/>
    <mergeCell ref="AQ40:AQ41"/>
    <mergeCell ref="AH42:AH43"/>
    <mergeCell ref="AK42:AK43"/>
    <mergeCell ref="AO42:AO43"/>
    <mergeCell ref="AQ42:AQ43"/>
    <mergeCell ref="X42:X43"/>
    <mergeCell ref="Y42:Y43"/>
    <mergeCell ref="AB42:AB43"/>
    <mergeCell ref="AE42:AE43"/>
    <mergeCell ref="AR42:AR43"/>
    <mergeCell ref="A40:A41"/>
    <mergeCell ref="B40:B41"/>
    <mergeCell ref="C40:C41"/>
    <mergeCell ref="F40:F41"/>
    <mergeCell ref="I40:I41"/>
    <mergeCell ref="L40:L41"/>
    <mergeCell ref="O40:O41"/>
    <mergeCell ref="S40:S41"/>
    <mergeCell ref="U40:U41"/>
    <mergeCell ref="AB40:AB41"/>
    <mergeCell ref="AE40:AE41"/>
    <mergeCell ref="AH40:AH41"/>
    <mergeCell ref="AK40:AK41"/>
    <mergeCell ref="V40:V41"/>
    <mergeCell ref="W40:W41"/>
    <mergeCell ref="X40:X41"/>
    <mergeCell ref="Y40:Y41"/>
    <mergeCell ref="AR36:AR37"/>
    <mergeCell ref="A38:A39"/>
    <mergeCell ref="B38:B39"/>
    <mergeCell ref="C38:C39"/>
    <mergeCell ref="F38:F39"/>
    <mergeCell ref="I38:I39"/>
    <mergeCell ref="L38:L39"/>
    <mergeCell ref="O38:O39"/>
    <mergeCell ref="S38:S39"/>
    <mergeCell ref="U38:U39"/>
    <mergeCell ref="V38:V39"/>
    <mergeCell ref="W38:W39"/>
    <mergeCell ref="AO36:AO37"/>
    <mergeCell ref="AQ36:AQ37"/>
    <mergeCell ref="AH38:AH39"/>
    <mergeCell ref="AK38:AK39"/>
    <mergeCell ref="AO38:AO39"/>
    <mergeCell ref="AQ38:AQ39"/>
    <mergeCell ref="X38:X39"/>
    <mergeCell ref="Y38:Y39"/>
    <mergeCell ref="AB38:AB39"/>
    <mergeCell ref="AE38:AE39"/>
    <mergeCell ref="AR38:AR39"/>
    <mergeCell ref="A36:A37"/>
    <mergeCell ref="B36:B37"/>
    <mergeCell ref="C36:C37"/>
    <mergeCell ref="F36:F37"/>
    <mergeCell ref="I36:I37"/>
    <mergeCell ref="L36:L37"/>
    <mergeCell ref="O36:O37"/>
    <mergeCell ref="S36:S37"/>
    <mergeCell ref="U36:U37"/>
    <mergeCell ref="AB36:AB37"/>
    <mergeCell ref="AE36:AE37"/>
    <mergeCell ref="AH36:AH37"/>
    <mergeCell ref="AK36:AK37"/>
    <mergeCell ref="V36:V37"/>
    <mergeCell ref="W36:W37"/>
    <mergeCell ref="X36:X37"/>
    <mergeCell ref="Y36:Y37"/>
    <mergeCell ref="AR32:AR33"/>
    <mergeCell ref="A34:A35"/>
    <mergeCell ref="B34:B35"/>
    <mergeCell ref="C34:C35"/>
    <mergeCell ref="F34:F35"/>
    <mergeCell ref="I34:I35"/>
    <mergeCell ref="L34:L35"/>
    <mergeCell ref="O34:O35"/>
    <mergeCell ref="S34:S35"/>
    <mergeCell ref="U34:U35"/>
    <mergeCell ref="V34:V35"/>
    <mergeCell ref="W34:W35"/>
    <mergeCell ref="AO32:AO33"/>
    <mergeCell ref="AQ32:AQ33"/>
    <mergeCell ref="AH34:AH35"/>
    <mergeCell ref="AK34:AK35"/>
    <mergeCell ref="AO34:AO35"/>
    <mergeCell ref="AQ34:AQ35"/>
    <mergeCell ref="X34:X35"/>
    <mergeCell ref="Y34:Y35"/>
    <mergeCell ref="AB34:AB35"/>
    <mergeCell ref="AE34:AE35"/>
    <mergeCell ref="AR34:AR35"/>
    <mergeCell ref="A32:A33"/>
    <mergeCell ref="B32:B33"/>
    <mergeCell ref="C32:C33"/>
    <mergeCell ref="F32:F33"/>
    <mergeCell ref="I32:I33"/>
    <mergeCell ref="L32:L33"/>
    <mergeCell ref="O32:O33"/>
    <mergeCell ref="S32:S33"/>
    <mergeCell ref="U32:U33"/>
    <mergeCell ref="AB32:AB33"/>
    <mergeCell ref="AE32:AE33"/>
    <mergeCell ref="AH32:AH33"/>
    <mergeCell ref="AK32:AK33"/>
    <mergeCell ref="V32:V33"/>
    <mergeCell ref="W32:W33"/>
    <mergeCell ref="X32:X33"/>
    <mergeCell ref="Y32:Y33"/>
    <mergeCell ref="AR28:AR29"/>
    <mergeCell ref="A30:A31"/>
    <mergeCell ref="B30:B31"/>
    <mergeCell ref="C30:C31"/>
    <mergeCell ref="F30:F31"/>
    <mergeCell ref="I30:I31"/>
    <mergeCell ref="L30:L31"/>
    <mergeCell ref="O30:O31"/>
    <mergeCell ref="S30:S31"/>
    <mergeCell ref="U30:U31"/>
    <mergeCell ref="V30:V31"/>
    <mergeCell ref="W30:W31"/>
    <mergeCell ref="AO28:AO29"/>
    <mergeCell ref="AQ28:AQ29"/>
    <mergeCell ref="AH30:AH31"/>
    <mergeCell ref="AK30:AK31"/>
    <mergeCell ref="AO30:AO31"/>
    <mergeCell ref="AQ30:AQ31"/>
    <mergeCell ref="X30:X31"/>
    <mergeCell ref="Y30:Y31"/>
    <mergeCell ref="AB30:AB31"/>
    <mergeCell ref="AE30:AE31"/>
    <mergeCell ref="AR30:AR31"/>
    <mergeCell ref="A28:A29"/>
    <mergeCell ref="B28:B29"/>
    <mergeCell ref="C28:C29"/>
    <mergeCell ref="F28:F29"/>
    <mergeCell ref="I28:I29"/>
    <mergeCell ref="L28:L29"/>
    <mergeCell ref="O28:O29"/>
    <mergeCell ref="S28:S29"/>
    <mergeCell ref="U28:U29"/>
    <mergeCell ref="AB28:AB29"/>
    <mergeCell ref="AE28:AE29"/>
    <mergeCell ref="AH28:AH29"/>
    <mergeCell ref="AK28:AK29"/>
    <mergeCell ref="V28:V29"/>
    <mergeCell ref="W28:W29"/>
    <mergeCell ref="X28:X29"/>
    <mergeCell ref="Y28:Y29"/>
    <mergeCell ref="AR24:AR25"/>
    <mergeCell ref="A26:A27"/>
    <mergeCell ref="B26:B27"/>
    <mergeCell ref="C26:C27"/>
    <mergeCell ref="F26:F27"/>
    <mergeCell ref="I26:I27"/>
    <mergeCell ref="L26:L27"/>
    <mergeCell ref="O26:O27"/>
    <mergeCell ref="S26:S27"/>
    <mergeCell ref="U26:U27"/>
    <mergeCell ref="V26:V27"/>
    <mergeCell ref="W26:W27"/>
    <mergeCell ref="AO24:AO25"/>
    <mergeCell ref="AQ24:AQ25"/>
    <mergeCell ref="AH26:AH27"/>
    <mergeCell ref="AK26:AK27"/>
    <mergeCell ref="AO26:AO27"/>
    <mergeCell ref="AQ26:AQ27"/>
    <mergeCell ref="X26:X27"/>
    <mergeCell ref="Y26:Y27"/>
    <mergeCell ref="AB26:AB27"/>
    <mergeCell ref="AE26:AE27"/>
    <mergeCell ref="AR26:AR27"/>
    <mergeCell ref="A24:A25"/>
    <mergeCell ref="B24:B25"/>
    <mergeCell ref="C24:C25"/>
    <mergeCell ref="F24:F25"/>
    <mergeCell ref="I24:I25"/>
    <mergeCell ref="L24:L25"/>
    <mergeCell ref="O24:O25"/>
    <mergeCell ref="S24:S25"/>
    <mergeCell ref="U24:U25"/>
    <mergeCell ref="AB24:AB25"/>
    <mergeCell ref="AE24:AE25"/>
    <mergeCell ref="AH24:AH25"/>
    <mergeCell ref="AK24:AK25"/>
    <mergeCell ref="V24:V25"/>
    <mergeCell ref="W24:W25"/>
    <mergeCell ref="X24:X25"/>
    <mergeCell ref="Y24:Y25"/>
    <mergeCell ref="AR20:AR21"/>
    <mergeCell ref="A22:A23"/>
    <mergeCell ref="B22:B23"/>
    <mergeCell ref="C22:C23"/>
    <mergeCell ref="F22:F23"/>
    <mergeCell ref="I22:I23"/>
    <mergeCell ref="L22:L23"/>
    <mergeCell ref="O22:O23"/>
    <mergeCell ref="S22:S23"/>
    <mergeCell ref="U22:U23"/>
    <mergeCell ref="V22:V23"/>
    <mergeCell ref="W22:W23"/>
    <mergeCell ref="AO20:AO21"/>
    <mergeCell ref="AQ20:AQ21"/>
    <mergeCell ref="AH22:AH23"/>
    <mergeCell ref="AK22:AK23"/>
    <mergeCell ref="AO22:AO23"/>
    <mergeCell ref="AQ22:AQ23"/>
    <mergeCell ref="X22:X23"/>
    <mergeCell ref="Y22:Y23"/>
    <mergeCell ref="AB22:AB23"/>
    <mergeCell ref="AE22:AE23"/>
    <mergeCell ref="AR22:AR23"/>
    <mergeCell ref="A20:A21"/>
    <mergeCell ref="B20:B21"/>
    <mergeCell ref="C20:C21"/>
    <mergeCell ref="F20:F21"/>
    <mergeCell ref="I20:I21"/>
    <mergeCell ref="L20:L21"/>
    <mergeCell ref="O20:O21"/>
    <mergeCell ref="S20:S21"/>
    <mergeCell ref="U20:U21"/>
    <mergeCell ref="AB20:AB21"/>
    <mergeCell ref="AE20:AE21"/>
    <mergeCell ref="AH20:AH21"/>
    <mergeCell ref="AK20:AK21"/>
    <mergeCell ref="V20:V21"/>
    <mergeCell ref="W20:W21"/>
    <mergeCell ref="X20:X21"/>
    <mergeCell ref="Y20:Y21"/>
    <mergeCell ref="AR16:AR17"/>
    <mergeCell ref="A18:A19"/>
    <mergeCell ref="B18:B19"/>
    <mergeCell ref="C18:C19"/>
    <mergeCell ref="F18:F19"/>
    <mergeCell ref="I18:I19"/>
    <mergeCell ref="L18:L19"/>
    <mergeCell ref="O18:O19"/>
    <mergeCell ref="S18:S19"/>
    <mergeCell ref="U18:U19"/>
    <mergeCell ref="V18:V19"/>
    <mergeCell ref="W18:W19"/>
    <mergeCell ref="AO16:AO17"/>
    <mergeCell ref="AQ16:AQ17"/>
    <mergeCell ref="AH18:AH19"/>
    <mergeCell ref="AK18:AK19"/>
    <mergeCell ref="AO18:AO19"/>
    <mergeCell ref="AQ18:AQ19"/>
    <mergeCell ref="X18:X19"/>
    <mergeCell ref="Y18:Y19"/>
    <mergeCell ref="AB18:AB19"/>
    <mergeCell ref="AE18:AE19"/>
    <mergeCell ref="AR18:AR19"/>
    <mergeCell ref="A16:A17"/>
    <mergeCell ref="B16:B17"/>
    <mergeCell ref="C16:C17"/>
    <mergeCell ref="F16:F17"/>
    <mergeCell ref="I16:I17"/>
    <mergeCell ref="L16:L17"/>
    <mergeCell ref="O16:O17"/>
    <mergeCell ref="S16:S17"/>
    <mergeCell ref="U16:U17"/>
    <mergeCell ref="AB16:AB17"/>
    <mergeCell ref="AE16:AE17"/>
    <mergeCell ref="AH16:AH17"/>
    <mergeCell ref="AK16:AK17"/>
    <mergeCell ref="V16:V17"/>
    <mergeCell ref="W16:W17"/>
    <mergeCell ref="X16:X17"/>
    <mergeCell ref="Y16:Y17"/>
    <mergeCell ref="AR12:AR13"/>
    <mergeCell ref="A14:A15"/>
    <mergeCell ref="B14:B15"/>
    <mergeCell ref="C14:C15"/>
    <mergeCell ref="F14:F15"/>
    <mergeCell ref="I14:I15"/>
    <mergeCell ref="L14:L15"/>
    <mergeCell ref="O14:O15"/>
    <mergeCell ref="S14:S15"/>
    <mergeCell ref="U14:U15"/>
    <mergeCell ref="V14:V15"/>
    <mergeCell ref="W14:W15"/>
    <mergeCell ref="AO12:AO13"/>
    <mergeCell ref="AQ12:AQ13"/>
    <mergeCell ref="AH14:AH15"/>
    <mergeCell ref="AK14:AK15"/>
    <mergeCell ref="AO14:AO15"/>
    <mergeCell ref="AQ14:AQ15"/>
    <mergeCell ref="X14:X15"/>
    <mergeCell ref="Y14:Y15"/>
    <mergeCell ref="AB14:AB15"/>
    <mergeCell ref="AE14:AE15"/>
    <mergeCell ref="AR14:AR15"/>
    <mergeCell ref="A12:A13"/>
    <mergeCell ref="B12:B13"/>
    <mergeCell ref="C12:C13"/>
    <mergeCell ref="F12:F13"/>
    <mergeCell ref="I12:I13"/>
    <mergeCell ref="L12:L13"/>
    <mergeCell ref="O12:O13"/>
    <mergeCell ref="S12:S13"/>
    <mergeCell ref="U12:U13"/>
    <mergeCell ref="AB12:AB13"/>
    <mergeCell ref="AE12:AE13"/>
    <mergeCell ref="AH12:AH13"/>
    <mergeCell ref="AK12:AK13"/>
    <mergeCell ref="V12:V13"/>
    <mergeCell ref="W12:W13"/>
    <mergeCell ref="X12:X13"/>
    <mergeCell ref="Y12:Y13"/>
    <mergeCell ref="AR8:AR9"/>
    <mergeCell ref="A10:A11"/>
    <mergeCell ref="B10:B11"/>
    <mergeCell ref="C10:C11"/>
    <mergeCell ref="F10:F11"/>
    <mergeCell ref="I10:I11"/>
    <mergeCell ref="L10:L11"/>
    <mergeCell ref="O10:O11"/>
    <mergeCell ref="S10:S11"/>
    <mergeCell ref="U10:U11"/>
    <mergeCell ref="V10:V11"/>
    <mergeCell ref="W10:W11"/>
    <mergeCell ref="AO8:AO9"/>
    <mergeCell ref="AQ8:AQ9"/>
    <mergeCell ref="AH10:AH11"/>
    <mergeCell ref="AK10:AK11"/>
    <mergeCell ref="AO10:AO11"/>
    <mergeCell ref="AQ10:AQ11"/>
    <mergeCell ref="X10:X11"/>
    <mergeCell ref="Y10:Y11"/>
    <mergeCell ref="AB10:AB11"/>
    <mergeCell ref="AE10:AE11"/>
    <mergeCell ref="AR10:AR11"/>
    <mergeCell ref="A8:A9"/>
    <mergeCell ref="B8:B9"/>
    <mergeCell ref="C8:C9"/>
    <mergeCell ref="F8:F9"/>
    <mergeCell ref="I8:I9"/>
    <mergeCell ref="L8:L9"/>
    <mergeCell ref="O8:O9"/>
    <mergeCell ref="S8:S9"/>
    <mergeCell ref="U8:U9"/>
    <mergeCell ref="AB8:AB9"/>
    <mergeCell ref="AE8:AE9"/>
    <mergeCell ref="AH8:AH9"/>
    <mergeCell ref="AK8:AK9"/>
    <mergeCell ref="V8:V9"/>
    <mergeCell ref="W8:W9"/>
    <mergeCell ref="X8:X9"/>
    <mergeCell ref="Y8:Y9"/>
    <mergeCell ref="AR4:AR5"/>
    <mergeCell ref="A6:A7"/>
    <mergeCell ref="B6:B7"/>
    <mergeCell ref="C6:C7"/>
    <mergeCell ref="F6:F7"/>
    <mergeCell ref="I6:I7"/>
    <mergeCell ref="L6:L7"/>
    <mergeCell ref="O6:O7"/>
    <mergeCell ref="S6:S7"/>
    <mergeCell ref="U6:U7"/>
    <mergeCell ref="V6:V7"/>
    <mergeCell ref="W6:W7"/>
    <mergeCell ref="AO4:AO5"/>
    <mergeCell ref="AQ4:AQ5"/>
    <mergeCell ref="AH6:AH7"/>
    <mergeCell ref="AK6:AK7"/>
    <mergeCell ref="AO6:AO7"/>
    <mergeCell ref="AQ6:AQ7"/>
    <mergeCell ref="X6:X7"/>
    <mergeCell ref="Y6:Y7"/>
    <mergeCell ref="AB6:AB7"/>
    <mergeCell ref="AE6:AE7"/>
    <mergeCell ref="AR6:AR7"/>
    <mergeCell ref="A4:A5"/>
    <mergeCell ref="B4:B5"/>
    <mergeCell ref="C4:C5"/>
    <mergeCell ref="F4:F5"/>
    <mergeCell ref="I4:I5"/>
    <mergeCell ref="L4:L5"/>
    <mergeCell ref="O4:O5"/>
    <mergeCell ref="S4:S5"/>
    <mergeCell ref="U4:U5"/>
    <mergeCell ref="AB4:AB5"/>
    <mergeCell ref="AE4:AE5"/>
    <mergeCell ref="AH4:AH5"/>
    <mergeCell ref="AK4:AK5"/>
    <mergeCell ref="V4:V5"/>
    <mergeCell ref="W4:W5"/>
    <mergeCell ref="X4:X5"/>
    <mergeCell ref="Y4:Y5"/>
    <mergeCell ref="AK1:AM1"/>
    <mergeCell ref="AQ1:AR1"/>
    <mergeCell ref="AE2:AJ2"/>
    <mergeCell ref="AK2:AM2"/>
    <mergeCell ref="AQ2:AR2"/>
    <mergeCell ref="A1:H2"/>
    <mergeCell ref="I1:N1"/>
    <mergeCell ref="O1:Q1"/>
    <mergeCell ref="U1:V1"/>
    <mergeCell ref="I2:N2"/>
    <mergeCell ref="D3:E3"/>
    <mergeCell ref="G3:H3"/>
    <mergeCell ref="J3:K3"/>
    <mergeCell ref="M3:N3"/>
    <mergeCell ref="W1:AD2"/>
    <mergeCell ref="AE1:AJ1"/>
    <mergeCell ref="O2:Q2"/>
    <mergeCell ref="U2:V2"/>
    <mergeCell ref="AF3:AG3"/>
    <mergeCell ref="AI3:AJ3"/>
    <mergeCell ref="AL3:AM3"/>
    <mergeCell ref="AQ3:AR3"/>
    <mergeCell ref="P3:Q3"/>
    <mergeCell ref="U3:V3"/>
    <mergeCell ref="Z3:AA3"/>
    <mergeCell ref="AC3:AD3"/>
  </mergeCells>
  <phoneticPr fontId="0" type="noConversion"/>
  <printOptions horizontalCentered="1"/>
  <pageMargins left="0.25" right="0.25" top="1" bottom="0.25" header="0.25" footer="0.25"/>
  <pageSetup paperSize="0" scale="56" orientation="portrait" horizontalDpi="4294967292" verticalDpi="4294967292"/>
  <drawing r:id="rId1"/>
  <legacyDrawing r:id="rId2"/>
  <extLst>
    <ext xmlns:mx="http://schemas.microsoft.com/office/mac/excel/2008/main" uri="http://schemas.microsoft.com/office/mac/excel/2008/main">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F25"/>
  <sheetViews>
    <sheetView workbookViewId="0">
      <selection sqref="A1:E1"/>
    </sheetView>
  </sheetViews>
  <sheetFormatPr baseColWidth="10" defaultColWidth="8.6640625" defaultRowHeight="13.5" customHeight="1"/>
  <cols>
    <col min="1" max="1" width="20.6640625" style="137" customWidth="1"/>
    <col min="2" max="2" width="26.6640625" style="137" customWidth="1"/>
    <col min="3" max="3" width="20.6640625" style="137" customWidth="1"/>
    <col min="4" max="4" width="26.6640625" style="137" customWidth="1"/>
    <col min="5" max="5" width="44.6640625" style="137" customWidth="1"/>
    <col min="6" max="6" width="8.6640625" style="137"/>
  </cols>
  <sheetData>
    <row r="1" spans="1:6" ht="33" customHeight="1">
      <c r="A1" s="881" t="s">
        <v>371</v>
      </c>
      <c r="B1" s="882"/>
      <c r="C1" s="882"/>
      <c r="D1" s="882"/>
      <c r="E1" s="882"/>
      <c r="F1" s="73"/>
    </row>
    <row r="2" spans="1:6" ht="33" customHeight="1">
      <c r="A2" s="129" t="s">
        <v>372</v>
      </c>
      <c r="B2" s="74"/>
      <c r="C2" s="129" t="s">
        <v>373</v>
      </c>
      <c r="D2" s="883"/>
      <c r="E2" s="883"/>
      <c r="F2" s="73"/>
    </row>
    <row r="3" spans="1:6" ht="33" customHeight="1">
      <c r="A3" s="129" t="s">
        <v>374</v>
      </c>
      <c r="B3" s="383" t="s">
        <v>375</v>
      </c>
      <c r="C3" s="129" t="s">
        <v>376</v>
      </c>
      <c r="D3" s="883"/>
      <c r="E3" s="883"/>
      <c r="F3" s="73"/>
    </row>
    <row r="4" spans="1:6" ht="37.5" customHeight="1">
      <c r="A4" s="93" t="s">
        <v>377</v>
      </c>
      <c r="B4" s="884" t="s">
        <v>378</v>
      </c>
      <c r="C4" s="884"/>
      <c r="D4" s="884"/>
      <c r="E4" s="884"/>
      <c r="F4" s="135"/>
    </row>
    <row r="5" spans="1:6" ht="30" customHeight="1">
      <c r="A5" s="879" t="s">
        <v>379</v>
      </c>
      <c r="B5" s="879"/>
      <c r="C5" s="880"/>
      <c r="D5" s="880"/>
      <c r="E5" s="880"/>
      <c r="F5" s="73"/>
    </row>
    <row r="6" spans="1:6" ht="30" customHeight="1">
      <c r="A6" s="879" t="s">
        <v>380</v>
      </c>
      <c r="B6" s="879"/>
      <c r="C6" s="880"/>
      <c r="D6" s="880"/>
      <c r="E6" s="880"/>
      <c r="F6" s="73"/>
    </row>
    <row r="7" spans="1:6" ht="90" customHeight="1">
      <c r="A7" s="885" t="s">
        <v>381</v>
      </c>
      <c r="B7" s="885"/>
      <c r="C7" s="885"/>
      <c r="D7" s="885"/>
      <c r="E7" s="885"/>
      <c r="F7" s="73"/>
    </row>
    <row r="8" spans="1:6" ht="30" customHeight="1">
      <c r="A8" s="886" t="s">
        <v>382</v>
      </c>
      <c r="B8" s="886"/>
      <c r="C8" s="887"/>
      <c r="D8" s="887"/>
      <c r="E8" s="887"/>
      <c r="F8" s="73"/>
    </row>
    <row r="9" spans="1:6" ht="30" customHeight="1">
      <c r="A9" s="879" t="s">
        <v>380</v>
      </c>
      <c r="B9" s="879"/>
      <c r="C9" s="880"/>
      <c r="D9" s="880"/>
      <c r="E9" s="880"/>
      <c r="F9" s="73"/>
    </row>
    <row r="10" spans="1:6" ht="90" customHeight="1">
      <c r="A10" s="885" t="s">
        <v>381</v>
      </c>
      <c r="B10" s="885"/>
      <c r="C10" s="885"/>
      <c r="D10" s="885"/>
      <c r="E10" s="885"/>
      <c r="F10" s="73"/>
    </row>
    <row r="11" spans="1:6" ht="30" customHeight="1">
      <c r="A11" s="886" t="s">
        <v>383</v>
      </c>
      <c r="B11" s="886"/>
      <c r="C11" s="887"/>
      <c r="D11" s="887"/>
      <c r="E11" s="887"/>
      <c r="F11" s="73"/>
    </row>
    <row r="12" spans="1:6" ht="30" customHeight="1">
      <c r="A12" s="879" t="s">
        <v>380</v>
      </c>
      <c r="B12" s="879"/>
      <c r="C12" s="880"/>
      <c r="D12" s="880"/>
      <c r="E12" s="880"/>
      <c r="F12" s="73"/>
    </row>
    <row r="13" spans="1:6" ht="90" customHeight="1">
      <c r="A13" s="885" t="s">
        <v>381</v>
      </c>
      <c r="B13" s="885"/>
      <c r="C13" s="885"/>
      <c r="D13" s="885"/>
      <c r="E13" s="885"/>
      <c r="F13" s="73"/>
    </row>
    <row r="14" spans="1:6" ht="30" customHeight="1">
      <c r="A14" s="886" t="s">
        <v>254</v>
      </c>
      <c r="B14" s="886"/>
      <c r="C14" s="887"/>
      <c r="D14" s="887"/>
      <c r="E14" s="887"/>
      <c r="F14" s="73"/>
    </row>
    <row r="15" spans="1:6" ht="30" customHeight="1">
      <c r="A15" s="879" t="s">
        <v>380</v>
      </c>
      <c r="B15" s="879"/>
      <c r="C15" s="880"/>
      <c r="D15" s="880"/>
      <c r="E15" s="880"/>
      <c r="F15" s="73"/>
    </row>
    <row r="16" spans="1:6" ht="90" customHeight="1">
      <c r="A16" s="885" t="s">
        <v>381</v>
      </c>
      <c r="B16" s="885"/>
      <c r="C16" s="885"/>
      <c r="D16" s="885"/>
      <c r="E16" s="885"/>
      <c r="F16" s="73"/>
    </row>
    <row r="17" spans="1:6" ht="30" customHeight="1">
      <c r="A17" s="886" t="s">
        <v>255</v>
      </c>
      <c r="B17" s="886"/>
      <c r="C17" s="887"/>
      <c r="D17" s="887"/>
      <c r="E17" s="887"/>
      <c r="F17" s="73"/>
    </row>
    <row r="18" spans="1:6" ht="30" customHeight="1">
      <c r="A18" s="879" t="s">
        <v>380</v>
      </c>
      <c r="B18" s="879"/>
      <c r="C18" s="880"/>
      <c r="D18" s="880"/>
      <c r="E18" s="880"/>
      <c r="F18" s="73"/>
    </row>
    <row r="19" spans="1:6" ht="90" customHeight="1">
      <c r="A19" s="885" t="s">
        <v>381</v>
      </c>
      <c r="B19" s="885"/>
      <c r="C19" s="885"/>
      <c r="D19" s="885"/>
      <c r="E19" s="885"/>
      <c r="F19" s="73"/>
    </row>
    <row r="20" spans="1:6" ht="30" customHeight="1">
      <c r="A20" s="886" t="s">
        <v>256</v>
      </c>
      <c r="B20" s="886"/>
      <c r="C20" s="887"/>
      <c r="D20" s="887"/>
      <c r="E20" s="887"/>
      <c r="F20" s="73"/>
    </row>
    <row r="21" spans="1:6" ht="30" customHeight="1">
      <c r="A21" s="879" t="s">
        <v>380</v>
      </c>
      <c r="B21" s="879"/>
      <c r="C21" s="880"/>
      <c r="D21" s="880"/>
      <c r="E21" s="880"/>
      <c r="F21" s="73"/>
    </row>
    <row r="22" spans="1:6" ht="90" customHeight="1">
      <c r="A22" s="885" t="s">
        <v>381</v>
      </c>
      <c r="B22" s="885"/>
      <c r="C22" s="885"/>
      <c r="D22" s="885"/>
      <c r="E22" s="885"/>
      <c r="F22" s="73"/>
    </row>
    <row r="23" spans="1:6" ht="30" customHeight="1">
      <c r="A23" s="889" t="s">
        <v>257</v>
      </c>
      <c r="B23" s="889"/>
      <c r="C23" s="889"/>
      <c r="D23" s="889"/>
      <c r="E23" s="889"/>
      <c r="F23" s="135"/>
    </row>
    <row r="24" spans="1:6" ht="37.5" customHeight="1">
      <c r="A24" s="888" t="s">
        <v>258</v>
      </c>
      <c r="B24" s="888"/>
      <c r="C24" s="888" t="s">
        <v>259</v>
      </c>
      <c r="D24" s="888"/>
      <c r="E24" s="455" t="s">
        <v>260</v>
      </c>
      <c r="F24" s="73"/>
    </row>
    <row r="25" spans="1:6" ht="37.5" customHeight="1">
      <c r="A25" s="888" t="s">
        <v>261</v>
      </c>
      <c r="B25" s="888"/>
      <c r="C25" s="888" t="s">
        <v>262</v>
      </c>
      <c r="D25" s="888"/>
      <c r="E25" s="455" t="s">
        <v>263</v>
      </c>
      <c r="F25" s="73"/>
    </row>
  </sheetData>
  <mergeCells count="39">
    <mergeCell ref="A23:E23"/>
    <mergeCell ref="A24:B24"/>
    <mergeCell ref="C24:D24"/>
    <mergeCell ref="A18:B18"/>
    <mergeCell ref="C18:E18"/>
    <mergeCell ref="A19:E19"/>
    <mergeCell ref="A20:B20"/>
    <mergeCell ref="C20:E20"/>
    <mergeCell ref="A25:B25"/>
    <mergeCell ref="C25:D25"/>
    <mergeCell ref="A21:B21"/>
    <mergeCell ref="C21:E21"/>
    <mergeCell ref="A22:E22"/>
    <mergeCell ref="A14:B14"/>
    <mergeCell ref="C14:E14"/>
    <mergeCell ref="A15:B15"/>
    <mergeCell ref="C15:E15"/>
    <mergeCell ref="A16:E16"/>
    <mergeCell ref="A17:B17"/>
    <mergeCell ref="C17:E17"/>
    <mergeCell ref="A10:E10"/>
    <mergeCell ref="A11:B11"/>
    <mergeCell ref="C11:E11"/>
    <mergeCell ref="A12:B12"/>
    <mergeCell ref="C12:E12"/>
    <mergeCell ref="A13:E13"/>
    <mergeCell ref="A6:B6"/>
    <mergeCell ref="C6:E6"/>
    <mergeCell ref="A7:E7"/>
    <mergeCell ref="A8:B8"/>
    <mergeCell ref="C8:E8"/>
    <mergeCell ref="A9:B9"/>
    <mergeCell ref="C9:E9"/>
    <mergeCell ref="A5:B5"/>
    <mergeCell ref="C5:E5"/>
    <mergeCell ref="A1:E1"/>
    <mergeCell ref="D2:E2"/>
    <mergeCell ref="D3:E3"/>
    <mergeCell ref="B4:E4"/>
  </mergeCells>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T48"/>
  <sheetViews>
    <sheetView topLeftCell="A12" workbookViewId="0">
      <selection sqref="A1:AI1"/>
    </sheetView>
  </sheetViews>
  <sheetFormatPr baseColWidth="10" defaultColWidth="9.1640625" defaultRowHeight="20.25" customHeight="1"/>
  <cols>
    <col min="1" max="1" width="7.5" style="223" customWidth="1"/>
    <col min="2" max="2" width="22.33203125" style="137" customWidth="1"/>
    <col min="3" max="6" width="4.6640625" style="137" customWidth="1"/>
    <col min="7" max="7" width="6.5" style="137" customWidth="1"/>
    <col min="8" max="8" width="4.6640625" style="137" customWidth="1"/>
    <col min="9" max="9" width="6.5" style="137" customWidth="1"/>
    <col min="10" max="13" width="4.6640625" style="137" customWidth="1"/>
    <col min="14" max="14" width="6.5" style="137" customWidth="1"/>
    <col min="15" max="15" width="4.83203125" style="137" customWidth="1"/>
    <col min="16" max="16" width="6.83203125" style="137" customWidth="1"/>
    <col min="17" max="20" width="4.6640625" style="137" customWidth="1"/>
    <col min="21" max="21" width="6.5" style="137" customWidth="1"/>
    <col min="22" max="22" width="4.6640625" style="392" customWidth="1"/>
    <col min="23" max="23" width="6.5" style="137" customWidth="1"/>
    <col min="24" max="24" width="4.6640625" style="392" customWidth="1"/>
    <col min="25" max="25" width="6.5" style="137" customWidth="1"/>
    <col min="26" max="26" width="6" style="137" customWidth="1"/>
    <col min="27" max="29" width="6" style="182" customWidth="1"/>
    <col min="30" max="32" width="6" style="370" customWidth="1"/>
    <col min="33" max="33" width="6.5" style="370" customWidth="1"/>
    <col min="34" max="34" width="4.6640625" style="137" customWidth="1"/>
    <col min="35" max="35" width="6.5" style="137" customWidth="1"/>
    <col min="36" max="36" width="7.5" style="454" customWidth="1"/>
    <col min="37" max="37" width="22" style="137" customWidth="1"/>
    <col min="38" max="42" width="3.33203125" style="137" customWidth="1"/>
    <col min="43" max="43" width="4.33203125" style="137" customWidth="1"/>
    <col min="44" max="48" width="3.1640625" style="137" customWidth="1"/>
    <col min="49" max="49" width="4.33203125" style="137" customWidth="1"/>
    <col min="50" max="51" width="4.6640625" style="137" customWidth="1"/>
    <col min="52" max="52" width="5.33203125" style="182" customWidth="1"/>
    <col min="53" max="53" width="6.5" style="177" customWidth="1"/>
    <col min="54" max="54" width="5.33203125" style="182" customWidth="1"/>
    <col min="55" max="55" width="6.5" style="177" customWidth="1"/>
    <col min="56" max="56" width="5.33203125" style="182" customWidth="1"/>
    <col min="57" max="57" width="6.5" style="177" customWidth="1"/>
    <col min="58" max="62" width="3.1640625" style="137" customWidth="1"/>
    <col min="63" max="63" width="4.6640625" style="137" customWidth="1"/>
    <col min="64" max="66" width="6.5" style="177" customWidth="1"/>
    <col min="67" max="71" width="3.33203125" style="137" customWidth="1"/>
    <col min="72" max="72" width="4.5" style="137" customWidth="1"/>
  </cols>
  <sheetData>
    <row r="1" spans="1:72" ht="15" customHeight="1">
      <c r="A1" s="893" t="s">
        <v>264</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c r="AB1" s="893"/>
      <c r="AC1" s="893"/>
      <c r="AD1" s="893"/>
      <c r="AE1" s="893"/>
      <c r="AF1" s="893"/>
      <c r="AG1" s="893"/>
      <c r="AH1" s="893"/>
      <c r="AI1" s="893"/>
      <c r="AJ1" s="893" t="s">
        <v>265</v>
      </c>
      <c r="AK1" s="893"/>
      <c r="AL1" s="893"/>
      <c r="AM1" s="893"/>
      <c r="AN1" s="893"/>
      <c r="AO1" s="893"/>
      <c r="AP1" s="893"/>
      <c r="AQ1" s="893"/>
      <c r="AR1" s="893"/>
      <c r="AS1" s="893"/>
      <c r="AT1" s="893"/>
      <c r="AU1" s="893"/>
      <c r="AV1" s="893"/>
      <c r="AW1" s="893"/>
      <c r="AX1" s="893"/>
      <c r="AY1" s="893"/>
      <c r="AZ1" s="893"/>
      <c r="BA1" s="893"/>
      <c r="BB1" s="893"/>
      <c r="BC1" s="893"/>
      <c r="BD1" s="893"/>
      <c r="BE1" s="893"/>
      <c r="BF1" s="893"/>
      <c r="BG1" s="893"/>
      <c r="BH1" s="893"/>
      <c r="BI1" s="893"/>
      <c r="BJ1" s="893"/>
      <c r="BK1" s="893"/>
      <c r="BL1" s="893"/>
      <c r="BM1" s="893"/>
      <c r="BN1" s="893"/>
      <c r="BO1" s="893"/>
      <c r="BP1" s="893"/>
      <c r="BQ1" s="893"/>
      <c r="BR1" s="893"/>
      <c r="BS1" s="893"/>
      <c r="BT1" s="893"/>
    </row>
    <row r="2" spans="1:72" ht="15" customHeight="1">
      <c r="A2" s="894" t="str">
        <f ca="1">IF((IBRF!B8=""),"PLEASE FILL IN THE IBRF TAB!",(((((((IBRF!$B$8&amp;"/")&amp;IBRF!$B$9)&amp;" vs. ")&amp;IBRF!$H$8)&amp;"/")&amp;IBRF!$H$9)&amp;IF((IBRF!$K$3=""),"",(" Bout "&amp;IBRF!$K$3))))</f>
        <v>Naptown Roller Girls/Tornado Sirens vs. Detroit Derby Girls/All-Stars</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t="str">
        <f>A2</f>
        <v>Naptown Roller Girls/Tornado Sirens vs. Detroit Derby Girls/All-Stars</v>
      </c>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row>
    <row r="3" spans="1:72" ht="15" customHeight="1">
      <c r="A3" s="890">
        <f ca="1">IF((IBRF!$B$5=""),"ENTER DATE ON IBRF TAB!",IBRF!$B$5)</f>
        <v>41369</v>
      </c>
      <c r="B3" s="890"/>
      <c r="C3" s="890"/>
      <c r="D3" s="890"/>
      <c r="E3" s="890"/>
      <c r="F3" s="890"/>
      <c r="G3" s="890"/>
      <c r="H3" s="890"/>
      <c r="I3" s="890"/>
      <c r="J3" s="890"/>
      <c r="K3" s="890"/>
      <c r="L3" s="890"/>
      <c r="M3" s="890"/>
      <c r="N3" s="890"/>
      <c r="O3" s="890"/>
      <c r="P3" s="890"/>
      <c r="Q3" s="890"/>
      <c r="R3" s="890"/>
      <c r="S3" s="890"/>
      <c r="T3" s="890"/>
      <c r="U3" s="890"/>
      <c r="V3" s="890"/>
      <c r="W3" s="890"/>
      <c r="X3" s="890"/>
      <c r="Y3" s="890"/>
      <c r="Z3" s="890"/>
      <c r="AA3" s="890"/>
      <c r="AB3" s="890"/>
      <c r="AC3" s="890"/>
      <c r="AD3" s="890"/>
      <c r="AE3" s="890"/>
      <c r="AF3" s="890"/>
      <c r="AG3" s="890"/>
      <c r="AH3" s="890"/>
      <c r="AI3" s="890"/>
      <c r="AJ3" s="890">
        <f>A3</f>
        <v>41369</v>
      </c>
      <c r="AK3" s="890"/>
      <c r="AL3" s="890"/>
      <c r="AM3" s="890"/>
      <c r="AN3" s="890"/>
      <c r="AO3" s="890"/>
      <c r="AP3" s="890"/>
      <c r="AQ3" s="890"/>
      <c r="AR3" s="890"/>
      <c r="AS3" s="890"/>
      <c r="AT3" s="890"/>
      <c r="AU3" s="890"/>
      <c r="AV3" s="890"/>
      <c r="AW3" s="890"/>
      <c r="AX3" s="890"/>
      <c r="AY3" s="890"/>
      <c r="AZ3" s="890"/>
      <c r="BA3" s="890"/>
      <c r="BB3" s="890"/>
      <c r="BC3" s="890"/>
      <c r="BD3" s="890"/>
      <c r="BE3" s="890"/>
      <c r="BF3" s="890"/>
      <c r="BG3" s="890"/>
      <c r="BH3" s="890"/>
      <c r="BI3" s="890"/>
      <c r="BJ3" s="890"/>
      <c r="BK3" s="890"/>
      <c r="BL3" s="890"/>
      <c r="BM3" s="890"/>
      <c r="BN3" s="890"/>
      <c r="BO3" s="890"/>
      <c r="BP3" s="890"/>
      <c r="BQ3" s="890"/>
      <c r="BR3" s="890"/>
      <c r="BS3" s="890"/>
      <c r="BT3" s="890"/>
    </row>
    <row r="4" spans="1:72" ht="15" customHeight="1">
      <c r="A4" s="891" t="s">
        <v>266</v>
      </c>
      <c r="B4" s="891"/>
      <c r="C4" s="891" t="s">
        <v>267</v>
      </c>
      <c r="D4" s="891"/>
      <c r="E4" s="891"/>
      <c r="F4" s="891"/>
      <c r="G4" s="179"/>
      <c r="H4" s="507"/>
      <c r="I4" s="507"/>
      <c r="J4" s="892" t="s">
        <v>268</v>
      </c>
      <c r="K4" s="892"/>
      <c r="L4" s="892"/>
      <c r="M4" s="892"/>
      <c r="N4" s="892"/>
      <c r="O4" s="892"/>
      <c r="P4" s="507"/>
      <c r="Q4" s="892" t="s">
        <v>385</v>
      </c>
      <c r="R4" s="892"/>
      <c r="S4" s="892"/>
      <c r="T4" s="892"/>
      <c r="U4" s="892"/>
      <c r="V4" s="892"/>
      <c r="W4" s="892"/>
      <c r="X4" s="892"/>
      <c r="Y4" s="892"/>
      <c r="Z4" s="892"/>
      <c r="AA4" s="892" t="s">
        <v>386</v>
      </c>
      <c r="AB4" s="892"/>
      <c r="AC4" s="892"/>
      <c r="AD4" s="892"/>
      <c r="AE4" s="892"/>
      <c r="AF4" s="892"/>
      <c r="AG4" s="892"/>
      <c r="AH4" s="892" t="s">
        <v>387</v>
      </c>
      <c r="AI4" s="892"/>
      <c r="AJ4" s="891" t="s">
        <v>266</v>
      </c>
      <c r="AK4" s="891"/>
      <c r="AL4" s="892" t="s">
        <v>284</v>
      </c>
      <c r="AM4" s="892"/>
      <c r="AN4" s="892"/>
      <c r="AO4" s="892"/>
      <c r="AP4" s="892"/>
      <c r="AQ4" s="892"/>
      <c r="AR4" s="892"/>
      <c r="AS4" s="892"/>
      <c r="AT4" s="892"/>
      <c r="AU4" s="892"/>
      <c r="AV4" s="892"/>
      <c r="AW4" s="892"/>
      <c r="AX4" s="892"/>
      <c r="AY4" s="892"/>
      <c r="AZ4" s="892" t="s">
        <v>285</v>
      </c>
      <c r="BA4" s="892"/>
      <c r="BB4" s="892"/>
      <c r="BC4" s="892"/>
      <c r="BD4" s="892"/>
      <c r="BE4" s="443"/>
      <c r="BF4" s="902" t="s">
        <v>286</v>
      </c>
      <c r="BG4" s="902"/>
      <c r="BH4" s="902"/>
      <c r="BI4" s="902"/>
      <c r="BJ4" s="902"/>
      <c r="BK4" s="902"/>
      <c r="BL4" s="902"/>
      <c r="BM4" s="902"/>
      <c r="BN4" s="902"/>
      <c r="BO4" s="897" t="s">
        <v>287</v>
      </c>
      <c r="BP4" s="897"/>
      <c r="BQ4" s="897"/>
      <c r="BR4" s="897"/>
      <c r="BS4" s="897"/>
      <c r="BT4" s="897"/>
    </row>
    <row r="5" spans="1:72" s="242" customFormat="1" ht="63.75" customHeight="1">
      <c r="A5" s="236" t="s">
        <v>392</v>
      </c>
      <c r="B5" s="104" t="str">
        <f ca="1">Score!$A$1</f>
        <v>Naptown Roller Girls / Tornado Sirens</v>
      </c>
      <c r="C5" s="306" t="s">
        <v>288</v>
      </c>
      <c r="D5" s="306" t="s">
        <v>289</v>
      </c>
      <c r="E5" s="306" t="s">
        <v>290</v>
      </c>
      <c r="F5" s="277" t="s">
        <v>395</v>
      </c>
      <c r="G5" s="224" t="s">
        <v>291</v>
      </c>
      <c r="H5" s="490" t="s">
        <v>292</v>
      </c>
      <c r="I5" s="277" t="s">
        <v>293</v>
      </c>
      <c r="J5" s="171" t="s">
        <v>505</v>
      </c>
      <c r="K5" s="306" t="s">
        <v>506</v>
      </c>
      <c r="L5" s="306" t="s">
        <v>294</v>
      </c>
      <c r="M5" s="306" t="s">
        <v>295</v>
      </c>
      <c r="N5" s="306" t="s">
        <v>296</v>
      </c>
      <c r="O5" s="306" t="s">
        <v>297</v>
      </c>
      <c r="P5" s="552" t="s">
        <v>298</v>
      </c>
      <c r="Q5" s="171" t="s">
        <v>299</v>
      </c>
      <c r="R5" s="306" t="s">
        <v>300</v>
      </c>
      <c r="S5" s="490" t="s">
        <v>301</v>
      </c>
      <c r="T5" s="306" t="s">
        <v>302</v>
      </c>
      <c r="U5" s="494" t="s">
        <v>303</v>
      </c>
      <c r="V5" s="267" t="s">
        <v>304</v>
      </c>
      <c r="W5" s="494" t="s">
        <v>305</v>
      </c>
      <c r="X5" s="267" t="s">
        <v>306</v>
      </c>
      <c r="Y5" s="494" t="s">
        <v>307</v>
      </c>
      <c r="Z5" s="277" t="s">
        <v>308</v>
      </c>
      <c r="AA5" s="292" t="s">
        <v>309</v>
      </c>
      <c r="AB5" s="504" t="s">
        <v>310</v>
      </c>
      <c r="AC5" s="225" t="s">
        <v>311</v>
      </c>
      <c r="AD5" s="146" t="s">
        <v>312</v>
      </c>
      <c r="AE5" s="146" t="s">
        <v>313</v>
      </c>
      <c r="AF5" s="146" t="s">
        <v>314</v>
      </c>
      <c r="AG5" s="221" t="s">
        <v>315</v>
      </c>
      <c r="AH5" s="898" t="s">
        <v>316</v>
      </c>
      <c r="AI5" s="899"/>
      <c r="AJ5" s="236" t="s">
        <v>392</v>
      </c>
      <c r="AK5" s="220" t="str">
        <f t="shared" ref="AK5:AK25" si="0">B5</f>
        <v>Naptown Roller Girls / Tornado Sirens</v>
      </c>
      <c r="AL5" s="171" t="s">
        <v>317</v>
      </c>
      <c r="AM5" s="306" t="s">
        <v>318</v>
      </c>
      <c r="AN5" s="306" t="s">
        <v>319</v>
      </c>
      <c r="AO5" s="306" t="s">
        <v>320</v>
      </c>
      <c r="AP5" s="306" t="s">
        <v>321</v>
      </c>
      <c r="AQ5" s="469" t="s">
        <v>322</v>
      </c>
      <c r="AR5" s="171" t="s">
        <v>323</v>
      </c>
      <c r="AS5" s="306" t="s">
        <v>324</v>
      </c>
      <c r="AT5" s="306" t="s">
        <v>325</v>
      </c>
      <c r="AU5" s="306" t="s">
        <v>326</v>
      </c>
      <c r="AV5" s="306" t="s">
        <v>327</v>
      </c>
      <c r="AW5" s="306" t="s">
        <v>328</v>
      </c>
      <c r="AX5" s="490" t="s">
        <v>395</v>
      </c>
      <c r="AY5" s="277" t="s">
        <v>329</v>
      </c>
      <c r="AZ5" s="365" t="s">
        <v>330</v>
      </c>
      <c r="BA5" s="255" t="s">
        <v>331</v>
      </c>
      <c r="BB5" s="315" t="s">
        <v>332</v>
      </c>
      <c r="BC5" s="255" t="s">
        <v>333</v>
      </c>
      <c r="BD5" s="210" t="s">
        <v>334</v>
      </c>
      <c r="BE5" s="114" t="s">
        <v>335</v>
      </c>
      <c r="BF5" s="171" t="s">
        <v>336</v>
      </c>
      <c r="BG5" s="306" t="s">
        <v>337</v>
      </c>
      <c r="BH5" s="306" t="s">
        <v>338</v>
      </c>
      <c r="BI5" s="306" t="s">
        <v>339</v>
      </c>
      <c r="BJ5" s="306" t="s">
        <v>340</v>
      </c>
      <c r="BK5" s="490" t="s">
        <v>395</v>
      </c>
      <c r="BL5" s="407" t="s">
        <v>341</v>
      </c>
      <c r="BM5" s="155" t="s">
        <v>342</v>
      </c>
      <c r="BN5" s="279" t="s">
        <v>343</v>
      </c>
      <c r="BO5" s="8" t="s">
        <v>344</v>
      </c>
      <c r="BP5" s="464" t="s">
        <v>345</v>
      </c>
      <c r="BQ5" s="464" t="s">
        <v>346</v>
      </c>
      <c r="BR5" s="464" t="s">
        <v>199</v>
      </c>
      <c r="BS5" s="464" t="s">
        <v>200</v>
      </c>
      <c r="BT5" s="408" t="s">
        <v>395</v>
      </c>
    </row>
    <row r="6" spans="1:72" s="137" customFormat="1" ht="19.5" customHeight="1">
      <c r="A6" s="426" t="str">
        <f ca="1">IF(ISBLANK(IBRF!$B11),"",IBRF!$B11)</f>
        <v>101</v>
      </c>
      <c r="B6" s="278" t="str">
        <f ca="1">IF(ISBLANK(IBRF!$C11),"",IBRF!$C11)</f>
        <v>TRAUMA-LINA</v>
      </c>
      <c r="C6" s="406">
        <f ca="1">IF((A6=""),"",SUM(LU!O9,LU!O108))</f>
        <v>5</v>
      </c>
      <c r="D6" s="406">
        <f ca="1">IF((A6=""),"",SUM(LU!D9,LU!D108))</f>
        <v>0</v>
      </c>
      <c r="E6" s="406">
        <f ca="1">IF((A6=""),"",SUM(LU!J9,LU!J108))</f>
        <v>0</v>
      </c>
      <c r="F6" s="536">
        <f ca="1">IF(A6="","",(SUM(C6:E6)-(SUMPRODUCT(--(Lineups!C$4:C$79=A6),--(Lineups!A$4:A$79="SP"))+SUMPRODUCT(--(Lineups!F$4:F$79=A6),--(Lineups!A$4:A$79="SP"))+SUMPRODUCT(--(Lineups!C$88:C$163=A6),--(Lineups!A$88:A$163="SP"))+SUMPRODUCT(--(Lineups!F$88:F$163=A6),--(Lineups!A$88:A$163="SP")))))</f>
        <v>5</v>
      </c>
      <c r="G6" s="347">
        <f ca="1">IF(OR((A6=""),(F6=0),((LU!D$3+LU!D$102)=0)),"",(F6/(LU!D$3+LU!D$102)))</f>
        <v>0.12195121951219512</v>
      </c>
      <c r="H6" s="173">
        <f ca="1">IF(OR((C6=0),(A6="")),"",SK!D174)</f>
        <v>7</v>
      </c>
      <c r="I6" s="115">
        <f ca="1">IF(OR((A6=""),(SK!E174=""),(SK!E174=0)),"",(H6/SK!E174))</f>
        <v>1.4</v>
      </c>
      <c r="J6" s="331">
        <f ca="1">IF(OR((A6=""),(C6=0)),"",SK!G174)</f>
        <v>0</v>
      </c>
      <c r="K6" s="253">
        <f ca="1">IF(OR((A6=""),(C6=0)),"",SK!H174)</f>
        <v>1</v>
      </c>
      <c r="L6" s="545">
        <f ca="1">IF(OR((A6=""),(C6=0)),"",SK!J174)</f>
        <v>1</v>
      </c>
      <c r="M6" s="545">
        <f ca="1">IF(OR((A6=""),(C6=0)),"",SK!L174)</f>
        <v>0</v>
      </c>
      <c r="N6" s="462">
        <f t="shared" ref="N6:N25" ca="1" si="1">IF(OR((A6=""),(C6=0)),"",(K6/C6))</f>
        <v>0.2</v>
      </c>
      <c r="O6" s="250">
        <f ca="1">IF(OR((A6=""),(C6=0)),"",SK!I174)</f>
        <v>5</v>
      </c>
      <c r="P6" s="222">
        <f t="shared" ref="P6:P25" ca="1" si="2">IF(OR((A6=""),(C6=0),(K6=0)),"",(O6/K6))</f>
        <v>5</v>
      </c>
      <c r="Q6" s="406">
        <f ca="1">IF(OR((A6=""),(F6=0)),"",SUM(LU!Q55,LU!Q154))</f>
        <v>7</v>
      </c>
      <c r="R6" s="406">
        <f ca="1">IF(OR((A6=""),(F6=0)),"",SUM(LU!Q78,LU!Q177))</f>
        <v>22</v>
      </c>
      <c r="S6" s="203">
        <f ca="1">IF(OR((A6=""),(F6=0)),"",SUM(LU!Q32,LU!Q131))</f>
        <v>-15</v>
      </c>
      <c r="T6" s="406">
        <f ca="1">IF(OR((A6=""),(C6=0)),"",SUM(LU!O32,LU!O131))</f>
        <v>-15</v>
      </c>
      <c r="U6" s="291">
        <f t="shared" ref="U6:U25" ca="1" si="3">IF(OR((A6=""),(C6=0)),"",(T6/C6))</f>
        <v>-3</v>
      </c>
      <c r="V6" s="439" t="str">
        <f ca="1">IF(OR((A6=""),(D6=0)),"",SUM(LU!D32,LU!D131))</f>
        <v/>
      </c>
      <c r="W6" s="291" t="str">
        <f t="shared" ref="W6:W25" si="4">IF(OR((A6=""),(D6=0)),"",(V6/D6))</f>
        <v/>
      </c>
      <c r="X6" s="439" t="str">
        <f ca="1">IF(OR((A6=""),(E6=0)),"",SUM(LU!J32,LU!J131))</f>
        <v/>
      </c>
      <c r="Y6" s="291" t="str">
        <f t="shared" ref="Y6:Y25" si="5">IF(OR((A6=""),(E6=0)),"",(X6/E6))</f>
        <v/>
      </c>
      <c r="Z6" s="222">
        <f ca="1">IF(OR((A6=""),(F6=0)),"",(S6/F6))</f>
        <v>-3</v>
      </c>
      <c r="AA6" s="22">
        <f ca="1">IF(OR((A6=""),(F6=0),(Q$26="-"),(LU!$D$5=0)),"",(Q6-Q$26))</f>
        <v>-41.857142857142854</v>
      </c>
      <c r="AB6" s="22">
        <f ca="1">IF(OR((A6=""),(F6=0),(R$26="-"),(LU!$D$5=0)),"",(R6-R$26))</f>
        <v>-15.142857142857146</v>
      </c>
      <c r="AC6" s="121">
        <f t="shared" ref="AC6:AC25" ca="1" si="6">IF(OR((A6=""),(F6=0),(AA6="")),"",(AA6-AB6))</f>
        <v>-26.714285714285708</v>
      </c>
      <c r="AD6" s="38">
        <f t="shared" ref="AD6:AD25" ca="1" si="7">IF(OR(($A6=""),(C6=0)),"",(U6-U$26))</f>
        <v>-2.6315018315018315</v>
      </c>
      <c r="AE6" s="38" t="str">
        <f t="shared" ref="AE6:AE25" si="8">IF(OR(($A6=""),(D6=0)),"",(W6-W$26))</f>
        <v/>
      </c>
      <c r="AF6" s="38" t="str">
        <f t="shared" ref="AF6:AF25" si="9">IF(OR(($A6=""),(E6=0)),"",(Y6-Y$26))</f>
        <v/>
      </c>
      <c r="AG6" s="376">
        <f ca="1">IF(OR(($A6=""),(Z6=""),(Z$26="-"),(LU!$D$5=0)),"",(Z6-Z$26))</f>
        <v>-3.2955500661803181</v>
      </c>
      <c r="AH6" s="900">
        <f ca="1">IF(OR((A6=""),(F6=0)),"",SUM(PT!V3,PT!V4))</f>
        <v>2</v>
      </c>
      <c r="AI6" s="901"/>
      <c r="AJ6" s="426" t="str">
        <f t="shared" ref="AJ6:AJ25" si="10">A6</f>
        <v>101</v>
      </c>
      <c r="AK6" s="307" t="str">
        <f t="shared" si="0"/>
        <v>TRAUMA-LINA</v>
      </c>
      <c r="AL6" s="88">
        <f ca="1">IF(OR(($A6=""),($F6=0)),"",SUM(Actions!C75,Actions!J75))</f>
        <v>0</v>
      </c>
      <c r="AM6" s="151">
        <f ca="1">IF(OR(($A6=""),($F6=0)),"",SUM(Actions!D75,Actions!K75))</f>
        <v>0</v>
      </c>
      <c r="AN6" s="151">
        <f ca="1">IF(OR(($A6=""),($F6=0)),"",SUM(Actions!E75,Actions!L75))</f>
        <v>0</v>
      </c>
      <c r="AO6" s="151">
        <f ca="1">IF(OR(($A6=""),($F6=0)),"",SUM(Actions!F75,Actions!M75))</f>
        <v>0</v>
      </c>
      <c r="AP6" s="151">
        <f ca="1">IF(OR(($A6=""),($F6=0)),"",SUM(Actions!G75,Actions!N75))</f>
        <v>0</v>
      </c>
      <c r="AQ6" s="60">
        <f t="shared" ref="AQ6:AQ25" si="11">IF(OR((A6=""),(F6=0)),"",SUM(AL6:AP6))</f>
        <v>0</v>
      </c>
      <c r="AR6" s="57">
        <f ca="1">IF(OR(($A6=""),($F6=0)),"",SUM(Actions!C5,Actions!J5))</f>
        <v>0</v>
      </c>
      <c r="AS6" s="406">
        <f ca="1">IF(OR(($A6=""),($F6=0)),"",SUM(Actions!D5,Actions!K5))</f>
        <v>0</v>
      </c>
      <c r="AT6" s="406">
        <f ca="1">IF(OR(($A6=""),($F6=0)),"",SUM(Actions!E5,Actions!L5))</f>
        <v>0</v>
      </c>
      <c r="AU6" s="406">
        <f ca="1">IF(OR(($A6=""),($F6=0)),"",SUM(Actions!F5,Actions!M5))</f>
        <v>0</v>
      </c>
      <c r="AV6" s="406">
        <f ca="1">IF(OR(($A6=""),($F6=0)),"",SUM(Actions!G5,Actions!N5))</f>
        <v>0</v>
      </c>
      <c r="AW6" s="203">
        <f t="shared" ref="AW6:AW25" si="12">IF(OR(($A6=""),(F6=0)),"",SUM(AR6:AV6))</f>
        <v>0</v>
      </c>
      <c r="AX6" s="536">
        <f>IF(OR((A6=""),(F6=0)),"",SUM(AQ6,AW6))</f>
        <v>0</v>
      </c>
      <c r="AY6" s="400">
        <f t="shared" ref="AY6:AY25" si="13">IF(OR((A6=""),(F6=0)),"",SUM(AM6,AU6))</f>
        <v>0</v>
      </c>
      <c r="AZ6" s="404">
        <f t="shared" ref="AZ6:AZ25" si="14">IF(OR((A6=""),(F6=0)),"",(AQ6/F6))</f>
        <v>0</v>
      </c>
      <c r="BA6" s="299" t="str">
        <f t="shared" ref="BA6:BA25" si="15">IF(OR((A6=""),(F6=0),(AQ$26=0)),"",(AQ6/AQ$26))</f>
        <v/>
      </c>
      <c r="BB6" s="121">
        <f t="shared" ref="BB6:BB25" si="16">IF(OR((A6=""),(F6=0)),"",(AW6/F6))</f>
        <v>0</v>
      </c>
      <c r="BC6" s="462" t="str">
        <f t="shared" ref="BC6:BC25" si="17">IF(OR((A6=""),(F6=0),(AW$26=0)),"",(AW6/AW$26))</f>
        <v/>
      </c>
      <c r="BD6" s="11">
        <f t="shared" ref="BD6:BD25" si="18">IF(OR((A6=""),(F6=0)),"",(AX6/F6))</f>
        <v>0</v>
      </c>
      <c r="BE6" s="347" t="str">
        <f t="shared" ref="BE6:BE25" si="19">IF(OR((A6=""),(F6=0),(AX$26=0)),"",(AX6/AX$26))</f>
        <v/>
      </c>
      <c r="BF6" s="386">
        <f ca="1">IF(OR(($A6=""),($F6=0)),"",SUM(Errors!C5,Errors!J5))</f>
        <v>0</v>
      </c>
      <c r="BG6" s="406">
        <f ca="1">IF(OR(($A6=""),($F6=0)),"",SUM(Errors!D5,Errors!K5))</f>
        <v>0</v>
      </c>
      <c r="BH6" s="406">
        <f ca="1">IF(OR(($A6=""),($F6=0)),"",SUM(Errors!E5,Errors!L5))</f>
        <v>0</v>
      </c>
      <c r="BI6" s="406">
        <f ca="1">IF(OR(($A6=""),($F6=0)),"",SUM(Errors!F5,Errors!M5))</f>
        <v>0</v>
      </c>
      <c r="BJ6" s="151">
        <f ca="1">IF(OR(($A6=""),($F6=0)),"",SUM(Errors!G5,Errors!N5))</f>
        <v>0</v>
      </c>
      <c r="BK6" s="203">
        <f t="shared" ref="BK6:BK25" si="20">IF(OR((A6=""),(F6=0)),"",SUM(BF6:BJ6))</f>
        <v>0</v>
      </c>
      <c r="BL6" s="191" t="str">
        <f t="shared" ref="BL6:BL25" si="21">IF(OR((A6=""),(F6=0)),"",IF((SUM(AT6,AU6,BH6,BG6)=0),"",(SUM(AT6,AU6,BH6)/SUM(AT6,AU6,BH6,BG6))))</f>
        <v/>
      </c>
      <c r="BM6" s="191" t="str">
        <f t="shared" ref="BM6:BM25" si="22">IF(OR((A6=""),(F6=0)),"",IF((SUM(AT6,AU6,BG6,BH6)=0),"",(SUM(AT6,AU6)/SUM(AT6,AU6,BG6,BH6))))</f>
        <v/>
      </c>
      <c r="BN6" s="347" t="str">
        <f t="shared" ref="BN6:BN25" si="23">IF(OR((A6=""),(F6=0),(SUM(AR6:AS6,BF6,BJ6)=0)),"",(SUM(AR6,AS6)/(SUM(AR6,AS6,BF6,BJ6))))</f>
        <v/>
      </c>
      <c r="BO6" s="88">
        <f ca="1">IF(OR(($A6=""),($F6=0)),"",SUM(Errors!C75,Errors!J75))</f>
        <v>0</v>
      </c>
      <c r="BP6" s="151">
        <f ca="1">IF(OR(($A6=""),($F6=0)),"",SUM(Errors!D75,Errors!K75))</f>
        <v>0</v>
      </c>
      <c r="BQ6" s="151">
        <f ca="1">IF(OR(($A6=""),($F6=0)),"",SUM(Errors!E75,Errors!L75))</f>
        <v>0</v>
      </c>
      <c r="BR6" s="151">
        <f ca="1">IF(OR(($A6=""),($F6=0)),"",SUM(Errors!F75,Errors!M75))</f>
        <v>0</v>
      </c>
      <c r="BS6" s="151">
        <f ca="1">IF(OR(($A6=""),($F6=0)),"",SUM(Errors!G75,Errors!N75))</f>
        <v>0</v>
      </c>
      <c r="BT6" s="60">
        <f t="shared" ref="BT6:BT25" si="24">IF(OR((A6=""),(C6=0)),"",SUM(BO6:BS6))</f>
        <v>0</v>
      </c>
    </row>
    <row r="7" spans="1:72" s="137" customFormat="1" ht="19.5" customHeight="1">
      <c r="A7" s="423" t="str">
        <f ca="1">IF(ISBLANK(IBRF!$B12),"",IBRF!$B12)</f>
        <v>105</v>
      </c>
      <c r="B7" s="196" t="str">
        <f ca="1">IF(ISBLANK(IBRF!$C12),"",IBRF!$C12)</f>
        <v>MAJESTIC</v>
      </c>
      <c r="C7" s="316">
        <f ca="1">IF((A7=""),"",SUM(LU!O10,LU!O109))</f>
        <v>3</v>
      </c>
      <c r="D7" s="316">
        <f ca="1">IF((A7=""),"",SUM(LU!D10,LU!D109))</f>
        <v>0</v>
      </c>
      <c r="E7" s="316">
        <f ca="1">IF((A7=""),"",SUM(LU!J10,LU!J109))</f>
        <v>10</v>
      </c>
      <c r="F7" s="207">
        <f ca="1">IF(A7="","",(SUM(C7:E7)-(SUMPRODUCT(--(Lineups!C$4:C$79=A7),--(Lineups!A$4:A$79="SP"))+SUMPRODUCT(--(Lineups!F$4:F$79=A7),--(Lineups!A$4:A$79="SP"))+SUMPRODUCT(--(Lineups!C$88:C$163=A7),--(Lineups!A$88:A$163="SP"))+SUMPRODUCT(--(Lineups!F$88:F$163=A7),--(Lineups!A$88:A$163="SP")))))</f>
        <v>13</v>
      </c>
      <c r="G7" s="327">
        <f ca="1">IF(OR((A7=""),(F7=0),((LU!D$3+LU!D$102)=0)),"",(F7/(LU!D$3+LU!D$102)))</f>
        <v>0.31707317073170732</v>
      </c>
      <c r="H7" s="61">
        <f ca="1">IF(OR((C7=0),(A7="")),"",SK!D177)</f>
        <v>4</v>
      </c>
      <c r="I7" s="1">
        <f ca="1">IF(OR((A7=""),(SK!E177=""),(SK!E177=0)),"",(H7/SK!E177))</f>
        <v>1.3333333333333333</v>
      </c>
      <c r="J7" s="556">
        <f ca="1">IF(OR((A7=""),(C7=0)),"",SK!G177)</f>
        <v>0</v>
      </c>
      <c r="K7" s="6">
        <f ca="1">IF(OR((A7=""),(C7=0)),"",SK!H177)</f>
        <v>0</v>
      </c>
      <c r="L7" s="338">
        <f ca="1">IF(OR((A7=""),(C7=0)),"",SK!J177)</f>
        <v>0</v>
      </c>
      <c r="M7" s="338">
        <f ca="1">IF(OR((A7=""),(C7=0)),"",SK!L177)</f>
        <v>0</v>
      </c>
      <c r="N7" s="102">
        <f t="shared" ca="1" si="1"/>
        <v>0</v>
      </c>
      <c r="O7" s="521">
        <f ca="1">IF(OR((A7=""),(C7=0)),"",SK!I177)</f>
        <v>0</v>
      </c>
      <c r="P7" s="310" t="str">
        <f t="shared" ca="1" si="2"/>
        <v/>
      </c>
      <c r="Q7" s="316">
        <f ca="1">IF(OR((A7=""),(F7=0)),"",SUM(LU!Q56,LU!Q155))</f>
        <v>40</v>
      </c>
      <c r="R7" s="316">
        <f ca="1">IF(OR((A7=""),(F7=0)),"",SUM(LU!Q79,LU!Q178))</f>
        <v>31</v>
      </c>
      <c r="S7" s="113">
        <f ca="1">IF(OR((A7=""),(F7=0)),"",SUM(LU!Q33,LU!Q132))</f>
        <v>9</v>
      </c>
      <c r="T7" s="316">
        <f ca="1">IF(OR((A7=""),(C7=0)),"",SUM(LU!O33,LU!O132))</f>
        <v>-7</v>
      </c>
      <c r="U7" s="20">
        <f t="shared" ca="1" si="3"/>
        <v>-2.3333333333333335</v>
      </c>
      <c r="V7" s="421" t="str">
        <f ca="1">IF(OR((A7=""),(D7=0)),"",SUM(LU!D33,LU!D132))</f>
        <v/>
      </c>
      <c r="W7" s="20" t="str">
        <f t="shared" si="4"/>
        <v/>
      </c>
      <c r="X7" s="421">
        <f ca="1">IF(OR((A7=""),(E7=0)),"",SUM(LU!J33,LU!J132))</f>
        <v>16</v>
      </c>
      <c r="Y7" s="20">
        <f t="shared" ca="1" si="5"/>
        <v>1.6</v>
      </c>
      <c r="Z7" s="310">
        <f t="shared" ref="Z7:Z25" ca="1" si="25">IF(OR((A7=""),(F7=""),(F7=0)),"",(S7/F7))</f>
        <v>0.69230769230769229</v>
      </c>
      <c r="AA7" s="351">
        <f ca="1">IF(OR((A7=""),(F7=0),(Q$26="-"),(LU!$D$5=0)),"",(Q7-Q$26))</f>
        <v>-8.8571428571428541</v>
      </c>
      <c r="AB7" s="351">
        <f ca="1">IF(OR((A7=""),(F7=0),(R$26="-"),(LU!$D$5=0)),"",(R7-R$26))</f>
        <v>-6.1428571428571459</v>
      </c>
      <c r="AC7" s="351">
        <f t="shared" ca="1" si="6"/>
        <v>-2.7142857142857082</v>
      </c>
      <c r="AD7" s="542">
        <f t="shared" ca="1" si="7"/>
        <v>-1.964835164835165</v>
      </c>
      <c r="AE7" s="542" t="str">
        <f t="shared" si="8"/>
        <v/>
      </c>
      <c r="AF7" s="542">
        <f t="shared" ca="1" si="9"/>
        <v>0.87437417072092005</v>
      </c>
      <c r="AG7" s="175">
        <f ca="1">IF(OR(($A7=""),(Z7=""),(Z$26="-"),(LU!$D$5=0)),"",(Z7-Z$26))</f>
        <v>0.39675762612737403</v>
      </c>
      <c r="AH7" s="895">
        <f ca="1">IF(OR((A7=""),(F7=0)),"",SUM(PT!V5,PT!V6))</f>
        <v>0</v>
      </c>
      <c r="AI7" s="896"/>
      <c r="AJ7" s="423" t="str">
        <f t="shared" si="10"/>
        <v>105</v>
      </c>
      <c r="AK7" s="25" t="str">
        <f t="shared" si="0"/>
        <v>MAJESTIC</v>
      </c>
      <c r="AL7" s="416">
        <f ca="1">IF(OR(($A7=""),($F7=0)),"",SUM(Actions!C76,Actions!J76))</f>
        <v>0</v>
      </c>
      <c r="AM7" s="34">
        <f ca="1">IF(OR(($A7=""),($F7=0)),"",SUM(Actions!D76,Actions!K76))</f>
        <v>0</v>
      </c>
      <c r="AN7" s="34">
        <f ca="1">IF(OR(($A7=""),($F7=0)),"",SUM(Actions!E76,Actions!L76))</f>
        <v>0</v>
      </c>
      <c r="AO7" s="34">
        <f ca="1">IF(OR(($A7=""),($F7=0)),"",SUM(Actions!F76,Actions!M76))</f>
        <v>0</v>
      </c>
      <c r="AP7" s="34">
        <f ca="1">IF(OR(($A7=""),($F7=0)),"",SUM(Actions!G76,Actions!N76))</f>
        <v>0</v>
      </c>
      <c r="AQ7" s="348">
        <f t="shared" si="11"/>
        <v>0</v>
      </c>
      <c r="AR7" s="358">
        <f ca="1">IF(OR(($A7=""),($F7=0)),"",SUM(Actions!C6,Actions!J6))</f>
        <v>0</v>
      </c>
      <c r="AS7" s="316">
        <f ca="1">IF(OR(($A7=""),($F7=0)),"",SUM(Actions!D6,Actions!K6))</f>
        <v>0</v>
      </c>
      <c r="AT7" s="316">
        <f ca="1">IF(OR(($A7=""),($F7=0)),"",SUM(Actions!E6,Actions!L6))</f>
        <v>0</v>
      </c>
      <c r="AU7" s="316">
        <f ca="1">IF(OR(($A7=""),($F7=0)),"",SUM(Actions!F6,Actions!M6))</f>
        <v>0</v>
      </c>
      <c r="AV7" s="316">
        <f ca="1">IF(OR(($A7=""),($F7=0)),"",SUM(Actions!G6,Actions!N6))</f>
        <v>0</v>
      </c>
      <c r="AW7" s="113">
        <f t="shared" si="12"/>
        <v>0</v>
      </c>
      <c r="AX7" s="207">
        <f t="shared" ref="AX7:AX25" si="26">IF(OR((F7=0),(A7="")),"",SUM(AQ7,AW7))</f>
        <v>0</v>
      </c>
      <c r="AY7" s="308">
        <f t="shared" si="13"/>
        <v>0</v>
      </c>
      <c r="AZ7" s="481">
        <f t="shared" si="14"/>
        <v>0</v>
      </c>
      <c r="BA7" s="300" t="str">
        <f t="shared" si="15"/>
        <v/>
      </c>
      <c r="BB7" s="351">
        <f t="shared" si="16"/>
        <v>0</v>
      </c>
      <c r="BC7" s="176" t="str">
        <f t="shared" si="17"/>
        <v/>
      </c>
      <c r="BD7" s="355">
        <f t="shared" si="18"/>
        <v>0</v>
      </c>
      <c r="BE7" s="327" t="str">
        <f t="shared" si="19"/>
        <v/>
      </c>
      <c r="BF7" s="503">
        <f ca="1">IF(OR(($A7=""),($F7=0)),"",SUM(Errors!C6,Errors!J6))</f>
        <v>0</v>
      </c>
      <c r="BG7" s="316">
        <f ca="1">IF(OR(($A7=""),($F7=0)),"",SUM(Errors!D6,Errors!K6))</f>
        <v>0</v>
      </c>
      <c r="BH7" s="316">
        <f ca="1">IF(OR(($A7=""),($F7=0)),"",SUM(Errors!E6,Errors!L6))</f>
        <v>0</v>
      </c>
      <c r="BI7" s="316">
        <f ca="1">IF(OR(($A7=""),($F7=0)),"",SUM(Errors!F6,Errors!M6))</f>
        <v>0</v>
      </c>
      <c r="BJ7" s="34">
        <f ca="1">IF(OR(($A7=""),($F7=0)),"",SUM(Errors!G6,Errors!N6))</f>
        <v>0</v>
      </c>
      <c r="BK7" s="113">
        <f t="shared" si="20"/>
        <v>0</v>
      </c>
      <c r="BL7" s="165" t="str">
        <f t="shared" si="21"/>
        <v/>
      </c>
      <c r="BM7" s="165" t="str">
        <f t="shared" si="22"/>
        <v/>
      </c>
      <c r="BN7" s="327" t="str">
        <f t="shared" si="23"/>
        <v/>
      </c>
      <c r="BO7" s="416">
        <f ca="1">IF(OR(($A7=""),($F7=0)),"",SUM(Errors!C76,Errors!J76))</f>
        <v>0</v>
      </c>
      <c r="BP7" s="34">
        <f ca="1">IF(OR(($A7=""),($F7=0)),"",SUM(Errors!D76,Errors!K76))</f>
        <v>0</v>
      </c>
      <c r="BQ7" s="34">
        <f ca="1">IF(OR(($A7=""),($F7=0)),"",SUM(Errors!E76,Errors!L76))</f>
        <v>0</v>
      </c>
      <c r="BR7" s="34">
        <f ca="1">IF(OR(($A7=""),($F7=0)),"",SUM(Errors!F76,Errors!M76))</f>
        <v>0</v>
      </c>
      <c r="BS7" s="34">
        <f ca="1">IF(OR(($A7=""),($F7=0)),"",SUM(Errors!G76,Errors!N76))</f>
        <v>0</v>
      </c>
      <c r="BT7" s="348">
        <f t="shared" si="24"/>
        <v>0</v>
      </c>
    </row>
    <row r="8" spans="1:72" s="137" customFormat="1" ht="19.5" customHeight="1">
      <c r="A8" s="423" t="str">
        <f ca="1">IF(ISBLANK(IBRF!$B13),"",IBRF!$B13)</f>
        <v>121</v>
      </c>
      <c r="B8" s="196" t="str">
        <f ca="1">IF(ISBLANK(IBRF!$C13),"",IBRF!$C13)</f>
        <v>RACHEL TENSION</v>
      </c>
      <c r="C8" s="316">
        <f ca="1">IF((A8=""),"",SUM(LU!O11,LU!O110))</f>
        <v>0</v>
      </c>
      <c r="D8" s="316">
        <f ca="1">IF((A8=""),"",SUM(LU!D11,LU!D110))</f>
        <v>0</v>
      </c>
      <c r="E8" s="316">
        <f ca="1">IF((A8=""),"",SUM(LU!J11,LU!J110))</f>
        <v>9</v>
      </c>
      <c r="F8" s="207">
        <f ca="1">IF(A8="","",(SUM(C8:E8)-(SUMPRODUCT(--(Lineups!C$4:C$79=A8),--(Lineups!A$4:A$79="SP"))+SUMPRODUCT(--(Lineups!F$4:F$79=A8),--(Lineups!A$4:A$79="SP"))+SUMPRODUCT(--(Lineups!C$88:C$163=A8),--(Lineups!A$88:A$163="SP"))+SUMPRODUCT(--(Lineups!F$88:F$163=A8),--(Lineups!A$88:A$163="SP")))))</f>
        <v>9</v>
      </c>
      <c r="G8" s="327">
        <f ca="1">IF(OR((A8=""),(F8=0),((LU!D$3+LU!D$102)=0)),"",(F8/(LU!D$3+LU!D$102)))</f>
        <v>0.21951219512195122</v>
      </c>
      <c r="H8" s="61" t="str">
        <f ca="1">IF(OR((C8=0),(A8="")),"",SK!D180)</f>
        <v/>
      </c>
      <c r="I8" s="1" t="str">
        <f ca="1">IF(OR((A8=""),(SK!E180=""),(SK!E180=0)),"",(H8/SK!E180))</f>
        <v/>
      </c>
      <c r="J8" s="556" t="str">
        <f ca="1">IF(OR((A8=""),(C8=0)),"",SK!G180)</f>
        <v/>
      </c>
      <c r="K8" s="6" t="str">
        <f ca="1">IF(OR((A8=""),(C8=0)),"",SK!H180)</f>
        <v/>
      </c>
      <c r="L8" s="338" t="str">
        <f ca="1">IF(OR((A8=""),(C8=0)),"",SK!J180)</f>
        <v/>
      </c>
      <c r="M8" s="338" t="str">
        <f ca="1">IF(OR((A8=""),(C8=0)),"",SK!L180)</f>
        <v/>
      </c>
      <c r="N8" s="102" t="str">
        <f t="shared" si="1"/>
        <v/>
      </c>
      <c r="O8" s="521" t="str">
        <f ca="1">IF(OR((A8=""),(C8=0)),"",SK!I180)</f>
        <v/>
      </c>
      <c r="P8" s="310" t="str">
        <f t="shared" si="2"/>
        <v/>
      </c>
      <c r="Q8" s="316">
        <f ca="1">IF(OR((A8=""),(F8=0)),"",SUM(LU!Q57,LU!Q156))</f>
        <v>51</v>
      </c>
      <c r="R8" s="316">
        <f ca="1">IF(OR((A8=""),(F8=0)),"",SUM(LU!Q80,LU!Q179))</f>
        <v>24</v>
      </c>
      <c r="S8" s="113">
        <f ca="1">IF(OR((A8=""),(F8=0)),"",SUM(LU!Q34,LU!Q133))</f>
        <v>27</v>
      </c>
      <c r="T8" s="316" t="str">
        <f ca="1">IF(OR((A8=""),(C8=0)),"",SUM(LU!O34,LU!O133))</f>
        <v/>
      </c>
      <c r="U8" s="20" t="str">
        <f t="shared" si="3"/>
        <v/>
      </c>
      <c r="V8" s="421" t="str">
        <f ca="1">IF(OR((A8=""),(D8=0)),"",SUM(LU!D34,LU!D133))</f>
        <v/>
      </c>
      <c r="W8" s="20" t="str">
        <f t="shared" si="4"/>
        <v/>
      </c>
      <c r="X8" s="421">
        <f ca="1">IF(OR((A8=""),(E8=0)),"",SUM(LU!J34,LU!J133))</f>
        <v>27</v>
      </c>
      <c r="Y8" s="20">
        <f t="shared" ca="1" si="5"/>
        <v>3</v>
      </c>
      <c r="Z8" s="310">
        <f t="shared" ca="1" si="25"/>
        <v>3</v>
      </c>
      <c r="AA8" s="351">
        <f ca="1">IF(OR((A8=""),(F8=0),(Q$26="-"),(LU!$D$5=0)),"",(Q8-Q$26))</f>
        <v>2.1428571428571459</v>
      </c>
      <c r="AB8" s="351">
        <f ca="1">IF(OR((A8=""),(F8=0),(R$26="-"),(LU!$D$5=0)),"",(R8-R$26))</f>
        <v>-13.142857142857146</v>
      </c>
      <c r="AC8" s="351">
        <f t="shared" ca="1" si="6"/>
        <v>15.285714285714292</v>
      </c>
      <c r="AD8" s="542" t="str">
        <f t="shared" si="7"/>
        <v/>
      </c>
      <c r="AE8" s="542" t="str">
        <f t="shared" si="8"/>
        <v/>
      </c>
      <c r="AF8" s="542">
        <f t="shared" ca="1" si="9"/>
        <v>2.27437417072092</v>
      </c>
      <c r="AG8" s="175">
        <f ca="1">IF(OR(($A8=""),(Z8=""),(Z$26="-"),(LU!$D$5=0)),"",(Z8-Z$26))</f>
        <v>2.7044499338196819</v>
      </c>
      <c r="AH8" s="895">
        <f ca="1">IF(OR((A8=""),(F8=0)),"",SUM(PT!V7,PT!V8))</f>
        <v>0</v>
      </c>
      <c r="AI8" s="896"/>
      <c r="AJ8" s="423" t="str">
        <f t="shared" si="10"/>
        <v>121</v>
      </c>
      <c r="AK8" s="25" t="str">
        <f t="shared" si="0"/>
        <v>RACHEL TENSION</v>
      </c>
      <c r="AL8" s="416">
        <f ca="1">IF(OR(($A8=""),($F8=0)),"",SUM(Actions!C77,Actions!J77))</f>
        <v>0</v>
      </c>
      <c r="AM8" s="34">
        <f ca="1">IF(OR(($A8=""),($F8=0)),"",SUM(Actions!D77,Actions!K77))</f>
        <v>0</v>
      </c>
      <c r="AN8" s="34">
        <f ca="1">IF(OR(($A8=""),($F8=0)),"",SUM(Actions!E77,Actions!L77))</f>
        <v>0</v>
      </c>
      <c r="AO8" s="34">
        <f ca="1">IF(OR(($A8=""),($F8=0)),"",SUM(Actions!F77,Actions!M77))</f>
        <v>0</v>
      </c>
      <c r="AP8" s="34">
        <f ca="1">IF(OR(($A8=""),($F8=0)),"",SUM(Actions!G77,Actions!N77))</f>
        <v>0</v>
      </c>
      <c r="AQ8" s="348">
        <f t="shared" si="11"/>
        <v>0</v>
      </c>
      <c r="AR8" s="358">
        <f ca="1">IF(OR(($A8=""),($F8=0)),"",SUM(Actions!C7,Actions!J7))</f>
        <v>0</v>
      </c>
      <c r="AS8" s="316">
        <f ca="1">IF(OR(($A8=""),($F8=0)),"",SUM(Actions!D7,Actions!K7))</f>
        <v>0</v>
      </c>
      <c r="AT8" s="316">
        <f ca="1">IF(OR(($A8=""),($F8=0)),"",SUM(Actions!E7,Actions!L7))</f>
        <v>0</v>
      </c>
      <c r="AU8" s="316">
        <f ca="1">IF(OR(($A8=""),($F8=0)),"",SUM(Actions!F7,Actions!M7))</f>
        <v>0</v>
      </c>
      <c r="AV8" s="316">
        <f ca="1">IF(OR(($A8=""),($F8=0)),"",SUM(Actions!G7,Actions!N7))</f>
        <v>0</v>
      </c>
      <c r="AW8" s="113">
        <f t="shared" si="12"/>
        <v>0</v>
      </c>
      <c r="AX8" s="207">
        <f t="shared" si="26"/>
        <v>0</v>
      </c>
      <c r="AY8" s="308">
        <f t="shared" si="13"/>
        <v>0</v>
      </c>
      <c r="AZ8" s="481">
        <f t="shared" si="14"/>
        <v>0</v>
      </c>
      <c r="BA8" s="300" t="str">
        <f t="shared" si="15"/>
        <v/>
      </c>
      <c r="BB8" s="351">
        <f t="shared" si="16"/>
        <v>0</v>
      </c>
      <c r="BC8" s="176" t="str">
        <f t="shared" si="17"/>
        <v/>
      </c>
      <c r="BD8" s="355">
        <f t="shared" si="18"/>
        <v>0</v>
      </c>
      <c r="BE8" s="327" t="str">
        <f t="shared" si="19"/>
        <v/>
      </c>
      <c r="BF8" s="503">
        <f ca="1">IF(OR(($A8=""),($F8=0)),"",SUM(Errors!C7,Errors!J7))</f>
        <v>0</v>
      </c>
      <c r="BG8" s="316">
        <f ca="1">IF(OR(($A8=""),($F8=0)),"",SUM(Errors!D7,Errors!K7))</f>
        <v>0</v>
      </c>
      <c r="BH8" s="316">
        <f ca="1">IF(OR(($A8=""),($F8=0)),"",SUM(Errors!E7,Errors!L7))</f>
        <v>0</v>
      </c>
      <c r="BI8" s="316">
        <f ca="1">IF(OR(($A8=""),($F8=0)),"",SUM(Errors!F7,Errors!M7))</f>
        <v>0</v>
      </c>
      <c r="BJ8" s="34">
        <f ca="1">IF(OR(($A8=""),($F8=0)),"",SUM(Errors!G7,Errors!N7))</f>
        <v>0</v>
      </c>
      <c r="BK8" s="113">
        <f t="shared" si="20"/>
        <v>0</v>
      </c>
      <c r="BL8" s="165" t="str">
        <f t="shared" si="21"/>
        <v/>
      </c>
      <c r="BM8" s="165" t="str">
        <f t="shared" si="22"/>
        <v/>
      </c>
      <c r="BN8" s="327" t="str">
        <f t="shared" si="23"/>
        <v/>
      </c>
      <c r="BO8" s="416">
        <f ca="1">IF(OR(($A8=""),($F8=0)),"",SUM(Errors!C77,Errors!J77))</f>
        <v>0</v>
      </c>
      <c r="BP8" s="34">
        <f ca="1">IF(OR(($A8=""),($F8=0)),"",SUM(Errors!D77,Errors!K77))</f>
        <v>0</v>
      </c>
      <c r="BQ8" s="34">
        <f ca="1">IF(OR(($A8=""),($F8=0)),"",SUM(Errors!E77,Errors!L77))</f>
        <v>0</v>
      </c>
      <c r="BR8" s="34">
        <f ca="1">IF(OR(($A8=""),($F8=0)),"",SUM(Errors!F77,Errors!M77))</f>
        <v>0</v>
      </c>
      <c r="BS8" s="34">
        <f ca="1">IF(OR(($A8=""),($F8=0)),"",SUM(Errors!G77,Errors!N77))</f>
        <v>0</v>
      </c>
      <c r="BT8" s="348" t="str">
        <f t="shared" si="24"/>
        <v/>
      </c>
    </row>
    <row r="9" spans="1:72" s="137" customFormat="1" ht="19.5" customHeight="1">
      <c r="A9" s="423" t="str">
        <f ca="1">IF(ISBLANK(IBRF!$B14),"",IBRF!$B14)</f>
        <v>17</v>
      </c>
      <c r="B9" s="196" t="str">
        <f ca="1">IF(ISBLANK(IBRF!$C14),"",IBRF!$C14)</f>
        <v>MELISSA HEHMANN</v>
      </c>
      <c r="C9" s="316">
        <f ca="1">IF((A9=""),"",SUM(LU!O12,LU!O111))</f>
        <v>0</v>
      </c>
      <c r="D9" s="316">
        <f ca="1">IF((A9=""),"",SUM(LU!D12,LU!D111))</f>
        <v>0</v>
      </c>
      <c r="E9" s="316">
        <f ca="1">IF((A9=""),"",SUM(LU!J12,LU!J111))</f>
        <v>10</v>
      </c>
      <c r="F9" s="207">
        <f ca="1">IF(A9="","",(SUM(C9:E9)-(SUMPRODUCT(--(Lineups!C$4:C$79=A9),--(Lineups!A$4:A$79="SP"))+SUMPRODUCT(--(Lineups!F$4:F$79=A9),--(Lineups!A$4:A$79="SP"))+SUMPRODUCT(--(Lineups!C$88:C$163=A9),--(Lineups!A$88:A$163="SP"))+SUMPRODUCT(--(Lineups!F$88:F$163=A9),--(Lineups!A$88:A$163="SP")))))</f>
        <v>10</v>
      </c>
      <c r="G9" s="327">
        <f ca="1">IF(OR((A9=""),(F9=0),((LU!D$3+LU!D$102)=0)),"",(F9/(LU!D$3+LU!D$102)))</f>
        <v>0.24390243902439024</v>
      </c>
      <c r="H9" s="61" t="str">
        <f ca="1">IF(OR((C9=0),(A9="")),"",SK!D183)</f>
        <v/>
      </c>
      <c r="I9" s="1" t="str">
        <f ca="1">IF(OR((A9=""),(SK!E183=""),(SK!E183=0)),"",(H9/SK!E183))</f>
        <v/>
      </c>
      <c r="J9" s="556" t="str">
        <f ca="1">IF(OR((A9=""),(C9=0)),"",SK!G183)</f>
        <v/>
      </c>
      <c r="K9" s="6" t="str">
        <f ca="1">IF(OR((A9=""),(C9=0)),"",SK!H183)</f>
        <v/>
      </c>
      <c r="L9" s="338" t="str">
        <f ca="1">IF(OR((A9=""),(C9=0)),"",SK!J183)</f>
        <v/>
      </c>
      <c r="M9" s="338" t="str">
        <f ca="1">IF(OR((A9=""),(C9=0)),"",SK!L183)</f>
        <v/>
      </c>
      <c r="N9" s="102" t="str">
        <f t="shared" si="1"/>
        <v/>
      </c>
      <c r="O9" s="521" t="str">
        <f ca="1">IF(OR((A9=""),(C9=0)),"",SK!I183)</f>
        <v/>
      </c>
      <c r="P9" s="310" t="str">
        <f t="shared" si="2"/>
        <v/>
      </c>
      <c r="Q9" s="316">
        <f ca="1">IF(OR((A9=""),(F9=0)),"",SUM(LU!Q58,LU!Q157))</f>
        <v>21</v>
      </c>
      <c r="R9" s="316">
        <f ca="1">IF(OR((A9=""),(F9=0)),"",SUM(LU!Q81,LU!Q180))</f>
        <v>33</v>
      </c>
      <c r="S9" s="113">
        <f ca="1">IF(OR((A9=""),(F9=0)),"",SUM(LU!Q35,LU!Q134))</f>
        <v>-12</v>
      </c>
      <c r="T9" s="316" t="str">
        <f ca="1">IF(OR((A9=""),(C9=0)),"",SUM(LU!O35,LU!O134))</f>
        <v/>
      </c>
      <c r="U9" s="20" t="str">
        <f t="shared" si="3"/>
        <v/>
      </c>
      <c r="V9" s="421" t="str">
        <f ca="1">IF(OR((A9=""),(D9=0)),"",SUM(LU!D35,LU!D134))</f>
        <v/>
      </c>
      <c r="W9" s="20" t="str">
        <f t="shared" si="4"/>
        <v/>
      </c>
      <c r="X9" s="421">
        <f ca="1">IF(OR((A9=""),(E9=0)),"",SUM(LU!J35,LU!J134))</f>
        <v>-12</v>
      </c>
      <c r="Y9" s="20">
        <f t="shared" ca="1" si="5"/>
        <v>-1.2</v>
      </c>
      <c r="Z9" s="310">
        <f t="shared" ca="1" si="25"/>
        <v>-1.2</v>
      </c>
      <c r="AA9" s="351">
        <f ca="1">IF(OR((A9=""),(F9=0),(Q$26="-"),(LU!$D$5=0)),"",(Q9-Q$26))</f>
        <v>-27.857142857142854</v>
      </c>
      <c r="AB9" s="351">
        <f ca="1">IF(OR((A9=""),(F9=0),(R$26="-"),(LU!$D$5=0)),"",(R9-R$26))</f>
        <v>-4.1428571428571459</v>
      </c>
      <c r="AC9" s="351">
        <f t="shared" ca="1" si="6"/>
        <v>-23.714285714285708</v>
      </c>
      <c r="AD9" s="542" t="str">
        <f t="shared" si="7"/>
        <v/>
      </c>
      <c r="AE9" s="542" t="str">
        <f t="shared" si="8"/>
        <v/>
      </c>
      <c r="AF9" s="542">
        <f t="shared" ca="1" si="9"/>
        <v>-1.92562582927908</v>
      </c>
      <c r="AG9" s="175">
        <f ca="1">IF(OR(($A9=""),(Z9=""),(Z$26="-"),(LU!$D$5=0)),"",(Z9-Z$26))</f>
        <v>-1.4955500661803183</v>
      </c>
      <c r="AH9" s="895">
        <f ca="1">IF(OR((A9=""),(F9=0)),"",SUM(PT!V9,PT!V10))</f>
        <v>3</v>
      </c>
      <c r="AI9" s="896"/>
      <c r="AJ9" s="423" t="str">
        <f t="shared" si="10"/>
        <v>17</v>
      </c>
      <c r="AK9" s="25" t="str">
        <f t="shared" si="0"/>
        <v>MELISSA HEHMANN</v>
      </c>
      <c r="AL9" s="416">
        <f ca="1">IF(OR(($A9=""),($F9=0)),"",SUM(Actions!C78,Actions!J78))</f>
        <v>0</v>
      </c>
      <c r="AM9" s="34">
        <f ca="1">IF(OR(($A9=""),($F9=0)),"",SUM(Actions!D78,Actions!K78))</f>
        <v>0</v>
      </c>
      <c r="AN9" s="34">
        <f ca="1">IF(OR(($A9=""),($F9=0)),"",SUM(Actions!E78,Actions!L78))</f>
        <v>0</v>
      </c>
      <c r="AO9" s="34">
        <f ca="1">IF(OR(($A9=""),($F9=0)),"",SUM(Actions!F78,Actions!M78))</f>
        <v>0</v>
      </c>
      <c r="AP9" s="34">
        <f ca="1">IF(OR(($A9=""),($F9=0)),"",SUM(Actions!G78,Actions!N78))</f>
        <v>0</v>
      </c>
      <c r="AQ9" s="348">
        <f t="shared" si="11"/>
        <v>0</v>
      </c>
      <c r="AR9" s="358">
        <f ca="1">IF(OR(($A9=""),($F9=0)),"",SUM(Actions!C8,Actions!J8))</f>
        <v>0</v>
      </c>
      <c r="AS9" s="316">
        <f ca="1">IF(OR(($A9=""),($F9=0)),"",SUM(Actions!D8,Actions!K8))</f>
        <v>0</v>
      </c>
      <c r="AT9" s="316">
        <f ca="1">IF(OR(($A9=""),($F9=0)),"",SUM(Actions!E8,Actions!L8))</f>
        <v>0</v>
      </c>
      <c r="AU9" s="316">
        <f ca="1">IF(OR(($A9=""),($F9=0)),"",SUM(Actions!F8,Actions!M8))</f>
        <v>0</v>
      </c>
      <c r="AV9" s="316">
        <f ca="1">IF(OR(($A9=""),($F9=0)),"",SUM(Actions!G8,Actions!N8))</f>
        <v>0</v>
      </c>
      <c r="AW9" s="113">
        <f t="shared" si="12"/>
        <v>0</v>
      </c>
      <c r="AX9" s="207">
        <f t="shared" si="26"/>
        <v>0</v>
      </c>
      <c r="AY9" s="308">
        <f t="shared" si="13"/>
        <v>0</v>
      </c>
      <c r="AZ9" s="481">
        <f t="shared" si="14"/>
        <v>0</v>
      </c>
      <c r="BA9" s="300" t="str">
        <f t="shared" si="15"/>
        <v/>
      </c>
      <c r="BB9" s="351">
        <f t="shared" si="16"/>
        <v>0</v>
      </c>
      <c r="BC9" s="176" t="str">
        <f t="shared" si="17"/>
        <v/>
      </c>
      <c r="BD9" s="355">
        <f t="shared" si="18"/>
        <v>0</v>
      </c>
      <c r="BE9" s="327" t="str">
        <f t="shared" si="19"/>
        <v/>
      </c>
      <c r="BF9" s="503">
        <f ca="1">IF(OR(($A9=""),($F9=0)),"",SUM(Errors!C8,Errors!J8))</f>
        <v>0</v>
      </c>
      <c r="BG9" s="316">
        <f ca="1">IF(OR(($A9=""),($F9=0)),"",SUM(Errors!D8,Errors!K8))</f>
        <v>0</v>
      </c>
      <c r="BH9" s="316">
        <f ca="1">IF(OR(($A9=""),($F9=0)),"",SUM(Errors!E8,Errors!L8))</f>
        <v>0</v>
      </c>
      <c r="BI9" s="316">
        <f ca="1">IF(OR(($A9=""),($F9=0)),"",SUM(Errors!F8,Errors!M8))</f>
        <v>0</v>
      </c>
      <c r="BJ9" s="34">
        <f ca="1">IF(OR(($A9=""),($F9=0)),"",SUM(Errors!G8,Errors!N8))</f>
        <v>0</v>
      </c>
      <c r="BK9" s="113">
        <f t="shared" si="20"/>
        <v>0</v>
      </c>
      <c r="BL9" s="165" t="str">
        <f t="shared" si="21"/>
        <v/>
      </c>
      <c r="BM9" s="165" t="str">
        <f t="shared" si="22"/>
        <v/>
      </c>
      <c r="BN9" s="327" t="str">
        <f t="shared" si="23"/>
        <v/>
      </c>
      <c r="BO9" s="416">
        <f ca="1">IF(OR(($A9=""),($F9=0)),"",SUM(Errors!C78,Errors!J78))</f>
        <v>0</v>
      </c>
      <c r="BP9" s="34">
        <f ca="1">IF(OR(($A9=""),($F9=0)),"",SUM(Errors!D78,Errors!K78))</f>
        <v>0</v>
      </c>
      <c r="BQ9" s="34">
        <f ca="1">IF(OR(($A9=""),($F9=0)),"",SUM(Errors!E78,Errors!L78))</f>
        <v>0</v>
      </c>
      <c r="BR9" s="34">
        <f ca="1">IF(OR(($A9=""),($F9=0)),"",SUM(Errors!F78,Errors!M78))</f>
        <v>0</v>
      </c>
      <c r="BS9" s="34">
        <f ca="1">IF(OR(($A9=""),($F9=0)),"",SUM(Errors!G78,Errors!N78))</f>
        <v>0</v>
      </c>
      <c r="BT9" s="348" t="str">
        <f t="shared" si="24"/>
        <v/>
      </c>
    </row>
    <row r="10" spans="1:72" s="137" customFormat="1" ht="19.5" customHeight="1">
      <c r="A10" s="423" t="str">
        <f ca="1">IF(ISBLANK(IBRF!$B15),"",IBRF!$B15)</f>
        <v>1942</v>
      </c>
      <c r="B10" s="196" t="str">
        <f ca="1">IF(ISBLANK(IBRF!$C15),"",IBRF!$C15)</f>
        <v>VERONICA DODGE</v>
      </c>
      <c r="C10" s="316">
        <f ca="1">IF((A10=""),"",SUM(LU!O13,LU!O112))</f>
        <v>0</v>
      </c>
      <c r="D10" s="316">
        <f ca="1">IF((A10=""),"",SUM(LU!D13,LU!D112))</f>
        <v>0</v>
      </c>
      <c r="E10" s="316">
        <f ca="1">IF((A10=""),"",SUM(LU!J13,LU!J112))</f>
        <v>7</v>
      </c>
      <c r="F10" s="207">
        <f ca="1">IF(A10="","",(SUM(C10:E10)-(SUMPRODUCT(--(Lineups!C$4:C$79=A10),--(Lineups!A$4:A$79="SP"))+SUMPRODUCT(--(Lineups!F$4:F$79=A10),--(Lineups!A$4:A$79="SP"))+SUMPRODUCT(--(Lineups!C$88:C$163=A10),--(Lineups!A$88:A$163="SP"))+SUMPRODUCT(--(Lineups!F$88:F$163=A10),--(Lineups!A$88:A$163="SP")))))</f>
        <v>7</v>
      </c>
      <c r="G10" s="327">
        <f ca="1">IF(OR((A10=""),(F10=0),((LU!D$3+LU!D$102)=0)),"",(F10/(LU!D$3+LU!D$102)))</f>
        <v>0.17073170731707318</v>
      </c>
      <c r="H10" s="61" t="str">
        <f ca="1">IF(OR((C10=0),(A10="")),"",SK!D186)</f>
        <v/>
      </c>
      <c r="I10" s="1" t="str">
        <f ca="1">IF(OR((A10=""),(SK!E186=""),(SK!E186=0)),"",(H10/SK!E186))</f>
        <v/>
      </c>
      <c r="J10" s="556" t="str">
        <f ca="1">IF(OR((A10=""),(C10=0)),"",SK!G186)</f>
        <v/>
      </c>
      <c r="K10" s="6" t="str">
        <f ca="1">IF(OR((A10=""),(C10=0)),"",SK!H186)</f>
        <v/>
      </c>
      <c r="L10" s="338" t="str">
        <f ca="1">IF(OR((A10=""),(C10=0)),"",SK!J186)</f>
        <v/>
      </c>
      <c r="M10" s="338" t="str">
        <f ca="1">IF(OR((A10=""),(C10=0)),"",SK!L186)</f>
        <v/>
      </c>
      <c r="N10" s="102" t="str">
        <f t="shared" si="1"/>
        <v/>
      </c>
      <c r="O10" s="521" t="str">
        <f ca="1">IF(OR((A10=""),(C10=0)),"",SK!I186)</f>
        <v/>
      </c>
      <c r="P10" s="310" t="str">
        <f t="shared" si="2"/>
        <v/>
      </c>
      <c r="Q10" s="316">
        <f ca="1">IF(OR((A10=""),(F10=0)),"",SUM(LU!Q59,LU!Q158))</f>
        <v>2</v>
      </c>
      <c r="R10" s="316">
        <f ca="1">IF(OR((A10=""),(F10=0)),"",SUM(LU!Q82,LU!Q181))</f>
        <v>32</v>
      </c>
      <c r="S10" s="113">
        <f ca="1">IF(OR((A10=""),(F10=0)),"",SUM(LU!Q36,LU!Q135))</f>
        <v>-30</v>
      </c>
      <c r="T10" s="316" t="str">
        <f ca="1">IF(OR((A10=""),(C10=0)),"",SUM(LU!O36,LU!O135))</f>
        <v/>
      </c>
      <c r="U10" s="20" t="str">
        <f t="shared" si="3"/>
        <v/>
      </c>
      <c r="V10" s="421" t="str">
        <f ca="1">IF(OR((A10=""),(D10=0)),"",SUM(LU!D36,LU!D135))</f>
        <v/>
      </c>
      <c r="W10" s="20" t="str">
        <f t="shared" si="4"/>
        <v/>
      </c>
      <c r="X10" s="421">
        <f ca="1">IF(OR((A10=""),(E10=0)),"",SUM(LU!J36,LU!J135))</f>
        <v>-30</v>
      </c>
      <c r="Y10" s="20">
        <f t="shared" ca="1" si="5"/>
        <v>-4.2857142857142856</v>
      </c>
      <c r="Z10" s="310">
        <f t="shared" ca="1" si="25"/>
        <v>-4.2857142857142856</v>
      </c>
      <c r="AA10" s="351">
        <f ca="1">IF(OR((A10=""),(F10=0),(Q$26="-"),(LU!$D$5=0)),"",(Q10-Q$26))</f>
        <v>-46.857142857142854</v>
      </c>
      <c r="AB10" s="351">
        <f ca="1">IF(OR((A10=""),(F10=0),(R$26="-"),(LU!$D$5=0)),"",(R10-R$26))</f>
        <v>-5.1428571428571459</v>
      </c>
      <c r="AC10" s="351">
        <f t="shared" ca="1" si="6"/>
        <v>-41.714285714285708</v>
      </c>
      <c r="AD10" s="542" t="str">
        <f t="shared" si="7"/>
        <v/>
      </c>
      <c r="AE10" s="542" t="str">
        <f t="shared" si="8"/>
        <v/>
      </c>
      <c r="AF10" s="542">
        <f t="shared" ca="1" si="9"/>
        <v>-5.0113401149933656</v>
      </c>
      <c r="AG10" s="175">
        <f ca="1">IF(OR(($A10=""),(Z10=""),(Z$26="-"),(LU!$D$5=0)),"",(Z10-Z$26))</f>
        <v>-4.5812643518946041</v>
      </c>
      <c r="AH10" s="895">
        <f ca="1">IF(OR((A10=""),(F10=0)),"",SUM(PT!V11,PT!V12))</f>
        <v>0</v>
      </c>
      <c r="AI10" s="896"/>
      <c r="AJ10" s="423" t="str">
        <f t="shared" si="10"/>
        <v>1942</v>
      </c>
      <c r="AK10" s="25" t="str">
        <f t="shared" si="0"/>
        <v>VERONICA DODGE</v>
      </c>
      <c r="AL10" s="416">
        <f ca="1">IF(OR(($A10=""),($F10=0)),"",SUM(Actions!C79,Actions!J79))</f>
        <v>0</v>
      </c>
      <c r="AM10" s="34">
        <f ca="1">IF(OR(($A10=""),($F10=0)),"",SUM(Actions!D79,Actions!K79))</f>
        <v>0</v>
      </c>
      <c r="AN10" s="34">
        <f ca="1">IF(OR(($A10=""),($F10=0)),"",SUM(Actions!E79,Actions!L79))</f>
        <v>0</v>
      </c>
      <c r="AO10" s="34">
        <f ca="1">IF(OR(($A10=""),($F10=0)),"",SUM(Actions!F79,Actions!M79))</f>
        <v>0</v>
      </c>
      <c r="AP10" s="34">
        <f ca="1">IF(OR(($A10=""),($F10=0)),"",SUM(Actions!G79,Actions!N79))</f>
        <v>0</v>
      </c>
      <c r="AQ10" s="348">
        <f t="shared" si="11"/>
        <v>0</v>
      </c>
      <c r="AR10" s="358">
        <f ca="1">IF(OR(($A10=""),($F10=0)),"",SUM(Actions!C9,Actions!J9))</f>
        <v>0</v>
      </c>
      <c r="AS10" s="316">
        <f ca="1">IF(OR(($A10=""),($F10=0)),"",SUM(Actions!D9,Actions!K9))</f>
        <v>0</v>
      </c>
      <c r="AT10" s="316">
        <f ca="1">IF(OR(($A10=""),($F10=0)),"",SUM(Actions!E9,Actions!L9))</f>
        <v>0</v>
      </c>
      <c r="AU10" s="316">
        <f ca="1">IF(OR(($A10=""),($F10=0)),"",SUM(Actions!F9,Actions!M9))</f>
        <v>0</v>
      </c>
      <c r="AV10" s="316">
        <f ca="1">IF(OR(($A10=""),($F10=0)),"",SUM(Actions!G9,Actions!N9))</f>
        <v>0</v>
      </c>
      <c r="AW10" s="113">
        <f t="shared" si="12"/>
        <v>0</v>
      </c>
      <c r="AX10" s="207">
        <f t="shared" si="26"/>
        <v>0</v>
      </c>
      <c r="AY10" s="308">
        <f t="shared" si="13"/>
        <v>0</v>
      </c>
      <c r="AZ10" s="481">
        <f t="shared" si="14"/>
        <v>0</v>
      </c>
      <c r="BA10" s="300" t="str">
        <f t="shared" si="15"/>
        <v/>
      </c>
      <c r="BB10" s="351">
        <f t="shared" si="16"/>
        <v>0</v>
      </c>
      <c r="BC10" s="176" t="str">
        <f t="shared" si="17"/>
        <v/>
      </c>
      <c r="BD10" s="355">
        <f t="shared" si="18"/>
        <v>0</v>
      </c>
      <c r="BE10" s="327" t="str">
        <f t="shared" si="19"/>
        <v/>
      </c>
      <c r="BF10" s="503">
        <f ca="1">IF(OR(($A10=""),($F10=0)),"",SUM(Errors!C9,Errors!J9))</f>
        <v>0</v>
      </c>
      <c r="BG10" s="316">
        <f ca="1">IF(OR(($A10=""),($F10=0)),"",SUM(Errors!D9,Errors!K9))</f>
        <v>0</v>
      </c>
      <c r="BH10" s="316">
        <f ca="1">IF(OR(($A10=""),($F10=0)),"",SUM(Errors!E9,Errors!L9))</f>
        <v>0</v>
      </c>
      <c r="BI10" s="316">
        <f ca="1">IF(OR(($A10=""),($F10=0)),"",SUM(Errors!F9,Errors!M9))</f>
        <v>0</v>
      </c>
      <c r="BJ10" s="34">
        <f ca="1">IF(OR(($A10=""),($F10=0)),"",SUM(Errors!G9,Errors!N9))</f>
        <v>0</v>
      </c>
      <c r="BK10" s="113">
        <f t="shared" si="20"/>
        <v>0</v>
      </c>
      <c r="BL10" s="165" t="str">
        <f t="shared" si="21"/>
        <v/>
      </c>
      <c r="BM10" s="165" t="str">
        <f t="shared" si="22"/>
        <v/>
      </c>
      <c r="BN10" s="327" t="str">
        <f t="shared" si="23"/>
        <v/>
      </c>
      <c r="BO10" s="416">
        <f ca="1">IF(OR(($A10=""),($F10=0)),"",SUM(Errors!C79,Errors!J79))</f>
        <v>0</v>
      </c>
      <c r="BP10" s="34">
        <f ca="1">IF(OR(($A10=""),($F10=0)),"",SUM(Errors!D79,Errors!K79))</f>
        <v>0</v>
      </c>
      <c r="BQ10" s="34">
        <f ca="1">IF(OR(($A10=""),($F10=0)),"",SUM(Errors!E79,Errors!L79))</f>
        <v>0</v>
      </c>
      <c r="BR10" s="34">
        <f ca="1">IF(OR(($A10=""),($F10=0)),"",SUM(Errors!F79,Errors!M79))</f>
        <v>0</v>
      </c>
      <c r="BS10" s="34">
        <f ca="1">IF(OR(($A10=""),($F10=0)),"",SUM(Errors!G79,Errors!N79))</f>
        <v>0</v>
      </c>
      <c r="BT10" s="348" t="str">
        <f t="shared" si="24"/>
        <v/>
      </c>
    </row>
    <row r="11" spans="1:72" s="137" customFormat="1" ht="19.5" customHeight="1">
      <c r="A11" s="423" t="str">
        <f ca="1">IF(ISBLANK(IBRF!$B16),"",IBRF!$B16)</f>
        <v>2</v>
      </c>
      <c r="B11" s="196" t="str">
        <f ca="1">IF(ISBLANK(IBRF!$C16),"",IBRF!$C16)</f>
        <v>CEREAL KILLER</v>
      </c>
      <c r="C11" s="316">
        <f ca="1">IF((A11=""),"",SUM(LU!O14,LU!O113))</f>
        <v>0</v>
      </c>
      <c r="D11" s="316">
        <f ca="1">IF((A11=""),"",SUM(LU!D14,LU!D113))</f>
        <v>7</v>
      </c>
      <c r="E11" s="316">
        <f ca="1">IF((A11=""),"",SUM(LU!J14,LU!J113))</f>
        <v>17</v>
      </c>
      <c r="F11" s="207">
        <f ca="1">IF(A11="","",(SUM(C11:E11)-(SUMPRODUCT(--(Lineups!C$4:C$79=A11),--(Lineups!A$4:A$79="SP"))+SUMPRODUCT(--(Lineups!F$4:F$79=A11),--(Lineups!A$4:A$79="SP"))+SUMPRODUCT(--(Lineups!C$88:C$163=A11),--(Lineups!A$88:A$163="SP"))+SUMPRODUCT(--(Lineups!F$88:F$163=A11),--(Lineups!A$88:A$163="SP")))))</f>
        <v>24</v>
      </c>
      <c r="G11" s="327">
        <f ca="1">IF(OR((A11=""),(F11=0),((LU!D$3+LU!D$102)=0)),"",(F11/(LU!D$3+LU!D$102)))</f>
        <v>0.58536585365853655</v>
      </c>
      <c r="H11" s="61" t="str">
        <f ca="1">IF(OR((C11=0),(A11="")),"",SK!D189)</f>
        <v/>
      </c>
      <c r="I11" s="1" t="str">
        <f ca="1">IF(OR((A11=""),(SK!E189=""),(SK!E189=0)),"",(H11/SK!E189))</f>
        <v/>
      </c>
      <c r="J11" s="556" t="str">
        <f ca="1">IF(OR((A11=""),(C11=0)),"",SK!G189)</f>
        <v/>
      </c>
      <c r="K11" s="6" t="str">
        <f ca="1">IF(OR((A11=""),(C11=0)),"",SK!H189)</f>
        <v/>
      </c>
      <c r="L11" s="338" t="str">
        <f ca="1">IF(OR((A11=""),(C11=0)),"",SK!J189)</f>
        <v/>
      </c>
      <c r="M11" s="338" t="str">
        <f ca="1">IF(OR((A11=""),(C11=0)),"",SK!L189)</f>
        <v/>
      </c>
      <c r="N11" s="102" t="str">
        <f t="shared" si="1"/>
        <v/>
      </c>
      <c r="O11" s="521" t="str">
        <f ca="1">IF(OR((A11=""),(C11=0)),"",SK!I189)</f>
        <v/>
      </c>
      <c r="P11" s="310" t="str">
        <f t="shared" si="2"/>
        <v/>
      </c>
      <c r="Q11" s="316">
        <f ca="1">IF(OR((A11=""),(F11=0)),"",SUM(LU!Q60,LU!Q159))</f>
        <v>44</v>
      </c>
      <c r="R11" s="316">
        <f ca="1">IF(OR((A11=""),(F11=0)),"",SUM(LU!Q83,LU!Q182))</f>
        <v>66</v>
      </c>
      <c r="S11" s="113">
        <f ca="1">IF(OR((A11=""),(F11=0)),"",SUM(LU!Q37,LU!Q136))</f>
        <v>-22</v>
      </c>
      <c r="T11" s="316" t="str">
        <f ca="1">IF(OR((A11=""),(C11=0)),"",SUM(LU!O37,LU!O136))</f>
        <v/>
      </c>
      <c r="U11" s="20" t="str">
        <f t="shared" si="3"/>
        <v/>
      </c>
      <c r="V11" s="421">
        <f ca="1">IF(OR((A11=""),(D11=0)),"",SUM(LU!D37,LU!D136))</f>
        <v>-7</v>
      </c>
      <c r="W11" s="20">
        <f t="shared" ca="1" si="4"/>
        <v>-1</v>
      </c>
      <c r="X11" s="421">
        <f ca="1">IF(OR((A11=""),(E11=0)),"",SUM(LU!J37,LU!J136))</f>
        <v>-15</v>
      </c>
      <c r="Y11" s="20">
        <f t="shared" ca="1" si="5"/>
        <v>-0.88235294117647056</v>
      </c>
      <c r="Z11" s="310">
        <f t="shared" ca="1" si="25"/>
        <v>-0.91666666666666663</v>
      </c>
      <c r="AA11" s="351">
        <f ca="1">IF(OR((A11=""),(F11=0),(Q$26="-"),(LU!$D$5=0)),"",(Q11-Q$26))</f>
        <v>-4.8571428571428541</v>
      </c>
      <c r="AB11" s="351">
        <f ca="1">IF(OR((A11=""),(F11=0),(R$26="-"),(LU!$D$5=0)),"",(R11-R$26))</f>
        <v>28.857142857142854</v>
      </c>
      <c r="AC11" s="351">
        <f t="shared" ca="1" si="6"/>
        <v>-33.714285714285708</v>
      </c>
      <c r="AD11" s="542" t="str">
        <f t="shared" si="7"/>
        <v/>
      </c>
      <c r="AE11" s="542">
        <f t="shared" ca="1" si="8"/>
        <v>-1.3596491228070176</v>
      </c>
      <c r="AF11" s="542">
        <f t="shared" ca="1" si="9"/>
        <v>-1.6079787704555506</v>
      </c>
      <c r="AG11" s="175">
        <f ca="1">IF(OR(($A11=""),(Z11=""),(Z$26="-"),(LU!$D$5=0)),"",(Z11-Z$26))</f>
        <v>-1.2122167328469848</v>
      </c>
      <c r="AH11" s="895">
        <f ca="1">IF(OR((A11=""),(F11=0)),"",SUM(PT!V13,PT!V14))</f>
        <v>3</v>
      </c>
      <c r="AI11" s="896"/>
      <c r="AJ11" s="423" t="str">
        <f t="shared" si="10"/>
        <v>2</v>
      </c>
      <c r="AK11" s="25" t="str">
        <f t="shared" si="0"/>
        <v>CEREAL KILLER</v>
      </c>
      <c r="AL11" s="416">
        <f ca="1">IF(OR(($A11=""),($F11=0)),"",SUM(Actions!C80,Actions!J80))</f>
        <v>0</v>
      </c>
      <c r="AM11" s="34">
        <f ca="1">IF(OR(($A11=""),($F11=0)),"",SUM(Actions!D80,Actions!K80))</f>
        <v>0</v>
      </c>
      <c r="AN11" s="34">
        <f ca="1">IF(OR(($A11=""),($F11=0)),"",SUM(Actions!E80,Actions!L80))</f>
        <v>0</v>
      </c>
      <c r="AO11" s="34">
        <f ca="1">IF(OR(($A11=""),($F11=0)),"",SUM(Actions!F80,Actions!M80))</f>
        <v>0</v>
      </c>
      <c r="AP11" s="34">
        <f ca="1">IF(OR(($A11=""),($F11=0)),"",SUM(Actions!G80,Actions!N80))</f>
        <v>0</v>
      </c>
      <c r="AQ11" s="348">
        <f t="shared" si="11"/>
        <v>0</v>
      </c>
      <c r="AR11" s="358">
        <f ca="1">IF(OR(($A11=""),($F11=0)),"",SUM(Actions!C10,Actions!J10))</f>
        <v>0</v>
      </c>
      <c r="AS11" s="316">
        <f ca="1">IF(OR(($A11=""),($F11=0)),"",SUM(Actions!D10,Actions!K10))</f>
        <v>0</v>
      </c>
      <c r="AT11" s="316">
        <f ca="1">IF(OR(($A11=""),($F11=0)),"",SUM(Actions!E10,Actions!L10))</f>
        <v>0</v>
      </c>
      <c r="AU11" s="316">
        <f ca="1">IF(OR(($A11=""),($F11=0)),"",SUM(Actions!F10,Actions!M10))</f>
        <v>0</v>
      </c>
      <c r="AV11" s="316">
        <f ca="1">IF(OR(($A11=""),($F11=0)),"",SUM(Actions!G10,Actions!N10))</f>
        <v>0</v>
      </c>
      <c r="AW11" s="113">
        <f t="shared" si="12"/>
        <v>0</v>
      </c>
      <c r="AX11" s="207">
        <f t="shared" si="26"/>
        <v>0</v>
      </c>
      <c r="AY11" s="308">
        <f t="shared" si="13"/>
        <v>0</v>
      </c>
      <c r="AZ11" s="481">
        <f t="shared" si="14"/>
        <v>0</v>
      </c>
      <c r="BA11" s="300" t="str">
        <f t="shared" si="15"/>
        <v/>
      </c>
      <c r="BB11" s="351">
        <f t="shared" si="16"/>
        <v>0</v>
      </c>
      <c r="BC11" s="176" t="str">
        <f t="shared" si="17"/>
        <v/>
      </c>
      <c r="BD11" s="355">
        <f t="shared" si="18"/>
        <v>0</v>
      </c>
      <c r="BE11" s="327" t="str">
        <f t="shared" si="19"/>
        <v/>
      </c>
      <c r="BF11" s="503">
        <f ca="1">IF(OR(($A11=""),($F11=0)),"",SUM(Errors!C10,Errors!J10))</f>
        <v>0</v>
      </c>
      <c r="BG11" s="316">
        <f ca="1">IF(OR(($A11=""),($F11=0)),"",SUM(Errors!D10,Errors!K10))</f>
        <v>0</v>
      </c>
      <c r="BH11" s="316">
        <f ca="1">IF(OR(($A11=""),($F11=0)),"",SUM(Errors!E10,Errors!L10))</f>
        <v>0</v>
      </c>
      <c r="BI11" s="316">
        <f ca="1">IF(OR(($A11=""),($F11=0)),"",SUM(Errors!F10,Errors!M10))</f>
        <v>0</v>
      </c>
      <c r="BJ11" s="34">
        <f ca="1">IF(OR(($A11=""),($F11=0)),"",SUM(Errors!G10,Errors!N10))</f>
        <v>0</v>
      </c>
      <c r="BK11" s="113">
        <f t="shared" si="20"/>
        <v>0</v>
      </c>
      <c r="BL11" s="165" t="str">
        <f t="shared" si="21"/>
        <v/>
      </c>
      <c r="BM11" s="165" t="str">
        <f t="shared" si="22"/>
        <v/>
      </c>
      <c r="BN11" s="327" t="str">
        <f t="shared" si="23"/>
        <v/>
      </c>
      <c r="BO11" s="416">
        <f ca="1">IF(OR(($A11=""),($F11=0)),"",SUM(Errors!C80,Errors!J80))</f>
        <v>0</v>
      </c>
      <c r="BP11" s="34">
        <f ca="1">IF(OR(($A11=""),($F11=0)),"",SUM(Errors!D80,Errors!K80))</f>
        <v>0</v>
      </c>
      <c r="BQ11" s="34">
        <f ca="1">IF(OR(($A11=""),($F11=0)),"",SUM(Errors!E80,Errors!L80))</f>
        <v>0</v>
      </c>
      <c r="BR11" s="34">
        <f ca="1">IF(OR(($A11=""),($F11=0)),"",SUM(Errors!F80,Errors!M80))</f>
        <v>0</v>
      </c>
      <c r="BS11" s="34">
        <f ca="1">IF(OR(($A11=""),($F11=0)),"",SUM(Errors!G80,Errors!N80))</f>
        <v>0</v>
      </c>
      <c r="BT11" s="348" t="str">
        <f t="shared" si="24"/>
        <v/>
      </c>
    </row>
    <row r="12" spans="1:72" s="137" customFormat="1" ht="19.5" customHeight="1">
      <c r="A12" s="423" t="str">
        <f ca="1">IF(ISBLANK(IBRF!$B17),"",IBRF!$B17)</f>
        <v>218</v>
      </c>
      <c r="B12" s="196" t="str">
        <f ca="1">IF(ISBLANK(IBRF!$C17),"",IBRF!$C17)</f>
        <v>ASIAN SINSATION</v>
      </c>
      <c r="C12" s="316">
        <f ca="1">IF((A12=""),"",SUM(LU!O15,LU!O114))</f>
        <v>0</v>
      </c>
      <c r="D12" s="316">
        <f ca="1">IF((A12=""),"",SUM(LU!D15,LU!D114))</f>
        <v>19</v>
      </c>
      <c r="E12" s="316">
        <f ca="1">IF((A12=""),"",SUM(LU!J15,LU!J114))</f>
        <v>8</v>
      </c>
      <c r="F12" s="207">
        <f ca="1">IF(A12="","",(SUM(C12:E12)-(SUMPRODUCT(--(Lineups!C$4:C$79=A12),--(Lineups!A$4:A$79="SP"))+SUMPRODUCT(--(Lineups!F$4:F$79=A12),--(Lineups!A$4:A$79="SP"))+SUMPRODUCT(--(Lineups!C$88:C$163=A12),--(Lineups!A$88:A$163="SP"))+SUMPRODUCT(--(Lineups!F$88:F$163=A12),--(Lineups!A$88:A$163="SP")))))</f>
        <v>27</v>
      </c>
      <c r="G12" s="327">
        <f ca="1">IF(OR((A12=""),(F12=0),((LU!D$3+LU!D$102)=0)),"",(F12/(LU!D$3+LU!D$102)))</f>
        <v>0.65853658536585369</v>
      </c>
      <c r="H12" s="61" t="str">
        <f ca="1">IF(OR((C12=0),(A12="")),"",SK!D192)</f>
        <v/>
      </c>
      <c r="I12" s="1" t="str">
        <f ca="1">IF(OR((A12=""),(SK!E192=""),(SK!E192=0)),"",(H12/SK!E192))</f>
        <v/>
      </c>
      <c r="J12" s="556" t="str">
        <f ca="1">IF(OR((A12=""),(C12=0)),"",SK!G192)</f>
        <v/>
      </c>
      <c r="K12" s="6" t="str">
        <f ca="1">IF(OR((A12=""),(C12=0)),"",SK!H192)</f>
        <v/>
      </c>
      <c r="L12" s="338" t="str">
        <f ca="1">IF(OR((A12=""),(C12=0)),"",SK!J192)</f>
        <v/>
      </c>
      <c r="M12" s="338" t="str">
        <f ca="1">IF(OR((A12=""),(C12=0)),"",SK!L192)</f>
        <v/>
      </c>
      <c r="N12" s="102" t="str">
        <f t="shared" si="1"/>
        <v/>
      </c>
      <c r="O12" s="521" t="str">
        <f ca="1">IF(OR((A12=""),(C12=0)),"",SK!I192)</f>
        <v/>
      </c>
      <c r="P12" s="310" t="str">
        <f t="shared" si="2"/>
        <v/>
      </c>
      <c r="Q12" s="316">
        <f ca="1">IF(OR((A12=""),(F12=0)),"",SUM(LU!Q61,LU!Q160))</f>
        <v>119</v>
      </c>
      <c r="R12" s="316">
        <f ca="1">IF(OR((A12=""),(F12=0)),"",SUM(LU!Q84,LU!Q183))</f>
        <v>47</v>
      </c>
      <c r="S12" s="113">
        <f ca="1">IF(OR((A12=""),(F12=0)),"",SUM(LU!Q38,LU!Q137))</f>
        <v>72</v>
      </c>
      <c r="T12" s="316" t="str">
        <f ca="1">IF(OR((A12=""),(C12=0)),"",SUM(LU!O38,LU!O137))</f>
        <v/>
      </c>
      <c r="U12" s="20" t="str">
        <f t="shared" si="3"/>
        <v/>
      </c>
      <c r="V12" s="421">
        <f ca="1">IF(OR((A12=""),(D12=0)),"",SUM(LU!D38,LU!D137))</f>
        <v>40</v>
      </c>
      <c r="W12" s="20">
        <f t="shared" ca="1" si="4"/>
        <v>2.1052631578947367</v>
      </c>
      <c r="X12" s="421">
        <f ca="1">IF(OR((A12=""),(E12=0)),"",SUM(LU!J38,LU!J137))</f>
        <v>32</v>
      </c>
      <c r="Y12" s="20">
        <f t="shared" ca="1" si="5"/>
        <v>4</v>
      </c>
      <c r="Z12" s="310">
        <f t="shared" ca="1" si="25"/>
        <v>2.6666666666666665</v>
      </c>
      <c r="AA12" s="351">
        <f ca="1">IF(OR((A12=""),(F12=0),(Q$26="-"),(LU!$D$5=0)),"",(Q12-Q$26))</f>
        <v>70.142857142857139</v>
      </c>
      <c r="AB12" s="351">
        <f ca="1">IF(OR((A12=""),(F12=0),(R$26="-"),(LU!$D$5=0)),"",(R12-R$26))</f>
        <v>9.8571428571428541</v>
      </c>
      <c r="AC12" s="351">
        <f t="shared" ca="1" si="6"/>
        <v>60.285714285714285</v>
      </c>
      <c r="AD12" s="542" t="str">
        <f t="shared" si="7"/>
        <v/>
      </c>
      <c r="AE12" s="542">
        <f t="shared" ca="1" si="8"/>
        <v>1.7456140350877192</v>
      </c>
      <c r="AF12" s="542">
        <f t="shared" ca="1" si="9"/>
        <v>3.27437417072092</v>
      </c>
      <c r="AG12" s="175">
        <f ca="1">IF(OR(($A12=""),(Z12=""),(Z$26="-"),(LU!$D$5=0)),"",(Z12-Z$26))</f>
        <v>2.3711166004863484</v>
      </c>
      <c r="AH12" s="895">
        <f ca="1">IF(OR((A12=""),(F12=0)),"",SUM(PT!V15,PT!V16))</f>
        <v>4</v>
      </c>
      <c r="AI12" s="896"/>
      <c r="AJ12" s="423" t="str">
        <f t="shared" si="10"/>
        <v>218</v>
      </c>
      <c r="AK12" s="25" t="str">
        <f t="shared" si="0"/>
        <v>ASIAN SINSATION</v>
      </c>
      <c r="AL12" s="416">
        <f ca="1">IF(OR(($A12=""),($F12=0)),"",SUM(Actions!C81,Actions!J81))</f>
        <v>0</v>
      </c>
      <c r="AM12" s="34">
        <f ca="1">IF(OR(($A12=""),($F12=0)),"",SUM(Actions!D81,Actions!K81))</f>
        <v>0</v>
      </c>
      <c r="AN12" s="34">
        <f ca="1">IF(OR(($A12=""),($F12=0)),"",SUM(Actions!E81,Actions!L81))</f>
        <v>0</v>
      </c>
      <c r="AO12" s="34">
        <f ca="1">IF(OR(($A12=""),($F12=0)),"",SUM(Actions!F81,Actions!M81))</f>
        <v>0</v>
      </c>
      <c r="AP12" s="34">
        <f ca="1">IF(OR(($A12=""),($F12=0)),"",SUM(Actions!G81,Actions!N81))</f>
        <v>0</v>
      </c>
      <c r="AQ12" s="348">
        <f t="shared" si="11"/>
        <v>0</v>
      </c>
      <c r="AR12" s="358">
        <f ca="1">IF(OR(($A12=""),($F12=0)),"",SUM(Actions!C11,Actions!J11))</f>
        <v>0</v>
      </c>
      <c r="AS12" s="316">
        <f ca="1">IF(OR(($A12=""),($F12=0)),"",SUM(Actions!D11,Actions!K11))</f>
        <v>0</v>
      </c>
      <c r="AT12" s="316">
        <f ca="1">IF(OR(($A12=""),($F12=0)),"",SUM(Actions!E11,Actions!L11))</f>
        <v>0</v>
      </c>
      <c r="AU12" s="316">
        <f ca="1">IF(OR(($A12=""),($F12=0)),"",SUM(Actions!F11,Actions!M11))</f>
        <v>0</v>
      </c>
      <c r="AV12" s="316">
        <f ca="1">IF(OR(($A12=""),($F12=0)),"",SUM(Actions!G11,Actions!N11))</f>
        <v>0</v>
      </c>
      <c r="AW12" s="113">
        <f t="shared" si="12"/>
        <v>0</v>
      </c>
      <c r="AX12" s="207">
        <f t="shared" si="26"/>
        <v>0</v>
      </c>
      <c r="AY12" s="308">
        <f t="shared" si="13"/>
        <v>0</v>
      </c>
      <c r="AZ12" s="481">
        <f t="shared" si="14"/>
        <v>0</v>
      </c>
      <c r="BA12" s="300" t="str">
        <f t="shared" si="15"/>
        <v/>
      </c>
      <c r="BB12" s="351">
        <f t="shared" si="16"/>
        <v>0</v>
      </c>
      <c r="BC12" s="176" t="str">
        <f t="shared" si="17"/>
        <v/>
      </c>
      <c r="BD12" s="355">
        <f t="shared" si="18"/>
        <v>0</v>
      </c>
      <c r="BE12" s="327" t="str">
        <f t="shared" si="19"/>
        <v/>
      </c>
      <c r="BF12" s="503">
        <f ca="1">IF(OR(($A12=""),($F12=0)),"",SUM(Errors!C11,Errors!J11))</f>
        <v>0</v>
      </c>
      <c r="BG12" s="316">
        <f ca="1">IF(OR(($A12=""),($F12=0)),"",SUM(Errors!D11,Errors!K11))</f>
        <v>0</v>
      </c>
      <c r="BH12" s="316">
        <f ca="1">IF(OR(($A12=""),($F12=0)),"",SUM(Errors!E11,Errors!L11))</f>
        <v>0</v>
      </c>
      <c r="BI12" s="316">
        <f ca="1">IF(OR(($A12=""),($F12=0)),"",SUM(Errors!F11,Errors!M11))</f>
        <v>0</v>
      </c>
      <c r="BJ12" s="34">
        <f ca="1">IF(OR(($A12=""),($F12=0)),"",SUM(Errors!G11,Errors!N11))</f>
        <v>0</v>
      </c>
      <c r="BK12" s="113">
        <f t="shared" si="20"/>
        <v>0</v>
      </c>
      <c r="BL12" s="165" t="str">
        <f t="shared" si="21"/>
        <v/>
      </c>
      <c r="BM12" s="165" t="str">
        <f t="shared" si="22"/>
        <v/>
      </c>
      <c r="BN12" s="327" t="str">
        <f t="shared" si="23"/>
        <v/>
      </c>
      <c r="BO12" s="416">
        <f ca="1">IF(OR(($A12=""),($F12=0)),"",SUM(Errors!C81,Errors!J81))</f>
        <v>0</v>
      </c>
      <c r="BP12" s="34">
        <f ca="1">IF(OR(($A12=""),($F12=0)),"",SUM(Errors!D81,Errors!K81))</f>
        <v>0</v>
      </c>
      <c r="BQ12" s="34">
        <f ca="1">IF(OR(($A12=""),($F12=0)),"",SUM(Errors!E81,Errors!L81))</f>
        <v>0</v>
      </c>
      <c r="BR12" s="34">
        <f ca="1">IF(OR(($A12=""),($F12=0)),"",SUM(Errors!F81,Errors!M81))</f>
        <v>0</v>
      </c>
      <c r="BS12" s="34">
        <f ca="1">IF(OR(($A12=""),($F12=0)),"",SUM(Errors!G81,Errors!N81))</f>
        <v>0</v>
      </c>
      <c r="BT12" s="348" t="str">
        <f t="shared" si="24"/>
        <v/>
      </c>
    </row>
    <row r="13" spans="1:72" s="137" customFormat="1" ht="19.5" customHeight="1">
      <c r="A13" s="423" t="str">
        <f ca="1">IF(ISBLANK(IBRF!$B18),"",IBRF!$B18)</f>
        <v>318</v>
      </c>
      <c r="B13" s="196" t="str">
        <f ca="1">IF(ISBLANK(IBRF!$C18),"",IBRF!$C18)</f>
        <v>WILLA HOEFLINCH</v>
      </c>
      <c r="C13" s="316">
        <f ca="1">IF((A13=""),"",SUM(LU!O16,LU!O115))</f>
        <v>0</v>
      </c>
      <c r="D13" s="316">
        <f ca="1">IF((A13=""),"",SUM(LU!D16,LU!D115))</f>
        <v>0</v>
      </c>
      <c r="E13" s="316">
        <f ca="1">IF((A13=""),"",SUM(LU!J16,LU!J115))</f>
        <v>7</v>
      </c>
      <c r="F13" s="207">
        <f ca="1">IF(A13="","",(SUM(C13:E13)-(SUMPRODUCT(--(Lineups!C$4:C$79=A13),--(Lineups!A$4:A$79="SP"))+SUMPRODUCT(--(Lineups!F$4:F$79=A13),--(Lineups!A$4:A$79="SP"))+SUMPRODUCT(--(Lineups!C$88:C$163=A13),--(Lineups!A$88:A$163="SP"))+SUMPRODUCT(--(Lineups!F$88:F$163=A13),--(Lineups!A$88:A$163="SP")))))</f>
        <v>7</v>
      </c>
      <c r="G13" s="327">
        <f ca="1">IF(OR((A13=""),(F13=0),((LU!D$3+LU!D$102)=0)),"",(F13/(LU!D$3+LU!D$102)))</f>
        <v>0.17073170731707318</v>
      </c>
      <c r="H13" s="61" t="str">
        <f ca="1">IF(OR((C13=0),(A13="")),"",SK!D195)</f>
        <v/>
      </c>
      <c r="I13" s="1" t="str">
        <f ca="1">IF(OR((A13=""),(SK!E195=""),(SK!E195=0)),"",(H13/SK!E195))</f>
        <v/>
      </c>
      <c r="J13" s="556" t="str">
        <f ca="1">IF(OR((A13=""),(C13=0)),"",SK!G195)</f>
        <v/>
      </c>
      <c r="K13" s="6" t="str">
        <f ca="1">IF(OR((A13=""),(C13=0)),"",SK!H195)</f>
        <v/>
      </c>
      <c r="L13" s="338" t="str">
        <f ca="1">IF(OR((A13=""),(C13=0)),"",SK!J195)</f>
        <v/>
      </c>
      <c r="M13" s="338" t="str">
        <f ca="1">IF(OR((A13=""),(C13=0)),"",SK!L195)</f>
        <v/>
      </c>
      <c r="N13" s="102" t="str">
        <f t="shared" si="1"/>
        <v/>
      </c>
      <c r="O13" s="521" t="str">
        <f ca="1">IF(OR((A13=""),(C13=0)),"",SK!I195)</f>
        <v/>
      </c>
      <c r="P13" s="310" t="str">
        <f t="shared" si="2"/>
        <v/>
      </c>
      <c r="Q13" s="316">
        <f ca="1">IF(OR((A13=""),(F13=0)),"",SUM(LU!Q62,LU!Q161))</f>
        <v>32</v>
      </c>
      <c r="R13" s="316">
        <f ca="1">IF(OR((A13=""),(F13=0)),"",SUM(LU!Q85,LU!Q184))</f>
        <v>19</v>
      </c>
      <c r="S13" s="113">
        <f ca="1">IF(OR((A13=""),(F13=0)),"",SUM(LU!Q39,LU!Q138))</f>
        <v>13</v>
      </c>
      <c r="T13" s="316" t="str">
        <f ca="1">IF(OR((A13=""),(C13=0)),"",SUM(LU!O39,LU!O138))</f>
        <v/>
      </c>
      <c r="U13" s="20" t="str">
        <f t="shared" si="3"/>
        <v/>
      </c>
      <c r="V13" s="421" t="str">
        <f ca="1">IF(OR((A13=""),(D13=0)),"",SUM(LU!D39,LU!D138))</f>
        <v/>
      </c>
      <c r="W13" s="20" t="str">
        <f t="shared" si="4"/>
        <v/>
      </c>
      <c r="X13" s="421">
        <f ca="1">IF(OR((A13=""),(E13=0)),"",SUM(LU!J39,LU!J138))</f>
        <v>13</v>
      </c>
      <c r="Y13" s="20">
        <f t="shared" ca="1" si="5"/>
        <v>1.8571428571428572</v>
      </c>
      <c r="Z13" s="310">
        <f t="shared" ca="1" si="25"/>
        <v>1.8571428571428572</v>
      </c>
      <c r="AA13" s="351">
        <f ca="1">IF(OR((A13=""),(F13=0),(Q$26="-"),(LU!$D$5=0)),"",(Q13-Q$26))</f>
        <v>-16.857142857142854</v>
      </c>
      <c r="AB13" s="351">
        <f ca="1">IF(OR((A13=""),(F13=0),(R$26="-"),(LU!$D$5=0)),"",(R13-R$26))</f>
        <v>-18.142857142857146</v>
      </c>
      <c r="AC13" s="351">
        <f t="shared" ca="1" si="6"/>
        <v>1.2857142857142918</v>
      </c>
      <c r="AD13" s="542" t="str">
        <f t="shared" si="7"/>
        <v/>
      </c>
      <c r="AE13" s="542" t="str">
        <f t="shared" si="8"/>
        <v/>
      </c>
      <c r="AF13" s="542">
        <f t="shared" ca="1" si="9"/>
        <v>1.1315170278637772</v>
      </c>
      <c r="AG13" s="175">
        <f ca="1">IF(OR(($A13=""),(Z13=""),(Z$26="-"),(LU!$D$5=0)),"",(Z13-Z$26))</f>
        <v>1.5615927909625389</v>
      </c>
      <c r="AH13" s="895">
        <f ca="1">IF(OR((A13=""),(F13=0)),"",SUM(PT!V17,PT!V18))</f>
        <v>1</v>
      </c>
      <c r="AI13" s="896"/>
      <c r="AJ13" s="423" t="str">
        <f t="shared" si="10"/>
        <v>318</v>
      </c>
      <c r="AK13" s="25" t="str">
        <f t="shared" si="0"/>
        <v>WILLA HOEFLINCH</v>
      </c>
      <c r="AL13" s="416">
        <f ca="1">IF(OR(($A13=""),($F13=0)),"",SUM(Actions!C82,Actions!J82))</f>
        <v>0</v>
      </c>
      <c r="AM13" s="34">
        <f ca="1">IF(OR(($A13=""),($F13=0)),"",SUM(Actions!D82,Actions!K82))</f>
        <v>0</v>
      </c>
      <c r="AN13" s="34">
        <f ca="1">IF(OR(($A13=""),($F13=0)),"",SUM(Actions!E82,Actions!L82))</f>
        <v>0</v>
      </c>
      <c r="AO13" s="34">
        <f ca="1">IF(OR(($A13=""),($F13=0)),"",SUM(Actions!F82,Actions!M82))</f>
        <v>0</v>
      </c>
      <c r="AP13" s="34">
        <f ca="1">IF(OR(($A13=""),($F13=0)),"",SUM(Actions!G82,Actions!N82))</f>
        <v>0</v>
      </c>
      <c r="AQ13" s="348">
        <f t="shared" si="11"/>
        <v>0</v>
      </c>
      <c r="AR13" s="358">
        <f ca="1">IF(OR(($A13=""),($F13=0)),"",SUM(Actions!C12,Actions!J12))</f>
        <v>0</v>
      </c>
      <c r="AS13" s="316">
        <f ca="1">IF(OR(($A13=""),($F13=0)),"",SUM(Actions!D12,Actions!K12))</f>
        <v>0</v>
      </c>
      <c r="AT13" s="316">
        <f ca="1">IF(OR(($A13=""),($F13=0)),"",SUM(Actions!E12,Actions!L12))</f>
        <v>0</v>
      </c>
      <c r="AU13" s="316">
        <f ca="1">IF(OR(($A13=""),($F13=0)),"",SUM(Actions!F12,Actions!M12))</f>
        <v>0</v>
      </c>
      <c r="AV13" s="316">
        <f ca="1">IF(OR(($A13=""),($F13=0)),"",SUM(Actions!G12,Actions!N12))</f>
        <v>0</v>
      </c>
      <c r="AW13" s="113">
        <f t="shared" si="12"/>
        <v>0</v>
      </c>
      <c r="AX13" s="207">
        <f t="shared" si="26"/>
        <v>0</v>
      </c>
      <c r="AY13" s="308">
        <f t="shared" si="13"/>
        <v>0</v>
      </c>
      <c r="AZ13" s="481">
        <f t="shared" si="14"/>
        <v>0</v>
      </c>
      <c r="BA13" s="300" t="str">
        <f t="shared" si="15"/>
        <v/>
      </c>
      <c r="BB13" s="351">
        <f t="shared" si="16"/>
        <v>0</v>
      </c>
      <c r="BC13" s="176" t="str">
        <f t="shared" si="17"/>
        <v/>
      </c>
      <c r="BD13" s="355">
        <f t="shared" si="18"/>
        <v>0</v>
      </c>
      <c r="BE13" s="327" t="str">
        <f t="shared" si="19"/>
        <v/>
      </c>
      <c r="BF13" s="503">
        <f ca="1">IF(OR(($A13=""),($F13=0)),"",SUM(Errors!C12,Errors!J12))</f>
        <v>0</v>
      </c>
      <c r="BG13" s="316">
        <f ca="1">IF(OR(($A13=""),($F13=0)),"",SUM(Errors!D12,Errors!K12))</f>
        <v>0</v>
      </c>
      <c r="BH13" s="316">
        <f ca="1">IF(OR(($A13=""),($F13=0)),"",SUM(Errors!E12,Errors!L12))</f>
        <v>0</v>
      </c>
      <c r="BI13" s="316">
        <f ca="1">IF(OR(($A13=""),($F13=0)),"",SUM(Errors!F12,Errors!M12))</f>
        <v>0</v>
      </c>
      <c r="BJ13" s="34">
        <f ca="1">IF(OR(($A13=""),($F13=0)),"",SUM(Errors!G12,Errors!N12))</f>
        <v>0</v>
      </c>
      <c r="BK13" s="113">
        <f t="shared" si="20"/>
        <v>0</v>
      </c>
      <c r="BL13" s="165" t="str">
        <f t="shared" si="21"/>
        <v/>
      </c>
      <c r="BM13" s="165" t="str">
        <f t="shared" si="22"/>
        <v/>
      </c>
      <c r="BN13" s="327" t="str">
        <f t="shared" si="23"/>
        <v/>
      </c>
      <c r="BO13" s="416">
        <f ca="1">IF(OR(($A13=""),($F13=0)),"",SUM(Errors!C82,Errors!J82))</f>
        <v>0</v>
      </c>
      <c r="BP13" s="34">
        <f ca="1">IF(OR(($A13=""),($F13=0)),"",SUM(Errors!D82,Errors!K82))</f>
        <v>0</v>
      </c>
      <c r="BQ13" s="34">
        <f ca="1">IF(OR(($A13=""),($F13=0)),"",SUM(Errors!E82,Errors!L82))</f>
        <v>0</v>
      </c>
      <c r="BR13" s="34">
        <f ca="1">IF(OR(($A13=""),($F13=0)),"",SUM(Errors!F82,Errors!M82))</f>
        <v>0</v>
      </c>
      <c r="BS13" s="34">
        <f ca="1">IF(OR(($A13=""),($F13=0)),"",SUM(Errors!G82,Errors!N82))</f>
        <v>0</v>
      </c>
      <c r="BT13" s="348" t="str">
        <f t="shared" si="24"/>
        <v/>
      </c>
    </row>
    <row r="14" spans="1:72" s="137" customFormat="1" ht="19.5" customHeight="1">
      <c r="A14" s="423" t="str">
        <f ca="1">IF(ISBLANK(IBRF!$B19),"",IBRF!$B19)</f>
        <v>4</v>
      </c>
      <c r="B14" s="196" t="str">
        <f ca="1">IF(ISBLANK(IBRF!$C19),"",IBRF!$C19)</f>
        <v>R.I.P. TIDE</v>
      </c>
      <c r="C14" s="316">
        <f ca="1">IF((A14=""),"",SUM(LU!O17,LU!O116))</f>
        <v>0</v>
      </c>
      <c r="D14" s="316">
        <f ca="1">IF((A14=""),"",SUM(LU!D17,LU!D116))</f>
        <v>9</v>
      </c>
      <c r="E14" s="316">
        <f ca="1">IF((A14=""),"",SUM(LU!J17,LU!J116))</f>
        <v>17</v>
      </c>
      <c r="F14" s="207">
        <f ca="1">IF(A14="","",(SUM(C14:E14)-(SUMPRODUCT(--(Lineups!C$4:C$79=A14),--(Lineups!A$4:A$79="SP"))+SUMPRODUCT(--(Lineups!F$4:F$79=A14),--(Lineups!A$4:A$79="SP"))+SUMPRODUCT(--(Lineups!C$88:C$163=A14),--(Lineups!A$88:A$163="SP"))+SUMPRODUCT(--(Lineups!F$88:F$163=A14),--(Lineups!A$88:A$163="SP")))))</f>
        <v>26</v>
      </c>
      <c r="G14" s="327">
        <f ca="1">IF(OR((A14=""),(F14=0),((LU!D$3+LU!D$102)=0)),"",(F14/(LU!D$3+LU!D$102)))</f>
        <v>0.63414634146341464</v>
      </c>
      <c r="H14" s="61" t="str">
        <f ca="1">IF(OR((C14=0),(A14="")),"",SK!D198)</f>
        <v/>
      </c>
      <c r="I14" s="1" t="str">
        <f ca="1">IF(OR((A14=""),(SK!E198=""),(SK!E198=0)),"",(H14/SK!E198))</f>
        <v/>
      </c>
      <c r="J14" s="556" t="str">
        <f ca="1">IF(OR((A14=""),(C14=0)),"",SK!G198)</f>
        <v/>
      </c>
      <c r="K14" s="6" t="str">
        <f ca="1">IF(OR((A14=""),(C14=0)),"",SK!H198)</f>
        <v/>
      </c>
      <c r="L14" s="338" t="str">
        <f ca="1">IF(OR((A14=""),(C14=0)),"",SK!J198)</f>
        <v/>
      </c>
      <c r="M14" s="338" t="str">
        <f ca="1">IF(OR((A14=""),(C14=0)),"",SK!L198)</f>
        <v/>
      </c>
      <c r="N14" s="102" t="str">
        <f t="shared" si="1"/>
        <v/>
      </c>
      <c r="O14" s="521" t="str">
        <f ca="1">IF(OR((A14=""),(C14=0)),"",SK!I198)</f>
        <v/>
      </c>
      <c r="P14" s="310" t="str">
        <f t="shared" si="2"/>
        <v/>
      </c>
      <c r="Q14" s="316">
        <f ca="1">IF(OR((A14=""),(F14=0)),"",SUM(LU!Q63,LU!Q162))</f>
        <v>95</v>
      </c>
      <c r="R14" s="316">
        <f ca="1">IF(OR((A14=""),(F14=0)),"",SUM(LU!Q86,LU!Q185))</f>
        <v>63</v>
      </c>
      <c r="S14" s="113">
        <f ca="1">IF(OR((A14=""),(F14=0)),"",SUM(LU!Q40,LU!Q139))</f>
        <v>32</v>
      </c>
      <c r="T14" s="316" t="str">
        <f ca="1">IF(OR((A14=""),(C14=0)),"",SUM(LU!O40,LU!O139))</f>
        <v/>
      </c>
      <c r="U14" s="20" t="str">
        <f t="shared" si="3"/>
        <v/>
      </c>
      <c r="V14" s="421">
        <f ca="1">IF(OR((A14=""),(D14=0)),"",SUM(LU!D40,LU!D139))</f>
        <v>3</v>
      </c>
      <c r="W14" s="20">
        <f t="shared" ca="1" si="4"/>
        <v>0.33333333333333331</v>
      </c>
      <c r="X14" s="421">
        <f ca="1">IF(OR((A14=""),(E14=0)),"",SUM(LU!J40,LU!J139))</f>
        <v>29</v>
      </c>
      <c r="Y14" s="20">
        <f t="shared" ca="1" si="5"/>
        <v>1.7058823529411764</v>
      </c>
      <c r="Z14" s="310">
        <f t="shared" ca="1" si="25"/>
        <v>1.2307692307692308</v>
      </c>
      <c r="AA14" s="351">
        <f ca="1">IF(OR((A14=""),(F14=0),(Q$26="-"),(LU!$D$5=0)),"",(Q14-Q$26))</f>
        <v>46.142857142857146</v>
      </c>
      <c r="AB14" s="351">
        <f ca="1">IF(OR((A14=""),(F14=0),(R$26="-"),(LU!$D$5=0)),"",(R14-R$26))</f>
        <v>25.857142857142854</v>
      </c>
      <c r="AC14" s="351">
        <f t="shared" ca="1" si="6"/>
        <v>20.285714285714292</v>
      </c>
      <c r="AD14" s="542" t="str">
        <f t="shared" si="7"/>
        <v/>
      </c>
      <c r="AE14" s="542">
        <f t="shared" ca="1" si="8"/>
        <v>-2.6315789473684181E-2</v>
      </c>
      <c r="AF14" s="542">
        <f t="shared" ca="1" si="9"/>
        <v>0.98025652366209637</v>
      </c>
      <c r="AG14" s="175">
        <f ca="1">IF(OR(($A14=""),(Z14=""),(Z$26="-"),(LU!$D$5=0)),"",(Z14-Z$26))</f>
        <v>0.93521916458891252</v>
      </c>
      <c r="AH14" s="895">
        <f ca="1">IF(OR((A14=""),(F14=0)),"",SUM(PT!V19,PT!V20))</f>
        <v>2</v>
      </c>
      <c r="AI14" s="896"/>
      <c r="AJ14" s="423" t="str">
        <f t="shared" si="10"/>
        <v>4</v>
      </c>
      <c r="AK14" s="25" t="str">
        <f t="shared" si="0"/>
        <v>R.I.P. TIDE</v>
      </c>
      <c r="AL14" s="416">
        <f ca="1">IF(OR(($A14=""),($F14=0)),"",SUM(Actions!C83,Actions!J83))</f>
        <v>0</v>
      </c>
      <c r="AM14" s="34">
        <f ca="1">IF(OR(($A14=""),($F14=0)),"",SUM(Actions!D83,Actions!K83))</f>
        <v>0</v>
      </c>
      <c r="AN14" s="34">
        <f ca="1">IF(OR(($A14=""),($F14=0)),"",SUM(Actions!E83,Actions!L83))</f>
        <v>0</v>
      </c>
      <c r="AO14" s="34">
        <f ca="1">IF(OR(($A14=""),($F14=0)),"",SUM(Actions!F83,Actions!M83))</f>
        <v>0</v>
      </c>
      <c r="AP14" s="34">
        <f ca="1">IF(OR(($A14=""),($F14=0)),"",SUM(Actions!G83,Actions!N83))</f>
        <v>0</v>
      </c>
      <c r="AQ14" s="348">
        <f t="shared" si="11"/>
        <v>0</v>
      </c>
      <c r="AR14" s="358">
        <f ca="1">IF(OR(($A14=""),($F14=0)),"",SUM(Actions!C13,Actions!J13))</f>
        <v>0</v>
      </c>
      <c r="AS14" s="316">
        <f ca="1">IF(OR(($A14=""),($F14=0)),"",SUM(Actions!D13,Actions!K13))</f>
        <v>0</v>
      </c>
      <c r="AT14" s="316">
        <f ca="1">IF(OR(($A14=""),($F14=0)),"",SUM(Actions!E13,Actions!L13))</f>
        <v>0</v>
      </c>
      <c r="AU14" s="316">
        <f ca="1">IF(OR(($A14=""),($F14=0)),"",SUM(Actions!F13,Actions!M13))</f>
        <v>0</v>
      </c>
      <c r="AV14" s="316">
        <f ca="1">IF(OR(($A14=""),($F14=0)),"",SUM(Actions!G13,Actions!N13))</f>
        <v>0</v>
      </c>
      <c r="AW14" s="113">
        <f t="shared" si="12"/>
        <v>0</v>
      </c>
      <c r="AX14" s="207">
        <f t="shared" si="26"/>
        <v>0</v>
      </c>
      <c r="AY14" s="308">
        <f t="shared" si="13"/>
        <v>0</v>
      </c>
      <c r="AZ14" s="481">
        <f t="shared" si="14"/>
        <v>0</v>
      </c>
      <c r="BA14" s="300" t="str">
        <f t="shared" si="15"/>
        <v/>
      </c>
      <c r="BB14" s="351">
        <f t="shared" si="16"/>
        <v>0</v>
      </c>
      <c r="BC14" s="176" t="str">
        <f t="shared" si="17"/>
        <v/>
      </c>
      <c r="BD14" s="355">
        <f t="shared" si="18"/>
        <v>0</v>
      </c>
      <c r="BE14" s="327" t="str">
        <f t="shared" si="19"/>
        <v/>
      </c>
      <c r="BF14" s="503">
        <f ca="1">IF(OR(($A14=""),($F14=0)),"",SUM(Errors!C13,Errors!J13))</f>
        <v>0</v>
      </c>
      <c r="BG14" s="316">
        <f ca="1">IF(OR(($A14=""),($F14=0)),"",SUM(Errors!D13,Errors!K13))</f>
        <v>0</v>
      </c>
      <c r="BH14" s="316">
        <f ca="1">IF(OR(($A14=""),($F14=0)),"",SUM(Errors!E13,Errors!L13))</f>
        <v>0</v>
      </c>
      <c r="BI14" s="316">
        <f ca="1">IF(OR(($A14=""),($F14=0)),"",SUM(Errors!F13,Errors!M13))</f>
        <v>0</v>
      </c>
      <c r="BJ14" s="34">
        <f ca="1">IF(OR(($A14=""),($F14=0)),"",SUM(Errors!G13,Errors!N13))</f>
        <v>0</v>
      </c>
      <c r="BK14" s="113">
        <f t="shared" si="20"/>
        <v>0</v>
      </c>
      <c r="BL14" s="165" t="str">
        <f t="shared" si="21"/>
        <v/>
      </c>
      <c r="BM14" s="165" t="str">
        <f t="shared" si="22"/>
        <v/>
      </c>
      <c r="BN14" s="327" t="str">
        <f t="shared" si="23"/>
        <v/>
      </c>
      <c r="BO14" s="416">
        <f ca="1">IF(OR(($A14=""),($F14=0)),"",SUM(Errors!C83,Errors!J83))</f>
        <v>0</v>
      </c>
      <c r="BP14" s="34">
        <f ca="1">IF(OR(($A14=""),($F14=0)),"",SUM(Errors!D83,Errors!K83))</f>
        <v>0</v>
      </c>
      <c r="BQ14" s="34">
        <f ca="1">IF(OR(($A14=""),($F14=0)),"",SUM(Errors!E83,Errors!L83))</f>
        <v>0</v>
      </c>
      <c r="BR14" s="34">
        <f ca="1">IF(OR(($A14=""),($F14=0)),"",SUM(Errors!F83,Errors!M83))</f>
        <v>0</v>
      </c>
      <c r="BS14" s="34">
        <f ca="1">IF(OR(($A14=""),($F14=0)),"",SUM(Errors!G83,Errors!N83))</f>
        <v>0</v>
      </c>
      <c r="BT14" s="348" t="str">
        <f t="shared" si="24"/>
        <v/>
      </c>
    </row>
    <row r="15" spans="1:72" s="137" customFormat="1" ht="19.5" customHeight="1">
      <c r="A15" s="423" t="str">
        <f ca="1">IF(ISBLANK(IBRF!$B20),"",IBRF!$B20)</f>
        <v>614</v>
      </c>
      <c r="B15" s="196" t="str">
        <f ca="1">IF(ISBLANK(IBRF!$C20),"",IBRF!$C20)</f>
        <v>G-ROCKET</v>
      </c>
      <c r="C15" s="316">
        <f ca="1">IF((A15=""),"",SUM(LU!O18,LU!O117))</f>
        <v>13</v>
      </c>
      <c r="D15" s="316">
        <f ca="1">IF((A15=""),"",SUM(LU!D18,LU!D117))</f>
        <v>0</v>
      </c>
      <c r="E15" s="316">
        <f ca="1">IF((A15=""),"",SUM(LU!J18,LU!J117))</f>
        <v>0</v>
      </c>
      <c r="F15" s="207">
        <f ca="1">IF(A15="","",(SUM(C15:E15)-(SUMPRODUCT(--(Lineups!C$4:C$79=A15),--(Lineups!A$4:A$79="SP"))+SUMPRODUCT(--(Lineups!F$4:F$79=A15),--(Lineups!A$4:A$79="SP"))+SUMPRODUCT(--(Lineups!C$88:C$163=A15),--(Lineups!A$88:A$163="SP"))+SUMPRODUCT(--(Lineups!F$88:F$163=A15),--(Lineups!A$88:A$163="SP")))))</f>
        <v>13</v>
      </c>
      <c r="G15" s="327">
        <f ca="1">IF(OR((A15=""),(F15=0),((LU!D$3+LU!D$102)=0)),"",(F15/(LU!D$3+LU!D$102)))</f>
        <v>0.31707317073170732</v>
      </c>
      <c r="H15" s="61">
        <f ca="1">IF(OR((C15=0),(A15="")),"",SK!D201)</f>
        <v>42</v>
      </c>
      <c r="I15" s="1">
        <f ca="1">IF(OR((A15=""),(SK!E201=""),(SK!E201=0)),"",(H15/SK!E201))</f>
        <v>3.2307692307692308</v>
      </c>
      <c r="J15" s="556">
        <f ca="1">IF(OR((A15=""),(C15=0)),"",SK!G201)</f>
        <v>1</v>
      </c>
      <c r="K15" s="6">
        <f ca="1">IF(OR((A15=""),(C15=0)),"",SK!H201)</f>
        <v>6</v>
      </c>
      <c r="L15" s="338">
        <f ca="1">IF(OR((A15=""),(C15=0)),"",SK!J201)</f>
        <v>5</v>
      </c>
      <c r="M15" s="338">
        <f ca="1">IF(OR((A15=""),(C15=0)),"",SK!L201)</f>
        <v>0</v>
      </c>
      <c r="N15" s="102">
        <f t="shared" ca="1" si="1"/>
        <v>0.46153846153846156</v>
      </c>
      <c r="O15" s="521">
        <f ca="1">IF(OR((A15=""),(C15=0)),"",SK!I201)</f>
        <v>19</v>
      </c>
      <c r="P15" s="310">
        <f t="shared" ca="1" si="2"/>
        <v>3.1666666666666665</v>
      </c>
      <c r="Q15" s="316">
        <f ca="1">IF(OR((A15=""),(F15=0)),"",SUM(LU!Q64,LU!Q163))</f>
        <v>42</v>
      </c>
      <c r="R15" s="316">
        <f ca="1">IF(OR((A15=""),(F15=0)),"",SUM(LU!Q87,LU!Q186))</f>
        <v>22</v>
      </c>
      <c r="S15" s="113">
        <f ca="1">IF(OR((A15=""),(F15=0)),"",SUM(LU!Q41,LU!Q140))</f>
        <v>20</v>
      </c>
      <c r="T15" s="316">
        <f ca="1">IF(OR((A15=""),(C15=0)),"",SUM(LU!O41,LU!O140))</f>
        <v>20</v>
      </c>
      <c r="U15" s="20">
        <f t="shared" ca="1" si="3"/>
        <v>1.5384615384615385</v>
      </c>
      <c r="V15" s="421" t="str">
        <f ca="1">IF(OR((A15=""),(D15=0)),"",SUM(LU!D41,LU!D140))</f>
        <v/>
      </c>
      <c r="W15" s="20" t="str">
        <f t="shared" si="4"/>
        <v/>
      </c>
      <c r="X15" s="421" t="str">
        <f ca="1">IF(OR((A15=""),(E15=0)),"",SUM(LU!J41,LU!J140))</f>
        <v/>
      </c>
      <c r="Y15" s="20" t="str">
        <f t="shared" si="5"/>
        <v/>
      </c>
      <c r="Z15" s="310">
        <f t="shared" ca="1" si="25"/>
        <v>1.5384615384615385</v>
      </c>
      <c r="AA15" s="351">
        <f ca="1">IF(OR((A15=""),(F15=0),(Q$26="-"),(LU!$D$5=0)),"",(Q15-Q$26))</f>
        <v>-6.8571428571428541</v>
      </c>
      <c r="AB15" s="351">
        <f ca="1">IF(OR((A15=""),(F15=0),(R$26="-"),(LU!$D$5=0)),"",(R15-R$26))</f>
        <v>-15.142857142857146</v>
      </c>
      <c r="AC15" s="351">
        <f t="shared" ca="1" si="6"/>
        <v>8.2857142857142918</v>
      </c>
      <c r="AD15" s="542">
        <f t="shared" ca="1" si="7"/>
        <v>1.9069597069597073</v>
      </c>
      <c r="AE15" s="542" t="str">
        <f t="shared" si="8"/>
        <v/>
      </c>
      <c r="AF15" s="542" t="str">
        <f t="shared" si="9"/>
        <v/>
      </c>
      <c r="AG15" s="175">
        <f ca="1">IF(OR(($A15=""),(Z15=""),(Z$26="-"),(LU!$D$5=0)),"",(Z15-Z$26))</f>
        <v>1.2429114722812202</v>
      </c>
      <c r="AH15" s="895">
        <f ca="1">IF(OR((A15=""),(F15=0)),"",SUM(PT!V21,PT!V22))</f>
        <v>1</v>
      </c>
      <c r="AI15" s="896"/>
      <c r="AJ15" s="423" t="str">
        <f t="shared" si="10"/>
        <v>614</v>
      </c>
      <c r="AK15" s="25" t="str">
        <f t="shared" si="0"/>
        <v>G-ROCKET</v>
      </c>
      <c r="AL15" s="416">
        <f ca="1">IF(OR(($A15=""),($F15=0)),"",SUM(Actions!C84,Actions!J84))</f>
        <v>0</v>
      </c>
      <c r="AM15" s="34">
        <f ca="1">IF(OR(($A15=""),($F15=0)),"",SUM(Actions!D84,Actions!K84))</f>
        <v>0</v>
      </c>
      <c r="AN15" s="34">
        <f ca="1">IF(OR(($A15=""),($F15=0)),"",SUM(Actions!E84,Actions!L84))</f>
        <v>0</v>
      </c>
      <c r="AO15" s="34">
        <f ca="1">IF(OR(($A15=""),($F15=0)),"",SUM(Actions!F84,Actions!M84))</f>
        <v>0</v>
      </c>
      <c r="AP15" s="34">
        <f ca="1">IF(OR(($A15=""),($F15=0)),"",SUM(Actions!G84,Actions!N84))</f>
        <v>0</v>
      </c>
      <c r="AQ15" s="348">
        <f t="shared" si="11"/>
        <v>0</v>
      </c>
      <c r="AR15" s="358">
        <f ca="1">IF(OR(($A15=""),($F15=0)),"",SUM(Actions!C14,Actions!J14))</f>
        <v>0</v>
      </c>
      <c r="AS15" s="316">
        <f ca="1">IF(OR(($A15=""),($F15=0)),"",SUM(Actions!D14,Actions!K14))</f>
        <v>0</v>
      </c>
      <c r="AT15" s="316">
        <f ca="1">IF(OR(($A15=""),($F15=0)),"",SUM(Actions!E14,Actions!L14))</f>
        <v>0</v>
      </c>
      <c r="AU15" s="316">
        <f ca="1">IF(OR(($A15=""),($F15=0)),"",SUM(Actions!F14,Actions!M14))</f>
        <v>0</v>
      </c>
      <c r="AV15" s="316">
        <f ca="1">IF(OR(($A15=""),($F15=0)),"",SUM(Actions!G14,Actions!N14))</f>
        <v>0</v>
      </c>
      <c r="AW15" s="113">
        <f t="shared" si="12"/>
        <v>0</v>
      </c>
      <c r="AX15" s="207">
        <f t="shared" si="26"/>
        <v>0</v>
      </c>
      <c r="AY15" s="308">
        <f t="shared" si="13"/>
        <v>0</v>
      </c>
      <c r="AZ15" s="481">
        <f t="shared" si="14"/>
        <v>0</v>
      </c>
      <c r="BA15" s="300" t="str">
        <f t="shared" si="15"/>
        <v/>
      </c>
      <c r="BB15" s="351">
        <f t="shared" si="16"/>
        <v>0</v>
      </c>
      <c r="BC15" s="176" t="str">
        <f t="shared" si="17"/>
        <v/>
      </c>
      <c r="BD15" s="355">
        <f t="shared" si="18"/>
        <v>0</v>
      </c>
      <c r="BE15" s="327" t="str">
        <f t="shared" si="19"/>
        <v/>
      </c>
      <c r="BF15" s="503">
        <f ca="1">IF(OR(($A15=""),($F15=0)),"",SUM(Errors!C14,Errors!J14))</f>
        <v>0</v>
      </c>
      <c r="BG15" s="316">
        <f ca="1">IF(OR(($A15=""),($F15=0)),"",SUM(Errors!D14,Errors!K14))</f>
        <v>0</v>
      </c>
      <c r="BH15" s="316">
        <f ca="1">IF(OR(($A15=""),($F15=0)),"",SUM(Errors!E14,Errors!L14))</f>
        <v>0</v>
      </c>
      <c r="BI15" s="316">
        <f ca="1">IF(OR(($A15=""),($F15=0)),"",SUM(Errors!F14,Errors!M14))</f>
        <v>0</v>
      </c>
      <c r="BJ15" s="34">
        <f ca="1">IF(OR(($A15=""),($F15=0)),"",SUM(Errors!G14,Errors!N14))</f>
        <v>0</v>
      </c>
      <c r="BK15" s="113">
        <f t="shared" si="20"/>
        <v>0</v>
      </c>
      <c r="BL15" s="165" t="str">
        <f t="shared" si="21"/>
        <v/>
      </c>
      <c r="BM15" s="165" t="str">
        <f t="shared" si="22"/>
        <v/>
      </c>
      <c r="BN15" s="327" t="str">
        <f t="shared" si="23"/>
        <v/>
      </c>
      <c r="BO15" s="416">
        <f ca="1">IF(OR(($A15=""),($F15=0)),"",SUM(Errors!C84,Errors!J84))</f>
        <v>0</v>
      </c>
      <c r="BP15" s="34">
        <f ca="1">IF(OR(($A15=""),($F15=0)),"",SUM(Errors!D84,Errors!K84))</f>
        <v>0</v>
      </c>
      <c r="BQ15" s="34">
        <f ca="1">IF(OR(($A15=""),($F15=0)),"",SUM(Errors!E84,Errors!L84))</f>
        <v>0</v>
      </c>
      <c r="BR15" s="34">
        <f ca="1">IF(OR(($A15=""),($F15=0)),"",SUM(Errors!F84,Errors!M84))</f>
        <v>0</v>
      </c>
      <c r="BS15" s="34">
        <f ca="1">IF(OR(($A15=""),($F15=0)),"",SUM(Errors!G84,Errors!N84))</f>
        <v>0</v>
      </c>
      <c r="BT15" s="348">
        <f t="shared" si="24"/>
        <v>0</v>
      </c>
    </row>
    <row r="16" spans="1:72" s="137" customFormat="1" ht="19.5" customHeight="1">
      <c r="A16" s="423" t="str">
        <f ca="1">IF(ISBLANK(IBRF!$B21),"",IBRF!$B21)</f>
        <v>69</v>
      </c>
      <c r="B16" s="196" t="str">
        <f ca="1">IF(ISBLANK(IBRF!$C21),"",IBRF!$C21)</f>
        <v>PUSHYCAT</v>
      </c>
      <c r="C16" s="316">
        <f ca="1">IF((A16=""),"",SUM(LU!O19,LU!O118))</f>
        <v>6</v>
      </c>
      <c r="D16" s="316">
        <f ca="1">IF((A16=""),"",SUM(LU!D19,LU!D118))</f>
        <v>0</v>
      </c>
      <c r="E16" s="316">
        <f ca="1">IF((A16=""),"",SUM(LU!J19,LU!J118))</f>
        <v>0</v>
      </c>
      <c r="F16" s="207">
        <f ca="1">IF(A16="","",(SUM(C16:E16)-(SUMPRODUCT(--(Lineups!C$4:C$79=A16),--(Lineups!A$4:A$79="SP"))+SUMPRODUCT(--(Lineups!F$4:F$79=A16),--(Lineups!A$4:A$79="SP"))+SUMPRODUCT(--(Lineups!C$88:C$163=A16),--(Lineups!A$88:A$163="SP"))+SUMPRODUCT(--(Lineups!F$88:F$163=A16),--(Lineups!A$88:A$163="SP")))))</f>
        <v>6</v>
      </c>
      <c r="G16" s="327">
        <f ca="1">IF(OR((A16=""),(F16=0),((LU!D$3+LU!D$102)=0)),"",(F16/(LU!D$3+LU!D$102)))</f>
        <v>0.14634146341463414</v>
      </c>
      <c r="H16" s="61">
        <f ca="1">IF(OR((C16=0),(A16="")),"",SK!D204)</f>
        <v>12</v>
      </c>
      <c r="I16" s="1">
        <f ca="1">IF(OR((A16=""),(SK!E204=""),(SK!E204=0)),"",(H16/SK!E204))</f>
        <v>2</v>
      </c>
      <c r="J16" s="556">
        <f ca="1">IF(OR((A16=""),(C16=0)),"",SK!G204)</f>
        <v>1</v>
      </c>
      <c r="K16" s="6">
        <f ca="1">IF(OR((A16=""),(C16=0)),"",SK!H204)</f>
        <v>3</v>
      </c>
      <c r="L16" s="338">
        <f ca="1">IF(OR((A16=""),(C16=0)),"",SK!J204)</f>
        <v>3</v>
      </c>
      <c r="M16" s="338">
        <f ca="1">IF(OR((A16=""),(C16=0)),"",SK!L204)</f>
        <v>1</v>
      </c>
      <c r="N16" s="102">
        <f t="shared" ca="1" si="1"/>
        <v>0.5</v>
      </c>
      <c r="O16" s="521">
        <f ca="1">IF(OR((A16=""),(C16=0)),"",SK!I204)</f>
        <v>6</v>
      </c>
      <c r="P16" s="310">
        <f t="shared" ca="1" si="2"/>
        <v>2</v>
      </c>
      <c r="Q16" s="316">
        <f ca="1">IF(OR((A16=""),(F16=0)),"",SUM(LU!Q65,LU!Q164))</f>
        <v>12</v>
      </c>
      <c r="R16" s="316">
        <f ca="1">IF(OR((A16=""),(F16=0)),"",SUM(LU!Q88,LU!Q187))</f>
        <v>20</v>
      </c>
      <c r="S16" s="113">
        <f ca="1">IF(OR((A16=""),(F16=0)),"",SUM(LU!Q42,LU!Q141))</f>
        <v>-8</v>
      </c>
      <c r="T16" s="316">
        <f ca="1">IF(OR((A16=""),(C16=0)),"",SUM(LU!O42,LU!O141))</f>
        <v>-8</v>
      </c>
      <c r="U16" s="20">
        <f t="shared" ca="1" si="3"/>
        <v>-1.3333333333333333</v>
      </c>
      <c r="V16" s="421" t="str">
        <f ca="1">IF(OR((A16=""),(D16=0)),"",SUM(LU!D42,LU!D141))</f>
        <v/>
      </c>
      <c r="W16" s="20" t="str">
        <f t="shared" si="4"/>
        <v/>
      </c>
      <c r="X16" s="421" t="str">
        <f ca="1">IF(OR((A16=""),(E16=0)),"",SUM(LU!J42,LU!J141))</f>
        <v/>
      </c>
      <c r="Y16" s="20" t="str">
        <f t="shared" si="5"/>
        <v/>
      </c>
      <c r="Z16" s="310">
        <f t="shared" ca="1" si="25"/>
        <v>-1.3333333333333333</v>
      </c>
      <c r="AA16" s="351">
        <f ca="1">IF(OR((A16=""),(F16=0),(Q$26="-"),(LU!$D$5=0)),"",(Q16-Q$26))</f>
        <v>-36.857142857142854</v>
      </c>
      <c r="AB16" s="351">
        <f ca="1">IF(OR((A16=""),(F16=0),(R$26="-"),(LU!$D$5=0)),"",(R16-R$26))</f>
        <v>-17.142857142857146</v>
      </c>
      <c r="AC16" s="351">
        <f t="shared" ca="1" si="6"/>
        <v>-19.714285714285708</v>
      </c>
      <c r="AD16" s="542">
        <f t="shared" ca="1" si="7"/>
        <v>-0.96483516483516463</v>
      </c>
      <c r="AE16" s="542" t="str">
        <f t="shared" si="8"/>
        <v/>
      </c>
      <c r="AF16" s="542" t="str">
        <f t="shared" si="9"/>
        <v/>
      </c>
      <c r="AG16" s="175">
        <f ca="1">IF(OR(($A16=""),(Z16=""),(Z$26="-"),(LU!$D$5=0)),"",(Z16-Z$26))</f>
        <v>-1.6288833995136516</v>
      </c>
      <c r="AH16" s="895">
        <f ca="1">IF(OR((A16=""),(F16=0)),"",SUM(PT!V23,PT!V24))</f>
        <v>1</v>
      </c>
      <c r="AI16" s="896"/>
      <c r="AJ16" s="423" t="str">
        <f t="shared" si="10"/>
        <v>69</v>
      </c>
      <c r="AK16" s="25" t="str">
        <f t="shared" si="0"/>
        <v>PUSHYCAT</v>
      </c>
      <c r="AL16" s="416">
        <f ca="1">IF(OR(($A16=""),($F16=0)),"",SUM(Actions!C85,Actions!J85))</f>
        <v>0</v>
      </c>
      <c r="AM16" s="34">
        <f ca="1">IF(OR(($A16=""),($F16=0)),"",SUM(Actions!D85,Actions!K85))</f>
        <v>0</v>
      </c>
      <c r="AN16" s="34">
        <f ca="1">IF(OR(($A16=""),($F16=0)),"",SUM(Actions!E85,Actions!L85))</f>
        <v>0</v>
      </c>
      <c r="AO16" s="34">
        <f ca="1">IF(OR(($A16=""),($F16=0)),"",SUM(Actions!F85,Actions!M85))</f>
        <v>0</v>
      </c>
      <c r="AP16" s="34">
        <f ca="1">IF(OR(($A16=""),($F16=0)),"",SUM(Actions!G85,Actions!N85))</f>
        <v>0</v>
      </c>
      <c r="AQ16" s="348">
        <f t="shared" si="11"/>
        <v>0</v>
      </c>
      <c r="AR16" s="358">
        <f ca="1">IF(OR(($A16=""),($F16=0)),"",SUM(Actions!C15,Actions!J15))</f>
        <v>0</v>
      </c>
      <c r="AS16" s="316">
        <f ca="1">IF(OR(($A16=""),($F16=0)),"",SUM(Actions!D15,Actions!K15))</f>
        <v>0</v>
      </c>
      <c r="AT16" s="316">
        <f ca="1">IF(OR(($A16=""),($F16=0)),"",SUM(Actions!E15,Actions!L15))</f>
        <v>0</v>
      </c>
      <c r="AU16" s="316">
        <f ca="1">IF(OR(($A16=""),($F16=0)),"",SUM(Actions!F15,Actions!M15))</f>
        <v>0</v>
      </c>
      <c r="AV16" s="316">
        <f ca="1">IF(OR(($A16=""),($F16=0)),"",SUM(Actions!G15,Actions!N15))</f>
        <v>0</v>
      </c>
      <c r="AW16" s="113">
        <f t="shared" si="12"/>
        <v>0</v>
      </c>
      <c r="AX16" s="207">
        <f t="shared" si="26"/>
        <v>0</v>
      </c>
      <c r="AY16" s="308">
        <f t="shared" si="13"/>
        <v>0</v>
      </c>
      <c r="AZ16" s="481">
        <f t="shared" si="14"/>
        <v>0</v>
      </c>
      <c r="BA16" s="300" t="str">
        <f t="shared" si="15"/>
        <v/>
      </c>
      <c r="BB16" s="351">
        <f t="shared" si="16"/>
        <v>0</v>
      </c>
      <c r="BC16" s="176" t="str">
        <f t="shared" si="17"/>
        <v/>
      </c>
      <c r="BD16" s="355">
        <f t="shared" si="18"/>
        <v>0</v>
      </c>
      <c r="BE16" s="327" t="str">
        <f t="shared" si="19"/>
        <v/>
      </c>
      <c r="BF16" s="503">
        <f ca="1">IF(OR(($A16=""),($F16=0)),"",SUM(Errors!C15,Errors!J15))</f>
        <v>0</v>
      </c>
      <c r="BG16" s="316">
        <f ca="1">IF(OR(($A16=""),($F16=0)),"",SUM(Errors!D15,Errors!K15))</f>
        <v>0</v>
      </c>
      <c r="BH16" s="316">
        <f ca="1">IF(OR(($A16=""),($F16=0)),"",SUM(Errors!E15,Errors!L15))</f>
        <v>0</v>
      </c>
      <c r="BI16" s="316">
        <f ca="1">IF(OR(($A16=""),($F16=0)),"",SUM(Errors!F15,Errors!M15))</f>
        <v>0</v>
      </c>
      <c r="BJ16" s="34">
        <f ca="1">IF(OR(($A16=""),($F16=0)),"",SUM(Errors!G15,Errors!N15))</f>
        <v>0</v>
      </c>
      <c r="BK16" s="113">
        <f t="shared" si="20"/>
        <v>0</v>
      </c>
      <c r="BL16" s="165" t="str">
        <f t="shared" si="21"/>
        <v/>
      </c>
      <c r="BM16" s="165" t="str">
        <f t="shared" si="22"/>
        <v/>
      </c>
      <c r="BN16" s="327" t="str">
        <f t="shared" si="23"/>
        <v/>
      </c>
      <c r="BO16" s="416">
        <f ca="1">IF(OR(($A16=""),($F16=0)),"",SUM(Errors!C85,Errors!J85))</f>
        <v>0</v>
      </c>
      <c r="BP16" s="34">
        <f ca="1">IF(OR(($A16=""),($F16=0)),"",SUM(Errors!D85,Errors!K85))</f>
        <v>0</v>
      </c>
      <c r="BQ16" s="34">
        <f ca="1">IF(OR(($A16=""),($F16=0)),"",SUM(Errors!E85,Errors!L85))</f>
        <v>0</v>
      </c>
      <c r="BR16" s="34">
        <f ca="1">IF(OR(($A16=""),($F16=0)),"",SUM(Errors!F85,Errors!M85))</f>
        <v>0</v>
      </c>
      <c r="BS16" s="34">
        <f ca="1">IF(OR(($A16=""),($F16=0)),"",SUM(Errors!G85,Errors!N85))</f>
        <v>0</v>
      </c>
      <c r="BT16" s="348">
        <f t="shared" si="24"/>
        <v>0</v>
      </c>
    </row>
    <row r="17" spans="1:72" s="137" customFormat="1" ht="19.5" customHeight="1">
      <c r="A17" s="423" t="str">
        <f ca="1">IF(ISBLANK(IBRF!$B22),"",IBRF!$B22)</f>
        <v>7</v>
      </c>
      <c r="B17" s="196" t="str">
        <f ca="1">IF(ISBLANK(IBRF!$C22),"",IBRF!$C22)</f>
        <v>DORA THE DESTROYER</v>
      </c>
      <c r="C17" s="316">
        <f ca="1">IF((A17=""),"",SUM(LU!O20,LU!O119))</f>
        <v>0</v>
      </c>
      <c r="D17" s="316">
        <f ca="1">IF((A17=""),"",SUM(LU!D20,LU!D119))</f>
        <v>6</v>
      </c>
      <c r="E17" s="316">
        <f ca="1">IF((A17=""),"",SUM(LU!J20,LU!J119))</f>
        <v>19</v>
      </c>
      <c r="F17" s="207">
        <f ca="1">IF(A17="","",(SUM(C17:E17)-(SUMPRODUCT(--(Lineups!C$4:C$79=A17),--(Lineups!A$4:A$79="SP"))+SUMPRODUCT(--(Lineups!F$4:F$79=A17),--(Lineups!A$4:A$79="SP"))+SUMPRODUCT(--(Lineups!C$88:C$163=A17),--(Lineups!A$88:A$163="SP"))+SUMPRODUCT(--(Lineups!F$88:F$163=A17),--(Lineups!A$88:A$163="SP")))))</f>
        <v>25</v>
      </c>
      <c r="G17" s="327">
        <f ca="1">IF(OR((A17=""),(F17=0),((LU!D$3+LU!D$102)=0)),"",(F17/(LU!D$3+LU!D$102)))</f>
        <v>0.6097560975609756</v>
      </c>
      <c r="H17" s="61" t="str">
        <f ca="1">IF(OR((C17=0),(A17="")),"",SK!D207)</f>
        <v/>
      </c>
      <c r="I17" s="1" t="str">
        <f ca="1">IF(OR((A17=""),(SK!E207=""),(SK!E207=0)),"",(H17/SK!E207))</f>
        <v/>
      </c>
      <c r="J17" s="556" t="str">
        <f ca="1">IF(OR((A17=""),(C17=0)),"",SK!G207)</f>
        <v/>
      </c>
      <c r="K17" s="6" t="str">
        <f ca="1">IF(OR((A17=""),(C17=0)),"",SK!H207)</f>
        <v/>
      </c>
      <c r="L17" s="338" t="str">
        <f ca="1">IF(OR((A17=""),(C17=0)),"",SK!J207)</f>
        <v/>
      </c>
      <c r="M17" s="338" t="str">
        <f ca="1">IF(OR((A17=""),(C17=0)),"",SK!L207)</f>
        <v/>
      </c>
      <c r="N17" s="102" t="str">
        <f t="shared" si="1"/>
        <v/>
      </c>
      <c r="O17" s="521" t="str">
        <f ca="1">IF(OR((A17=""),(C17=0)),"",SK!I207)</f>
        <v/>
      </c>
      <c r="P17" s="310" t="str">
        <f t="shared" si="2"/>
        <v/>
      </c>
      <c r="Q17" s="316">
        <f ca="1">IF(OR((A17=""),(F17=0)),"",SUM(LU!Q66,LU!Q165))</f>
        <v>115</v>
      </c>
      <c r="R17" s="316">
        <f ca="1">IF(OR((A17=""),(F17=0)),"",SUM(LU!Q89,LU!Q188))</f>
        <v>47</v>
      </c>
      <c r="S17" s="113">
        <f ca="1">IF(OR((A17=""),(F17=0)),"",SUM(LU!Q43,LU!Q142))</f>
        <v>68</v>
      </c>
      <c r="T17" s="316" t="str">
        <f ca="1">IF(OR((A17=""),(C17=0)),"",SUM(LU!O43,LU!O142))</f>
        <v/>
      </c>
      <c r="U17" s="20" t="str">
        <f t="shared" si="3"/>
        <v/>
      </c>
      <c r="V17" s="421">
        <f ca="1">IF(OR((A17=""),(D17=0)),"",SUM(LU!D43,LU!D142))</f>
        <v>0</v>
      </c>
      <c r="W17" s="20">
        <f t="shared" ca="1" si="4"/>
        <v>0</v>
      </c>
      <c r="X17" s="421">
        <f ca="1">IF(OR((A17=""),(E17=0)),"",SUM(LU!J43,LU!J142))</f>
        <v>68</v>
      </c>
      <c r="Y17" s="20">
        <f t="shared" ca="1" si="5"/>
        <v>3.5789473684210527</v>
      </c>
      <c r="Z17" s="310">
        <f t="shared" ca="1" si="25"/>
        <v>2.72</v>
      </c>
      <c r="AA17" s="351">
        <f ca="1">IF(OR((A17=""),(F17=0),(Q$26="-"),(LU!$D$5=0)),"",(Q17-Q$26))</f>
        <v>66.142857142857139</v>
      </c>
      <c r="AB17" s="351">
        <f ca="1">IF(OR((A17=""),(F17=0),(R$26="-"),(LU!$D$5=0)),"",(R17-R$26))</f>
        <v>9.8571428571428541</v>
      </c>
      <c r="AC17" s="351">
        <f t="shared" ca="1" si="6"/>
        <v>56.285714285714285</v>
      </c>
      <c r="AD17" s="542" t="str">
        <f t="shared" si="7"/>
        <v/>
      </c>
      <c r="AE17" s="542">
        <f t="shared" ca="1" si="8"/>
        <v>-0.3596491228070175</v>
      </c>
      <c r="AF17" s="542">
        <f t="shared" ca="1" si="9"/>
        <v>2.8533215391419726</v>
      </c>
      <c r="AG17" s="175">
        <f ca="1">IF(OR(($A17=""),(Z17=""),(Z$26="-"),(LU!$D$5=0)),"",(Z17-Z$26))</f>
        <v>2.4244499338196821</v>
      </c>
      <c r="AH17" s="895">
        <f ca="1">IF(OR((A17=""),(F17=0)),"",SUM(PT!V25,PT!V26))</f>
        <v>2</v>
      </c>
      <c r="AI17" s="896"/>
      <c r="AJ17" s="423" t="str">
        <f t="shared" si="10"/>
        <v>7</v>
      </c>
      <c r="AK17" s="25" t="str">
        <f t="shared" si="0"/>
        <v>DORA THE DESTROYER</v>
      </c>
      <c r="AL17" s="416">
        <f ca="1">IF(OR(($A17=""),($F17=0)),"",SUM(Actions!C86,Actions!J86))</f>
        <v>0</v>
      </c>
      <c r="AM17" s="34">
        <f ca="1">IF(OR(($A17=""),($F17=0)),"",SUM(Actions!D86,Actions!K86))</f>
        <v>0</v>
      </c>
      <c r="AN17" s="34">
        <f ca="1">IF(OR(($A17=""),($F17=0)),"",SUM(Actions!E86,Actions!L86))</f>
        <v>0</v>
      </c>
      <c r="AO17" s="34">
        <f ca="1">IF(OR(($A17=""),($F17=0)),"",SUM(Actions!F86,Actions!M86))</f>
        <v>0</v>
      </c>
      <c r="AP17" s="34">
        <f ca="1">IF(OR(($A17=""),($F17=0)),"",SUM(Actions!G86,Actions!N86))</f>
        <v>0</v>
      </c>
      <c r="AQ17" s="348">
        <f t="shared" si="11"/>
        <v>0</v>
      </c>
      <c r="AR17" s="358">
        <f ca="1">IF(OR(($A17=""),($F17=0)),"",SUM(Actions!C16,Actions!J16))</f>
        <v>0</v>
      </c>
      <c r="AS17" s="316">
        <f ca="1">IF(OR(($A17=""),($F17=0)),"",SUM(Actions!D16,Actions!K16))</f>
        <v>0</v>
      </c>
      <c r="AT17" s="316">
        <f ca="1">IF(OR(($A17=""),($F17=0)),"",SUM(Actions!E16,Actions!L16))</f>
        <v>0</v>
      </c>
      <c r="AU17" s="316">
        <f ca="1">IF(OR(($A17=""),($F17=0)),"",SUM(Actions!F16,Actions!M16))</f>
        <v>0</v>
      </c>
      <c r="AV17" s="316">
        <f ca="1">IF(OR(($A17=""),($F17=0)),"",SUM(Actions!G16,Actions!N16))</f>
        <v>0</v>
      </c>
      <c r="AW17" s="113">
        <f t="shared" si="12"/>
        <v>0</v>
      </c>
      <c r="AX17" s="207">
        <f t="shared" si="26"/>
        <v>0</v>
      </c>
      <c r="AY17" s="308">
        <f t="shared" si="13"/>
        <v>0</v>
      </c>
      <c r="AZ17" s="481">
        <f t="shared" si="14"/>
        <v>0</v>
      </c>
      <c r="BA17" s="300" t="str">
        <f t="shared" si="15"/>
        <v/>
      </c>
      <c r="BB17" s="351">
        <f t="shared" si="16"/>
        <v>0</v>
      </c>
      <c r="BC17" s="176" t="str">
        <f t="shared" si="17"/>
        <v/>
      </c>
      <c r="BD17" s="355">
        <f t="shared" si="18"/>
        <v>0</v>
      </c>
      <c r="BE17" s="327" t="str">
        <f t="shared" si="19"/>
        <v/>
      </c>
      <c r="BF17" s="503">
        <f ca="1">IF(OR(($A17=""),($F17=0)),"",SUM(Errors!C16,Errors!J16))</f>
        <v>0</v>
      </c>
      <c r="BG17" s="316">
        <f ca="1">IF(OR(($A17=""),($F17=0)),"",SUM(Errors!D16,Errors!K16))</f>
        <v>0</v>
      </c>
      <c r="BH17" s="316">
        <f ca="1">IF(OR(($A17=""),($F17=0)),"",SUM(Errors!E16,Errors!L16))</f>
        <v>0</v>
      </c>
      <c r="BI17" s="316">
        <f ca="1">IF(OR(($A17=""),($F17=0)),"",SUM(Errors!F16,Errors!M16))</f>
        <v>0</v>
      </c>
      <c r="BJ17" s="34">
        <f ca="1">IF(OR(($A17=""),($F17=0)),"",SUM(Errors!G16,Errors!N16))</f>
        <v>0</v>
      </c>
      <c r="BK17" s="113">
        <f t="shared" si="20"/>
        <v>0</v>
      </c>
      <c r="BL17" s="165" t="str">
        <f t="shared" si="21"/>
        <v/>
      </c>
      <c r="BM17" s="165" t="str">
        <f t="shared" si="22"/>
        <v/>
      </c>
      <c r="BN17" s="327" t="str">
        <f t="shared" si="23"/>
        <v/>
      </c>
      <c r="BO17" s="416">
        <f ca="1">IF(OR(($A17=""),($F17=0)),"",SUM(Errors!C86,Errors!J86))</f>
        <v>0</v>
      </c>
      <c r="BP17" s="34">
        <f ca="1">IF(OR(($A17=""),($F17=0)),"",SUM(Errors!D86,Errors!K86))</f>
        <v>0</v>
      </c>
      <c r="BQ17" s="34">
        <f ca="1">IF(OR(($A17=""),($F17=0)),"",SUM(Errors!E86,Errors!L86))</f>
        <v>0</v>
      </c>
      <c r="BR17" s="34">
        <f ca="1">IF(OR(($A17=""),($F17=0)),"",SUM(Errors!F86,Errors!M86))</f>
        <v>0</v>
      </c>
      <c r="BS17" s="34">
        <f ca="1">IF(OR(($A17=""),($F17=0)),"",SUM(Errors!G86,Errors!N86))</f>
        <v>0</v>
      </c>
      <c r="BT17" s="348" t="str">
        <f t="shared" si="24"/>
        <v/>
      </c>
    </row>
    <row r="18" spans="1:72" s="137" customFormat="1" ht="19.5" customHeight="1">
      <c r="A18" s="423" t="str">
        <f ca="1">IF(ISBLANK(IBRF!$B23),"",IBRF!$B23)</f>
        <v>76</v>
      </c>
      <c r="B18" s="196" t="str">
        <f ca="1">IF(ISBLANK(IBRF!$C23),"",IBRF!$C23)</f>
        <v>MAIDEN AMERICA</v>
      </c>
      <c r="C18" s="316">
        <f ca="1">IF((A18=""),"",SUM(LU!O21,LU!O120))</f>
        <v>14</v>
      </c>
      <c r="D18" s="316">
        <f ca="1">IF((A18=""),"",SUM(LU!D21,LU!D120))</f>
        <v>0</v>
      </c>
      <c r="E18" s="316">
        <f ca="1">IF((A18=""),"",SUM(LU!J21,LU!J120))</f>
        <v>0</v>
      </c>
      <c r="F18" s="207">
        <f ca="1">IF(A18="","",(SUM(C18:E18)-(SUMPRODUCT(--(Lineups!C$4:C$79=A18),--(Lineups!A$4:A$79="SP"))+SUMPRODUCT(--(Lineups!F$4:F$79=A18),--(Lineups!A$4:A$79="SP"))+SUMPRODUCT(--(Lineups!C$88:C$163=A18),--(Lineups!A$88:A$163="SP"))+SUMPRODUCT(--(Lineups!F$88:F$163=A18),--(Lineups!A$88:A$163="SP")))))</f>
        <v>14</v>
      </c>
      <c r="G18" s="327">
        <f ca="1">IF(OR((A18=""),(F18=0),((LU!D$3+LU!D$102)=0)),"",(F18/(LU!D$3+LU!D$102)))</f>
        <v>0.34146341463414637</v>
      </c>
      <c r="H18" s="61">
        <f ca="1">IF(OR((C18=0),(A18="")),"",SK!D210)</f>
        <v>75</v>
      </c>
      <c r="I18" s="1">
        <f ca="1">IF(OR((A18=""),(SK!E210=""),(SK!E210=0)),"",(H18/SK!E210))</f>
        <v>5.3571428571428568</v>
      </c>
      <c r="J18" s="556">
        <f ca="1">IF(OR((A18=""),(C18=0)),"",SK!G210)</f>
        <v>1</v>
      </c>
      <c r="K18" s="6">
        <f ca="1">IF(OR((A18=""),(C18=0)),"",SK!H210)</f>
        <v>9</v>
      </c>
      <c r="L18" s="338">
        <f ca="1">IF(OR((A18=""),(C18=0)),"",SK!J210)</f>
        <v>6</v>
      </c>
      <c r="M18" s="338">
        <f ca="1">IF(OR((A18=""),(C18=0)),"",SK!L210)</f>
        <v>0</v>
      </c>
      <c r="N18" s="102">
        <f t="shared" ca="1" si="1"/>
        <v>0.6428571428571429</v>
      </c>
      <c r="O18" s="521">
        <f ca="1">IF(OR((A18=""),(C18=0)),"",SK!I210)</f>
        <v>75</v>
      </c>
      <c r="P18" s="310">
        <f t="shared" ca="1" si="2"/>
        <v>8.3333333333333339</v>
      </c>
      <c r="Q18" s="316">
        <f ca="1">IF(OR((A18=""),(F18=0)),"",SUM(LU!Q67,LU!Q166))</f>
        <v>75</v>
      </c>
      <c r="R18" s="316">
        <f ca="1">IF(OR((A18=""),(F18=0)),"",SUM(LU!Q90,LU!Q189))</f>
        <v>29</v>
      </c>
      <c r="S18" s="113">
        <f ca="1">IF(OR((A18=""),(F18=0)),"",SUM(LU!Q44,LU!Q143))</f>
        <v>46</v>
      </c>
      <c r="T18" s="316">
        <f ca="1">IF(OR((A18=""),(C18=0)),"",SUM(LU!O44,LU!O143))</f>
        <v>46</v>
      </c>
      <c r="U18" s="20">
        <f t="shared" ca="1" si="3"/>
        <v>3.2857142857142856</v>
      </c>
      <c r="V18" s="421" t="str">
        <f ca="1">IF(OR((A18=""),(D18=0)),"",SUM(LU!D44,LU!D143))</f>
        <v/>
      </c>
      <c r="W18" s="20" t="str">
        <f t="shared" si="4"/>
        <v/>
      </c>
      <c r="X18" s="421" t="str">
        <f ca="1">IF(OR((A18=""),(E18=0)),"",SUM(LU!J44,LU!J143))</f>
        <v/>
      </c>
      <c r="Y18" s="20" t="str">
        <f t="shared" si="5"/>
        <v/>
      </c>
      <c r="Z18" s="310">
        <f t="shared" ca="1" si="25"/>
        <v>3.2857142857142856</v>
      </c>
      <c r="AA18" s="351">
        <f ca="1">IF(OR((A18=""),(F18=0),(Q$26="-"),(LU!$D$5=0)),"",(Q18-Q$26))</f>
        <v>26.142857142857146</v>
      </c>
      <c r="AB18" s="351">
        <f ca="1">IF(OR((A18=""),(F18=0),(R$26="-"),(LU!$D$5=0)),"",(R18-R$26))</f>
        <v>-8.1428571428571459</v>
      </c>
      <c r="AC18" s="351">
        <f t="shared" ca="1" si="6"/>
        <v>34.285714285714292</v>
      </c>
      <c r="AD18" s="542">
        <f t="shared" ca="1" si="7"/>
        <v>3.6542124542124541</v>
      </c>
      <c r="AE18" s="542" t="str">
        <f t="shared" si="8"/>
        <v/>
      </c>
      <c r="AF18" s="542" t="str">
        <f t="shared" si="9"/>
        <v/>
      </c>
      <c r="AG18" s="175">
        <f ca="1">IF(OR(($A18=""),(Z18=""),(Z$26="-"),(LU!$D$5=0)),"",(Z18-Z$26))</f>
        <v>2.9901642195339675</v>
      </c>
      <c r="AH18" s="895">
        <f ca="1">IF(OR((A18=""),(F18=0)),"",SUM(PT!V27,PT!V28))</f>
        <v>0</v>
      </c>
      <c r="AI18" s="896"/>
      <c r="AJ18" s="423" t="str">
        <f t="shared" si="10"/>
        <v>76</v>
      </c>
      <c r="AK18" s="25" t="str">
        <f t="shared" si="0"/>
        <v>MAIDEN AMERICA</v>
      </c>
      <c r="AL18" s="416">
        <f ca="1">IF(OR(($A18=""),($F18=0)),"",SUM(Actions!C87,Actions!J87))</f>
        <v>0</v>
      </c>
      <c r="AM18" s="34">
        <f ca="1">IF(OR(($A18=""),($F18=0)),"",SUM(Actions!D87,Actions!K87))</f>
        <v>0</v>
      </c>
      <c r="AN18" s="34">
        <f ca="1">IF(OR(($A18=""),($F18=0)),"",SUM(Actions!E87,Actions!L87))</f>
        <v>0</v>
      </c>
      <c r="AO18" s="34">
        <f ca="1">IF(OR(($A18=""),($F18=0)),"",SUM(Actions!F87,Actions!M87))</f>
        <v>0</v>
      </c>
      <c r="AP18" s="34">
        <f ca="1">IF(OR(($A18=""),($F18=0)),"",SUM(Actions!G87,Actions!N87))</f>
        <v>0</v>
      </c>
      <c r="AQ18" s="348">
        <f t="shared" si="11"/>
        <v>0</v>
      </c>
      <c r="AR18" s="358">
        <f ca="1">IF(OR(($A18=""),($F18=0)),"",SUM(Actions!C17,Actions!J17))</f>
        <v>0</v>
      </c>
      <c r="AS18" s="316">
        <f ca="1">IF(OR(($A18=""),($F18=0)),"",SUM(Actions!D17,Actions!K17))</f>
        <v>0</v>
      </c>
      <c r="AT18" s="316">
        <f ca="1">IF(OR(($A18=""),($F18=0)),"",SUM(Actions!E17,Actions!L17))</f>
        <v>0</v>
      </c>
      <c r="AU18" s="316">
        <f ca="1">IF(OR(($A18=""),($F18=0)),"",SUM(Actions!F17,Actions!M17))</f>
        <v>0</v>
      </c>
      <c r="AV18" s="316">
        <f ca="1">IF(OR(($A18=""),($F18=0)),"",SUM(Actions!G17,Actions!N17))</f>
        <v>0</v>
      </c>
      <c r="AW18" s="113">
        <f t="shared" si="12"/>
        <v>0</v>
      </c>
      <c r="AX18" s="207">
        <f t="shared" si="26"/>
        <v>0</v>
      </c>
      <c r="AY18" s="308">
        <f t="shared" si="13"/>
        <v>0</v>
      </c>
      <c r="AZ18" s="481">
        <f t="shared" si="14"/>
        <v>0</v>
      </c>
      <c r="BA18" s="300" t="str">
        <f t="shared" si="15"/>
        <v/>
      </c>
      <c r="BB18" s="351">
        <f t="shared" si="16"/>
        <v>0</v>
      </c>
      <c r="BC18" s="176" t="str">
        <f t="shared" si="17"/>
        <v/>
      </c>
      <c r="BD18" s="355">
        <f t="shared" si="18"/>
        <v>0</v>
      </c>
      <c r="BE18" s="327" t="str">
        <f t="shared" si="19"/>
        <v/>
      </c>
      <c r="BF18" s="503">
        <f ca="1">IF(OR(($A18=""),($F18=0)),"",SUM(Errors!C17,Errors!J17))</f>
        <v>0</v>
      </c>
      <c r="BG18" s="316">
        <f ca="1">IF(OR(($A18=""),($F18=0)),"",SUM(Errors!D17,Errors!K17))</f>
        <v>0</v>
      </c>
      <c r="BH18" s="316">
        <f ca="1">IF(OR(($A18=""),($F18=0)),"",SUM(Errors!E17,Errors!L17))</f>
        <v>0</v>
      </c>
      <c r="BI18" s="316">
        <f ca="1">IF(OR(($A18=""),($F18=0)),"",SUM(Errors!F17,Errors!M17))</f>
        <v>0</v>
      </c>
      <c r="BJ18" s="34">
        <f ca="1">IF(OR(($A18=""),($F18=0)),"",SUM(Errors!G17,Errors!N17))</f>
        <v>0</v>
      </c>
      <c r="BK18" s="113">
        <f t="shared" si="20"/>
        <v>0</v>
      </c>
      <c r="BL18" s="165" t="str">
        <f t="shared" si="21"/>
        <v/>
      </c>
      <c r="BM18" s="165" t="str">
        <f t="shared" si="22"/>
        <v/>
      </c>
      <c r="BN18" s="327" t="str">
        <f t="shared" si="23"/>
        <v/>
      </c>
      <c r="BO18" s="416">
        <f ca="1">IF(OR(($A18=""),($F18=0)),"",SUM(Errors!C87,Errors!J87))</f>
        <v>0</v>
      </c>
      <c r="BP18" s="34">
        <f ca="1">IF(OR(($A18=""),($F18=0)),"",SUM(Errors!D87,Errors!K87))</f>
        <v>0</v>
      </c>
      <c r="BQ18" s="34">
        <f ca="1">IF(OR(($A18=""),($F18=0)),"",SUM(Errors!E87,Errors!L87))</f>
        <v>0</v>
      </c>
      <c r="BR18" s="34">
        <f ca="1">IF(OR(($A18=""),($F18=0)),"",SUM(Errors!F87,Errors!M87))</f>
        <v>0</v>
      </c>
      <c r="BS18" s="34">
        <f ca="1">IF(OR(($A18=""),($F18=0)),"",SUM(Errors!G87,Errors!N87))</f>
        <v>0</v>
      </c>
      <c r="BT18" s="348">
        <f t="shared" si="24"/>
        <v>0</v>
      </c>
    </row>
    <row r="19" spans="1:72" s="137" customFormat="1" ht="19.5" customHeight="1">
      <c r="A19" s="423" t="str">
        <f ca="1">IF(ISBLANK(IBRF!$B24),"",IBRF!$B24)</f>
        <v>95</v>
      </c>
      <c r="B19" s="196" t="str">
        <f ca="1">IF(ISBLANK(IBRF!$C24),"",IBRF!$C24)</f>
        <v>MUTANT JEAN</v>
      </c>
      <c r="C19" s="316">
        <f ca="1">IF((A19=""),"",SUM(LU!O22,LU!O121))</f>
        <v>0</v>
      </c>
      <c r="D19" s="316">
        <f ca="1">IF((A19=""),"",SUM(LU!D22,LU!D121))</f>
        <v>0</v>
      </c>
      <c r="E19" s="316">
        <f ca="1">IF((A19=""),"",SUM(LU!J22,LU!J121))</f>
        <v>17</v>
      </c>
      <c r="F19" s="207">
        <f ca="1">IF(A19="","",(SUM(C19:E19)-(SUMPRODUCT(--(Lineups!C$4:C$79=A19),--(Lineups!A$4:A$79="SP"))+SUMPRODUCT(--(Lineups!F$4:F$79=A19),--(Lineups!A$4:A$79="SP"))+SUMPRODUCT(--(Lineups!C$88:C$163=A19),--(Lineups!A$88:A$163="SP"))+SUMPRODUCT(--(Lineups!F$88:F$163=A19),--(Lineups!A$88:A$163="SP")))))</f>
        <v>17</v>
      </c>
      <c r="G19" s="327">
        <f ca="1">IF(OR((A19=""),(F19=0),((LU!D$3+LU!D$102)=0)),"",(F19/(LU!D$3+LU!D$102)))</f>
        <v>0.41463414634146339</v>
      </c>
      <c r="H19" s="61" t="str">
        <f ca="1">IF(OR((C19=0),(A19="")),"",SK!D213)</f>
        <v/>
      </c>
      <c r="I19" s="1" t="str">
        <f ca="1">IF(OR((A19=""),(SK!E213=""),(SK!E213=0)),"",(H19/SK!E213))</f>
        <v/>
      </c>
      <c r="J19" s="556" t="str">
        <f ca="1">IF(OR((A19=""),(C19=0)),"",SK!G213)</f>
        <v/>
      </c>
      <c r="K19" s="6" t="str">
        <f ca="1">IF(OR((A19=""),(C19=0)),"",SK!H213)</f>
        <v/>
      </c>
      <c r="L19" s="338" t="str">
        <f ca="1">IF(OR((A19=""),(C19=0)),"",SK!J213)</f>
        <v/>
      </c>
      <c r="M19" s="338" t="str">
        <f ca="1">IF(OR((A19=""),(C19=0)),"",SK!L213)</f>
        <v/>
      </c>
      <c r="N19" s="102" t="str">
        <f t="shared" si="1"/>
        <v/>
      </c>
      <c r="O19" s="521" t="str">
        <f ca="1">IF(OR((A19=""),(C19=0)),"",SK!I213)</f>
        <v/>
      </c>
      <c r="P19" s="310" t="str">
        <f t="shared" si="2"/>
        <v/>
      </c>
      <c r="Q19" s="316">
        <f ca="1">IF(OR((A19=""),(F19=0)),"",SUM(LU!Q68,LU!Q167))</f>
        <v>29</v>
      </c>
      <c r="R19" s="316">
        <f ca="1">IF(OR((A19=""),(F19=0)),"",SUM(LU!Q91,LU!Q190))</f>
        <v>65</v>
      </c>
      <c r="S19" s="113">
        <f ca="1">IF(OR((A19=""),(F19=0)),"",SUM(LU!Q45,LU!Q144))</f>
        <v>-36</v>
      </c>
      <c r="T19" s="316" t="str">
        <f ca="1">IF(OR((A19=""),(C19=0)),"",SUM(LU!O45,LU!O144))</f>
        <v/>
      </c>
      <c r="U19" s="20" t="str">
        <f t="shared" si="3"/>
        <v/>
      </c>
      <c r="V19" s="421" t="str">
        <f ca="1">IF(OR((A19=""),(D19=0)),"",SUM(LU!D45,LU!D144))</f>
        <v/>
      </c>
      <c r="W19" s="20" t="str">
        <f t="shared" si="4"/>
        <v/>
      </c>
      <c r="X19" s="421">
        <f ca="1">IF(OR((A19=""),(E19=0)),"",SUM(LU!J45,LU!J144))</f>
        <v>-36</v>
      </c>
      <c r="Y19" s="20">
        <f t="shared" ca="1" si="5"/>
        <v>-2.1176470588235294</v>
      </c>
      <c r="Z19" s="310">
        <f t="shared" ca="1" si="25"/>
        <v>-2.1176470588235294</v>
      </c>
      <c r="AA19" s="351">
        <f ca="1">IF(OR((A19=""),(F19=0),(Q$26="-"),(LU!$D$5=0)),"",(Q19-Q$26))</f>
        <v>-19.857142857142854</v>
      </c>
      <c r="AB19" s="351">
        <f ca="1">IF(OR((A19=""),(F19=0),(R$26="-"),(LU!$D$5=0)),"",(R19-R$26))</f>
        <v>27.857142857142854</v>
      </c>
      <c r="AC19" s="351">
        <f t="shared" ca="1" si="6"/>
        <v>-47.714285714285708</v>
      </c>
      <c r="AD19" s="542" t="str">
        <f t="shared" si="7"/>
        <v/>
      </c>
      <c r="AE19" s="542" t="str">
        <f t="shared" si="8"/>
        <v/>
      </c>
      <c r="AF19" s="542">
        <f t="shared" ca="1" si="9"/>
        <v>-2.8432728881026095</v>
      </c>
      <c r="AG19" s="175">
        <f ca="1">IF(OR(($A19=""),(Z19=""),(Z$26="-"),(LU!$D$5=0)),"",(Z19-Z$26))</f>
        <v>-2.4131971250038475</v>
      </c>
      <c r="AH19" s="895">
        <f ca="1">IF(OR((A19=""),(F19=0)),"",SUM(PT!V29,PT!V30))</f>
        <v>3</v>
      </c>
      <c r="AI19" s="896"/>
      <c r="AJ19" s="423" t="str">
        <f t="shared" si="10"/>
        <v>95</v>
      </c>
      <c r="AK19" s="25" t="str">
        <f t="shared" si="0"/>
        <v>MUTANT JEAN</v>
      </c>
      <c r="AL19" s="416">
        <f ca="1">IF(OR(($A19=""),($F19=0)),"",SUM(Actions!C88,Actions!J88))</f>
        <v>0</v>
      </c>
      <c r="AM19" s="34">
        <f ca="1">IF(OR(($A19=""),($F19=0)),"",SUM(Actions!D88,Actions!K88))</f>
        <v>0</v>
      </c>
      <c r="AN19" s="34">
        <f ca="1">IF(OR(($A19=""),($F19=0)),"",SUM(Actions!E88,Actions!L88))</f>
        <v>0</v>
      </c>
      <c r="AO19" s="34">
        <f ca="1">IF(OR(($A19=""),($F19=0)),"",SUM(Actions!F88,Actions!M88))</f>
        <v>0</v>
      </c>
      <c r="AP19" s="34">
        <f ca="1">IF(OR(($A19=""),($F19=0)),"",SUM(Actions!G88,Actions!N88))</f>
        <v>0</v>
      </c>
      <c r="AQ19" s="348">
        <f t="shared" si="11"/>
        <v>0</v>
      </c>
      <c r="AR19" s="358">
        <f ca="1">IF(OR(($A19=""),($F19=0)),"",SUM(Actions!C18,Actions!J18))</f>
        <v>0</v>
      </c>
      <c r="AS19" s="316">
        <f ca="1">IF(OR(($A19=""),($F19=0)),"",SUM(Actions!D18,Actions!K18))</f>
        <v>0</v>
      </c>
      <c r="AT19" s="316">
        <f ca="1">IF(OR(($A19=""),($F19=0)),"",SUM(Actions!E18,Actions!L18))</f>
        <v>0</v>
      </c>
      <c r="AU19" s="316">
        <f ca="1">IF(OR(($A19=""),($F19=0)),"",SUM(Actions!F18,Actions!M18))</f>
        <v>0</v>
      </c>
      <c r="AV19" s="316">
        <f ca="1">IF(OR(($A19=""),($F19=0)),"",SUM(Actions!G18,Actions!N18))</f>
        <v>0</v>
      </c>
      <c r="AW19" s="113">
        <f t="shared" si="12"/>
        <v>0</v>
      </c>
      <c r="AX19" s="207">
        <f t="shared" si="26"/>
        <v>0</v>
      </c>
      <c r="AY19" s="308">
        <f t="shared" si="13"/>
        <v>0</v>
      </c>
      <c r="AZ19" s="481">
        <f t="shared" si="14"/>
        <v>0</v>
      </c>
      <c r="BA19" s="300" t="str">
        <f t="shared" si="15"/>
        <v/>
      </c>
      <c r="BB19" s="351">
        <f t="shared" si="16"/>
        <v>0</v>
      </c>
      <c r="BC19" s="176" t="str">
        <f t="shared" si="17"/>
        <v/>
      </c>
      <c r="BD19" s="355">
        <f t="shared" si="18"/>
        <v>0</v>
      </c>
      <c r="BE19" s="327" t="str">
        <f t="shared" si="19"/>
        <v/>
      </c>
      <c r="BF19" s="503">
        <f ca="1">IF(OR(($A19=""),($F19=0)),"",SUM(Errors!C18,Errors!J18))</f>
        <v>0</v>
      </c>
      <c r="BG19" s="316">
        <f ca="1">IF(OR(($A19=""),($F19=0)),"",SUM(Errors!D18,Errors!K18))</f>
        <v>0</v>
      </c>
      <c r="BH19" s="316">
        <f ca="1">IF(OR(($A19=""),($F19=0)),"",SUM(Errors!E18,Errors!L18))</f>
        <v>0</v>
      </c>
      <c r="BI19" s="316">
        <f ca="1">IF(OR(($A19=""),($F19=0)),"",SUM(Errors!F18,Errors!M18))</f>
        <v>0</v>
      </c>
      <c r="BJ19" s="34">
        <f ca="1">IF(OR(($A19=""),($F19=0)),"",SUM(Errors!G18,Errors!N18))</f>
        <v>0</v>
      </c>
      <c r="BK19" s="113">
        <f t="shared" si="20"/>
        <v>0</v>
      </c>
      <c r="BL19" s="165" t="str">
        <f t="shared" si="21"/>
        <v/>
      </c>
      <c r="BM19" s="165" t="str">
        <f t="shared" si="22"/>
        <v/>
      </c>
      <c r="BN19" s="327" t="str">
        <f t="shared" si="23"/>
        <v/>
      </c>
      <c r="BO19" s="416">
        <f ca="1">IF(OR(($A19=""),($F19=0)),"",SUM(Errors!C88,Errors!J88))</f>
        <v>0</v>
      </c>
      <c r="BP19" s="34">
        <f ca="1">IF(OR(($A19=""),($F19=0)),"",SUM(Errors!D88,Errors!K88))</f>
        <v>0</v>
      </c>
      <c r="BQ19" s="34">
        <f ca="1">IF(OR(($A19=""),($F19=0)),"",SUM(Errors!E88,Errors!L88))</f>
        <v>0</v>
      </c>
      <c r="BR19" s="34">
        <f ca="1">IF(OR(($A19=""),($F19=0)),"",SUM(Errors!F88,Errors!M88))</f>
        <v>0</v>
      </c>
      <c r="BS19" s="34">
        <f ca="1">IF(OR(($A19=""),($F19=0)),"",SUM(Errors!G88,Errors!N88))</f>
        <v>0</v>
      </c>
      <c r="BT19" s="348" t="str">
        <f t="shared" si="24"/>
        <v/>
      </c>
    </row>
    <row r="20" spans="1:72" s="137" customFormat="1" ht="19.5" customHeight="1">
      <c r="A20" s="423" t="str">
        <f ca="1">IF(ISBLANK(IBRF!$B25),"",IBRF!$B25)</f>
        <v>1980</v>
      </c>
      <c r="B20" s="196" t="str">
        <f ca="1">IF(ISBLANK(IBRF!$C25),"",IBRF!$C25)</f>
        <v>SHIVA DIVA (ALT)</v>
      </c>
      <c r="C20" s="316">
        <f ca="1">IF((A20=""),"",SUM(LU!O23,LU!O122))</f>
        <v>0</v>
      </c>
      <c r="D20" s="316">
        <f ca="1">IF((A20=""),"",SUM(LU!D23,LU!D122))</f>
        <v>0</v>
      </c>
      <c r="E20" s="316">
        <f ca="1">IF((A20=""),"",SUM(LU!J23,LU!J122))</f>
        <v>0</v>
      </c>
      <c r="F20" s="207">
        <f ca="1">IF(A20="","",(SUM(C20:E20)-(SUMPRODUCT(--(Lineups!C$4:C$79=A20),--(Lineups!A$4:A$79="SP"))+SUMPRODUCT(--(Lineups!F$4:F$79=A20),--(Lineups!A$4:A$79="SP"))+SUMPRODUCT(--(Lineups!C$88:C$163=A20),--(Lineups!A$88:A$163="SP"))+SUMPRODUCT(--(Lineups!F$88:F$163=A20),--(Lineups!A$88:A$163="SP")))))</f>
        <v>0</v>
      </c>
      <c r="G20" s="327" t="str">
        <f ca="1">IF(OR((A20=""),(F20=0),((LU!D$3+LU!D$102)=0)),"",(F20/(LU!D$3+LU!D$102)))</f>
        <v/>
      </c>
      <c r="H20" s="61" t="str">
        <f ca="1">IF(OR((C20=0),(A20="")),"",SK!D216)</f>
        <v/>
      </c>
      <c r="I20" s="1" t="str">
        <f ca="1">IF(OR((A20=""),(SK!E216=""),(SK!E216=0)),"",(H20/SK!E216))</f>
        <v/>
      </c>
      <c r="J20" s="556" t="str">
        <f ca="1">IF(OR((A20=""),(C20=0)),"",SK!G216)</f>
        <v/>
      </c>
      <c r="K20" s="6" t="str">
        <f ca="1">IF(OR((A20=""),(C20=0)),"",SK!H216)</f>
        <v/>
      </c>
      <c r="L20" s="338" t="str">
        <f ca="1">IF(OR((A20=""),(C20=0)),"",SK!J216)</f>
        <v/>
      </c>
      <c r="M20" s="338" t="str">
        <f ca="1">IF(OR((A20=""),(C20=0)),"",SK!L216)</f>
        <v/>
      </c>
      <c r="N20" s="102" t="str">
        <f t="shared" si="1"/>
        <v/>
      </c>
      <c r="O20" s="521" t="str">
        <f ca="1">IF(OR((A20=""),(C20=0)),"",SK!I216)</f>
        <v/>
      </c>
      <c r="P20" s="310" t="str">
        <f t="shared" si="2"/>
        <v/>
      </c>
      <c r="Q20" s="316" t="str">
        <f ca="1">IF(OR((A20=""),(F20=0)),"",SUM(LU!Q69,LU!Q168))</f>
        <v/>
      </c>
      <c r="R20" s="316" t="str">
        <f ca="1">IF(OR((A20=""),(F20=0)),"",SUM(LU!Q92,LU!Q191))</f>
        <v/>
      </c>
      <c r="S20" s="113" t="str">
        <f ca="1">IF(OR((A20=""),(F20=0)),"",SUM(LU!Q46,LU!Q145))</f>
        <v/>
      </c>
      <c r="T20" s="316" t="str">
        <f ca="1">IF(OR((A20=""),(C20=0)),"",SUM(LU!O46,LU!O145))</f>
        <v/>
      </c>
      <c r="U20" s="20" t="str">
        <f t="shared" si="3"/>
        <v/>
      </c>
      <c r="V20" s="421" t="str">
        <f ca="1">IF(OR((A20=""),(D20=0)),"",SUM(LU!D46,LU!D145))</f>
        <v/>
      </c>
      <c r="W20" s="20" t="str">
        <f t="shared" si="4"/>
        <v/>
      </c>
      <c r="X20" s="421" t="str">
        <f ca="1">IF(OR((A20=""),(E20=0)),"",SUM(LU!J46,LU!J145))</f>
        <v/>
      </c>
      <c r="Y20" s="20" t="str">
        <f t="shared" si="5"/>
        <v/>
      </c>
      <c r="Z20" s="310" t="str">
        <f t="shared" si="25"/>
        <v/>
      </c>
      <c r="AA20" s="351" t="str">
        <f ca="1">IF(OR((A20=""),(F20=0),(Q$26="-"),(LU!$D$5=0)),"",(Q20-Q$26))</f>
        <v/>
      </c>
      <c r="AB20" s="351" t="str">
        <f ca="1">IF(OR((A20=""),(F20=0),(R$26="-"),(LU!$D$5=0)),"",(R20-R$26))</f>
        <v/>
      </c>
      <c r="AC20" s="351" t="str">
        <f t="shared" ca="1" si="6"/>
        <v/>
      </c>
      <c r="AD20" s="542" t="str">
        <f t="shared" si="7"/>
        <v/>
      </c>
      <c r="AE20" s="542" t="str">
        <f t="shared" si="8"/>
        <v/>
      </c>
      <c r="AF20" s="542" t="str">
        <f t="shared" si="9"/>
        <v/>
      </c>
      <c r="AG20" s="175" t="str">
        <f ca="1">IF(OR(($A20=""),(Z20=""),(Z$26="-"),(LU!$D$5=0)),"",(Z20-Z$26))</f>
        <v/>
      </c>
      <c r="AH20" s="895" t="str">
        <f ca="1">IF(OR((A20=""),(F20=0)),"",SUM(PT!V31,PT!V32))</f>
        <v/>
      </c>
      <c r="AI20" s="896"/>
      <c r="AJ20" s="423" t="str">
        <f t="shared" si="10"/>
        <v>1980</v>
      </c>
      <c r="AK20" s="25" t="str">
        <f t="shared" si="0"/>
        <v>SHIVA DIVA (ALT)</v>
      </c>
      <c r="AL20" s="416" t="str">
        <f ca="1">IF(OR(($A20=""),($F20=0)),"",SUM(Actions!C89,Actions!J89))</f>
        <v/>
      </c>
      <c r="AM20" s="34" t="str">
        <f ca="1">IF(OR(($A20=""),($F20=0)),"",SUM(Actions!D89,Actions!K89))</f>
        <v/>
      </c>
      <c r="AN20" s="34" t="str">
        <f ca="1">IF(OR(($A20=""),($F20=0)),"",SUM(Actions!E89,Actions!L89))</f>
        <v/>
      </c>
      <c r="AO20" s="34" t="str">
        <f ca="1">IF(OR(($A20=""),($F20=0)),"",SUM(Actions!F89,Actions!M89))</f>
        <v/>
      </c>
      <c r="AP20" s="34" t="str">
        <f ca="1">IF(OR(($A20=""),($F20=0)),"",SUM(Actions!G89,Actions!N89))</f>
        <v/>
      </c>
      <c r="AQ20" s="348" t="str">
        <f t="shared" si="11"/>
        <v/>
      </c>
      <c r="AR20" s="358" t="str">
        <f ca="1">IF(OR(($A20=""),($F20=0)),"",SUM(Actions!C19,Actions!J19))</f>
        <v/>
      </c>
      <c r="AS20" s="316" t="str">
        <f ca="1">IF(OR(($A20=""),($F20=0)),"",SUM(Actions!D19,Actions!K19))</f>
        <v/>
      </c>
      <c r="AT20" s="316" t="str">
        <f ca="1">IF(OR(($A20=""),($F20=0)),"",SUM(Actions!E19,Actions!L19))</f>
        <v/>
      </c>
      <c r="AU20" s="316" t="str">
        <f ca="1">IF(OR(($A20=""),($F20=0)),"",SUM(Actions!F19,Actions!M19))</f>
        <v/>
      </c>
      <c r="AV20" s="316" t="str">
        <f ca="1">IF(OR(($A20=""),($F20=0)),"",SUM(Actions!G19,Actions!N19))</f>
        <v/>
      </c>
      <c r="AW20" s="113" t="str">
        <f t="shared" si="12"/>
        <v/>
      </c>
      <c r="AX20" s="207" t="str">
        <f t="shared" si="26"/>
        <v/>
      </c>
      <c r="AY20" s="308" t="str">
        <f t="shared" si="13"/>
        <v/>
      </c>
      <c r="AZ20" s="481" t="str">
        <f t="shared" si="14"/>
        <v/>
      </c>
      <c r="BA20" s="300" t="str">
        <f t="shared" si="15"/>
        <v/>
      </c>
      <c r="BB20" s="351" t="str">
        <f t="shared" si="16"/>
        <v/>
      </c>
      <c r="BC20" s="176" t="str">
        <f t="shared" si="17"/>
        <v/>
      </c>
      <c r="BD20" s="355" t="str">
        <f t="shared" si="18"/>
        <v/>
      </c>
      <c r="BE20" s="327" t="str">
        <f t="shared" si="19"/>
        <v/>
      </c>
      <c r="BF20" s="503" t="str">
        <f ca="1">IF(OR(($A20=""),($F20=0)),"",SUM(Errors!C19,Errors!J19))</f>
        <v/>
      </c>
      <c r="BG20" s="316" t="str">
        <f ca="1">IF(OR(($A20=""),($F20=0)),"",SUM(Errors!D19,Errors!K19))</f>
        <v/>
      </c>
      <c r="BH20" s="316" t="str">
        <f ca="1">IF(OR(($A20=""),($F20=0)),"",SUM(Errors!E19,Errors!L19))</f>
        <v/>
      </c>
      <c r="BI20" s="316" t="str">
        <f ca="1">IF(OR(($A20=""),($F20=0)),"",SUM(Errors!F19,Errors!M19))</f>
        <v/>
      </c>
      <c r="BJ20" s="34" t="str">
        <f ca="1">IF(OR(($A20=""),($F20=0)),"",SUM(Errors!G19,Errors!N19))</f>
        <v/>
      </c>
      <c r="BK20" s="113" t="str">
        <f t="shared" si="20"/>
        <v/>
      </c>
      <c r="BL20" s="165" t="str">
        <f t="shared" si="21"/>
        <v/>
      </c>
      <c r="BM20" s="165" t="str">
        <f t="shared" si="22"/>
        <v/>
      </c>
      <c r="BN20" s="327" t="str">
        <f t="shared" si="23"/>
        <v/>
      </c>
      <c r="BO20" s="416" t="str">
        <f ca="1">IF(OR(($A20=""),($F20=0)),"",SUM(Errors!C89,Errors!J89))</f>
        <v/>
      </c>
      <c r="BP20" s="34" t="str">
        <f ca="1">IF(OR(($A20=""),($F20=0)),"",SUM(Errors!D89,Errors!K89))</f>
        <v/>
      </c>
      <c r="BQ20" s="34" t="str">
        <f ca="1">IF(OR(($A20=""),($F20=0)),"",SUM(Errors!E89,Errors!L89))</f>
        <v/>
      </c>
      <c r="BR20" s="34" t="str">
        <f ca="1">IF(OR(($A20=""),($F20=0)),"",SUM(Errors!F89,Errors!M89))</f>
        <v/>
      </c>
      <c r="BS20" s="34" t="str">
        <f ca="1">IF(OR(($A20=""),($F20=0)),"",SUM(Errors!G89,Errors!N89))</f>
        <v/>
      </c>
      <c r="BT20" s="348" t="str">
        <f t="shared" si="24"/>
        <v/>
      </c>
    </row>
    <row r="21" spans="1:72" s="137" customFormat="1" ht="19.5" customHeight="1">
      <c r="A21" s="423" t="str">
        <f ca="1">IF(ISBLANK(IBRF!$B26),"",IBRF!$B26)</f>
        <v>313</v>
      </c>
      <c r="B21" s="196" t="str">
        <f ca="1">IF(ISBLANK(IBRF!$C26),"",IBRF!$C26)</f>
        <v>HATERADE (ALT)</v>
      </c>
      <c r="C21" s="316">
        <f ca="1">IF((A21=""),"",SUM(LU!O24,LU!O123))</f>
        <v>0</v>
      </c>
      <c r="D21" s="316">
        <f ca="1">IF((A21=""),"",SUM(LU!D24,LU!D123))</f>
        <v>0</v>
      </c>
      <c r="E21" s="316">
        <f ca="1">IF((A21=""),"",SUM(LU!J24,LU!J123))</f>
        <v>0</v>
      </c>
      <c r="F21" s="207">
        <f ca="1">IF(A21="","",(SUM(C21:E21)-(SUMPRODUCT(--(Lineups!C$4:C$79=A21),--(Lineups!A$4:A$79="SP"))+SUMPRODUCT(--(Lineups!F$4:F$79=A21),--(Lineups!A$4:A$79="SP"))+SUMPRODUCT(--(Lineups!C$88:C$163=A21),--(Lineups!A$88:A$163="SP"))+SUMPRODUCT(--(Lineups!F$88:F$163=A21),--(Lineups!A$88:A$163="SP")))))</f>
        <v>0</v>
      </c>
      <c r="G21" s="327" t="str">
        <f ca="1">IF(OR((A21=""),(F21=0),((LU!D$3+LU!D$102)=0)),"",(F21/(LU!D$3+LU!D$102)))</f>
        <v/>
      </c>
      <c r="H21" s="61" t="str">
        <f ca="1">IF(OR((C21=0),(A21="")),"",SK!D219)</f>
        <v/>
      </c>
      <c r="I21" s="1" t="str">
        <f ca="1">IF(OR((A21=""),(SK!E219=""),(SK!E219=0)),"",(H21/SK!E219))</f>
        <v/>
      </c>
      <c r="J21" s="556" t="str">
        <f ca="1">IF(OR((A21=""),(C21=0)),"",SK!G219)</f>
        <v/>
      </c>
      <c r="K21" s="6" t="str">
        <f ca="1">IF(OR((A21=""),(C21=0)),"",SK!H219)</f>
        <v/>
      </c>
      <c r="L21" s="338" t="str">
        <f ca="1">IF(OR((A21=""),(C21=0)),"",SK!J219)</f>
        <v/>
      </c>
      <c r="M21" s="338" t="str">
        <f ca="1">IF(OR((A21=""),(C21=0)),"",SK!L219)</f>
        <v/>
      </c>
      <c r="N21" s="102" t="str">
        <f t="shared" si="1"/>
        <v/>
      </c>
      <c r="O21" s="521" t="str">
        <f ca="1">IF(OR((A21=""),(C21=0)),"",SK!I219)</f>
        <v/>
      </c>
      <c r="P21" s="310" t="str">
        <f t="shared" si="2"/>
        <v/>
      </c>
      <c r="Q21" s="316" t="str">
        <f ca="1">IF(OR((A21=""),(F21=0)),"",SUM(LU!Q70,LU!Q169))</f>
        <v/>
      </c>
      <c r="R21" s="316" t="str">
        <f ca="1">IF(OR((A21=""),(F21=0)),"",SUM(LU!Q93,LU!Q192))</f>
        <v/>
      </c>
      <c r="S21" s="113" t="str">
        <f ca="1">IF(OR((A21=""),(F21=0)),"",SUM(LU!Q47,LU!Q146))</f>
        <v/>
      </c>
      <c r="T21" s="316" t="str">
        <f ca="1">IF(OR((A21=""),(C21=0)),"",SUM(LU!O47,LU!O146))</f>
        <v/>
      </c>
      <c r="U21" s="20" t="str">
        <f t="shared" si="3"/>
        <v/>
      </c>
      <c r="V21" s="421" t="str">
        <f ca="1">IF(OR((A21=""),(D21=0)),"",SUM(LU!D47,LU!D146))</f>
        <v/>
      </c>
      <c r="W21" s="20" t="str">
        <f t="shared" si="4"/>
        <v/>
      </c>
      <c r="X21" s="421" t="str">
        <f ca="1">IF(OR((A21=""),(E21=0)),"",SUM(LU!J47,LU!J146))</f>
        <v/>
      </c>
      <c r="Y21" s="20" t="str">
        <f t="shared" si="5"/>
        <v/>
      </c>
      <c r="Z21" s="310" t="str">
        <f t="shared" si="25"/>
        <v/>
      </c>
      <c r="AA21" s="351" t="str">
        <f ca="1">IF(OR((A21=""),(F21=0),(Q$26="-"),(LU!$D$5=0)),"",(Q21-Q$26))</f>
        <v/>
      </c>
      <c r="AB21" s="351" t="str">
        <f ca="1">IF(OR((A21=""),(F21=0),(R$26="-"),(LU!$D$5=0)),"",(R21-R$26))</f>
        <v/>
      </c>
      <c r="AC21" s="351" t="str">
        <f t="shared" ca="1" si="6"/>
        <v/>
      </c>
      <c r="AD21" s="542" t="str">
        <f t="shared" si="7"/>
        <v/>
      </c>
      <c r="AE21" s="542" t="str">
        <f t="shared" si="8"/>
        <v/>
      </c>
      <c r="AF21" s="542" t="str">
        <f t="shared" si="9"/>
        <v/>
      </c>
      <c r="AG21" s="175" t="str">
        <f ca="1">IF(OR(($A21=""),(Z21=""),(Z$26="-"),(LU!$D$5=0)),"",(Z21-Z$26))</f>
        <v/>
      </c>
      <c r="AH21" s="895" t="str">
        <f ca="1">IF(OR((A21=""),(F21=0)),"",SUM(PT!V33,PT!V34))</f>
        <v/>
      </c>
      <c r="AI21" s="896"/>
      <c r="AJ21" s="423" t="str">
        <f t="shared" si="10"/>
        <v>313</v>
      </c>
      <c r="AK21" s="25" t="str">
        <f t="shared" si="0"/>
        <v>HATERADE (ALT)</v>
      </c>
      <c r="AL21" s="416" t="str">
        <f ca="1">IF(OR(($A21=""),($F21=0)),"",SUM(Actions!C90,Actions!J90))</f>
        <v/>
      </c>
      <c r="AM21" s="34" t="str">
        <f ca="1">IF(OR(($A21=""),($F21=0)),"",SUM(Actions!D90,Actions!K90))</f>
        <v/>
      </c>
      <c r="AN21" s="34" t="str">
        <f ca="1">IF(OR(($A21=""),($F21=0)),"",SUM(Actions!E90,Actions!L90))</f>
        <v/>
      </c>
      <c r="AO21" s="34" t="str">
        <f ca="1">IF(OR(($A21=""),($F21=0)),"",SUM(Actions!F90,Actions!M90))</f>
        <v/>
      </c>
      <c r="AP21" s="34" t="str">
        <f ca="1">IF(OR(($A21=""),($F21=0)),"",SUM(Actions!G90,Actions!N90))</f>
        <v/>
      </c>
      <c r="AQ21" s="348" t="str">
        <f t="shared" si="11"/>
        <v/>
      </c>
      <c r="AR21" s="358" t="str">
        <f ca="1">IF(OR(($A21=""),($F21=0)),"",SUM(Actions!C20,Actions!J20))</f>
        <v/>
      </c>
      <c r="AS21" s="316" t="str">
        <f ca="1">IF(OR(($A21=""),($F21=0)),"",SUM(Actions!D20,Actions!K20))</f>
        <v/>
      </c>
      <c r="AT21" s="316" t="str">
        <f ca="1">IF(OR(($A21=""),($F21=0)),"",SUM(Actions!E20,Actions!L20))</f>
        <v/>
      </c>
      <c r="AU21" s="316" t="str">
        <f ca="1">IF(OR(($A21=""),($F21=0)),"",SUM(Actions!F20,Actions!M20))</f>
        <v/>
      </c>
      <c r="AV21" s="316" t="str">
        <f ca="1">IF(OR(($A21=""),($F21=0)),"",SUM(Actions!G20,Actions!N20))</f>
        <v/>
      </c>
      <c r="AW21" s="113" t="str">
        <f t="shared" si="12"/>
        <v/>
      </c>
      <c r="AX21" s="207" t="str">
        <f t="shared" si="26"/>
        <v/>
      </c>
      <c r="AY21" s="308" t="str">
        <f t="shared" si="13"/>
        <v/>
      </c>
      <c r="AZ21" s="481" t="str">
        <f t="shared" si="14"/>
        <v/>
      </c>
      <c r="BA21" s="300" t="str">
        <f t="shared" si="15"/>
        <v/>
      </c>
      <c r="BB21" s="351" t="str">
        <f t="shared" si="16"/>
        <v/>
      </c>
      <c r="BC21" s="176" t="str">
        <f t="shared" si="17"/>
        <v/>
      </c>
      <c r="BD21" s="355" t="str">
        <f t="shared" si="18"/>
        <v/>
      </c>
      <c r="BE21" s="327" t="str">
        <f t="shared" si="19"/>
        <v/>
      </c>
      <c r="BF21" s="503" t="str">
        <f ca="1">IF(OR(($A21=""),($F21=0)),"",SUM(Errors!C20,Errors!J20))</f>
        <v/>
      </c>
      <c r="BG21" s="316" t="str">
        <f ca="1">IF(OR(($A21=""),($F21=0)),"",SUM(Errors!D20,Errors!K20))</f>
        <v/>
      </c>
      <c r="BH21" s="316" t="str">
        <f ca="1">IF(OR(($A21=""),($F21=0)),"",SUM(Errors!E20,Errors!L20))</f>
        <v/>
      </c>
      <c r="BI21" s="316" t="str">
        <f ca="1">IF(OR(($A21=""),($F21=0)),"",SUM(Errors!F20,Errors!M20))</f>
        <v/>
      </c>
      <c r="BJ21" s="34" t="str">
        <f ca="1">IF(OR(($A21=""),($F21=0)),"",SUM(Errors!G20,Errors!N20))</f>
        <v/>
      </c>
      <c r="BK21" s="113" t="str">
        <f t="shared" si="20"/>
        <v/>
      </c>
      <c r="BL21" s="165" t="str">
        <f t="shared" si="21"/>
        <v/>
      </c>
      <c r="BM21" s="165" t="str">
        <f t="shared" si="22"/>
        <v/>
      </c>
      <c r="BN21" s="327" t="str">
        <f t="shared" si="23"/>
        <v/>
      </c>
      <c r="BO21" s="416" t="str">
        <f ca="1">IF(OR(($A21=""),($F21=0)),"",SUM(Errors!C90,Errors!J90))</f>
        <v/>
      </c>
      <c r="BP21" s="34" t="str">
        <f ca="1">IF(OR(($A21=""),($F21=0)),"",SUM(Errors!D90,Errors!K90))</f>
        <v/>
      </c>
      <c r="BQ21" s="34" t="str">
        <f ca="1">IF(OR(($A21=""),($F21=0)),"",SUM(Errors!E90,Errors!L90))</f>
        <v/>
      </c>
      <c r="BR21" s="34" t="str">
        <f ca="1">IF(OR(($A21=""),($F21=0)),"",SUM(Errors!F90,Errors!M90))</f>
        <v/>
      </c>
      <c r="BS21" s="34" t="str">
        <f ca="1">IF(OR(($A21=""),($F21=0)),"",SUM(Errors!G90,Errors!N90))</f>
        <v/>
      </c>
      <c r="BT21" s="348" t="str">
        <f t="shared" si="24"/>
        <v/>
      </c>
    </row>
    <row r="22" spans="1:72" s="137" customFormat="1" ht="19.5" customHeight="1">
      <c r="A22" s="423" t="str">
        <f ca="1">IF(ISBLANK(IBRF!$B27),"",IBRF!$B27)</f>
        <v/>
      </c>
      <c r="B22" s="196" t="str">
        <f ca="1">IF(ISBLANK(IBRF!$C27),"",IBRF!$C27)</f>
        <v/>
      </c>
      <c r="C22" s="316" t="str">
        <f ca="1">IF((A22=""),"",SUM(LU!O25,LU!O124))</f>
        <v/>
      </c>
      <c r="D22" s="316" t="str">
        <f ca="1">IF((A22=""),"",SUM(LU!D25,LU!D124))</f>
        <v/>
      </c>
      <c r="E22" s="316" t="str">
        <f ca="1">IF((A22=""),"",SUM(LU!J25,LU!J124))</f>
        <v/>
      </c>
      <c r="F22" s="207" t="str">
        <f ca="1">IF(A22="","",(SUM(C22:E22)-(SUMPRODUCT(--(Lineups!C$4:C$79=A22),--(Lineups!A$4:A$79="SP"))+SUMPRODUCT(--(Lineups!F$4:F$79=A22),--(Lineups!A$4:A$79="SP"))+SUMPRODUCT(--(Lineups!C$88:C$163=A22),--(Lineups!A$88:A$163="SP"))+SUMPRODUCT(--(Lineups!F$88:F$163=A22),--(Lineups!A$88:A$163="SP")))))</f>
        <v/>
      </c>
      <c r="G22" s="327" t="str">
        <f ca="1">IF(OR((A22=""),(F22=0),((LU!D$3+LU!D$102)=0)),"",(F22/(LU!D$3+LU!D$102)))</f>
        <v/>
      </c>
      <c r="H22" s="61" t="str">
        <f ca="1">IF(OR((C22=0),(A22="")),"",SK!D222)</f>
        <v/>
      </c>
      <c r="I22" s="1" t="str">
        <f ca="1">IF(OR((A22=""),(SK!E222=""),(SK!E222=0)),"",(H22/SK!E222))</f>
        <v/>
      </c>
      <c r="J22" s="556" t="str">
        <f ca="1">IF(OR((A22=""),(C22=0)),"",SK!G222)</f>
        <v/>
      </c>
      <c r="K22" s="6" t="str">
        <f ca="1">IF(OR((A22=""),(C22=0)),"",SK!H222)</f>
        <v/>
      </c>
      <c r="L22" s="338" t="str">
        <f ca="1">IF(OR((A22=""),(C22=0)),"",SK!J222)</f>
        <v/>
      </c>
      <c r="M22" s="338" t="str">
        <f ca="1">IF(OR((A22=""),(C22=0)),"",SK!L222)</f>
        <v/>
      </c>
      <c r="N22" s="102" t="str">
        <f t="shared" si="1"/>
        <v/>
      </c>
      <c r="O22" s="521" t="str">
        <f ca="1">IF(OR((A22=""),(C22=0)),"",SK!I222)</f>
        <v/>
      </c>
      <c r="P22" s="310" t="str">
        <f t="shared" si="2"/>
        <v/>
      </c>
      <c r="Q22" s="316" t="str">
        <f ca="1">IF(OR((A22=""),(F22=0)),"",SUM(LU!Q71,LU!Q170))</f>
        <v/>
      </c>
      <c r="R22" s="316" t="str">
        <f ca="1">IF(OR((A22=""),(F22=0)),"",SUM(LU!Q94,LU!Q193))</f>
        <v/>
      </c>
      <c r="S22" s="113" t="str">
        <f ca="1">IF(OR((A22=""),(F22=0)),"",SUM(LU!Q48,LU!Q147))</f>
        <v/>
      </c>
      <c r="T22" s="316" t="str">
        <f ca="1">IF(OR((A22=""),(C22=0)),"",SUM(LU!O48,LU!O147))</f>
        <v/>
      </c>
      <c r="U22" s="20" t="str">
        <f t="shared" si="3"/>
        <v/>
      </c>
      <c r="V22" s="421" t="str">
        <f ca="1">IF(OR((A22=""),(D22=0)),"",SUM(LU!D48,LU!D147))</f>
        <v/>
      </c>
      <c r="W22" s="20" t="str">
        <f t="shared" si="4"/>
        <v/>
      </c>
      <c r="X22" s="421" t="str">
        <f ca="1">IF(OR((A22=""),(E22=0)),"",SUM(LU!J48,LU!J147))</f>
        <v/>
      </c>
      <c r="Y22" s="20" t="str">
        <f t="shared" si="5"/>
        <v/>
      </c>
      <c r="Z22" s="310" t="str">
        <f t="shared" si="25"/>
        <v/>
      </c>
      <c r="AA22" s="351" t="str">
        <f ca="1">IF(OR((A22=""),(F22=0),(Q$26="-"),(LU!$D$5=0)),"",(Q22-Q$26))</f>
        <v/>
      </c>
      <c r="AB22" s="351" t="str">
        <f ca="1">IF(OR((A22=""),(F22=0),(R$26="-"),(LU!$D$5=0)),"",(R22-R$26))</f>
        <v/>
      </c>
      <c r="AC22" s="351" t="str">
        <f t="shared" ca="1" si="6"/>
        <v/>
      </c>
      <c r="AD22" s="542" t="str">
        <f t="shared" si="7"/>
        <v/>
      </c>
      <c r="AE22" s="542" t="str">
        <f t="shared" si="8"/>
        <v/>
      </c>
      <c r="AF22" s="542" t="str">
        <f t="shared" si="9"/>
        <v/>
      </c>
      <c r="AG22" s="175" t="str">
        <f ca="1">IF(OR(($A22=""),(Z22=""),(Z$26="-"),(LU!$D$5=0)),"",(Z22-Z$26))</f>
        <v/>
      </c>
      <c r="AH22" s="895" t="str">
        <f ca="1">IF(OR((A22=""),(F22=0)),"",SUM(PT!V35,PT!V36))</f>
        <v/>
      </c>
      <c r="AI22" s="896"/>
      <c r="AJ22" s="423" t="str">
        <f t="shared" si="10"/>
        <v/>
      </c>
      <c r="AK22" s="25" t="str">
        <f t="shared" si="0"/>
        <v/>
      </c>
      <c r="AL22" s="416" t="str">
        <f ca="1">IF(OR(($A22=""),($F22=0)),"",SUM(Actions!C91,Actions!J91))</f>
        <v/>
      </c>
      <c r="AM22" s="34" t="str">
        <f ca="1">IF(OR(($A22=""),($F22=0)),"",SUM(Actions!D91,Actions!K91))</f>
        <v/>
      </c>
      <c r="AN22" s="34" t="str">
        <f ca="1">IF(OR(($A22=""),($F22=0)),"",SUM(Actions!E91,Actions!L91))</f>
        <v/>
      </c>
      <c r="AO22" s="34" t="str">
        <f ca="1">IF(OR(($A22=""),($F22=0)),"",SUM(Actions!F91,Actions!M91))</f>
        <v/>
      </c>
      <c r="AP22" s="34" t="str">
        <f ca="1">IF(OR(($A22=""),($F22=0)),"",SUM(Actions!G91,Actions!N91))</f>
        <v/>
      </c>
      <c r="AQ22" s="348" t="str">
        <f t="shared" si="11"/>
        <v/>
      </c>
      <c r="AR22" s="358" t="str">
        <f ca="1">IF(OR(($A22=""),($F22=0)),"",SUM(Actions!C21,Actions!J21))</f>
        <v/>
      </c>
      <c r="AS22" s="316" t="str">
        <f ca="1">IF(OR(($A22=""),($F22=0)),"",SUM(Actions!D21,Actions!K21))</f>
        <v/>
      </c>
      <c r="AT22" s="316" t="str">
        <f ca="1">IF(OR(($A22=""),($F22=0)),"",SUM(Actions!E21,Actions!L21))</f>
        <v/>
      </c>
      <c r="AU22" s="316" t="str">
        <f ca="1">IF(OR(($A22=""),($F22=0)),"",SUM(Actions!F21,Actions!M21))</f>
        <v/>
      </c>
      <c r="AV22" s="316" t="str">
        <f ca="1">IF(OR(($A22=""),($F22=0)),"",SUM(Actions!G21,Actions!N21))</f>
        <v/>
      </c>
      <c r="AW22" s="113" t="str">
        <f t="shared" si="12"/>
        <v/>
      </c>
      <c r="AX22" s="207" t="str">
        <f t="shared" si="26"/>
        <v/>
      </c>
      <c r="AY22" s="308" t="str">
        <f t="shared" si="13"/>
        <v/>
      </c>
      <c r="AZ22" s="481" t="str">
        <f t="shared" si="14"/>
        <v/>
      </c>
      <c r="BA22" s="300" t="str">
        <f t="shared" si="15"/>
        <v/>
      </c>
      <c r="BB22" s="351" t="str">
        <f t="shared" si="16"/>
        <v/>
      </c>
      <c r="BC22" s="176" t="str">
        <f t="shared" si="17"/>
        <v/>
      </c>
      <c r="BD22" s="355" t="str">
        <f t="shared" si="18"/>
        <v/>
      </c>
      <c r="BE22" s="327" t="str">
        <f t="shared" si="19"/>
        <v/>
      </c>
      <c r="BF22" s="503" t="str">
        <f ca="1">IF(OR(($A22=""),($F22=0)),"",SUM(Errors!C21,Errors!J21))</f>
        <v/>
      </c>
      <c r="BG22" s="316" t="str">
        <f ca="1">IF(OR(($A22=""),($F22=0)),"",SUM(Errors!D21,Errors!K21))</f>
        <v/>
      </c>
      <c r="BH22" s="316" t="str">
        <f ca="1">IF(OR(($A22=""),($F22=0)),"",SUM(Errors!E21,Errors!L21))</f>
        <v/>
      </c>
      <c r="BI22" s="316" t="str">
        <f ca="1">IF(OR(($A22=""),($F22=0)),"",SUM(Errors!F21,Errors!M21))</f>
        <v/>
      </c>
      <c r="BJ22" s="34" t="str">
        <f ca="1">IF(OR(($A22=""),($F22=0)),"",SUM(Errors!G21,Errors!N21))</f>
        <v/>
      </c>
      <c r="BK22" s="113" t="str">
        <f t="shared" si="20"/>
        <v/>
      </c>
      <c r="BL22" s="165" t="str">
        <f t="shared" si="21"/>
        <v/>
      </c>
      <c r="BM22" s="165" t="str">
        <f t="shared" si="22"/>
        <v/>
      </c>
      <c r="BN22" s="327" t="str">
        <f t="shared" si="23"/>
        <v/>
      </c>
      <c r="BO22" s="416" t="str">
        <f ca="1">IF(OR(($A22=""),($F22=0)),"",SUM(Errors!C91,Errors!J91))</f>
        <v/>
      </c>
      <c r="BP22" s="34" t="str">
        <f ca="1">IF(OR(($A22=""),($F22=0)),"",SUM(Errors!D91,Errors!K91))</f>
        <v/>
      </c>
      <c r="BQ22" s="34" t="str">
        <f ca="1">IF(OR(($A22=""),($F22=0)),"",SUM(Errors!E91,Errors!L91))</f>
        <v/>
      </c>
      <c r="BR22" s="34" t="str">
        <f ca="1">IF(OR(($A22=""),($F22=0)),"",SUM(Errors!F91,Errors!M91))</f>
        <v/>
      </c>
      <c r="BS22" s="34" t="str">
        <f ca="1">IF(OR(($A22=""),($F22=0)),"",SUM(Errors!G91,Errors!N91))</f>
        <v/>
      </c>
      <c r="BT22" s="348" t="str">
        <f t="shared" si="24"/>
        <v/>
      </c>
    </row>
    <row r="23" spans="1:72" s="137" customFormat="1" ht="19.5" customHeight="1">
      <c r="A23" s="423" t="str">
        <f ca="1">IF(ISBLANK(IBRF!$B28),"",IBRF!$B28)</f>
        <v/>
      </c>
      <c r="B23" s="196" t="str">
        <f ca="1">IF(ISBLANK(IBRF!$C28),"",IBRF!$C28)</f>
        <v/>
      </c>
      <c r="C23" s="316" t="str">
        <f ca="1">IF((A23=""),"",SUM(LU!O26,LU!O125))</f>
        <v/>
      </c>
      <c r="D23" s="316" t="str">
        <f ca="1">IF((A23=""),"",SUM(LU!D26,LU!D125))</f>
        <v/>
      </c>
      <c r="E23" s="316" t="str">
        <f ca="1">IF((A23=""),"",SUM(LU!J26,LU!J125))</f>
        <v/>
      </c>
      <c r="F23" s="207" t="str">
        <f ca="1">IF(A23="","",(SUM(C23:E23)-(SUMPRODUCT(--(Lineups!C$4:C$79=A23),--(Lineups!A$4:A$79="SP"))+SUMPRODUCT(--(Lineups!F$4:F$79=A23),--(Lineups!A$4:A$79="SP"))+SUMPRODUCT(--(Lineups!C$88:C$163=A23),--(Lineups!A$88:A$163="SP"))+SUMPRODUCT(--(Lineups!F$88:F$163=A23),--(Lineups!A$88:A$163="SP")))))</f>
        <v/>
      </c>
      <c r="G23" s="327" t="str">
        <f ca="1">IF(OR((A23=""),(F23=0),((LU!D$3+LU!D$102)=0)),"",(F23/(LU!D$3+LU!D$102)))</f>
        <v/>
      </c>
      <c r="H23" s="61" t="str">
        <f ca="1">IF(OR((C23=0),(A23="")),"",SK!D225)</f>
        <v/>
      </c>
      <c r="I23" s="1" t="str">
        <f ca="1">IF(OR((A23=""),(SK!E225=""),(SK!E225=0)),"",(H23/SK!E225))</f>
        <v/>
      </c>
      <c r="J23" s="556" t="str">
        <f ca="1">IF(OR((A23=""),(C23=0)),"",SK!G225)</f>
        <v/>
      </c>
      <c r="K23" s="6" t="str">
        <f ca="1">IF(OR((A23=""),(C23=0)),"",SK!H225)</f>
        <v/>
      </c>
      <c r="L23" s="338" t="str">
        <f ca="1">IF(OR((A23=""),(C23=0)),"",SK!J225)</f>
        <v/>
      </c>
      <c r="M23" s="338" t="str">
        <f ca="1">IF(OR((A23=""),(C23=0)),"",SK!L225)</f>
        <v/>
      </c>
      <c r="N23" s="102" t="str">
        <f t="shared" si="1"/>
        <v/>
      </c>
      <c r="O23" s="521" t="str">
        <f ca="1">IF(OR((A23=""),(C23=0)),"",SK!I225)</f>
        <v/>
      </c>
      <c r="P23" s="310" t="str">
        <f t="shared" si="2"/>
        <v/>
      </c>
      <c r="Q23" s="316" t="str">
        <f ca="1">IF(OR((A23=""),(F23=0)),"",SUM(LU!Q72,LU!Q171))</f>
        <v/>
      </c>
      <c r="R23" s="316" t="str">
        <f ca="1">IF(OR((A23=""),(F23=0)),"",SUM(LU!Q95,LU!Q194))</f>
        <v/>
      </c>
      <c r="S23" s="113" t="str">
        <f ca="1">IF(OR((A23=""),(F23=0)),"",SUM(LU!Q49,LU!Q148))</f>
        <v/>
      </c>
      <c r="T23" s="316" t="str">
        <f ca="1">IF(OR((A23=""),(C23=0)),"",SUM(LU!O49,LU!O148))</f>
        <v/>
      </c>
      <c r="U23" s="20" t="str">
        <f t="shared" si="3"/>
        <v/>
      </c>
      <c r="V23" s="421" t="str">
        <f ca="1">IF(OR((A23=""),(D23=0)),"",SUM(LU!D49,LU!D148))</f>
        <v/>
      </c>
      <c r="W23" s="20" t="str">
        <f t="shared" si="4"/>
        <v/>
      </c>
      <c r="X23" s="421" t="str">
        <f ca="1">IF(OR((A23=""),(E23=0)),"",SUM(LU!J49,LU!J148))</f>
        <v/>
      </c>
      <c r="Y23" s="20" t="str">
        <f t="shared" si="5"/>
        <v/>
      </c>
      <c r="Z23" s="310" t="str">
        <f t="shared" si="25"/>
        <v/>
      </c>
      <c r="AA23" s="351" t="str">
        <f ca="1">IF(OR((A23=""),(F23=0),(Q$26="-"),(LU!$D$5=0)),"",(Q23-Q$26))</f>
        <v/>
      </c>
      <c r="AB23" s="351" t="str">
        <f ca="1">IF(OR((A23=""),(F23=0),(R$26="-"),(LU!$D$5=0)),"",(R23-R$26))</f>
        <v/>
      </c>
      <c r="AC23" s="351" t="str">
        <f t="shared" ca="1" si="6"/>
        <v/>
      </c>
      <c r="AD23" s="542" t="str">
        <f t="shared" si="7"/>
        <v/>
      </c>
      <c r="AE23" s="542" t="str">
        <f t="shared" si="8"/>
        <v/>
      </c>
      <c r="AF23" s="542" t="str">
        <f t="shared" si="9"/>
        <v/>
      </c>
      <c r="AG23" s="175" t="str">
        <f ca="1">IF(OR(($A23=""),(Z23=""),(Z$26="-"),(LU!$D$5=0)),"",(Z23-Z$26))</f>
        <v/>
      </c>
      <c r="AH23" s="895" t="str">
        <f ca="1">IF(OR((A23=""),(F23=0)),"",SUM(PT!V37,PT!V38))</f>
        <v/>
      </c>
      <c r="AI23" s="896"/>
      <c r="AJ23" s="423" t="str">
        <f t="shared" si="10"/>
        <v/>
      </c>
      <c r="AK23" s="25" t="str">
        <f t="shared" si="0"/>
        <v/>
      </c>
      <c r="AL23" s="416" t="str">
        <f ca="1">IF(OR(($A23=""),($F23=0)),"",SUM(Actions!C92,Actions!J92))</f>
        <v/>
      </c>
      <c r="AM23" s="34" t="str">
        <f ca="1">IF(OR(($A23=""),($F23=0)),"",SUM(Actions!D92,Actions!K92))</f>
        <v/>
      </c>
      <c r="AN23" s="34" t="str">
        <f ca="1">IF(OR(($A23=""),($F23=0)),"",SUM(Actions!E92,Actions!L92))</f>
        <v/>
      </c>
      <c r="AO23" s="34" t="str">
        <f ca="1">IF(OR(($A23=""),($F23=0)),"",SUM(Actions!F92,Actions!M92))</f>
        <v/>
      </c>
      <c r="AP23" s="34" t="str">
        <f ca="1">IF(OR(($A23=""),($F23=0)),"",SUM(Actions!G92,Actions!N92))</f>
        <v/>
      </c>
      <c r="AQ23" s="348" t="str">
        <f t="shared" si="11"/>
        <v/>
      </c>
      <c r="AR23" s="358" t="str">
        <f ca="1">IF(OR(($A23=""),($F23=0)),"",SUM(Actions!C22,Actions!J22))</f>
        <v/>
      </c>
      <c r="AS23" s="316" t="str">
        <f ca="1">IF(OR(($A23=""),($F23=0)),"",SUM(Actions!D22,Actions!K22))</f>
        <v/>
      </c>
      <c r="AT23" s="316" t="str">
        <f ca="1">IF(OR(($A23=""),($F23=0)),"",SUM(Actions!E22,Actions!L22))</f>
        <v/>
      </c>
      <c r="AU23" s="316" t="str">
        <f ca="1">IF(OR(($A23=""),($F23=0)),"",SUM(Actions!F22,Actions!M22))</f>
        <v/>
      </c>
      <c r="AV23" s="316" t="str">
        <f ca="1">IF(OR(($A23=""),($F23=0)),"",SUM(Actions!G22,Actions!N22))</f>
        <v/>
      </c>
      <c r="AW23" s="113" t="str">
        <f t="shared" si="12"/>
        <v/>
      </c>
      <c r="AX23" s="207" t="str">
        <f t="shared" si="26"/>
        <v/>
      </c>
      <c r="AY23" s="308" t="str">
        <f t="shared" si="13"/>
        <v/>
      </c>
      <c r="AZ23" s="481" t="str">
        <f t="shared" si="14"/>
        <v/>
      </c>
      <c r="BA23" s="300" t="str">
        <f t="shared" si="15"/>
        <v/>
      </c>
      <c r="BB23" s="351" t="str">
        <f t="shared" si="16"/>
        <v/>
      </c>
      <c r="BC23" s="176" t="str">
        <f t="shared" si="17"/>
        <v/>
      </c>
      <c r="BD23" s="355" t="str">
        <f t="shared" si="18"/>
        <v/>
      </c>
      <c r="BE23" s="327" t="str">
        <f t="shared" si="19"/>
        <v/>
      </c>
      <c r="BF23" s="503" t="str">
        <f ca="1">IF(OR(($A23=""),($F23=0)),"",SUM(Errors!C22,Errors!J22))</f>
        <v/>
      </c>
      <c r="BG23" s="316" t="str">
        <f ca="1">IF(OR(($A23=""),($F23=0)),"",SUM(Errors!D22,Errors!K22))</f>
        <v/>
      </c>
      <c r="BH23" s="316" t="str">
        <f ca="1">IF(OR(($A23=""),($F23=0)),"",SUM(Errors!E22,Errors!L22))</f>
        <v/>
      </c>
      <c r="BI23" s="316" t="str">
        <f ca="1">IF(OR(($A23=""),($F23=0)),"",SUM(Errors!F22,Errors!M22))</f>
        <v/>
      </c>
      <c r="BJ23" s="34" t="str">
        <f ca="1">IF(OR(($A23=""),($F23=0)),"",SUM(Errors!G22,Errors!N22))</f>
        <v/>
      </c>
      <c r="BK23" s="113" t="str">
        <f t="shared" si="20"/>
        <v/>
      </c>
      <c r="BL23" s="165" t="str">
        <f t="shared" si="21"/>
        <v/>
      </c>
      <c r="BM23" s="165" t="str">
        <f t="shared" si="22"/>
        <v/>
      </c>
      <c r="BN23" s="327" t="str">
        <f t="shared" si="23"/>
        <v/>
      </c>
      <c r="BO23" s="416" t="str">
        <f ca="1">IF(OR(($A23=""),($F23=0)),"",SUM(Errors!C92,Errors!J92))</f>
        <v/>
      </c>
      <c r="BP23" s="34" t="str">
        <f ca="1">IF(OR(($A23=""),($F23=0)),"",SUM(Errors!D92,Errors!K92))</f>
        <v/>
      </c>
      <c r="BQ23" s="34" t="str">
        <f ca="1">IF(OR(($A23=""),($F23=0)),"",SUM(Errors!E92,Errors!L92))</f>
        <v/>
      </c>
      <c r="BR23" s="34" t="str">
        <f ca="1">IF(OR(($A23=""),($F23=0)),"",SUM(Errors!F92,Errors!M92))</f>
        <v/>
      </c>
      <c r="BS23" s="34" t="str">
        <f ca="1">IF(OR(($A23=""),($F23=0)),"",SUM(Errors!G92,Errors!N92))</f>
        <v/>
      </c>
      <c r="BT23" s="348" t="str">
        <f t="shared" si="24"/>
        <v/>
      </c>
    </row>
    <row r="24" spans="1:72" s="137" customFormat="1" ht="19.5" customHeight="1">
      <c r="A24" s="423" t="str">
        <f ca="1">IF(ISBLANK(IBRF!$B29),"",IBRF!$B29)</f>
        <v/>
      </c>
      <c r="B24" s="196" t="str">
        <f ca="1">IF(ISBLANK(IBRF!$C29),"",IBRF!$C29)</f>
        <v/>
      </c>
      <c r="C24" s="316" t="str">
        <f ca="1">IF((A24=""),"",SUM(LU!O27,LU!O126))</f>
        <v/>
      </c>
      <c r="D24" s="316" t="str">
        <f ca="1">IF((A24=""),"",SUM(LU!D27,LU!D126))</f>
        <v/>
      </c>
      <c r="E24" s="316" t="str">
        <f ca="1">IF((A24=""),"",SUM(LU!J27,LU!J126))</f>
        <v/>
      </c>
      <c r="F24" s="207" t="str">
        <f ca="1">IF(A24="","",(SUM(C24:E24)-(SUMPRODUCT(--(Lineups!C$4:C$79=A24),--(Lineups!A$4:A$79="SP"))+SUMPRODUCT(--(Lineups!F$4:F$79=A24),--(Lineups!A$4:A$79="SP"))+SUMPRODUCT(--(Lineups!C$88:C$163=A24),--(Lineups!A$88:A$163="SP"))+SUMPRODUCT(--(Lineups!F$88:F$163=A24),--(Lineups!A$88:A$163="SP")))))</f>
        <v/>
      </c>
      <c r="G24" s="327" t="str">
        <f ca="1">IF(OR((A24=""),(F24=0),((LU!D$3+LU!D$102)=0)),"",(F24/(LU!D$3+LU!D$102)))</f>
        <v/>
      </c>
      <c r="H24" s="61" t="str">
        <f ca="1">IF(OR((C24=0),(A24="")),"",SK!D228)</f>
        <v/>
      </c>
      <c r="I24" s="1" t="str">
        <f ca="1">IF(OR((A24=""),(SK!E228=""),(SK!E228=0)),"",(H24/SK!E228))</f>
        <v/>
      </c>
      <c r="J24" s="556" t="str">
        <f ca="1">IF(OR((A24=""),(C24=0)),"",SK!G228)</f>
        <v/>
      </c>
      <c r="K24" s="6" t="str">
        <f ca="1">IF(OR((A24=""),(C24=0)),"",SK!H228)</f>
        <v/>
      </c>
      <c r="L24" s="338" t="str">
        <f ca="1">IF(OR((A24=""),(C24=0)),"",SK!J228)</f>
        <v/>
      </c>
      <c r="M24" s="338" t="str">
        <f ca="1">IF(OR((A24=""),(C24=0)),"",SK!L228)</f>
        <v/>
      </c>
      <c r="N24" s="102" t="str">
        <f t="shared" si="1"/>
        <v/>
      </c>
      <c r="O24" s="521" t="str">
        <f ca="1">IF(OR((A24=""),(C24=0)),"",SK!I228)</f>
        <v/>
      </c>
      <c r="P24" s="310" t="str">
        <f t="shared" si="2"/>
        <v/>
      </c>
      <c r="Q24" s="316" t="str">
        <f ca="1">IF(OR((A24=""),(F24=0)),"",SUM(LU!Q73,LU!Q172))</f>
        <v/>
      </c>
      <c r="R24" s="316" t="str">
        <f ca="1">IF(OR((A24=""),(F24=0)),"",SUM(LU!Q96,LU!Q195))</f>
        <v/>
      </c>
      <c r="S24" s="113" t="str">
        <f ca="1">IF(OR((A24=""),(F24=0)),"",SUM(LU!Q50,LU!Q149))</f>
        <v/>
      </c>
      <c r="T24" s="316" t="str">
        <f ca="1">IF(OR((A24=""),(C24=0)),"",SUM(LU!O50,LU!O149))</f>
        <v/>
      </c>
      <c r="U24" s="20" t="str">
        <f t="shared" si="3"/>
        <v/>
      </c>
      <c r="V24" s="421" t="str">
        <f ca="1">IF(OR((A24=""),(D24=0)),"",SUM(LU!D50,LU!D149))</f>
        <v/>
      </c>
      <c r="W24" s="20" t="str">
        <f t="shared" si="4"/>
        <v/>
      </c>
      <c r="X24" s="421" t="str">
        <f ca="1">IF(OR((A24=""),(E24=0)),"",SUM(LU!J50,LU!J149))</f>
        <v/>
      </c>
      <c r="Y24" s="20" t="str">
        <f t="shared" si="5"/>
        <v/>
      </c>
      <c r="Z24" s="310" t="str">
        <f t="shared" si="25"/>
        <v/>
      </c>
      <c r="AA24" s="351" t="str">
        <f ca="1">IF(OR((A24=""),(F24=0),(Q$26="-"),(LU!$D$5=0)),"",(Q24-Q$26))</f>
        <v/>
      </c>
      <c r="AB24" s="351" t="str">
        <f ca="1">IF(OR((A24=""),(F24=0),(R$26="-"),(LU!$D$5=0)),"",(R24-R$26))</f>
        <v/>
      </c>
      <c r="AC24" s="351" t="str">
        <f t="shared" ca="1" si="6"/>
        <v/>
      </c>
      <c r="AD24" s="542" t="str">
        <f t="shared" si="7"/>
        <v/>
      </c>
      <c r="AE24" s="542" t="str">
        <f t="shared" si="8"/>
        <v/>
      </c>
      <c r="AF24" s="542" t="str">
        <f t="shared" si="9"/>
        <v/>
      </c>
      <c r="AG24" s="175" t="str">
        <f ca="1">IF(OR(($A24=""),(Z24=""),(Z$26="-"),(LU!$D$5=0)),"",(Z24-Z$26))</f>
        <v/>
      </c>
      <c r="AH24" s="895" t="str">
        <f ca="1">IF(OR((A24=""),(F24=0)),"",SUM(PT!V39,PT!V40))</f>
        <v/>
      </c>
      <c r="AI24" s="896"/>
      <c r="AJ24" s="423" t="str">
        <f t="shared" si="10"/>
        <v/>
      </c>
      <c r="AK24" s="25" t="str">
        <f t="shared" si="0"/>
        <v/>
      </c>
      <c r="AL24" s="416" t="str">
        <f ca="1">IF(OR(($A24=""),($F24=0)),"",SUM(Actions!C93,Actions!J93))</f>
        <v/>
      </c>
      <c r="AM24" s="34" t="str">
        <f ca="1">IF(OR(($A24=""),($F24=0)),"",SUM(Actions!D93,Actions!K93))</f>
        <v/>
      </c>
      <c r="AN24" s="34" t="str">
        <f ca="1">IF(OR(($A24=""),($F24=0)),"",SUM(Actions!E93,Actions!L93))</f>
        <v/>
      </c>
      <c r="AO24" s="34" t="str">
        <f ca="1">IF(OR(($A24=""),($F24=0)),"",SUM(Actions!F93,Actions!M93))</f>
        <v/>
      </c>
      <c r="AP24" s="34" t="str">
        <f ca="1">IF(OR(($A24=""),($F24=0)),"",SUM(Actions!G93,Actions!N93))</f>
        <v/>
      </c>
      <c r="AQ24" s="348" t="str">
        <f t="shared" si="11"/>
        <v/>
      </c>
      <c r="AR24" s="358" t="str">
        <f ca="1">IF(OR(($A24=""),($F24=0)),"",SUM(Actions!C23,Actions!J23))</f>
        <v/>
      </c>
      <c r="AS24" s="316" t="str">
        <f ca="1">IF(OR(($A24=""),($F24=0)),"",SUM(Actions!D23,Actions!K23))</f>
        <v/>
      </c>
      <c r="AT24" s="316" t="str">
        <f ca="1">IF(OR(($A24=""),($F24=0)),"",SUM(Actions!E23,Actions!L23))</f>
        <v/>
      </c>
      <c r="AU24" s="316" t="str">
        <f ca="1">IF(OR(($A24=""),($F24=0)),"",SUM(Actions!F23,Actions!M23))</f>
        <v/>
      </c>
      <c r="AV24" s="316" t="str">
        <f ca="1">IF(OR(($A24=""),($F24=0)),"",SUM(Actions!G23,Actions!N23))</f>
        <v/>
      </c>
      <c r="AW24" s="113" t="str">
        <f t="shared" si="12"/>
        <v/>
      </c>
      <c r="AX24" s="207" t="str">
        <f t="shared" si="26"/>
        <v/>
      </c>
      <c r="AY24" s="308" t="str">
        <f t="shared" si="13"/>
        <v/>
      </c>
      <c r="AZ24" s="481" t="str">
        <f t="shared" si="14"/>
        <v/>
      </c>
      <c r="BA24" s="300" t="str">
        <f t="shared" si="15"/>
        <v/>
      </c>
      <c r="BB24" s="351" t="str">
        <f t="shared" si="16"/>
        <v/>
      </c>
      <c r="BC24" s="176" t="str">
        <f t="shared" si="17"/>
        <v/>
      </c>
      <c r="BD24" s="355" t="str">
        <f t="shared" si="18"/>
        <v/>
      </c>
      <c r="BE24" s="327" t="str">
        <f t="shared" si="19"/>
        <v/>
      </c>
      <c r="BF24" s="503" t="str">
        <f ca="1">IF(OR(($A24=""),($F24=0)),"",SUM(Errors!C23,Errors!J23))</f>
        <v/>
      </c>
      <c r="BG24" s="316" t="str">
        <f ca="1">IF(OR(($A24=""),($F24=0)),"",SUM(Errors!D23,Errors!K23))</f>
        <v/>
      </c>
      <c r="BH24" s="316" t="str">
        <f ca="1">IF(OR(($A24=""),($F24=0)),"",SUM(Errors!E23,Errors!L23))</f>
        <v/>
      </c>
      <c r="BI24" s="316" t="str">
        <f ca="1">IF(OR(($A24=""),($F24=0)),"",SUM(Errors!F23,Errors!M23))</f>
        <v/>
      </c>
      <c r="BJ24" s="34" t="str">
        <f ca="1">IF(OR(($A24=""),($F24=0)),"",SUM(Errors!G23,Errors!N23))</f>
        <v/>
      </c>
      <c r="BK24" s="113" t="str">
        <f t="shared" si="20"/>
        <v/>
      </c>
      <c r="BL24" s="165" t="str">
        <f t="shared" si="21"/>
        <v/>
      </c>
      <c r="BM24" s="165" t="str">
        <f t="shared" si="22"/>
        <v/>
      </c>
      <c r="BN24" s="327" t="str">
        <f t="shared" si="23"/>
        <v/>
      </c>
      <c r="BO24" s="416" t="str">
        <f ca="1">IF(OR(($A24=""),($F24=0)),"",SUM(Errors!C93,Errors!J93))</f>
        <v/>
      </c>
      <c r="BP24" s="34" t="str">
        <f ca="1">IF(OR(($A24=""),($F24=0)),"",SUM(Errors!D93,Errors!K93))</f>
        <v/>
      </c>
      <c r="BQ24" s="34" t="str">
        <f ca="1">IF(OR(($A24=""),($F24=0)),"",SUM(Errors!E93,Errors!L93))</f>
        <v/>
      </c>
      <c r="BR24" s="34" t="str">
        <f ca="1">IF(OR(($A24=""),($F24=0)),"",SUM(Errors!F93,Errors!M93))</f>
        <v/>
      </c>
      <c r="BS24" s="34" t="str">
        <f ca="1">IF(OR(($A24=""),($F24=0)),"",SUM(Errors!G93,Errors!N93))</f>
        <v/>
      </c>
      <c r="BT24" s="348" t="str">
        <f t="shared" si="24"/>
        <v/>
      </c>
    </row>
    <row r="25" spans="1:72" s="137" customFormat="1" ht="19.5" customHeight="1">
      <c r="A25" s="423" t="str">
        <f ca="1">IF(ISBLANK(IBRF!$B30),"",IBRF!$B30)</f>
        <v/>
      </c>
      <c r="B25" s="196" t="str">
        <f ca="1">IF(ISBLANK(IBRF!$C30),"",IBRF!$C30)</f>
        <v/>
      </c>
      <c r="C25" s="316" t="str">
        <f ca="1">IF((A25=""),"",SUM(LU!O28,LU!O127))</f>
        <v/>
      </c>
      <c r="D25" s="316" t="str">
        <f ca="1">IF((A25=""),"",SUM(LU!D28,LU!D127))</f>
        <v/>
      </c>
      <c r="E25" s="316" t="str">
        <f ca="1">IF((A25=""),"",SUM(LU!J28,LU!J127))</f>
        <v/>
      </c>
      <c r="F25" s="207" t="str">
        <f ca="1">IF(A25="","",(SUM(C25:E25)-(SUMPRODUCT(--(Lineups!C$4:C$79=A25),--(Lineups!A$4:A$79="SP"))+SUMPRODUCT(--(Lineups!F$4:F$79=A25),--(Lineups!A$4:A$79="SP"))+SUMPRODUCT(--(Lineups!C$88:C$163=A25),--(Lineups!A$88:A$163="SP"))+SUMPRODUCT(--(Lineups!F$88:F$163=A25),--(Lineups!A$88:A$163="SP")))))</f>
        <v/>
      </c>
      <c r="G25" s="317" t="str">
        <f ca="1">IF(OR((A25=""),(F25=0),((LU!D$3+LU!D$102)=0)),"",(F25/(LU!D$3+LU!D$102)))</f>
        <v/>
      </c>
      <c r="H25" s="61" t="str">
        <f ca="1">IF(OR((C25=0),(A25="")),"",SK!D231)</f>
        <v/>
      </c>
      <c r="I25" s="1" t="str">
        <f ca="1">IF(OR((A25=""),(SK!E231=""),(SK!E231=0)),"",(H25/SK!E231))</f>
        <v/>
      </c>
      <c r="J25" s="556" t="str">
        <f ca="1">IF(OR((A25=""),(C25=0)),"",SK!G231)</f>
        <v/>
      </c>
      <c r="K25" s="6" t="str">
        <f ca="1">IF(OR((A25=""),(C25=0)),"",SK!H231)</f>
        <v/>
      </c>
      <c r="L25" s="338" t="str">
        <f ca="1">IF(OR((A25=""),(C25=0)),"",SK!J231)</f>
        <v/>
      </c>
      <c r="M25" s="338" t="str">
        <f ca="1">IF(OR((A25=""),(C25=0)),"",SK!L231)</f>
        <v/>
      </c>
      <c r="N25" s="102" t="str">
        <f t="shared" si="1"/>
        <v/>
      </c>
      <c r="O25" s="478" t="str">
        <f ca="1">IF(OR((A25=""),(C25=0)),"",SK!I231)</f>
        <v/>
      </c>
      <c r="P25" s="59" t="str">
        <f t="shared" si="2"/>
        <v/>
      </c>
      <c r="Q25" s="316" t="str">
        <f ca="1">IF(OR((A25=""),(F25=0)),"",SUM(LU!Q74,LU!Q173))</f>
        <v/>
      </c>
      <c r="R25" s="316" t="str">
        <f ca="1">IF(OR((A25=""),(F25=0)),"",SUM(LU!Q97,LU!Q196))</f>
        <v/>
      </c>
      <c r="S25" s="113" t="str">
        <f ca="1">IF(OR((A25=""),(F25=0)),"",SUM(LU!Q51,LU!Q150))</f>
        <v/>
      </c>
      <c r="T25" s="316" t="str">
        <f ca="1">IF(OR((A25=""),(C25=0)),"",SUM(LU!O51,LU!O150))</f>
        <v/>
      </c>
      <c r="U25" s="20" t="str">
        <f t="shared" si="3"/>
        <v/>
      </c>
      <c r="V25" s="421" t="str">
        <f ca="1">IF(OR((A25=""),(D25=0)),"",SUM(LU!D51,LU!D150))</f>
        <v/>
      </c>
      <c r="W25" s="20" t="str">
        <f t="shared" si="4"/>
        <v/>
      </c>
      <c r="X25" s="421" t="str">
        <f ca="1">IF(OR((A25=""),(E25=0)),"",SUM(LU!J51,LU!J150))</f>
        <v/>
      </c>
      <c r="Y25" s="20" t="str">
        <f t="shared" si="5"/>
        <v/>
      </c>
      <c r="Z25" s="59" t="str">
        <f t="shared" si="25"/>
        <v/>
      </c>
      <c r="AA25" s="351" t="str">
        <f ca="1">IF(OR((A25=""),(F25=0),(Q$26="-"),(LU!$D$5=0)),"",(Q25-Q$26))</f>
        <v/>
      </c>
      <c r="AB25" s="351" t="str">
        <f ca="1">IF(OR((A25=""),(F25=0),(R$26="-"),(LU!$D$5=0)),"",(R25-R$26))</f>
        <v/>
      </c>
      <c r="AC25" s="351" t="str">
        <f t="shared" ca="1" si="6"/>
        <v/>
      </c>
      <c r="AD25" s="542" t="str">
        <f t="shared" si="7"/>
        <v/>
      </c>
      <c r="AE25" s="542" t="str">
        <f t="shared" si="8"/>
        <v/>
      </c>
      <c r="AF25" s="542" t="str">
        <f t="shared" si="9"/>
        <v/>
      </c>
      <c r="AG25" s="175" t="str">
        <f ca="1">IF(OR(($A25=""),(Z25=""),(Z$26="-"),(LU!$D$5=0)),"",(Z25-Z$26))</f>
        <v/>
      </c>
      <c r="AH25" s="904" t="str">
        <f ca="1">IF(OR((A25=""),(F25=0)),"",SUM(PT!V41,PT!V42))</f>
        <v/>
      </c>
      <c r="AI25" s="905"/>
      <c r="AJ25" s="423" t="str">
        <f t="shared" si="10"/>
        <v/>
      </c>
      <c r="AK25" s="25" t="str">
        <f t="shared" si="0"/>
        <v/>
      </c>
      <c r="AL25" s="416" t="str">
        <f ca="1">IF(OR(($A25=""),($F25=0)),"",SUM(Actions!C94,Actions!J94))</f>
        <v/>
      </c>
      <c r="AM25" s="34" t="str">
        <f ca="1">IF(OR(($A25=""),($F25=0)),"",SUM(Actions!D94,Actions!K94))</f>
        <v/>
      </c>
      <c r="AN25" s="34" t="str">
        <f ca="1">IF(OR(($A25=""),($F25=0)),"",SUM(Actions!E94,Actions!L94))</f>
        <v/>
      </c>
      <c r="AO25" s="34" t="str">
        <f ca="1">IF(OR(($A25=""),($F25=0)),"",SUM(Actions!F94,Actions!M94))</f>
        <v/>
      </c>
      <c r="AP25" s="34" t="str">
        <f ca="1">IF(OR(($A25=""),($F25=0)),"",SUM(Actions!G94,Actions!N94))</f>
        <v/>
      </c>
      <c r="AQ25" s="348" t="str">
        <f t="shared" si="11"/>
        <v/>
      </c>
      <c r="AR25" s="358" t="str">
        <f ca="1">IF(OR(($A25=""),($F25=0)),"",SUM(Actions!C24,Actions!J24))</f>
        <v/>
      </c>
      <c r="AS25" s="316" t="str">
        <f ca="1">IF(OR(($A25=""),($F25=0)),"",SUM(Actions!D24,Actions!K24))</f>
        <v/>
      </c>
      <c r="AT25" s="316" t="str">
        <f ca="1">IF(OR(($A25=""),($F25=0)),"",SUM(Actions!E24,Actions!L24))</f>
        <v/>
      </c>
      <c r="AU25" s="316" t="str">
        <f ca="1">IF(OR(($A25=""),($F25=0)),"",SUM(Actions!F24,Actions!M24))</f>
        <v/>
      </c>
      <c r="AV25" s="316" t="str">
        <f ca="1">IF(OR(($A25=""),($F25=0)),"",SUM(Actions!G24,Actions!N24))</f>
        <v/>
      </c>
      <c r="AW25" s="113" t="str">
        <f t="shared" si="12"/>
        <v/>
      </c>
      <c r="AX25" s="207" t="str">
        <f t="shared" si="26"/>
        <v/>
      </c>
      <c r="AY25" s="308" t="str">
        <f t="shared" si="13"/>
        <v/>
      </c>
      <c r="AZ25" s="481" t="str">
        <f t="shared" si="14"/>
        <v/>
      </c>
      <c r="BA25" s="300" t="str">
        <f t="shared" si="15"/>
        <v/>
      </c>
      <c r="BB25" s="351" t="str">
        <f t="shared" si="16"/>
        <v/>
      </c>
      <c r="BC25" s="176" t="str">
        <f t="shared" si="17"/>
        <v/>
      </c>
      <c r="BD25" s="355" t="str">
        <f t="shared" si="18"/>
        <v/>
      </c>
      <c r="BE25" s="327" t="str">
        <f t="shared" si="19"/>
        <v/>
      </c>
      <c r="BF25" s="503" t="str">
        <f ca="1">IF(OR(($A25=""),($F25=0)),"",SUM(Errors!C24,Errors!J24))</f>
        <v/>
      </c>
      <c r="BG25" s="316" t="str">
        <f ca="1">IF(OR(($A25=""),($F25=0)),"",SUM(Errors!D24,Errors!K24))</f>
        <v/>
      </c>
      <c r="BH25" s="316" t="str">
        <f ca="1">IF(OR(($A25=""),($F25=0)),"",SUM(Errors!E24,Errors!L24))</f>
        <v/>
      </c>
      <c r="BI25" s="316" t="str">
        <f ca="1">IF(OR(($A25=""),($F25=0)),"",SUM(Errors!F24,Errors!M24))</f>
        <v/>
      </c>
      <c r="BJ25" s="34" t="str">
        <f ca="1">IF(OR(($A25=""),($F25=0)),"",SUM(Errors!G24,Errors!N24))</f>
        <v/>
      </c>
      <c r="BK25" s="113" t="str">
        <f t="shared" si="20"/>
        <v/>
      </c>
      <c r="BL25" s="165" t="str">
        <f t="shared" si="21"/>
        <v/>
      </c>
      <c r="BM25" s="165" t="str">
        <f t="shared" si="22"/>
        <v/>
      </c>
      <c r="BN25" s="327" t="str">
        <f t="shared" si="23"/>
        <v/>
      </c>
      <c r="BO25" s="382" t="str">
        <f ca="1">IF(OR(($A25=""),($F25=0)),"",SUM(Errors!C94,Errors!J94))</f>
        <v/>
      </c>
      <c r="BP25" s="361" t="str">
        <f ca="1">IF(OR(($A25=""),($F25=0)),"",SUM(Errors!D94,Errors!K94))</f>
        <v/>
      </c>
      <c r="BQ25" s="361" t="str">
        <f ca="1">IF(OR(($A25=""),($F25=0)),"",SUM(Errors!E94,Errors!L94))</f>
        <v/>
      </c>
      <c r="BR25" s="361" t="str">
        <f ca="1">IF(OR(($A25=""),($F25=0)),"",SUM(Errors!F94,Errors!M94))</f>
        <v/>
      </c>
      <c r="BS25" s="361" t="str">
        <f ca="1">IF(OR(($A25=""),($F25=0)),"",SUM(Errors!G94,Errors!N94))</f>
        <v/>
      </c>
      <c r="BT25" s="359" t="str">
        <f t="shared" si="24"/>
        <v/>
      </c>
    </row>
    <row r="26" spans="1:72" s="440" customFormat="1" ht="21.75" customHeight="1">
      <c r="A26" s="903" t="s">
        <v>201</v>
      </c>
      <c r="B26" s="903"/>
      <c r="C26" s="234">
        <f ca="1">SUM(C6:C25)</f>
        <v>41</v>
      </c>
      <c r="D26" s="234">
        <f ca="1">SUM(D6:D25)</f>
        <v>41</v>
      </c>
      <c r="E26" s="234">
        <f ca="1">SUM(E6:E25)</f>
        <v>121</v>
      </c>
      <c r="F26" s="234">
        <f ca="1">SUM(F6:F25)</f>
        <v>203</v>
      </c>
      <c r="G26" s="366">
        <f ca="1">IF((COUNT(G6:G25)=0),"-",(SUM(G6:G25)/COUNT(G6:G25)))</f>
        <v>0.35365853658536589</v>
      </c>
      <c r="H26" s="305">
        <f ca="1">SUM(H6:H25)</f>
        <v>140</v>
      </c>
      <c r="I26" s="247">
        <f ca="1">IF(((LU!D3+LU!D102)=0),"-",(H26/(LU!D3+LU!D102)))</f>
        <v>3.4146341463414633</v>
      </c>
      <c r="J26" s="305">
        <f ca="1">SUM(J6:J25)</f>
        <v>3</v>
      </c>
      <c r="K26" s="234">
        <f ca="1">SUM(K6:K25)</f>
        <v>19</v>
      </c>
      <c r="L26" s="234">
        <f ca="1">SUM(L6:L25)</f>
        <v>15</v>
      </c>
      <c r="M26" s="234">
        <f ca="1">SUM(M6:M25)</f>
        <v>1</v>
      </c>
      <c r="N26" s="390">
        <f ca="1">IF((C26=0),"-",(K26/C26))</f>
        <v>0.46341463414634149</v>
      </c>
      <c r="O26" s="198">
        <f ca="1">SUM(O6:O25)</f>
        <v>105</v>
      </c>
      <c r="P26" s="150">
        <f t="shared" ref="P26:Z26" ca="1" si="27">IF((COUNT(P6:P25)=0),"-",(SUM(P6:P25)/COUNT(P6:P25)))</f>
        <v>4.625</v>
      </c>
      <c r="Q26" s="58">
        <f t="shared" ca="1" si="27"/>
        <v>48.857142857142854</v>
      </c>
      <c r="R26" s="58">
        <f t="shared" ca="1" si="27"/>
        <v>37.142857142857146</v>
      </c>
      <c r="S26" s="58">
        <f t="shared" ca="1" si="27"/>
        <v>11.714285714285714</v>
      </c>
      <c r="T26" s="58">
        <f t="shared" ca="1" si="27"/>
        <v>7.2</v>
      </c>
      <c r="U26" s="58">
        <f t="shared" ca="1" si="27"/>
        <v>-0.36849816849816863</v>
      </c>
      <c r="V26" s="58">
        <f t="shared" ca="1" si="27"/>
        <v>9</v>
      </c>
      <c r="W26" s="58">
        <f t="shared" ca="1" si="27"/>
        <v>0.3596491228070175</v>
      </c>
      <c r="X26" s="58">
        <f t="shared" ca="1" si="27"/>
        <v>9.1999999999999993</v>
      </c>
      <c r="Y26" s="58">
        <f t="shared" ca="1" si="27"/>
        <v>0.72562582927908004</v>
      </c>
      <c r="Z26" s="525">
        <f t="shared" ca="1" si="27"/>
        <v>0.29555006618031826</v>
      </c>
      <c r="AA26" s="476" t="s">
        <v>202</v>
      </c>
      <c r="AB26" s="476" t="s">
        <v>202</v>
      </c>
      <c r="AC26" s="476" t="s">
        <v>202</v>
      </c>
      <c r="AD26" s="476" t="s">
        <v>202</v>
      </c>
      <c r="AE26" s="476" t="s">
        <v>202</v>
      </c>
      <c r="AF26" s="476" t="s">
        <v>202</v>
      </c>
      <c r="AG26" s="159" t="s">
        <v>202</v>
      </c>
      <c r="AH26" s="906">
        <f ca="1">SUM(AH6:AI25)</f>
        <v>22</v>
      </c>
      <c r="AI26" s="907"/>
      <c r="AJ26" s="903" t="s">
        <v>201</v>
      </c>
      <c r="AK26" s="903"/>
      <c r="AL26" s="234">
        <f t="shared" ref="AL26:AY26" si="28">SUM(AL6:AL25)</f>
        <v>0</v>
      </c>
      <c r="AM26" s="234">
        <f t="shared" si="28"/>
        <v>0</v>
      </c>
      <c r="AN26" s="234">
        <f t="shared" si="28"/>
        <v>0</v>
      </c>
      <c r="AO26" s="234">
        <f t="shared" si="28"/>
        <v>0</v>
      </c>
      <c r="AP26" s="234">
        <f t="shared" si="28"/>
        <v>0</v>
      </c>
      <c r="AQ26" s="205">
        <f t="shared" si="28"/>
        <v>0</v>
      </c>
      <c r="AR26" s="305">
        <f t="shared" si="28"/>
        <v>0</v>
      </c>
      <c r="AS26" s="234">
        <f t="shared" si="28"/>
        <v>0</v>
      </c>
      <c r="AT26" s="234">
        <f t="shared" si="28"/>
        <v>0</v>
      </c>
      <c r="AU26" s="234">
        <f t="shared" si="28"/>
        <v>0</v>
      </c>
      <c r="AV26" s="234">
        <f t="shared" si="28"/>
        <v>0</v>
      </c>
      <c r="AW26" s="234">
        <f t="shared" si="28"/>
        <v>0</v>
      </c>
      <c r="AX26" s="234">
        <f t="shared" si="28"/>
        <v>0</v>
      </c>
      <c r="AY26" s="205">
        <f t="shared" si="28"/>
        <v>0</v>
      </c>
      <c r="AZ26" s="527">
        <f>IF((F26=0),"-",(AQ26/F26))</f>
        <v>0</v>
      </c>
      <c r="BA26" s="390" t="str">
        <f>IF((COUNT(BA6:BA25)=0),"-",(SUM(BA6:BA25)/COUNT(BA6:BA25)))</f>
        <v>-</v>
      </c>
      <c r="BB26" s="520">
        <f>IF((F26=0),"-",(AW26/F26))</f>
        <v>0</v>
      </c>
      <c r="BC26" s="390" t="str">
        <f>IF((COUNT(BC6:BC25)=0),"-",(SUM(BC6:BC25)/COUNT(BC6:BC25)))</f>
        <v>-</v>
      </c>
      <c r="BD26" s="520">
        <f>IF((F26=0),"-",(AX26/F26))</f>
        <v>0</v>
      </c>
      <c r="BE26" s="390" t="str">
        <f>IF((COUNT(BE6:BE25)=0),"-",(SUM(BE6:BE25)/COUNT(BE6:BE25)))</f>
        <v>-</v>
      </c>
      <c r="BF26" s="58">
        <f t="shared" ref="BF26:BK26" si="29">SUM(BF6:BF25)</f>
        <v>0</v>
      </c>
      <c r="BG26" s="234">
        <f t="shared" si="29"/>
        <v>0</v>
      </c>
      <c r="BH26" s="234">
        <f t="shared" si="29"/>
        <v>0</v>
      </c>
      <c r="BI26" s="234">
        <f t="shared" si="29"/>
        <v>0</v>
      </c>
      <c r="BJ26" s="234">
        <f t="shared" si="29"/>
        <v>0</v>
      </c>
      <c r="BK26" s="234">
        <f t="shared" si="29"/>
        <v>0</v>
      </c>
      <c r="BL26" s="390" t="str">
        <f>IF((SUM(AT26,AU26,BH26,BG26)=0),"-",(SUM(AT26,AU26,BH26)/SUM(AT26,AU26,BH26,BG26)))</f>
        <v>-</v>
      </c>
      <c r="BM26" s="390" t="str">
        <f>IF((SUM(AT26,AU26,BG26,BH26)=0),"-",(SUM(AT26,AU26)/SUM(AT26,AU26,BG26,BH26)))</f>
        <v>-</v>
      </c>
      <c r="BN26" s="387" t="str">
        <f>IF((SUM(AR26:AS26,BF26,BJ26)=0),"-",(SUM(AR26,AS26)/(SUM(AR26,AS26,BF26,BJ26))))</f>
        <v>-</v>
      </c>
      <c r="BO26" s="448">
        <f t="shared" ref="BO26:BT26" si="30">SUM(BO6:BO25)</f>
        <v>0</v>
      </c>
      <c r="BP26" s="198">
        <f t="shared" si="30"/>
        <v>0</v>
      </c>
      <c r="BQ26" s="198">
        <f t="shared" si="30"/>
        <v>0</v>
      </c>
      <c r="BR26" s="198">
        <f t="shared" si="30"/>
        <v>0</v>
      </c>
      <c r="BS26" s="198">
        <f t="shared" si="30"/>
        <v>0</v>
      </c>
      <c r="BT26" s="95">
        <f t="shared" si="30"/>
        <v>0</v>
      </c>
    </row>
    <row r="27" spans="1:72" ht="63.75" customHeight="1">
      <c r="A27" s="236" t="s">
        <v>392</v>
      </c>
      <c r="B27" s="104" t="str">
        <f ca="1">Score!$T$1</f>
        <v>Detroit Derby Girls / All-Stars</v>
      </c>
      <c r="C27" s="306" t="s">
        <v>288</v>
      </c>
      <c r="D27" s="306" t="s">
        <v>289</v>
      </c>
      <c r="E27" s="306" t="s">
        <v>290</v>
      </c>
      <c r="F27" s="277" t="s">
        <v>395</v>
      </c>
      <c r="G27" s="224" t="s">
        <v>291</v>
      </c>
      <c r="H27" s="490" t="s">
        <v>292</v>
      </c>
      <c r="I27" s="277" t="s">
        <v>293</v>
      </c>
      <c r="J27" s="171" t="s">
        <v>505</v>
      </c>
      <c r="K27" s="306" t="s">
        <v>506</v>
      </c>
      <c r="L27" s="306" t="s">
        <v>294</v>
      </c>
      <c r="M27" s="306" t="s">
        <v>295</v>
      </c>
      <c r="N27" s="306" t="s">
        <v>296</v>
      </c>
      <c r="O27" s="306" t="s">
        <v>297</v>
      </c>
      <c r="P27" s="552" t="s">
        <v>298</v>
      </c>
      <c r="Q27" s="171" t="s">
        <v>299</v>
      </c>
      <c r="R27" s="306" t="s">
        <v>300</v>
      </c>
      <c r="S27" s="490" t="s">
        <v>301</v>
      </c>
      <c r="T27" s="306" t="s">
        <v>302</v>
      </c>
      <c r="U27" s="494" t="s">
        <v>303</v>
      </c>
      <c r="V27" s="267" t="s">
        <v>304</v>
      </c>
      <c r="W27" s="494" t="s">
        <v>305</v>
      </c>
      <c r="X27" s="267" t="s">
        <v>306</v>
      </c>
      <c r="Y27" s="494" t="s">
        <v>307</v>
      </c>
      <c r="Z27" s="277" t="s">
        <v>308</v>
      </c>
      <c r="AA27" s="292" t="s">
        <v>203</v>
      </c>
      <c r="AB27" s="504" t="s">
        <v>310</v>
      </c>
      <c r="AC27" s="225" t="s">
        <v>311</v>
      </c>
      <c r="AD27" s="146" t="s">
        <v>312</v>
      </c>
      <c r="AE27" s="146" t="s">
        <v>313</v>
      </c>
      <c r="AF27" s="146" t="s">
        <v>314</v>
      </c>
      <c r="AG27" s="221" t="s">
        <v>204</v>
      </c>
      <c r="AH27" s="898" t="s">
        <v>316</v>
      </c>
      <c r="AI27" s="899"/>
      <c r="AJ27" s="236" t="s">
        <v>392</v>
      </c>
      <c r="AK27" s="220" t="str">
        <f t="shared" ref="AK27:AK47" si="31">B27</f>
        <v>Detroit Derby Girls / All-Stars</v>
      </c>
      <c r="AL27" s="171" t="s">
        <v>317</v>
      </c>
      <c r="AM27" s="306" t="s">
        <v>318</v>
      </c>
      <c r="AN27" s="306" t="s">
        <v>319</v>
      </c>
      <c r="AO27" s="306" t="s">
        <v>320</v>
      </c>
      <c r="AP27" s="306" t="s">
        <v>321</v>
      </c>
      <c r="AQ27" s="469" t="s">
        <v>322</v>
      </c>
      <c r="AR27" s="171" t="s">
        <v>323</v>
      </c>
      <c r="AS27" s="306" t="s">
        <v>324</v>
      </c>
      <c r="AT27" s="306" t="s">
        <v>325</v>
      </c>
      <c r="AU27" s="306" t="s">
        <v>205</v>
      </c>
      <c r="AV27" s="306" t="s">
        <v>327</v>
      </c>
      <c r="AW27" s="306" t="s">
        <v>328</v>
      </c>
      <c r="AX27" s="490" t="s">
        <v>395</v>
      </c>
      <c r="AY27" s="277" t="s">
        <v>329</v>
      </c>
      <c r="AZ27" s="365" t="s">
        <v>206</v>
      </c>
      <c r="BA27" s="255" t="s">
        <v>331</v>
      </c>
      <c r="BB27" s="315" t="s">
        <v>332</v>
      </c>
      <c r="BC27" s="255" t="s">
        <v>333</v>
      </c>
      <c r="BD27" s="210" t="s">
        <v>334</v>
      </c>
      <c r="BE27" s="114" t="s">
        <v>335</v>
      </c>
      <c r="BF27" s="171" t="s">
        <v>336</v>
      </c>
      <c r="BG27" s="306" t="s">
        <v>337</v>
      </c>
      <c r="BH27" s="306" t="s">
        <v>338</v>
      </c>
      <c r="BI27" s="306" t="s">
        <v>339</v>
      </c>
      <c r="BJ27" s="306" t="s">
        <v>207</v>
      </c>
      <c r="BK27" s="490" t="s">
        <v>395</v>
      </c>
      <c r="BL27" s="407" t="s">
        <v>341</v>
      </c>
      <c r="BM27" s="155" t="s">
        <v>342</v>
      </c>
      <c r="BN27" s="279" t="s">
        <v>343</v>
      </c>
      <c r="BO27" s="8" t="s">
        <v>344</v>
      </c>
      <c r="BP27" s="464" t="s">
        <v>345</v>
      </c>
      <c r="BQ27" s="464" t="s">
        <v>346</v>
      </c>
      <c r="BR27" s="464" t="s">
        <v>199</v>
      </c>
      <c r="BS27" s="464" t="s">
        <v>200</v>
      </c>
      <c r="BT27" s="408" t="s">
        <v>395</v>
      </c>
    </row>
    <row r="28" spans="1:72" s="137" customFormat="1" ht="19.5" customHeight="1">
      <c r="A28" s="426" t="str">
        <f ca="1">IF(ISBLANK(IBRF!$H11),"",IBRF!$H11)</f>
        <v>223</v>
      </c>
      <c r="B28" s="278" t="str">
        <f ca="1">IF(ISBLANK(IBRF!$I11),"",IBRF!$I11)</f>
        <v>SPANISH ASS'ASSIN</v>
      </c>
      <c r="C28" s="406">
        <f ca="1">IF((A28=""),"",SUM(LU!AH9,LU!AH108))</f>
        <v>0</v>
      </c>
      <c r="D28" s="406">
        <f ca="1">IF((A28=""),"",SUM(LU!W9,LU!W108))</f>
        <v>5</v>
      </c>
      <c r="E28" s="406">
        <f ca="1">IF((A28=""),"",SUM(LU!AC9,LU!AC108))</f>
        <v>17</v>
      </c>
      <c r="F28" s="536">
        <f ca="1">IF(A28="","",(SUM(C28:E28)-(SUMPRODUCT(--(Lineups!Y$4:Y$79=A28),--(Lineups!W$4:W$79="SP"))+SUMPRODUCT(--(Lineups!AB$4:AB$79=A28),--(Lineups!W$4:W$79="SP"))+SUMPRODUCT(--(Lineups!Y$88:Y$163=A28),--(Lineups!W$88:W$163="SP"))+SUMPRODUCT(--(Lineups!AB$88:AB$163=A28),--(Lineups!W$88:W$163="SP")))))</f>
        <v>22</v>
      </c>
      <c r="G28" s="347">
        <f ca="1">IF(OR((A28=""),(F28=0),((LU!D$3+LU!D$102)=0)),"",(F28/(LU!D$3+LU!D$102)))</f>
        <v>0.53658536585365857</v>
      </c>
      <c r="H28" s="173" t="str">
        <f ca="1">IF(OR((C28=0),(A28="")),"",SK!T174)</f>
        <v/>
      </c>
      <c r="I28" s="115" t="str">
        <f ca="1">IF(OR((A28=""),(SK!U174=""),(SK!U174=0)),"",(H28/SK!U174))</f>
        <v/>
      </c>
      <c r="J28" s="331" t="str">
        <f ca="1">IF(OR((C28=0),(A28="")),"",SK!W174)</f>
        <v/>
      </c>
      <c r="K28" s="253" t="str">
        <f ca="1">IF(OR((C28=0),(A28="")),"",SK!X174)</f>
        <v/>
      </c>
      <c r="L28" s="545" t="str">
        <f ca="1">IF(OR((C28=0),(A28="")),"",SK!Z174)</f>
        <v/>
      </c>
      <c r="M28" s="545" t="str">
        <f ca="1">IF(OR((C28=0),(A28="")),"",SK!AB174)</f>
        <v/>
      </c>
      <c r="N28" s="462" t="str">
        <f t="shared" ref="N28:N47" si="32">IF(OR((A28=""),(C28=0)),"",(K28/C28))</f>
        <v/>
      </c>
      <c r="O28" s="250" t="str">
        <f ca="1">IF(OR((A28=""),(C28=0)),"",SK!Y174)</f>
        <v/>
      </c>
      <c r="P28" s="222" t="str">
        <f t="shared" ref="P28:P47" si="33">IF(OR((A28=""),(C28=0),(K28=0)),"",(O28/K28))</f>
        <v/>
      </c>
      <c r="Q28" s="406">
        <f ca="1">IF(OR((A28=""),(F28=0)),"",SUM(LU!AJ55,LU!AJ154))</f>
        <v>48</v>
      </c>
      <c r="R28" s="406">
        <f ca="1">IF(OR((A28=""),(F28=0)),"",SUM(LU!AJ78,LU!AJ177))</f>
        <v>72</v>
      </c>
      <c r="S28" s="203">
        <f ca="1">IF(OR((A28=""),(F28=0)),"",SUM(LU!AJ32,LU!AJ131))</f>
        <v>-24</v>
      </c>
      <c r="T28" s="406" t="str">
        <f ca="1">IF(OR((A28=""),(C28=0)),"",SUM(LU!AH32,LU!AH131))</f>
        <v/>
      </c>
      <c r="U28" s="291" t="str">
        <f t="shared" ref="U28:U47" si="34">IF(OR((A28=""),(C28=0)),"",(T28/C28))</f>
        <v/>
      </c>
      <c r="V28" s="439">
        <f ca="1">IF(OR((A28=""),(D28=0)),"",SUM(LU!W32,LU!W131))</f>
        <v>-19</v>
      </c>
      <c r="W28" s="291">
        <f t="shared" ref="W28:W47" ca="1" si="35">IF(OR((A28=""),(D28=0)),"",(V28/D28))</f>
        <v>-3.8</v>
      </c>
      <c r="X28" s="439">
        <f ca="1">IF(OR((A28=""),(E28=0)),"",SUM(LU!AC32,LU!AC131))</f>
        <v>-5</v>
      </c>
      <c r="Y28" s="291">
        <f t="shared" ref="Y28:Y47" ca="1" si="36">IF(OR((A28=""),(E28=0)),"",(X28/E28))</f>
        <v>-0.29411764705882354</v>
      </c>
      <c r="Z28" s="222">
        <f t="shared" ref="Z28:Z47" ca="1" si="37">IF(OR((A28=""),(F28=""),(F28=0)),"",(S28/F28))</f>
        <v>-1.0909090909090908</v>
      </c>
      <c r="AA28" s="22">
        <f ca="1">IF(OR((A28=""),(F28=0),(Q$48="-"),(LU!$W$5=0)),"",(Q28-Q$48))</f>
        <v>11.142857142857146</v>
      </c>
      <c r="AB28" s="22">
        <f ca="1">IF(OR((A28=""),(F28=0),(R$48="-"),(LU!$W$5=0)),"",(R28-R$48))</f>
        <v>22.357142857142854</v>
      </c>
      <c r="AC28" s="121">
        <f t="shared" ref="AC28:AC47" ca="1" si="38">IF(OR((A28=""),(F28=0),(AA28="")),"",(AA28-AB28))</f>
        <v>-11.214285714285708</v>
      </c>
      <c r="AD28" s="38" t="str">
        <f t="shared" ref="AD28:AD47" si="39">IF(OR(($A28=""),(C28=0)),"",(U28-U$48))</f>
        <v/>
      </c>
      <c r="AE28" s="38">
        <f t="shared" ref="AE28:AE47" ca="1" si="40">IF(OR(($A28=""),(D28=0)),"",(W28-W$48))</f>
        <v>-2.991156462585034</v>
      </c>
      <c r="AF28" s="38">
        <f t="shared" ref="AF28:AF47" ca="1" si="41">IF(OR(($A28=""),(E28=0)),"",(Y28-Y$48))</f>
        <v>1.1407948854472916</v>
      </c>
      <c r="AG28" s="376">
        <f ca="1">IF(OR(($A28=""),(Z28=""),(Z$48="-"),(LU!$W$5=0)),"",(Z28-Z$48))</f>
        <v>1.5937173010803551E-2</v>
      </c>
      <c r="AH28" s="900">
        <f ca="1">IF(OR((A28=""),(F28=0)),"",SUM(PT!V52,PT!V53))</f>
        <v>3</v>
      </c>
      <c r="AI28" s="901"/>
      <c r="AJ28" s="426" t="str">
        <f t="shared" ref="AJ28:AJ47" si="42">A28</f>
        <v>223</v>
      </c>
      <c r="AK28" s="307" t="str">
        <f t="shared" si="31"/>
        <v>SPANISH ASS'ASSIN</v>
      </c>
      <c r="AL28" s="88">
        <f ca="1">IF(OR(($A28=""),($F28=0)),"",SUM(Actions!C26,Actions!J26))</f>
        <v>0</v>
      </c>
      <c r="AM28" s="151">
        <f ca="1">IF(OR(($A28=""),($F28=0)),"",SUM(Actions!D26,Actions!K26))</f>
        <v>0</v>
      </c>
      <c r="AN28" s="151">
        <f ca="1">IF(OR(($A28=""),($F28=0)),"",SUM(Actions!E26,Actions!L26))</f>
        <v>0</v>
      </c>
      <c r="AO28" s="151">
        <f ca="1">IF(OR(($A28=""),($F28=0)),"",SUM(Actions!F26,Actions!M26))</f>
        <v>0</v>
      </c>
      <c r="AP28" s="151">
        <f ca="1">IF(OR(($A28=""),($F28=0)),"",SUM(Actions!G26,Actions!N26))</f>
        <v>0</v>
      </c>
      <c r="AQ28" s="60">
        <f t="shared" ref="AQ28:AQ47" si="43">IF(OR((F28=0),(A28="")),"",SUM(AL28:AP28))</f>
        <v>0</v>
      </c>
      <c r="AR28" s="57">
        <f ca="1">IF(OR(($A28=""),($F28=0)),"",SUM(Actions!C54,Actions!J54))</f>
        <v>0</v>
      </c>
      <c r="AS28" s="406">
        <f ca="1">IF(OR(($A28=""),($F28=0)),"",SUM(Actions!D54,Actions!K54))</f>
        <v>0</v>
      </c>
      <c r="AT28" s="406">
        <f ca="1">IF(OR(($A28=""),($F28=0)),"",SUM(Actions!E54,Actions!L54))</f>
        <v>0</v>
      </c>
      <c r="AU28" s="406">
        <f ca="1">IF(OR(($A28=""),($F28=0)),"",SUM(Actions!F54,Actions!M54))</f>
        <v>0</v>
      </c>
      <c r="AV28" s="406">
        <f ca="1">IF(OR(($A28=""),($F28=0)),"",SUM(Actions!G54,Actions!N54))</f>
        <v>0</v>
      </c>
      <c r="AW28" s="203">
        <f t="shared" ref="AW28:AW47" si="44">IF(OR((A28=""),(F28=0)),"",SUM(AR28:AV28))</f>
        <v>0</v>
      </c>
      <c r="AX28" s="536">
        <f t="shared" ref="AX28:AX47" si="45">IF(OR((A28=""),(F28=0)),"",SUM(AQ28,AW28))</f>
        <v>0</v>
      </c>
      <c r="AY28" s="400">
        <f t="shared" ref="AY28:AY47" si="46">IF(OR((A28=""),(F28=0)),"",SUM(AM28,AU28))</f>
        <v>0</v>
      </c>
      <c r="AZ28" s="404">
        <f t="shared" ref="AZ28:AZ47" si="47">IF(OR((A28=""),(F28=0)),"",(AQ28/F28))</f>
        <v>0</v>
      </c>
      <c r="BA28" s="299" t="str">
        <f t="shared" ref="BA28:BA47" si="48">IF(OR((A28=""),(F28=0),(AQ$48=0)),"",(AQ28/AQ$48))</f>
        <v/>
      </c>
      <c r="BB28" s="121">
        <f t="shared" ref="BB28:BB47" si="49">IF(OR((A28=""),(F28=0)),"",(AW28/F28))</f>
        <v>0</v>
      </c>
      <c r="BC28" s="462" t="str">
        <f t="shared" ref="BC28:BC47" si="50">IF(OR((A28=""),(F28=0),(AW$48=0)),"",(AW28/AW$48))</f>
        <v/>
      </c>
      <c r="BD28" s="11">
        <f t="shared" ref="BD28:BD47" si="51">IF(OR((A28=""),(F28=0)),"",(AX28/F28))</f>
        <v>0</v>
      </c>
      <c r="BE28" s="347" t="str">
        <f t="shared" ref="BE28:BE47" si="52">IF(OR((A28=""),(F28=0),(AX$48=0)),"",(AX28/AX$48))</f>
        <v/>
      </c>
      <c r="BF28" s="386">
        <f ca="1">IF(OR(($A28=""),($F28=0)),"",SUM(Errors!C26,Errors!J26))</f>
        <v>0</v>
      </c>
      <c r="BG28" s="406">
        <f ca="1">IF(OR(($A28=""),($F28=0)),"",SUM(Errors!D26,Errors!K26))</f>
        <v>0</v>
      </c>
      <c r="BH28" s="406">
        <f ca="1">IF(OR(($A28=""),($F28=0)),"",SUM(Errors!E26,Errors!L26))</f>
        <v>0</v>
      </c>
      <c r="BI28" s="406">
        <f ca="1">IF(OR(($A28=""),($F28=0)),"",SUM(Errors!F26,Errors!M26))</f>
        <v>0</v>
      </c>
      <c r="BJ28" s="151">
        <f ca="1">IF(OR(($A28=""),($F28=0)),"",SUM(Errors!G26,Errors!N26))</f>
        <v>0</v>
      </c>
      <c r="BK28" s="203">
        <f t="shared" ref="BK28:BK47" si="53">IF(OR((A28=""),(F28=0)),"",SUM(BF28:BJ28))</f>
        <v>0</v>
      </c>
      <c r="BL28" s="191" t="str">
        <f t="shared" ref="BL28:BL47" si="54">IF(OR((A28=""),(F28=0)),"",IF((SUM(AT28,AU28,BH28,BG28)=0),"",(SUM(AT28,AU28,BH28)/SUM(AT28,AU28,BH28,BG28))))</f>
        <v/>
      </c>
      <c r="BM28" s="191" t="str">
        <f t="shared" ref="BM28:BM47" si="55">IF(OR((A28=""),(F28=0)),"",IF((SUM(AT28,AU28,BG28,BH28)=0),"",(SUM(AT28,AU28)/SUM(AT28,AU28,BG28,BH28))))</f>
        <v/>
      </c>
      <c r="BN28" s="347" t="str">
        <f t="shared" ref="BN28:BN47" si="56">IF(OR((A28=""),(F28=0),(SUM(AR28:AS28,BF28,BJ28)=0)),"",(SUM(AR28,AS28)/(SUM(AR28,AS28,BF28,BJ28))))</f>
        <v/>
      </c>
      <c r="BO28" s="88">
        <f ca="1">IF(OR(($A28=""),($F28=0)),"",SUM(Errors!C54,Errors!J54))</f>
        <v>0</v>
      </c>
      <c r="BP28" s="151">
        <f ca="1">IF(OR(($A28=""),($F28=0)),"",SUM(Errors!D54,Errors!K54))</f>
        <v>0</v>
      </c>
      <c r="BQ28" s="151">
        <f ca="1">IF(OR(($A28=""),($F28=0)),"",SUM(Errors!E54,Errors!L54))</f>
        <v>0</v>
      </c>
      <c r="BR28" s="151">
        <f ca="1">IF(OR(($A28=""),($F28=0)),"",SUM(Errors!F54,Errors!M54))</f>
        <v>0</v>
      </c>
      <c r="BS28" s="151">
        <f ca="1">IF(OR(($A28=""),($F28=0)),"",SUM(Errors!G54,Errors!N54))</f>
        <v>0</v>
      </c>
      <c r="BT28" s="60" t="str">
        <f t="shared" ref="BT28:BT47" si="57">IF(OR((A28=""),(C28=0)),"",SUM(BO28:BS28))</f>
        <v/>
      </c>
    </row>
    <row r="29" spans="1:72" s="137" customFormat="1" ht="19.5" customHeight="1">
      <c r="A29" s="423" t="str">
        <f ca="1">IF(ISBLANK(IBRF!$H12),"",IBRF!$H12)</f>
        <v>247</v>
      </c>
      <c r="B29" s="196" t="str">
        <f ca="1">IF(ISBLANK(IBRF!$I12),"",IBRF!$I12)</f>
        <v>BOO D LIVERS</v>
      </c>
      <c r="C29" s="316">
        <f ca="1">IF((A29=""),"",SUM(LU!AH10,LU!AH109))</f>
        <v>0</v>
      </c>
      <c r="D29" s="316">
        <f ca="1">IF((A29=""),"",SUM(LU!W10,LU!W109))</f>
        <v>5</v>
      </c>
      <c r="E29" s="316">
        <f ca="1">IF((A29=""),"",SUM(LU!AC10,LU!AC109))</f>
        <v>10</v>
      </c>
      <c r="F29" s="207">
        <f ca="1">IF(A29="","",(SUM(C29:E29)-(SUMPRODUCT(--(Lineups!Y$4:Y$79=A29),--(Lineups!W$4:W$79="SP"))+SUMPRODUCT(--(Lineups!AB$4:AB$79=A29),--(Lineups!W$4:W$79="SP"))+SUMPRODUCT(--(Lineups!Y$88:Y$163=A29),--(Lineups!W$88:W$163="SP"))+SUMPRODUCT(--(Lineups!AB$88:AB$163=A29),--(Lineups!W$88:W$163="SP")))))</f>
        <v>15</v>
      </c>
      <c r="G29" s="327">
        <f ca="1">IF(OR((A29=""),(F29=0),((LU!D$3+LU!D$102)=0)),"",(F29/(LU!D$3+LU!D$102)))</f>
        <v>0.36585365853658536</v>
      </c>
      <c r="H29" s="61" t="str">
        <f ca="1">IF(OR((C29=0),(A29="")),"",SK!T177)</f>
        <v/>
      </c>
      <c r="I29" s="1" t="str">
        <f ca="1">IF(OR((A29=""),(SK!U177=""),(SK!U177=0)),"",(H29/SK!U177))</f>
        <v/>
      </c>
      <c r="J29" s="556" t="str">
        <f ca="1">IF(OR((C29=0),(A29="")),"",SK!W177)</f>
        <v/>
      </c>
      <c r="K29" s="6" t="str">
        <f ca="1">IF(OR((C29=0),(A29="")),"",SK!X177)</f>
        <v/>
      </c>
      <c r="L29" s="338" t="str">
        <f ca="1">IF(OR((C29=0),(A29="")),"",SK!Z177)</f>
        <v/>
      </c>
      <c r="M29" s="338" t="str">
        <f ca="1">IF(OR((C29=0),(A29="")),"",SK!AB177)</f>
        <v/>
      </c>
      <c r="N29" s="102" t="str">
        <f t="shared" si="32"/>
        <v/>
      </c>
      <c r="O29" s="521" t="str">
        <f ca="1">IF(OR((A29=""),(C29=0)),"",SK!Y177)</f>
        <v/>
      </c>
      <c r="P29" s="310" t="str">
        <f t="shared" si="33"/>
        <v/>
      </c>
      <c r="Q29" s="316">
        <f ca="1">IF(OR((A29=""),(F29=0)),"",SUM(LU!AJ56,LU!AJ155))</f>
        <v>48</v>
      </c>
      <c r="R29" s="316">
        <f ca="1">IF(OR((A29=""),(F29=0)),"",SUM(LU!AJ79,LU!AJ178))</f>
        <v>52</v>
      </c>
      <c r="S29" s="113">
        <f ca="1">IF(OR((A29=""),(F29=0)),"",SUM(LU!AJ33,LU!AJ132))</f>
        <v>-4</v>
      </c>
      <c r="T29" s="316" t="str">
        <f ca="1">IF(OR((A29=""),(C29=0)),"",SUM(LU!AH33,LU!AH132))</f>
        <v/>
      </c>
      <c r="U29" s="20" t="str">
        <f t="shared" si="34"/>
        <v/>
      </c>
      <c r="V29" s="421">
        <f ca="1">IF(OR((A29=""),(D29=0)),"",SUM(LU!W33,LU!W132))</f>
        <v>21</v>
      </c>
      <c r="W29" s="20">
        <f t="shared" ca="1" si="35"/>
        <v>4.2</v>
      </c>
      <c r="X29" s="421">
        <f ca="1">IF(OR((A29=""),(E29=0)),"",SUM(LU!AC33,LU!AC132))</f>
        <v>-25</v>
      </c>
      <c r="Y29" s="20">
        <f t="shared" ca="1" si="36"/>
        <v>-2.5</v>
      </c>
      <c r="Z29" s="310">
        <f t="shared" ca="1" si="37"/>
        <v>-0.26666666666666666</v>
      </c>
      <c r="AA29" s="351">
        <f ca="1">IF(OR((A29=""),(F29=0),(Q$48="-"),(LU!$W$5=0)),"",(Q29-Q$48))</f>
        <v>11.142857142857146</v>
      </c>
      <c r="AB29" s="351">
        <f ca="1">IF(OR((A29=""),(F29=0),(R$48="-"),(LU!$W$5=0)),"",(R29-R$48))</f>
        <v>2.3571428571428541</v>
      </c>
      <c r="AC29" s="351">
        <f t="shared" ca="1" si="38"/>
        <v>8.7857142857142918</v>
      </c>
      <c r="AD29" s="542" t="str">
        <f t="shared" si="39"/>
        <v/>
      </c>
      <c r="AE29" s="542">
        <f t="shared" ca="1" si="40"/>
        <v>5.0088435374149665</v>
      </c>
      <c r="AF29" s="542">
        <f t="shared" ca="1" si="41"/>
        <v>-1.0650874674938848</v>
      </c>
      <c r="AG29" s="175">
        <f ca="1">IF(OR(($A29=""),(Z29=""),(Z$48="-"),(LU!$W$5=0)),"",(Z29-Z$48))</f>
        <v>0.84017959725322777</v>
      </c>
      <c r="AH29" s="895">
        <f ca="1">IF(OR((A29=""),(F29=0)),"",SUM(PT!V54,PT!V55))</f>
        <v>2</v>
      </c>
      <c r="AI29" s="896"/>
      <c r="AJ29" s="423" t="str">
        <f t="shared" si="42"/>
        <v>247</v>
      </c>
      <c r="AK29" s="25" t="str">
        <f t="shared" si="31"/>
        <v>BOO D LIVERS</v>
      </c>
      <c r="AL29" s="416">
        <f ca="1">IF(OR(($A29=""),($F29=0)),"",SUM(Actions!C27,Actions!J27))</f>
        <v>0</v>
      </c>
      <c r="AM29" s="34">
        <f ca="1">IF(OR(($A29=""),($F29=0)),"",SUM(Actions!D27,Actions!K27))</f>
        <v>0</v>
      </c>
      <c r="AN29" s="34">
        <f ca="1">IF(OR(($A29=""),($F29=0)),"",SUM(Actions!E27,Actions!L27))</f>
        <v>0</v>
      </c>
      <c r="AO29" s="34">
        <f ca="1">IF(OR(($A29=""),($F29=0)),"",SUM(Actions!F27,Actions!M27))</f>
        <v>0</v>
      </c>
      <c r="AP29" s="34">
        <f ca="1">IF(OR(($A29=""),($F29=0)),"",SUM(Actions!G27,Actions!N27))</f>
        <v>0</v>
      </c>
      <c r="AQ29" s="348">
        <f t="shared" si="43"/>
        <v>0</v>
      </c>
      <c r="AR29" s="358">
        <f ca="1">IF(OR(($A29=""),($F29=0)),"",SUM(Actions!C55,Actions!J55))</f>
        <v>0</v>
      </c>
      <c r="AS29" s="316">
        <f ca="1">IF(OR(($A29=""),($F29=0)),"",SUM(Actions!D55,Actions!K55))</f>
        <v>0</v>
      </c>
      <c r="AT29" s="316">
        <f ca="1">IF(OR(($A29=""),($F29=0)),"",SUM(Actions!E55,Actions!L55))</f>
        <v>0</v>
      </c>
      <c r="AU29" s="316">
        <f ca="1">IF(OR(($A29=""),($F29=0)),"",SUM(Actions!F55,Actions!M55))</f>
        <v>0</v>
      </c>
      <c r="AV29" s="316">
        <f ca="1">IF(OR(($A29=""),($F29=0)),"",SUM(Actions!G55,Actions!N55))</f>
        <v>0</v>
      </c>
      <c r="AW29" s="113">
        <f t="shared" si="44"/>
        <v>0</v>
      </c>
      <c r="AX29" s="207">
        <f t="shared" si="45"/>
        <v>0</v>
      </c>
      <c r="AY29" s="308">
        <f t="shared" si="46"/>
        <v>0</v>
      </c>
      <c r="AZ29" s="481">
        <f t="shared" si="47"/>
        <v>0</v>
      </c>
      <c r="BA29" s="300" t="str">
        <f t="shared" si="48"/>
        <v/>
      </c>
      <c r="BB29" s="351">
        <f t="shared" si="49"/>
        <v>0</v>
      </c>
      <c r="BC29" s="176" t="str">
        <f t="shared" si="50"/>
        <v/>
      </c>
      <c r="BD29" s="355">
        <f t="shared" si="51"/>
        <v>0</v>
      </c>
      <c r="BE29" s="327" t="str">
        <f t="shared" si="52"/>
        <v/>
      </c>
      <c r="BF29" s="503">
        <f ca="1">IF(OR(($A29=""),($F29=0)),"",SUM(Errors!C27,Errors!J27))</f>
        <v>0</v>
      </c>
      <c r="BG29" s="316">
        <f ca="1">IF(OR(($A29=""),($F29=0)),"",SUM(Errors!D27,Errors!K27))</f>
        <v>0</v>
      </c>
      <c r="BH29" s="316">
        <f ca="1">IF(OR(($A29=""),($F29=0)),"",SUM(Errors!E27,Errors!L27))</f>
        <v>0</v>
      </c>
      <c r="BI29" s="316">
        <f ca="1">IF(OR(($A29=""),($F29=0)),"",SUM(Errors!F27,Errors!M27))</f>
        <v>0</v>
      </c>
      <c r="BJ29" s="34">
        <f ca="1">IF(OR(($A29=""),($F29=0)),"",SUM(Errors!G27,Errors!N27))</f>
        <v>0</v>
      </c>
      <c r="BK29" s="113">
        <f t="shared" si="53"/>
        <v>0</v>
      </c>
      <c r="BL29" s="165" t="str">
        <f t="shared" si="54"/>
        <v/>
      </c>
      <c r="BM29" s="165" t="str">
        <f t="shared" si="55"/>
        <v/>
      </c>
      <c r="BN29" s="327" t="str">
        <f t="shared" si="56"/>
        <v/>
      </c>
      <c r="BO29" s="416">
        <f ca="1">IF(OR(($A29=""),($F29=0)),"",SUM(Errors!C55,Errors!J55))</f>
        <v>0</v>
      </c>
      <c r="BP29" s="34">
        <f ca="1">IF(OR(($A29=""),($F29=0)),"",SUM(Errors!D55,Errors!K55))</f>
        <v>0</v>
      </c>
      <c r="BQ29" s="34">
        <f ca="1">IF(OR(($A29=""),($F29=0)),"",SUM(Errors!E55,Errors!L55))</f>
        <v>0</v>
      </c>
      <c r="BR29" s="34">
        <f ca="1">IF(OR(($A29=""),($F29=0)),"",SUM(Errors!F55,Errors!M55))</f>
        <v>0</v>
      </c>
      <c r="BS29" s="34">
        <f ca="1">IF(OR(($A29=""),($F29=0)),"",SUM(Errors!G55,Errors!N55))</f>
        <v>0</v>
      </c>
      <c r="BT29" s="348" t="str">
        <f t="shared" si="57"/>
        <v/>
      </c>
    </row>
    <row r="30" spans="1:72" s="137" customFormat="1" ht="19.5" customHeight="1">
      <c r="A30" s="423" t="str">
        <f ca="1">IF(ISBLANK(IBRF!$H13),"",IBRF!$H13)</f>
        <v>28</v>
      </c>
      <c r="B30" s="196" t="str">
        <f ca="1">IF(ISBLANK(IBRF!$I13),"",IBRF!$I13)</f>
        <v>RACER MCCHASEHER</v>
      </c>
      <c r="C30" s="316">
        <f ca="1">IF((A30=""),"",SUM(LU!AH11,LU!AH110))</f>
        <v>7</v>
      </c>
      <c r="D30" s="316">
        <f ca="1">IF((A30=""),"",SUM(LU!W11,LU!W110))</f>
        <v>12</v>
      </c>
      <c r="E30" s="316">
        <f ca="1">IF((A30=""),"",SUM(LU!AC11,LU!AC110))</f>
        <v>4</v>
      </c>
      <c r="F30" s="207">
        <f ca="1">IF(A30="","",(SUM(C30:E30)-(SUMPRODUCT(--(Lineups!Y$4:Y$79=A30),--(Lineups!W$4:W$79="SP"))+SUMPRODUCT(--(Lineups!AB$4:AB$79=A30),--(Lineups!W$4:W$79="SP"))+SUMPRODUCT(--(Lineups!Y$88:Y$163=A30),--(Lineups!W$88:W$163="SP"))+SUMPRODUCT(--(Lineups!AB$88:AB$163=A30),--(Lineups!W$88:W$163="SP")))))</f>
        <v>23</v>
      </c>
      <c r="G30" s="327">
        <f ca="1">IF(OR((A30=""),(F30=0),((LU!D$3+LU!D$102)=0)),"",(F30/(LU!D$3+LU!D$102)))</f>
        <v>0.56097560975609762</v>
      </c>
      <c r="H30" s="61">
        <f ca="1">IF(OR((C30=0),(A30="")),"",SK!T180)</f>
        <v>12</v>
      </c>
      <c r="I30" s="1">
        <f ca="1">IF(OR((A30=""),(SK!U180=""),(SK!U180=0)),"",(H30/SK!U180))</f>
        <v>1.7142857142857142</v>
      </c>
      <c r="J30" s="556">
        <f ca="1">IF(OR((C30=0),(A30="")),"",SK!W180)</f>
        <v>2</v>
      </c>
      <c r="K30" s="6">
        <f ca="1">IF(OR((C30=0),(A30="")),"",SK!X180)</f>
        <v>5</v>
      </c>
      <c r="L30" s="338">
        <f ca="1">IF(OR((C30=0),(A30="")),"",SK!Z180)</f>
        <v>3</v>
      </c>
      <c r="M30" s="338">
        <f ca="1">IF(OR((C30=0),(A30="")),"",SK!AB180)</f>
        <v>0</v>
      </c>
      <c r="N30" s="102">
        <f t="shared" ca="1" si="32"/>
        <v>0.7142857142857143</v>
      </c>
      <c r="O30" s="521">
        <f ca="1">IF(OR((A30=""),(C30=0)),"",SK!Y180)</f>
        <v>-5</v>
      </c>
      <c r="P30" s="310">
        <f t="shared" ca="1" si="33"/>
        <v>-1</v>
      </c>
      <c r="Q30" s="316">
        <f ca="1">IF(OR((A30=""),(F30=0)),"",SUM(LU!AJ57,LU!AJ156))</f>
        <v>48</v>
      </c>
      <c r="R30" s="316">
        <f ca="1">IF(OR((A30=""),(F30=0)),"",SUM(LU!AJ80,LU!AJ179))</f>
        <v>76</v>
      </c>
      <c r="S30" s="113">
        <f ca="1">IF(OR((A30=""),(F30=0)),"",SUM(LU!AJ34,LU!AJ133))</f>
        <v>-28</v>
      </c>
      <c r="T30" s="316">
        <f ca="1">IF(OR((A30=""),(C30=0)),"",SUM(LU!AH34,LU!AH133))</f>
        <v>-23</v>
      </c>
      <c r="U30" s="20">
        <f t="shared" ca="1" si="34"/>
        <v>-3.2857142857142856</v>
      </c>
      <c r="V30" s="421">
        <f ca="1">IF(OR((A30=""),(D30=0)),"",SUM(LU!W34,LU!W133))</f>
        <v>12</v>
      </c>
      <c r="W30" s="20">
        <f t="shared" ca="1" si="35"/>
        <v>1</v>
      </c>
      <c r="X30" s="421">
        <f ca="1">IF(OR((A30=""),(E30=0)),"",SUM(LU!AC34,LU!AC133))</f>
        <v>-17</v>
      </c>
      <c r="Y30" s="20">
        <f t="shared" ca="1" si="36"/>
        <v>-4.25</v>
      </c>
      <c r="Z30" s="310">
        <f t="shared" ca="1" si="37"/>
        <v>-1.2173913043478262</v>
      </c>
      <c r="AA30" s="351">
        <f ca="1">IF(OR((A30=""),(F30=0),(Q$48="-"),(LU!$W$5=0)),"",(Q30-Q$48))</f>
        <v>11.142857142857146</v>
      </c>
      <c r="AB30" s="351">
        <f ca="1">IF(OR((A30=""),(F30=0),(R$48="-"),(LU!$W$5=0)),"",(R30-R$48))</f>
        <v>26.357142857142854</v>
      </c>
      <c r="AC30" s="351">
        <f t="shared" ca="1" si="38"/>
        <v>-15.214285714285708</v>
      </c>
      <c r="AD30" s="542">
        <f t="shared" ca="1" si="39"/>
        <v>-2.111904761904762</v>
      </c>
      <c r="AE30" s="542">
        <f t="shared" ca="1" si="40"/>
        <v>1.8088435374149658</v>
      </c>
      <c r="AF30" s="542">
        <f t="shared" ca="1" si="41"/>
        <v>-2.8150874674938846</v>
      </c>
      <c r="AG30" s="175">
        <f ca="1">IF(OR(($A30=""),(Z30=""),(Z$48="-"),(LU!$W$5=0)),"",(Z30-Z$48))</f>
        <v>-0.11054504042793178</v>
      </c>
      <c r="AH30" s="895">
        <f ca="1">IF(OR((A30=""),(F30=0)),"",SUM(PT!V56,PT!V57))</f>
        <v>4</v>
      </c>
      <c r="AI30" s="896"/>
      <c r="AJ30" s="423" t="str">
        <f t="shared" si="42"/>
        <v>28</v>
      </c>
      <c r="AK30" s="25" t="str">
        <f t="shared" si="31"/>
        <v>RACER MCCHASEHER</v>
      </c>
      <c r="AL30" s="416">
        <f ca="1">IF(OR(($A30=""),($F30=0)),"",SUM(Actions!C28,Actions!J28))</f>
        <v>0</v>
      </c>
      <c r="AM30" s="34">
        <f ca="1">IF(OR(($A30=""),($F30=0)),"",SUM(Actions!D28,Actions!K28))</f>
        <v>0</v>
      </c>
      <c r="AN30" s="34">
        <f ca="1">IF(OR(($A30=""),($F30=0)),"",SUM(Actions!E28,Actions!L28))</f>
        <v>0</v>
      </c>
      <c r="AO30" s="34">
        <f ca="1">IF(OR(($A30=""),($F30=0)),"",SUM(Actions!F28,Actions!M28))</f>
        <v>0</v>
      </c>
      <c r="AP30" s="34">
        <f ca="1">IF(OR(($A30=""),($F30=0)),"",SUM(Actions!G28,Actions!N28))</f>
        <v>0</v>
      </c>
      <c r="AQ30" s="348">
        <f t="shared" si="43"/>
        <v>0</v>
      </c>
      <c r="AR30" s="358">
        <f ca="1">IF(OR(($A30=""),($F30=0)),"",SUM(Actions!C56,Actions!J56))</f>
        <v>0</v>
      </c>
      <c r="AS30" s="316">
        <f ca="1">IF(OR(($A30=""),($F30=0)),"",SUM(Actions!D56,Actions!K56))</f>
        <v>0</v>
      </c>
      <c r="AT30" s="316">
        <f ca="1">IF(OR(($A30=""),($F30=0)),"",SUM(Actions!E56,Actions!L56))</f>
        <v>0</v>
      </c>
      <c r="AU30" s="316">
        <f ca="1">IF(OR(($A30=""),($F30=0)),"",SUM(Actions!F56,Actions!M56))</f>
        <v>0</v>
      </c>
      <c r="AV30" s="316">
        <f ca="1">IF(OR(($A30=""),($F30=0)),"",SUM(Actions!G56,Actions!N56))</f>
        <v>0</v>
      </c>
      <c r="AW30" s="113">
        <f t="shared" si="44"/>
        <v>0</v>
      </c>
      <c r="AX30" s="207">
        <f t="shared" si="45"/>
        <v>0</v>
      </c>
      <c r="AY30" s="308">
        <f t="shared" si="46"/>
        <v>0</v>
      </c>
      <c r="AZ30" s="481">
        <f t="shared" si="47"/>
        <v>0</v>
      </c>
      <c r="BA30" s="300" t="str">
        <f t="shared" si="48"/>
        <v/>
      </c>
      <c r="BB30" s="351">
        <f t="shared" si="49"/>
        <v>0</v>
      </c>
      <c r="BC30" s="176" t="str">
        <f t="shared" si="50"/>
        <v/>
      </c>
      <c r="BD30" s="355">
        <f t="shared" si="51"/>
        <v>0</v>
      </c>
      <c r="BE30" s="327" t="str">
        <f t="shared" si="52"/>
        <v/>
      </c>
      <c r="BF30" s="503">
        <f ca="1">IF(OR(($A30=""),($F30=0)),"",SUM(Errors!C28,Errors!J28))</f>
        <v>0</v>
      </c>
      <c r="BG30" s="316">
        <f ca="1">IF(OR(($A30=""),($F30=0)),"",SUM(Errors!D28,Errors!K28))</f>
        <v>0</v>
      </c>
      <c r="BH30" s="316">
        <f ca="1">IF(OR(($A30=""),($F30=0)),"",SUM(Errors!E28,Errors!L28))</f>
        <v>0</v>
      </c>
      <c r="BI30" s="316">
        <f ca="1">IF(OR(($A30=""),($F30=0)),"",SUM(Errors!F28,Errors!M28))</f>
        <v>0</v>
      </c>
      <c r="BJ30" s="34">
        <f ca="1">IF(OR(($A30=""),($F30=0)),"",SUM(Errors!G28,Errors!N28))</f>
        <v>0</v>
      </c>
      <c r="BK30" s="113">
        <f t="shared" si="53"/>
        <v>0</v>
      </c>
      <c r="BL30" s="165" t="str">
        <f t="shared" si="54"/>
        <v/>
      </c>
      <c r="BM30" s="165" t="str">
        <f t="shared" si="55"/>
        <v/>
      </c>
      <c r="BN30" s="327" t="str">
        <f t="shared" si="56"/>
        <v/>
      </c>
      <c r="BO30" s="416">
        <f ca="1">IF(OR(($A30=""),($F30=0)),"",SUM(Errors!C56,Errors!J56))</f>
        <v>0</v>
      </c>
      <c r="BP30" s="34">
        <f ca="1">IF(OR(($A30=""),($F30=0)),"",SUM(Errors!D56,Errors!K56))</f>
        <v>0</v>
      </c>
      <c r="BQ30" s="34">
        <f ca="1">IF(OR(($A30=""),($F30=0)),"",SUM(Errors!E56,Errors!L56))</f>
        <v>0</v>
      </c>
      <c r="BR30" s="34">
        <f ca="1">IF(OR(($A30=""),($F30=0)),"",SUM(Errors!F56,Errors!M56))</f>
        <v>0</v>
      </c>
      <c r="BS30" s="34">
        <f ca="1">IF(OR(($A30=""),($F30=0)),"",SUM(Errors!G56,Errors!N56))</f>
        <v>0</v>
      </c>
      <c r="BT30" s="348">
        <f t="shared" si="57"/>
        <v>0</v>
      </c>
    </row>
    <row r="31" spans="1:72" s="137" customFormat="1" ht="19.5" customHeight="1">
      <c r="A31" s="423" t="str">
        <f ca="1">IF(ISBLANK(IBRF!$H14),"",IBRF!$H14)</f>
        <v>3</v>
      </c>
      <c r="B31" s="196" t="str">
        <f ca="1">IF(ISBLANK(IBRF!$I14),"",IBRF!$I14)</f>
        <v>ROXANNA HARDPLACE</v>
      </c>
      <c r="C31" s="316">
        <f ca="1">IF((A31=""),"",SUM(LU!AH12,LU!AH111))</f>
        <v>8</v>
      </c>
      <c r="D31" s="316">
        <f ca="1">IF((A31=""),"",SUM(LU!W12,LU!W111))</f>
        <v>7</v>
      </c>
      <c r="E31" s="316">
        <f ca="1">IF((A31=""),"",SUM(LU!AC12,LU!AC111))</f>
        <v>6</v>
      </c>
      <c r="F31" s="207">
        <f ca="1">IF(A31="","",(SUM(C31:E31)-(SUMPRODUCT(--(Lineups!Y$4:Y$79=A31),--(Lineups!W$4:W$79="SP"))+SUMPRODUCT(--(Lineups!AB$4:AB$79=A31),--(Lineups!W$4:W$79="SP"))+SUMPRODUCT(--(Lineups!Y$88:Y$163=A31),--(Lineups!W$88:W$163="SP"))+SUMPRODUCT(--(Lineups!AB$88:AB$163=A31),--(Lineups!W$88:W$163="SP")))))</f>
        <v>21</v>
      </c>
      <c r="G31" s="327">
        <f ca="1">IF(OR((A31=""),(F31=0),((LU!D$3+LU!D$102)=0)),"",(F31/(LU!D$3+LU!D$102)))</f>
        <v>0.51219512195121952</v>
      </c>
      <c r="H31" s="61">
        <f ca="1">IF(OR((C31=0),(A31="")),"",SK!T183)</f>
        <v>33</v>
      </c>
      <c r="I31" s="1">
        <f ca="1">IF(OR((A31=""),(SK!U183=""),(SK!U183=0)),"",(H31/SK!U183))</f>
        <v>4.125</v>
      </c>
      <c r="J31" s="556">
        <f ca="1">IF(OR((C31=0),(A31="")),"",SK!W183)</f>
        <v>1</v>
      </c>
      <c r="K31" s="6">
        <f ca="1">IF(OR((C31=0),(A31="")),"",SK!X183)</f>
        <v>2</v>
      </c>
      <c r="L31" s="338">
        <f ca="1">IF(OR((C31=0),(A31="")),"",SK!Z183)</f>
        <v>1</v>
      </c>
      <c r="M31" s="338">
        <f ca="1">IF(OR((C31=0),(A31="")),"",SK!AB183)</f>
        <v>1</v>
      </c>
      <c r="N31" s="102">
        <f t="shared" ca="1" si="32"/>
        <v>0.25</v>
      </c>
      <c r="O31" s="521">
        <f ca="1">IF(OR((A31=""),(C31=0)),"",SK!Y183)</f>
        <v>14</v>
      </c>
      <c r="P31" s="310">
        <f t="shared" ca="1" si="33"/>
        <v>7</v>
      </c>
      <c r="Q31" s="316">
        <f ca="1">IF(OR((A31=""),(F31=0)),"",SUM(LU!AJ58,LU!AJ157))</f>
        <v>70</v>
      </c>
      <c r="R31" s="316">
        <f ca="1">IF(OR((A31=""),(F31=0)),"",SUM(LU!AJ81,LU!AJ180))</f>
        <v>83</v>
      </c>
      <c r="S31" s="113">
        <f ca="1">IF(OR((A31=""),(F31=0)),"",SUM(LU!AJ35,LU!AJ134))</f>
        <v>-13</v>
      </c>
      <c r="T31" s="316">
        <f ca="1">IF(OR((A31=""),(C31=0)),"",SUM(LU!AH35,LU!AH134))</f>
        <v>10</v>
      </c>
      <c r="U31" s="20">
        <f t="shared" ca="1" si="34"/>
        <v>1.25</v>
      </c>
      <c r="V31" s="421">
        <f ca="1">IF(OR((A31=""),(D31=0)),"",SUM(LU!W35,LU!W134))</f>
        <v>-17</v>
      </c>
      <c r="W31" s="20">
        <f t="shared" ca="1" si="35"/>
        <v>-2.4285714285714284</v>
      </c>
      <c r="X31" s="421">
        <f ca="1">IF(OR((A31=""),(E31=0)),"",SUM(LU!AC35,LU!AC134))</f>
        <v>-6</v>
      </c>
      <c r="Y31" s="20">
        <f t="shared" ca="1" si="36"/>
        <v>-1</v>
      </c>
      <c r="Z31" s="310">
        <f t="shared" ca="1" si="37"/>
        <v>-0.61904761904761907</v>
      </c>
      <c r="AA31" s="351">
        <f ca="1">IF(OR((A31=""),(F31=0),(Q$48="-"),(LU!$W$5=0)),"",(Q31-Q$48))</f>
        <v>33.142857142857146</v>
      </c>
      <c r="AB31" s="351">
        <f ca="1">IF(OR((A31=""),(F31=0),(R$48="-"),(LU!$W$5=0)),"",(R31-R$48))</f>
        <v>33.357142857142854</v>
      </c>
      <c r="AC31" s="351">
        <f t="shared" ca="1" si="38"/>
        <v>-0.2142857142857082</v>
      </c>
      <c r="AD31" s="542">
        <f t="shared" ca="1" si="39"/>
        <v>2.4238095238095236</v>
      </c>
      <c r="AE31" s="542">
        <f t="shared" ca="1" si="40"/>
        <v>-1.6197278911564625</v>
      </c>
      <c r="AF31" s="542">
        <f t="shared" ca="1" si="41"/>
        <v>0.43491253250611517</v>
      </c>
      <c r="AG31" s="175">
        <f ca="1">IF(OR(($A31=""),(Z31=""),(Z$48="-"),(LU!$W$5=0)),"",(Z31-Z$48))</f>
        <v>0.48779864487227531</v>
      </c>
      <c r="AH31" s="895">
        <f ca="1">IF(OR((A31=""),(F31=0)),"",SUM(PT!V58,PT!V59))</f>
        <v>4</v>
      </c>
      <c r="AI31" s="896"/>
      <c r="AJ31" s="423" t="str">
        <f t="shared" si="42"/>
        <v>3</v>
      </c>
      <c r="AK31" s="25" t="str">
        <f t="shared" si="31"/>
        <v>ROXANNA HARDPLACE</v>
      </c>
      <c r="AL31" s="416">
        <f ca="1">IF(OR(($A31=""),($F31=0)),"",SUM(Actions!C29,Actions!J29))</f>
        <v>0</v>
      </c>
      <c r="AM31" s="34">
        <f ca="1">IF(OR(($A31=""),($F31=0)),"",SUM(Actions!D29,Actions!K29))</f>
        <v>0</v>
      </c>
      <c r="AN31" s="34">
        <f ca="1">IF(OR(($A31=""),($F31=0)),"",SUM(Actions!E29,Actions!L29))</f>
        <v>0</v>
      </c>
      <c r="AO31" s="34">
        <f ca="1">IF(OR(($A31=""),($F31=0)),"",SUM(Actions!F29,Actions!M29))</f>
        <v>0</v>
      </c>
      <c r="AP31" s="34">
        <f ca="1">IF(OR(($A31=""),($F31=0)),"",SUM(Actions!G29,Actions!N29))</f>
        <v>0</v>
      </c>
      <c r="AQ31" s="348">
        <f t="shared" si="43"/>
        <v>0</v>
      </c>
      <c r="AR31" s="358">
        <f ca="1">IF(OR(($A31=""),($F31=0)),"",SUM(Actions!C57,Actions!J57))</f>
        <v>0</v>
      </c>
      <c r="AS31" s="316">
        <f ca="1">IF(OR(($A31=""),($F31=0)),"",SUM(Actions!D57,Actions!K57))</f>
        <v>0</v>
      </c>
      <c r="AT31" s="316">
        <f ca="1">IF(OR(($A31=""),($F31=0)),"",SUM(Actions!E57,Actions!L57))</f>
        <v>0</v>
      </c>
      <c r="AU31" s="316">
        <f ca="1">IF(OR(($A31=""),($F31=0)),"",SUM(Actions!F57,Actions!M57))</f>
        <v>0</v>
      </c>
      <c r="AV31" s="316">
        <f ca="1">IF(OR(($A31=""),($F31=0)),"",SUM(Actions!G57,Actions!N57))</f>
        <v>0</v>
      </c>
      <c r="AW31" s="113">
        <f t="shared" si="44"/>
        <v>0</v>
      </c>
      <c r="AX31" s="207">
        <f t="shared" si="45"/>
        <v>0</v>
      </c>
      <c r="AY31" s="308">
        <f t="shared" si="46"/>
        <v>0</v>
      </c>
      <c r="AZ31" s="481">
        <f t="shared" si="47"/>
        <v>0</v>
      </c>
      <c r="BA31" s="300" t="str">
        <f t="shared" si="48"/>
        <v/>
      </c>
      <c r="BB31" s="351">
        <f t="shared" si="49"/>
        <v>0</v>
      </c>
      <c r="BC31" s="176" t="str">
        <f t="shared" si="50"/>
        <v/>
      </c>
      <c r="BD31" s="355">
        <f t="shared" si="51"/>
        <v>0</v>
      </c>
      <c r="BE31" s="327" t="str">
        <f t="shared" si="52"/>
        <v/>
      </c>
      <c r="BF31" s="503">
        <f ca="1">IF(OR(($A31=""),($F31=0)),"",SUM(Errors!C29,Errors!J29))</f>
        <v>0</v>
      </c>
      <c r="BG31" s="316">
        <f ca="1">IF(OR(($A31=""),($F31=0)),"",SUM(Errors!D29,Errors!K29))</f>
        <v>0</v>
      </c>
      <c r="BH31" s="316">
        <f ca="1">IF(OR(($A31=""),($F31=0)),"",SUM(Errors!E29,Errors!L29))</f>
        <v>0</v>
      </c>
      <c r="BI31" s="316">
        <f ca="1">IF(OR(($A31=""),($F31=0)),"",SUM(Errors!F29,Errors!M29))</f>
        <v>0</v>
      </c>
      <c r="BJ31" s="34">
        <f ca="1">IF(OR(($A31=""),($F31=0)),"",SUM(Errors!G29,Errors!N29))</f>
        <v>0</v>
      </c>
      <c r="BK31" s="113">
        <f t="shared" si="53"/>
        <v>0</v>
      </c>
      <c r="BL31" s="165" t="str">
        <f t="shared" si="54"/>
        <v/>
      </c>
      <c r="BM31" s="165" t="str">
        <f t="shared" si="55"/>
        <v/>
      </c>
      <c r="BN31" s="327" t="str">
        <f t="shared" si="56"/>
        <v/>
      </c>
      <c r="BO31" s="416">
        <f ca="1">IF(OR(($A31=""),($F31=0)),"",SUM(Errors!C57,Errors!J57))</f>
        <v>0</v>
      </c>
      <c r="BP31" s="34">
        <f ca="1">IF(OR(($A31=""),($F31=0)),"",SUM(Errors!D57,Errors!K57))</f>
        <v>0</v>
      </c>
      <c r="BQ31" s="34">
        <f ca="1">IF(OR(($A31=""),($F31=0)),"",SUM(Errors!E57,Errors!L57))</f>
        <v>0</v>
      </c>
      <c r="BR31" s="34">
        <f ca="1">IF(OR(($A31=""),($F31=0)),"",SUM(Errors!F57,Errors!M57))</f>
        <v>0</v>
      </c>
      <c r="BS31" s="34">
        <f ca="1">IF(OR(($A31=""),($F31=0)),"",SUM(Errors!G57,Errors!N57))</f>
        <v>0</v>
      </c>
      <c r="BT31" s="348">
        <f t="shared" si="57"/>
        <v>0</v>
      </c>
    </row>
    <row r="32" spans="1:72" s="137" customFormat="1" ht="19.5" customHeight="1">
      <c r="A32" s="423" t="str">
        <f ca="1">IF(ISBLANK(IBRF!$H15),"",IBRF!$H15)</f>
        <v>303</v>
      </c>
      <c r="B32" s="196" t="str">
        <f ca="1">IF(ISBLANK(IBRF!$I15),"",IBRF!$I15)</f>
        <v>BRUISIE SIOUXXX</v>
      </c>
      <c r="C32" s="316">
        <f ca="1">IF((A32=""),"",SUM(LU!AH13,LU!AH112))</f>
        <v>0</v>
      </c>
      <c r="D32" s="316">
        <f ca="1">IF((A32=""),"",SUM(LU!W13,LU!W112))</f>
        <v>0</v>
      </c>
      <c r="E32" s="316">
        <f ca="1">IF((A32=""),"",SUM(LU!AC13,LU!AC112))</f>
        <v>17</v>
      </c>
      <c r="F32" s="207">
        <f ca="1">IF(A32="","",(SUM(C32:E32)-(SUMPRODUCT(--(Lineups!Y$4:Y$79=A32),--(Lineups!W$4:W$79="SP"))+SUMPRODUCT(--(Lineups!AB$4:AB$79=A32),--(Lineups!W$4:W$79="SP"))+SUMPRODUCT(--(Lineups!Y$88:Y$163=A32),--(Lineups!W$88:W$163="SP"))+SUMPRODUCT(--(Lineups!AB$88:AB$163=A32),--(Lineups!W$88:W$163="SP")))))</f>
        <v>17</v>
      </c>
      <c r="G32" s="327">
        <f ca="1">IF(OR((A32=""),(F32=0),((LU!D$3+LU!D$102)=0)),"",(F32/(LU!D$3+LU!D$102)))</f>
        <v>0.41463414634146339</v>
      </c>
      <c r="H32" s="61" t="str">
        <f ca="1">IF(OR((C32=0),(A32="")),"",SK!T186)</f>
        <v/>
      </c>
      <c r="I32" s="1" t="str">
        <f ca="1">IF(OR((A32=""),(SK!U186=""),(SK!U186=0)),"",(H32/SK!U186))</f>
        <v/>
      </c>
      <c r="J32" s="556" t="str">
        <f ca="1">IF(OR((C32=0),(A32="")),"",SK!W186)</f>
        <v/>
      </c>
      <c r="K32" s="6" t="str">
        <f ca="1">IF(OR((C32=0),(A32="")),"",SK!X186)</f>
        <v/>
      </c>
      <c r="L32" s="338" t="str">
        <f ca="1">IF(OR((C32=0),(A32="")),"",SK!Z186)</f>
        <v/>
      </c>
      <c r="M32" s="338" t="str">
        <f ca="1">IF(OR((C32=0),(A32="")),"",SK!AB186)</f>
        <v/>
      </c>
      <c r="N32" s="102" t="str">
        <f t="shared" si="32"/>
        <v/>
      </c>
      <c r="O32" s="521" t="str">
        <f ca="1">IF(OR((A32=""),(C32=0)),"",SK!Y186)</f>
        <v/>
      </c>
      <c r="P32" s="310" t="str">
        <f t="shared" si="33"/>
        <v/>
      </c>
      <c r="Q32" s="316">
        <f ca="1">IF(OR((A32=""),(F32=0)),"",SUM(LU!AJ59,LU!AJ158))</f>
        <v>58</v>
      </c>
      <c r="R32" s="316">
        <f ca="1">IF(OR((A32=""),(F32=0)),"",SUM(LU!AJ82,LU!AJ181))</f>
        <v>59</v>
      </c>
      <c r="S32" s="113">
        <f ca="1">IF(OR((A32=""),(F32=0)),"",SUM(LU!AJ36,LU!AJ135))</f>
        <v>-1</v>
      </c>
      <c r="T32" s="316" t="str">
        <f ca="1">IF(OR((A32=""),(C32=0)),"",SUM(LU!AH36,LU!AH135))</f>
        <v/>
      </c>
      <c r="U32" s="20" t="str">
        <f t="shared" si="34"/>
        <v/>
      </c>
      <c r="V32" s="421" t="str">
        <f ca="1">IF(OR((A32=""),(D32=0)),"",SUM(LU!W36,LU!W135))</f>
        <v/>
      </c>
      <c r="W32" s="20" t="str">
        <f t="shared" si="35"/>
        <v/>
      </c>
      <c r="X32" s="421">
        <f ca="1">IF(OR((A32=""),(E32=0)),"",SUM(LU!AC36,LU!AC135))</f>
        <v>-1</v>
      </c>
      <c r="Y32" s="20">
        <f t="shared" ca="1" si="36"/>
        <v>-5.8823529411764705E-2</v>
      </c>
      <c r="Z32" s="310">
        <f t="shared" ca="1" si="37"/>
        <v>-5.8823529411764705E-2</v>
      </c>
      <c r="AA32" s="351">
        <f ca="1">IF(OR((A32=""),(F32=0),(Q$48="-"),(LU!$W$5=0)),"",(Q32-Q$48))</f>
        <v>21.142857142857146</v>
      </c>
      <c r="AB32" s="351">
        <f ca="1">IF(OR((A32=""),(F32=0),(R$48="-"),(LU!$W$5=0)),"",(R32-R$48))</f>
        <v>9.3571428571428541</v>
      </c>
      <c r="AC32" s="351">
        <f t="shared" ca="1" si="38"/>
        <v>11.785714285714292</v>
      </c>
      <c r="AD32" s="542" t="str">
        <f t="shared" si="39"/>
        <v/>
      </c>
      <c r="AE32" s="542" t="str">
        <f t="shared" si="40"/>
        <v/>
      </c>
      <c r="AF32" s="542">
        <f t="shared" ca="1" si="41"/>
        <v>1.3760890030943504</v>
      </c>
      <c r="AG32" s="175">
        <f ca="1">IF(OR(($A32=""),(Z32=""),(Z$48="-"),(LU!$W$5=0)),"",(Z32-Z$48))</f>
        <v>1.0480227345081297</v>
      </c>
      <c r="AH32" s="895">
        <f ca="1">IF(OR((A32=""),(F32=0)),"",SUM(PT!V60,PT!V61))</f>
        <v>2</v>
      </c>
      <c r="AI32" s="896"/>
      <c r="AJ32" s="423" t="str">
        <f t="shared" si="42"/>
        <v>303</v>
      </c>
      <c r="AK32" s="25" t="str">
        <f t="shared" si="31"/>
        <v>BRUISIE SIOUXXX</v>
      </c>
      <c r="AL32" s="416">
        <f ca="1">IF(OR(($A32=""),($F32=0)),"",SUM(Actions!C30,Actions!J30))</f>
        <v>0</v>
      </c>
      <c r="AM32" s="34">
        <f ca="1">IF(OR(($A32=""),($F32=0)),"",SUM(Actions!D30,Actions!K30))</f>
        <v>0</v>
      </c>
      <c r="AN32" s="34">
        <f ca="1">IF(OR(($A32=""),($F32=0)),"",SUM(Actions!E30,Actions!L30))</f>
        <v>0</v>
      </c>
      <c r="AO32" s="34">
        <f ca="1">IF(OR(($A32=""),($F32=0)),"",SUM(Actions!F30,Actions!M30))</f>
        <v>0</v>
      </c>
      <c r="AP32" s="34">
        <f ca="1">IF(OR(($A32=""),($F32=0)),"",SUM(Actions!G30,Actions!N30))</f>
        <v>0</v>
      </c>
      <c r="AQ32" s="348">
        <f t="shared" si="43"/>
        <v>0</v>
      </c>
      <c r="AR32" s="358">
        <f ca="1">IF(OR(($A32=""),($F32=0)),"",SUM(Actions!C58,Actions!J58))</f>
        <v>0</v>
      </c>
      <c r="AS32" s="316">
        <f ca="1">IF(OR(($A32=""),($F32=0)),"",SUM(Actions!D58,Actions!K58))</f>
        <v>0</v>
      </c>
      <c r="AT32" s="316">
        <f ca="1">IF(OR(($A32=""),($F32=0)),"",SUM(Actions!E58,Actions!L58))</f>
        <v>0</v>
      </c>
      <c r="AU32" s="316">
        <f ca="1">IF(OR(($A32=""),($F32=0)),"",SUM(Actions!F58,Actions!M58))</f>
        <v>0</v>
      </c>
      <c r="AV32" s="316">
        <f ca="1">IF(OR(($A32=""),($F32=0)),"",SUM(Actions!G58,Actions!N58))</f>
        <v>0</v>
      </c>
      <c r="AW32" s="113">
        <f t="shared" si="44"/>
        <v>0</v>
      </c>
      <c r="AX32" s="207">
        <f t="shared" si="45"/>
        <v>0</v>
      </c>
      <c r="AY32" s="308">
        <f t="shared" si="46"/>
        <v>0</v>
      </c>
      <c r="AZ32" s="481">
        <f t="shared" si="47"/>
        <v>0</v>
      </c>
      <c r="BA32" s="300" t="str">
        <f t="shared" si="48"/>
        <v/>
      </c>
      <c r="BB32" s="351">
        <f t="shared" si="49"/>
        <v>0</v>
      </c>
      <c r="BC32" s="176" t="str">
        <f t="shared" si="50"/>
        <v/>
      </c>
      <c r="BD32" s="355">
        <f t="shared" si="51"/>
        <v>0</v>
      </c>
      <c r="BE32" s="327" t="str">
        <f t="shared" si="52"/>
        <v/>
      </c>
      <c r="BF32" s="503">
        <f ca="1">IF(OR(($A32=""),($F32=0)),"",SUM(Errors!C30,Errors!J30))</f>
        <v>0</v>
      </c>
      <c r="BG32" s="316">
        <f ca="1">IF(OR(($A32=""),($F32=0)),"",SUM(Errors!D30,Errors!K30))</f>
        <v>0</v>
      </c>
      <c r="BH32" s="316">
        <f ca="1">IF(OR(($A32=""),($F32=0)),"",SUM(Errors!E30,Errors!L30))</f>
        <v>0</v>
      </c>
      <c r="BI32" s="316">
        <f ca="1">IF(OR(($A32=""),($F32=0)),"",SUM(Errors!F30,Errors!M30))</f>
        <v>0</v>
      </c>
      <c r="BJ32" s="34">
        <f ca="1">IF(OR(($A32=""),($F32=0)),"",SUM(Errors!G30,Errors!N30))</f>
        <v>0</v>
      </c>
      <c r="BK32" s="113">
        <f t="shared" si="53"/>
        <v>0</v>
      </c>
      <c r="BL32" s="165" t="str">
        <f t="shared" si="54"/>
        <v/>
      </c>
      <c r="BM32" s="165" t="str">
        <f t="shared" si="55"/>
        <v/>
      </c>
      <c r="BN32" s="327" t="str">
        <f t="shared" si="56"/>
        <v/>
      </c>
      <c r="BO32" s="416">
        <f ca="1">IF(OR(($A32=""),($F32=0)),"",SUM(Errors!C58,Errors!J58))</f>
        <v>0</v>
      </c>
      <c r="BP32" s="34">
        <f ca="1">IF(OR(($A32=""),($F32=0)),"",SUM(Errors!D58,Errors!K58))</f>
        <v>0</v>
      </c>
      <c r="BQ32" s="34">
        <f ca="1">IF(OR(($A32=""),($F32=0)),"",SUM(Errors!E58,Errors!L58))</f>
        <v>0</v>
      </c>
      <c r="BR32" s="34">
        <f ca="1">IF(OR(($A32=""),($F32=0)),"",SUM(Errors!F58,Errors!M58))</f>
        <v>0</v>
      </c>
      <c r="BS32" s="34">
        <f ca="1">IF(OR(($A32=""),($F32=0)),"",SUM(Errors!G58,Errors!N58))</f>
        <v>0</v>
      </c>
      <c r="BT32" s="348" t="str">
        <f t="shared" si="57"/>
        <v/>
      </c>
    </row>
    <row r="33" spans="1:72" s="137" customFormat="1" ht="19.5" customHeight="1">
      <c r="A33" s="423" t="str">
        <f ca="1">IF(ISBLANK(IBRF!$H16),"",IBRF!$H16)</f>
        <v>45</v>
      </c>
      <c r="B33" s="196" t="str">
        <f ca="1">IF(ISBLANK(IBRF!$I16),"",IBRF!$I16)</f>
        <v>FETA SLEEZE</v>
      </c>
      <c r="C33" s="316">
        <f ca="1">IF((A33=""),"",SUM(LU!AH14,LU!AH113))</f>
        <v>0</v>
      </c>
      <c r="D33" s="316">
        <f ca="1">IF((A33=""),"",SUM(LU!W14,LU!W113))</f>
        <v>6</v>
      </c>
      <c r="E33" s="316">
        <f ca="1">IF((A33=""),"",SUM(LU!AC14,LU!AC113))</f>
        <v>11</v>
      </c>
      <c r="F33" s="207">
        <f ca="1">IF(A33="","",(SUM(C33:E33)-(SUMPRODUCT(--(Lineups!Y$4:Y$79=A33),--(Lineups!W$4:W$79="SP"))+SUMPRODUCT(--(Lineups!AB$4:AB$79=A33),--(Lineups!W$4:W$79="SP"))+SUMPRODUCT(--(Lineups!Y$88:Y$163=A33),--(Lineups!W$88:W$163="SP"))+SUMPRODUCT(--(Lineups!AB$88:AB$163=A33),--(Lineups!W$88:W$163="SP")))))</f>
        <v>17</v>
      </c>
      <c r="G33" s="327">
        <f ca="1">IF(OR((A33=""),(F33=0),((LU!D$3+LU!D$102)=0)),"",(F33/(LU!D$3+LU!D$102)))</f>
        <v>0.41463414634146339</v>
      </c>
      <c r="H33" s="61" t="str">
        <f ca="1">IF(OR((C33=0),(A33="")),"",SK!T189)</f>
        <v/>
      </c>
      <c r="I33" s="1" t="str">
        <f ca="1">IF(OR((A33=""),(SK!U189=""),(SK!U189=0)),"",(H33/SK!U189))</f>
        <v/>
      </c>
      <c r="J33" s="556" t="str">
        <f ca="1">IF(OR((C33=0),(A33="")),"",SK!W189)</f>
        <v/>
      </c>
      <c r="K33" s="6" t="str">
        <f ca="1">IF(OR((C33=0),(A33="")),"",SK!X189)</f>
        <v/>
      </c>
      <c r="L33" s="338" t="str">
        <f ca="1">IF(OR((C33=0),(A33="")),"",SK!Z189)</f>
        <v/>
      </c>
      <c r="M33" s="338" t="str">
        <f ca="1">IF(OR((C33=0),(A33="")),"",SK!AB189)</f>
        <v/>
      </c>
      <c r="N33" s="102" t="str">
        <f t="shared" si="32"/>
        <v/>
      </c>
      <c r="O33" s="521" t="str">
        <f ca="1">IF(OR((A33=""),(C33=0)),"",SK!Y189)</f>
        <v/>
      </c>
      <c r="P33" s="310" t="str">
        <f t="shared" si="33"/>
        <v/>
      </c>
      <c r="Q33" s="316">
        <f ca="1">IF(OR((A33=""),(F33=0)),"",SUM(LU!AJ60,LU!AJ159))</f>
        <v>56</v>
      </c>
      <c r="R33" s="316">
        <f ca="1">IF(OR((A33=""),(F33=0)),"",SUM(LU!AJ83,LU!AJ182))</f>
        <v>82</v>
      </c>
      <c r="S33" s="113">
        <f ca="1">IF(OR((A33=""),(F33=0)),"",SUM(LU!AJ37,LU!AJ136))</f>
        <v>-26</v>
      </c>
      <c r="T33" s="316" t="str">
        <f ca="1">IF(OR((A33=""),(C33=0)),"",SUM(LU!AH37,LU!AH136))</f>
        <v/>
      </c>
      <c r="U33" s="20" t="str">
        <f t="shared" si="34"/>
        <v/>
      </c>
      <c r="V33" s="421">
        <f ca="1">IF(OR((A33=""),(D33=0)),"",SUM(LU!W37,LU!W136))</f>
        <v>-11</v>
      </c>
      <c r="W33" s="20">
        <f t="shared" ca="1" si="35"/>
        <v>-1.8333333333333333</v>
      </c>
      <c r="X33" s="421">
        <f ca="1">IF(OR((A33=""),(E33=0)),"",SUM(LU!AC37,LU!AC136))</f>
        <v>-15</v>
      </c>
      <c r="Y33" s="20">
        <f t="shared" ca="1" si="36"/>
        <v>-1.3636363636363635</v>
      </c>
      <c r="Z33" s="310">
        <f t="shared" ca="1" si="37"/>
        <v>-1.5294117647058822</v>
      </c>
      <c r="AA33" s="351">
        <f ca="1">IF(OR((A33=""),(F33=0),(Q$48="-"),(LU!$W$5=0)),"",(Q33-Q$48))</f>
        <v>19.142857142857146</v>
      </c>
      <c r="AB33" s="351">
        <f ca="1">IF(OR((A33=""),(F33=0),(R$48="-"),(LU!$W$5=0)),"",(R33-R$48))</f>
        <v>32.357142857142854</v>
      </c>
      <c r="AC33" s="351">
        <f t="shared" ca="1" si="38"/>
        <v>-13.214285714285708</v>
      </c>
      <c r="AD33" s="542" t="str">
        <f t="shared" si="39"/>
        <v/>
      </c>
      <c r="AE33" s="542">
        <f t="shared" ca="1" si="40"/>
        <v>-1.0244897959183672</v>
      </c>
      <c r="AF33" s="542">
        <f t="shared" ca="1" si="41"/>
        <v>7.1276168869751633E-2</v>
      </c>
      <c r="AG33" s="175">
        <f ca="1">IF(OR(($A33=""),(Z33=""),(Z$48="-"),(LU!$W$5=0)),"",(Z33-Z$48))</f>
        <v>-0.42256550078598787</v>
      </c>
      <c r="AH33" s="895">
        <f ca="1">IF(OR((A33=""),(F33=0)),"",SUM(PT!V62,PT!V63))</f>
        <v>1</v>
      </c>
      <c r="AI33" s="896"/>
      <c r="AJ33" s="423" t="str">
        <f t="shared" si="42"/>
        <v>45</v>
      </c>
      <c r="AK33" s="25" t="str">
        <f t="shared" si="31"/>
        <v>FETA SLEEZE</v>
      </c>
      <c r="AL33" s="416">
        <f ca="1">IF(OR(($A33=""),($F33=0)),"",SUM(Actions!C31,Actions!J31))</f>
        <v>0</v>
      </c>
      <c r="AM33" s="34">
        <f ca="1">IF(OR(($A33=""),($F33=0)),"",SUM(Actions!D31,Actions!K31))</f>
        <v>0</v>
      </c>
      <c r="AN33" s="34">
        <f ca="1">IF(OR(($A33=""),($F33=0)),"",SUM(Actions!E31,Actions!L31))</f>
        <v>0</v>
      </c>
      <c r="AO33" s="34">
        <f ca="1">IF(OR(($A33=""),($F33=0)),"",SUM(Actions!F31,Actions!M31))</f>
        <v>0</v>
      </c>
      <c r="AP33" s="34">
        <f ca="1">IF(OR(($A33=""),($F33=0)),"",SUM(Actions!G31,Actions!N31))</f>
        <v>0</v>
      </c>
      <c r="AQ33" s="348">
        <f t="shared" si="43"/>
        <v>0</v>
      </c>
      <c r="AR33" s="358">
        <f ca="1">IF(OR(($A33=""),($F33=0)),"",SUM(Actions!C59,Actions!J59))</f>
        <v>0</v>
      </c>
      <c r="AS33" s="316">
        <f ca="1">IF(OR(($A33=""),($F33=0)),"",SUM(Actions!D59,Actions!K59))</f>
        <v>0</v>
      </c>
      <c r="AT33" s="316">
        <f ca="1">IF(OR(($A33=""),($F33=0)),"",SUM(Actions!E59,Actions!L59))</f>
        <v>0</v>
      </c>
      <c r="AU33" s="316">
        <f ca="1">IF(OR(($A33=""),($F33=0)),"",SUM(Actions!F59,Actions!M59))</f>
        <v>0</v>
      </c>
      <c r="AV33" s="316">
        <f ca="1">IF(OR(($A33=""),($F33=0)),"",SUM(Actions!G59,Actions!N59))</f>
        <v>0</v>
      </c>
      <c r="AW33" s="113">
        <f t="shared" si="44"/>
        <v>0</v>
      </c>
      <c r="AX33" s="207">
        <f t="shared" si="45"/>
        <v>0</v>
      </c>
      <c r="AY33" s="308">
        <f t="shared" si="46"/>
        <v>0</v>
      </c>
      <c r="AZ33" s="481">
        <f t="shared" si="47"/>
        <v>0</v>
      </c>
      <c r="BA33" s="300" t="str">
        <f t="shared" si="48"/>
        <v/>
      </c>
      <c r="BB33" s="351">
        <f t="shared" si="49"/>
        <v>0</v>
      </c>
      <c r="BC33" s="176" t="str">
        <f t="shared" si="50"/>
        <v/>
      </c>
      <c r="BD33" s="355">
        <f t="shared" si="51"/>
        <v>0</v>
      </c>
      <c r="BE33" s="327" t="str">
        <f t="shared" si="52"/>
        <v/>
      </c>
      <c r="BF33" s="503">
        <f ca="1">IF(OR(($A33=""),($F33=0)),"",SUM(Errors!C31,Errors!J31))</f>
        <v>0</v>
      </c>
      <c r="BG33" s="316">
        <f ca="1">IF(OR(($A33=""),($F33=0)),"",SUM(Errors!D31,Errors!K31))</f>
        <v>0</v>
      </c>
      <c r="BH33" s="316">
        <f ca="1">IF(OR(($A33=""),($F33=0)),"",SUM(Errors!E31,Errors!L31))</f>
        <v>0</v>
      </c>
      <c r="BI33" s="316">
        <f ca="1">IF(OR(($A33=""),($F33=0)),"",SUM(Errors!F31,Errors!M31))</f>
        <v>0</v>
      </c>
      <c r="BJ33" s="34">
        <f ca="1">IF(OR(($A33=""),($F33=0)),"",SUM(Errors!G31,Errors!N31))</f>
        <v>0</v>
      </c>
      <c r="BK33" s="113">
        <f t="shared" si="53"/>
        <v>0</v>
      </c>
      <c r="BL33" s="165" t="str">
        <f t="shared" si="54"/>
        <v/>
      </c>
      <c r="BM33" s="165" t="str">
        <f t="shared" si="55"/>
        <v/>
      </c>
      <c r="BN33" s="327" t="str">
        <f t="shared" si="56"/>
        <v/>
      </c>
      <c r="BO33" s="416">
        <f ca="1">IF(OR(($A33=""),($F33=0)),"",SUM(Errors!C59,Errors!J59))</f>
        <v>0</v>
      </c>
      <c r="BP33" s="34">
        <f ca="1">IF(OR(($A33=""),($F33=0)),"",SUM(Errors!D59,Errors!K59))</f>
        <v>0</v>
      </c>
      <c r="BQ33" s="34">
        <f ca="1">IF(OR(($A33=""),($F33=0)),"",SUM(Errors!E59,Errors!L59))</f>
        <v>0</v>
      </c>
      <c r="BR33" s="34">
        <f ca="1">IF(OR(($A33=""),($F33=0)),"",SUM(Errors!F59,Errors!M59))</f>
        <v>0</v>
      </c>
      <c r="BS33" s="34">
        <f ca="1">IF(OR(($A33=""),($F33=0)),"",SUM(Errors!G59,Errors!N59))</f>
        <v>0</v>
      </c>
      <c r="BT33" s="348" t="str">
        <f t="shared" si="57"/>
        <v/>
      </c>
    </row>
    <row r="34" spans="1:72" s="137" customFormat="1" ht="19.5" customHeight="1">
      <c r="A34" s="423" t="str">
        <f ca="1">IF(ISBLANK(IBRF!$H17),"",IBRF!$H17)</f>
        <v>46</v>
      </c>
      <c r="B34" s="196" t="str">
        <f ca="1">IF(ISBLANK(IBRF!$I17),"",IBRF!$I17)</f>
        <v>FATAL FEMME</v>
      </c>
      <c r="C34" s="316">
        <f ca="1">IF((A34=""),"",SUM(LU!AH15,LU!AH114))</f>
        <v>0</v>
      </c>
      <c r="D34" s="316">
        <f ca="1">IF((A34=""),"",SUM(LU!W15,LU!W114))</f>
        <v>5</v>
      </c>
      <c r="E34" s="316">
        <f ca="1">IF((A34=""),"",SUM(LU!AC15,LU!AC114))</f>
        <v>14</v>
      </c>
      <c r="F34" s="207">
        <f ca="1">IF(A34="","",(SUM(C34:E34)-(SUMPRODUCT(--(Lineups!Y$4:Y$79=A34),--(Lineups!W$4:W$79="SP"))+SUMPRODUCT(--(Lineups!AB$4:AB$79=A34),--(Lineups!W$4:W$79="SP"))+SUMPRODUCT(--(Lineups!Y$88:Y$163=A34),--(Lineups!W$88:W$163="SP"))+SUMPRODUCT(--(Lineups!AB$88:AB$163=A34),--(Lineups!W$88:W$163="SP")))))</f>
        <v>19</v>
      </c>
      <c r="G34" s="327">
        <f ca="1">IF(OR((A34=""),(F34=0),((LU!D$3+LU!D$102)=0)),"",(F34/(LU!D$3+LU!D$102)))</f>
        <v>0.46341463414634149</v>
      </c>
      <c r="H34" s="61" t="str">
        <f ca="1">IF(OR((C34=0),(A34="")),"",SK!T192)</f>
        <v/>
      </c>
      <c r="I34" s="1" t="str">
        <f ca="1">IF(OR((A34=""),(SK!U192=""),(SK!U192=0)),"",(H34/SK!U192))</f>
        <v/>
      </c>
      <c r="J34" s="556" t="str">
        <f ca="1">IF(OR((C34=0),(A34="")),"",SK!W192)</f>
        <v/>
      </c>
      <c r="K34" s="6" t="str">
        <f ca="1">IF(OR((C34=0),(A34="")),"",SK!X192)</f>
        <v/>
      </c>
      <c r="L34" s="338" t="str">
        <f ca="1">IF(OR((C34=0),(A34="")),"",SK!Z192)</f>
        <v/>
      </c>
      <c r="M34" s="338" t="str">
        <f ca="1">IF(OR((C34=0),(A34="")),"",SK!AB192)</f>
        <v/>
      </c>
      <c r="N34" s="102" t="str">
        <f t="shared" si="32"/>
        <v/>
      </c>
      <c r="O34" s="521" t="str">
        <f ca="1">IF(OR((A34=""),(C34=0)),"",SK!Y192)</f>
        <v/>
      </c>
      <c r="P34" s="310" t="str">
        <f t="shared" si="33"/>
        <v/>
      </c>
      <c r="Q34" s="316">
        <f ca="1">IF(OR((A34=""),(F34=0)),"",SUM(LU!AJ61,LU!AJ160))</f>
        <v>30</v>
      </c>
      <c r="R34" s="316">
        <f ca="1">IF(OR((A34=""),(F34=0)),"",SUM(LU!AJ84,LU!AJ183))</f>
        <v>85</v>
      </c>
      <c r="S34" s="113">
        <f ca="1">IF(OR((A34=""),(F34=0)),"",SUM(LU!AJ38,LU!AJ137))</f>
        <v>-55</v>
      </c>
      <c r="T34" s="316" t="str">
        <f ca="1">IF(OR((A34=""),(C34=0)),"",SUM(LU!AH38,LU!AH137))</f>
        <v/>
      </c>
      <c r="U34" s="20" t="str">
        <f t="shared" si="34"/>
        <v/>
      </c>
      <c r="V34" s="421">
        <f ca="1">IF(OR((A34=""),(D34=0)),"",SUM(LU!W38,LU!W137))</f>
        <v>-24</v>
      </c>
      <c r="W34" s="20">
        <f t="shared" ca="1" si="35"/>
        <v>-4.8</v>
      </c>
      <c r="X34" s="421">
        <f ca="1">IF(OR((A34=""),(E34=0)),"",SUM(LU!AC38,LU!AC137))</f>
        <v>-31</v>
      </c>
      <c r="Y34" s="20">
        <f t="shared" ca="1" si="36"/>
        <v>-2.2142857142857144</v>
      </c>
      <c r="Z34" s="310">
        <f t="shared" ca="1" si="37"/>
        <v>-2.8947368421052633</v>
      </c>
      <c r="AA34" s="351">
        <f ca="1">IF(OR((A34=""),(F34=0),(Q$48="-"),(LU!$W$5=0)),"",(Q34-Q$48))</f>
        <v>-6.8571428571428541</v>
      </c>
      <c r="AB34" s="351">
        <f ca="1">IF(OR((A34=""),(F34=0),(R$48="-"),(LU!$W$5=0)),"",(R34-R$48))</f>
        <v>35.357142857142854</v>
      </c>
      <c r="AC34" s="351">
        <f t="shared" ca="1" si="38"/>
        <v>-42.214285714285708</v>
      </c>
      <c r="AD34" s="542" t="str">
        <f t="shared" si="39"/>
        <v/>
      </c>
      <c r="AE34" s="542">
        <f t="shared" ca="1" si="40"/>
        <v>-3.991156462585034</v>
      </c>
      <c r="AF34" s="542">
        <f t="shared" ca="1" si="41"/>
        <v>-0.77937318177959924</v>
      </c>
      <c r="AG34" s="175">
        <f ca="1">IF(OR(($A34=""),(Z34=""),(Z$48="-"),(LU!$W$5=0)),"",(Z34-Z$48))</f>
        <v>-1.7878905781853689</v>
      </c>
      <c r="AH34" s="895">
        <f ca="1">IF(OR((A34=""),(F34=0)),"",SUM(PT!V64,PT!V65))</f>
        <v>2</v>
      </c>
      <c r="AI34" s="896"/>
      <c r="AJ34" s="423" t="str">
        <f t="shared" si="42"/>
        <v>46</v>
      </c>
      <c r="AK34" s="25" t="str">
        <f t="shared" si="31"/>
        <v>FATAL FEMME</v>
      </c>
      <c r="AL34" s="416">
        <f ca="1">IF(OR(($A34=""),($F34=0)),"",SUM(Actions!C32,Actions!J32))</f>
        <v>0</v>
      </c>
      <c r="AM34" s="34">
        <f ca="1">IF(OR(($A34=""),($F34=0)),"",SUM(Actions!D32,Actions!K32))</f>
        <v>0</v>
      </c>
      <c r="AN34" s="34">
        <f ca="1">IF(OR(($A34=""),($F34=0)),"",SUM(Actions!E32,Actions!L32))</f>
        <v>0</v>
      </c>
      <c r="AO34" s="34">
        <f ca="1">IF(OR(($A34=""),($F34=0)),"",SUM(Actions!F32,Actions!M32))</f>
        <v>0</v>
      </c>
      <c r="AP34" s="34">
        <f ca="1">IF(OR(($A34=""),($F34=0)),"",SUM(Actions!G32,Actions!N32))</f>
        <v>0</v>
      </c>
      <c r="AQ34" s="348">
        <f t="shared" si="43"/>
        <v>0</v>
      </c>
      <c r="AR34" s="358">
        <f ca="1">IF(OR(($A34=""),($F34=0)),"",SUM(Actions!C60,Actions!J60))</f>
        <v>0</v>
      </c>
      <c r="AS34" s="316">
        <f ca="1">IF(OR(($A34=""),($F34=0)),"",SUM(Actions!D60,Actions!K60))</f>
        <v>0</v>
      </c>
      <c r="AT34" s="316">
        <f ca="1">IF(OR(($A34=""),($F34=0)),"",SUM(Actions!E60,Actions!L60))</f>
        <v>0</v>
      </c>
      <c r="AU34" s="316">
        <f ca="1">IF(OR(($A34=""),($F34=0)),"",SUM(Actions!F60,Actions!M60))</f>
        <v>0</v>
      </c>
      <c r="AV34" s="316">
        <f ca="1">IF(OR(($A34=""),($F34=0)),"",SUM(Actions!G60,Actions!N60))</f>
        <v>0</v>
      </c>
      <c r="AW34" s="113">
        <f t="shared" si="44"/>
        <v>0</v>
      </c>
      <c r="AX34" s="207">
        <f t="shared" si="45"/>
        <v>0</v>
      </c>
      <c r="AY34" s="308">
        <f t="shared" si="46"/>
        <v>0</v>
      </c>
      <c r="AZ34" s="481">
        <f t="shared" si="47"/>
        <v>0</v>
      </c>
      <c r="BA34" s="300" t="str">
        <f t="shared" si="48"/>
        <v/>
      </c>
      <c r="BB34" s="351">
        <f t="shared" si="49"/>
        <v>0</v>
      </c>
      <c r="BC34" s="176" t="str">
        <f t="shared" si="50"/>
        <v/>
      </c>
      <c r="BD34" s="355">
        <f t="shared" si="51"/>
        <v>0</v>
      </c>
      <c r="BE34" s="327" t="str">
        <f t="shared" si="52"/>
        <v/>
      </c>
      <c r="BF34" s="503">
        <f ca="1">IF(OR(($A34=""),($F34=0)),"",SUM(Errors!C32,Errors!J32))</f>
        <v>0</v>
      </c>
      <c r="BG34" s="316">
        <f ca="1">IF(OR(($A34=""),($F34=0)),"",SUM(Errors!D32,Errors!K32))</f>
        <v>0</v>
      </c>
      <c r="BH34" s="316">
        <f ca="1">IF(OR(($A34=""),($F34=0)),"",SUM(Errors!E32,Errors!L32))</f>
        <v>0</v>
      </c>
      <c r="BI34" s="316">
        <f ca="1">IF(OR(($A34=""),($F34=0)),"",SUM(Errors!F32,Errors!M32))</f>
        <v>0</v>
      </c>
      <c r="BJ34" s="34">
        <f ca="1">IF(OR(($A34=""),($F34=0)),"",SUM(Errors!G32,Errors!N32))</f>
        <v>0</v>
      </c>
      <c r="BK34" s="113">
        <f t="shared" si="53"/>
        <v>0</v>
      </c>
      <c r="BL34" s="165" t="str">
        <f t="shared" si="54"/>
        <v/>
      </c>
      <c r="BM34" s="165" t="str">
        <f t="shared" si="55"/>
        <v/>
      </c>
      <c r="BN34" s="327" t="str">
        <f t="shared" si="56"/>
        <v/>
      </c>
      <c r="BO34" s="416">
        <f ca="1">IF(OR(($A34=""),($F34=0)),"",SUM(Errors!C60,Errors!J60))</f>
        <v>0</v>
      </c>
      <c r="BP34" s="34">
        <f ca="1">IF(OR(($A34=""),($F34=0)),"",SUM(Errors!D60,Errors!K60))</f>
        <v>0</v>
      </c>
      <c r="BQ34" s="34">
        <f ca="1">IF(OR(($A34=""),($F34=0)),"",SUM(Errors!E60,Errors!L60))</f>
        <v>0</v>
      </c>
      <c r="BR34" s="34">
        <f ca="1">IF(OR(($A34=""),($F34=0)),"",SUM(Errors!F60,Errors!M60))</f>
        <v>0</v>
      </c>
      <c r="BS34" s="34">
        <f ca="1">IF(OR(($A34=""),($F34=0)),"",SUM(Errors!G60,Errors!N60))</f>
        <v>0</v>
      </c>
      <c r="BT34" s="348" t="str">
        <f t="shared" si="57"/>
        <v/>
      </c>
    </row>
    <row r="35" spans="1:72" s="137" customFormat="1" ht="19.5" customHeight="1">
      <c r="A35" s="423" t="str">
        <f ca="1">IF(ISBLANK(IBRF!$H18),"",IBRF!$H18)</f>
        <v>462</v>
      </c>
      <c r="B35" s="196" t="str">
        <f ca="1">IF(ISBLANK(IBRF!$I18),"",IBRF!$I18)</f>
        <v>ANOMALY</v>
      </c>
      <c r="C35" s="316">
        <f ca="1">IF((A35=""),"",SUM(LU!AH16,LU!AH115))</f>
        <v>10</v>
      </c>
      <c r="D35" s="316">
        <f ca="1">IF((A35=""),"",SUM(LU!W16,LU!W115))</f>
        <v>0</v>
      </c>
      <c r="E35" s="316">
        <f ca="1">IF((A35=""),"",SUM(LU!AC16,LU!AC115))</f>
        <v>0</v>
      </c>
      <c r="F35" s="207">
        <f ca="1">IF(A35="","",(SUM(C35:E35)-(SUMPRODUCT(--(Lineups!Y$4:Y$79=A35),--(Lineups!W$4:W$79="SP"))+SUMPRODUCT(--(Lineups!AB$4:AB$79=A35),--(Lineups!W$4:W$79="SP"))+SUMPRODUCT(--(Lineups!Y$88:Y$163=A35),--(Lineups!W$88:W$163="SP"))+SUMPRODUCT(--(Lineups!AB$88:AB$163=A35),--(Lineups!W$88:W$163="SP")))))</f>
        <v>10</v>
      </c>
      <c r="G35" s="327">
        <f ca="1">IF(OR((A35=""),(F35=0),((LU!D$3+LU!D$102)=0)),"",(F35/(LU!D$3+LU!D$102)))</f>
        <v>0.24390243902439024</v>
      </c>
      <c r="H35" s="61">
        <f ca="1">IF(OR((C35=0),(A35="")),"",SK!T195)</f>
        <v>37</v>
      </c>
      <c r="I35" s="1">
        <f ca="1">IF(OR((A35=""),(SK!U195=""),(SK!U195=0)),"",(H35/SK!U195))</f>
        <v>3.7</v>
      </c>
      <c r="J35" s="556">
        <f ca="1">IF(OR((C35=0),(A35="")),"",SK!W195)</f>
        <v>0</v>
      </c>
      <c r="K35" s="6">
        <f ca="1">IF(OR((C35=0),(A35="")),"",SK!X195)</f>
        <v>7</v>
      </c>
      <c r="L35" s="338">
        <f ca="1">IF(OR((C35=0),(A35="")),"",SK!Z195)</f>
        <v>5</v>
      </c>
      <c r="M35" s="338">
        <f ca="1">IF(OR((C35=0),(A35="")),"",SK!AB195)</f>
        <v>2</v>
      </c>
      <c r="N35" s="102">
        <f t="shared" ca="1" si="32"/>
        <v>0.7</v>
      </c>
      <c r="O35" s="521">
        <f ca="1">IF(OR((A35=""),(C35=0)),"",SK!Y195)</f>
        <v>32</v>
      </c>
      <c r="P35" s="310">
        <f t="shared" ca="1" si="33"/>
        <v>4.5714285714285712</v>
      </c>
      <c r="Q35" s="316">
        <f ca="1">IF(OR((A35=""),(F35=0)),"",SUM(LU!AJ62,LU!AJ161))</f>
        <v>37</v>
      </c>
      <c r="R35" s="316">
        <f ca="1">IF(OR((A35=""),(F35=0)),"",SUM(LU!AJ85,LU!AJ184))</f>
        <v>32</v>
      </c>
      <c r="S35" s="113">
        <f ca="1">IF(OR((A35=""),(F35=0)),"",SUM(LU!AJ39,LU!AJ138))</f>
        <v>5</v>
      </c>
      <c r="T35" s="316">
        <f ca="1">IF(OR((A35=""),(C35=0)),"",SUM(LU!AH39,LU!AH138))</f>
        <v>5</v>
      </c>
      <c r="U35" s="20">
        <f t="shared" ca="1" si="34"/>
        <v>0.5</v>
      </c>
      <c r="V35" s="421" t="str">
        <f ca="1">IF(OR((A35=""),(D35=0)),"",SUM(LU!W39,LU!W138))</f>
        <v/>
      </c>
      <c r="W35" s="20" t="str">
        <f t="shared" si="35"/>
        <v/>
      </c>
      <c r="X35" s="421" t="str">
        <f ca="1">IF(OR((A35=""),(E35=0)),"",SUM(LU!AC39,LU!AC138))</f>
        <v/>
      </c>
      <c r="Y35" s="20" t="str">
        <f t="shared" si="36"/>
        <v/>
      </c>
      <c r="Z35" s="310">
        <f t="shared" ca="1" si="37"/>
        <v>0.5</v>
      </c>
      <c r="AA35" s="351">
        <f ca="1">IF(OR((A35=""),(F35=0),(Q$48="-"),(LU!$W$5=0)),"",(Q35-Q$48))</f>
        <v>0.1428571428571459</v>
      </c>
      <c r="AB35" s="351">
        <f ca="1">IF(OR((A35=""),(F35=0),(R$48="-"),(LU!$W$5=0)),"",(R35-R$48))</f>
        <v>-17.642857142857146</v>
      </c>
      <c r="AC35" s="351">
        <f t="shared" ca="1" si="38"/>
        <v>17.785714285714292</v>
      </c>
      <c r="AD35" s="542">
        <f t="shared" ca="1" si="39"/>
        <v>1.6738095238095236</v>
      </c>
      <c r="AE35" s="542" t="str">
        <f t="shared" si="40"/>
        <v/>
      </c>
      <c r="AF35" s="542" t="str">
        <f t="shared" si="41"/>
        <v/>
      </c>
      <c r="AG35" s="175">
        <f ca="1">IF(OR(($A35=""),(Z35=""),(Z$48="-"),(LU!$W$5=0)),"",(Z35-Z$48))</f>
        <v>1.6068462639198944</v>
      </c>
      <c r="AH35" s="895">
        <f ca="1">IF(OR((A35=""),(F35=0)),"",SUM(PT!V66,PT!V67))</f>
        <v>1</v>
      </c>
      <c r="AI35" s="896"/>
      <c r="AJ35" s="423" t="str">
        <f t="shared" si="42"/>
        <v>462</v>
      </c>
      <c r="AK35" s="25" t="str">
        <f t="shared" si="31"/>
        <v>ANOMALY</v>
      </c>
      <c r="AL35" s="416">
        <f ca="1">IF(OR(($A35=""),($F35=0)),"",SUM(Actions!C33,Actions!J33))</f>
        <v>0</v>
      </c>
      <c r="AM35" s="34">
        <f ca="1">IF(OR(($A35=""),($F35=0)),"",SUM(Actions!D33,Actions!K33))</f>
        <v>0</v>
      </c>
      <c r="AN35" s="34">
        <f ca="1">IF(OR(($A35=""),($F35=0)),"",SUM(Actions!E33,Actions!L33))</f>
        <v>0</v>
      </c>
      <c r="AO35" s="34">
        <f ca="1">IF(OR(($A35=""),($F35=0)),"",SUM(Actions!F33,Actions!M33))</f>
        <v>0</v>
      </c>
      <c r="AP35" s="34">
        <f ca="1">IF(OR(($A35=""),($F35=0)),"",SUM(Actions!G33,Actions!N33))</f>
        <v>0</v>
      </c>
      <c r="AQ35" s="348">
        <f t="shared" si="43"/>
        <v>0</v>
      </c>
      <c r="AR35" s="358">
        <f ca="1">IF(OR(($A35=""),($F35=0)),"",SUM(Actions!C61,Actions!J61))</f>
        <v>0</v>
      </c>
      <c r="AS35" s="316">
        <f ca="1">IF(OR(($A35=""),($F35=0)),"",SUM(Actions!D61,Actions!K61))</f>
        <v>0</v>
      </c>
      <c r="AT35" s="316">
        <f ca="1">IF(OR(($A35=""),($F35=0)),"",SUM(Actions!E61,Actions!L61))</f>
        <v>0</v>
      </c>
      <c r="AU35" s="316">
        <f ca="1">IF(OR(($A35=""),($F35=0)),"",SUM(Actions!F61,Actions!M61))</f>
        <v>0</v>
      </c>
      <c r="AV35" s="316">
        <f ca="1">IF(OR(($A35=""),($F35=0)),"",SUM(Actions!G61,Actions!N61))</f>
        <v>0</v>
      </c>
      <c r="AW35" s="113">
        <f t="shared" si="44"/>
        <v>0</v>
      </c>
      <c r="AX35" s="207">
        <f t="shared" si="45"/>
        <v>0</v>
      </c>
      <c r="AY35" s="308">
        <f t="shared" si="46"/>
        <v>0</v>
      </c>
      <c r="AZ35" s="481">
        <f t="shared" si="47"/>
        <v>0</v>
      </c>
      <c r="BA35" s="300" t="str">
        <f t="shared" si="48"/>
        <v/>
      </c>
      <c r="BB35" s="351">
        <f t="shared" si="49"/>
        <v>0</v>
      </c>
      <c r="BC35" s="176" t="str">
        <f t="shared" si="50"/>
        <v/>
      </c>
      <c r="BD35" s="355">
        <f t="shared" si="51"/>
        <v>0</v>
      </c>
      <c r="BE35" s="327" t="str">
        <f t="shared" si="52"/>
        <v/>
      </c>
      <c r="BF35" s="503">
        <f ca="1">IF(OR(($A35=""),($F35=0)),"",SUM(Errors!C33,Errors!J33))</f>
        <v>0</v>
      </c>
      <c r="BG35" s="316">
        <f ca="1">IF(OR(($A35=""),($F35=0)),"",SUM(Errors!D33,Errors!K33))</f>
        <v>0</v>
      </c>
      <c r="BH35" s="316">
        <f ca="1">IF(OR(($A35=""),($F35=0)),"",SUM(Errors!E33,Errors!L33))</f>
        <v>0</v>
      </c>
      <c r="BI35" s="316">
        <f ca="1">IF(OR(($A35=""),($F35=0)),"",SUM(Errors!F33,Errors!M33))</f>
        <v>0</v>
      </c>
      <c r="BJ35" s="34">
        <f ca="1">IF(OR(($A35=""),($F35=0)),"",SUM(Errors!G33,Errors!N33))</f>
        <v>0</v>
      </c>
      <c r="BK35" s="113">
        <f t="shared" si="53"/>
        <v>0</v>
      </c>
      <c r="BL35" s="165" t="str">
        <f t="shared" si="54"/>
        <v/>
      </c>
      <c r="BM35" s="165" t="str">
        <f t="shared" si="55"/>
        <v/>
      </c>
      <c r="BN35" s="327" t="str">
        <f t="shared" si="56"/>
        <v/>
      </c>
      <c r="BO35" s="416">
        <f ca="1">IF(OR(($A35=""),($F35=0)),"",SUM(Errors!C61,Errors!J61))</f>
        <v>0</v>
      </c>
      <c r="BP35" s="34">
        <f ca="1">IF(OR(($A35=""),($F35=0)),"",SUM(Errors!D61,Errors!K61))</f>
        <v>0</v>
      </c>
      <c r="BQ35" s="34">
        <f ca="1">IF(OR(($A35=""),($F35=0)),"",SUM(Errors!E61,Errors!L61))</f>
        <v>0</v>
      </c>
      <c r="BR35" s="34">
        <f ca="1">IF(OR(($A35=""),($F35=0)),"",SUM(Errors!F61,Errors!M61))</f>
        <v>0</v>
      </c>
      <c r="BS35" s="34">
        <f ca="1">IF(OR(($A35=""),($F35=0)),"",SUM(Errors!G61,Errors!N61))</f>
        <v>0</v>
      </c>
      <c r="BT35" s="348">
        <f t="shared" si="57"/>
        <v>0</v>
      </c>
    </row>
    <row r="36" spans="1:72" s="137" customFormat="1" ht="19.5" customHeight="1">
      <c r="A36" s="423" t="str">
        <f ca="1">IF(ISBLANK(IBRF!$H19),"",IBRF!$H19)</f>
        <v>620</v>
      </c>
      <c r="B36" s="196" t="str">
        <f ca="1">IF(ISBLANK(IBRF!$I19),"",IBRF!$I19)</f>
        <v>LAZER BEAM</v>
      </c>
      <c r="C36" s="316">
        <f ca="1">IF((A36=""),"",SUM(LU!AH17,LU!AH116))</f>
        <v>6</v>
      </c>
      <c r="D36" s="316">
        <f ca="1">IF((A36=""),"",SUM(LU!W17,LU!W116))</f>
        <v>0</v>
      </c>
      <c r="E36" s="316">
        <f ca="1">IF((A36=""),"",SUM(LU!AC17,LU!AC116))</f>
        <v>0</v>
      </c>
      <c r="F36" s="207">
        <f ca="1">IF(A36="","",(SUM(C36:E36)-(SUMPRODUCT(--(Lineups!Y$4:Y$79=A36),--(Lineups!W$4:W$79="SP"))+SUMPRODUCT(--(Lineups!AB$4:AB$79=A36),--(Lineups!W$4:W$79="SP"))+SUMPRODUCT(--(Lineups!Y$88:Y$163=A36),--(Lineups!W$88:W$163="SP"))+SUMPRODUCT(--(Lineups!AB$88:AB$163=A36),--(Lineups!W$88:W$163="SP")))))</f>
        <v>6</v>
      </c>
      <c r="G36" s="327">
        <f ca="1">IF(OR((A36=""),(F36=0),((LU!D$3+LU!D$102)=0)),"",(F36/(LU!D$3+LU!D$102)))</f>
        <v>0.14634146341463414</v>
      </c>
      <c r="H36" s="61">
        <f ca="1">IF(OR((C36=0),(A36="")),"",SK!T198)</f>
        <v>6</v>
      </c>
      <c r="I36" s="1">
        <f ca="1">IF(OR((A36=""),(SK!U198=""),(SK!U198=0)),"",(H36/SK!U198))</f>
        <v>1</v>
      </c>
      <c r="J36" s="556">
        <f ca="1">IF(OR((C36=0),(A36="")),"",SK!W198)</f>
        <v>1</v>
      </c>
      <c r="K36" s="6">
        <f ca="1">IF(OR((C36=0),(A36="")),"",SK!X198)</f>
        <v>2</v>
      </c>
      <c r="L36" s="338">
        <f ca="1">IF(OR((C36=0),(A36="")),"",SK!Z198)</f>
        <v>2</v>
      </c>
      <c r="M36" s="338">
        <f ca="1">IF(OR((C36=0),(A36="")),"",SK!AB198)</f>
        <v>1</v>
      </c>
      <c r="N36" s="102">
        <f t="shared" ca="1" si="32"/>
        <v>0.33333333333333331</v>
      </c>
      <c r="O36" s="521">
        <f ca="1">IF(OR((A36=""),(C36=0)),"",SK!Y198)</f>
        <v>3</v>
      </c>
      <c r="P36" s="310">
        <f t="shared" ca="1" si="33"/>
        <v>1.5</v>
      </c>
      <c r="Q36" s="316">
        <f ca="1">IF(OR((A36=""),(F36=0)),"",SUM(LU!AJ63,LU!AJ162))</f>
        <v>6</v>
      </c>
      <c r="R36" s="316">
        <f ca="1">IF(OR((A36=""),(F36=0)),"",SUM(LU!AJ86,LU!AJ185))</f>
        <v>29</v>
      </c>
      <c r="S36" s="113">
        <f ca="1">IF(OR((A36=""),(F36=0)),"",SUM(LU!AJ40,LU!AJ139))</f>
        <v>-23</v>
      </c>
      <c r="T36" s="316">
        <f ca="1">IF(OR((A36=""),(C36=0)),"",SUM(LU!AH40,LU!AH139))</f>
        <v>-23</v>
      </c>
      <c r="U36" s="20">
        <f t="shared" ca="1" si="34"/>
        <v>-3.8333333333333335</v>
      </c>
      <c r="V36" s="421" t="str">
        <f ca="1">IF(OR((A36=""),(D36=0)),"",SUM(LU!W40,LU!W139))</f>
        <v/>
      </c>
      <c r="W36" s="20" t="str">
        <f t="shared" si="35"/>
        <v/>
      </c>
      <c r="X36" s="421" t="str">
        <f ca="1">IF(OR((A36=""),(E36=0)),"",SUM(LU!AC40,LU!AC139))</f>
        <v/>
      </c>
      <c r="Y36" s="20" t="str">
        <f t="shared" si="36"/>
        <v/>
      </c>
      <c r="Z36" s="310">
        <f t="shared" ca="1" si="37"/>
        <v>-3.8333333333333335</v>
      </c>
      <c r="AA36" s="351">
        <f ca="1">IF(OR((A36=""),(F36=0),(Q$48="-"),(LU!$W$5=0)),"",(Q36-Q$48))</f>
        <v>-30.857142857142854</v>
      </c>
      <c r="AB36" s="351">
        <f ca="1">IF(OR((A36=""),(F36=0),(R$48="-"),(LU!$W$5=0)),"",(R36-R$48))</f>
        <v>-20.642857142857146</v>
      </c>
      <c r="AC36" s="351">
        <f t="shared" ca="1" si="38"/>
        <v>-10.214285714285708</v>
      </c>
      <c r="AD36" s="542">
        <f t="shared" ca="1" si="39"/>
        <v>-2.6595238095238098</v>
      </c>
      <c r="AE36" s="542" t="str">
        <f t="shared" si="40"/>
        <v/>
      </c>
      <c r="AF36" s="542" t="str">
        <f t="shared" si="41"/>
        <v/>
      </c>
      <c r="AG36" s="175">
        <f ca="1">IF(OR(($A36=""),(Z36=""),(Z$48="-"),(LU!$W$5=0)),"",(Z36-Z$48))</f>
        <v>-2.7264870694134391</v>
      </c>
      <c r="AH36" s="895">
        <f ca="1">IF(OR((A36=""),(F36=0)),"",SUM(PT!V68,PT!V69))</f>
        <v>1</v>
      </c>
      <c r="AI36" s="896"/>
      <c r="AJ36" s="423" t="str">
        <f t="shared" si="42"/>
        <v>620</v>
      </c>
      <c r="AK36" s="25" t="str">
        <f t="shared" si="31"/>
        <v>LAZER BEAM</v>
      </c>
      <c r="AL36" s="416">
        <f ca="1">IF(OR(($A36=""),($F36=0)),"",SUM(Actions!C34,Actions!J34))</f>
        <v>0</v>
      </c>
      <c r="AM36" s="34">
        <f ca="1">IF(OR(($A36=""),($F36=0)),"",SUM(Actions!D34,Actions!K34))</f>
        <v>0</v>
      </c>
      <c r="AN36" s="34">
        <f ca="1">IF(OR(($A36=""),($F36=0)),"",SUM(Actions!E34,Actions!L34))</f>
        <v>0</v>
      </c>
      <c r="AO36" s="34">
        <f ca="1">IF(OR(($A36=""),($F36=0)),"",SUM(Actions!F34,Actions!M34))</f>
        <v>0</v>
      </c>
      <c r="AP36" s="34">
        <f ca="1">IF(OR(($A36=""),($F36=0)),"",SUM(Actions!G34,Actions!N34))</f>
        <v>0</v>
      </c>
      <c r="AQ36" s="348">
        <f t="shared" si="43"/>
        <v>0</v>
      </c>
      <c r="AR36" s="358">
        <f ca="1">IF(OR(($A36=""),($F36=0)),"",SUM(Actions!C62,Actions!J62))</f>
        <v>0</v>
      </c>
      <c r="AS36" s="316">
        <f ca="1">IF(OR(($A36=""),($F36=0)),"",SUM(Actions!D62,Actions!K62))</f>
        <v>0</v>
      </c>
      <c r="AT36" s="316">
        <f ca="1">IF(OR(($A36=""),($F36=0)),"",SUM(Actions!E62,Actions!L62))</f>
        <v>0</v>
      </c>
      <c r="AU36" s="316">
        <f ca="1">IF(OR(($A36=""),($F36=0)),"",SUM(Actions!F62,Actions!M62))</f>
        <v>0</v>
      </c>
      <c r="AV36" s="316">
        <f ca="1">IF(OR(($A36=""),($F36=0)),"",SUM(Actions!G62,Actions!N62))</f>
        <v>0</v>
      </c>
      <c r="AW36" s="113">
        <f t="shared" si="44"/>
        <v>0</v>
      </c>
      <c r="AX36" s="207">
        <f t="shared" si="45"/>
        <v>0</v>
      </c>
      <c r="AY36" s="308">
        <f t="shared" si="46"/>
        <v>0</v>
      </c>
      <c r="AZ36" s="481">
        <f t="shared" si="47"/>
        <v>0</v>
      </c>
      <c r="BA36" s="300" t="str">
        <f t="shared" si="48"/>
        <v/>
      </c>
      <c r="BB36" s="351">
        <f t="shared" si="49"/>
        <v>0</v>
      </c>
      <c r="BC36" s="176" t="str">
        <f t="shared" si="50"/>
        <v/>
      </c>
      <c r="BD36" s="355">
        <f t="shared" si="51"/>
        <v>0</v>
      </c>
      <c r="BE36" s="327" t="str">
        <f t="shared" si="52"/>
        <v/>
      </c>
      <c r="BF36" s="503">
        <f ca="1">IF(OR(($A36=""),($F36=0)),"",SUM(Errors!C34,Errors!J34))</f>
        <v>0</v>
      </c>
      <c r="BG36" s="316">
        <f ca="1">IF(OR(($A36=""),($F36=0)),"",SUM(Errors!D34,Errors!K34))</f>
        <v>0</v>
      </c>
      <c r="BH36" s="316">
        <f ca="1">IF(OR(($A36=""),($F36=0)),"",SUM(Errors!E34,Errors!L34))</f>
        <v>0</v>
      </c>
      <c r="BI36" s="316">
        <f ca="1">IF(OR(($A36=""),($F36=0)),"",SUM(Errors!F34,Errors!M34))</f>
        <v>0</v>
      </c>
      <c r="BJ36" s="34">
        <f ca="1">IF(OR(($A36=""),($F36=0)),"",SUM(Errors!G34,Errors!N34))</f>
        <v>0</v>
      </c>
      <c r="BK36" s="113">
        <f t="shared" si="53"/>
        <v>0</v>
      </c>
      <c r="BL36" s="165" t="str">
        <f t="shared" si="54"/>
        <v/>
      </c>
      <c r="BM36" s="165" t="str">
        <f t="shared" si="55"/>
        <v/>
      </c>
      <c r="BN36" s="327" t="str">
        <f t="shared" si="56"/>
        <v/>
      </c>
      <c r="BO36" s="416">
        <f ca="1">IF(OR(($A36=""),($F36=0)),"",SUM(Errors!C62,Errors!J62))</f>
        <v>0</v>
      </c>
      <c r="BP36" s="34">
        <f ca="1">IF(OR(($A36=""),($F36=0)),"",SUM(Errors!D62,Errors!K62))</f>
        <v>0</v>
      </c>
      <c r="BQ36" s="34">
        <f ca="1">IF(OR(($A36=""),($F36=0)),"",SUM(Errors!E62,Errors!L62))</f>
        <v>0</v>
      </c>
      <c r="BR36" s="34">
        <f ca="1">IF(OR(($A36=""),($F36=0)),"",SUM(Errors!F62,Errors!M62))</f>
        <v>0</v>
      </c>
      <c r="BS36" s="34">
        <f ca="1">IF(OR(($A36=""),($F36=0)),"",SUM(Errors!G62,Errors!N62))</f>
        <v>0</v>
      </c>
      <c r="BT36" s="348">
        <f t="shared" si="57"/>
        <v>0</v>
      </c>
    </row>
    <row r="37" spans="1:72" s="137" customFormat="1" ht="19.5" customHeight="1">
      <c r="A37" s="423" t="str">
        <f ca="1">IF(ISBLANK(IBRF!$H20),"",IBRF!$H20)</f>
        <v>666</v>
      </c>
      <c r="B37" s="196" t="str">
        <f ca="1">IF(ISBLANK(IBRF!$I20),"",IBRF!$I20)</f>
        <v>ALLY SIN SHOVERLAND</v>
      </c>
      <c r="C37" s="316">
        <f ca="1">IF((A37=""),"",SUM(LU!AH18,LU!AH117))</f>
        <v>10</v>
      </c>
      <c r="D37" s="316">
        <f ca="1">IF((A37=""),"",SUM(LU!W18,LU!W117))</f>
        <v>0</v>
      </c>
      <c r="E37" s="316">
        <f ca="1">IF((A37=""),"",SUM(LU!AC18,LU!AC117))</f>
        <v>0</v>
      </c>
      <c r="F37" s="207">
        <f ca="1">IF(A37="","",(SUM(C37:E37)-(SUMPRODUCT(--(Lineups!Y$4:Y$79=A37),--(Lineups!W$4:W$79="SP"))+SUMPRODUCT(--(Lineups!AB$4:AB$79=A37),--(Lineups!W$4:W$79="SP"))+SUMPRODUCT(--(Lineups!Y$88:Y$163=A37),--(Lineups!W$88:W$163="SP"))+SUMPRODUCT(--(Lineups!AB$88:AB$163=A37),--(Lineups!W$88:W$163="SP")))))</f>
        <v>10</v>
      </c>
      <c r="G37" s="327">
        <f ca="1">IF(OR((A37=""),(F37=0),((LU!D$3+LU!D$102)=0)),"",(F37/(LU!D$3+LU!D$102)))</f>
        <v>0.24390243902439024</v>
      </c>
      <c r="H37" s="61">
        <f ca="1">IF(OR((C37=0),(A37="")),"",SK!T201)</f>
        <v>16</v>
      </c>
      <c r="I37" s="1">
        <f ca="1">IF(OR((A37=""),(SK!U201=""),(SK!U201=0)),"",(H37/SK!U201))</f>
        <v>1.6</v>
      </c>
      <c r="J37" s="556">
        <f ca="1">IF(OR((C37=0),(A37="")),"",SK!W201)</f>
        <v>1</v>
      </c>
      <c r="K37" s="6">
        <f ca="1">IF(OR((C37=0),(A37="")),"",SK!X201)</f>
        <v>5</v>
      </c>
      <c r="L37" s="338">
        <f ca="1">IF(OR((C37=0),(A37="")),"",SK!Z201)</f>
        <v>4</v>
      </c>
      <c r="M37" s="338">
        <f ca="1">IF(OR((C37=0),(A37="")),"",SK!AB201)</f>
        <v>0</v>
      </c>
      <c r="N37" s="102">
        <f t="shared" ca="1" si="32"/>
        <v>0.5</v>
      </c>
      <c r="O37" s="521">
        <f ca="1">IF(OR((A37=""),(C37=0)),"",SK!Y201)</f>
        <v>12</v>
      </c>
      <c r="P37" s="310">
        <f t="shared" ca="1" si="33"/>
        <v>2.4</v>
      </c>
      <c r="Q37" s="316">
        <f ca="1">IF(OR((A37=""),(F37=0)),"",SUM(LU!AJ64,LU!AJ163))</f>
        <v>16</v>
      </c>
      <c r="R37" s="316">
        <f ca="1">IF(OR((A37=""),(F37=0)),"",SUM(LU!AJ87,LU!AJ186))</f>
        <v>21</v>
      </c>
      <c r="S37" s="113">
        <f ca="1">IF(OR((A37=""),(F37=0)),"",SUM(LU!AJ41,LU!AJ140))</f>
        <v>-5</v>
      </c>
      <c r="T37" s="316">
        <f ca="1">IF(OR((A37=""),(C37=0)),"",SUM(LU!AH41,LU!AH140))</f>
        <v>-5</v>
      </c>
      <c r="U37" s="20">
        <f t="shared" ca="1" si="34"/>
        <v>-0.5</v>
      </c>
      <c r="V37" s="421" t="str">
        <f ca="1">IF(OR((A37=""),(D37=0)),"",SUM(LU!W41,LU!W140))</f>
        <v/>
      </c>
      <c r="W37" s="20" t="str">
        <f t="shared" si="35"/>
        <v/>
      </c>
      <c r="X37" s="421" t="str">
        <f ca="1">IF(OR((A37=""),(E37=0)),"",SUM(LU!AC41,LU!AC140))</f>
        <v/>
      </c>
      <c r="Y37" s="20" t="str">
        <f t="shared" si="36"/>
        <v/>
      </c>
      <c r="Z37" s="310">
        <f t="shared" ca="1" si="37"/>
        <v>-0.5</v>
      </c>
      <c r="AA37" s="351">
        <f ca="1">IF(OR((A37=""),(F37=0),(Q$48="-"),(LU!$W$5=0)),"",(Q37-Q$48))</f>
        <v>-20.857142857142854</v>
      </c>
      <c r="AB37" s="351">
        <f ca="1">IF(OR((A37=""),(F37=0),(R$48="-"),(LU!$W$5=0)),"",(R37-R$48))</f>
        <v>-28.642857142857146</v>
      </c>
      <c r="AC37" s="351">
        <f t="shared" ca="1" si="38"/>
        <v>7.7857142857142918</v>
      </c>
      <c r="AD37" s="542">
        <f t="shared" ca="1" si="39"/>
        <v>0.67380952380952364</v>
      </c>
      <c r="AE37" s="542" t="str">
        <f t="shared" si="40"/>
        <v/>
      </c>
      <c r="AF37" s="542" t="str">
        <f t="shared" si="41"/>
        <v/>
      </c>
      <c r="AG37" s="175">
        <f ca="1">IF(OR(($A37=""),(Z37=""),(Z$48="-"),(LU!$W$5=0)),"",(Z37-Z$48))</f>
        <v>0.60684626391989438</v>
      </c>
      <c r="AH37" s="895">
        <f ca="1">IF(OR((A37=""),(F37=0)),"",SUM(PT!V70,PT!V71))</f>
        <v>1</v>
      </c>
      <c r="AI37" s="896"/>
      <c r="AJ37" s="423" t="str">
        <f t="shared" si="42"/>
        <v>666</v>
      </c>
      <c r="AK37" s="25" t="str">
        <f t="shared" si="31"/>
        <v>ALLY SIN SHOVERLAND</v>
      </c>
      <c r="AL37" s="416">
        <f ca="1">IF(OR(($A37=""),($F37=0)),"",SUM(Actions!C35,Actions!J35))</f>
        <v>0</v>
      </c>
      <c r="AM37" s="34">
        <f ca="1">IF(OR(($A37=""),($F37=0)),"",SUM(Actions!D35,Actions!K35))</f>
        <v>0</v>
      </c>
      <c r="AN37" s="34">
        <f ca="1">IF(OR(($A37=""),($F37=0)),"",SUM(Actions!E35,Actions!L35))</f>
        <v>0</v>
      </c>
      <c r="AO37" s="34">
        <f ca="1">IF(OR(($A37=""),($F37=0)),"",SUM(Actions!F35,Actions!M35))</f>
        <v>0</v>
      </c>
      <c r="AP37" s="34">
        <f ca="1">IF(OR(($A37=""),($F37=0)),"",SUM(Actions!G35,Actions!N35))</f>
        <v>0</v>
      </c>
      <c r="AQ37" s="348">
        <f t="shared" si="43"/>
        <v>0</v>
      </c>
      <c r="AR37" s="358">
        <f ca="1">IF(OR(($A37=""),($F37=0)),"",SUM(Actions!C63,Actions!J63))</f>
        <v>0</v>
      </c>
      <c r="AS37" s="316">
        <f ca="1">IF(OR(($A37=""),($F37=0)),"",SUM(Actions!D63,Actions!K63))</f>
        <v>0</v>
      </c>
      <c r="AT37" s="316">
        <f ca="1">IF(OR(($A37=""),($F37=0)),"",SUM(Actions!E63,Actions!L63))</f>
        <v>0</v>
      </c>
      <c r="AU37" s="316">
        <f ca="1">IF(OR(($A37=""),($F37=0)),"",SUM(Actions!F63,Actions!M63))</f>
        <v>0</v>
      </c>
      <c r="AV37" s="316">
        <f ca="1">IF(OR(($A37=""),($F37=0)),"",SUM(Actions!G63,Actions!N63))</f>
        <v>0</v>
      </c>
      <c r="AW37" s="113">
        <f t="shared" si="44"/>
        <v>0</v>
      </c>
      <c r="AX37" s="207">
        <f t="shared" si="45"/>
        <v>0</v>
      </c>
      <c r="AY37" s="308">
        <f t="shared" si="46"/>
        <v>0</v>
      </c>
      <c r="AZ37" s="481">
        <f t="shared" si="47"/>
        <v>0</v>
      </c>
      <c r="BA37" s="300" t="str">
        <f t="shared" si="48"/>
        <v/>
      </c>
      <c r="BB37" s="351">
        <f t="shared" si="49"/>
        <v>0</v>
      </c>
      <c r="BC37" s="176" t="str">
        <f t="shared" si="50"/>
        <v/>
      </c>
      <c r="BD37" s="355">
        <f t="shared" si="51"/>
        <v>0</v>
      </c>
      <c r="BE37" s="327" t="str">
        <f t="shared" si="52"/>
        <v/>
      </c>
      <c r="BF37" s="503">
        <f ca="1">IF(OR(($A37=""),($F37=0)),"",SUM(Errors!C35,Errors!J35))</f>
        <v>0</v>
      </c>
      <c r="BG37" s="316">
        <f ca="1">IF(OR(($A37=""),($F37=0)),"",SUM(Errors!D35,Errors!K35))</f>
        <v>0</v>
      </c>
      <c r="BH37" s="316">
        <f ca="1">IF(OR(($A37=""),($F37=0)),"",SUM(Errors!E35,Errors!L35))</f>
        <v>0</v>
      </c>
      <c r="BI37" s="316">
        <f ca="1">IF(OR(($A37=""),($F37=0)),"",SUM(Errors!F35,Errors!M35))</f>
        <v>0</v>
      </c>
      <c r="BJ37" s="34">
        <f ca="1">IF(OR(($A37=""),($F37=0)),"",SUM(Errors!G35,Errors!N35))</f>
        <v>0</v>
      </c>
      <c r="BK37" s="113">
        <f t="shared" si="53"/>
        <v>0</v>
      </c>
      <c r="BL37" s="165" t="str">
        <f t="shared" si="54"/>
        <v/>
      </c>
      <c r="BM37" s="165" t="str">
        <f t="shared" si="55"/>
        <v/>
      </c>
      <c r="BN37" s="327" t="str">
        <f t="shared" si="56"/>
        <v/>
      </c>
      <c r="BO37" s="416">
        <f ca="1">IF(OR(($A37=""),($F37=0)),"",SUM(Errors!C63,Errors!J63))</f>
        <v>0</v>
      </c>
      <c r="BP37" s="34">
        <f ca="1">IF(OR(($A37=""),($F37=0)),"",SUM(Errors!D63,Errors!K63))</f>
        <v>0</v>
      </c>
      <c r="BQ37" s="34">
        <f ca="1">IF(OR(($A37=""),($F37=0)),"",SUM(Errors!E63,Errors!L63))</f>
        <v>0</v>
      </c>
      <c r="BR37" s="34">
        <f ca="1">IF(OR(($A37=""),($F37=0)),"",SUM(Errors!F63,Errors!M63))</f>
        <v>0</v>
      </c>
      <c r="BS37" s="34">
        <f ca="1">IF(OR(($A37=""),($F37=0)),"",SUM(Errors!G63,Errors!N63))</f>
        <v>0</v>
      </c>
      <c r="BT37" s="348">
        <f t="shared" si="57"/>
        <v>0</v>
      </c>
    </row>
    <row r="38" spans="1:72" s="137" customFormat="1" ht="19.5" customHeight="1">
      <c r="A38" s="423" t="str">
        <f ca="1">IF(ISBLANK(IBRF!$H21),"",IBRF!$H21)</f>
        <v>B00M</v>
      </c>
      <c r="B38" s="196" t="str">
        <f ca="1">IF(ISBLANK(IBRF!$I21),"",IBRF!$I21)</f>
        <v>DOOM SHAKALAKA</v>
      </c>
      <c r="C38" s="316">
        <f ca="1">IF((A38=""),"",SUM(LU!AH19,LU!AH118))</f>
        <v>0</v>
      </c>
      <c r="D38" s="316">
        <f ca="1">IF((A38=""),"",SUM(LU!W19,LU!W118))</f>
        <v>1</v>
      </c>
      <c r="E38" s="316">
        <f ca="1">IF((A38=""),"",SUM(LU!AC19,LU!AC118))</f>
        <v>16</v>
      </c>
      <c r="F38" s="207">
        <f ca="1">IF(A38="","",(SUM(C38:E38)-(SUMPRODUCT(--(Lineups!Y$4:Y$79=A38),--(Lineups!W$4:W$79="SP"))+SUMPRODUCT(--(Lineups!AB$4:AB$79=A38),--(Lineups!W$4:W$79="SP"))+SUMPRODUCT(--(Lineups!Y$88:Y$163=A38),--(Lineups!W$88:W$163="SP"))+SUMPRODUCT(--(Lineups!AB$88:AB$163=A38),--(Lineups!W$88:W$163="SP")))))</f>
        <v>17</v>
      </c>
      <c r="G38" s="327">
        <f ca="1">IF(OR((A38=""),(F38=0),((LU!D$3+LU!D$102)=0)),"",(F38/(LU!D$3+LU!D$102)))</f>
        <v>0.41463414634146339</v>
      </c>
      <c r="H38" s="61" t="str">
        <f ca="1">IF(OR((C38=0),(A38="")),"",SK!T204)</f>
        <v/>
      </c>
      <c r="I38" s="1" t="str">
        <f ca="1">IF(OR((A38=""),(SK!U204=""),(SK!U204=0)),"",(H38/SK!U204))</f>
        <v/>
      </c>
      <c r="J38" s="556" t="str">
        <f ca="1">IF(OR((C38=0),(A38="")),"",SK!W204)</f>
        <v/>
      </c>
      <c r="K38" s="6" t="str">
        <f ca="1">IF(OR((C38=0),(A38="")),"",SK!X204)</f>
        <v/>
      </c>
      <c r="L38" s="338" t="str">
        <f ca="1">IF(OR((C38=0),(A38="")),"",SK!Z204)</f>
        <v/>
      </c>
      <c r="M38" s="338" t="str">
        <f ca="1">IF(OR((C38=0),(A38="")),"",SK!AB204)</f>
        <v/>
      </c>
      <c r="N38" s="102" t="str">
        <f t="shared" si="32"/>
        <v/>
      </c>
      <c r="O38" s="521" t="str">
        <f ca="1">IF(OR((A38=""),(C38=0)),"",SK!Y204)</f>
        <v/>
      </c>
      <c r="P38" s="310" t="str">
        <f t="shared" si="33"/>
        <v/>
      </c>
      <c r="Q38" s="316">
        <f ca="1">IF(OR((A38=""),(F38=0)),"",SUM(LU!AJ65,LU!AJ164))</f>
        <v>38</v>
      </c>
      <c r="R38" s="316">
        <f ca="1">IF(OR((A38=""),(F38=0)),"",SUM(LU!AJ88,LU!AJ187))</f>
        <v>36</v>
      </c>
      <c r="S38" s="113">
        <f ca="1">IF(OR((A38=""),(F38=0)),"",SUM(LU!AJ42,LU!AJ141))</f>
        <v>2</v>
      </c>
      <c r="T38" s="316" t="str">
        <f ca="1">IF(OR((A38=""),(C38=0)),"",SUM(LU!AH42,LU!AH141))</f>
        <v/>
      </c>
      <c r="U38" s="20" t="str">
        <f t="shared" si="34"/>
        <v/>
      </c>
      <c r="V38" s="421">
        <f ca="1">IF(OR((A38=""),(D38=0)),"",SUM(LU!W42,LU!W141))</f>
        <v>2</v>
      </c>
      <c r="W38" s="20">
        <f t="shared" ca="1" si="35"/>
        <v>2</v>
      </c>
      <c r="X38" s="421">
        <f ca="1">IF(OR((A38=""),(E38=0)),"",SUM(LU!AC42,LU!AC141))</f>
        <v>0</v>
      </c>
      <c r="Y38" s="20">
        <f t="shared" ca="1" si="36"/>
        <v>0</v>
      </c>
      <c r="Z38" s="310">
        <f t="shared" ca="1" si="37"/>
        <v>0.11764705882352941</v>
      </c>
      <c r="AA38" s="351">
        <f ca="1">IF(OR((A38=""),(F38=0),(Q$48="-"),(LU!$W$5=0)),"",(Q38-Q$48))</f>
        <v>1.1428571428571459</v>
      </c>
      <c r="AB38" s="351">
        <f ca="1">IF(OR((A38=""),(F38=0),(R$48="-"),(LU!$W$5=0)),"",(R38-R$48))</f>
        <v>-13.642857142857146</v>
      </c>
      <c r="AC38" s="351">
        <f t="shared" ca="1" si="38"/>
        <v>14.785714285714292</v>
      </c>
      <c r="AD38" s="542" t="str">
        <f t="shared" si="39"/>
        <v/>
      </c>
      <c r="AE38" s="542">
        <f t="shared" ca="1" si="40"/>
        <v>2.8088435374149658</v>
      </c>
      <c r="AF38" s="542">
        <f t="shared" ca="1" si="41"/>
        <v>1.4349125325061152</v>
      </c>
      <c r="AG38" s="175">
        <f ca="1">IF(OR(($A38=""),(Z38=""),(Z$48="-"),(LU!$W$5=0)),"",(Z38-Z$48))</f>
        <v>1.2244933227434238</v>
      </c>
      <c r="AH38" s="895">
        <f ca="1">IF(OR((A38=""),(F38=0)),"",SUM(PT!V72,PT!V73))</f>
        <v>1</v>
      </c>
      <c r="AI38" s="896"/>
      <c r="AJ38" s="423" t="str">
        <f t="shared" si="42"/>
        <v>B00M</v>
      </c>
      <c r="AK38" s="25" t="str">
        <f t="shared" si="31"/>
        <v>DOOM SHAKALAKA</v>
      </c>
      <c r="AL38" s="416">
        <f ca="1">IF(OR(($A38=""),($F38=0)),"",SUM(Actions!C36,Actions!J36))</f>
        <v>0</v>
      </c>
      <c r="AM38" s="34">
        <f ca="1">IF(OR(($A38=""),($F38=0)),"",SUM(Actions!D36,Actions!K36))</f>
        <v>0</v>
      </c>
      <c r="AN38" s="34">
        <f ca="1">IF(OR(($A38=""),($F38=0)),"",SUM(Actions!E36,Actions!L36))</f>
        <v>0</v>
      </c>
      <c r="AO38" s="34">
        <f ca="1">IF(OR(($A38=""),($F38=0)),"",SUM(Actions!F36,Actions!M36))</f>
        <v>0</v>
      </c>
      <c r="AP38" s="34">
        <f ca="1">IF(OR(($A38=""),($F38=0)),"",SUM(Actions!G36,Actions!N36))</f>
        <v>0</v>
      </c>
      <c r="AQ38" s="348">
        <f t="shared" si="43"/>
        <v>0</v>
      </c>
      <c r="AR38" s="358">
        <f ca="1">IF(OR(($A38=""),($F38=0)),"",SUM(Actions!C64,Actions!J64))</f>
        <v>0</v>
      </c>
      <c r="AS38" s="316">
        <f ca="1">IF(OR(($A38=""),($F38=0)),"",SUM(Actions!D64,Actions!K64))</f>
        <v>0</v>
      </c>
      <c r="AT38" s="316">
        <f ca="1">IF(OR(($A38=""),($F38=0)),"",SUM(Actions!E64,Actions!L64))</f>
        <v>0</v>
      </c>
      <c r="AU38" s="316">
        <f ca="1">IF(OR(($A38=""),($F38=0)),"",SUM(Actions!F64,Actions!M64))</f>
        <v>0</v>
      </c>
      <c r="AV38" s="316">
        <f ca="1">IF(OR(($A38=""),($F38=0)),"",SUM(Actions!G64,Actions!N64))</f>
        <v>0</v>
      </c>
      <c r="AW38" s="113">
        <f t="shared" si="44"/>
        <v>0</v>
      </c>
      <c r="AX38" s="207">
        <f t="shared" si="45"/>
        <v>0</v>
      </c>
      <c r="AY38" s="308">
        <f t="shared" si="46"/>
        <v>0</v>
      </c>
      <c r="AZ38" s="481">
        <f t="shared" si="47"/>
        <v>0</v>
      </c>
      <c r="BA38" s="300" t="str">
        <f t="shared" si="48"/>
        <v/>
      </c>
      <c r="BB38" s="351">
        <f t="shared" si="49"/>
        <v>0</v>
      </c>
      <c r="BC38" s="176" t="str">
        <f t="shared" si="50"/>
        <v/>
      </c>
      <c r="BD38" s="355">
        <f t="shared" si="51"/>
        <v>0</v>
      </c>
      <c r="BE38" s="327" t="str">
        <f t="shared" si="52"/>
        <v/>
      </c>
      <c r="BF38" s="503">
        <f ca="1">IF(OR(($A38=""),($F38=0)),"",SUM(Errors!C36,Errors!J36))</f>
        <v>0</v>
      </c>
      <c r="BG38" s="316">
        <f ca="1">IF(OR(($A38=""),($F38=0)),"",SUM(Errors!D36,Errors!K36))</f>
        <v>0</v>
      </c>
      <c r="BH38" s="316">
        <f ca="1">IF(OR(($A38=""),($F38=0)),"",SUM(Errors!E36,Errors!L36))</f>
        <v>0</v>
      </c>
      <c r="BI38" s="316">
        <f ca="1">IF(OR(($A38=""),($F38=0)),"",SUM(Errors!F36,Errors!M36))</f>
        <v>0</v>
      </c>
      <c r="BJ38" s="34">
        <f ca="1">IF(OR(($A38=""),($F38=0)),"",SUM(Errors!G36,Errors!N36))</f>
        <v>0</v>
      </c>
      <c r="BK38" s="113">
        <f t="shared" si="53"/>
        <v>0</v>
      </c>
      <c r="BL38" s="165" t="str">
        <f t="shared" si="54"/>
        <v/>
      </c>
      <c r="BM38" s="165" t="str">
        <f t="shared" si="55"/>
        <v/>
      </c>
      <c r="BN38" s="327" t="str">
        <f t="shared" si="56"/>
        <v/>
      </c>
      <c r="BO38" s="416">
        <f ca="1">IF(OR(($A38=""),($F38=0)),"",SUM(Errors!C64,Errors!J64))</f>
        <v>0</v>
      </c>
      <c r="BP38" s="34">
        <f ca="1">IF(OR(($A38=""),($F38=0)),"",SUM(Errors!D64,Errors!K64))</f>
        <v>0</v>
      </c>
      <c r="BQ38" s="34">
        <f ca="1">IF(OR(($A38=""),($F38=0)),"",SUM(Errors!E64,Errors!L64))</f>
        <v>0</v>
      </c>
      <c r="BR38" s="34">
        <f ca="1">IF(OR(($A38=""),($F38=0)),"",SUM(Errors!F64,Errors!M64))</f>
        <v>0</v>
      </c>
      <c r="BS38" s="34">
        <f ca="1">IF(OR(($A38=""),($F38=0)),"",SUM(Errors!G64,Errors!N64))</f>
        <v>0</v>
      </c>
      <c r="BT38" s="348" t="str">
        <f t="shared" si="57"/>
        <v/>
      </c>
    </row>
    <row r="39" spans="1:72" s="137" customFormat="1" ht="19.5" customHeight="1">
      <c r="A39" s="423" t="str">
        <f ca="1">IF(ISBLANK(IBRF!$H22),"",IBRF!$H22)</f>
        <v>N20</v>
      </c>
      <c r="B39" s="196" t="str">
        <f ca="1">IF(ISBLANK(IBRF!$I22),"",IBRF!$I22)</f>
        <v>COOL WHIP</v>
      </c>
      <c r="C39" s="316">
        <f ca="1">IF((A39=""),"",SUM(LU!AH20,LU!AH119))</f>
        <v>0</v>
      </c>
      <c r="D39" s="316">
        <f ca="1">IF((A39=""),"",SUM(LU!W20,LU!W119))</f>
        <v>0</v>
      </c>
      <c r="E39" s="316">
        <f ca="1">IF((A39=""),"",SUM(LU!AC20,LU!AC119))</f>
        <v>14</v>
      </c>
      <c r="F39" s="207">
        <f ca="1">IF(A39="","",(SUM(C39:E39)-(SUMPRODUCT(--(Lineups!Y$4:Y$79=A39),--(Lineups!W$4:W$79="SP"))+SUMPRODUCT(--(Lineups!AB$4:AB$79=A39),--(Lineups!W$4:W$79="SP"))+SUMPRODUCT(--(Lineups!Y$88:Y$163=A39),--(Lineups!W$88:W$163="SP"))+SUMPRODUCT(--(Lineups!AB$88:AB$163=A39),--(Lineups!W$88:W$163="SP")))))</f>
        <v>14</v>
      </c>
      <c r="G39" s="327">
        <f ca="1">IF(OR((A39=""),(F39=0),((LU!D$3+LU!D$102)=0)),"",(F39/(LU!D$3+LU!D$102)))</f>
        <v>0.34146341463414637</v>
      </c>
      <c r="H39" s="61" t="str">
        <f ca="1">IF(OR((C39=0),(A39="")),"",SK!T207)</f>
        <v/>
      </c>
      <c r="I39" s="1" t="str">
        <f ca="1">IF(OR((A39=""),(SK!U207=""),(SK!U207=0)),"",(H39/SK!U207))</f>
        <v/>
      </c>
      <c r="J39" s="556" t="str">
        <f ca="1">IF(OR((C39=0),(A39="")),"",SK!W207)</f>
        <v/>
      </c>
      <c r="K39" s="6" t="str">
        <f ca="1">IF(OR((C39=0),(A39="")),"",SK!X207)</f>
        <v/>
      </c>
      <c r="L39" s="338" t="str">
        <f ca="1">IF(OR((C39=0),(A39="")),"",SK!Z207)</f>
        <v/>
      </c>
      <c r="M39" s="338" t="str">
        <f ca="1">IF(OR((C39=0),(A39="")),"",SK!AB207)</f>
        <v/>
      </c>
      <c r="N39" s="102" t="str">
        <f t="shared" si="32"/>
        <v/>
      </c>
      <c r="O39" s="521" t="str">
        <f ca="1">IF(OR((A39=""),(C39=0)),"",SK!Y207)</f>
        <v/>
      </c>
      <c r="P39" s="310" t="str">
        <f t="shared" si="33"/>
        <v/>
      </c>
      <c r="Q39" s="316">
        <f ca="1">IF(OR((A39=""),(F39=0)),"",SUM(LU!AJ66,LU!AJ165))</f>
        <v>41</v>
      </c>
      <c r="R39" s="316">
        <f ca="1">IF(OR((A39=""),(F39=0)),"",SUM(LU!AJ89,LU!AJ188))</f>
        <v>30</v>
      </c>
      <c r="S39" s="113">
        <f ca="1">IF(OR((A39=""),(F39=0)),"",SUM(LU!AJ43,LU!AJ142))</f>
        <v>11</v>
      </c>
      <c r="T39" s="316" t="str">
        <f ca="1">IF(OR((A39=""),(C39=0)),"",SUM(LU!AH43,LU!AH142))</f>
        <v/>
      </c>
      <c r="U39" s="20" t="str">
        <f t="shared" si="34"/>
        <v/>
      </c>
      <c r="V39" s="421" t="str">
        <f ca="1">IF(OR((A39=""),(D39=0)),"",SUM(LU!W43,LU!W142))</f>
        <v/>
      </c>
      <c r="W39" s="20" t="str">
        <f t="shared" si="35"/>
        <v/>
      </c>
      <c r="X39" s="421">
        <f ca="1">IF(OR((A39=""),(E39=0)),"",SUM(LU!AC43,LU!AC142))</f>
        <v>11</v>
      </c>
      <c r="Y39" s="20">
        <f t="shared" ca="1" si="36"/>
        <v>0.7857142857142857</v>
      </c>
      <c r="Z39" s="310">
        <f t="shared" ca="1" si="37"/>
        <v>0.7857142857142857</v>
      </c>
      <c r="AA39" s="351">
        <f ca="1">IF(OR((A39=""),(F39=0),(Q$48="-"),(LU!$W$5=0)),"",(Q39-Q$48))</f>
        <v>4.1428571428571459</v>
      </c>
      <c r="AB39" s="351">
        <f ca="1">IF(OR((A39=""),(F39=0),(R$48="-"),(LU!$W$5=0)),"",(R39-R$48))</f>
        <v>-19.642857142857146</v>
      </c>
      <c r="AC39" s="351">
        <f t="shared" ca="1" si="38"/>
        <v>23.785714285714292</v>
      </c>
      <c r="AD39" s="542" t="str">
        <f t="shared" si="39"/>
        <v/>
      </c>
      <c r="AE39" s="542" t="str">
        <f t="shared" si="40"/>
        <v/>
      </c>
      <c r="AF39" s="542">
        <f t="shared" ca="1" si="41"/>
        <v>2.220626818220401</v>
      </c>
      <c r="AG39" s="175">
        <f ca="1">IF(OR(($A39=""),(Z39=""),(Z$48="-"),(LU!$W$5=0)),"",(Z39-Z$48))</f>
        <v>1.89256054963418</v>
      </c>
      <c r="AH39" s="895">
        <f ca="1">IF(OR((A39=""),(F39=0)),"",SUM(PT!V74,PT!V75))</f>
        <v>2</v>
      </c>
      <c r="AI39" s="896"/>
      <c r="AJ39" s="423" t="str">
        <f t="shared" si="42"/>
        <v>N20</v>
      </c>
      <c r="AK39" s="25" t="str">
        <f t="shared" si="31"/>
        <v>COOL WHIP</v>
      </c>
      <c r="AL39" s="416">
        <f ca="1">IF(OR(($A39=""),($F39=0)),"",SUM(Actions!C37,Actions!J37))</f>
        <v>0</v>
      </c>
      <c r="AM39" s="34">
        <f ca="1">IF(OR(($A39=""),($F39=0)),"",SUM(Actions!D37,Actions!K37))</f>
        <v>0</v>
      </c>
      <c r="AN39" s="34">
        <f ca="1">IF(OR(($A39=""),($F39=0)),"",SUM(Actions!E37,Actions!L37))</f>
        <v>0</v>
      </c>
      <c r="AO39" s="34">
        <f ca="1">IF(OR(($A39=""),($F39=0)),"",SUM(Actions!F37,Actions!M37))</f>
        <v>0</v>
      </c>
      <c r="AP39" s="34">
        <f ca="1">IF(OR(($A39=""),($F39=0)),"",SUM(Actions!G37,Actions!N37))</f>
        <v>0</v>
      </c>
      <c r="AQ39" s="348">
        <f t="shared" si="43"/>
        <v>0</v>
      </c>
      <c r="AR39" s="358">
        <f ca="1">IF(OR(($A39=""),($F39=0)),"",SUM(Actions!C65,Actions!J65))</f>
        <v>0</v>
      </c>
      <c r="AS39" s="316">
        <f ca="1">IF(OR(($A39=""),($F39=0)),"",SUM(Actions!D65,Actions!K65))</f>
        <v>0</v>
      </c>
      <c r="AT39" s="316">
        <f ca="1">IF(OR(($A39=""),($F39=0)),"",SUM(Actions!E65,Actions!L65))</f>
        <v>0</v>
      </c>
      <c r="AU39" s="316">
        <f ca="1">IF(OR(($A39=""),($F39=0)),"",SUM(Actions!F65,Actions!M65))</f>
        <v>0</v>
      </c>
      <c r="AV39" s="316">
        <f ca="1">IF(OR(($A39=""),($F39=0)),"",SUM(Actions!G65,Actions!N65))</f>
        <v>0</v>
      </c>
      <c r="AW39" s="113">
        <f t="shared" si="44"/>
        <v>0</v>
      </c>
      <c r="AX39" s="207">
        <f t="shared" si="45"/>
        <v>0</v>
      </c>
      <c r="AY39" s="308">
        <f t="shared" si="46"/>
        <v>0</v>
      </c>
      <c r="AZ39" s="481">
        <f t="shared" si="47"/>
        <v>0</v>
      </c>
      <c r="BA39" s="300" t="str">
        <f t="shared" si="48"/>
        <v/>
      </c>
      <c r="BB39" s="351">
        <f t="shared" si="49"/>
        <v>0</v>
      </c>
      <c r="BC39" s="176" t="str">
        <f t="shared" si="50"/>
        <v/>
      </c>
      <c r="BD39" s="355">
        <f t="shared" si="51"/>
        <v>0</v>
      </c>
      <c r="BE39" s="327" t="str">
        <f t="shared" si="52"/>
        <v/>
      </c>
      <c r="BF39" s="503">
        <f ca="1">IF(OR(($A39=""),($F39=0)),"",SUM(Errors!C37,Errors!J37))</f>
        <v>0</v>
      </c>
      <c r="BG39" s="316">
        <f ca="1">IF(OR(($A39=""),($F39=0)),"",SUM(Errors!D37,Errors!K37))</f>
        <v>0</v>
      </c>
      <c r="BH39" s="316">
        <f ca="1">IF(OR(($A39=""),($F39=0)),"",SUM(Errors!E37,Errors!L37))</f>
        <v>0</v>
      </c>
      <c r="BI39" s="316">
        <f ca="1">IF(OR(($A39=""),($F39=0)),"",SUM(Errors!F37,Errors!M37))</f>
        <v>0</v>
      </c>
      <c r="BJ39" s="34">
        <f ca="1">IF(OR(($A39=""),($F39=0)),"",SUM(Errors!G37,Errors!N37))</f>
        <v>0</v>
      </c>
      <c r="BK39" s="113">
        <f t="shared" si="53"/>
        <v>0</v>
      </c>
      <c r="BL39" s="165" t="str">
        <f t="shared" si="54"/>
        <v/>
      </c>
      <c r="BM39" s="165" t="str">
        <f t="shared" si="55"/>
        <v/>
      </c>
      <c r="BN39" s="327" t="str">
        <f t="shared" si="56"/>
        <v/>
      </c>
      <c r="BO39" s="416">
        <f ca="1">IF(OR(($A39=""),($F39=0)),"",SUM(Errors!C65,Errors!J65))</f>
        <v>0</v>
      </c>
      <c r="BP39" s="34">
        <f ca="1">IF(OR(($A39=""),($F39=0)),"",SUM(Errors!D65,Errors!K65))</f>
        <v>0</v>
      </c>
      <c r="BQ39" s="34">
        <f ca="1">IF(OR(($A39=""),($F39=0)),"",SUM(Errors!E65,Errors!L65))</f>
        <v>0</v>
      </c>
      <c r="BR39" s="34">
        <f ca="1">IF(OR(($A39=""),($F39=0)),"",SUM(Errors!F65,Errors!M65))</f>
        <v>0</v>
      </c>
      <c r="BS39" s="34">
        <f ca="1">IF(OR(($A39=""),($F39=0)),"",SUM(Errors!G65,Errors!N65))</f>
        <v>0</v>
      </c>
      <c r="BT39" s="348" t="str">
        <f t="shared" si="57"/>
        <v/>
      </c>
    </row>
    <row r="40" spans="1:72" s="137" customFormat="1" ht="19.5" customHeight="1">
      <c r="A40" s="423" t="str">
        <f ca="1">IF(ISBLANK(IBRF!$H23),"",IBRF!$H23)</f>
        <v>W00T</v>
      </c>
      <c r="B40" s="196" t="str">
        <f ca="1">IF(ISBLANK(IBRF!$I23),"",IBRF!$I23)</f>
        <v>GENNIFERAL</v>
      </c>
      <c r="C40" s="316">
        <f ca="1">IF((A40=""),"",SUM(LU!AH21,LU!AH120))</f>
        <v>0</v>
      </c>
      <c r="D40" s="316">
        <f ca="1">IF((A40=""),"",SUM(LU!W21,LU!W120))</f>
        <v>0</v>
      </c>
      <c r="E40" s="316">
        <f ca="1">IF((A40=""),"",SUM(LU!AC21,LU!AC120))</f>
        <v>9</v>
      </c>
      <c r="F40" s="207">
        <f ca="1">IF(A40="","",(SUM(C40:E40)-(SUMPRODUCT(--(Lineups!Y$4:Y$79=A40),--(Lineups!W$4:W$79="SP"))+SUMPRODUCT(--(Lineups!AB$4:AB$79=A40),--(Lineups!W$4:W$79="SP"))+SUMPRODUCT(--(Lineups!Y$88:Y$163=A40),--(Lineups!W$88:W$163="SP"))+SUMPRODUCT(--(Lineups!AB$88:AB$163=A40),--(Lineups!W$88:W$163="SP")))))</f>
        <v>9</v>
      </c>
      <c r="G40" s="327">
        <f ca="1">IF(OR((A40=""),(F40=0),((LU!D$3+LU!D$102)=0)),"",(F40/(LU!D$3+LU!D$102)))</f>
        <v>0.21951219512195122</v>
      </c>
      <c r="H40" s="61" t="str">
        <f ca="1">IF(OR((C40=0),(A40="")),"",SK!T210)</f>
        <v/>
      </c>
      <c r="I40" s="1" t="str">
        <f ca="1">IF(OR((A40=""),(SK!U210=""),(SK!U210=0)),"",(H40/SK!U210))</f>
        <v/>
      </c>
      <c r="J40" s="556" t="str">
        <f ca="1">IF(OR((C40=0),(A40="")),"",SK!W210)</f>
        <v/>
      </c>
      <c r="K40" s="6" t="str">
        <f ca="1">IF(OR((C40=0),(A40="")),"",SK!X210)</f>
        <v/>
      </c>
      <c r="L40" s="338" t="str">
        <f ca="1">IF(OR((C40=0),(A40="")),"",SK!Z210)</f>
        <v/>
      </c>
      <c r="M40" s="338" t="str">
        <f ca="1">IF(OR((C40=0),(A40="")),"",SK!AB210)</f>
        <v/>
      </c>
      <c r="N40" s="102" t="str">
        <f t="shared" si="32"/>
        <v/>
      </c>
      <c r="O40" s="521" t="str">
        <f ca="1">IF(OR((A40=""),(C40=0)),"",SK!Y210)</f>
        <v/>
      </c>
      <c r="P40" s="310" t="str">
        <f t="shared" si="33"/>
        <v/>
      </c>
      <c r="Q40" s="316">
        <f ca="1">IF(OR((A40=""),(F40=0)),"",SUM(LU!AJ67,LU!AJ166))</f>
        <v>15</v>
      </c>
      <c r="R40" s="316">
        <f ca="1">IF(OR((A40=""),(F40=0)),"",SUM(LU!AJ90,LU!AJ189))</f>
        <v>20</v>
      </c>
      <c r="S40" s="113">
        <f ca="1">IF(OR((A40=""),(F40=0)),"",SUM(LU!AJ44,LU!AJ143))</f>
        <v>-5</v>
      </c>
      <c r="T40" s="316" t="str">
        <f ca="1">IF(OR((A40=""),(C40=0)),"",SUM(LU!AH44,LU!AH143))</f>
        <v/>
      </c>
      <c r="U40" s="20" t="str">
        <f t="shared" si="34"/>
        <v/>
      </c>
      <c r="V40" s="421" t="str">
        <f ca="1">IF(OR((A40=""),(D40=0)),"",SUM(LU!W44,LU!W143))</f>
        <v/>
      </c>
      <c r="W40" s="20" t="str">
        <f t="shared" si="35"/>
        <v/>
      </c>
      <c r="X40" s="421">
        <f ca="1">IF(OR((A40=""),(E40=0)),"",SUM(LU!AC44,LU!AC143))</f>
        <v>-5</v>
      </c>
      <c r="Y40" s="20">
        <f t="shared" ca="1" si="36"/>
        <v>-0.55555555555555558</v>
      </c>
      <c r="Z40" s="310">
        <f t="shared" ca="1" si="37"/>
        <v>-0.55555555555555558</v>
      </c>
      <c r="AA40" s="351">
        <f ca="1">IF(OR((A40=""),(F40=0),(Q$48="-"),(LU!$W$5=0)),"",(Q40-Q$48))</f>
        <v>-21.857142857142854</v>
      </c>
      <c r="AB40" s="351">
        <f ca="1">IF(OR((A40=""),(F40=0),(R$48="-"),(LU!$W$5=0)),"",(R40-R$48))</f>
        <v>-29.642857142857146</v>
      </c>
      <c r="AC40" s="351">
        <f t="shared" ca="1" si="38"/>
        <v>7.7857142857142918</v>
      </c>
      <c r="AD40" s="542" t="str">
        <f t="shared" si="39"/>
        <v/>
      </c>
      <c r="AE40" s="542" t="str">
        <f t="shared" si="40"/>
        <v/>
      </c>
      <c r="AF40" s="542">
        <f t="shared" ca="1" si="41"/>
        <v>0.87935697695055959</v>
      </c>
      <c r="AG40" s="175">
        <f ca="1">IF(OR(($A40=""),(Z40=""),(Z$48="-"),(LU!$W$5=0)),"",(Z40-Z$48))</f>
        <v>0.5512907083643388</v>
      </c>
      <c r="AH40" s="895">
        <f ca="1">IF(OR((A40=""),(F40=0)),"",SUM(PT!V76,PT!V77))</f>
        <v>0</v>
      </c>
      <c r="AI40" s="896"/>
      <c r="AJ40" s="423" t="str">
        <f t="shared" si="42"/>
        <v>W00T</v>
      </c>
      <c r="AK40" s="25" t="str">
        <f t="shared" si="31"/>
        <v>GENNIFERAL</v>
      </c>
      <c r="AL40" s="416">
        <f ca="1">IF(OR(($A40=""),($F40=0)),"",SUM(Actions!C38,Actions!J38))</f>
        <v>0</v>
      </c>
      <c r="AM40" s="34">
        <f ca="1">IF(OR(($A40=""),($F40=0)),"",SUM(Actions!D38,Actions!K38))</f>
        <v>0</v>
      </c>
      <c r="AN40" s="34">
        <f ca="1">IF(OR(($A40=""),($F40=0)),"",SUM(Actions!E38,Actions!L38))</f>
        <v>0</v>
      </c>
      <c r="AO40" s="34">
        <f ca="1">IF(OR(($A40=""),($F40=0)),"",SUM(Actions!F38,Actions!M38))</f>
        <v>0</v>
      </c>
      <c r="AP40" s="34">
        <f ca="1">IF(OR(($A40=""),($F40=0)),"",SUM(Actions!G38,Actions!N38))</f>
        <v>0</v>
      </c>
      <c r="AQ40" s="348">
        <f t="shared" si="43"/>
        <v>0</v>
      </c>
      <c r="AR40" s="358">
        <f ca="1">IF(OR(($A40=""),($F40=0)),"",SUM(Actions!C66,Actions!J66))</f>
        <v>0</v>
      </c>
      <c r="AS40" s="316">
        <f ca="1">IF(OR(($A40=""),($F40=0)),"",SUM(Actions!D66,Actions!K66))</f>
        <v>0</v>
      </c>
      <c r="AT40" s="316">
        <f ca="1">IF(OR(($A40=""),($F40=0)),"",SUM(Actions!E66,Actions!L66))</f>
        <v>0</v>
      </c>
      <c r="AU40" s="316">
        <f ca="1">IF(OR(($A40=""),($F40=0)),"",SUM(Actions!F66,Actions!M66))</f>
        <v>0</v>
      </c>
      <c r="AV40" s="316">
        <f ca="1">IF(OR(($A40=""),($F40=0)),"",SUM(Actions!G66,Actions!N66))</f>
        <v>0</v>
      </c>
      <c r="AW40" s="113">
        <f t="shared" si="44"/>
        <v>0</v>
      </c>
      <c r="AX40" s="207">
        <f t="shared" si="45"/>
        <v>0</v>
      </c>
      <c r="AY40" s="308">
        <f t="shared" si="46"/>
        <v>0</v>
      </c>
      <c r="AZ40" s="481">
        <f t="shared" si="47"/>
        <v>0</v>
      </c>
      <c r="BA40" s="300" t="str">
        <f t="shared" si="48"/>
        <v/>
      </c>
      <c r="BB40" s="351">
        <f t="shared" si="49"/>
        <v>0</v>
      </c>
      <c r="BC40" s="176" t="str">
        <f t="shared" si="50"/>
        <v/>
      </c>
      <c r="BD40" s="355">
        <f t="shared" si="51"/>
        <v>0</v>
      </c>
      <c r="BE40" s="327" t="str">
        <f t="shared" si="52"/>
        <v/>
      </c>
      <c r="BF40" s="503">
        <f ca="1">IF(OR(($A40=""),($F40=0)),"",SUM(Errors!C38,Errors!J38))</f>
        <v>0</v>
      </c>
      <c r="BG40" s="316">
        <f ca="1">IF(OR(($A40=""),($F40=0)),"",SUM(Errors!D38,Errors!K38))</f>
        <v>0</v>
      </c>
      <c r="BH40" s="316">
        <f ca="1">IF(OR(($A40=""),($F40=0)),"",SUM(Errors!E38,Errors!L38))</f>
        <v>0</v>
      </c>
      <c r="BI40" s="316">
        <f ca="1">IF(OR(($A40=""),($F40=0)),"",SUM(Errors!F38,Errors!M38))</f>
        <v>0</v>
      </c>
      <c r="BJ40" s="34">
        <f ca="1">IF(OR(($A40=""),($F40=0)),"",SUM(Errors!G38,Errors!N38))</f>
        <v>0</v>
      </c>
      <c r="BK40" s="113">
        <f t="shared" si="53"/>
        <v>0</v>
      </c>
      <c r="BL40" s="165" t="str">
        <f t="shared" si="54"/>
        <v/>
      </c>
      <c r="BM40" s="165" t="str">
        <f t="shared" si="55"/>
        <v/>
      </c>
      <c r="BN40" s="327" t="str">
        <f t="shared" si="56"/>
        <v/>
      </c>
      <c r="BO40" s="416">
        <f ca="1">IF(OR(($A40=""),($F40=0)),"",SUM(Errors!C66,Errors!J66))</f>
        <v>0</v>
      </c>
      <c r="BP40" s="34">
        <f ca="1">IF(OR(($A40=""),($F40=0)),"",SUM(Errors!D66,Errors!K66))</f>
        <v>0</v>
      </c>
      <c r="BQ40" s="34">
        <f ca="1">IF(OR(($A40=""),($F40=0)),"",SUM(Errors!E66,Errors!L66))</f>
        <v>0</v>
      </c>
      <c r="BR40" s="34">
        <f ca="1">IF(OR(($A40=""),($F40=0)),"",SUM(Errors!F66,Errors!M66))</f>
        <v>0</v>
      </c>
      <c r="BS40" s="34">
        <f ca="1">IF(OR(($A40=""),($F40=0)),"",SUM(Errors!G66,Errors!N66))</f>
        <v>0</v>
      </c>
      <c r="BT40" s="348" t="str">
        <f t="shared" si="57"/>
        <v/>
      </c>
    </row>
    <row r="41" spans="1:72" s="137" customFormat="1" ht="19.5" customHeight="1">
      <c r="A41" s="423" t="str">
        <f ca="1">IF(ISBLANK(IBRF!$H24),"",IBRF!$H24)</f>
        <v>8</v>
      </c>
      <c r="B41" s="196" t="str">
        <f ca="1">IF(ISBLANK(IBRF!$I24),"",IBRF!$I24)</f>
        <v>GHETTO BARBIE (ALT)</v>
      </c>
      <c r="C41" s="316">
        <f ca="1">IF((A41=""),"",SUM(LU!AH22,LU!AH121))</f>
        <v>0</v>
      </c>
      <c r="D41" s="316">
        <f ca="1">IF((A41=""),"",SUM(LU!W22,LU!W121))</f>
        <v>0</v>
      </c>
      <c r="E41" s="316">
        <f ca="1">IF((A41=""),"",SUM(LU!AC22,LU!AC121))</f>
        <v>0</v>
      </c>
      <c r="F41" s="207">
        <f ca="1">IF(A41="","",(SUM(C41:E41)-(SUMPRODUCT(--(Lineups!Y$4:Y$79=A41),--(Lineups!W$4:W$79="SP"))+SUMPRODUCT(--(Lineups!AB$4:AB$79=A41),--(Lineups!W$4:W$79="SP"))+SUMPRODUCT(--(Lineups!Y$88:Y$163=A41),--(Lineups!W$88:W$163="SP"))+SUMPRODUCT(--(Lineups!AB$88:AB$163=A41),--(Lineups!W$88:W$163="SP")))))</f>
        <v>0</v>
      </c>
      <c r="G41" s="327" t="str">
        <f ca="1">IF(OR((A41=""),(F41=0),((LU!D$3+LU!D$102)=0)),"",(F41/(LU!D$3+LU!D$102)))</f>
        <v/>
      </c>
      <c r="H41" s="61" t="str">
        <f ca="1">IF(OR((C41=0),(A41="")),"",SK!T213)</f>
        <v/>
      </c>
      <c r="I41" s="1" t="str">
        <f ca="1">IF(OR((A41=""),(SK!U213=""),(SK!U213=0)),"",(H41/SK!U213))</f>
        <v/>
      </c>
      <c r="J41" s="556" t="str">
        <f ca="1">IF(OR((C41=0),(A41="")),"",SK!W213)</f>
        <v/>
      </c>
      <c r="K41" s="6" t="str">
        <f ca="1">IF(OR((C41=0),(A41="")),"",SK!X213)</f>
        <v/>
      </c>
      <c r="L41" s="338" t="str">
        <f ca="1">IF(OR((C41=0),(A41="")),"",SK!Z213)</f>
        <v/>
      </c>
      <c r="M41" s="338" t="str">
        <f ca="1">IF(OR((C41=0),(A41="")),"",SK!AB213)</f>
        <v/>
      </c>
      <c r="N41" s="102" t="str">
        <f t="shared" si="32"/>
        <v/>
      </c>
      <c r="O41" s="521" t="str">
        <f ca="1">IF(OR((A41=""),(C41=0)),"",SK!Y213)</f>
        <v/>
      </c>
      <c r="P41" s="310" t="str">
        <f t="shared" si="33"/>
        <v/>
      </c>
      <c r="Q41" s="316" t="str">
        <f ca="1">IF(OR((A41=""),(F41=0)),"",SUM(LU!AJ68,LU!AJ167))</f>
        <v/>
      </c>
      <c r="R41" s="316" t="str">
        <f ca="1">IF(OR((A41=""),(F41=0)),"",SUM(LU!AJ91,LU!AJ190))</f>
        <v/>
      </c>
      <c r="S41" s="113" t="str">
        <f ca="1">IF(OR((A41=""),(F41=0)),"",SUM(LU!AJ45,LU!AJ144))</f>
        <v/>
      </c>
      <c r="T41" s="316" t="str">
        <f ca="1">IF(OR((A41=""),(C41=0)),"",SUM(LU!AH45,LU!AH144))</f>
        <v/>
      </c>
      <c r="U41" s="20" t="str">
        <f t="shared" si="34"/>
        <v/>
      </c>
      <c r="V41" s="421" t="str">
        <f ca="1">IF(OR((A41=""),(D41=0)),"",SUM(LU!W45,LU!W144))</f>
        <v/>
      </c>
      <c r="W41" s="20" t="str">
        <f t="shared" si="35"/>
        <v/>
      </c>
      <c r="X41" s="421" t="str">
        <f ca="1">IF(OR((A41=""),(E41=0)),"",SUM(LU!AC45,LU!AC144))</f>
        <v/>
      </c>
      <c r="Y41" s="20" t="str">
        <f t="shared" si="36"/>
        <v/>
      </c>
      <c r="Z41" s="310" t="str">
        <f t="shared" si="37"/>
        <v/>
      </c>
      <c r="AA41" s="351" t="str">
        <f ca="1">IF(OR((A41=""),(F41=0),(Q$48="-"),(LU!$W$5=0)),"",(Q41-Q$48))</f>
        <v/>
      </c>
      <c r="AB41" s="351" t="str">
        <f ca="1">IF(OR((A41=""),(F41=0),(R$48="-"),(LU!$W$5=0)),"",(R41-R$48))</f>
        <v/>
      </c>
      <c r="AC41" s="351" t="str">
        <f t="shared" ca="1" si="38"/>
        <v/>
      </c>
      <c r="AD41" s="542" t="str">
        <f t="shared" si="39"/>
        <v/>
      </c>
      <c r="AE41" s="542" t="str">
        <f t="shared" si="40"/>
        <v/>
      </c>
      <c r="AF41" s="542" t="str">
        <f t="shared" si="41"/>
        <v/>
      </c>
      <c r="AG41" s="175" t="str">
        <f ca="1">IF(OR(($A41=""),(Z41=""),(Z$48="-"),(LU!$W$5=0)),"",(Z41-Z$48))</f>
        <v/>
      </c>
      <c r="AH41" s="895" t="str">
        <f ca="1">IF(OR((A41=""),(F41=0)),"",SUM(PT!V78,PT!V79))</f>
        <v/>
      </c>
      <c r="AI41" s="896"/>
      <c r="AJ41" s="423" t="str">
        <f t="shared" si="42"/>
        <v>8</v>
      </c>
      <c r="AK41" s="25" t="str">
        <f t="shared" si="31"/>
        <v>GHETTO BARBIE (ALT)</v>
      </c>
      <c r="AL41" s="416" t="str">
        <f ca="1">IF(OR(($A41=""),($F41=0)),"",SUM(Actions!C39,Actions!J39))</f>
        <v/>
      </c>
      <c r="AM41" s="34" t="str">
        <f ca="1">IF(OR(($A41=""),($F41=0)),"",SUM(Actions!D39,Actions!K39))</f>
        <v/>
      </c>
      <c r="AN41" s="34" t="str">
        <f ca="1">IF(OR(($A41=""),($F41=0)),"",SUM(Actions!E39,Actions!L39))</f>
        <v/>
      </c>
      <c r="AO41" s="34" t="str">
        <f ca="1">IF(OR(($A41=""),($F41=0)),"",SUM(Actions!F39,Actions!M39))</f>
        <v/>
      </c>
      <c r="AP41" s="34" t="str">
        <f ca="1">IF(OR(($A41=""),($F41=0)),"",SUM(Actions!G39,Actions!N39))</f>
        <v/>
      </c>
      <c r="AQ41" s="348" t="str">
        <f t="shared" si="43"/>
        <v/>
      </c>
      <c r="AR41" s="358" t="str">
        <f ca="1">IF(OR(($A41=""),($F41=0)),"",SUM(Actions!C67,Actions!J67))</f>
        <v/>
      </c>
      <c r="AS41" s="316" t="str">
        <f ca="1">IF(OR(($A41=""),($F41=0)),"",SUM(Actions!D67,Actions!K67))</f>
        <v/>
      </c>
      <c r="AT41" s="316" t="str">
        <f ca="1">IF(OR(($A41=""),($F41=0)),"",SUM(Actions!E67,Actions!L67))</f>
        <v/>
      </c>
      <c r="AU41" s="316" t="str">
        <f ca="1">IF(OR(($A41=""),($F41=0)),"",SUM(Actions!F67,Actions!M67))</f>
        <v/>
      </c>
      <c r="AV41" s="316" t="str">
        <f ca="1">IF(OR(($A41=""),($F41=0)),"",SUM(Actions!G67,Actions!N67))</f>
        <v/>
      </c>
      <c r="AW41" s="113" t="str">
        <f t="shared" si="44"/>
        <v/>
      </c>
      <c r="AX41" s="207" t="str">
        <f t="shared" si="45"/>
        <v/>
      </c>
      <c r="AY41" s="308" t="str">
        <f t="shared" si="46"/>
        <v/>
      </c>
      <c r="AZ41" s="481" t="str">
        <f t="shared" si="47"/>
        <v/>
      </c>
      <c r="BA41" s="300" t="str">
        <f t="shared" si="48"/>
        <v/>
      </c>
      <c r="BB41" s="351" t="str">
        <f t="shared" si="49"/>
        <v/>
      </c>
      <c r="BC41" s="176" t="str">
        <f t="shared" si="50"/>
        <v/>
      </c>
      <c r="BD41" s="355" t="str">
        <f t="shared" si="51"/>
        <v/>
      </c>
      <c r="BE41" s="327" t="str">
        <f t="shared" si="52"/>
        <v/>
      </c>
      <c r="BF41" s="503" t="str">
        <f ca="1">IF(OR(($A41=""),($F41=0)),"",SUM(Errors!C39,Errors!J39))</f>
        <v/>
      </c>
      <c r="BG41" s="316" t="str">
        <f ca="1">IF(OR(($A41=""),($F41=0)),"",SUM(Errors!D39,Errors!K39))</f>
        <v/>
      </c>
      <c r="BH41" s="316" t="str">
        <f ca="1">IF(OR(($A41=""),($F41=0)),"",SUM(Errors!E39,Errors!L39))</f>
        <v/>
      </c>
      <c r="BI41" s="316" t="str">
        <f ca="1">IF(OR(($A41=""),($F41=0)),"",SUM(Errors!F39,Errors!M39))</f>
        <v/>
      </c>
      <c r="BJ41" s="34" t="str">
        <f ca="1">IF(OR(($A41=""),($F41=0)),"",SUM(Errors!G39,Errors!N39))</f>
        <v/>
      </c>
      <c r="BK41" s="113" t="str">
        <f t="shared" si="53"/>
        <v/>
      </c>
      <c r="BL41" s="165" t="str">
        <f t="shared" si="54"/>
        <v/>
      </c>
      <c r="BM41" s="165" t="str">
        <f t="shared" si="55"/>
        <v/>
      </c>
      <c r="BN41" s="327" t="str">
        <f t="shared" si="56"/>
        <v/>
      </c>
      <c r="BO41" s="416" t="str">
        <f ca="1">IF(OR(($A41=""),($F41=0)),"",SUM(Errors!C67,Errors!J67))</f>
        <v/>
      </c>
      <c r="BP41" s="34" t="str">
        <f ca="1">IF(OR(($A41=""),($F41=0)),"",SUM(Errors!D67,Errors!K67))</f>
        <v/>
      </c>
      <c r="BQ41" s="34" t="str">
        <f ca="1">IF(OR(($A41=""),($F41=0)),"",SUM(Errors!E67,Errors!L67))</f>
        <v/>
      </c>
      <c r="BR41" s="34" t="str">
        <f ca="1">IF(OR(($A41=""),($F41=0)),"",SUM(Errors!F67,Errors!M67))</f>
        <v/>
      </c>
      <c r="BS41" s="34" t="str">
        <f ca="1">IF(OR(($A41=""),($F41=0)),"",SUM(Errors!G67,Errors!N67))</f>
        <v/>
      </c>
      <c r="BT41" s="348" t="str">
        <f t="shared" si="57"/>
        <v/>
      </c>
    </row>
    <row r="42" spans="1:72" s="137" customFormat="1" ht="19.5" customHeight="1">
      <c r="A42" s="423" t="str">
        <f ca="1">IF(ISBLANK(IBRF!$H25),"",IBRF!$H25)</f>
        <v>MGS4</v>
      </c>
      <c r="B42" s="196" t="str">
        <f ca="1">IF(ISBLANK(IBRF!$I25),"",IBRF!$I25)</f>
        <v>MERYL SLAUGHTERBURGH (ALT)</v>
      </c>
      <c r="C42" s="316">
        <f ca="1">IF((A42=""),"",SUM(LU!AH23,LU!AH122))</f>
        <v>0</v>
      </c>
      <c r="D42" s="316">
        <f ca="1">IF((A42=""),"",SUM(LU!W23,LU!W122))</f>
        <v>0</v>
      </c>
      <c r="E42" s="316">
        <f ca="1">IF((A42=""),"",SUM(LU!AC23,LU!AC122))</f>
        <v>3</v>
      </c>
      <c r="F42" s="207">
        <f ca="1">IF(A42="","",(SUM(C42:E42)-(SUMPRODUCT(--(Lineups!Y$4:Y$79=A42),--(Lineups!W$4:W$79="SP"))+SUMPRODUCT(--(Lineups!AB$4:AB$79=A42),--(Lineups!W$4:W$79="SP"))+SUMPRODUCT(--(Lineups!Y$88:Y$163=A42),--(Lineups!W$88:W$163="SP"))+SUMPRODUCT(--(Lineups!AB$88:AB$163=A42),--(Lineups!W$88:W$163="SP")))))</f>
        <v>3</v>
      </c>
      <c r="G42" s="327">
        <f ca="1">IF(OR((A42=""),(F42=0),((LU!D$3+LU!D$102)=0)),"",(F42/(LU!D$3+LU!D$102)))</f>
        <v>7.3170731707317069E-2</v>
      </c>
      <c r="H42" s="61" t="str">
        <f ca="1">IF(OR((C42=0),(A42="")),"",SK!T216)</f>
        <v/>
      </c>
      <c r="I42" s="1" t="str">
        <f ca="1">IF(OR((A42=""),(SK!U216=""),(SK!U216=0)),"",(H42/SK!U216))</f>
        <v/>
      </c>
      <c r="J42" s="556" t="str">
        <f ca="1">IF(OR((C42=0),(A42="")),"",SK!W216)</f>
        <v/>
      </c>
      <c r="K42" s="6" t="str">
        <f ca="1">IF(OR((C42=0),(A42="")),"",SK!X216)</f>
        <v/>
      </c>
      <c r="L42" s="338" t="str">
        <f ca="1">IF(OR((C42=0),(A42="")),"",SK!Z216)</f>
        <v/>
      </c>
      <c r="M42" s="338" t="str">
        <f ca="1">IF(OR((C42=0),(A42="")),"",SK!AB216)</f>
        <v/>
      </c>
      <c r="N42" s="102" t="str">
        <f t="shared" si="32"/>
        <v/>
      </c>
      <c r="O42" s="521" t="str">
        <f ca="1">IF(OR((A42=""),(C42=0)),"",SK!Y216)</f>
        <v/>
      </c>
      <c r="P42" s="310" t="str">
        <f t="shared" si="33"/>
        <v/>
      </c>
      <c r="Q42" s="316">
        <f ca="1">IF(OR((A42=""),(F42=0)),"",SUM(LU!AJ69,LU!AJ168))</f>
        <v>5</v>
      </c>
      <c r="R42" s="316">
        <f ca="1">IF(OR((A42=""),(F42=0)),"",SUM(LU!AJ92,LU!AJ191))</f>
        <v>18</v>
      </c>
      <c r="S42" s="113">
        <f ca="1">IF(OR((A42=""),(F42=0)),"",SUM(LU!AJ46,LU!AJ145))</f>
        <v>-13</v>
      </c>
      <c r="T42" s="316" t="str">
        <f ca="1">IF(OR((A42=""),(C42=0)),"",SUM(LU!AH46,LU!AH145))</f>
        <v/>
      </c>
      <c r="U42" s="20" t="str">
        <f t="shared" si="34"/>
        <v/>
      </c>
      <c r="V42" s="421" t="str">
        <f ca="1">IF(OR((A42=""),(D42=0)),"",SUM(LU!W46,LU!W145))</f>
        <v/>
      </c>
      <c r="W42" s="20" t="str">
        <f t="shared" si="35"/>
        <v/>
      </c>
      <c r="X42" s="421">
        <f ca="1">IF(OR((A42=""),(E42=0)),"",SUM(LU!AC46,LU!AC145))</f>
        <v>-13</v>
      </c>
      <c r="Y42" s="20">
        <f t="shared" ca="1" si="36"/>
        <v>-4.333333333333333</v>
      </c>
      <c r="Z42" s="310">
        <f t="shared" ca="1" si="37"/>
        <v>-4.333333333333333</v>
      </c>
      <c r="AA42" s="351">
        <f ca="1">IF(OR((A42=""),(F42=0),(Q$48="-"),(LU!$W$5=0)),"",(Q42-Q$48))</f>
        <v>-31.857142857142854</v>
      </c>
      <c r="AB42" s="351">
        <f ca="1">IF(OR((A42=""),(F42=0),(R$48="-"),(LU!$W$5=0)),"",(R42-R$48))</f>
        <v>-31.642857142857146</v>
      </c>
      <c r="AC42" s="351">
        <f t="shared" ca="1" si="38"/>
        <v>-0.2142857142857082</v>
      </c>
      <c r="AD42" s="542" t="str">
        <f t="shared" si="39"/>
        <v/>
      </c>
      <c r="AE42" s="542" t="str">
        <f t="shared" si="40"/>
        <v/>
      </c>
      <c r="AF42" s="542">
        <f t="shared" ca="1" si="41"/>
        <v>-2.8984208008272176</v>
      </c>
      <c r="AG42" s="175">
        <f ca="1">IF(OR(($A42=""),(Z42=""),(Z$48="-"),(LU!$W$5=0)),"",(Z42-Z$48))</f>
        <v>-3.2264870694134387</v>
      </c>
      <c r="AH42" s="895">
        <f ca="1">IF(OR((A42=""),(F42=0)),"",SUM(PT!V80,PT!V81))</f>
        <v>0</v>
      </c>
      <c r="AI42" s="896"/>
      <c r="AJ42" s="423" t="str">
        <f t="shared" si="42"/>
        <v>MGS4</v>
      </c>
      <c r="AK42" s="25" t="str">
        <f t="shared" si="31"/>
        <v>MERYL SLAUGHTERBURGH (ALT)</v>
      </c>
      <c r="AL42" s="416">
        <f ca="1">IF(OR(($A42=""),($F42=0)),"",SUM(Actions!C40,Actions!J40))</f>
        <v>0</v>
      </c>
      <c r="AM42" s="34">
        <f ca="1">IF(OR(($A42=""),($F42=0)),"",SUM(Actions!D40,Actions!K40))</f>
        <v>0</v>
      </c>
      <c r="AN42" s="34">
        <f ca="1">IF(OR(($A42=""),($F42=0)),"",SUM(Actions!E40,Actions!L40))</f>
        <v>0</v>
      </c>
      <c r="AO42" s="34">
        <f ca="1">IF(OR(($A42=""),($F42=0)),"",SUM(Actions!F40,Actions!M40))</f>
        <v>0</v>
      </c>
      <c r="AP42" s="34">
        <f ca="1">IF(OR(($A42=""),($F42=0)),"",SUM(Actions!G40,Actions!N40))</f>
        <v>0</v>
      </c>
      <c r="AQ42" s="348">
        <f t="shared" si="43"/>
        <v>0</v>
      </c>
      <c r="AR42" s="358">
        <f ca="1">IF(OR(($A42=""),($F42=0)),"",SUM(Actions!C68,Actions!J68))</f>
        <v>0</v>
      </c>
      <c r="AS42" s="316">
        <f ca="1">IF(OR(($A42=""),($F42=0)),"",SUM(Actions!D68,Actions!K68))</f>
        <v>0</v>
      </c>
      <c r="AT42" s="316">
        <f ca="1">IF(OR(($A42=""),($F42=0)),"",SUM(Actions!E68,Actions!L68))</f>
        <v>0</v>
      </c>
      <c r="AU42" s="316">
        <f ca="1">IF(OR(($A42=""),($F42=0)),"",SUM(Actions!F68,Actions!M68))</f>
        <v>0</v>
      </c>
      <c r="AV42" s="316">
        <f ca="1">IF(OR(($A42=""),($F42=0)),"",SUM(Actions!G68,Actions!N68))</f>
        <v>0</v>
      </c>
      <c r="AW42" s="113">
        <f t="shared" si="44"/>
        <v>0</v>
      </c>
      <c r="AX42" s="207">
        <f t="shared" si="45"/>
        <v>0</v>
      </c>
      <c r="AY42" s="308">
        <f t="shared" si="46"/>
        <v>0</v>
      </c>
      <c r="AZ42" s="481">
        <f t="shared" si="47"/>
        <v>0</v>
      </c>
      <c r="BA42" s="300" t="str">
        <f t="shared" si="48"/>
        <v/>
      </c>
      <c r="BB42" s="351">
        <f t="shared" si="49"/>
        <v>0</v>
      </c>
      <c r="BC42" s="176" t="str">
        <f t="shared" si="50"/>
        <v/>
      </c>
      <c r="BD42" s="355">
        <f t="shared" si="51"/>
        <v>0</v>
      </c>
      <c r="BE42" s="327" t="str">
        <f t="shared" si="52"/>
        <v/>
      </c>
      <c r="BF42" s="503">
        <f ca="1">IF(OR(($A42=""),($F42=0)),"",SUM(Errors!C40,Errors!J40))</f>
        <v>0</v>
      </c>
      <c r="BG42" s="316">
        <f ca="1">IF(OR(($A42=""),($F42=0)),"",SUM(Errors!D40,Errors!K40))</f>
        <v>0</v>
      </c>
      <c r="BH42" s="316">
        <f ca="1">IF(OR(($A42=""),($F42=0)),"",SUM(Errors!E40,Errors!L40))</f>
        <v>0</v>
      </c>
      <c r="BI42" s="316">
        <f ca="1">IF(OR(($A42=""),($F42=0)),"",SUM(Errors!F40,Errors!M40))</f>
        <v>0</v>
      </c>
      <c r="BJ42" s="34">
        <f ca="1">IF(OR(($A42=""),($F42=0)),"",SUM(Errors!G40,Errors!N40))</f>
        <v>0</v>
      </c>
      <c r="BK42" s="113">
        <f t="shared" si="53"/>
        <v>0</v>
      </c>
      <c r="BL42" s="165" t="str">
        <f t="shared" si="54"/>
        <v/>
      </c>
      <c r="BM42" s="165" t="str">
        <f t="shared" si="55"/>
        <v/>
      </c>
      <c r="BN42" s="327" t="str">
        <f t="shared" si="56"/>
        <v/>
      </c>
      <c r="BO42" s="416">
        <f ca="1">IF(OR(($A42=""),($F42=0)),"",SUM(Errors!C68,Errors!J68))</f>
        <v>0</v>
      </c>
      <c r="BP42" s="34">
        <f ca="1">IF(OR(($A42=""),($F42=0)),"",SUM(Errors!D68,Errors!K68))</f>
        <v>0</v>
      </c>
      <c r="BQ42" s="34">
        <f ca="1">IF(OR(($A42=""),($F42=0)),"",SUM(Errors!E68,Errors!L68))</f>
        <v>0</v>
      </c>
      <c r="BR42" s="34">
        <f ca="1">IF(OR(($A42=""),($F42=0)),"",SUM(Errors!F68,Errors!M68))</f>
        <v>0</v>
      </c>
      <c r="BS42" s="34">
        <f ca="1">IF(OR(($A42=""),($F42=0)),"",SUM(Errors!G68,Errors!N68))</f>
        <v>0</v>
      </c>
      <c r="BT42" s="348" t="str">
        <f t="shared" si="57"/>
        <v/>
      </c>
    </row>
    <row r="43" spans="1:72" s="137" customFormat="1" ht="19.5" customHeight="1">
      <c r="A43" s="423" t="str">
        <f ca="1">IF(ISBLANK(IBRF!$H26),"",IBRF!$H26)</f>
        <v/>
      </c>
      <c r="B43" s="196" t="str">
        <f ca="1">IF(ISBLANK(IBRF!$I26),"",IBRF!$I26)</f>
        <v/>
      </c>
      <c r="C43" s="316" t="str">
        <f ca="1">IF((A43=""),"",SUM(LU!AH24,LU!AH123))</f>
        <v/>
      </c>
      <c r="D43" s="316" t="str">
        <f ca="1">IF((A43=""),"",SUM(LU!W24,LU!W123))</f>
        <v/>
      </c>
      <c r="E43" s="316" t="str">
        <f ca="1">IF((A43=""),"",SUM(LU!AC24,LU!AC123))</f>
        <v/>
      </c>
      <c r="F43" s="207" t="str">
        <f ca="1">IF(A43="","",(SUM(C43:E43)-(SUMPRODUCT(--(Lineups!Y$4:Y$79=A43),--(Lineups!W$4:W$79="SP"))+SUMPRODUCT(--(Lineups!AB$4:AB$79=A43),--(Lineups!W$4:W$79="SP"))+SUMPRODUCT(--(Lineups!Y$88:Y$163=A43),--(Lineups!W$88:W$163="SP"))+SUMPRODUCT(--(Lineups!AB$88:AB$163=A43),--(Lineups!W$88:W$163="SP")))))</f>
        <v/>
      </c>
      <c r="G43" s="327" t="str">
        <f ca="1">IF(OR((A43=""),(F43=0),((LU!D$3+LU!D$102)=0)),"",(F43/(LU!D$3+LU!D$102)))</f>
        <v/>
      </c>
      <c r="H43" s="61" t="str">
        <f ca="1">IF(OR((C43=0),(A43="")),"",SK!T219)</f>
        <v/>
      </c>
      <c r="I43" s="1" t="str">
        <f ca="1">IF(OR((A43=""),(SK!U219=""),(SK!U219=0)),"",(H43/SK!U219))</f>
        <v/>
      </c>
      <c r="J43" s="556" t="str">
        <f ca="1">IF(OR((C43=0),(A43="")),"",SK!W219)</f>
        <v/>
      </c>
      <c r="K43" s="6" t="str">
        <f ca="1">IF(OR((C43=0),(A43="")),"",SK!X219)</f>
        <v/>
      </c>
      <c r="L43" s="338" t="str">
        <f ca="1">IF(OR((C43=0),(A43="")),"",SK!Z219)</f>
        <v/>
      </c>
      <c r="M43" s="338" t="str">
        <f ca="1">IF(OR((C43=0),(A43="")),"",SK!AB219)</f>
        <v/>
      </c>
      <c r="N43" s="102" t="str">
        <f t="shared" si="32"/>
        <v/>
      </c>
      <c r="O43" s="521" t="str">
        <f ca="1">IF(OR((A43=""),(C43=0)),"",SK!Y219)</f>
        <v/>
      </c>
      <c r="P43" s="310" t="str">
        <f t="shared" si="33"/>
        <v/>
      </c>
      <c r="Q43" s="316" t="str">
        <f ca="1">IF(OR((A43=""),(F43=0)),"",SUM(LU!AJ70,LU!AJ169))</f>
        <v/>
      </c>
      <c r="R43" s="316" t="str">
        <f ca="1">IF(OR((A43=""),(F43=0)),"",SUM(LU!AJ93,LU!AJ192))</f>
        <v/>
      </c>
      <c r="S43" s="113" t="str">
        <f ca="1">IF(OR((A43=""),(F43=0)),"",SUM(LU!AJ47,LU!AJ146))</f>
        <v/>
      </c>
      <c r="T43" s="316" t="str">
        <f ca="1">IF(OR((A43=""),(C43=0)),"",SUM(LU!AH47,LU!AH146))</f>
        <v/>
      </c>
      <c r="U43" s="20" t="str">
        <f t="shared" si="34"/>
        <v/>
      </c>
      <c r="V43" s="421" t="str">
        <f ca="1">IF(OR((A43=""),(D43=0)),"",SUM(LU!W47,LU!W146))</f>
        <v/>
      </c>
      <c r="W43" s="20" t="str">
        <f t="shared" si="35"/>
        <v/>
      </c>
      <c r="X43" s="421" t="str">
        <f ca="1">IF(OR((A43=""),(E43=0)),"",SUM(LU!AC47,LU!AC146))</f>
        <v/>
      </c>
      <c r="Y43" s="20" t="str">
        <f t="shared" si="36"/>
        <v/>
      </c>
      <c r="Z43" s="310" t="str">
        <f t="shared" si="37"/>
        <v/>
      </c>
      <c r="AA43" s="351" t="str">
        <f ca="1">IF(OR((A43=""),(F43=0),(Q$48="-"),(LU!$W$5=0)),"",(Q43-Q$48))</f>
        <v/>
      </c>
      <c r="AB43" s="351" t="str">
        <f ca="1">IF(OR((A43=""),(F43=0),(R$48="-"),(LU!$W$5=0)),"",(R43-R$48))</f>
        <v/>
      </c>
      <c r="AC43" s="351" t="str">
        <f t="shared" ca="1" si="38"/>
        <v/>
      </c>
      <c r="AD43" s="542" t="str">
        <f t="shared" si="39"/>
        <v/>
      </c>
      <c r="AE43" s="542" t="str">
        <f t="shared" si="40"/>
        <v/>
      </c>
      <c r="AF43" s="542" t="str">
        <f t="shared" si="41"/>
        <v/>
      </c>
      <c r="AG43" s="175" t="str">
        <f ca="1">IF(OR(($A43=""),(Z43=""),(Z$48="-"),(LU!$W$5=0)),"",(Z43-Z$48))</f>
        <v/>
      </c>
      <c r="AH43" s="895" t="str">
        <f ca="1">IF(OR((A43=""),(F43=0)),"",SUM(PT!V82,PT!V83))</f>
        <v/>
      </c>
      <c r="AI43" s="896"/>
      <c r="AJ43" s="423" t="str">
        <f t="shared" si="42"/>
        <v/>
      </c>
      <c r="AK43" s="25" t="str">
        <f t="shared" si="31"/>
        <v/>
      </c>
      <c r="AL43" s="416" t="str">
        <f ca="1">IF(OR(($A43=""),($F43=0)),"",SUM(Actions!C41,Actions!J41))</f>
        <v/>
      </c>
      <c r="AM43" s="34" t="str">
        <f ca="1">IF(OR(($A43=""),($F43=0)),"",SUM(Actions!D41,Actions!K41))</f>
        <v/>
      </c>
      <c r="AN43" s="34" t="str">
        <f ca="1">IF(OR(($A43=""),($F43=0)),"",SUM(Actions!E41,Actions!L41))</f>
        <v/>
      </c>
      <c r="AO43" s="34" t="str">
        <f ca="1">IF(OR(($A43=""),($F43=0)),"",SUM(Actions!F41,Actions!M41))</f>
        <v/>
      </c>
      <c r="AP43" s="34" t="str">
        <f ca="1">IF(OR(($A43=""),($F43=0)),"",SUM(Actions!G41,Actions!N41))</f>
        <v/>
      </c>
      <c r="AQ43" s="348" t="str">
        <f t="shared" si="43"/>
        <v/>
      </c>
      <c r="AR43" s="358" t="str">
        <f ca="1">IF(OR(($A43=""),($F43=0)),"",SUM(Actions!C69,Actions!J69))</f>
        <v/>
      </c>
      <c r="AS43" s="316" t="str">
        <f ca="1">IF(OR(($A43=""),($F43=0)),"",SUM(Actions!D69,Actions!K69))</f>
        <v/>
      </c>
      <c r="AT43" s="316" t="str">
        <f ca="1">IF(OR(($A43=""),($F43=0)),"",SUM(Actions!E69,Actions!L69))</f>
        <v/>
      </c>
      <c r="AU43" s="316" t="str">
        <f ca="1">IF(OR(($A43=""),($F43=0)),"",SUM(Actions!F69,Actions!M69))</f>
        <v/>
      </c>
      <c r="AV43" s="316" t="str">
        <f ca="1">IF(OR(($A43=""),($F43=0)),"",SUM(Actions!G69,Actions!N69))</f>
        <v/>
      </c>
      <c r="AW43" s="113" t="str">
        <f t="shared" si="44"/>
        <v/>
      </c>
      <c r="AX43" s="207" t="str">
        <f t="shared" si="45"/>
        <v/>
      </c>
      <c r="AY43" s="308" t="str">
        <f t="shared" si="46"/>
        <v/>
      </c>
      <c r="AZ43" s="481" t="str">
        <f t="shared" si="47"/>
        <v/>
      </c>
      <c r="BA43" s="300" t="str">
        <f t="shared" si="48"/>
        <v/>
      </c>
      <c r="BB43" s="351" t="str">
        <f t="shared" si="49"/>
        <v/>
      </c>
      <c r="BC43" s="176" t="str">
        <f t="shared" si="50"/>
        <v/>
      </c>
      <c r="BD43" s="355" t="str">
        <f t="shared" si="51"/>
        <v/>
      </c>
      <c r="BE43" s="327" t="str">
        <f t="shared" si="52"/>
        <v/>
      </c>
      <c r="BF43" s="503" t="str">
        <f ca="1">IF(OR(($A43=""),($F43=0)),"",SUM(Errors!C41,Errors!J41))</f>
        <v/>
      </c>
      <c r="BG43" s="316" t="str">
        <f ca="1">IF(OR(($A43=""),($F43=0)),"",SUM(Errors!D41,Errors!K41))</f>
        <v/>
      </c>
      <c r="BH43" s="316" t="str">
        <f ca="1">IF(OR(($A43=""),($F43=0)),"",SUM(Errors!E41,Errors!L41))</f>
        <v/>
      </c>
      <c r="BI43" s="316" t="str">
        <f ca="1">IF(OR(($A43=""),($F43=0)),"",SUM(Errors!F41,Errors!M41))</f>
        <v/>
      </c>
      <c r="BJ43" s="34" t="str">
        <f ca="1">IF(OR(($A43=""),($F43=0)),"",SUM(Errors!G41,Errors!N41))</f>
        <v/>
      </c>
      <c r="BK43" s="113" t="str">
        <f t="shared" si="53"/>
        <v/>
      </c>
      <c r="BL43" s="165" t="str">
        <f t="shared" si="54"/>
        <v/>
      </c>
      <c r="BM43" s="165" t="str">
        <f t="shared" si="55"/>
        <v/>
      </c>
      <c r="BN43" s="327" t="str">
        <f t="shared" si="56"/>
        <v/>
      </c>
      <c r="BO43" s="416" t="str">
        <f ca="1">IF(OR(($A43=""),($F43=0)),"",SUM(Errors!C69,Errors!J69))</f>
        <v/>
      </c>
      <c r="BP43" s="34" t="str">
        <f ca="1">IF(OR(($A43=""),($F43=0)),"",SUM(Errors!D69,Errors!K69))</f>
        <v/>
      </c>
      <c r="BQ43" s="34" t="str">
        <f ca="1">IF(OR(($A43=""),($F43=0)),"",SUM(Errors!E69,Errors!L69))</f>
        <v/>
      </c>
      <c r="BR43" s="34" t="str">
        <f ca="1">IF(OR(($A43=""),($F43=0)),"",SUM(Errors!F69,Errors!M69))</f>
        <v/>
      </c>
      <c r="BS43" s="34" t="str">
        <f ca="1">IF(OR(($A43=""),($F43=0)),"",SUM(Errors!G69,Errors!N69))</f>
        <v/>
      </c>
      <c r="BT43" s="348" t="str">
        <f t="shared" si="57"/>
        <v/>
      </c>
    </row>
    <row r="44" spans="1:72" s="137" customFormat="1" ht="19.5" customHeight="1">
      <c r="A44" s="423" t="str">
        <f ca="1">IF(ISBLANK(IBRF!$H27),"",IBRF!$H27)</f>
        <v/>
      </c>
      <c r="B44" s="196" t="str">
        <f ca="1">IF(ISBLANK(IBRF!$I27),"",IBRF!$I27)</f>
        <v/>
      </c>
      <c r="C44" s="316" t="str">
        <f ca="1">IF((A44=""),"",SUM(LU!AH25,LU!AH124))</f>
        <v/>
      </c>
      <c r="D44" s="316" t="str">
        <f ca="1">IF((A44=""),"",SUM(LU!W25,LU!W124))</f>
        <v/>
      </c>
      <c r="E44" s="316" t="str">
        <f ca="1">IF((A44=""),"",SUM(LU!AC25,LU!AC124))</f>
        <v/>
      </c>
      <c r="F44" s="207" t="str">
        <f ca="1">IF(A44="","",(SUM(C44:E44)-(SUMPRODUCT(--(Lineups!Y$4:Y$79=A44),--(Lineups!W$4:W$79="SP"))+SUMPRODUCT(--(Lineups!AB$4:AB$79=A44),--(Lineups!W$4:W$79="SP"))+SUMPRODUCT(--(Lineups!Y$88:Y$163=A44),--(Lineups!W$88:W$163="SP"))+SUMPRODUCT(--(Lineups!AB$88:AB$163=A44),--(Lineups!W$88:W$163="SP")))))</f>
        <v/>
      </c>
      <c r="G44" s="327" t="str">
        <f ca="1">IF(OR((A44=""),(F44=0),((LU!D$3+LU!D$102)=0)),"",(F44/(LU!D$3+LU!D$102)))</f>
        <v/>
      </c>
      <c r="H44" s="61" t="str">
        <f ca="1">IF(OR((C44=0),(A44="")),"",SK!T222)</f>
        <v/>
      </c>
      <c r="I44" s="1" t="str">
        <f ca="1">IF(OR((A44=""),(SK!U222=""),(SK!U222=0)),"",(H44/SK!U222))</f>
        <v/>
      </c>
      <c r="J44" s="556" t="str">
        <f ca="1">IF(OR((C44=0),(A44="")),"",SK!W222)</f>
        <v/>
      </c>
      <c r="K44" s="6" t="str">
        <f ca="1">IF(OR((C44=0),(A44="")),"",SK!X222)</f>
        <v/>
      </c>
      <c r="L44" s="338" t="str">
        <f ca="1">IF(OR((C44=0),(A44="")),"",SK!Z222)</f>
        <v/>
      </c>
      <c r="M44" s="338" t="str">
        <f ca="1">IF(OR((C44=0),(A44="")),"",SK!AB222)</f>
        <v/>
      </c>
      <c r="N44" s="102" t="str">
        <f t="shared" si="32"/>
        <v/>
      </c>
      <c r="O44" s="521" t="str">
        <f ca="1">IF(OR((A44=""),(C44=0)),"",SK!Y222)</f>
        <v/>
      </c>
      <c r="P44" s="310" t="str">
        <f t="shared" si="33"/>
        <v/>
      </c>
      <c r="Q44" s="316" t="str">
        <f ca="1">IF(OR((A44=""),(F44=0)),"",SUM(LU!AJ71,LU!AJ170))</f>
        <v/>
      </c>
      <c r="R44" s="316" t="str">
        <f ca="1">IF(OR((A44=""),(F44=0)),"",SUM(LU!AJ94,LU!AJ193))</f>
        <v/>
      </c>
      <c r="S44" s="113" t="str">
        <f ca="1">IF(OR((A44=""),(F44=0)),"",SUM(LU!AJ48,LU!AJ147))</f>
        <v/>
      </c>
      <c r="T44" s="316" t="str">
        <f ca="1">IF(OR((A44=""),(C44=0)),"",SUM(LU!AH48,LU!AH147))</f>
        <v/>
      </c>
      <c r="U44" s="20" t="str">
        <f t="shared" si="34"/>
        <v/>
      </c>
      <c r="V44" s="421" t="str">
        <f ca="1">IF(OR((A44=""),(D44=0)),"",SUM(LU!W48,LU!W147))</f>
        <v/>
      </c>
      <c r="W44" s="20" t="str">
        <f t="shared" si="35"/>
        <v/>
      </c>
      <c r="X44" s="421" t="str">
        <f ca="1">IF(OR((A44=""),(E44=0)),"",SUM(LU!AC48,LU!AC147))</f>
        <v/>
      </c>
      <c r="Y44" s="20" t="str">
        <f t="shared" si="36"/>
        <v/>
      </c>
      <c r="Z44" s="310" t="str">
        <f t="shared" si="37"/>
        <v/>
      </c>
      <c r="AA44" s="351" t="str">
        <f ca="1">IF(OR((A44=""),(F44=0),(Q$48="-"),(LU!$W$5=0)),"",(Q44-Q$48))</f>
        <v/>
      </c>
      <c r="AB44" s="351" t="str">
        <f ca="1">IF(OR((A44=""),(F44=0),(R$48="-"),(LU!$W$5=0)),"",(R44-R$48))</f>
        <v/>
      </c>
      <c r="AC44" s="351" t="str">
        <f t="shared" ca="1" si="38"/>
        <v/>
      </c>
      <c r="AD44" s="542" t="str">
        <f t="shared" si="39"/>
        <v/>
      </c>
      <c r="AE44" s="542" t="str">
        <f t="shared" si="40"/>
        <v/>
      </c>
      <c r="AF44" s="542" t="str">
        <f t="shared" si="41"/>
        <v/>
      </c>
      <c r="AG44" s="175" t="str">
        <f ca="1">IF(OR(($A44=""),(Z44=""),(Z$48="-"),(LU!$W$5=0)),"",(Z44-Z$48))</f>
        <v/>
      </c>
      <c r="AH44" s="895" t="str">
        <f ca="1">IF(OR((A44=""),(F44=0)),"",SUM(PT!V84,PT!V85))</f>
        <v/>
      </c>
      <c r="AI44" s="896"/>
      <c r="AJ44" s="423" t="str">
        <f t="shared" si="42"/>
        <v/>
      </c>
      <c r="AK44" s="25" t="str">
        <f t="shared" si="31"/>
        <v/>
      </c>
      <c r="AL44" s="416" t="str">
        <f ca="1">IF(OR(($A44=""),($F44=0)),"",SUM(Actions!C42,Actions!J42))</f>
        <v/>
      </c>
      <c r="AM44" s="34" t="str">
        <f ca="1">IF(OR(($A44=""),($F44=0)),"",SUM(Actions!D42,Actions!K42))</f>
        <v/>
      </c>
      <c r="AN44" s="34" t="str">
        <f ca="1">IF(OR(($A44=""),($F44=0)),"",SUM(Actions!E42,Actions!L42))</f>
        <v/>
      </c>
      <c r="AO44" s="34" t="str">
        <f ca="1">IF(OR(($A44=""),($F44=0)),"",SUM(Actions!F42,Actions!M42))</f>
        <v/>
      </c>
      <c r="AP44" s="34" t="str">
        <f ca="1">IF(OR(($A44=""),($F44=0)),"",SUM(Actions!G42,Actions!N42))</f>
        <v/>
      </c>
      <c r="AQ44" s="348" t="str">
        <f t="shared" si="43"/>
        <v/>
      </c>
      <c r="AR44" s="358" t="str">
        <f ca="1">IF(OR(($A44=""),($F44=0)),"",SUM(Actions!C70,Actions!J70))</f>
        <v/>
      </c>
      <c r="AS44" s="316" t="str">
        <f ca="1">IF(OR(($A44=""),($F44=0)),"",SUM(Actions!D70,Actions!K70))</f>
        <v/>
      </c>
      <c r="AT44" s="316" t="str">
        <f ca="1">IF(OR(($A44=""),($F44=0)),"",SUM(Actions!E70,Actions!L70))</f>
        <v/>
      </c>
      <c r="AU44" s="316" t="str">
        <f ca="1">IF(OR(($A44=""),($F44=0)),"",SUM(Actions!F70,Actions!M70))</f>
        <v/>
      </c>
      <c r="AV44" s="316" t="str">
        <f ca="1">IF(OR(($A44=""),($F44=0)),"",SUM(Actions!G70,Actions!N70))</f>
        <v/>
      </c>
      <c r="AW44" s="113" t="str">
        <f t="shared" si="44"/>
        <v/>
      </c>
      <c r="AX44" s="207" t="str">
        <f t="shared" si="45"/>
        <v/>
      </c>
      <c r="AY44" s="308" t="str">
        <f t="shared" si="46"/>
        <v/>
      </c>
      <c r="AZ44" s="481" t="str">
        <f t="shared" si="47"/>
        <v/>
      </c>
      <c r="BA44" s="300" t="str">
        <f t="shared" si="48"/>
        <v/>
      </c>
      <c r="BB44" s="351" t="str">
        <f t="shared" si="49"/>
        <v/>
      </c>
      <c r="BC44" s="176" t="str">
        <f t="shared" si="50"/>
        <v/>
      </c>
      <c r="BD44" s="355" t="str">
        <f t="shared" si="51"/>
        <v/>
      </c>
      <c r="BE44" s="327" t="str">
        <f t="shared" si="52"/>
        <v/>
      </c>
      <c r="BF44" s="503" t="str">
        <f ca="1">IF(OR(($A44=""),($F44=0)),"",SUM(Errors!C42,Errors!J42))</f>
        <v/>
      </c>
      <c r="BG44" s="316" t="str">
        <f ca="1">IF(OR(($A44=""),($F44=0)),"",SUM(Errors!D42,Errors!K42))</f>
        <v/>
      </c>
      <c r="BH44" s="316" t="str">
        <f ca="1">IF(OR(($A44=""),($F44=0)),"",SUM(Errors!E42,Errors!L42))</f>
        <v/>
      </c>
      <c r="BI44" s="316" t="str">
        <f ca="1">IF(OR(($A44=""),($F44=0)),"",SUM(Errors!F42,Errors!M42))</f>
        <v/>
      </c>
      <c r="BJ44" s="34" t="str">
        <f ca="1">IF(OR(($A44=""),($F44=0)),"",SUM(Errors!G42,Errors!N42))</f>
        <v/>
      </c>
      <c r="BK44" s="113" t="str">
        <f t="shared" si="53"/>
        <v/>
      </c>
      <c r="BL44" s="165" t="str">
        <f t="shared" si="54"/>
        <v/>
      </c>
      <c r="BM44" s="165" t="str">
        <f t="shared" si="55"/>
        <v/>
      </c>
      <c r="BN44" s="327" t="str">
        <f t="shared" si="56"/>
        <v/>
      </c>
      <c r="BO44" s="416" t="str">
        <f ca="1">IF(OR(($A44=""),($F44=0)),"",SUM(Errors!C70,Errors!J70))</f>
        <v/>
      </c>
      <c r="BP44" s="34" t="str">
        <f ca="1">IF(OR(($A44=""),($F44=0)),"",SUM(Errors!D70,Errors!K70))</f>
        <v/>
      </c>
      <c r="BQ44" s="34" t="str">
        <f ca="1">IF(OR(($A44=""),($F44=0)),"",SUM(Errors!E70,Errors!L70))</f>
        <v/>
      </c>
      <c r="BR44" s="34" t="str">
        <f ca="1">IF(OR(($A44=""),($F44=0)),"",SUM(Errors!F70,Errors!M70))</f>
        <v/>
      </c>
      <c r="BS44" s="34" t="str">
        <f ca="1">IF(OR(($A44=""),($F44=0)),"",SUM(Errors!G70,Errors!N70))</f>
        <v/>
      </c>
      <c r="BT44" s="348" t="str">
        <f t="shared" si="57"/>
        <v/>
      </c>
    </row>
    <row r="45" spans="1:72" s="137" customFormat="1" ht="19.5" customHeight="1">
      <c r="A45" s="423" t="str">
        <f ca="1">IF(ISBLANK(IBRF!$H28),"",IBRF!$H28)</f>
        <v/>
      </c>
      <c r="B45" s="196" t="str">
        <f ca="1">IF(ISBLANK(IBRF!$I28),"",IBRF!$I28)</f>
        <v/>
      </c>
      <c r="C45" s="316" t="str">
        <f ca="1">IF((A45=""),"",SUM(LU!AH26,LU!AH125))</f>
        <v/>
      </c>
      <c r="D45" s="316" t="str">
        <f ca="1">IF((A45=""),"",SUM(LU!W26,LU!W125))</f>
        <v/>
      </c>
      <c r="E45" s="316" t="str">
        <f ca="1">IF((A45=""),"",SUM(LU!AC26,LU!AC125))</f>
        <v/>
      </c>
      <c r="F45" s="207" t="str">
        <f ca="1">IF(A45="","",(SUM(C45:E45)-(SUMPRODUCT(--(Lineups!Y$4:Y$79=A45),--(Lineups!W$4:W$79="SP"))+SUMPRODUCT(--(Lineups!AB$4:AB$79=A45),--(Lineups!W$4:W$79="SP"))+SUMPRODUCT(--(Lineups!Y$88:Y$163=A45),--(Lineups!W$88:W$163="SP"))+SUMPRODUCT(--(Lineups!AB$88:AB$163=A45),--(Lineups!W$88:W$163="SP")))))</f>
        <v/>
      </c>
      <c r="G45" s="327" t="str">
        <f ca="1">IF(OR((A45=""),(F45=0),((LU!D$3+LU!D$102)=0)),"",(F45/(LU!D$3+LU!D$102)))</f>
        <v/>
      </c>
      <c r="H45" s="61" t="str">
        <f ca="1">IF(OR((C45=0),(A45="")),"",SK!T225)</f>
        <v/>
      </c>
      <c r="I45" s="1" t="str">
        <f ca="1">IF(OR((A45=""),(SK!U225=""),(SK!U225=0)),"",(H45/SK!U225))</f>
        <v/>
      </c>
      <c r="J45" s="556" t="str">
        <f ca="1">IF(OR((C45=0),(A45="")),"",SK!W225)</f>
        <v/>
      </c>
      <c r="K45" s="6" t="str">
        <f ca="1">IF(OR((C45=0),(A45="")),"",SK!X225)</f>
        <v/>
      </c>
      <c r="L45" s="338" t="str">
        <f ca="1">IF(OR((C45=0),(A45="")),"",SK!Z225)</f>
        <v/>
      </c>
      <c r="M45" s="338" t="str">
        <f ca="1">IF(OR((C45=0),(A45="")),"",SK!AB225)</f>
        <v/>
      </c>
      <c r="N45" s="102" t="str">
        <f t="shared" si="32"/>
        <v/>
      </c>
      <c r="O45" s="521" t="str">
        <f ca="1">IF(OR((A45=""),(C45=0)),"",SK!Y225)</f>
        <v/>
      </c>
      <c r="P45" s="310" t="str">
        <f t="shared" si="33"/>
        <v/>
      </c>
      <c r="Q45" s="316" t="str">
        <f ca="1">IF(OR((A45=""),(F45=0)),"",SUM(LU!AJ72,LU!AJ171))</f>
        <v/>
      </c>
      <c r="R45" s="316" t="str">
        <f ca="1">IF(OR((A45=""),(F45=0)),"",SUM(LU!AJ95,LU!AJ194))</f>
        <v/>
      </c>
      <c r="S45" s="113" t="str">
        <f ca="1">IF(OR((A45=""),(F45=0)),"",SUM(LU!AJ49,LU!AJ148))</f>
        <v/>
      </c>
      <c r="T45" s="316" t="str">
        <f ca="1">IF(OR((A45=""),(C45=0)),"",SUM(LU!AH49,LU!AH148))</f>
        <v/>
      </c>
      <c r="U45" s="20" t="str">
        <f t="shared" si="34"/>
        <v/>
      </c>
      <c r="V45" s="421" t="str">
        <f ca="1">IF(OR((A45=""),(D45=0)),"",SUM(LU!W49,LU!W148))</f>
        <v/>
      </c>
      <c r="W45" s="20" t="str">
        <f t="shared" si="35"/>
        <v/>
      </c>
      <c r="X45" s="421" t="str">
        <f ca="1">IF(OR((A45=""),(E45=0)),"",SUM(LU!AC49,LU!AC148))</f>
        <v/>
      </c>
      <c r="Y45" s="20" t="str">
        <f t="shared" si="36"/>
        <v/>
      </c>
      <c r="Z45" s="310" t="str">
        <f t="shared" si="37"/>
        <v/>
      </c>
      <c r="AA45" s="351" t="str">
        <f ca="1">IF(OR((A45=""),(F45=0),(Q$48="-"),(LU!$W$5=0)),"",(Q45-Q$48))</f>
        <v/>
      </c>
      <c r="AB45" s="351" t="str">
        <f ca="1">IF(OR((A45=""),(F45=0),(R$48="-"),(LU!$W$5=0)),"",(R45-R$48))</f>
        <v/>
      </c>
      <c r="AC45" s="351" t="str">
        <f t="shared" ca="1" si="38"/>
        <v/>
      </c>
      <c r="AD45" s="542" t="str">
        <f t="shared" si="39"/>
        <v/>
      </c>
      <c r="AE45" s="542" t="str">
        <f t="shared" si="40"/>
        <v/>
      </c>
      <c r="AF45" s="542" t="str">
        <f t="shared" si="41"/>
        <v/>
      </c>
      <c r="AG45" s="175" t="str">
        <f ca="1">IF(OR(($A45=""),(Z45=""),(Z$48="-"),(LU!$W$5=0)),"",(Z45-Z$48))</f>
        <v/>
      </c>
      <c r="AH45" s="895" t="str">
        <f ca="1">IF(OR((A45=""),(F45=0)),"",SUM(PT!V86,PT!V87))</f>
        <v/>
      </c>
      <c r="AI45" s="896"/>
      <c r="AJ45" s="423" t="str">
        <f t="shared" si="42"/>
        <v/>
      </c>
      <c r="AK45" s="25" t="str">
        <f t="shared" si="31"/>
        <v/>
      </c>
      <c r="AL45" s="416" t="str">
        <f ca="1">IF(OR(($A45=""),($F45=0)),"",SUM(Actions!C43,Actions!J43))</f>
        <v/>
      </c>
      <c r="AM45" s="34" t="str">
        <f ca="1">IF(OR(($A45=""),($F45=0)),"",SUM(Actions!D43,Actions!K43))</f>
        <v/>
      </c>
      <c r="AN45" s="34" t="str">
        <f ca="1">IF(OR(($A45=""),($F45=0)),"",SUM(Actions!E43,Actions!L43))</f>
        <v/>
      </c>
      <c r="AO45" s="34" t="str">
        <f ca="1">IF(OR(($A45=""),($F45=0)),"",SUM(Actions!F43,Actions!M43))</f>
        <v/>
      </c>
      <c r="AP45" s="34" t="str">
        <f ca="1">IF(OR(($A45=""),($F45=0)),"",SUM(Actions!G43,Actions!N43))</f>
        <v/>
      </c>
      <c r="AQ45" s="348" t="str">
        <f t="shared" si="43"/>
        <v/>
      </c>
      <c r="AR45" s="358" t="str">
        <f ca="1">IF(OR(($A45=""),($F45=0)),"",SUM(Actions!C71,Actions!J71))</f>
        <v/>
      </c>
      <c r="AS45" s="316" t="str">
        <f ca="1">IF(OR(($A45=""),($F45=0)),"",SUM(Actions!D71,Actions!K71))</f>
        <v/>
      </c>
      <c r="AT45" s="316" t="str">
        <f ca="1">IF(OR(($A45=""),($F45=0)),"",SUM(Actions!E71,Actions!L71))</f>
        <v/>
      </c>
      <c r="AU45" s="316" t="str">
        <f ca="1">IF(OR(($A45=""),($F45=0)),"",SUM(Actions!F71,Actions!M71))</f>
        <v/>
      </c>
      <c r="AV45" s="316" t="str">
        <f ca="1">IF(OR(($A45=""),($F45=0)),"",SUM(Actions!G71,Actions!N71))</f>
        <v/>
      </c>
      <c r="AW45" s="113" t="str">
        <f t="shared" si="44"/>
        <v/>
      </c>
      <c r="AX45" s="207" t="str">
        <f t="shared" si="45"/>
        <v/>
      </c>
      <c r="AY45" s="308" t="str">
        <f t="shared" si="46"/>
        <v/>
      </c>
      <c r="AZ45" s="481" t="str">
        <f t="shared" si="47"/>
        <v/>
      </c>
      <c r="BA45" s="300" t="str">
        <f t="shared" si="48"/>
        <v/>
      </c>
      <c r="BB45" s="351" t="str">
        <f t="shared" si="49"/>
        <v/>
      </c>
      <c r="BC45" s="176" t="str">
        <f t="shared" si="50"/>
        <v/>
      </c>
      <c r="BD45" s="355" t="str">
        <f t="shared" si="51"/>
        <v/>
      </c>
      <c r="BE45" s="327" t="str">
        <f t="shared" si="52"/>
        <v/>
      </c>
      <c r="BF45" s="503" t="str">
        <f ca="1">IF(OR(($A45=""),($F45=0)),"",SUM(Errors!C43,Errors!J43))</f>
        <v/>
      </c>
      <c r="BG45" s="316" t="str">
        <f ca="1">IF(OR(($A45=""),($F45=0)),"",SUM(Errors!D43,Errors!K43))</f>
        <v/>
      </c>
      <c r="BH45" s="316" t="str">
        <f ca="1">IF(OR(($A45=""),($F45=0)),"",SUM(Errors!E43,Errors!L43))</f>
        <v/>
      </c>
      <c r="BI45" s="316" t="str">
        <f ca="1">IF(OR(($A45=""),($F45=0)),"",SUM(Errors!F43,Errors!M43))</f>
        <v/>
      </c>
      <c r="BJ45" s="34" t="str">
        <f ca="1">IF(OR(($A45=""),($F45=0)),"",SUM(Errors!G43,Errors!N43))</f>
        <v/>
      </c>
      <c r="BK45" s="113" t="str">
        <f t="shared" si="53"/>
        <v/>
      </c>
      <c r="BL45" s="165" t="str">
        <f t="shared" si="54"/>
        <v/>
      </c>
      <c r="BM45" s="165" t="str">
        <f t="shared" si="55"/>
        <v/>
      </c>
      <c r="BN45" s="327" t="str">
        <f t="shared" si="56"/>
        <v/>
      </c>
      <c r="BO45" s="416" t="str">
        <f ca="1">IF(OR(($A45=""),($F45=0)),"",SUM(Errors!C71,Errors!J71))</f>
        <v/>
      </c>
      <c r="BP45" s="34" t="str">
        <f ca="1">IF(OR(($A45=""),($F45=0)),"",SUM(Errors!D71,Errors!K71))</f>
        <v/>
      </c>
      <c r="BQ45" s="34" t="str">
        <f ca="1">IF(OR(($A45=""),($F45=0)),"",SUM(Errors!E71,Errors!L71))</f>
        <v/>
      </c>
      <c r="BR45" s="34" t="str">
        <f ca="1">IF(OR(($A45=""),($F45=0)),"",SUM(Errors!F71,Errors!M71))</f>
        <v/>
      </c>
      <c r="BS45" s="34" t="str">
        <f ca="1">IF(OR(($A45=""),($F45=0)),"",SUM(Errors!G71,Errors!N71))</f>
        <v/>
      </c>
      <c r="BT45" s="348" t="str">
        <f t="shared" si="57"/>
        <v/>
      </c>
    </row>
    <row r="46" spans="1:72" s="137" customFormat="1" ht="19.5" customHeight="1">
      <c r="A46" s="423" t="str">
        <f ca="1">IF(ISBLANK(IBRF!$H29),"",IBRF!$H29)</f>
        <v/>
      </c>
      <c r="B46" s="196" t="str">
        <f ca="1">IF(ISBLANK(IBRF!$I29),"",IBRF!$I29)</f>
        <v/>
      </c>
      <c r="C46" s="316" t="str">
        <f ca="1">IF((A46=""),"",SUM(LU!AH27,LU!AH126))</f>
        <v/>
      </c>
      <c r="D46" s="316" t="str">
        <f ca="1">IF((A46=""),"",SUM(LU!W27,LU!W126))</f>
        <v/>
      </c>
      <c r="E46" s="316" t="str">
        <f ca="1">IF((A46=""),"",SUM(LU!AC27,LU!AC126))</f>
        <v/>
      </c>
      <c r="F46" s="207" t="str">
        <f ca="1">IF(A46="","",(SUM(C46:E46)-(SUMPRODUCT(--(Lineups!Y$4:Y$79=A46),--(Lineups!W$4:W$79="SP"))+SUMPRODUCT(--(Lineups!AB$4:AB$79=A46),--(Lineups!W$4:W$79="SP"))+SUMPRODUCT(--(Lineups!Y$88:Y$163=A46),--(Lineups!W$88:W$163="SP"))+SUMPRODUCT(--(Lineups!AB$88:AB$163=A46),--(Lineups!W$88:W$163="SP")))))</f>
        <v/>
      </c>
      <c r="G46" s="327" t="str">
        <f ca="1">IF(OR((A46=""),(F46=0),((LU!D$3+LU!D$102)=0)),"",(F46/(LU!D$3+LU!D$102)))</f>
        <v/>
      </c>
      <c r="H46" s="61" t="str">
        <f ca="1">IF(OR((C46=0),(A46="")),"",SK!T228)</f>
        <v/>
      </c>
      <c r="I46" s="1" t="str">
        <f ca="1">IF(OR((A46=""),(SK!U228=""),(SK!U228=0)),"",(H46/SK!U228))</f>
        <v/>
      </c>
      <c r="J46" s="556" t="str">
        <f ca="1">IF(OR((C46=0),(A46="")),"",SK!W228)</f>
        <v/>
      </c>
      <c r="K46" s="6" t="str">
        <f ca="1">IF(OR((C46=0),(A46="")),"",SK!X228)</f>
        <v/>
      </c>
      <c r="L46" s="338" t="str">
        <f ca="1">IF(OR((C46=0),(A46="")),"",SK!Z228)</f>
        <v/>
      </c>
      <c r="M46" s="338" t="str">
        <f ca="1">IF(OR((C46=0),(A46="")),"",SK!AB228)</f>
        <v/>
      </c>
      <c r="N46" s="102" t="str">
        <f t="shared" si="32"/>
        <v/>
      </c>
      <c r="O46" s="521" t="str">
        <f ca="1">IF(OR((A46=""),(C46=0)),"",SK!Y228)</f>
        <v/>
      </c>
      <c r="P46" s="310" t="str">
        <f t="shared" si="33"/>
        <v/>
      </c>
      <c r="Q46" s="316" t="str">
        <f ca="1">IF(OR((A46=""),(F46=0)),"",SUM(LU!AJ73,LU!AJ172))</f>
        <v/>
      </c>
      <c r="R46" s="316" t="str">
        <f ca="1">IF(OR((A46=""),(F46=0)),"",SUM(LU!AJ96,LU!AJ195))</f>
        <v/>
      </c>
      <c r="S46" s="113" t="str">
        <f ca="1">IF(OR((A46=""),(F46=0)),"",SUM(LU!AJ50,LU!AJ149))</f>
        <v/>
      </c>
      <c r="T46" s="316" t="str">
        <f ca="1">IF(OR((A46=""),(C46=0)),"",SUM(LU!AH50,LU!AH149))</f>
        <v/>
      </c>
      <c r="U46" s="20" t="str">
        <f t="shared" si="34"/>
        <v/>
      </c>
      <c r="V46" s="421" t="str">
        <f ca="1">IF(OR((A46=""),(D46=0)),"",SUM(LU!W50,LU!W149))</f>
        <v/>
      </c>
      <c r="W46" s="20" t="str">
        <f t="shared" si="35"/>
        <v/>
      </c>
      <c r="X46" s="421" t="str">
        <f ca="1">IF(OR((A46=""),(E46=0)),"",SUM(LU!AC50,LU!AC149))</f>
        <v/>
      </c>
      <c r="Y46" s="20" t="str">
        <f t="shared" si="36"/>
        <v/>
      </c>
      <c r="Z46" s="310" t="str">
        <f t="shared" si="37"/>
        <v/>
      </c>
      <c r="AA46" s="351" t="str">
        <f ca="1">IF(OR((A46=""),(F46=0),(Q$48="-"),(LU!$W$5=0)),"",(Q46-Q$48))</f>
        <v/>
      </c>
      <c r="AB46" s="351" t="str">
        <f ca="1">IF(OR((A46=""),(F46=0),(R$48="-"),(LU!$W$5=0)),"",(R46-R$48))</f>
        <v/>
      </c>
      <c r="AC46" s="351" t="str">
        <f t="shared" ca="1" si="38"/>
        <v/>
      </c>
      <c r="AD46" s="542" t="str">
        <f t="shared" si="39"/>
        <v/>
      </c>
      <c r="AE46" s="542" t="str">
        <f t="shared" si="40"/>
        <v/>
      </c>
      <c r="AF46" s="542" t="str">
        <f t="shared" si="41"/>
        <v/>
      </c>
      <c r="AG46" s="175" t="str">
        <f ca="1">IF(OR(($A46=""),(Z46=""),(Z$48="-"),(LU!$W$5=0)),"",(Z46-Z$48))</f>
        <v/>
      </c>
      <c r="AH46" s="895" t="str">
        <f ca="1">IF(OR((A46=""),(F46=0)),"",SUM(PT!V88,PT!V89))</f>
        <v/>
      </c>
      <c r="AI46" s="896"/>
      <c r="AJ46" s="423" t="str">
        <f t="shared" si="42"/>
        <v/>
      </c>
      <c r="AK46" s="25" t="str">
        <f t="shared" si="31"/>
        <v/>
      </c>
      <c r="AL46" s="416" t="str">
        <f ca="1">IF(OR(($A46=""),($F46=0)),"",SUM(Actions!C44,Actions!J44))</f>
        <v/>
      </c>
      <c r="AM46" s="34" t="str">
        <f ca="1">IF(OR(($A46=""),($F46=0)),"",SUM(Actions!D44,Actions!K44))</f>
        <v/>
      </c>
      <c r="AN46" s="34" t="str">
        <f ca="1">IF(OR(($A46=""),($F46=0)),"",SUM(Actions!E44,Actions!L44))</f>
        <v/>
      </c>
      <c r="AO46" s="34" t="str">
        <f ca="1">IF(OR(($A46=""),($F46=0)),"",SUM(Actions!F44,Actions!M44))</f>
        <v/>
      </c>
      <c r="AP46" s="34" t="str">
        <f ca="1">IF(OR(($A46=""),($F46=0)),"",SUM(Actions!G44,Actions!N44))</f>
        <v/>
      </c>
      <c r="AQ46" s="348" t="str">
        <f t="shared" si="43"/>
        <v/>
      </c>
      <c r="AR46" s="358" t="str">
        <f ca="1">IF(OR(($A46=""),($F46=0)),"",SUM(Actions!C72,Actions!J72))</f>
        <v/>
      </c>
      <c r="AS46" s="316" t="str">
        <f ca="1">IF(OR(($A46=""),($F46=0)),"",SUM(Actions!D72,Actions!K72))</f>
        <v/>
      </c>
      <c r="AT46" s="316" t="str">
        <f ca="1">IF(OR(($A46=""),($F46=0)),"",SUM(Actions!E72,Actions!L72))</f>
        <v/>
      </c>
      <c r="AU46" s="316" t="str">
        <f ca="1">IF(OR(($A46=""),($F46=0)),"",SUM(Actions!F72,Actions!M72))</f>
        <v/>
      </c>
      <c r="AV46" s="316" t="str">
        <f ca="1">IF(OR(($A46=""),($F46=0)),"",SUM(Actions!G72,Actions!N72))</f>
        <v/>
      </c>
      <c r="AW46" s="113" t="str">
        <f t="shared" si="44"/>
        <v/>
      </c>
      <c r="AX46" s="207" t="str">
        <f t="shared" si="45"/>
        <v/>
      </c>
      <c r="AY46" s="308" t="str">
        <f t="shared" si="46"/>
        <v/>
      </c>
      <c r="AZ46" s="481" t="str">
        <f t="shared" si="47"/>
        <v/>
      </c>
      <c r="BA46" s="300" t="str">
        <f t="shared" si="48"/>
        <v/>
      </c>
      <c r="BB46" s="351" t="str">
        <f t="shared" si="49"/>
        <v/>
      </c>
      <c r="BC46" s="176" t="str">
        <f t="shared" si="50"/>
        <v/>
      </c>
      <c r="BD46" s="355" t="str">
        <f t="shared" si="51"/>
        <v/>
      </c>
      <c r="BE46" s="327" t="str">
        <f t="shared" si="52"/>
        <v/>
      </c>
      <c r="BF46" s="503" t="str">
        <f ca="1">IF(OR(($A46=""),($F46=0)),"",SUM(Errors!C44,Errors!J44))</f>
        <v/>
      </c>
      <c r="BG46" s="316" t="str">
        <f ca="1">IF(OR(($A46=""),($F46=0)),"",SUM(Errors!D44,Errors!K44))</f>
        <v/>
      </c>
      <c r="BH46" s="316" t="str">
        <f ca="1">IF(OR(($A46=""),($F46=0)),"",SUM(Errors!E44,Errors!L44))</f>
        <v/>
      </c>
      <c r="BI46" s="316" t="str">
        <f ca="1">IF(OR(($A46=""),($F46=0)),"",SUM(Errors!F44,Errors!M44))</f>
        <v/>
      </c>
      <c r="BJ46" s="34" t="str">
        <f ca="1">IF(OR(($A46=""),($F46=0)),"",SUM(Errors!G44,Errors!N44))</f>
        <v/>
      </c>
      <c r="BK46" s="113" t="str">
        <f t="shared" si="53"/>
        <v/>
      </c>
      <c r="BL46" s="165" t="str">
        <f t="shared" si="54"/>
        <v/>
      </c>
      <c r="BM46" s="165" t="str">
        <f t="shared" si="55"/>
        <v/>
      </c>
      <c r="BN46" s="327" t="str">
        <f t="shared" si="56"/>
        <v/>
      </c>
      <c r="BO46" s="416" t="str">
        <f ca="1">IF(OR(($A46=""),($F46=0)),"",SUM(Errors!C72,Errors!J72))</f>
        <v/>
      </c>
      <c r="BP46" s="34" t="str">
        <f ca="1">IF(OR(($A46=""),($F46=0)),"",SUM(Errors!D72,Errors!K72))</f>
        <v/>
      </c>
      <c r="BQ46" s="34" t="str">
        <f ca="1">IF(OR(($A46=""),($F46=0)),"",SUM(Errors!E72,Errors!L72))</f>
        <v/>
      </c>
      <c r="BR46" s="34" t="str">
        <f ca="1">IF(OR(($A46=""),($F46=0)),"",SUM(Errors!F72,Errors!M72))</f>
        <v/>
      </c>
      <c r="BS46" s="34" t="str">
        <f ca="1">IF(OR(($A46=""),($F46=0)),"",SUM(Errors!G72,Errors!N72))</f>
        <v/>
      </c>
      <c r="BT46" s="348" t="str">
        <f t="shared" si="57"/>
        <v/>
      </c>
    </row>
    <row r="47" spans="1:72" s="137" customFormat="1" ht="19.5" customHeight="1">
      <c r="A47" s="423" t="str">
        <f ca="1">IF(ISBLANK(IBRF!$H30),"",IBRF!$H30)</f>
        <v/>
      </c>
      <c r="B47" s="196" t="str">
        <f ca="1">IF(ISBLANK(IBRF!$I30),"",IBRF!$I30)</f>
        <v/>
      </c>
      <c r="C47" s="316" t="str">
        <f ca="1">IF((A47=""),"",SUM(LU!AH28,LU!AH127))</f>
        <v/>
      </c>
      <c r="D47" s="316" t="str">
        <f ca="1">IF((A47=""),"",SUM(LU!W28,LU!W127))</f>
        <v/>
      </c>
      <c r="E47" s="316" t="str">
        <f ca="1">IF((A47=""),"",SUM(LU!AC28,LU!AC127))</f>
        <v/>
      </c>
      <c r="F47" s="207" t="str">
        <f ca="1">IF(A47="","",(SUM(C47:E47)-(SUMPRODUCT(--(Lineups!Y$4:Y$79=A47),--(Lineups!W$4:W$79="SP"))+SUMPRODUCT(--(Lineups!AB$4:AB$79=A47),--(Lineups!W$4:W$79="SP"))+SUMPRODUCT(--(Lineups!Y$88:Y$163=A47),--(Lineups!W$88:W$163="SP"))+SUMPRODUCT(--(Lineups!AB$88:AB$163=A47),--(Lineups!W$88:W$163="SP")))))</f>
        <v/>
      </c>
      <c r="G47" s="317" t="str">
        <f ca="1">IF(OR((A47=""),(F47=0),((LU!D$3+LU!D$102)=0)),"",(F47/(LU!D$3+LU!D$102)))</f>
        <v/>
      </c>
      <c r="H47" s="61" t="str">
        <f ca="1">IF(OR((C47=0),(A47="")),"",SK!T231)</f>
        <v/>
      </c>
      <c r="I47" s="1" t="str">
        <f ca="1">IF(OR((A47=""),(SK!U231=""),(SK!U231=0)),"",(H47/SK!U231))</f>
        <v/>
      </c>
      <c r="J47" s="556" t="str">
        <f ca="1">IF(OR((C47=0),(A47="")),"",SK!W231)</f>
        <v/>
      </c>
      <c r="K47" s="6" t="str">
        <f ca="1">IF(OR((C47=0),(A47="")),"",SK!X231)</f>
        <v/>
      </c>
      <c r="L47" s="338" t="str">
        <f ca="1">IF(OR((C47=0),(A47="")),"",SK!Z231)</f>
        <v/>
      </c>
      <c r="M47" s="338" t="str">
        <f ca="1">IF(OR((C47=0),(A47="")),"",SK!AB231)</f>
        <v/>
      </c>
      <c r="N47" s="102" t="str">
        <f t="shared" si="32"/>
        <v/>
      </c>
      <c r="O47" s="478" t="str">
        <f ca="1">IF(OR((A47=""),(C47=0)),"",SK!Y231)</f>
        <v/>
      </c>
      <c r="P47" s="59" t="str">
        <f t="shared" si="33"/>
        <v/>
      </c>
      <c r="Q47" s="316" t="str">
        <f ca="1">IF(OR((A47=""),(F47=0)),"",SUM(LU!AJ74,LU!AJ173))</f>
        <v/>
      </c>
      <c r="R47" s="316" t="str">
        <f ca="1">IF(OR((A47=""),(F47=0)),"",SUM(LU!AJ97,LU!AJ196))</f>
        <v/>
      </c>
      <c r="S47" s="113" t="str">
        <f ca="1">IF(OR((A47=""),(F47=0)),"",SUM(LU!AJ51,LU!AJ150))</f>
        <v/>
      </c>
      <c r="T47" s="316" t="str">
        <f ca="1">IF(OR((A47=""),(C47=0)),"",SUM(LU!AH51,LU!AH150))</f>
        <v/>
      </c>
      <c r="U47" s="20" t="str">
        <f t="shared" si="34"/>
        <v/>
      </c>
      <c r="V47" s="421" t="str">
        <f ca="1">IF(OR((A47=""),(D47=0)),"",SUM(LU!W51,LU!W150))</f>
        <v/>
      </c>
      <c r="W47" s="20" t="str">
        <f t="shared" si="35"/>
        <v/>
      </c>
      <c r="X47" s="421" t="str">
        <f ca="1">IF(OR((A47=""),(E47=0)),"",SUM(LU!AC51,LU!AC150))</f>
        <v/>
      </c>
      <c r="Y47" s="20" t="str">
        <f t="shared" si="36"/>
        <v/>
      </c>
      <c r="Z47" s="59" t="str">
        <f t="shared" si="37"/>
        <v/>
      </c>
      <c r="AA47" s="351" t="str">
        <f ca="1">IF(OR((A47=""),(F47=0),(Q$48="-"),(LU!$W$5=0)),"",(Q47-Q$48))</f>
        <v/>
      </c>
      <c r="AB47" s="351" t="str">
        <f ca="1">IF(OR((A47=""),(F47=0),(R$48="-"),(LU!$W$5=0)),"",(R47-R$48))</f>
        <v/>
      </c>
      <c r="AC47" s="351" t="str">
        <f t="shared" ca="1" si="38"/>
        <v/>
      </c>
      <c r="AD47" s="542" t="str">
        <f t="shared" si="39"/>
        <v/>
      </c>
      <c r="AE47" s="542" t="str">
        <f t="shared" si="40"/>
        <v/>
      </c>
      <c r="AF47" s="542" t="str">
        <f t="shared" si="41"/>
        <v/>
      </c>
      <c r="AG47" s="175" t="str">
        <f ca="1">IF(OR(($A47=""),(Z47=""),(Z$48="-"),(LU!$W$5=0)),"",(Z47-Z$48))</f>
        <v/>
      </c>
      <c r="AH47" s="904" t="str">
        <f ca="1">IF(OR((A47=""),(F47=0)),"",SUM(PT!V90,PT!V91))</f>
        <v/>
      </c>
      <c r="AI47" s="905"/>
      <c r="AJ47" s="423" t="str">
        <f t="shared" si="42"/>
        <v/>
      </c>
      <c r="AK47" s="25" t="str">
        <f t="shared" si="31"/>
        <v/>
      </c>
      <c r="AL47" s="416" t="str">
        <f ca="1">IF(OR(($A47=""),($F47=0)),"",SUM(Actions!C45,Actions!J45))</f>
        <v/>
      </c>
      <c r="AM47" s="34" t="str">
        <f ca="1">IF(OR(($A47=""),($F47=0)),"",SUM(Actions!D45,Actions!K45))</f>
        <v/>
      </c>
      <c r="AN47" s="34" t="str">
        <f ca="1">IF(OR(($A47=""),($F47=0)),"",SUM(Actions!E45,Actions!L45))</f>
        <v/>
      </c>
      <c r="AO47" s="34" t="str">
        <f ca="1">IF(OR(($A47=""),($F47=0)),"",SUM(Actions!F45,Actions!M45))</f>
        <v/>
      </c>
      <c r="AP47" s="34" t="str">
        <f ca="1">IF(OR(($A47=""),($F47=0)),"",SUM(Actions!G45,Actions!N45))</f>
        <v/>
      </c>
      <c r="AQ47" s="348" t="str">
        <f t="shared" si="43"/>
        <v/>
      </c>
      <c r="AR47" s="358" t="str">
        <f ca="1">IF(OR(($A47=""),($F47=0)),"",SUM(Actions!C73,Actions!J73))</f>
        <v/>
      </c>
      <c r="AS47" s="316" t="str">
        <f ca="1">IF(OR(($A47=""),($F47=0)),"",SUM(Actions!D73,Actions!K73))</f>
        <v/>
      </c>
      <c r="AT47" s="316" t="str">
        <f ca="1">IF(OR(($A47=""),($F47=0)),"",SUM(Actions!E73,Actions!L73))</f>
        <v/>
      </c>
      <c r="AU47" s="316" t="str">
        <f ca="1">IF(OR(($A47=""),($F47=0)),"",SUM(Actions!F73,Actions!M73))</f>
        <v/>
      </c>
      <c r="AV47" s="316" t="str">
        <f ca="1">IF(OR(($A47=""),($F47=0)),"",SUM(Actions!G73,Actions!N73))</f>
        <v/>
      </c>
      <c r="AW47" s="113" t="str">
        <f t="shared" si="44"/>
        <v/>
      </c>
      <c r="AX47" s="207" t="str">
        <f t="shared" si="45"/>
        <v/>
      </c>
      <c r="AY47" s="308" t="str">
        <f t="shared" si="46"/>
        <v/>
      </c>
      <c r="AZ47" s="481" t="str">
        <f t="shared" si="47"/>
        <v/>
      </c>
      <c r="BA47" s="300" t="str">
        <f t="shared" si="48"/>
        <v/>
      </c>
      <c r="BB47" s="351" t="str">
        <f t="shared" si="49"/>
        <v/>
      </c>
      <c r="BC47" s="176" t="str">
        <f t="shared" si="50"/>
        <v/>
      </c>
      <c r="BD47" s="355" t="str">
        <f t="shared" si="51"/>
        <v/>
      </c>
      <c r="BE47" s="327" t="str">
        <f t="shared" si="52"/>
        <v/>
      </c>
      <c r="BF47" s="503" t="str">
        <f ca="1">IF(OR(($A47=""),($F47=0)),"",SUM(Errors!C45,Errors!J45))</f>
        <v/>
      </c>
      <c r="BG47" s="316" t="str">
        <f ca="1">IF(OR(($A47=""),($F47=0)),"",SUM(Errors!D45,Errors!K45))</f>
        <v/>
      </c>
      <c r="BH47" s="316" t="str">
        <f ca="1">IF(OR(($A47=""),($F47=0)),"",SUM(Errors!E45,Errors!L45))</f>
        <v/>
      </c>
      <c r="BI47" s="316" t="str">
        <f ca="1">IF(OR(($A47=""),($F47=0)),"",SUM(Errors!F45,Errors!M45))</f>
        <v/>
      </c>
      <c r="BJ47" s="34" t="str">
        <f ca="1">IF(OR(($A47=""),($F47=0)),"",SUM(Errors!G45,Errors!N45))</f>
        <v/>
      </c>
      <c r="BK47" s="113" t="str">
        <f t="shared" si="53"/>
        <v/>
      </c>
      <c r="BL47" s="165" t="str">
        <f t="shared" si="54"/>
        <v/>
      </c>
      <c r="BM47" s="165" t="str">
        <f t="shared" si="55"/>
        <v/>
      </c>
      <c r="BN47" s="327" t="str">
        <f t="shared" si="56"/>
        <v/>
      </c>
      <c r="BO47" s="382" t="str">
        <f ca="1">IF(OR(($A47=""),($F47=0)),"",SUM(Errors!C73,Errors!J73))</f>
        <v/>
      </c>
      <c r="BP47" s="361" t="str">
        <f ca="1">IF(OR(($A47=""),($F47=0)),"",SUM(Errors!D73,Errors!K73))</f>
        <v/>
      </c>
      <c r="BQ47" s="361" t="str">
        <f ca="1">IF(OR(($A47=""),($F47=0)),"",SUM(Errors!E73,Errors!L73))</f>
        <v/>
      </c>
      <c r="BR47" s="361" t="str">
        <f ca="1">IF(OR(($A47=""),($F47=0)),"",SUM(Errors!F73,Errors!M73))</f>
        <v/>
      </c>
      <c r="BS47" s="361" t="str">
        <f ca="1">IF(OR(($A47=""),($F47=0)),"",SUM(Errors!G73,Errors!N73))</f>
        <v/>
      </c>
      <c r="BT47" s="359" t="str">
        <f t="shared" si="57"/>
        <v/>
      </c>
    </row>
    <row r="48" spans="1:72" s="440" customFormat="1" ht="15">
      <c r="A48" s="903" t="s">
        <v>201</v>
      </c>
      <c r="B48" s="903"/>
      <c r="C48" s="234">
        <f ca="1">SUM(C28:C47)</f>
        <v>41</v>
      </c>
      <c r="D48" s="234">
        <f ca="1">SUM(D28:D47)</f>
        <v>41</v>
      </c>
      <c r="E48" s="234">
        <f ca="1">SUM(E28:E47)</f>
        <v>121</v>
      </c>
      <c r="F48" s="234">
        <f ca="1">SUM(F28:F47)</f>
        <v>203</v>
      </c>
      <c r="G48" s="366">
        <f ca="1">IF((COUNT(G28:G47)=0),"-",(SUM(G28:G47)/COUNT(G28:G47)))</f>
        <v>0.35365853658536589</v>
      </c>
      <c r="H48" s="305">
        <f ca="1">SUM(H28:H47)</f>
        <v>104</v>
      </c>
      <c r="I48" s="247">
        <f ca="1">IF(((LU!W3+LU!W102)=0),"-",(H48/(LU!W3+LU!W102)))</f>
        <v>2.5365853658536586</v>
      </c>
      <c r="J48" s="305">
        <f ca="1">SUM(J28:J47)</f>
        <v>5</v>
      </c>
      <c r="K48" s="234">
        <f ca="1">SUM(K28:K47)</f>
        <v>21</v>
      </c>
      <c r="L48" s="234">
        <f ca="1">SUM(L28:L47)</f>
        <v>15</v>
      </c>
      <c r="M48" s="234">
        <f ca="1">SUM(M28:M47)</f>
        <v>4</v>
      </c>
      <c r="N48" s="390">
        <f ca="1">IF((C48=0),"-",(K48/C48))</f>
        <v>0.51219512195121952</v>
      </c>
      <c r="O48" s="198">
        <f ca="1">SUM(O28:O47)</f>
        <v>56</v>
      </c>
      <c r="P48" s="150">
        <f t="shared" ref="P48:Z48" ca="1" si="58">IF((COUNT(P28:P47)=0),"-",(SUM(P28:P47)/COUNT(P28:P47)))</f>
        <v>2.8942857142857141</v>
      </c>
      <c r="Q48" s="58">
        <f t="shared" ca="1" si="58"/>
        <v>36.857142857142854</v>
      </c>
      <c r="R48" s="58">
        <f t="shared" ca="1" si="58"/>
        <v>49.642857142857146</v>
      </c>
      <c r="S48" s="58">
        <f t="shared" ca="1" si="58"/>
        <v>-12.785714285714286</v>
      </c>
      <c r="T48" s="58">
        <f t="shared" ca="1" si="58"/>
        <v>-7.2</v>
      </c>
      <c r="U48" s="58">
        <f t="shared" ca="1" si="58"/>
        <v>-1.1738095238095236</v>
      </c>
      <c r="V48" s="58">
        <f t="shared" ca="1" si="58"/>
        <v>-5.1428571428571432</v>
      </c>
      <c r="W48" s="58">
        <f t="shared" ca="1" si="58"/>
        <v>-0.80884353741496595</v>
      </c>
      <c r="X48" s="58">
        <f t="shared" ca="1" si="58"/>
        <v>-9.7272727272727266</v>
      </c>
      <c r="Y48" s="58">
        <f t="shared" ca="1" si="58"/>
        <v>-1.4349125325061152</v>
      </c>
      <c r="Z48" s="525">
        <f t="shared" ca="1" si="58"/>
        <v>-1.1068462639198944</v>
      </c>
      <c r="AA48" s="476" t="s">
        <v>202</v>
      </c>
      <c r="AB48" s="476" t="s">
        <v>202</v>
      </c>
      <c r="AC48" s="476" t="s">
        <v>202</v>
      </c>
      <c r="AD48" s="476" t="s">
        <v>202</v>
      </c>
      <c r="AE48" s="476" t="s">
        <v>202</v>
      </c>
      <c r="AF48" s="476" t="s">
        <v>202</v>
      </c>
      <c r="AG48" s="159" t="s">
        <v>202</v>
      </c>
      <c r="AH48" s="906">
        <f>SUM(AH28:AI47)</f>
        <v>24</v>
      </c>
      <c r="AI48" s="907"/>
      <c r="AJ48" s="903" t="s">
        <v>201</v>
      </c>
      <c r="AK48" s="903"/>
      <c r="AL48" s="234">
        <f t="shared" ref="AL48:AY48" si="59">SUM(AL28:AL47)</f>
        <v>0</v>
      </c>
      <c r="AM48" s="234">
        <f t="shared" si="59"/>
        <v>0</v>
      </c>
      <c r="AN48" s="234">
        <f t="shared" si="59"/>
        <v>0</v>
      </c>
      <c r="AO48" s="234">
        <f t="shared" si="59"/>
        <v>0</v>
      </c>
      <c r="AP48" s="234">
        <f t="shared" si="59"/>
        <v>0</v>
      </c>
      <c r="AQ48" s="205">
        <f t="shared" si="59"/>
        <v>0</v>
      </c>
      <c r="AR48" s="305">
        <f t="shared" si="59"/>
        <v>0</v>
      </c>
      <c r="AS48" s="234">
        <f t="shared" si="59"/>
        <v>0</v>
      </c>
      <c r="AT48" s="234">
        <f t="shared" si="59"/>
        <v>0</v>
      </c>
      <c r="AU48" s="234">
        <f t="shared" si="59"/>
        <v>0</v>
      </c>
      <c r="AV48" s="234">
        <f t="shared" si="59"/>
        <v>0</v>
      </c>
      <c r="AW48" s="234">
        <f t="shared" si="59"/>
        <v>0</v>
      </c>
      <c r="AX48" s="234">
        <f t="shared" si="59"/>
        <v>0</v>
      </c>
      <c r="AY48" s="205">
        <f t="shared" si="59"/>
        <v>0</v>
      </c>
      <c r="AZ48" s="527">
        <f>IF((F48=0),"-",(AQ48/F48))</f>
        <v>0</v>
      </c>
      <c r="BA48" s="390" t="str">
        <f>IF((COUNT(BA28:BA47)=0),"-",(SUM(BA28:BA47)/COUNT(BA28:BA47)))</f>
        <v>-</v>
      </c>
      <c r="BB48" s="520">
        <f>IF((F48=0),"-",(AW48/F48))</f>
        <v>0</v>
      </c>
      <c r="BC48" s="390" t="str">
        <f>IF((COUNT(BC28:BC47)=0),"-",(SUM(BC28:BC47)/COUNT(BC28:BC47)))</f>
        <v>-</v>
      </c>
      <c r="BD48" s="520">
        <f>IF((F48=0),"-",(AX48/F48))</f>
        <v>0</v>
      </c>
      <c r="BE48" s="390" t="str">
        <f>IF((COUNT(BE28:BE47)=0),"-",(SUM(BE28:BE47)/COUNT(BE28:BE47)))</f>
        <v>-</v>
      </c>
      <c r="BF48" s="58">
        <f t="shared" ref="BF48:BK48" si="60">SUM(BF28:BF47)</f>
        <v>0</v>
      </c>
      <c r="BG48" s="234">
        <f t="shared" si="60"/>
        <v>0</v>
      </c>
      <c r="BH48" s="234">
        <f t="shared" si="60"/>
        <v>0</v>
      </c>
      <c r="BI48" s="234">
        <f t="shared" si="60"/>
        <v>0</v>
      </c>
      <c r="BJ48" s="234">
        <f t="shared" si="60"/>
        <v>0</v>
      </c>
      <c r="BK48" s="234">
        <f t="shared" si="60"/>
        <v>0</v>
      </c>
      <c r="BL48" s="390" t="str">
        <f>IF((COUNT(BL28:BL43)=0),"-",AVERAGE(BL28:BL43))</f>
        <v>-</v>
      </c>
      <c r="BM48" s="390" t="str">
        <f>IF((SUM(AT48,AU48,BG48,BH48)=0),"-",(SUM(AT48,AU48)/SUM(AT48,AU48,BG48,BH48)))</f>
        <v>-</v>
      </c>
      <c r="BN48" s="387" t="str">
        <f>IF((SUM(AR48:AS48,BF48,BJ48)=0),"-",(SUM(AR48,AS48)/(SUM(AR48,AS48,BF48,BJ48))))</f>
        <v>-</v>
      </c>
      <c r="BO48" s="448">
        <f t="shared" ref="BO48:BT48" si="61">SUM(BO28:BO47)</f>
        <v>0</v>
      </c>
      <c r="BP48" s="198">
        <f t="shared" si="61"/>
        <v>0</v>
      </c>
      <c r="BQ48" s="198">
        <f t="shared" si="61"/>
        <v>0</v>
      </c>
      <c r="BR48" s="198">
        <f t="shared" si="61"/>
        <v>0</v>
      </c>
      <c r="BS48" s="198">
        <f t="shared" si="61"/>
        <v>0</v>
      </c>
      <c r="BT48" s="95">
        <f t="shared" si="61"/>
        <v>0</v>
      </c>
    </row>
  </sheetData>
  <mergeCells count="65">
    <mergeCell ref="AJ48:AK48"/>
    <mergeCell ref="AH44:AI44"/>
    <mergeCell ref="AH45:AI45"/>
    <mergeCell ref="AH47:AI47"/>
    <mergeCell ref="A48:B48"/>
    <mergeCell ref="AH48:AI48"/>
    <mergeCell ref="AH34:AI34"/>
    <mergeCell ref="AH35:AI35"/>
    <mergeCell ref="AH46:AI46"/>
    <mergeCell ref="AH37:AI37"/>
    <mergeCell ref="AH38:AI38"/>
    <mergeCell ref="AH39:AI39"/>
    <mergeCell ref="AH40:AI40"/>
    <mergeCell ref="AH41:AI41"/>
    <mergeCell ref="AH42:AI42"/>
    <mergeCell ref="AH43:AI43"/>
    <mergeCell ref="A26:B26"/>
    <mergeCell ref="AH26:AI26"/>
    <mergeCell ref="AH36:AI36"/>
    <mergeCell ref="AH27:AI27"/>
    <mergeCell ref="AH28:AI28"/>
    <mergeCell ref="AH29:AI29"/>
    <mergeCell ref="AH30:AI30"/>
    <mergeCell ref="AH31:AI31"/>
    <mergeCell ref="AH33:AI33"/>
    <mergeCell ref="AJ26:AK26"/>
    <mergeCell ref="AH19:AI19"/>
    <mergeCell ref="AH20:AI20"/>
    <mergeCell ref="AH21:AI21"/>
    <mergeCell ref="AH22:AI22"/>
    <mergeCell ref="AH23:AI23"/>
    <mergeCell ref="AH24:AI24"/>
    <mergeCell ref="AH25:AI25"/>
    <mergeCell ref="AH13:AI13"/>
    <mergeCell ref="AH14:AI14"/>
    <mergeCell ref="AH15:AI15"/>
    <mergeCell ref="AH16:AI16"/>
    <mergeCell ref="AH17:AI17"/>
    <mergeCell ref="AH32:AI32"/>
    <mergeCell ref="BO4:BT4"/>
    <mergeCell ref="AH5:AI5"/>
    <mergeCell ref="AH6:AI6"/>
    <mergeCell ref="AZ4:BD4"/>
    <mergeCell ref="BF4:BN4"/>
    <mergeCell ref="AH18:AI18"/>
    <mergeCell ref="AH9:AI9"/>
    <mergeCell ref="AH10:AI10"/>
    <mergeCell ref="AH11:AI11"/>
    <mergeCell ref="AH12:AI12"/>
    <mergeCell ref="AH8:AI8"/>
    <mergeCell ref="AH4:AI4"/>
    <mergeCell ref="AJ4:AK4"/>
    <mergeCell ref="AH7:AI7"/>
    <mergeCell ref="AA4:AG4"/>
    <mergeCell ref="AL4:AY4"/>
    <mergeCell ref="A3:AI3"/>
    <mergeCell ref="AJ3:BT3"/>
    <mergeCell ref="A4:B4"/>
    <mergeCell ref="C4:F4"/>
    <mergeCell ref="J4:O4"/>
    <mergeCell ref="A1:AI1"/>
    <mergeCell ref="AJ1:BT1"/>
    <mergeCell ref="A2:AI2"/>
    <mergeCell ref="AJ2:BT2"/>
    <mergeCell ref="Q4:Z4"/>
  </mergeCells>
  <phoneticPr fontId="0" type="noConversion"/>
  <pageMargins left="0.75" right="0.75" top="1" bottom="1" header="0.5" footer="0.5"/>
  <drawing r:id="rId1"/>
  <legacyDrawing r:id="rId2"/>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AD58"/>
  <sheetViews>
    <sheetView workbookViewId="0">
      <selection sqref="A1:C1"/>
    </sheetView>
  </sheetViews>
  <sheetFormatPr baseColWidth="10" defaultColWidth="9.1640625" defaultRowHeight="12.75" customHeight="1"/>
  <cols>
    <col min="1" max="1" width="5.6640625" style="137" customWidth="1"/>
    <col min="2" max="2" width="20.6640625" style="137" customWidth="1"/>
    <col min="3" max="3" width="4.6640625" style="137" customWidth="1"/>
    <col min="4" max="11" width="3.6640625" style="137" customWidth="1"/>
    <col min="12" max="12" width="4.1640625" style="137" customWidth="1"/>
    <col min="13" max="19" width="3.6640625" style="137" customWidth="1"/>
    <col min="20" max="20" width="5.6640625" style="137" customWidth="1"/>
    <col min="21" max="21" width="5.5" style="137" customWidth="1"/>
    <col min="22" max="22" width="9.33203125" style="137" customWidth="1"/>
    <col min="23" max="24" width="5.1640625" style="137" customWidth="1"/>
    <col min="25" max="25" width="6.6640625" style="137" customWidth="1"/>
    <col min="26" max="29" width="4.5" style="137" customWidth="1"/>
    <col min="30" max="30" width="9.1640625" style="137"/>
  </cols>
  <sheetData>
    <row r="1" spans="1:30" ht="20.25" customHeight="1">
      <c r="A1" s="910">
        <f ca="1">IF((IBRF!$B$5=""),"",IBRF!$B$5)</f>
        <v>41369</v>
      </c>
      <c r="B1" s="910"/>
      <c r="C1" s="910"/>
      <c r="D1" s="911" t="s">
        <v>208</v>
      </c>
      <c r="E1" s="911"/>
      <c r="F1" s="911"/>
      <c r="G1" s="911"/>
      <c r="H1" s="911"/>
      <c r="I1" s="911"/>
      <c r="J1" s="911"/>
      <c r="K1" s="911"/>
      <c r="L1" s="911"/>
      <c r="M1" s="911"/>
      <c r="N1" s="911"/>
      <c r="O1" s="911"/>
      <c r="P1" s="911"/>
      <c r="Q1" s="911"/>
      <c r="R1" s="911"/>
      <c r="S1" s="911"/>
      <c r="T1" s="911"/>
      <c r="U1" s="911"/>
      <c r="V1" s="911"/>
      <c r="W1" s="912" t="str">
        <f ca="1">IF((IBRF!$K$3=""),"",("Bout "&amp;IBRF!$K$3))</f>
        <v/>
      </c>
      <c r="X1" s="912"/>
      <c r="Y1" s="912"/>
      <c r="Z1" s="446"/>
      <c r="AA1" s="135"/>
      <c r="AB1" s="135"/>
      <c r="AC1" s="135"/>
      <c r="AD1" s="135"/>
    </row>
    <row r="2" spans="1:30" ht="60" customHeight="1">
      <c r="A2" s="913" t="str">
        <f ca="1">Score!A1</f>
        <v>Naptown Roller Girls / Tornado Sirens</v>
      </c>
      <c r="B2" s="913"/>
      <c r="C2" s="913"/>
      <c r="D2" s="914"/>
      <c r="E2" s="914"/>
      <c r="F2" s="914"/>
      <c r="G2" s="914"/>
      <c r="H2" s="914"/>
      <c r="I2" s="914"/>
      <c r="J2" s="914"/>
      <c r="K2" s="914"/>
      <c r="L2" s="914"/>
      <c r="M2" s="914"/>
      <c r="N2" s="914"/>
      <c r="O2" s="914"/>
      <c r="P2" s="914"/>
      <c r="Q2" s="914"/>
      <c r="R2" s="914"/>
      <c r="S2" s="914"/>
      <c r="T2" s="914"/>
      <c r="U2" s="169" t="s">
        <v>209</v>
      </c>
      <c r="V2" s="169"/>
      <c r="W2" s="914" t="s">
        <v>210</v>
      </c>
      <c r="X2" s="914"/>
      <c r="Y2" s="914"/>
      <c r="Z2" s="467"/>
      <c r="AA2" s="294"/>
      <c r="AB2" s="294"/>
      <c r="AC2" s="294"/>
    </row>
    <row r="3" spans="1:30" ht="60.75" customHeight="1">
      <c r="A3" s="272" t="s">
        <v>392</v>
      </c>
      <c r="B3" s="915" t="s">
        <v>211</v>
      </c>
      <c r="C3" s="916"/>
      <c r="D3" s="435" t="s">
        <v>402</v>
      </c>
      <c r="E3" s="543" t="s">
        <v>404</v>
      </c>
      <c r="F3" s="543" t="s">
        <v>407</v>
      </c>
      <c r="G3" s="543" t="s">
        <v>409</v>
      </c>
      <c r="H3" s="543" t="s">
        <v>212</v>
      </c>
      <c r="I3" s="543" t="s">
        <v>213</v>
      </c>
      <c r="J3" s="543" t="s">
        <v>415</v>
      </c>
      <c r="K3" s="543" t="s">
        <v>214</v>
      </c>
      <c r="L3" s="543" t="s">
        <v>215</v>
      </c>
      <c r="M3" s="543" t="s">
        <v>422</v>
      </c>
      <c r="N3" s="543" t="s">
        <v>425</v>
      </c>
      <c r="O3" s="543" t="s">
        <v>216</v>
      </c>
      <c r="P3" s="543" t="s">
        <v>217</v>
      </c>
      <c r="Q3" s="449" t="s">
        <v>218</v>
      </c>
      <c r="R3" s="420" t="s">
        <v>219</v>
      </c>
      <c r="S3" s="420" t="s">
        <v>438</v>
      </c>
      <c r="T3" s="283" t="s">
        <v>220</v>
      </c>
      <c r="U3" s="473" t="s">
        <v>221</v>
      </c>
      <c r="V3" s="450" t="s">
        <v>222</v>
      </c>
      <c r="W3" s="357"/>
      <c r="X3" s="122" t="s">
        <v>458</v>
      </c>
      <c r="Y3" s="97" t="s">
        <v>347</v>
      </c>
      <c r="Z3" s="446"/>
    </row>
    <row r="4" spans="1:30" ht="24.75" customHeight="1">
      <c r="A4" s="505" t="str">
        <f ca="1">IF((IBRF!B11=""),"",IBRF!B11)</f>
        <v>101</v>
      </c>
      <c r="B4" s="908" t="str">
        <f ca="1">IF((IBRF!C11=""),"",IBRF!C11)</f>
        <v>TRAUMA-LINA</v>
      </c>
      <c r="C4" s="909"/>
      <c r="D4" s="143">
        <f ca="1">IF(($A4=""),"",SUM(PT!E3,PT!E4))</f>
        <v>0</v>
      </c>
      <c r="E4" s="284">
        <f ca="1">IF(($A4=""),"",SUM(PT!F3,PT!F4))</f>
        <v>0</v>
      </c>
      <c r="F4" s="284">
        <f ca="1">IF(($A4=""),"",SUM(PT!G3,PT!G4))</f>
        <v>0</v>
      </c>
      <c r="G4" s="284">
        <f ca="1">IF(($A4=""),"",SUM(PT!H3,PT!H4))</f>
        <v>0</v>
      </c>
      <c r="H4" s="284">
        <f ca="1">IF(($A4=""),"",SUM(PT!I3,PT!I4))</f>
        <v>0</v>
      </c>
      <c r="I4" s="284">
        <f ca="1">IF(($A4=""),"",SUM(PT!J3,PT!J4))</f>
        <v>0</v>
      </c>
      <c r="J4" s="284">
        <f ca="1">IF(($A4=""),"",SUM(PT!K3,PT!K4))</f>
        <v>0</v>
      </c>
      <c r="K4" s="284">
        <f ca="1">IF(($A4=""),"",SUM(PT!L3,PT!L4))</f>
        <v>0</v>
      </c>
      <c r="L4" s="284">
        <f ca="1">IF(($A4=""),"",SUM(PT!M3,PT!M4))</f>
        <v>0</v>
      </c>
      <c r="M4" s="284">
        <f ca="1">IF(($A4=""),"",SUM(PT!N3,PT!N4))</f>
        <v>0</v>
      </c>
      <c r="N4" s="284">
        <f ca="1">IF(($A4=""),"",SUM(PT!O3,PT!O4))</f>
        <v>1</v>
      </c>
      <c r="O4" s="284">
        <f ca="1">IF(($A4=""),"",SUM(PT!P3,PT!P4))</f>
        <v>0</v>
      </c>
      <c r="P4" s="284">
        <f ca="1">IF(($A4=""),"",SUM(PT!Q3,PT!Q4))</f>
        <v>0</v>
      </c>
      <c r="Q4" s="284">
        <f ca="1">IF(($A4=""),"",SUM(PT!R3,PT!R4))</f>
        <v>0</v>
      </c>
      <c r="R4" s="284">
        <f ca="1">IF(($A4=""),"",SUM(PT!S3,PT!S4))</f>
        <v>0</v>
      </c>
      <c r="S4" s="284">
        <f ca="1">IF(($A4=""),"",SUM(PT!T3,PT!T4))</f>
        <v>1</v>
      </c>
      <c r="T4" s="326">
        <f t="shared" ref="T4:T23" si="0">IF(($A4=""),"",SUM(D4:S4))</f>
        <v>2</v>
      </c>
      <c r="U4" s="491">
        <f ca="1">IF(($A4=""),"",SUM(PT!V3,PT!V4))</f>
        <v>2</v>
      </c>
      <c r="V4" s="261" t="str">
        <f ca="1">IF(($A4=""),"",PT!AJ4)</f>
        <v/>
      </c>
      <c r="W4" s="87"/>
      <c r="X4" s="245">
        <f ca="1">'Bout Summary'!F6</f>
        <v>5</v>
      </c>
      <c r="Y4" s="106">
        <f t="shared" ref="Y4:Y23" si="1">IF(OR((X4=""),(X4=0)),"",(U4/X4))</f>
        <v>0.4</v>
      </c>
      <c r="Z4" s="446"/>
    </row>
    <row r="5" spans="1:30" ht="24.75" customHeight="1">
      <c r="A5" s="533" t="str">
        <f ca="1">IF((IBRF!B12=""),"",IBRF!B12)</f>
        <v>105</v>
      </c>
      <c r="B5" s="917" t="str">
        <f ca="1">IF((IBRF!C12=""),"",IBRF!C12)</f>
        <v>MAJESTIC</v>
      </c>
      <c r="C5" s="918"/>
      <c r="D5" s="311">
        <f ca="1">IF(($A5=""),"",SUM(PT!E5,PT!E6))</f>
        <v>0</v>
      </c>
      <c r="E5" s="343">
        <f ca="1">IF(($A5=""),"",SUM(PT!F5,PT!F6))</f>
        <v>0</v>
      </c>
      <c r="F5" s="343">
        <f ca="1">IF(($A5=""),"",SUM(PT!G5,PT!G6))</f>
        <v>0</v>
      </c>
      <c r="G5" s="343">
        <f ca="1">IF(($A5=""),"",SUM(PT!H5,PT!H6))</f>
        <v>0</v>
      </c>
      <c r="H5" s="343">
        <f ca="1">IF(($A5=""),"",SUM(PT!I5,PT!I6))</f>
        <v>0</v>
      </c>
      <c r="I5" s="343">
        <f ca="1">IF(($A5=""),"",SUM(PT!J5,PT!J6))</f>
        <v>0</v>
      </c>
      <c r="J5" s="343">
        <f ca="1">IF(($A5=""),"",SUM(PT!K5,PT!K6))</f>
        <v>0</v>
      </c>
      <c r="K5" s="343">
        <f ca="1">IF(($A5=""),"",SUM(PT!L5,PT!L6))</f>
        <v>0</v>
      </c>
      <c r="L5" s="343">
        <f ca="1">IF(($A5=""),"",SUM(PT!M5,PT!M6))</f>
        <v>0</v>
      </c>
      <c r="M5" s="343">
        <f ca="1">IF(($A5=""),"",SUM(PT!N5,PT!N6))</f>
        <v>0</v>
      </c>
      <c r="N5" s="343">
        <f ca="1">IF(($A5=""),"",SUM(PT!O5,PT!O6))</f>
        <v>0</v>
      </c>
      <c r="O5" s="343">
        <f ca="1">IF(($A5=""),"",SUM(PT!P5,PT!P6))</f>
        <v>0</v>
      </c>
      <c r="P5" s="343">
        <f ca="1">IF(($A5=""),"",SUM(PT!Q5,PT!Q6))</f>
        <v>0</v>
      </c>
      <c r="Q5" s="343">
        <f ca="1">IF(($A5=""),"",SUM(PT!R5,PT!R6))</f>
        <v>0</v>
      </c>
      <c r="R5" s="343">
        <f ca="1">IF(($A5=""),"",SUM(PT!S5,PT!S6))</f>
        <v>0</v>
      </c>
      <c r="S5" s="343">
        <f ca="1">IF(($A5=""),"",SUM(PT!T5,PT!T6))</f>
        <v>0</v>
      </c>
      <c r="T5" s="373">
        <f t="shared" si="0"/>
        <v>0</v>
      </c>
      <c r="U5" s="452">
        <f ca="1">IF(($A5=""),"",SUM(PT!V5,PT!V6))</f>
        <v>0</v>
      </c>
      <c r="V5" s="311" t="str">
        <f ca="1">IF(($A5=""),"",PT!AJ6)</f>
        <v/>
      </c>
      <c r="W5" s="12"/>
      <c r="X5" s="493">
        <f ca="1">'Bout Summary'!F7</f>
        <v>13</v>
      </c>
      <c r="Y5" s="89">
        <f t="shared" si="1"/>
        <v>0</v>
      </c>
      <c r="Z5" s="446"/>
    </row>
    <row r="6" spans="1:30" ht="24.75" customHeight="1">
      <c r="A6" s="505" t="str">
        <f ca="1">IF((IBRF!B13=""),"",IBRF!B13)</f>
        <v>121</v>
      </c>
      <c r="B6" s="908" t="str">
        <f ca="1">IF((IBRF!C13=""),"",IBRF!C13)</f>
        <v>RACHEL TENSION</v>
      </c>
      <c r="C6" s="909"/>
      <c r="D6" s="143">
        <f ca="1">IF(($A6=""),"",SUM(PT!E7,PT!E8))</f>
        <v>0</v>
      </c>
      <c r="E6" s="284">
        <f ca="1">IF(($A6=""),"",SUM(PT!F7,PT!F8))</f>
        <v>0</v>
      </c>
      <c r="F6" s="284">
        <f ca="1">IF(($A6=""),"",SUM(PT!G7,PT!G8))</f>
        <v>0</v>
      </c>
      <c r="G6" s="284">
        <f ca="1">IF(($A6=""),"",SUM(PT!H7,PT!H8))</f>
        <v>0</v>
      </c>
      <c r="H6" s="284">
        <f ca="1">IF(($A6=""),"",SUM(PT!I7,PT!I8))</f>
        <v>0</v>
      </c>
      <c r="I6" s="284">
        <f ca="1">IF(($A6=""),"",SUM(PT!J7,PT!J8))</f>
        <v>0</v>
      </c>
      <c r="J6" s="284">
        <f ca="1">IF(($A6=""),"",SUM(PT!K7,PT!K8))</f>
        <v>0</v>
      </c>
      <c r="K6" s="284">
        <f ca="1">IF(($A6=""),"",SUM(PT!L7,PT!L8))</f>
        <v>0</v>
      </c>
      <c r="L6" s="284">
        <f ca="1">IF(($A6=""),"",SUM(PT!M7,PT!M8))</f>
        <v>0</v>
      </c>
      <c r="M6" s="284">
        <f ca="1">IF(($A6=""),"",SUM(PT!N7,PT!N8))</f>
        <v>0</v>
      </c>
      <c r="N6" s="284">
        <f ca="1">IF(($A6=""),"",SUM(PT!O7,PT!O8))</f>
        <v>0</v>
      </c>
      <c r="O6" s="284">
        <f ca="1">IF(($A6=""),"",SUM(PT!P7,PT!P8))</f>
        <v>0</v>
      </c>
      <c r="P6" s="284">
        <f ca="1">IF(($A6=""),"",SUM(PT!Q7,PT!Q8))</f>
        <v>0</v>
      </c>
      <c r="Q6" s="284">
        <f ca="1">IF(($A6=""),"",SUM(PT!R7,PT!R8))</f>
        <v>0</v>
      </c>
      <c r="R6" s="284">
        <f ca="1">IF(($A6=""),"",SUM(PT!S7,PT!S8))</f>
        <v>0</v>
      </c>
      <c r="S6" s="284">
        <f ca="1">IF(($A6=""),"",SUM(PT!T7,PT!T8))</f>
        <v>0</v>
      </c>
      <c r="T6" s="326">
        <f t="shared" si="0"/>
        <v>0</v>
      </c>
      <c r="U6" s="491">
        <f ca="1">IF(($A6=""),"",SUM(PT!V7,PT!V8))</f>
        <v>0</v>
      </c>
      <c r="V6" s="261" t="str">
        <f ca="1">IF(($A6=""),"",PT!AJ8)</f>
        <v/>
      </c>
      <c r="W6" s="87"/>
      <c r="X6" s="245">
        <f ca="1">'Bout Summary'!F8</f>
        <v>9</v>
      </c>
      <c r="Y6" s="106">
        <f t="shared" si="1"/>
        <v>0</v>
      </c>
      <c r="Z6" s="446"/>
    </row>
    <row r="7" spans="1:30" ht="24.75" customHeight="1">
      <c r="A7" s="533" t="str">
        <f ca="1">IF((IBRF!B14=""),"",IBRF!B14)</f>
        <v>17</v>
      </c>
      <c r="B7" s="917" t="str">
        <f ca="1">IF((IBRF!C14=""),"",IBRF!C14)</f>
        <v>MELISSA HEHMANN</v>
      </c>
      <c r="C7" s="918"/>
      <c r="D7" s="311">
        <f ca="1">IF(($A7=""),"",SUM(PT!E9,PT!E10))</f>
        <v>0</v>
      </c>
      <c r="E7" s="343">
        <f ca="1">IF(($A7=""),"",SUM(PT!F9,PT!F10))</f>
        <v>0</v>
      </c>
      <c r="F7" s="343">
        <f ca="1">IF(($A7=""),"",SUM(PT!G9,PT!G10))</f>
        <v>1</v>
      </c>
      <c r="G7" s="343">
        <f ca="1">IF(($A7=""),"",SUM(PT!H9,PT!H10))</f>
        <v>1</v>
      </c>
      <c r="H7" s="343">
        <f ca="1">IF(($A7=""),"",SUM(PT!I9,PT!I10))</f>
        <v>0</v>
      </c>
      <c r="I7" s="343">
        <f ca="1">IF(($A7=""),"",SUM(PT!J9,PT!J10))</f>
        <v>0</v>
      </c>
      <c r="J7" s="343">
        <f ca="1">IF(($A7=""),"",SUM(PT!K9,PT!K10))</f>
        <v>1</v>
      </c>
      <c r="K7" s="343">
        <f ca="1">IF(($A7=""),"",SUM(PT!L9,PT!L10))</f>
        <v>0</v>
      </c>
      <c r="L7" s="343">
        <f ca="1">IF(($A7=""),"",SUM(PT!M9,PT!M10))</f>
        <v>0</v>
      </c>
      <c r="M7" s="343">
        <f ca="1">IF(($A7=""),"",SUM(PT!N9,PT!N10))</f>
        <v>0</v>
      </c>
      <c r="N7" s="343">
        <f ca="1">IF(($A7=""),"",SUM(PT!O9,PT!O10))</f>
        <v>0</v>
      </c>
      <c r="O7" s="343">
        <f ca="1">IF(($A7=""),"",SUM(PT!P9,PT!P10))</f>
        <v>0</v>
      </c>
      <c r="P7" s="343">
        <f ca="1">IF(($A7=""),"",SUM(PT!Q9,PT!Q10))</f>
        <v>0</v>
      </c>
      <c r="Q7" s="343">
        <f ca="1">IF(($A7=""),"",SUM(PT!R9,PT!R10))</f>
        <v>0</v>
      </c>
      <c r="R7" s="343">
        <f ca="1">IF(($A7=""),"",SUM(PT!S9,PT!S10))</f>
        <v>0</v>
      </c>
      <c r="S7" s="343">
        <f ca="1">IF(($A7=""),"",SUM(PT!T9,PT!T10))</f>
        <v>0</v>
      </c>
      <c r="T7" s="373">
        <f t="shared" si="0"/>
        <v>3</v>
      </c>
      <c r="U7" s="452">
        <f ca="1">IF(($A7=""),"",SUM(PT!V9,PT!V10))</f>
        <v>3</v>
      </c>
      <c r="V7" s="311" t="str">
        <f ca="1">IF(($A7=""),"",PT!AJ10)</f>
        <v/>
      </c>
      <c r="W7" s="12"/>
      <c r="X7" s="493">
        <f ca="1">'Bout Summary'!F9</f>
        <v>10</v>
      </c>
      <c r="Y7" s="89">
        <f t="shared" si="1"/>
        <v>0.3</v>
      </c>
      <c r="Z7" s="446"/>
    </row>
    <row r="8" spans="1:30" ht="24.75" customHeight="1">
      <c r="A8" s="505" t="str">
        <f ca="1">IF((IBRF!B15=""),"",IBRF!B15)</f>
        <v>1942</v>
      </c>
      <c r="B8" s="908" t="str">
        <f ca="1">IF((IBRF!C15=""),"",IBRF!C15)</f>
        <v>VERONICA DODGE</v>
      </c>
      <c r="C8" s="909"/>
      <c r="D8" s="143">
        <f ca="1">IF(($A8=""),"",SUM(PT!E11,PT!E12))</f>
        <v>0</v>
      </c>
      <c r="E8" s="284">
        <f ca="1">IF(($A8=""),"",SUM(PT!F11,PT!F12))</f>
        <v>0</v>
      </c>
      <c r="F8" s="284">
        <f ca="1">IF(($A8=""),"",SUM(PT!G11,PT!G12))</f>
        <v>0</v>
      </c>
      <c r="G8" s="284">
        <f ca="1">IF(($A8=""),"",SUM(PT!H11,PT!H12))</f>
        <v>0</v>
      </c>
      <c r="H8" s="284">
        <f ca="1">IF(($A8=""),"",SUM(PT!I11,PT!I12))</f>
        <v>0</v>
      </c>
      <c r="I8" s="284">
        <f ca="1">IF(($A8=""),"",SUM(PT!J11,PT!J12))</f>
        <v>0</v>
      </c>
      <c r="J8" s="284">
        <f ca="1">IF(($A8=""),"",SUM(PT!K11,PT!K12))</f>
        <v>0</v>
      </c>
      <c r="K8" s="284">
        <f ca="1">IF(($A8=""),"",SUM(PT!L11,PT!L12))</f>
        <v>0</v>
      </c>
      <c r="L8" s="284">
        <f ca="1">IF(($A8=""),"",SUM(PT!M11,PT!M12))</f>
        <v>0</v>
      </c>
      <c r="M8" s="284">
        <f ca="1">IF(($A8=""),"",SUM(PT!N11,PT!N12))</f>
        <v>0</v>
      </c>
      <c r="N8" s="284">
        <f ca="1">IF(($A8=""),"",SUM(PT!O11,PT!O12))</f>
        <v>0</v>
      </c>
      <c r="O8" s="284">
        <f ca="1">IF(($A8=""),"",SUM(PT!P11,PT!P12))</f>
        <v>0</v>
      </c>
      <c r="P8" s="284">
        <f ca="1">IF(($A8=""),"",SUM(PT!Q11,PT!Q12))</f>
        <v>0</v>
      </c>
      <c r="Q8" s="284">
        <f ca="1">IF(($A8=""),"",SUM(PT!R11,PT!R12))</f>
        <v>0</v>
      </c>
      <c r="R8" s="284">
        <f ca="1">IF(($A8=""),"",SUM(PT!S11,PT!S12))</f>
        <v>0</v>
      </c>
      <c r="S8" s="284">
        <f ca="1">IF(($A8=""),"",SUM(PT!T11,PT!T12))</f>
        <v>0</v>
      </c>
      <c r="T8" s="326">
        <f t="shared" si="0"/>
        <v>0</v>
      </c>
      <c r="U8" s="491">
        <f ca="1">IF(($A8=""),"",SUM(PT!V11,PT!V12))</f>
        <v>0</v>
      </c>
      <c r="V8" s="261" t="str">
        <f ca="1">IF(($A8=""),"",PT!AJ12)</f>
        <v/>
      </c>
      <c r="W8" s="87"/>
      <c r="X8" s="245">
        <f ca="1">'Bout Summary'!F10</f>
        <v>7</v>
      </c>
      <c r="Y8" s="106">
        <f t="shared" si="1"/>
        <v>0</v>
      </c>
      <c r="Z8" s="446"/>
    </row>
    <row r="9" spans="1:30" ht="24.75" customHeight="1">
      <c r="A9" s="533" t="str">
        <f ca="1">IF((IBRF!B16=""),"",IBRF!B16)</f>
        <v>2</v>
      </c>
      <c r="B9" s="917" t="str">
        <f ca="1">IF((IBRF!C16=""),"",IBRF!C16)</f>
        <v>CEREAL KILLER</v>
      </c>
      <c r="C9" s="918"/>
      <c r="D9" s="311">
        <f ca="1">IF(($A9=""),"",SUM(PT!E13,PT!E14))</f>
        <v>0</v>
      </c>
      <c r="E9" s="343">
        <f ca="1">IF(($A9=""),"",SUM(PT!F13,PT!F14))</f>
        <v>0</v>
      </c>
      <c r="F9" s="343">
        <f ca="1">IF(($A9=""),"",SUM(PT!G13,PT!G14))</f>
        <v>1</v>
      </c>
      <c r="G9" s="343">
        <f ca="1">IF(($A9=""),"",SUM(PT!H13,PT!H14))</f>
        <v>0</v>
      </c>
      <c r="H9" s="343">
        <f ca="1">IF(($A9=""),"",SUM(PT!I13,PT!I14))</f>
        <v>0</v>
      </c>
      <c r="I9" s="343">
        <f ca="1">IF(($A9=""),"",SUM(PT!J13,PT!J14))</f>
        <v>0</v>
      </c>
      <c r="J9" s="343">
        <f ca="1">IF(($A9=""),"",SUM(PT!K13,PT!K14))</f>
        <v>0</v>
      </c>
      <c r="K9" s="343">
        <f ca="1">IF(($A9=""),"",SUM(PT!L13,PT!L14))</f>
        <v>0</v>
      </c>
      <c r="L9" s="343">
        <f ca="1">IF(($A9=""),"",SUM(PT!M13,PT!M14))</f>
        <v>1</v>
      </c>
      <c r="M9" s="343">
        <f ca="1">IF(($A9=""),"",SUM(PT!N13,PT!N14))</f>
        <v>1</v>
      </c>
      <c r="N9" s="343">
        <f ca="1">IF(($A9=""),"",SUM(PT!O13,PT!O14))</f>
        <v>0</v>
      </c>
      <c r="O9" s="343">
        <f ca="1">IF(($A9=""),"",SUM(PT!P13,PT!P14))</f>
        <v>0</v>
      </c>
      <c r="P9" s="343">
        <f ca="1">IF(($A9=""),"",SUM(PT!Q13,PT!Q14))</f>
        <v>0</v>
      </c>
      <c r="Q9" s="343">
        <f ca="1">IF(($A9=""),"",SUM(PT!R13,PT!R14))</f>
        <v>0</v>
      </c>
      <c r="R9" s="343">
        <f ca="1">IF(($A9=""),"",SUM(PT!S13,PT!S14))</f>
        <v>0</v>
      </c>
      <c r="S9" s="343">
        <f ca="1">IF(($A9=""),"",SUM(PT!T13,PT!T14))</f>
        <v>0</v>
      </c>
      <c r="T9" s="373">
        <f t="shared" si="0"/>
        <v>3</v>
      </c>
      <c r="U9" s="452">
        <f ca="1">IF(($A9=""),"",SUM(PT!V13,PT!V14))</f>
        <v>3</v>
      </c>
      <c r="V9" s="311" t="str">
        <f ca="1">IF(($A9=""),"",PT!AJ14)</f>
        <v/>
      </c>
      <c r="W9" s="12"/>
      <c r="X9" s="493">
        <f ca="1">'Bout Summary'!F11</f>
        <v>24</v>
      </c>
      <c r="Y9" s="89">
        <f t="shared" si="1"/>
        <v>0.125</v>
      </c>
      <c r="Z9" s="446"/>
    </row>
    <row r="10" spans="1:30" ht="24.75" customHeight="1">
      <c r="A10" s="505" t="str">
        <f ca="1">IF((IBRF!B17=""),"",IBRF!B17)</f>
        <v>218</v>
      </c>
      <c r="B10" s="908" t="str">
        <f ca="1">IF((IBRF!C17=""),"",IBRF!C17)</f>
        <v>ASIAN SINSATION</v>
      </c>
      <c r="C10" s="909"/>
      <c r="D10" s="143">
        <f ca="1">IF(($A10=""),"",SUM(PT!E15,PT!E16))</f>
        <v>0</v>
      </c>
      <c r="E10" s="284">
        <f ca="1">IF(($A10=""),"",SUM(PT!F15,PT!F16))</f>
        <v>0</v>
      </c>
      <c r="F10" s="284">
        <f ca="1">IF(($A10=""),"",SUM(PT!G15,PT!G16))</f>
        <v>0</v>
      </c>
      <c r="G10" s="284">
        <f ca="1">IF(($A10=""),"",SUM(PT!H15,PT!H16))</f>
        <v>0</v>
      </c>
      <c r="H10" s="284">
        <f ca="1">IF(($A10=""),"",SUM(PT!I15,PT!I16))</f>
        <v>1</v>
      </c>
      <c r="I10" s="284">
        <f ca="1">IF(($A10=""),"",SUM(PT!J15,PT!J16))</f>
        <v>0</v>
      </c>
      <c r="J10" s="284">
        <f ca="1">IF(($A10=""),"",SUM(PT!K15,PT!K16))</f>
        <v>1</v>
      </c>
      <c r="K10" s="284">
        <f ca="1">IF(($A10=""),"",SUM(PT!L15,PT!L16))</f>
        <v>0</v>
      </c>
      <c r="L10" s="284">
        <f ca="1">IF(($A10=""),"",SUM(PT!M15,PT!M16))</f>
        <v>0</v>
      </c>
      <c r="M10" s="284">
        <f ca="1">IF(($A10=""),"",SUM(PT!N15,PT!N16))</f>
        <v>2</v>
      </c>
      <c r="N10" s="284">
        <f ca="1">IF(($A10=""),"",SUM(PT!O15,PT!O16))</f>
        <v>0</v>
      </c>
      <c r="O10" s="284">
        <f ca="1">IF(($A10=""),"",SUM(PT!P15,PT!P16))</f>
        <v>0</v>
      </c>
      <c r="P10" s="284">
        <f ca="1">IF(($A10=""),"",SUM(PT!Q15,PT!Q16))</f>
        <v>0</v>
      </c>
      <c r="Q10" s="284">
        <f ca="1">IF(($A10=""),"",SUM(PT!R15,PT!R16))</f>
        <v>0</v>
      </c>
      <c r="R10" s="284">
        <f ca="1">IF(($A10=""),"",SUM(PT!S15,PT!S16))</f>
        <v>0</v>
      </c>
      <c r="S10" s="284">
        <f ca="1">IF(($A10=""),"",SUM(PT!T15,PT!T16))</f>
        <v>0</v>
      </c>
      <c r="T10" s="326">
        <f t="shared" si="0"/>
        <v>4</v>
      </c>
      <c r="U10" s="491">
        <f ca="1">IF(($A10=""),"",SUM(PT!V15,PT!V16))</f>
        <v>4</v>
      </c>
      <c r="V10" s="261" t="str">
        <f ca="1">IF(($A10=""),"",PT!AJ16)</f>
        <v/>
      </c>
      <c r="W10" s="87"/>
      <c r="X10" s="245">
        <f ca="1">'Bout Summary'!F12</f>
        <v>27</v>
      </c>
      <c r="Y10" s="106">
        <f t="shared" si="1"/>
        <v>0.14814814814814814</v>
      </c>
      <c r="Z10" s="446"/>
    </row>
    <row r="11" spans="1:30" ht="24.75" customHeight="1">
      <c r="A11" s="533" t="str">
        <f ca="1">IF((IBRF!B18=""),"",IBRF!B18)</f>
        <v>318</v>
      </c>
      <c r="B11" s="917" t="str">
        <f ca="1">IF((IBRF!C18=""),"",IBRF!C18)</f>
        <v>WILLA HOEFLINCH</v>
      </c>
      <c r="C11" s="918"/>
      <c r="D11" s="311">
        <f ca="1">IF(($A11=""),"",SUM(PT!E17,PT!E18))</f>
        <v>0</v>
      </c>
      <c r="E11" s="343">
        <f ca="1">IF(($A11=""),"",SUM(PT!F17,PT!F18))</f>
        <v>0</v>
      </c>
      <c r="F11" s="343">
        <f ca="1">IF(($A11=""),"",SUM(PT!G17,PT!G18))</f>
        <v>0</v>
      </c>
      <c r="G11" s="343">
        <f ca="1">IF(($A11=""),"",SUM(PT!H17,PT!H18))</f>
        <v>0</v>
      </c>
      <c r="H11" s="343">
        <f ca="1">IF(($A11=""),"",SUM(PT!I17,PT!I18))</f>
        <v>0</v>
      </c>
      <c r="I11" s="343">
        <f ca="1">IF(($A11=""),"",SUM(PT!J17,PT!J18))</f>
        <v>0</v>
      </c>
      <c r="J11" s="343">
        <f ca="1">IF(($A11=""),"",SUM(PT!K17,PT!K18))</f>
        <v>0</v>
      </c>
      <c r="K11" s="343">
        <f ca="1">IF(($A11=""),"",SUM(PT!L17,PT!L18))</f>
        <v>0</v>
      </c>
      <c r="L11" s="343">
        <f ca="1">IF(($A11=""),"",SUM(PT!M17,PT!M18))</f>
        <v>0</v>
      </c>
      <c r="M11" s="343">
        <f ca="1">IF(($A11=""),"",SUM(PT!N17,PT!N18))</f>
        <v>1</v>
      </c>
      <c r="N11" s="343">
        <f ca="1">IF(($A11=""),"",SUM(PT!O17,PT!O18))</f>
        <v>0</v>
      </c>
      <c r="O11" s="343">
        <f ca="1">IF(($A11=""),"",SUM(PT!P17,PT!P18))</f>
        <v>0</v>
      </c>
      <c r="P11" s="343">
        <f ca="1">IF(($A11=""),"",SUM(PT!Q17,PT!Q18))</f>
        <v>0</v>
      </c>
      <c r="Q11" s="343">
        <f ca="1">IF(($A11=""),"",SUM(PT!R17,PT!R18))</f>
        <v>0</v>
      </c>
      <c r="R11" s="343">
        <f ca="1">IF(($A11=""),"",SUM(PT!S17,PT!S18))</f>
        <v>0</v>
      </c>
      <c r="S11" s="343">
        <f ca="1">IF(($A11=""),"",SUM(PT!T17,PT!T18))</f>
        <v>0</v>
      </c>
      <c r="T11" s="373">
        <f t="shared" si="0"/>
        <v>1</v>
      </c>
      <c r="U11" s="452">
        <f ca="1">IF(($A11=""),"",SUM(PT!V17,PT!V18))</f>
        <v>1</v>
      </c>
      <c r="V11" s="311" t="str">
        <f ca="1">IF(($A11=""),"",PT!AJ18)</f>
        <v/>
      </c>
      <c r="W11" s="12"/>
      <c r="X11" s="493">
        <f ca="1">'Bout Summary'!F13</f>
        <v>7</v>
      </c>
      <c r="Y11" s="89">
        <f t="shared" si="1"/>
        <v>0.14285714285714285</v>
      </c>
      <c r="Z11" s="446"/>
    </row>
    <row r="12" spans="1:30" ht="24.75" customHeight="1">
      <c r="A12" s="505" t="str">
        <f ca="1">IF((IBRF!B19=""),"",IBRF!B19)</f>
        <v>4</v>
      </c>
      <c r="B12" s="908" t="str">
        <f ca="1">IF((IBRF!C19=""),"",IBRF!C19)</f>
        <v>R.I.P. TIDE</v>
      </c>
      <c r="C12" s="909"/>
      <c r="D12" s="143">
        <f ca="1">IF(($A12=""),"",SUM(PT!E19,PT!E20))</f>
        <v>0</v>
      </c>
      <c r="E12" s="284">
        <f ca="1">IF(($A12=""),"",SUM(PT!F19,PT!F20))</f>
        <v>0</v>
      </c>
      <c r="F12" s="284">
        <f ca="1">IF(($A12=""),"",SUM(PT!G19,PT!G20))</f>
        <v>0</v>
      </c>
      <c r="G12" s="284">
        <f ca="1">IF(($A12=""),"",SUM(PT!H19,PT!H20))</f>
        <v>0</v>
      </c>
      <c r="H12" s="284">
        <f ca="1">IF(($A12=""),"",SUM(PT!I19,PT!I20))</f>
        <v>0</v>
      </c>
      <c r="I12" s="284">
        <f ca="1">IF(($A12=""),"",SUM(PT!J19,PT!J20))</f>
        <v>0</v>
      </c>
      <c r="J12" s="284">
        <f ca="1">IF(($A12=""),"",SUM(PT!K19,PT!K20))</f>
        <v>0</v>
      </c>
      <c r="K12" s="284">
        <f ca="1">IF(($A12=""),"",SUM(PT!L19,PT!L20))</f>
        <v>0</v>
      </c>
      <c r="L12" s="284">
        <f ca="1">IF(($A12=""),"",SUM(PT!M19,PT!M20))</f>
        <v>1</v>
      </c>
      <c r="M12" s="284">
        <f ca="1">IF(($A12=""),"",SUM(PT!N19,PT!N20))</f>
        <v>0</v>
      </c>
      <c r="N12" s="284">
        <f ca="1">IF(($A12=""),"",SUM(PT!O19,PT!O20))</f>
        <v>1</v>
      </c>
      <c r="O12" s="284">
        <f ca="1">IF(($A12=""),"",SUM(PT!P19,PT!P20))</f>
        <v>0</v>
      </c>
      <c r="P12" s="284">
        <f ca="1">IF(($A12=""),"",SUM(PT!Q19,PT!Q20))</f>
        <v>0</v>
      </c>
      <c r="Q12" s="284">
        <f ca="1">IF(($A12=""),"",SUM(PT!R19,PT!R20))</f>
        <v>0</v>
      </c>
      <c r="R12" s="284">
        <f ca="1">IF(($A12=""),"",SUM(PT!S19,PT!S20))</f>
        <v>0</v>
      </c>
      <c r="S12" s="284">
        <f ca="1">IF(($A12=""),"",SUM(PT!T19,PT!T20))</f>
        <v>0</v>
      </c>
      <c r="T12" s="326">
        <f t="shared" si="0"/>
        <v>2</v>
      </c>
      <c r="U12" s="491">
        <f ca="1">IF(($A12=""),"",SUM(PT!V19,PT!V20))</f>
        <v>2</v>
      </c>
      <c r="V12" s="261" t="str">
        <f ca="1">IF(($A12=""),"",PT!AJ20)</f>
        <v/>
      </c>
      <c r="W12" s="87"/>
      <c r="X12" s="245">
        <f ca="1">'Bout Summary'!F14</f>
        <v>26</v>
      </c>
      <c r="Y12" s="106">
        <f t="shared" si="1"/>
        <v>7.6923076923076927E-2</v>
      </c>
      <c r="Z12" s="446"/>
    </row>
    <row r="13" spans="1:30" ht="24.75" customHeight="1">
      <c r="A13" s="533" t="str">
        <f ca="1">IF((IBRF!B20=""),"",IBRF!B20)</f>
        <v>614</v>
      </c>
      <c r="B13" s="917" t="str">
        <f ca="1">IF((IBRF!C20=""),"",IBRF!C20)</f>
        <v>G-ROCKET</v>
      </c>
      <c r="C13" s="918"/>
      <c r="D13" s="311">
        <f ca="1">IF(($A13=""),"",SUM(PT!E21,PT!E22))</f>
        <v>0</v>
      </c>
      <c r="E13" s="343">
        <f ca="1">IF(($A13=""),"",SUM(PT!F21,PT!F22))</f>
        <v>0</v>
      </c>
      <c r="F13" s="343">
        <f ca="1">IF(($A13=""),"",SUM(PT!G21,PT!G22))</f>
        <v>0</v>
      </c>
      <c r="G13" s="343">
        <f ca="1">IF(($A13=""),"",SUM(PT!H21,PT!H22))</f>
        <v>0</v>
      </c>
      <c r="H13" s="343">
        <f ca="1">IF(($A13=""),"",SUM(PT!I21,PT!I22))</f>
        <v>0</v>
      </c>
      <c r="I13" s="343">
        <f ca="1">IF(($A13=""),"",SUM(PT!J21,PT!J22))</f>
        <v>0</v>
      </c>
      <c r="J13" s="343">
        <f ca="1">IF(($A13=""),"",SUM(PT!K21,PT!K22))</f>
        <v>0</v>
      </c>
      <c r="K13" s="343">
        <f ca="1">IF(($A13=""),"",SUM(PT!L21,PT!L22))</f>
        <v>0</v>
      </c>
      <c r="L13" s="343">
        <f ca="1">IF(($A13=""),"",SUM(PT!M21,PT!M22))</f>
        <v>0</v>
      </c>
      <c r="M13" s="343">
        <f ca="1">IF(($A13=""),"",SUM(PT!N21,PT!N22))</f>
        <v>0</v>
      </c>
      <c r="N13" s="343">
        <f ca="1">IF(($A13=""),"",SUM(PT!O21,PT!O22))</f>
        <v>1</v>
      </c>
      <c r="O13" s="343">
        <f ca="1">IF(($A13=""),"",SUM(PT!P21,PT!P22))</f>
        <v>0</v>
      </c>
      <c r="P13" s="343">
        <f ca="1">IF(($A13=""),"",SUM(PT!Q21,PT!Q22))</f>
        <v>0</v>
      </c>
      <c r="Q13" s="343">
        <f ca="1">IF(($A13=""),"",SUM(PT!R21,PT!R22))</f>
        <v>0</v>
      </c>
      <c r="R13" s="343">
        <f ca="1">IF(($A13=""),"",SUM(PT!S21,PT!S22))</f>
        <v>0</v>
      </c>
      <c r="S13" s="343">
        <f ca="1">IF(($A13=""),"",SUM(PT!T21,PT!T22))</f>
        <v>0</v>
      </c>
      <c r="T13" s="373">
        <f t="shared" si="0"/>
        <v>1</v>
      </c>
      <c r="U13" s="452">
        <f ca="1">IF(($A13=""),"",SUM(PT!V21,PT!V22))</f>
        <v>1</v>
      </c>
      <c r="V13" s="311" t="str">
        <f ca="1">IF(($A13=""),"",PT!AJ22)</f>
        <v/>
      </c>
      <c r="W13" s="12"/>
      <c r="X13" s="493">
        <f ca="1">'Bout Summary'!F15</f>
        <v>13</v>
      </c>
      <c r="Y13" s="89">
        <f t="shared" si="1"/>
        <v>7.6923076923076927E-2</v>
      </c>
      <c r="Z13" s="446"/>
    </row>
    <row r="14" spans="1:30" ht="24.75" customHeight="1">
      <c r="A14" s="505" t="str">
        <f ca="1">IF((IBRF!B21=""),"",IBRF!B21)</f>
        <v>69</v>
      </c>
      <c r="B14" s="908" t="str">
        <f ca="1">IF((IBRF!C21=""),"",IBRF!C21)</f>
        <v>PUSHYCAT</v>
      </c>
      <c r="C14" s="909"/>
      <c r="D14" s="143">
        <f ca="1">IF(($A14=""),"",SUM(PT!E23,PT!E24))</f>
        <v>0</v>
      </c>
      <c r="E14" s="284">
        <f ca="1">IF(($A14=""),"",SUM(PT!F23,PT!F24))</f>
        <v>0</v>
      </c>
      <c r="F14" s="284">
        <f ca="1">IF(($A14=""),"",SUM(PT!G23,PT!G24))</f>
        <v>0</v>
      </c>
      <c r="G14" s="284">
        <f ca="1">IF(($A14=""),"",SUM(PT!H23,PT!H24))</f>
        <v>0</v>
      </c>
      <c r="H14" s="284">
        <f ca="1">IF(($A14=""),"",SUM(PT!I23,PT!I24))</f>
        <v>1</v>
      </c>
      <c r="I14" s="284">
        <f ca="1">IF(($A14=""),"",SUM(PT!J23,PT!J24))</f>
        <v>0</v>
      </c>
      <c r="J14" s="284">
        <f ca="1">IF(($A14=""),"",SUM(PT!K23,PT!K24))</f>
        <v>0</v>
      </c>
      <c r="K14" s="284">
        <f ca="1">IF(($A14=""),"",SUM(PT!L23,PT!L24))</f>
        <v>0</v>
      </c>
      <c r="L14" s="284">
        <f ca="1">IF(($A14=""),"",SUM(PT!M23,PT!M24))</f>
        <v>0</v>
      </c>
      <c r="M14" s="284">
        <f ca="1">IF(($A14=""),"",SUM(PT!N23,PT!N24))</f>
        <v>0</v>
      </c>
      <c r="N14" s="284">
        <f ca="1">IF(($A14=""),"",SUM(PT!O23,PT!O24))</f>
        <v>0</v>
      </c>
      <c r="O14" s="284">
        <f ca="1">IF(($A14=""),"",SUM(PT!P23,PT!P24))</f>
        <v>0</v>
      </c>
      <c r="P14" s="284">
        <f ca="1">IF(($A14=""),"",SUM(PT!Q23,PT!Q24))</f>
        <v>0</v>
      </c>
      <c r="Q14" s="284">
        <f ca="1">IF(($A14=""),"",SUM(PT!R23,PT!R24))</f>
        <v>0</v>
      </c>
      <c r="R14" s="284">
        <f ca="1">IF(($A14=""),"",SUM(PT!S23,PT!S24))</f>
        <v>0</v>
      </c>
      <c r="S14" s="284">
        <f ca="1">IF(($A14=""),"",SUM(PT!T23,PT!T24))</f>
        <v>0</v>
      </c>
      <c r="T14" s="326">
        <f t="shared" si="0"/>
        <v>1</v>
      </c>
      <c r="U14" s="491">
        <f ca="1">IF(($A14=""),"",SUM(PT!V23,PT!V24))</f>
        <v>1</v>
      </c>
      <c r="V14" s="261" t="str">
        <f ca="1">IF(($A14=""),"",PT!AJ24)</f>
        <v/>
      </c>
      <c r="W14" s="87"/>
      <c r="X14" s="245">
        <f ca="1">'Bout Summary'!F16</f>
        <v>6</v>
      </c>
      <c r="Y14" s="106">
        <f t="shared" si="1"/>
        <v>0.16666666666666666</v>
      </c>
      <c r="Z14" s="446"/>
    </row>
    <row r="15" spans="1:30" ht="24.75" customHeight="1">
      <c r="A15" s="533" t="str">
        <f ca="1">IF((IBRF!B22=""),"",IBRF!B22)</f>
        <v>7</v>
      </c>
      <c r="B15" s="917" t="str">
        <f ca="1">IF((IBRF!C22=""),"",IBRF!C22)</f>
        <v>DORA THE DESTROYER</v>
      </c>
      <c r="C15" s="918"/>
      <c r="D15" s="311">
        <f ca="1">IF(($A15=""),"",SUM(PT!E25,PT!E26))</f>
        <v>0</v>
      </c>
      <c r="E15" s="343">
        <f ca="1">IF(($A15=""),"",SUM(PT!F25,PT!F26))</f>
        <v>0</v>
      </c>
      <c r="F15" s="343">
        <f ca="1">IF(($A15=""),"",SUM(PT!G25,PT!G26))</f>
        <v>0</v>
      </c>
      <c r="G15" s="343">
        <f ca="1">IF(($A15=""),"",SUM(PT!H25,PT!H26))</f>
        <v>0</v>
      </c>
      <c r="H15" s="343">
        <f ca="1">IF(($A15=""),"",SUM(PT!I25,PT!I26))</f>
        <v>0</v>
      </c>
      <c r="I15" s="343">
        <f ca="1">IF(($A15=""),"",SUM(PT!J25,PT!J26))</f>
        <v>0</v>
      </c>
      <c r="J15" s="343">
        <f ca="1">IF(($A15=""),"",SUM(PT!K25,PT!K26))</f>
        <v>1</v>
      </c>
      <c r="K15" s="343">
        <f ca="1">IF(($A15=""),"",SUM(PT!L25,PT!L26))</f>
        <v>0</v>
      </c>
      <c r="L15" s="343">
        <f ca="1">IF(($A15=""),"",SUM(PT!M25,PT!M26))</f>
        <v>0</v>
      </c>
      <c r="M15" s="343">
        <f ca="1">IF(($A15=""),"",SUM(PT!N25,PT!N26))</f>
        <v>1</v>
      </c>
      <c r="N15" s="343">
        <f ca="1">IF(($A15=""),"",SUM(PT!O25,PT!O26))</f>
        <v>0</v>
      </c>
      <c r="O15" s="343">
        <f ca="1">IF(($A15=""),"",SUM(PT!P25,PT!P26))</f>
        <v>0</v>
      </c>
      <c r="P15" s="343">
        <f ca="1">IF(($A15=""),"",SUM(PT!Q25,PT!Q26))</f>
        <v>0</v>
      </c>
      <c r="Q15" s="343">
        <f ca="1">IF(($A15=""),"",SUM(PT!R25,PT!R26))</f>
        <v>0</v>
      </c>
      <c r="R15" s="343">
        <f ca="1">IF(($A15=""),"",SUM(PT!S25,PT!S26))</f>
        <v>0</v>
      </c>
      <c r="S15" s="343">
        <f ca="1">IF(($A15=""),"",SUM(PT!T25,PT!T26))</f>
        <v>0</v>
      </c>
      <c r="T15" s="373">
        <f t="shared" si="0"/>
        <v>2</v>
      </c>
      <c r="U15" s="452">
        <f ca="1">IF(($A15=""),"",SUM(PT!V25,PT!V26))</f>
        <v>2</v>
      </c>
      <c r="V15" s="311" t="str">
        <f ca="1">IF(($A15=""),"",PT!AJ26)</f>
        <v/>
      </c>
      <c r="W15" s="12"/>
      <c r="X15" s="493">
        <f ca="1">'Bout Summary'!F17</f>
        <v>25</v>
      </c>
      <c r="Y15" s="89">
        <f t="shared" si="1"/>
        <v>0.08</v>
      </c>
      <c r="Z15" s="446"/>
    </row>
    <row r="16" spans="1:30" ht="24.75" customHeight="1">
      <c r="A16" s="505" t="str">
        <f ca="1">IF((IBRF!B23=""),"",IBRF!B23)</f>
        <v>76</v>
      </c>
      <c r="B16" s="908" t="str">
        <f ca="1">IF((IBRF!C23=""),"",IBRF!C23)</f>
        <v>MAIDEN AMERICA</v>
      </c>
      <c r="C16" s="909"/>
      <c r="D16" s="143">
        <f ca="1">IF(($A16=""),"",SUM(PT!E27,PT!E28))</f>
        <v>0</v>
      </c>
      <c r="E16" s="284">
        <f ca="1">IF(($A16=""),"",SUM(PT!F27,PT!F28))</f>
        <v>0</v>
      </c>
      <c r="F16" s="284">
        <f ca="1">IF(($A16=""),"",SUM(PT!G27,PT!G28))</f>
        <v>0</v>
      </c>
      <c r="G16" s="284">
        <f ca="1">IF(($A16=""),"",SUM(PT!H27,PT!H28))</f>
        <v>0</v>
      </c>
      <c r="H16" s="284">
        <f ca="1">IF(($A16=""),"",SUM(PT!I27,PT!I28))</f>
        <v>0</v>
      </c>
      <c r="I16" s="284">
        <f ca="1">IF(($A16=""),"",SUM(PT!J27,PT!J28))</f>
        <v>0</v>
      </c>
      <c r="J16" s="284">
        <f ca="1">IF(($A16=""),"",SUM(PT!K27,PT!K28))</f>
        <v>0</v>
      </c>
      <c r="K16" s="284">
        <f ca="1">IF(($A16=""),"",SUM(PT!L27,PT!L28))</f>
        <v>0</v>
      </c>
      <c r="L16" s="284">
        <f ca="1">IF(($A16=""),"",SUM(PT!M27,PT!M28))</f>
        <v>0</v>
      </c>
      <c r="M16" s="284">
        <f ca="1">IF(($A16=""),"",SUM(PT!N27,PT!N28))</f>
        <v>0</v>
      </c>
      <c r="N16" s="284">
        <f ca="1">IF(($A16=""),"",SUM(PT!O27,PT!O28))</f>
        <v>0</v>
      </c>
      <c r="O16" s="284">
        <f ca="1">IF(($A16=""),"",SUM(PT!P27,PT!P28))</f>
        <v>0</v>
      </c>
      <c r="P16" s="284">
        <f ca="1">IF(($A16=""),"",SUM(PT!Q27,PT!Q28))</f>
        <v>0</v>
      </c>
      <c r="Q16" s="284">
        <f ca="1">IF(($A16=""),"",SUM(PT!R27,PT!R28))</f>
        <v>0</v>
      </c>
      <c r="R16" s="284">
        <f ca="1">IF(($A16=""),"",SUM(PT!S27,PT!S28))</f>
        <v>0</v>
      </c>
      <c r="S16" s="284">
        <f ca="1">IF(($A16=""),"",SUM(PT!T27,PT!T28))</f>
        <v>0</v>
      </c>
      <c r="T16" s="326">
        <f t="shared" si="0"/>
        <v>0</v>
      </c>
      <c r="U16" s="491">
        <f ca="1">IF(($A16=""),"",SUM(PT!V27,PT!V28))</f>
        <v>0</v>
      </c>
      <c r="V16" s="261" t="str">
        <f ca="1">IF(($A16=""),"",PT!AJ28)</f>
        <v/>
      </c>
      <c r="W16" s="87"/>
      <c r="X16" s="245">
        <f ca="1">'Bout Summary'!F18</f>
        <v>14</v>
      </c>
      <c r="Y16" s="106">
        <f t="shared" si="1"/>
        <v>0</v>
      </c>
      <c r="Z16" s="446"/>
    </row>
    <row r="17" spans="1:30" ht="24.75" customHeight="1">
      <c r="A17" s="533" t="str">
        <f ca="1">IF((IBRF!B24=""),"",IBRF!B24)</f>
        <v>95</v>
      </c>
      <c r="B17" s="917" t="str">
        <f ca="1">IF((IBRF!C24=""),"",IBRF!C24)</f>
        <v>MUTANT JEAN</v>
      </c>
      <c r="C17" s="918"/>
      <c r="D17" s="311">
        <f ca="1">IF(($A17=""),"",SUM(PT!E29,PT!E30))</f>
        <v>0</v>
      </c>
      <c r="E17" s="343">
        <f ca="1">IF(($A17=""),"",SUM(PT!F29,PT!F30))</f>
        <v>0</v>
      </c>
      <c r="F17" s="343">
        <f ca="1">IF(($A17=""),"",SUM(PT!G29,PT!G30))</f>
        <v>0</v>
      </c>
      <c r="G17" s="343">
        <f ca="1">IF(($A17=""),"",SUM(PT!H29,PT!H30))</f>
        <v>0</v>
      </c>
      <c r="H17" s="343">
        <f ca="1">IF(($A17=""),"",SUM(PT!I29,PT!I30))</f>
        <v>0</v>
      </c>
      <c r="I17" s="343">
        <f ca="1">IF(($A17=""),"",SUM(PT!J29,PT!J30))</f>
        <v>0</v>
      </c>
      <c r="J17" s="343">
        <f ca="1">IF(($A17=""),"",SUM(PT!K29,PT!K30))</f>
        <v>2</v>
      </c>
      <c r="K17" s="343">
        <f ca="1">IF(($A17=""),"",SUM(PT!L29,PT!L30))</f>
        <v>0</v>
      </c>
      <c r="L17" s="343">
        <f ca="1">IF(($A17=""),"",SUM(PT!M29,PT!M30))</f>
        <v>1</v>
      </c>
      <c r="M17" s="343">
        <f ca="1">IF(($A17=""),"",SUM(PT!N29,PT!N30))</f>
        <v>0</v>
      </c>
      <c r="N17" s="343">
        <f ca="1">IF(($A17=""),"",SUM(PT!O29,PT!O30))</f>
        <v>0</v>
      </c>
      <c r="O17" s="343">
        <f ca="1">IF(($A17=""),"",SUM(PT!P29,PT!P30))</f>
        <v>0</v>
      </c>
      <c r="P17" s="343">
        <f ca="1">IF(($A17=""),"",SUM(PT!Q29,PT!Q30))</f>
        <v>0</v>
      </c>
      <c r="Q17" s="343">
        <f ca="1">IF(($A17=""),"",SUM(PT!R29,PT!R30))</f>
        <v>0</v>
      </c>
      <c r="R17" s="343">
        <f ca="1">IF(($A17=""),"",SUM(PT!S29,PT!S30))</f>
        <v>0</v>
      </c>
      <c r="S17" s="343">
        <f ca="1">IF(($A17=""),"",SUM(PT!T29,PT!T30))</f>
        <v>0</v>
      </c>
      <c r="T17" s="373">
        <f t="shared" si="0"/>
        <v>3</v>
      </c>
      <c r="U17" s="452">
        <f ca="1">IF(($A17=""),"",SUM(PT!V29,PT!V30))</f>
        <v>3</v>
      </c>
      <c r="V17" s="311" t="str">
        <f ca="1">IF(($A17=""),"",PT!AJ30)</f>
        <v/>
      </c>
      <c r="W17" s="12"/>
      <c r="X17" s="493">
        <f ca="1">'Bout Summary'!F19</f>
        <v>17</v>
      </c>
      <c r="Y17" s="89">
        <f t="shared" si="1"/>
        <v>0.17647058823529413</v>
      </c>
      <c r="Z17" s="446"/>
    </row>
    <row r="18" spans="1:30" ht="24.75" customHeight="1">
      <c r="A18" s="505" t="str">
        <f ca="1">IF((IBRF!B25=""),"",IBRF!B25)</f>
        <v>1980</v>
      </c>
      <c r="B18" s="908" t="str">
        <f ca="1">IF((IBRF!C25=""),"",IBRF!C25)</f>
        <v>SHIVA DIVA (ALT)</v>
      </c>
      <c r="C18" s="909"/>
      <c r="D18" s="143">
        <f ca="1">IF(($A18=""),"",SUM(PT!E31,PT!E32))</f>
        <v>0</v>
      </c>
      <c r="E18" s="284">
        <f ca="1">IF(($A18=""),"",SUM(PT!F31,PT!F32))</f>
        <v>0</v>
      </c>
      <c r="F18" s="284">
        <f ca="1">IF(($A18=""),"",SUM(PT!G31,PT!G32))</f>
        <v>0</v>
      </c>
      <c r="G18" s="284">
        <f ca="1">IF(($A18=""),"",SUM(PT!H31,PT!H32))</f>
        <v>0</v>
      </c>
      <c r="H18" s="284">
        <f ca="1">IF(($A18=""),"",SUM(PT!I31,PT!I32))</f>
        <v>0</v>
      </c>
      <c r="I18" s="284">
        <f ca="1">IF(($A18=""),"",SUM(PT!J31,PT!J32))</f>
        <v>0</v>
      </c>
      <c r="J18" s="284">
        <f ca="1">IF(($A18=""),"",SUM(PT!K31,PT!K32))</f>
        <v>0</v>
      </c>
      <c r="K18" s="284">
        <f ca="1">IF(($A18=""),"",SUM(PT!L31,PT!L32))</f>
        <v>0</v>
      </c>
      <c r="L18" s="284">
        <f ca="1">IF(($A18=""),"",SUM(PT!M31,PT!M32))</f>
        <v>0</v>
      </c>
      <c r="M18" s="284">
        <f ca="1">IF(($A18=""),"",SUM(PT!N31,PT!N32))</f>
        <v>0</v>
      </c>
      <c r="N18" s="284">
        <f ca="1">IF(($A18=""),"",SUM(PT!O31,PT!O32))</f>
        <v>0</v>
      </c>
      <c r="O18" s="284">
        <f ca="1">IF(($A18=""),"",SUM(PT!P31,PT!P32))</f>
        <v>0</v>
      </c>
      <c r="P18" s="284">
        <f ca="1">IF(($A18=""),"",SUM(PT!Q31,PT!Q32))</f>
        <v>0</v>
      </c>
      <c r="Q18" s="284">
        <f ca="1">IF(($A18=""),"",SUM(PT!R31,PT!R32))</f>
        <v>0</v>
      </c>
      <c r="R18" s="284">
        <f ca="1">IF(($A18=""),"",SUM(PT!S31,PT!S32))</f>
        <v>0</v>
      </c>
      <c r="S18" s="284">
        <f ca="1">IF(($A18=""),"",SUM(PT!T31,PT!T32))</f>
        <v>0</v>
      </c>
      <c r="T18" s="326">
        <f t="shared" si="0"/>
        <v>0</v>
      </c>
      <c r="U18" s="491">
        <f ca="1">IF(($A18=""),"",SUM(PT!V31,PT!V32))</f>
        <v>0</v>
      </c>
      <c r="V18" s="261" t="str">
        <f ca="1">IF(($A18=""),"",PT!AJ32)</f>
        <v/>
      </c>
      <c r="W18" s="87"/>
      <c r="X18" s="245">
        <f ca="1">'Bout Summary'!F20</f>
        <v>0</v>
      </c>
      <c r="Y18" s="106" t="str">
        <f t="shared" si="1"/>
        <v/>
      </c>
      <c r="Z18" s="446"/>
    </row>
    <row r="19" spans="1:30" ht="24.75" customHeight="1">
      <c r="A19" s="533" t="str">
        <f ca="1">IF((IBRF!B26=""),"",IBRF!B26)</f>
        <v>313</v>
      </c>
      <c r="B19" s="917" t="str">
        <f ca="1">IF((IBRF!C26=""),"",IBRF!C26)</f>
        <v>HATERADE (ALT)</v>
      </c>
      <c r="C19" s="918"/>
      <c r="D19" s="311">
        <f ca="1">IF(($A19=""),"",SUM(PT!E33,PT!E34))</f>
        <v>0</v>
      </c>
      <c r="E19" s="343">
        <f ca="1">IF(($A19=""),"",SUM(PT!F33,PT!F34))</f>
        <v>0</v>
      </c>
      <c r="F19" s="343">
        <f ca="1">IF(($A19=""),"",SUM(PT!G33,PT!G34))</f>
        <v>0</v>
      </c>
      <c r="G19" s="343">
        <f ca="1">IF(($A19=""),"",SUM(PT!H33,PT!H34))</f>
        <v>0</v>
      </c>
      <c r="H19" s="343">
        <f ca="1">IF(($A19=""),"",SUM(PT!I33,PT!I34))</f>
        <v>0</v>
      </c>
      <c r="I19" s="343">
        <f ca="1">IF(($A19=""),"",SUM(PT!J33,PT!J34))</f>
        <v>0</v>
      </c>
      <c r="J19" s="343">
        <f ca="1">IF(($A19=""),"",SUM(PT!K33,PT!K34))</f>
        <v>0</v>
      </c>
      <c r="K19" s="343">
        <f ca="1">IF(($A19=""),"",SUM(PT!L33,PT!L34))</f>
        <v>0</v>
      </c>
      <c r="L19" s="343">
        <f ca="1">IF(($A19=""),"",SUM(PT!M33,PT!M34))</f>
        <v>0</v>
      </c>
      <c r="M19" s="343">
        <f ca="1">IF(($A19=""),"",SUM(PT!N33,PT!N34))</f>
        <v>0</v>
      </c>
      <c r="N19" s="343">
        <f ca="1">IF(($A19=""),"",SUM(PT!O33,PT!O34))</f>
        <v>0</v>
      </c>
      <c r="O19" s="343">
        <f ca="1">IF(($A19=""),"",SUM(PT!P33,PT!P34))</f>
        <v>0</v>
      </c>
      <c r="P19" s="343">
        <f ca="1">IF(($A19=""),"",SUM(PT!Q33,PT!Q34))</f>
        <v>0</v>
      </c>
      <c r="Q19" s="343">
        <f ca="1">IF(($A19=""),"",SUM(PT!R33,PT!R34))</f>
        <v>0</v>
      </c>
      <c r="R19" s="343">
        <f ca="1">IF(($A19=""),"",SUM(PT!S33,PT!S34))</f>
        <v>0</v>
      </c>
      <c r="S19" s="343">
        <f ca="1">IF(($A19=""),"",SUM(PT!T33,PT!T34))</f>
        <v>0</v>
      </c>
      <c r="T19" s="373">
        <f t="shared" si="0"/>
        <v>0</v>
      </c>
      <c r="U19" s="452">
        <f ca="1">IF(($A19=""),"",SUM(PT!V33,PT!V34))</f>
        <v>0</v>
      </c>
      <c r="V19" s="311" t="str">
        <f ca="1">IF(($A19=""),"",PT!AJ34)</f>
        <v/>
      </c>
      <c r="W19" s="12"/>
      <c r="X19" s="493">
        <f ca="1">'Bout Summary'!F21</f>
        <v>0</v>
      </c>
      <c r="Y19" s="89" t="str">
        <f t="shared" si="1"/>
        <v/>
      </c>
      <c r="Z19" s="446"/>
    </row>
    <row r="20" spans="1:30" s="440" customFormat="1" ht="24.75" customHeight="1">
      <c r="A20" s="505" t="str">
        <f ca="1">IF((IBRF!B27=""),"",IBRF!B27)</f>
        <v/>
      </c>
      <c r="B20" s="908" t="str">
        <f ca="1">IF((IBRF!C27=""),"",IBRF!C27)</f>
        <v/>
      </c>
      <c r="C20" s="909"/>
      <c r="D20" s="143" t="str">
        <f ca="1">IF(($A20=""),"",SUM(PT!E35,PT!E36))</f>
        <v/>
      </c>
      <c r="E20" s="284" t="str">
        <f ca="1">IF(($A20=""),"",SUM(PT!F35,PT!F36))</f>
        <v/>
      </c>
      <c r="F20" s="284" t="str">
        <f ca="1">IF(($A20=""),"",SUM(PT!G35,PT!G36))</f>
        <v/>
      </c>
      <c r="G20" s="284" t="str">
        <f ca="1">IF(($A20=""),"",SUM(PT!H35,PT!H36))</f>
        <v/>
      </c>
      <c r="H20" s="284" t="str">
        <f ca="1">IF(($A20=""),"",SUM(PT!I35,PT!I36))</f>
        <v/>
      </c>
      <c r="I20" s="284" t="str">
        <f ca="1">IF(($A20=""),"",SUM(PT!J35,PT!J36))</f>
        <v/>
      </c>
      <c r="J20" s="284" t="str">
        <f ca="1">IF(($A20=""),"",SUM(PT!K35,PT!K36))</f>
        <v/>
      </c>
      <c r="K20" s="284" t="str">
        <f ca="1">IF(($A20=""),"",SUM(PT!L35,PT!L36))</f>
        <v/>
      </c>
      <c r="L20" s="284" t="str">
        <f ca="1">IF(($A20=""),"",SUM(PT!M35,PT!M36))</f>
        <v/>
      </c>
      <c r="M20" s="284" t="str">
        <f ca="1">IF(($A20=""),"",SUM(PT!N35,PT!N36))</f>
        <v/>
      </c>
      <c r="N20" s="284" t="str">
        <f ca="1">IF(($A20=""),"",SUM(PT!O35,PT!O36))</f>
        <v/>
      </c>
      <c r="O20" s="284" t="str">
        <f ca="1">IF(($A20=""),"",SUM(PT!P35,PT!P36))</f>
        <v/>
      </c>
      <c r="P20" s="284" t="str">
        <f ca="1">IF(($A20=""),"",SUM(PT!Q35,PT!Q36))</f>
        <v/>
      </c>
      <c r="Q20" s="284" t="str">
        <f ca="1">IF(($A20=""),"",SUM(PT!R35,PT!R36))</f>
        <v/>
      </c>
      <c r="R20" s="284" t="str">
        <f ca="1">IF(($A20=""),"",SUM(PT!S35,PT!S36))</f>
        <v/>
      </c>
      <c r="S20" s="284" t="str">
        <f ca="1">IF(($A20=""),"",SUM(PT!T35,PT!T36))</f>
        <v/>
      </c>
      <c r="T20" s="326" t="str">
        <f t="shared" si="0"/>
        <v/>
      </c>
      <c r="U20" s="491" t="str">
        <f ca="1">IF(($A20=""),"",SUM(PT!V35,PT!V36))</f>
        <v/>
      </c>
      <c r="V20" s="261" t="str">
        <f ca="1">IF(($A20=""),"",PT!AJ36)</f>
        <v/>
      </c>
      <c r="W20" s="87"/>
      <c r="X20" s="245" t="str">
        <f ca="1">'Bout Summary'!F22</f>
        <v/>
      </c>
      <c r="Y20" s="106" t="str">
        <f t="shared" si="1"/>
        <v/>
      </c>
      <c r="Z20" s="446"/>
      <c r="AA20" s="135"/>
      <c r="AB20" s="135"/>
      <c r="AC20" s="135"/>
      <c r="AD20" s="135"/>
    </row>
    <row r="21" spans="1:30" ht="24.75" customHeight="1">
      <c r="A21" s="533" t="str">
        <f ca="1">IF((IBRF!B28=""),"",IBRF!B28)</f>
        <v/>
      </c>
      <c r="B21" s="917" t="str">
        <f ca="1">IF((IBRF!C28=""),"",IBRF!C28)</f>
        <v/>
      </c>
      <c r="C21" s="918"/>
      <c r="D21" s="311" t="str">
        <f ca="1">IF(($A21=""),"",SUM(PT!E37,PT!E38))</f>
        <v/>
      </c>
      <c r="E21" s="343" t="str">
        <f ca="1">IF(($A21=""),"",SUM(PT!F37,PT!F38))</f>
        <v/>
      </c>
      <c r="F21" s="343" t="str">
        <f ca="1">IF(($A21=""),"",SUM(PT!G37,PT!G38))</f>
        <v/>
      </c>
      <c r="G21" s="343" t="str">
        <f ca="1">IF(($A21=""),"",SUM(PT!H37,PT!H38))</f>
        <v/>
      </c>
      <c r="H21" s="343" t="str">
        <f ca="1">IF(($A21=""),"",SUM(PT!I37,PT!I38))</f>
        <v/>
      </c>
      <c r="I21" s="343" t="str">
        <f ca="1">IF(($A21=""),"",SUM(PT!J37,PT!J38))</f>
        <v/>
      </c>
      <c r="J21" s="343" t="str">
        <f ca="1">IF(($A21=""),"",SUM(PT!K37,PT!K38))</f>
        <v/>
      </c>
      <c r="K21" s="343" t="str">
        <f ca="1">IF(($A21=""),"",SUM(PT!L37,PT!L38))</f>
        <v/>
      </c>
      <c r="L21" s="343" t="str">
        <f ca="1">IF(($A21=""),"",SUM(PT!M37,PT!M38))</f>
        <v/>
      </c>
      <c r="M21" s="343" t="str">
        <f ca="1">IF(($A21=""),"",SUM(PT!N37,PT!N38))</f>
        <v/>
      </c>
      <c r="N21" s="343" t="str">
        <f ca="1">IF(($A21=""),"",SUM(PT!O37,PT!O38))</f>
        <v/>
      </c>
      <c r="O21" s="343" t="str">
        <f ca="1">IF(($A21=""),"",SUM(PT!P37,PT!P38))</f>
        <v/>
      </c>
      <c r="P21" s="343" t="str">
        <f ca="1">IF(($A21=""),"",SUM(PT!Q37,PT!Q38))</f>
        <v/>
      </c>
      <c r="Q21" s="343" t="str">
        <f ca="1">IF(($A21=""),"",SUM(PT!R37,PT!R38))</f>
        <v/>
      </c>
      <c r="R21" s="343" t="str">
        <f ca="1">IF(($A21=""),"",SUM(PT!S37,PT!S38))</f>
        <v/>
      </c>
      <c r="S21" s="343" t="str">
        <f ca="1">IF(($A21=""),"",SUM(PT!T37,PT!T38))</f>
        <v/>
      </c>
      <c r="T21" s="373" t="str">
        <f t="shared" si="0"/>
        <v/>
      </c>
      <c r="U21" s="452" t="str">
        <f ca="1">IF(($A21=""),"",SUM(PT!V37,PT!V38))</f>
        <v/>
      </c>
      <c r="V21" s="311" t="str">
        <f ca="1">IF(($A21=""),"",PT!AJ38)</f>
        <v/>
      </c>
      <c r="W21" s="12"/>
      <c r="X21" s="493" t="str">
        <f ca="1">'Bout Summary'!F23</f>
        <v/>
      </c>
      <c r="Y21" s="89" t="str">
        <f t="shared" si="1"/>
        <v/>
      </c>
      <c r="Z21" s="467"/>
      <c r="AA21" s="294"/>
      <c r="AB21" s="294"/>
      <c r="AC21" s="294"/>
    </row>
    <row r="22" spans="1:30" ht="24.75" customHeight="1">
      <c r="A22" s="505" t="str">
        <f ca="1">IF((IBRF!B29=""),"",IBRF!B29)</f>
        <v/>
      </c>
      <c r="B22" s="908" t="str">
        <f ca="1">IF((IBRF!C29=""),"",IBRF!C29)</f>
        <v/>
      </c>
      <c r="C22" s="909"/>
      <c r="D22" s="143" t="str">
        <f ca="1">IF(($A22=""),"",SUM(PT!E39,PT!E40))</f>
        <v/>
      </c>
      <c r="E22" s="284" t="str">
        <f ca="1">IF(($A22=""),"",SUM(PT!F39,PT!F40))</f>
        <v/>
      </c>
      <c r="F22" s="284" t="str">
        <f ca="1">IF(($A22=""),"",SUM(PT!G39,PT!G40))</f>
        <v/>
      </c>
      <c r="G22" s="284" t="str">
        <f ca="1">IF(($A22=""),"",SUM(PT!H39,PT!H40))</f>
        <v/>
      </c>
      <c r="H22" s="284" t="str">
        <f ca="1">IF(($A22=""),"",SUM(PT!I39,PT!I40))</f>
        <v/>
      </c>
      <c r="I22" s="284" t="str">
        <f ca="1">IF(($A22=""),"",SUM(PT!J39,PT!J40))</f>
        <v/>
      </c>
      <c r="J22" s="284" t="str">
        <f ca="1">IF(($A22=""),"",SUM(PT!K39,PT!K40))</f>
        <v/>
      </c>
      <c r="K22" s="284" t="str">
        <f ca="1">IF(($A22=""),"",SUM(PT!L39,PT!L40))</f>
        <v/>
      </c>
      <c r="L22" s="284" t="str">
        <f ca="1">IF(($A22=""),"",SUM(PT!M39,PT!M40))</f>
        <v/>
      </c>
      <c r="M22" s="284" t="str">
        <f ca="1">IF(($A22=""),"",SUM(PT!N39,PT!N40))</f>
        <v/>
      </c>
      <c r="N22" s="284" t="str">
        <f ca="1">IF(($A22=""),"",SUM(PT!O39,PT!O40))</f>
        <v/>
      </c>
      <c r="O22" s="284" t="str">
        <f ca="1">IF(($A22=""),"",SUM(PT!P39,PT!P40))</f>
        <v/>
      </c>
      <c r="P22" s="284" t="str">
        <f ca="1">IF(($A22=""),"",SUM(PT!Q39,PT!Q40))</f>
        <v/>
      </c>
      <c r="Q22" s="284" t="str">
        <f ca="1">IF(($A22=""),"",SUM(PT!R39,PT!R40))</f>
        <v/>
      </c>
      <c r="R22" s="284" t="str">
        <f ca="1">IF(($A22=""),"",SUM(PT!S39,PT!S40))</f>
        <v/>
      </c>
      <c r="S22" s="284" t="str">
        <f ca="1">IF(($A22=""),"",SUM(PT!T39,PT!T40))</f>
        <v/>
      </c>
      <c r="T22" s="326" t="str">
        <f t="shared" si="0"/>
        <v/>
      </c>
      <c r="U22" s="491" t="str">
        <f ca="1">IF(($A22=""),"",SUM(PT!V39,PT!V40))</f>
        <v/>
      </c>
      <c r="V22" s="261" t="str">
        <f ca="1">IF(($A22=""),"",PT!AJ40)</f>
        <v/>
      </c>
      <c r="W22" s="87"/>
      <c r="X22" s="245" t="str">
        <f ca="1">'Bout Summary'!F24</f>
        <v/>
      </c>
      <c r="Y22" s="106" t="str">
        <f t="shared" si="1"/>
        <v/>
      </c>
      <c r="Z22" s="446"/>
    </row>
    <row r="23" spans="1:30" ht="24.75" customHeight="1">
      <c r="A23" s="533" t="str">
        <f ca="1">IF((IBRF!B30=""),"",IBRF!B30)</f>
        <v/>
      </c>
      <c r="B23" s="917" t="str">
        <f ca="1">IF((IBRF!C30=""),"",IBRF!C30)</f>
        <v/>
      </c>
      <c r="C23" s="918"/>
      <c r="D23" s="311" t="str">
        <f ca="1">IF(($A23=""),"",SUM(PT!E41,PT!E42))</f>
        <v/>
      </c>
      <c r="E23" s="343" t="str">
        <f ca="1">IF(($A23=""),"",SUM(PT!F41,PT!F42))</f>
        <v/>
      </c>
      <c r="F23" s="343" t="str">
        <f ca="1">IF(($A23=""),"",SUM(PT!G41,PT!G42))</f>
        <v/>
      </c>
      <c r="G23" s="343" t="str">
        <f ca="1">IF(($A23=""),"",SUM(PT!H41,PT!H42))</f>
        <v/>
      </c>
      <c r="H23" s="343" t="str">
        <f ca="1">IF(($A23=""),"",SUM(PT!I41,PT!I42))</f>
        <v/>
      </c>
      <c r="I23" s="343" t="str">
        <f ca="1">IF(($A23=""),"",SUM(PT!J41,PT!J42))</f>
        <v/>
      </c>
      <c r="J23" s="343" t="str">
        <f ca="1">IF(($A23=""),"",SUM(PT!K41,PT!K42))</f>
        <v/>
      </c>
      <c r="K23" s="343" t="str">
        <f ca="1">IF(($A23=""),"",SUM(PT!L41,PT!L42))</f>
        <v/>
      </c>
      <c r="L23" s="343" t="str">
        <f ca="1">IF(($A23=""),"",SUM(PT!M41,PT!M42))</f>
        <v/>
      </c>
      <c r="M23" s="343" t="str">
        <f ca="1">IF(($A23=""),"",SUM(PT!N41,PT!N42))</f>
        <v/>
      </c>
      <c r="N23" s="343" t="str">
        <f ca="1">IF(($A23=""),"",SUM(PT!O41,PT!O42))</f>
        <v/>
      </c>
      <c r="O23" s="343" t="str">
        <f ca="1">IF(($A23=""),"",SUM(PT!P41,PT!P42))</f>
        <v/>
      </c>
      <c r="P23" s="343" t="str">
        <f ca="1">IF(($A23=""),"",SUM(PT!Q41,PT!Q42))</f>
        <v/>
      </c>
      <c r="Q23" s="343" t="str">
        <f ca="1">IF(($A23=""),"",SUM(PT!R41,PT!R42))</f>
        <v/>
      </c>
      <c r="R23" s="343" t="str">
        <f ca="1">IF(($A23=""),"",SUM(PT!S41,PT!S42))</f>
        <v/>
      </c>
      <c r="S23" s="343" t="str">
        <f ca="1">IF(($A23=""),"",SUM(PT!T41,PT!T42))</f>
        <v/>
      </c>
      <c r="T23" s="373" t="str">
        <f t="shared" si="0"/>
        <v/>
      </c>
      <c r="U23" s="452" t="str">
        <f ca="1">IF(($A23=""),"",SUM(PT!V41,PT!V42))</f>
        <v/>
      </c>
      <c r="V23" s="311" t="str">
        <f ca="1">IF(($A23=""),"",PT!AJ42)</f>
        <v/>
      </c>
      <c r="W23" s="12"/>
      <c r="X23" s="493" t="str">
        <f ca="1">'Bout Summary'!F25</f>
        <v/>
      </c>
      <c r="Y23" s="89" t="str">
        <f t="shared" si="1"/>
        <v/>
      </c>
      <c r="Z23" s="446"/>
    </row>
    <row r="24" spans="1:30" ht="19.5" customHeight="1">
      <c r="A24" s="922"/>
      <c r="B24" s="923"/>
      <c r="C24" s="923"/>
      <c r="D24" s="919" t="s">
        <v>402</v>
      </c>
      <c r="E24" s="919" t="s">
        <v>404</v>
      </c>
      <c r="F24" s="919" t="s">
        <v>407</v>
      </c>
      <c r="G24" s="919" t="s">
        <v>409</v>
      </c>
      <c r="H24" s="919" t="s">
        <v>212</v>
      </c>
      <c r="I24" s="919" t="s">
        <v>213</v>
      </c>
      <c r="J24" s="919" t="s">
        <v>415</v>
      </c>
      <c r="K24" s="919" t="s">
        <v>214</v>
      </c>
      <c r="L24" s="919" t="s">
        <v>215</v>
      </c>
      <c r="M24" s="919" t="s">
        <v>422</v>
      </c>
      <c r="N24" s="919" t="s">
        <v>425</v>
      </c>
      <c r="O24" s="919" t="s">
        <v>216</v>
      </c>
      <c r="P24" s="919" t="s">
        <v>217</v>
      </c>
      <c r="Q24" s="919" t="s">
        <v>218</v>
      </c>
      <c r="R24" s="919" t="s">
        <v>219</v>
      </c>
      <c r="S24" s="919" t="s">
        <v>438</v>
      </c>
      <c r="T24" s="924" t="s">
        <v>220</v>
      </c>
      <c r="U24" s="297"/>
      <c r="V24" s="537">
        <f ca="1">SUM(PT!X45:AI45)</f>
        <v>0</v>
      </c>
      <c r="W24" s="109"/>
      <c r="X24" s="304">
        <f>IF((COUNT(X4:X23)=0),"-",(SUM(X4:X23)/COUNT(X4:X23)))</f>
        <v>12.6875</v>
      </c>
      <c r="Y24" s="396">
        <f>IF((COUNT(Y4:Y23)=0),"-",(SUM(Y4:Y23)/COUNT(Y4:Y23)))</f>
        <v>0.1209277642681004</v>
      </c>
      <c r="Z24" s="332"/>
    </row>
    <row r="25" spans="1:30" ht="19.5" customHeight="1">
      <c r="A25" s="922"/>
      <c r="B25" s="923"/>
      <c r="C25" s="923"/>
      <c r="D25" s="920"/>
      <c r="E25" s="920"/>
      <c r="F25" s="920"/>
      <c r="G25" s="920"/>
      <c r="H25" s="920"/>
      <c r="I25" s="920"/>
      <c r="J25" s="920"/>
      <c r="K25" s="920"/>
      <c r="L25" s="920"/>
      <c r="M25" s="920"/>
      <c r="N25" s="920"/>
      <c r="O25" s="920"/>
      <c r="P25" s="920"/>
      <c r="Q25" s="920"/>
      <c r="R25" s="920"/>
      <c r="S25" s="920"/>
      <c r="T25" s="925"/>
      <c r="U25" s="67"/>
      <c r="V25" s="940" t="s">
        <v>348</v>
      </c>
      <c r="W25" s="927" t="s">
        <v>349</v>
      </c>
      <c r="X25" s="927"/>
      <c r="Y25" s="927"/>
      <c r="Z25" s="446"/>
    </row>
    <row r="26" spans="1:30" ht="19.5" customHeight="1">
      <c r="A26" s="922"/>
      <c r="B26" s="923"/>
      <c r="C26" s="923"/>
      <c r="D26" s="921"/>
      <c r="E26" s="921"/>
      <c r="F26" s="921"/>
      <c r="G26" s="921"/>
      <c r="H26" s="921"/>
      <c r="I26" s="921"/>
      <c r="J26" s="921"/>
      <c r="K26" s="921"/>
      <c r="L26" s="921"/>
      <c r="M26" s="921"/>
      <c r="N26" s="921"/>
      <c r="O26" s="921"/>
      <c r="P26" s="921"/>
      <c r="Q26" s="921"/>
      <c r="R26" s="921"/>
      <c r="S26" s="921"/>
      <c r="T26" s="926"/>
      <c r="U26" s="23"/>
      <c r="V26" s="941"/>
      <c r="W26" s="927"/>
      <c r="X26" s="927"/>
      <c r="Y26" s="927"/>
      <c r="Z26" s="446"/>
    </row>
    <row r="27" spans="1:30" ht="13">
      <c r="A27" s="922" t="s">
        <v>350</v>
      </c>
      <c r="B27" s="922"/>
      <c r="C27" s="928"/>
      <c r="D27" s="432">
        <f t="shared" ref="D27:U27" si="2">SUM(D4:D23)</f>
        <v>0</v>
      </c>
      <c r="E27" s="335">
        <f t="shared" si="2"/>
        <v>0</v>
      </c>
      <c r="F27" s="335">
        <f t="shared" si="2"/>
        <v>2</v>
      </c>
      <c r="G27" s="335">
        <f t="shared" si="2"/>
        <v>1</v>
      </c>
      <c r="H27" s="335">
        <f t="shared" si="2"/>
        <v>2</v>
      </c>
      <c r="I27" s="335">
        <f t="shared" si="2"/>
        <v>0</v>
      </c>
      <c r="J27" s="335">
        <f t="shared" si="2"/>
        <v>5</v>
      </c>
      <c r="K27" s="335">
        <f t="shared" si="2"/>
        <v>0</v>
      </c>
      <c r="L27" s="335">
        <f t="shared" si="2"/>
        <v>3</v>
      </c>
      <c r="M27" s="335">
        <f t="shared" si="2"/>
        <v>5</v>
      </c>
      <c r="N27" s="335">
        <f t="shared" si="2"/>
        <v>3</v>
      </c>
      <c r="O27" s="335">
        <f t="shared" si="2"/>
        <v>0</v>
      </c>
      <c r="P27" s="335">
        <f t="shared" si="2"/>
        <v>0</v>
      </c>
      <c r="Q27" s="335">
        <f t="shared" si="2"/>
        <v>0</v>
      </c>
      <c r="R27" s="335">
        <f t="shared" si="2"/>
        <v>0</v>
      </c>
      <c r="S27" s="335">
        <f t="shared" si="2"/>
        <v>1</v>
      </c>
      <c r="T27" s="335">
        <f t="shared" si="2"/>
        <v>22</v>
      </c>
      <c r="U27" s="119">
        <f t="shared" si="2"/>
        <v>22</v>
      </c>
      <c r="V27" s="929" t="s">
        <v>223</v>
      </c>
      <c r="W27" s="929"/>
      <c r="X27" s="929"/>
      <c r="Y27" s="930"/>
      <c r="Z27" s="446"/>
    </row>
    <row r="28" spans="1:30" ht="13">
      <c r="A28" s="922"/>
      <c r="B28" s="922"/>
      <c r="C28" s="922"/>
      <c r="D28" s="931" t="s">
        <v>224</v>
      </c>
      <c r="E28" s="931"/>
      <c r="F28" s="931"/>
      <c r="G28" s="931"/>
      <c r="H28" s="931"/>
      <c r="I28" s="931"/>
      <c r="J28" s="932">
        <f ca="1">IF(OR((LU!D3=0),(LU!D102=0)),"",(T27/(LU!D3+LU!D102)))</f>
        <v>0.53658536585365857</v>
      </c>
      <c r="K28" s="933"/>
      <c r="L28" s="934" t="s">
        <v>225</v>
      </c>
      <c r="M28" s="934"/>
      <c r="N28" s="934"/>
      <c r="O28" s="934"/>
      <c r="P28" s="934"/>
      <c r="Q28" s="487"/>
      <c r="R28" s="935">
        <f>IF(((T27+T56)=0),"",(T27/(T27+T56)))</f>
        <v>0.47826086956521741</v>
      </c>
      <c r="S28" s="935"/>
      <c r="T28" s="428"/>
      <c r="U28" s="936">
        <f>IF(((U27+U56)=0),"",(U27/(U27+U56)))</f>
        <v>0.47826086956521741</v>
      </c>
      <c r="V28" s="937" t="s">
        <v>226</v>
      </c>
      <c r="W28" s="937"/>
      <c r="X28" s="937"/>
      <c r="Y28" s="938"/>
      <c r="Z28" s="446"/>
    </row>
    <row r="29" spans="1:30" ht="13">
      <c r="A29" s="922"/>
      <c r="B29" s="922"/>
      <c r="C29" s="922"/>
      <c r="D29" s="939" t="s">
        <v>227</v>
      </c>
      <c r="E29" s="939"/>
      <c r="F29" s="939"/>
      <c r="G29" s="939"/>
      <c r="H29" s="939"/>
      <c r="I29" s="939"/>
      <c r="J29" s="942">
        <f>IF(OR((J28=""),(J57="")),"",(J28-J57))</f>
        <v>-4.8780487804877981E-2</v>
      </c>
      <c r="K29" s="942"/>
      <c r="L29" s="934"/>
      <c r="M29" s="934"/>
      <c r="N29" s="934"/>
      <c r="O29" s="934"/>
      <c r="P29" s="934"/>
      <c r="Q29" s="487"/>
      <c r="R29" s="935"/>
      <c r="S29" s="935"/>
      <c r="T29" s="163"/>
      <c r="U29" s="936"/>
      <c r="V29" s="937"/>
      <c r="W29" s="937"/>
      <c r="X29" s="937"/>
      <c r="Y29" s="938"/>
      <c r="Z29" s="446"/>
    </row>
    <row r="30" spans="1:30" ht="20.25" customHeight="1">
      <c r="A30" s="943">
        <f ca="1">IF((IBRF!$B$5=""),"",IBRF!$B$5)</f>
        <v>41369</v>
      </c>
      <c r="B30" s="943"/>
      <c r="C30" s="943"/>
      <c r="D30" s="911" t="s">
        <v>208</v>
      </c>
      <c r="E30" s="911"/>
      <c r="F30" s="911"/>
      <c r="G30" s="911"/>
      <c r="H30" s="911"/>
      <c r="I30" s="911"/>
      <c r="J30" s="911"/>
      <c r="K30" s="911"/>
      <c r="L30" s="911"/>
      <c r="M30" s="911"/>
      <c r="N30" s="911"/>
      <c r="O30" s="911"/>
      <c r="P30" s="911"/>
      <c r="Q30" s="911"/>
      <c r="R30" s="911"/>
      <c r="S30" s="911"/>
      <c r="T30" s="911"/>
      <c r="U30" s="911"/>
      <c r="V30" s="911"/>
      <c r="W30" s="912" t="str">
        <f>W1</f>
        <v/>
      </c>
      <c r="X30" s="912"/>
      <c r="Y30" s="912"/>
      <c r="Z30" s="446"/>
    </row>
    <row r="31" spans="1:30" ht="66" customHeight="1">
      <c r="A31" s="913" t="str">
        <f ca="1">Score!$T$1</f>
        <v>Detroit Derby Girls / All-Stars</v>
      </c>
      <c r="B31" s="913"/>
      <c r="C31" s="913"/>
      <c r="D31" s="914"/>
      <c r="E31" s="914"/>
      <c r="F31" s="914"/>
      <c r="G31" s="914"/>
      <c r="H31" s="914"/>
      <c r="I31" s="914"/>
      <c r="J31" s="914"/>
      <c r="K31" s="914"/>
      <c r="L31" s="914"/>
      <c r="M31" s="914"/>
      <c r="N31" s="914"/>
      <c r="O31" s="914"/>
      <c r="P31" s="914"/>
      <c r="Q31" s="914"/>
      <c r="R31" s="914"/>
      <c r="S31" s="914"/>
      <c r="T31" s="914"/>
      <c r="U31" s="169" t="s">
        <v>209</v>
      </c>
      <c r="V31" s="169"/>
      <c r="W31" s="914" t="s">
        <v>210</v>
      </c>
      <c r="X31" s="914"/>
      <c r="Y31" s="914"/>
      <c r="Z31" s="446"/>
    </row>
    <row r="32" spans="1:30" ht="60" customHeight="1">
      <c r="A32" s="272" t="s">
        <v>392</v>
      </c>
      <c r="B32" s="915" t="s">
        <v>211</v>
      </c>
      <c r="C32" s="916"/>
      <c r="D32" s="435" t="str">
        <f t="shared" ref="D32:P32" si="3">D3</f>
        <v>Back Block</v>
      </c>
      <c r="E32" s="543" t="str">
        <f t="shared" si="3"/>
        <v>High Block</v>
      </c>
      <c r="F32" s="543" t="str">
        <f t="shared" si="3"/>
        <v>Low Block</v>
      </c>
      <c r="G32" s="543" t="str">
        <f t="shared" si="3"/>
        <v>Elbows</v>
      </c>
      <c r="H32" s="543" t="str">
        <f t="shared" si="3"/>
        <v>Forearms &amp; Hands</v>
      </c>
      <c r="I32" s="543" t="str">
        <f t="shared" si="3"/>
        <v>Block w/ Head</v>
      </c>
      <c r="J32" s="543" t="str">
        <f t="shared" si="3"/>
        <v>Multi-Player</v>
      </c>
      <c r="K32" s="543" t="str">
        <f t="shared" si="3"/>
        <v>OOB Blocking</v>
      </c>
      <c r="L32" s="543" t="str">
        <f t="shared" si="3"/>
        <v>Direction of Gameplay</v>
      </c>
      <c r="M32" s="543" t="str">
        <f t="shared" si="3"/>
        <v>Out of Play</v>
      </c>
      <c r="N32" s="543" t="str">
        <f t="shared" si="3"/>
        <v>Cut Track</v>
      </c>
      <c r="O32" s="543" t="str">
        <f t="shared" si="3"/>
        <v>Skating OOB</v>
      </c>
      <c r="P32" s="543" t="str">
        <f t="shared" si="3"/>
        <v>Illegal Procedure</v>
      </c>
      <c r="Q32" s="449" t="s">
        <v>219</v>
      </c>
      <c r="R32" s="420" t="str">
        <f>R3</f>
        <v>Delay of Game</v>
      </c>
      <c r="S32" s="420" t="str">
        <f>S3</f>
        <v>Misconduct</v>
      </c>
      <c r="T32" s="283" t="s">
        <v>220</v>
      </c>
      <c r="U32" s="473" t="s">
        <v>221</v>
      </c>
      <c r="V32" s="450" t="s">
        <v>222</v>
      </c>
      <c r="W32" s="357"/>
      <c r="X32" s="122" t="s">
        <v>458</v>
      </c>
      <c r="Y32" s="97" t="s">
        <v>347</v>
      </c>
      <c r="Z32" s="446"/>
    </row>
    <row r="33" spans="1:30" ht="24.75" customHeight="1">
      <c r="A33" s="505" t="str">
        <f ca="1">IF((IBRF!H11=""),"",IBRF!H11)</f>
        <v>223</v>
      </c>
      <c r="B33" s="908" t="str">
        <f ca="1">IF((IBRF!I11=""),"",IBRF!I11)</f>
        <v>SPANISH ASS'ASSIN</v>
      </c>
      <c r="C33" s="909"/>
      <c r="D33" s="143">
        <f ca="1">IF(($A33=""),"",SUM(PT!E52,PT!E53))</f>
        <v>1</v>
      </c>
      <c r="E33" s="284">
        <f ca="1">IF(($A33=""),"",SUM(PT!F52,PT!F53))</f>
        <v>0</v>
      </c>
      <c r="F33" s="284">
        <f ca="1">IF(($A33=""),"",SUM(PT!G52,PT!G53))</f>
        <v>0</v>
      </c>
      <c r="G33" s="284">
        <f ca="1">IF(($A33=""),"",SUM(PT!H52,PT!H53))</f>
        <v>0</v>
      </c>
      <c r="H33" s="284">
        <f ca="1">IF(($A33=""),"",SUM(PT!I52,PT!I53))</f>
        <v>1</v>
      </c>
      <c r="I33" s="284">
        <f ca="1">IF(($A33=""),"",SUM(PT!J52,PT!J53))</f>
        <v>0</v>
      </c>
      <c r="J33" s="284">
        <f ca="1">IF(($A33=""),"",SUM(PT!K52,PT!K53))</f>
        <v>1</v>
      </c>
      <c r="K33" s="284">
        <f ca="1">IF(($A33=""),"",SUM(PT!L52,PT!L53))</f>
        <v>0</v>
      </c>
      <c r="L33" s="284">
        <f ca="1">IF(($A33=""),"",SUM(PT!M52,PT!M53))</f>
        <v>0</v>
      </c>
      <c r="M33" s="284">
        <f ca="1">IF(($A33=""),"",SUM(PT!N52,PT!N53))</f>
        <v>0</v>
      </c>
      <c r="N33" s="284">
        <f ca="1">IF(($A33=""),"",SUM(PT!O52,PT!O53))</f>
        <v>0</v>
      </c>
      <c r="O33" s="284">
        <f ca="1">IF(($A33=""),"",SUM(PT!P52,PT!P53))</f>
        <v>0</v>
      </c>
      <c r="P33" s="284">
        <f ca="1">IF(($A33=""),"",SUM(PT!Q52,PT!Q53))</f>
        <v>0</v>
      </c>
      <c r="Q33" s="284">
        <f ca="1">IF(($A33=""),"",SUM(PT!R52,PT!R53))</f>
        <v>0</v>
      </c>
      <c r="R33" s="284">
        <f ca="1">IF(($A33=""),"",SUM(PT!S52,PT!S53))</f>
        <v>0</v>
      </c>
      <c r="S33" s="284">
        <f ca="1">IF(($A33=""),"",SUM(PT!T52,PT!T53))</f>
        <v>0</v>
      </c>
      <c r="T33" s="326">
        <f t="shared" ref="T33:T52" si="4">IF(($A33=""),"",SUM(D33:S33))</f>
        <v>3</v>
      </c>
      <c r="U33" s="491">
        <f ca="1">IF(($A33=""),"",SUM(PT!V52,PT!V53))</f>
        <v>3</v>
      </c>
      <c r="V33" s="261" t="str">
        <f ca="1">IF(($A33=""),"",PT!AJ53)</f>
        <v/>
      </c>
      <c r="W33" s="87"/>
      <c r="X33" s="245">
        <f ca="1">'Bout Summary'!F28</f>
        <v>22</v>
      </c>
      <c r="Y33" s="106">
        <f t="shared" ref="Y33:Y52" si="5">IF(OR((X33=""),(X33=0)),"",(U33/X33))</f>
        <v>0.13636363636363635</v>
      </c>
      <c r="Z33" s="446"/>
    </row>
    <row r="34" spans="1:30" ht="24.75" customHeight="1">
      <c r="A34" s="533" t="str">
        <f ca="1">IF((IBRF!H12=""),"",IBRF!H12)</f>
        <v>247</v>
      </c>
      <c r="B34" s="917" t="str">
        <f ca="1">IF((IBRF!I12=""),"",IBRF!I12)</f>
        <v>BOO D LIVERS</v>
      </c>
      <c r="C34" s="918"/>
      <c r="D34" s="311">
        <f ca="1">IF(($A34=""),"",SUM(PT!E54,PT!E55))</f>
        <v>0</v>
      </c>
      <c r="E34" s="343">
        <f ca="1">IF(($A34=""),"",SUM(PT!F54,PT!F55))</f>
        <v>0</v>
      </c>
      <c r="F34" s="343">
        <f ca="1">IF(($A34=""),"",SUM(PT!G54,PT!G55))</f>
        <v>0</v>
      </c>
      <c r="G34" s="343">
        <f ca="1">IF(($A34=""),"",SUM(PT!H54,PT!H55))</f>
        <v>0</v>
      </c>
      <c r="H34" s="343">
        <f ca="1">IF(($A34=""),"",SUM(PT!I54,PT!I55))</f>
        <v>0</v>
      </c>
      <c r="I34" s="343">
        <f ca="1">IF(($A34=""),"",SUM(PT!J54,PT!J55))</f>
        <v>0</v>
      </c>
      <c r="J34" s="343">
        <f ca="1">IF(($A34=""),"",SUM(PT!K54,PT!K55))</f>
        <v>1</v>
      </c>
      <c r="K34" s="343">
        <f ca="1">IF(($A34=""),"",SUM(PT!L54,PT!L55))</f>
        <v>0</v>
      </c>
      <c r="L34" s="343">
        <f ca="1">IF(($A34=""),"",SUM(PT!M54,PT!M55))</f>
        <v>0</v>
      </c>
      <c r="M34" s="343">
        <f ca="1">IF(($A34=""),"",SUM(PT!N54,PT!N55))</f>
        <v>0</v>
      </c>
      <c r="N34" s="343">
        <f ca="1">IF(($A34=""),"",SUM(PT!O54,PT!O55))</f>
        <v>1</v>
      </c>
      <c r="O34" s="343">
        <f ca="1">IF(($A34=""),"",SUM(PT!P54,PT!P55))</f>
        <v>0</v>
      </c>
      <c r="P34" s="343">
        <f ca="1">IF(($A34=""),"",SUM(PT!Q54,PT!Q55))</f>
        <v>0</v>
      </c>
      <c r="Q34" s="343">
        <f ca="1">IF(($A34=""),"",SUM(PT!R54,PT!R55))</f>
        <v>0</v>
      </c>
      <c r="R34" s="343">
        <f ca="1">IF(($A34=""),"",SUM(PT!S54,PT!S55))</f>
        <v>0</v>
      </c>
      <c r="S34" s="343">
        <f ca="1">IF(($A34=""),"",SUM(PT!T54,PT!T55))</f>
        <v>0</v>
      </c>
      <c r="T34" s="373">
        <f t="shared" si="4"/>
        <v>2</v>
      </c>
      <c r="U34" s="452">
        <f ca="1">IF(($A34=""),"",SUM(PT!V54,PT!V55))</f>
        <v>2</v>
      </c>
      <c r="V34" s="311" t="str">
        <f ca="1">IF(($A34=""),"",PT!AJ55)</f>
        <v/>
      </c>
      <c r="W34" s="12"/>
      <c r="X34" s="493">
        <f ca="1">'Bout Summary'!F29</f>
        <v>15</v>
      </c>
      <c r="Y34" s="89">
        <f t="shared" si="5"/>
        <v>0.13333333333333333</v>
      </c>
      <c r="Z34" s="446"/>
    </row>
    <row r="35" spans="1:30" ht="24.75" customHeight="1">
      <c r="A35" s="505" t="str">
        <f ca="1">IF((IBRF!H13=""),"",IBRF!H13)</f>
        <v>28</v>
      </c>
      <c r="B35" s="908" t="str">
        <f ca="1">IF((IBRF!I13=""),"",IBRF!I13)</f>
        <v>RACER MCCHASEHER</v>
      </c>
      <c r="C35" s="909"/>
      <c r="D35" s="143">
        <f ca="1">IF(($A35=""),"",SUM(PT!E56,PT!E57))</f>
        <v>1</v>
      </c>
      <c r="E35" s="284">
        <f ca="1">IF(($A35=""),"",SUM(PT!F56,PT!F57))</f>
        <v>0</v>
      </c>
      <c r="F35" s="284">
        <f ca="1">IF(($A35=""),"",SUM(PT!G56,PT!G57))</f>
        <v>1</v>
      </c>
      <c r="G35" s="284">
        <f ca="1">IF(($A35=""),"",SUM(PT!H56,PT!H57))</f>
        <v>0</v>
      </c>
      <c r="H35" s="284">
        <f ca="1">IF(($A35=""),"",SUM(PT!I56,PT!I57))</f>
        <v>0</v>
      </c>
      <c r="I35" s="284">
        <f ca="1">IF(($A35=""),"",SUM(PT!J56,PT!J57))</f>
        <v>0</v>
      </c>
      <c r="J35" s="284">
        <f ca="1">IF(($A35=""),"",SUM(PT!K56,PT!K57))</f>
        <v>0</v>
      </c>
      <c r="K35" s="284">
        <f ca="1">IF(($A35=""),"",SUM(PT!L56,PT!L57))</f>
        <v>0</v>
      </c>
      <c r="L35" s="284">
        <f ca="1">IF(($A35=""),"",SUM(PT!M56,PT!M57))</f>
        <v>0</v>
      </c>
      <c r="M35" s="284">
        <f ca="1">IF(($A35=""),"",SUM(PT!N56,PT!N57))</f>
        <v>0</v>
      </c>
      <c r="N35" s="284">
        <f ca="1">IF(($A35=""),"",SUM(PT!O56,PT!O57))</f>
        <v>1</v>
      </c>
      <c r="O35" s="284">
        <f ca="1">IF(($A35=""),"",SUM(PT!P56,PT!P57))</f>
        <v>0</v>
      </c>
      <c r="P35" s="284">
        <f ca="1">IF(($A35=""),"",SUM(PT!Q56,PT!Q57))</f>
        <v>1</v>
      </c>
      <c r="Q35" s="284">
        <f ca="1">IF(($A35=""),"",SUM(PT!R56,PT!R57))</f>
        <v>0</v>
      </c>
      <c r="R35" s="284">
        <f ca="1">IF(($A35=""),"",SUM(PT!S56,PT!S57))</f>
        <v>0</v>
      </c>
      <c r="S35" s="284">
        <f ca="1">IF(($A35=""),"",SUM(PT!T56,PT!T57))</f>
        <v>0</v>
      </c>
      <c r="T35" s="326">
        <f t="shared" si="4"/>
        <v>4</v>
      </c>
      <c r="U35" s="491">
        <f ca="1">IF(($A35=""),"",SUM(PT!V56,PT!V57))</f>
        <v>4</v>
      </c>
      <c r="V35" s="261" t="str">
        <f ca="1">IF(($A35=""),"",PT!AJ57)</f>
        <v/>
      </c>
      <c r="W35" s="87"/>
      <c r="X35" s="245">
        <f ca="1">'Bout Summary'!F30</f>
        <v>23</v>
      </c>
      <c r="Y35" s="106">
        <f t="shared" si="5"/>
        <v>0.17391304347826086</v>
      </c>
      <c r="Z35" s="446"/>
    </row>
    <row r="36" spans="1:30" ht="24.75" customHeight="1">
      <c r="A36" s="533" t="str">
        <f ca="1">IF((IBRF!H14=""),"",IBRF!H14)</f>
        <v>3</v>
      </c>
      <c r="B36" s="917" t="str">
        <f ca="1">IF((IBRF!I14=""),"",IBRF!I14)</f>
        <v>ROXANNA HARDPLACE</v>
      </c>
      <c r="C36" s="918"/>
      <c r="D36" s="311">
        <f ca="1">IF(($A36=""),"",SUM(PT!E58,PT!E59))</f>
        <v>1</v>
      </c>
      <c r="E36" s="343">
        <f ca="1">IF(($A36=""),"",SUM(PT!F58,PT!F59))</f>
        <v>0</v>
      </c>
      <c r="F36" s="343">
        <f ca="1">IF(($A36=""),"",SUM(PT!G58,PT!G59))</f>
        <v>0</v>
      </c>
      <c r="G36" s="343">
        <f ca="1">IF(($A36=""),"",SUM(PT!H58,PT!H59))</f>
        <v>0</v>
      </c>
      <c r="H36" s="343">
        <f ca="1">IF(($A36=""),"",SUM(PT!I58,PT!I59))</f>
        <v>0</v>
      </c>
      <c r="I36" s="343">
        <f ca="1">IF(($A36=""),"",SUM(PT!J58,PT!J59))</f>
        <v>0</v>
      </c>
      <c r="J36" s="343">
        <f ca="1">IF(($A36=""),"",SUM(PT!K58,PT!K59))</f>
        <v>1</v>
      </c>
      <c r="K36" s="343">
        <f ca="1">IF(($A36=""),"",SUM(PT!L58,PT!L59))</f>
        <v>0</v>
      </c>
      <c r="L36" s="343">
        <f ca="1">IF(($A36=""),"",SUM(PT!M58,PT!M59))</f>
        <v>0</v>
      </c>
      <c r="M36" s="343">
        <f ca="1">IF(($A36=""),"",SUM(PT!N58,PT!N59))</f>
        <v>0</v>
      </c>
      <c r="N36" s="343">
        <f ca="1">IF(($A36=""),"",SUM(PT!O58,PT!O59))</f>
        <v>2</v>
      </c>
      <c r="O36" s="343">
        <f ca="1">IF(($A36=""),"",SUM(PT!P58,PT!P59))</f>
        <v>0</v>
      </c>
      <c r="P36" s="343">
        <f ca="1">IF(($A36=""),"",SUM(PT!Q58,PT!Q59))</f>
        <v>0</v>
      </c>
      <c r="Q36" s="343">
        <f ca="1">IF(($A36=""),"",SUM(PT!R58,PT!R59))</f>
        <v>0</v>
      </c>
      <c r="R36" s="343">
        <f ca="1">IF(($A36=""),"",SUM(PT!S58,PT!S59))</f>
        <v>0</v>
      </c>
      <c r="S36" s="343">
        <f ca="1">IF(($A36=""),"",SUM(PT!T58,PT!T59))</f>
        <v>0</v>
      </c>
      <c r="T36" s="373">
        <f t="shared" si="4"/>
        <v>4</v>
      </c>
      <c r="U36" s="452">
        <f ca="1">IF(($A36=""),"",SUM(PT!V58,PT!V59))</f>
        <v>4</v>
      </c>
      <c r="V36" s="311" t="str">
        <f ca="1">IF(($A36=""),"",PT!AJ59)</f>
        <v/>
      </c>
      <c r="W36" s="12"/>
      <c r="X36" s="493">
        <f ca="1">'Bout Summary'!F31</f>
        <v>21</v>
      </c>
      <c r="Y36" s="89">
        <f t="shared" si="5"/>
        <v>0.19047619047619047</v>
      </c>
      <c r="Z36" s="446"/>
    </row>
    <row r="37" spans="1:30" ht="24.75" customHeight="1">
      <c r="A37" s="505" t="str">
        <f ca="1">IF((IBRF!H15=""),"",IBRF!H15)</f>
        <v>303</v>
      </c>
      <c r="B37" s="908" t="str">
        <f ca="1">IF((IBRF!I15=""),"",IBRF!I15)</f>
        <v>BRUISIE SIOUXXX</v>
      </c>
      <c r="C37" s="909"/>
      <c r="D37" s="143">
        <f ca="1">IF(($A37=""),"",SUM(PT!E60,PT!E61))</f>
        <v>0</v>
      </c>
      <c r="E37" s="284">
        <f ca="1">IF(($A37=""),"",SUM(PT!F60,PT!F61))</f>
        <v>0</v>
      </c>
      <c r="F37" s="284">
        <f ca="1">IF(($A37=""),"",SUM(PT!G60,PT!G61))</f>
        <v>0</v>
      </c>
      <c r="G37" s="284">
        <f ca="1">IF(($A37=""),"",SUM(PT!H60,PT!H61))</f>
        <v>0</v>
      </c>
      <c r="H37" s="284">
        <f ca="1">IF(($A37=""),"",SUM(PT!I60,PT!I61))</f>
        <v>1</v>
      </c>
      <c r="I37" s="284">
        <f ca="1">IF(($A37=""),"",SUM(PT!J60,PT!J61))</f>
        <v>0</v>
      </c>
      <c r="J37" s="284">
        <f ca="1">IF(($A37=""),"",SUM(PT!K60,PT!K61))</f>
        <v>1</v>
      </c>
      <c r="K37" s="284">
        <f ca="1">IF(($A37=""),"",SUM(PT!L60,PT!L61))</f>
        <v>0</v>
      </c>
      <c r="L37" s="284">
        <f ca="1">IF(($A37=""),"",SUM(PT!M60,PT!M61))</f>
        <v>0</v>
      </c>
      <c r="M37" s="284">
        <f ca="1">IF(($A37=""),"",SUM(PT!N60,PT!N61))</f>
        <v>0</v>
      </c>
      <c r="N37" s="284">
        <f ca="1">IF(($A37=""),"",SUM(PT!O60,PT!O61))</f>
        <v>0</v>
      </c>
      <c r="O37" s="284">
        <f ca="1">IF(($A37=""),"",SUM(PT!P60,PT!P61))</f>
        <v>0</v>
      </c>
      <c r="P37" s="284">
        <f ca="1">IF(($A37=""),"",SUM(PT!Q60,PT!Q61))</f>
        <v>0</v>
      </c>
      <c r="Q37" s="284">
        <f ca="1">IF(($A37=""),"",SUM(PT!R60,PT!R61))</f>
        <v>0</v>
      </c>
      <c r="R37" s="284">
        <f ca="1">IF(($A37=""),"",SUM(PT!S60,PT!S61))</f>
        <v>0</v>
      </c>
      <c r="S37" s="284">
        <f ca="1">IF(($A37=""),"",SUM(PT!T60,PT!T61))</f>
        <v>0</v>
      </c>
      <c r="T37" s="326">
        <f t="shared" si="4"/>
        <v>2</v>
      </c>
      <c r="U37" s="491">
        <f ca="1">IF(($A37=""),"",SUM(PT!V60,PT!V61))</f>
        <v>2</v>
      </c>
      <c r="V37" s="261" t="str">
        <f ca="1">IF(($A37=""),"",PT!AJ61)</f>
        <v/>
      </c>
      <c r="W37" s="87"/>
      <c r="X37" s="245">
        <f ca="1">'Bout Summary'!F32</f>
        <v>17</v>
      </c>
      <c r="Y37" s="106">
        <f t="shared" si="5"/>
        <v>0.11764705882352941</v>
      </c>
      <c r="Z37" s="446"/>
    </row>
    <row r="38" spans="1:30" ht="24.75" customHeight="1">
      <c r="A38" s="533" t="str">
        <f ca="1">IF((IBRF!H16=""),"",IBRF!H16)</f>
        <v>45</v>
      </c>
      <c r="B38" s="917" t="str">
        <f ca="1">IF((IBRF!I16=""),"",IBRF!I16)</f>
        <v>FETA SLEEZE</v>
      </c>
      <c r="C38" s="918"/>
      <c r="D38" s="311">
        <f ca="1">IF(($A38=""),"",SUM(PT!E62,PT!E63))</f>
        <v>0</v>
      </c>
      <c r="E38" s="343">
        <f ca="1">IF(($A38=""),"",SUM(PT!F62,PT!F63))</f>
        <v>0</v>
      </c>
      <c r="F38" s="343">
        <f ca="1">IF(($A38=""),"",SUM(PT!G62,PT!G63))</f>
        <v>0</v>
      </c>
      <c r="G38" s="343">
        <f ca="1">IF(($A38=""),"",SUM(PT!H62,PT!H63))</f>
        <v>0</v>
      </c>
      <c r="H38" s="343">
        <f ca="1">IF(($A38=""),"",SUM(PT!I62,PT!I63))</f>
        <v>0</v>
      </c>
      <c r="I38" s="343">
        <f ca="1">IF(($A38=""),"",SUM(PT!J62,PT!J63))</f>
        <v>0</v>
      </c>
      <c r="J38" s="343">
        <f ca="1">IF(($A38=""),"",SUM(PT!K62,PT!K63))</f>
        <v>0</v>
      </c>
      <c r="K38" s="343">
        <f ca="1">IF(($A38=""),"",SUM(PT!L62,PT!L63))</f>
        <v>0</v>
      </c>
      <c r="L38" s="343">
        <f ca="1">IF(($A38=""),"",SUM(PT!M62,PT!M63))</f>
        <v>0</v>
      </c>
      <c r="M38" s="343">
        <f ca="1">IF(($A38=""),"",SUM(PT!N62,PT!N63))</f>
        <v>0</v>
      </c>
      <c r="N38" s="343">
        <f ca="1">IF(($A38=""),"",SUM(PT!O62,PT!O63))</f>
        <v>1</v>
      </c>
      <c r="O38" s="343">
        <f ca="1">IF(($A38=""),"",SUM(PT!P62,PT!P63))</f>
        <v>0</v>
      </c>
      <c r="P38" s="343">
        <f ca="1">IF(($A38=""),"",SUM(PT!Q62,PT!Q63))</f>
        <v>0</v>
      </c>
      <c r="Q38" s="343">
        <f ca="1">IF(($A38=""),"",SUM(PT!R62,PT!R63))</f>
        <v>0</v>
      </c>
      <c r="R38" s="343">
        <f ca="1">IF(($A38=""),"",SUM(PT!S62,PT!S63))</f>
        <v>0</v>
      </c>
      <c r="S38" s="343">
        <f ca="1">IF(($A38=""),"",SUM(PT!T62,PT!T63))</f>
        <v>0</v>
      </c>
      <c r="T38" s="373">
        <f t="shared" si="4"/>
        <v>1</v>
      </c>
      <c r="U38" s="452">
        <f ca="1">IF(($A38=""),"",SUM(PT!V62,PT!V63))</f>
        <v>1</v>
      </c>
      <c r="V38" s="311" t="str">
        <f ca="1">IF(($A38=""),"",PT!AJ63)</f>
        <v/>
      </c>
      <c r="W38" s="12"/>
      <c r="X38" s="493">
        <f ca="1">'Bout Summary'!F33</f>
        <v>17</v>
      </c>
      <c r="Y38" s="89">
        <f t="shared" si="5"/>
        <v>5.8823529411764705E-2</v>
      </c>
      <c r="Z38" s="446"/>
    </row>
    <row r="39" spans="1:30" ht="24.75" customHeight="1">
      <c r="A39" s="505" t="str">
        <f ca="1">IF((IBRF!H17=""),"",IBRF!H17)</f>
        <v>46</v>
      </c>
      <c r="B39" s="908" t="str">
        <f ca="1">IF((IBRF!I17=""),"",IBRF!I17)</f>
        <v>FATAL FEMME</v>
      </c>
      <c r="C39" s="909"/>
      <c r="D39" s="143">
        <f ca="1">IF(($A39=""),"",SUM(PT!E64,PT!E65))</f>
        <v>0</v>
      </c>
      <c r="E39" s="284">
        <f ca="1">IF(($A39=""),"",SUM(PT!F64,PT!F65))</f>
        <v>0</v>
      </c>
      <c r="F39" s="284">
        <f ca="1">IF(($A39=""),"",SUM(PT!G64,PT!G65))</f>
        <v>0</v>
      </c>
      <c r="G39" s="284">
        <f ca="1">IF(($A39=""),"",SUM(PT!H64,PT!H65))</f>
        <v>0</v>
      </c>
      <c r="H39" s="284">
        <f ca="1">IF(($A39=""),"",SUM(PT!I64,PT!I65))</f>
        <v>0</v>
      </c>
      <c r="I39" s="284">
        <f ca="1">IF(($A39=""),"",SUM(PT!J64,PT!J65))</f>
        <v>0</v>
      </c>
      <c r="J39" s="284">
        <f ca="1">IF(($A39=""),"",SUM(PT!K64,PT!K65))</f>
        <v>0</v>
      </c>
      <c r="K39" s="284">
        <f ca="1">IF(($A39=""),"",SUM(PT!L64,PT!L65))</f>
        <v>0</v>
      </c>
      <c r="L39" s="284">
        <f ca="1">IF(($A39=""),"",SUM(PT!M64,PT!M65))</f>
        <v>1</v>
      </c>
      <c r="M39" s="284">
        <f ca="1">IF(($A39=""),"",SUM(PT!N64,PT!N65))</f>
        <v>1</v>
      </c>
      <c r="N39" s="284">
        <f ca="1">IF(($A39=""),"",SUM(PT!O64,PT!O65))</f>
        <v>0</v>
      </c>
      <c r="O39" s="284">
        <f ca="1">IF(($A39=""),"",SUM(PT!P64,PT!P65))</f>
        <v>0</v>
      </c>
      <c r="P39" s="284">
        <f ca="1">IF(($A39=""),"",SUM(PT!Q64,PT!Q65))</f>
        <v>0</v>
      </c>
      <c r="Q39" s="284">
        <f ca="1">IF(($A39=""),"",SUM(PT!R64,PT!R65))</f>
        <v>0</v>
      </c>
      <c r="R39" s="284">
        <f ca="1">IF(($A39=""),"",SUM(PT!S64,PT!S65))</f>
        <v>0</v>
      </c>
      <c r="S39" s="284">
        <f ca="1">IF(($A39=""),"",SUM(PT!T64,PT!T65))</f>
        <v>0</v>
      </c>
      <c r="T39" s="326">
        <f t="shared" si="4"/>
        <v>2</v>
      </c>
      <c r="U39" s="491">
        <f ca="1">IF(($A39=""),"",SUM(PT!V64,PT!V65))</f>
        <v>2</v>
      </c>
      <c r="V39" s="261" t="str">
        <f ca="1">IF(($A39=""),"",PT!AJ65)</f>
        <v/>
      </c>
      <c r="W39" s="87"/>
      <c r="X39" s="245">
        <f ca="1">'Bout Summary'!F34</f>
        <v>19</v>
      </c>
      <c r="Y39" s="106">
        <f t="shared" si="5"/>
        <v>0.10526315789473684</v>
      </c>
      <c r="Z39" s="446"/>
    </row>
    <row r="40" spans="1:30" ht="24.75" customHeight="1">
      <c r="A40" s="533" t="str">
        <f ca="1">IF((IBRF!H18=""),"",IBRF!H18)</f>
        <v>462</v>
      </c>
      <c r="B40" s="917" t="str">
        <f ca="1">IF((IBRF!I18=""),"",IBRF!I18)</f>
        <v>ANOMALY</v>
      </c>
      <c r="C40" s="918"/>
      <c r="D40" s="311">
        <f ca="1">IF(($A40=""),"",SUM(PT!E66,PT!E67))</f>
        <v>0</v>
      </c>
      <c r="E40" s="343">
        <f ca="1">IF(($A40=""),"",SUM(PT!F66,PT!F67))</f>
        <v>0</v>
      </c>
      <c r="F40" s="343">
        <f ca="1">IF(($A40=""),"",SUM(PT!G66,PT!G67))</f>
        <v>0</v>
      </c>
      <c r="G40" s="343">
        <f ca="1">IF(($A40=""),"",SUM(PT!H66,PT!H67))</f>
        <v>0</v>
      </c>
      <c r="H40" s="343">
        <f ca="1">IF(($A40=""),"",SUM(PT!I66,PT!I67))</f>
        <v>0</v>
      </c>
      <c r="I40" s="343">
        <f ca="1">IF(($A40=""),"",SUM(PT!J66,PT!J67))</f>
        <v>0</v>
      </c>
      <c r="J40" s="343">
        <f ca="1">IF(($A40=""),"",SUM(PT!K66,PT!K67))</f>
        <v>0</v>
      </c>
      <c r="K40" s="343">
        <f ca="1">IF(($A40=""),"",SUM(PT!L66,PT!L67))</f>
        <v>0</v>
      </c>
      <c r="L40" s="343">
        <f ca="1">IF(($A40=""),"",SUM(PT!M66,PT!M67))</f>
        <v>0</v>
      </c>
      <c r="M40" s="343">
        <f ca="1">IF(($A40=""),"",SUM(PT!N66,PT!N67))</f>
        <v>0</v>
      </c>
      <c r="N40" s="343">
        <f ca="1">IF(($A40=""),"",SUM(PT!O66,PT!O67))</f>
        <v>1</v>
      </c>
      <c r="O40" s="343">
        <f ca="1">IF(($A40=""),"",SUM(PT!P66,PT!P67))</f>
        <v>0</v>
      </c>
      <c r="P40" s="343">
        <f ca="1">IF(($A40=""),"",SUM(PT!Q66,PT!Q67))</f>
        <v>0</v>
      </c>
      <c r="Q40" s="343">
        <f ca="1">IF(($A40=""),"",SUM(PT!R66,PT!R67))</f>
        <v>0</v>
      </c>
      <c r="R40" s="343">
        <f ca="1">IF(($A40=""),"",SUM(PT!S66,PT!S67))</f>
        <v>0</v>
      </c>
      <c r="S40" s="343">
        <f ca="1">IF(($A40=""),"",SUM(PT!T66,PT!T67))</f>
        <v>0</v>
      </c>
      <c r="T40" s="373">
        <f t="shared" si="4"/>
        <v>1</v>
      </c>
      <c r="U40" s="452">
        <f ca="1">IF(($A40=""),"",SUM(PT!V66,PT!V67))</f>
        <v>1</v>
      </c>
      <c r="V40" s="311" t="str">
        <f ca="1">IF(($A40=""),"",PT!AJ67)</f>
        <v/>
      </c>
      <c r="W40" s="12"/>
      <c r="X40" s="493">
        <f ca="1">'Bout Summary'!F35</f>
        <v>10</v>
      </c>
      <c r="Y40" s="89">
        <f t="shared" si="5"/>
        <v>0.1</v>
      </c>
      <c r="Z40" s="446"/>
    </row>
    <row r="41" spans="1:30" ht="24.75" customHeight="1">
      <c r="A41" s="505" t="str">
        <f ca="1">IF((IBRF!H19=""),"",IBRF!H19)</f>
        <v>620</v>
      </c>
      <c r="B41" s="908" t="str">
        <f ca="1">IF((IBRF!I19=""),"",IBRF!I19)</f>
        <v>LAZER BEAM</v>
      </c>
      <c r="C41" s="909"/>
      <c r="D41" s="143">
        <f ca="1">IF(($A41=""),"",SUM(PT!E68,PT!E69))</f>
        <v>0</v>
      </c>
      <c r="E41" s="284">
        <f ca="1">IF(($A41=""),"",SUM(PT!F68,PT!F69))</f>
        <v>0</v>
      </c>
      <c r="F41" s="284">
        <f ca="1">IF(($A41=""),"",SUM(PT!G68,PT!G69))</f>
        <v>0</v>
      </c>
      <c r="G41" s="284">
        <f ca="1">IF(($A41=""),"",SUM(PT!H68,PT!H69))</f>
        <v>0</v>
      </c>
      <c r="H41" s="284">
        <f ca="1">IF(($A41=""),"",SUM(PT!I68,PT!I69))</f>
        <v>0</v>
      </c>
      <c r="I41" s="284">
        <f ca="1">IF(($A41=""),"",SUM(PT!J68,PT!J69))</f>
        <v>0</v>
      </c>
      <c r="J41" s="284">
        <f ca="1">IF(($A41=""),"",SUM(PT!K68,PT!K69))</f>
        <v>0</v>
      </c>
      <c r="K41" s="284">
        <f ca="1">IF(($A41=""),"",SUM(PT!L68,PT!L69))</f>
        <v>0</v>
      </c>
      <c r="L41" s="284">
        <f ca="1">IF(($A41=""),"",SUM(PT!M68,PT!M69))</f>
        <v>0</v>
      </c>
      <c r="M41" s="284">
        <f ca="1">IF(($A41=""),"",SUM(PT!N68,PT!N69))</f>
        <v>0</v>
      </c>
      <c r="N41" s="284">
        <f ca="1">IF(($A41=""),"",SUM(PT!O68,PT!O69))</f>
        <v>1</v>
      </c>
      <c r="O41" s="284">
        <f ca="1">IF(($A41=""),"",SUM(PT!P68,PT!P69))</f>
        <v>0</v>
      </c>
      <c r="P41" s="284">
        <f ca="1">IF(($A41=""),"",SUM(PT!Q68,PT!Q69))</f>
        <v>0</v>
      </c>
      <c r="Q41" s="284">
        <f ca="1">IF(($A41=""),"",SUM(PT!R68,PT!R69))</f>
        <v>0</v>
      </c>
      <c r="R41" s="284">
        <f ca="1">IF(($A41=""),"",SUM(PT!S68,PT!S69))</f>
        <v>0</v>
      </c>
      <c r="S41" s="284">
        <f ca="1">IF(($A41=""),"",SUM(PT!T68,PT!T69))</f>
        <v>0</v>
      </c>
      <c r="T41" s="326">
        <f t="shared" si="4"/>
        <v>1</v>
      </c>
      <c r="U41" s="491">
        <f ca="1">IF(($A41=""),"",SUM(PT!V68,PT!V69))</f>
        <v>1</v>
      </c>
      <c r="V41" s="261" t="str">
        <f ca="1">IF(($A41=""),"",PT!AJ69)</f>
        <v/>
      </c>
      <c r="W41" s="87"/>
      <c r="X41" s="245">
        <f ca="1">'Bout Summary'!F36</f>
        <v>6</v>
      </c>
      <c r="Y41" s="106">
        <f t="shared" si="5"/>
        <v>0.16666666666666666</v>
      </c>
      <c r="Z41" s="446"/>
    </row>
    <row r="42" spans="1:30" ht="24.75" customHeight="1">
      <c r="A42" s="533" t="str">
        <f ca="1">IF((IBRF!H20=""),"",IBRF!H20)</f>
        <v>666</v>
      </c>
      <c r="B42" s="917" t="str">
        <f ca="1">IF((IBRF!I20=""),"",IBRF!I20)</f>
        <v>ALLY SIN SHOVERLAND</v>
      </c>
      <c r="C42" s="918"/>
      <c r="D42" s="311">
        <f ca="1">IF(($A42=""),"",SUM(PT!E70,PT!E71))</f>
        <v>0</v>
      </c>
      <c r="E42" s="343">
        <f ca="1">IF(($A42=""),"",SUM(PT!F70,PT!F71))</f>
        <v>0</v>
      </c>
      <c r="F42" s="343">
        <f ca="1">IF(($A42=""),"",SUM(PT!G70,PT!G71))</f>
        <v>0</v>
      </c>
      <c r="G42" s="343">
        <f ca="1">IF(($A42=""),"",SUM(PT!H70,PT!H71))</f>
        <v>0</v>
      </c>
      <c r="H42" s="343">
        <f ca="1">IF(($A42=""),"",SUM(PT!I70,PT!I71))</f>
        <v>0</v>
      </c>
      <c r="I42" s="343">
        <f ca="1">IF(($A42=""),"",SUM(PT!J70,PT!J71))</f>
        <v>0</v>
      </c>
      <c r="J42" s="343">
        <f ca="1">IF(($A42=""),"",SUM(PT!K70,PT!K71))</f>
        <v>0</v>
      </c>
      <c r="K42" s="343">
        <f ca="1">IF(($A42=""),"",SUM(PT!L70,PT!L71))</f>
        <v>0</v>
      </c>
      <c r="L42" s="343">
        <f ca="1">IF(($A42=""),"",SUM(PT!M70,PT!M71))</f>
        <v>0</v>
      </c>
      <c r="M42" s="343">
        <f ca="1">IF(($A42=""),"",SUM(PT!N70,PT!N71))</f>
        <v>0</v>
      </c>
      <c r="N42" s="343">
        <f ca="1">IF(($A42=""),"",SUM(PT!O70,PT!O71))</f>
        <v>1</v>
      </c>
      <c r="O42" s="343">
        <f ca="1">IF(($A42=""),"",SUM(PT!P70,PT!P71))</f>
        <v>0</v>
      </c>
      <c r="P42" s="343">
        <f ca="1">IF(($A42=""),"",SUM(PT!Q70,PT!Q71))</f>
        <v>0</v>
      </c>
      <c r="Q42" s="343">
        <f ca="1">IF(($A42=""),"",SUM(PT!R70,PT!R71))</f>
        <v>0</v>
      </c>
      <c r="R42" s="343">
        <f ca="1">IF(($A42=""),"",SUM(PT!S70,PT!S71))</f>
        <v>0</v>
      </c>
      <c r="S42" s="343">
        <f ca="1">IF(($A42=""),"",SUM(PT!T70,PT!T71))</f>
        <v>0</v>
      </c>
      <c r="T42" s="373">
        <f t="shared" si="4"/>
        <v>1</v>
      </c>
      <c r="U42" s="452">
        <f ca="1">IF(($A42=""),"",SUM(PT!V70,PT!V71))</f>
        <v>1</v>
      </c>
      <c r="V42" s="311" t="str">
        <f ca="1">IF(($A42=""),"",PT!AJ71)</f>
        <v/>
      </c>
      <c r="W42" s="12"/>
      <c r="X42" s="493">
        <f ca="1">'Bout Summary'!F37</f>
        <v>10</v>
      </c>
      <c r="Y42" s="89">
        <f t="shared" si="5"/>
        <v>0.1</v>
      </c>
      <c r="Z42" s="446"/>
      <c r="AA42" s="135"/>
      <c r="AB42" s="135"/>
      <c r="AC42" s="135"/>
      <c r="AD42" s="135"/>
    </row>
    <row r="43" spans="1:30" ht="24.75" customHeight="1">
      <c r="A43" s="505" t="str">
        <f ca="1">IF((IBRF!H21=""),"",IBRF!H21)</f>
        <v>B00M</v>
      </c>
      <c r="B43" s="908" t="str">
        <f ca="1">IF((IBRF!I21=""),"",IBRF!I21)</f>
        <v>DOOM SHAKALAKA</v>
      </c>
      <c r="C43" s="909"/>
      <c r="D43" s="143">
        <f ca="1">IF(($A43=""),"",SUM(PT!E72,PT!E73))</f>
        <v>0</v>
      </c>
      <c r="E43" s="284">
        <f ca="1">IF(($A43=""),"",SUM(PT!F72,PT!F73))</f>
        <v>0</v>
      </c>
      <c r="F43" s="284">
        <f ca="1">IF(($A43=""),"",SUM(PT!G72,PT!G73))</f>
        <v>0</v>
      </c>
      <c r="G43" s="284">
        <f ca="1">IF(($A43=""),"",SUM(PT!H72,PT!H73))</f>
        <v>0</v>
      </c>
      <c r="H43" s="284">
        <f ca="1">IF(($A43=""),"",SUM(PT!I72,PT!I73))</f>
        <v>0</v>
      </c>
      <c r="I43" s="284">
        <f ca="1">IF(($A43=""),"",SUM(PT!J72,PT!J73))</f>
        <v>0</v>
      </c>
      <c r="J43" s="284">
        <f ca="1">IF(($A43=""),"",SUM(PT!K72,PT!K73))</f>
        <v>0</v>
      </c>
      <c r="K43" s="284">
        <f ca="1">IF(($A43=""),"",SUM(PT!L72,PT!L73))</f>
        <v>0</v>
      </c>
      <c r="L43" s="284">
        <f ca="1">IF(($A43=""),"",SUM(PT!M72,PT!M73))</f>
        <v>0</v>
      </c>
      <c r="M43" s="284">
        <f ca="1">IF(($A43=""),"",SUM(PT!N72,PT!N73))</f>
        <v>0</v>
      </c>
      <c r="N43" s="284">
        <f ca="1">IF(($A43=""),"",SUM(PT!O72,PT!O73))</f>
        <v>0</v>
      </c>
      <c r="O43" s="284">
        <f ca="1">IF(($A43=""),"",SUM(PT!P72,PT!P73))</f>
        <v>0</v>
      </c>
      <c r="P43" s="284">
        <f ca="1">IF(($A43=""),"",SUM(PT!Q72,PT!Q73))</f>
        <v>1</v>
      </c>
      <c r="Q43" s="284">
        <f ca="1">IF(($A43=""),"",SUM(PT!R72,PT!R73))</f>
        <v>0</v>
      </c>
      <c r="R43" s="284">
        <f ca="1">IF(($A43=""),"",SUM(PT!S72,PT!S73))</f>
        <v>0</v>
      </c>
      <c r="S43" s="284">
        <f ca="1">IF(($A43=""),"",SUM(PT!T72,PT!T73))</f>
        <v>0</v>
      </c>
      <c r="T43" s="326">
        <f t="shared" si="4"/>
        <v>1</v>
      </c>
      <c r="U43" s="491">
        <f ca="1">IF(($A43=""),"",SUM(PT!V72,PT!V73))</f>
        <v>1</v>
      </c>
      <c r="V43" s="261" t="str">
        <f ca="1">IF(($A43=""),"",PT!AJ73)</f>
        <v/>
      </c>
      <c r="W43" s="87"/>
      <c r="X43" s="245">
        <f ca="1">'Bout Summary'!F38</f>
        <v>17</v>
      </c>
      <c r="Y43" s="106">
        <f t="shared" si="5"/>
        <v>5.8823529411764705E-2</v>
      </c>
      <c r="Z43" s="446"/>
      <c r="AA43" s="135"/>
      <c r="AB43" s="135"/>
      <c r="AC43" s="135"/>
      <c r="AD43" s="135"/>
    </row>
    <row r="44" spans="1:30" ht="24.75" customHeight="1">
      <c r="A44" s="533" t="str">
        <f ca="1">IF((IBRF!H22=""),"",IBRF!H22)</f>
        <v>N20</v>
      </c>
      <c r="B44" s="917" t="str">
        <f ca="1">IF((IBRF!I22=""),"",IBRF!I22)</f>
        <v>COOL WHIP</v>
      </c>
      <c r="C44" s="918"/>
      <c r="D44" s="311">
        <f ca="1">IF(($A44=""),"",SUM(PT!E74,PT!E75))</f>
        <v>0</v>
      </c>
      <c r="E44" s="343">
        <f ca="1">IF(($A44=""),"",SUM(PT!F74,PT!F75))</f>
        <v>0</v>
      </c>
      <c r="F44" s="343">
        <f ca="1">IF(($A44=""),"",SUM(PT!G74,PT!G75))</f>
        <v>0</v>
      </c>
      <c r="G44" s="343">
        <f ca="1">IF(($A44=""),"",SUM(PT!H74,PT!H75))</f>
        <v>0</v>
      </c>
      <c r="H44" s="343">
        <f ca="1">IF(($A44=""),"",SUM(PT!I74,PT!I75))</f>
        <v>1</v>
      </c>
      <c r="I44" s="343">
        <f ca="1">IF(($A44=""),"",SUM(PT!J74,PT!J75))</f>
        <v>0</v>
      </c>
      <c r="J44" s="343">
        <f ca="1">IF(($A44=""),"",SUM(PT!K74,PT!K75))</f>
        <v>0</v>
      </c>
      <c r="K44" s="343">
        <f ca="1">IF(($A44=""),"",SUM(PT!L74,PT!L75))</f>
        <v>0</v>
      </c>
      <c r="L44" s="343">
        <f ca="1">IF(($A44=""),"",SUM(PT!M74,PT!M75))</f>
        <v>0</v>
      </c>
      <c r="M44" s="343">
        <f ca="1">IF(($A44=""),"",SUM(PT!N74,PT!N75))</f>
        <v>0</v>
      </c>
      <c r="N44" s="343">
        <f ca="1">IF(($A44=""),"",SUM(PT!O74,PT!O75))</f>
        <v>0</v>
      </c>
      <c r="O44" s="343">
        <f ca="1">IF(($A44=""),"",SUM(PT!P74,PT!P75))</f>
        <v>0</v>
      </c>
      <c r="P44" s="343">
        <f ca="1">IF(($A44=""),"",SUM(PT!Q74,PT!Q75))</f>
        <v>1</v>
      </c>
      <c r="Q44" s="343">
        <f ca="1">IF(($A44=""),"",SUM(PT!R74,PT!R75))</f>
        <v>0</v>
      </c>
      <c r="R44" s="343">
        <f ca="1">IF(($A44=""),"",SUM(PT!S74,PT!S75))</f>
        <v>0</v>
      </c>
      <c r="S44" s="343">
        <f ca="1">IF(($A44=""),"",SUM(PT!T74,PT!T75))</f>
        <v>0</v>
      </c>
      <c r="T44" s="373">
        <f t="shared" si="4"/>
        <v>2</v>
      </c>
      <c r="U44" s="452">
        <f ca="1">IF(($A44=""),"",SUM(PT!V74,PT!V75))</f>
        <v>2</v>
      </c>
      <c r="V44" s="311" t="str">
        <f ca="1">IF(($A44=""),"",PT!AJ75)</f>
        <v/>
      </c>
      <c r="W44" s="12"/>
      <c r="X44" s="493">
        <f ca="1">'Bout Summary'!F39</f>
        <v>14</v>
      </c>
      <c r="Y44" s="89">
        <f t="shared" si="5"/>
        <v>0.14285714285714285</v>
      </c>
      <c r="Z44" s="446"/>
      <c r="AA44" s="135"/>
      <c r="AB44" s="135"/>
      <c r="AC44" s="135"/>
      <c r="AD44" s="135"/>
    </row>
    <row r="45" spans="1:30" ht="24.75" customHeight="1">
      <c r="A45" s="505" t="str">
        <f ca="1">IF((IBRF!H23=""),"",IBRF!H23)</f>
        <v>W00T</v>
      </c>
      <c r="B45" s="908" t="str">
        <f ca="1">IF((IBRF!I23=""),"",IBRF!I23)</f>
        <v>GENNIFERAL</v>
      </c>
      <c r="C45" s="909"/>
      <c r="D45" s="143">
        <f ca="1">IF(($A45=""),"",SUM(PT!E76,PT!E77))</f>
        <v>0</v>
      </c>
      <c r="E45" s="284">
        <f ca="1">IF(($A45=""),"",SUM(PT!F76,PT!F77))</f>
        <v>0</v>
      </c>
      <c r="F45" s="284">
        <f ca="1">IF(($A45=""),"",SUM(PT!G76,PT!G77))</f>
        <v>0</v>
      </c>
      <c r="G45" s="284">
        <f ca="1">IF(($A45=""),"",SUM(PT!H76,PT!H77))</f>
        <v>0</v>
      </c>
      <c r="H45" s="284">
        <f ca="1">IF(($A45=""),"",SUM(PT!I76,PT!I77))</f>
        <v>0</v>
      </c>
      <c r="I45" s="284">
        <f ca="1">IF(($A45=""),"",SUM(PT!J76,PT!J77))</f>
        <v>0</v>
      </c>
      <c r="J45" s="284">
        <f ca="1">IF(($A45=""),"",SUM(PT!K76,PT!K77))</f>
        <v>0</v>
      </c>
      <c r="K45" s="284">
        <f ca="1">IF(($A45=""),"",SUM(PT!L76,PT!L77))</f>
        <v>0</v>
      </c>
      <c r="L45" s="284">
        <f ca="1">IF(($A45=""),"",SUM(PT!M76,PT!M77))</f>
        <v>0</v>
      </c>
      <c r="M45" s="284">
        <f ca="1">IF(($A45=""),"",SUM(PT!N76,PT!N77))</f>
        <v>0</v>
      </c>
      <c r="N45" s="284">
        <f ca="1">IF(($A45=""),"",SUM(PT!O76,PT!O77))</f>
        <v>0</v>
      </c>
      <c r="O45" s="284">
        <f ca="1">IF(($A45=""),"",SUM(PT!P76,PT!P77))</f>
        <v>0</v>
      </c>
      <c r="P45" s="284">
        <f ca="1">IF(($A45=""),"",SUM(PT!Q76,PT!Q77))</f>
        <v>0</v>
      </c>
      <c r="Q45" s="284">
        <f ca="1">IF(($A45=""),"",SUM(PT!R76,PT!R77))</f>
        <v>0</v>
      </c>
      <c r="R45" s="284">
        <f ca="1">IF(($A45=""),"",SUM(PT!S76,PT!S77))</f>
        <v>0</v>
      </c>
      <c r="S45" s="284">
        <f ca="1">IF(($A45=""),"",SUM(PT!T76,PT!T77))</f>
        <v>0</v>
      </c>
      <c r="T45" s="326">
        <f t="shared" si="4"/>
        <v>0</v>
      </c>
      <c r="U45" s="491">
        <f ca="1">IF(($A45=""),"",SUM(PT!V76,PT!V77))</f>
        <v>0</v>
      </c>
      <c r="V45" s="261" t="str">
        <f ca="1">IF(($A45=""),"",PT!AJ77)</f>
        <v/>
      </c>
      <c r="W45" s="87"/>
      <c r="X45" s="245">
        <f ca="1">'Bout Summary'!F40</f>
        <v>9</v>
      </c>
      <c r="Y45" s="106">
        <f t="shared" si="5"/>
        <v>0</v>
      </c>
      <c r="Z45" s="446"/>
      <c r="AA45" s="135"/>
      <c r="AB45" s="135"/>
      <c r="AC45" s="135"/>
      <c r="AD45" s="135"/>
    </row>
    <row r="46" spans="1:30" ht="24.75" customHeight="1">
      <c r="A46" s="533" t="str">
        <f ca="1">IF((IBRF!H24=""),"",IBRF!H24)</f>
        <v>8</v>
      </c>
      <c r="B46" s="917" t="str">
        <f ca="1">IF((IBRF!I24=""),"",IBRF!I24)</f>
        <v>GHETTO BARBIE (ALT)</v>
      </c>
      <c r="C46" s="918"/>
      <c r="D46" s="311">
        <f ca="1">IF(($A46=""),"",SUM(PT!E78,PT!E79))</f>
        <v>0</v>
      </c>
      <c r="E46" s="343">
        <f ca="1">IF(($A46=""),"",SUM(PT!F78,PT!F79))</f>
        <v>0</v>
      </c>
      <c r="F46" s="343">
        <f ca="1">IF(($A46=""),"",SUM(PT!G78,PT!G79))</f>
        <v>0</v>
      </c>
      <c r="G46" s="343">
        <f ca="1">IF(($A46=""),"",SUM(PT!H78,PT!H79))</f>
        <v>0</v>
      </c>
      <c r="H46" s="343">
        <f ca="1">IF(($A46=""),"",SUM(PT!I78,PT!I79))</f>
        <v>0</v>
      </c>
      <c r="I46" s="343">
        <f ca="1">IF(($A46=""),"",SUM(PT!J78,PT!J79))</f>
        <v>0</v>
      </c>
      <c r="J46" s="343">
        <f ca="1">IF(($A46=""),"",SUM(PT!K78,PT!K79))</f>
        <v>0</v>
      </c>
      <c r="K46" s="343">
        <f ca="1">IF(($A46=""),"",SUM(PT!L78,PT!L79))</f>
        <v>0</v>
      </c>
      <c r="L46" s="343">
        <f ca="1">IF(($A46=""),"",SUM(PT!M78,PT!M79))</f>
        <v>0</v>
      </c>
      <c r="M46" s="343">
        <f ca="1">IF(($A46=""),"",SUM(PT!N78,PT!N79))</f>
        <v>0</v>
      </c>
      <c r="N46" s="343">
        <f ca="1">IF(($A46=""),"",SUM(PT!O78,PT!O79))</f>
        <v>0</v>
      </c>
      <c r="O46" s="343">
        <f ca="1">IF(($A46=""),"",SUM(PT!P78,PT!P79))</f>
        <v>0</v>
      </c>
      <c r="P46" s="343">
        <f ca="1">IF(($A46=""),"",SUM(PT!Q78,PT!Q79))</f>
        <v>0</v>
      </c>
      <c r="Q46" s="343">
        <f ca="1">IF(($A46=""),"",SUM(PT!R78,PT!R79))</f>
        <v>0</v>
      </c>
      <c r="R46" s="343">
        <f ca="1">IF(($A46=""),"",SUM(PT!S78,PT!S79))</f>
        <v>0</v>
      </c>
      <c r="S46" s="343">
        <f ca="1">IF(($A46=""),"",SUM(PT!T78,PT!T79))</f>
        <v>0</v>
      </c>
      <c r="T46" s="373">
        <f t="shared" si="4"/>
        <v>0</v>
      </c>
      <c r="U46" s="452">
        <f ca="1">IF(($A46=""),"",SUM(PT!V78,PT!V79))</f>
        <v>0</v>
      </c>
      <c r="V46" s="311" t="str">
        <f ca="1">IF(($A46=""),"",PT!AJ79)</f>
        <v/>
      </c>
      <c r="W46" s="12"/>
      <c r="X46" s="493">
        <f ca="1">'Bout Summary'!F41</f>
        <v>0</v>
      </c>
      <c r="Y46" s="89" t="str">
        <f t="shared" si="5"/>
        <v/>
      </c>
      <c r="Z46" s="446"/>
      <c r="AA46" s="135"/>
      <c r="AB46" s="135"/>
      <c r="AC46" s="135"/>
      <c r="AD46" s="135"/>
    </row>
    <row r="47" spans="1:30" ht="24.75" customHeight="1">
      <c r="A47" s="505" t="str">
        <f ca="1">IF((IBRF!H25=""),"",IBRF!H25)</f>
        <v>MGS4</v>
      </c>
      <c r="B47" s="908" t="str">
        <f ca="1">IF((IBRF!I25=""),"",IBRF!I25)</f>
        <v>MERYL SLAUGHTERBURGH (ALT)</v>
      </c>
      <c r="C47" s="909"/>
      <c r="D47" s="143">
        <f ca="1">IF(($A47=""),"",SUM(PT!E80,PT!E81))</f>
        <v>0</v>
      </c>
      <c r="E47" s="284">
        <f ca="1">IF(($A47=""),"",SUM(PT!F80,PT!F81))</f>
        <v>0</v>
      </c>
      <c r="F47" s="284">
        <f ca="1">IF(($A47=""),"",SUM(PT!G80,PT!G81))</f>
        <v>0</v>
      </c>
      <c r="G47" s="284">
        <f ca="1">IF(($A47=""),"",SUM(PT!H80,PT!H81))</f>
        <v>0</v>
      </c>
      <c r="H47" s="284">
        <f ca="1">IF(($A47=""),"",SUM(PT!I80,PT!I81))</f>
        <v>0</v>
      </c>
      <c r="I47" s="284">
        <f ca="1">IF(($A47=""),"",SUM(PT!J80,PT!J81))</f>
        <v>0</v>
      </c>
      <c r="J47" s="284">
        <f ca="1">IF(($A47=""),"",SUM(PT!K80,PT!K81))</f>
        <v>0</v>
      </c>
      <c r="K47" s="284">
        <f ca="1">IF(($A47=""),"",SUM(PT!L80,PT!L81))</f>
        <v>0</v>
      </c>
      <c r="L47" s="284">
        <f ca="1">IF(($A47=""),"",SUM(PT!M80,PT!M81))</f>
        <v>0</v>
      </c>
      <c r="M47" s="284">
        <f ca="1">IF(($A47=""),"",SUM(PT!N80,PT!N81))</f>
        <v>0</v>
      </c>
      <c r="N47" s="284">
        <f ca="1">IF(($A47=""),"",SUM(PT!O80,PT!O81))</f>
        <v>0</v>
      </c>
      <c r="O47" s="284">
        <f ca="1">IF(($A47=""),"",SUM(PT!P80,PT!P81))</f>
        <v>0</v>
      </c>
      <c r="P47" s="284">
        <f ca="1">IF(($A47=""),"",SUM(PT!Q80,PT!Q81))</f>
        <v>0</v>
      </c>
      <c r="Q47" s="284">
        <f ca="1">IF(($A47=""),"",SUM(PT!R80,PT!R81))</f>
        <v>0</v>
      </c>
      <c r="R47" s="284">
        <f ca="1">IF(($A47=""),"",SUM(PT!S80,PT!S81))</f>
        <v>0</v>
      </c>
      <c r="S47" s="284">
        <f ca="1">IF(($A47=""),"",SUM(PT!T80,PT!T81))</f>
        <v>0</v>
      </c>
      <c r="T47" s="326">
        <f t="shared" si="4"/>
        <v>0</v>
      </c>
      <c r="U47" s="491">
        <f ca="1">IF(($A47=""),"",SUM(PT!V80,PT!V81))</f>
        <v>0</v>
      </c>
      <c r="V47" s="261" t="str">
        <f ca="1">IF(($A47=""),"",PT!AJ81)</f>
        <v/>
      </c>
      <c r="W47" s="87"/>
      <c r="X47" s="245">
        <f ca="1">'Bout Summary'!F42</f>
        <v>3</v>
      </c>
      <c r="Y47" s="106">
        <f t="shared" si="5"/>
        <v>0</v>
      </c>
      <c r="Z47" s="446"/>
      <c r="AA47" s="135"/>
      <c r="AB47" s="135"/>
      <c r="AC47" s="135"/>
      <c r="AD47" s="135"/>
    </row>
    <row r="48" spans="1:30" ht="24.75" customHeight="1">
      <c r="A48" s="533" t="str">
        <f ca="1">IF((IBRF!H26=""),"",IBRF!H26)</f>
        <v/>
      </c>
      <c r="B48" s="917" t="str">
        <f ca="1">IF((IBRF!I26=""),"",IBRF!I26)</f>
        <v/>
      </c>
      <c r="C48" s="918"/>
      <c r="D48" s="311" t="str">
        <f ca="1">IF(($A48=""),"",SUM(PT!E82,PT!E83))</f>
        <v/>
      </c>
      <c r="E48" s="343" t="str">
        <f ca="1">IF(($A48=""),"",SUM(PT!F82,PT!F83))</f>
        <v/>
      </c>
      <c r="F48" s="343" t="str">
        <f ca="1">IF(($A48=""),"",SUM(PT!G82,PT!G83))</f>
        <v/>
      </c>
      <c r="G48" s="343" t="str">
        <f ca="1">IF(($A48=""),"",SUM(PT!H82,PT!H83))</f>
        <v/>
      </c>
      <c r="H48" s="343" t="str">
        <f ca="1">IF(($A48=""),"",SUM(PT!I82,PT!I83))</f>
        <v/>
      </c>
      <c r="I48" s="343" t="str">
        <f ca="1">IF(($A48=""),"",SUM(PT!J82,PT!J83))</f>
        <v/>
      </c>
      <c r="J48" s="343" t="str">
        <f ca="1">IF(($A48=""),"",SUM(PT!K82,PT!K83))</f>
        <v/>
      </c>
      <c r="K48" s="343" t="str">
        <f ca="1">IF(($A48=""),"",SUM(PT!L82,PT!L83))</f>
        <v/>
      </c>
      <c r="L48" s="343" t="str">
        <f ca="1">IF(($A48=""),"",SUM(PT!M82,PT!M83))</f>
        <v/>
      </c>
      <c r="M48" s="343" t="str">
        <f ca="1">IF(($A48=""),"",SUM(PT!N82,PT!N83))</f>
        <v/>
      </c>
      <c r="N48" s="343" t="str">
        <f ca="1">IF(($A48=""),"",SUM(PT!O82,PT!O83))</f>
        <v/>
      </c>
      <c r="O48" s="343" t="str">
        <f ca="1">IF(($A48=""),"",SUM(PT!P82,PT!P83))</f>
        <v/>
      </c>
      <c r="P48" s="343" t="str">
        <f ca="1">IF(($A48=""),"",SUM(PT!Q82,PT!Q83))</f>
        <v/>
      </c>
      <c r="Q48" s="343" t="str">
        <f ca="1">IF(($A48=""),"",SUM(PT!R82,PT!R83))</f>
        <v/>
      </c>
      <c r="R48" s="343" t="str">
        <f ca="1">IF(($A48=""),"",SUM(PT!S82,PT!S83))</f>
        <v/>
      </c>
      <c r="S48" s="343" t="str">
        <f ca="1">IF(($A48=""),"",SUM(PT!T82,PT!T83))</f>
        <v/>
      </c>
      <c r="T48" s="373" t="str">
        <f t="shared" si="4"/>
        <v/>
      </c>
      <c r="U48" s="452" t="str">
        <f ca="1">IF(($A48=""),"",SUM(PT!V82,PT!V83))</f>
        <v/>
      </c>
      <c r="V48" s="311" t="str">
        <f ca="1">IF(($A48=""),"",PT!AJ83)</f>
        <v/>
      </c>
      <c r="W48" s="12"/>
      <c r="X48" s="493" t="str">
        <f ca="1">'Bout Summary'!F43</f>
        <v/>
      </c>
      <c r="Y48" s="89" t="str">
        <f t="shared" si="5"/>
        <v/>
      </c>
      <c r="Z48" s="446"/>
      <c r="AA48" s="135"/>
      <c r="AB48" s="135"/>
      <c r="AC48" s="135"/>
      <c r="AD48" s="135"/>
    </row>
    <row r="49" spans="1:30" ht="24.75" customHeight="1">
      <c r="A49" s="505" t="str">
        <f ca="1">IF((IBRF!H27=""),"",IBRF!H27)</f>
        <v/>
      </c>
      <c r="B49" s="908" t="str">
        <f ca="1">IF((IBRF!I27=""),"",IBRF!I27)</f>
        <v/>
      </c>
      <c r="C49" s="909"/>
      <c r="D49" s="143" t="str">
        <f ca="1">IF(($A49=""),"",SUM(PT!E84,PT!E85))</f>
        <v/>
      </c>
      <c r="E49" s="284" t="str">
        <f ca="1">IF(($A49=""),"",SUM(PT!F84,PT!F85))</f>
        <v/>
      </c>
      <c r="F49" s="284" t="str">
        <f ca="1">IF(($A49=""),"",SUM(PT!G84,PT!G85))</f>
        <v/>
      </c>
      <c r="G49" s="284" t="str">
        <f ca="1">IF(($A49=""),"",SUM(PT!H84,PT!H85))</f>
        <v/>
      </c>
      <c r="H49" s="284" t="str">
        <f ca="1">IF(($A49=""),"",SUM(PT!I84,PT!I85))</f>
        <v/>
      </c>
      <c r="I49" s="284" t="str">
        <f ca="1">IF(($A49=""),"",SUM(PT!J84,PT!J85))</f>
        <v/>
      </c>
      <c r="J49" s="284" t="str">
        <f ca="1">IF(($A49=""),"",SUM(PT!K84,PT!K85))</f>
        <v/>
      </c>
      <c r="K49" s="284" t="str">
        <f ca="1">IF(($A49=""),"",SUM(PT!L84,PT!L85))</f>
        <v/>
      </c>
      <c r="L49" s="284" t="str">
        <f ca="1">IF(($A49=""),"",SUM(PT!M84,PT!M85))</f>
        <v/>
      </c>
      <c r="M49" s="284" t="str">
        <f ca="1">IF(($A49=""),"",SUM(PT!N84,PT!N85))</f>
        <v/>
      </c>
      <c r="N49" s="284" t="str">
        <f ca="1">IF(($A49=""),"",SUM(PT!O84,PT!O85))</f>
        <v/>
      </c>
      <c r="O49" s="284" t="str">
        <f ca="1">IF(($A49=""),"",SUM(PT!P84,PT!P85))</f>
        <v/>
      </c>
      <c r="P49" s="284" t="str">
        <f ca="1">IF(($A49=""),"",SUM(PT!Q84,PT!Q85))</f>
        <v/>
      </c>
      <c r="Q49" s="284" t="str">
        <f ca="1">IF(($A49=""),"",SUM(PT!R84,PT!R85))</f>
        <v/>
      </c>
      <c r="R49" s="284" t="str">
        <f ca="1">IF(($A49=""),"",SUM(PT!S84,PT!S85))</f>
        <v/>
      </c>
      <c r="S49" s="284" t="str">
        <f ca="1">IF(($A49=""),"",SUM(PT!T84,PT!T85))</f>
        <v/>
      </c>
      <c r="T49" s="326" t="str">
        <f t="shared" si="4"/>
        <v/>
      </c>
      <c r="U49" s="491" t="str">
        <f ca="1">IF(($A49=""),"",SUM(PT!V84,PT!V85))</f>
        <v/>
      </c>
      <c r="V49" s="261" t="str">
        <f ca="1">IF(($A49=""),"",PT!AJ85)</f>
        <v/>
      </c>
      <c r="W49" s="87"/>
      <c r="X49" s="245" t="str">
        <f ca="1">'Bout Summary'!F44</f>
        <v/>
      </c>
      <c r="Y49" s="106" t="str">
        <f t="shared" si="5"/>
        <v/>
      </c>
      <c r="Z49" s="446"/>
      <c r="AA49" s="135"/>
      <c r="AB49" s="135"/>
      <c r="AC49" s="135"/>
      <c r="AD49" s="135"/>
    </row>
    <row r="50" spans="1:30" ht="24.75" customHeight="1">
      <c r="A50" s="533" t="str">
        <f ca="1">IF((IBRF!H28=""),"",IBRF!H28)</f>
        <v/>
      </c>
      <c r="B50" s="917" t="str">
        <f ca="1">IF((IBRF!I28=""),"",IBRF!I28)</f>
        <v/>
      </c>
      <c r="C50" s="918"/>
      <c r="D50" s="311" t="str">
        <f ca="1">IF(($A50=""),"",SUM(PT!E86,PT!E87))</f>
        <v/>
      </c>
      <c r="E50" s="343" t="str">
        <f ca="1">IF(($A50=""),"",SUM(PT!F86,PT!F87))</f>
        <v/>
      </c>
      <c r="F50" s="343" t="str">
        <f ca="1">IF(($A50=""),"",SUM(PT!G86,PT!G87))</f>
        <v/>
      </c>
      <c r="G50" s="343" t="str">
        <f ca="1">IF(($A50=""),"",SUM(PT!H86,PT!H87))</f>
        <v/>
      </c>
      <c r="H50" s="343" t="str">
        <f ca="1">IF(($A50=""),"",SUM(PT!I86,PT!I87))</f>
        <v/>
      </c>
      <c r="I50" s="343" t="str">
        <f ca="1">IF(($A50=""),"",SUM(PT!J86,PT!J87))</f>
        <v/>
      </c>
      <c r="J50" s="343" t="str">
        <f ca="1">IF(($A50=""),"",SUM(PT!K86,PT!K87))</f>
        <v/>
      </c>
      <c r="K50" s="343" t="str">
        <f ca="1">IF(($A50=""),"",SUM(PT!L86,PT!L87))</f>
        <v/>
      </c>
      <c r="L50" s="343" t="str">
        <f ca="1">IF(($A50=""),"",SUM(PT!M86,PT!M87))</f>
        <v/>
      </c>
      <c r="M50" s="343" t="str">
        <f ca="1">IF(($A50=""),"",SUM(PT!N86,PT!N87))</f>
        <v/>
      </c>
      <c r="N50" s="343" t="str">
        <f ca="1">IF(($A50=""),"",SUM(PT!O86,PT!O87))</f>
        <v/>
      </c>
      <c r="O50" s="343" t="str">
        <f ca="1">IF(($A50=""),"",SUM(PT!P86,PT!P87))</f>
        <v/>
      </c>
      <c r="P50" s="343" t="str">
        <f ca="1">IF(($A50=""),"",SUM(PT!Q86,PT!Q87))</f>
        <v/>
      </c>
      <c r="Q50" s="343" t="str">
        <f ca="1">IF(($A50=""),"",SUM(PT!R86,PT!R87))</f>
        <v/>
      </c>
      <c r="R50" s="343" t="str">
        <f ca="1">IF(($A50=""),"",SUM(PT!S86,PT!S87))</f>
        <v/>
      </c>
      <c r="S50" s="343" t="str">
        <f ca="1">IF(($A50=""),"",SUM(PT!T86,PT!T87))</f>
        <v/>
      </c>
      <c r="T50" s="373" t="str">
        <f t="shared" si="4"/>
        <v/>
      </c>
      <c r="U50" s="452" t="str">
        <f ca="1">IF(($A50=""),"",SUM(PT!V86,PT!V87))</f>
        <v/>
      </c>
      <c r="V50" s="311" t="str">
        <f ca="1">IF(($A50=""),"",PT!AJ87)</f>
        <v/>
      </c>
      <c r="W50" s="12"/>
      <c r="X50" s="493" t="str">
        <f ca="1">'Bout Summary'!F45</f>
        <v/>
      </c>
      <c r="Y50" s="89" t="str">
        <f t="shared" si="5"/>
        <v/>
      </c>
      <c r="Z50" s="446"/>
      <c r="AA50" s="135"/>
      <c r="AB50" s="135"/>
      <c r="AC50" s="135"/>
      <c r="AD50" s="135"/>
    </row>
    <row r="51" spans="1:30" ht="24.75" customHeight="1">
      <c r="A51" s="505" t="str">
        <f ca="1">IF((IBRF!H29=""),"",IBRF!H29)</f>
        <v/>
      </c>
      <c r="B51" s="908" t="str">
        <f ca="1">IF((IBRF!I29=""),"",IBRF!I29)</f>
        <v/>
      </c>
      <c r="C51" s="909"/>
      <c r="D51" s="143" t="str">
        <f ca="1">IF(($A51=""),"",SUM(PT!E88,PT!E89))</f>
        <v/>
      </c>
      <c r="E51" s="284" t="str">
        <f ca="1">IF(($A51=""),"",SUM(PT!F88,PT!F89))</f>
        <v/>
      </c>
      <c r="F51" s="284" t="str">
        <f ca="1">IF(($A51=""),"",SUM(PT!G88,PT!G89))</f>
        <v/>
      </c>
      <c r="G51" s="284" t="str">
        <f ca="1">IF(($A51=""),"",SUM(PT!H88,PT!H89))</f>
        <v/>
      </c>
      <c r="H51" s="284" t="str">
        <f ca="1">IF(($A51=""),"",SUM(PT!I88,PT!I89))</f>
        <v/>
      </c>
      <c r="I51" s="284" t="str">
        <f ca="1">IF(($A51=""),"",SUM(PT!J88,PT!J89))</f>
        <v/>
      </c>
      <c r="J51" s="284" t="str">
        <f ca="1">IF(($A51=""),"",SUM(PT!K88,PT!K89))</f>
        <v/>
      </c>
      <c r="K51" s="284" t="str">
        <f ca="1">IF(($A51=""),"",SUM(PT!L88,PT!L89))</f>
        <v/>
      </c>
      <c r="L51" s="284" t="str">
        <f ca="1">IF(($A51=""),"",SUM(PT!M88,PT!M89))</f>
        <v/>
      </c>
      <c r="M51" s="284" t="str">
        <f ca="1">IF(($A51=""),"",SUM(PT!N88,PT!N89))</f>
        <v/>
      </c>
      <c r="N51" s="284" t="str">
        <f ca="1">IF(($A51=""),"",SUM(PT!O88,PT!O89))</f>
        <v/>
      </c>
      <c r="O51" s="284" t="str">
        <f ca="1">IF(($A51=""),"",SUM(PT!P88,PT!P89))</f>
        <v/>
      </c>
      <c r="P51" s="284" t="str">
        <f ca="1">IF(($A51=""),"",SUM(PT!Q88,PT!Q89))</f>
        <v/>
      </c>
      <c r="Q51" s="284" t="str">
        <f ca="1">IF(($A51=""),"",SUM(PT!R88,PT!R89))</f>
        <v/>
      </c>
      <c r="R51" s="284" t="str">
        <f ca="1">IF(($A51=""),"",SUM(PT!S88,PT!S89))</f>
        <v/>
      </c>
      <c r="S51" s="284" t="str">
        <f ca="1">IF(($A51=""),"",SUM(PT!T88,PT!T89))</f>
        <v/>
      </c>
      <c r="T51" s="326" t="str">
        <f t="shared" si="4"/>
        <v/>
      </c>
      <c r="U51" s="491" t="str">
        <f ca="1">IF(($A51=""),"",SUM(PT!V88,PT!V89))</f>
        <v/>
      </c>
      <c r="V51" s="261" t="str">
        <f ca="1">IF(($A51=""),"",PT!AJ89)</f>
        <v/>
      </c>
      <c r="W51" s="87"/>
      <c r="X51" s="245" t="str">
        <f ca="1">'Bout Summary'!F46</f>
        <v/>
      </c>
      <c r="Y51" s="106" t="str">
        <f t="shared" si="5"/>
        <v/>
      </c>
      <c r="Z51" s="446"/>
      <c r="AA51" s="135"/>
      <c r="AB51" s="135"/>
      <c r="AC51" s="135"/>
      <c r="AD51" s="135"/>
    </row>
    <row r="52" spans="1:30" ht="24.75" customHeight="1">
      <c r="A52" s="533" t="str">
        <f ca="1">IF((IBRF!H30=""),"",IBRF!H30)</f>
        <v/>
      </c>
      <c r="B52" s="917" t="str">
        <f ca="1">IF((IBRF!I30=""),"",IBRF!I30)</f>
        <v/>
      </c>
      <c r="C52" s="918"/>
      <c r="D52" s="311" t="str">
        <f ca="1">IF(($A52=""),"",SUM(PT!E90,PT!E91))</f>
        <v/>
      </c>
      <c r="E52" s="343" t="str">
        <f ca="1">IF(($A52=""),"",SUM(PT!F90,PT!F91))</f>
        <v/>
      </c>
      <c r="F52" s="343" t="str">
        <f ca="1">IF(($A52=""),"",SUM(PT!G90,PT!G91))</f>
        <v/>
      </c>
      <c r="G52" s="343" t="str">
        <f ca="1">IF(($A52=""),"",SUM(PT!H90,PT!H91))</f>
        <v/>
      </c>
      <c r="H52" s="343" t="str">
        <f ca="1">IF(($A52=""),"",SUM(PT!I90,PT!I91))</f>
        <v/>
      </c>
      <c r="I52" s="343" t="str">
        <f ca="1">IF(($A52=""),"",SUM(PT!J90,PT!J91))</f>
        <v/>
      </c>
      <c r="J52" s="343" t="str">
        <f ca="1">IF(($A52=""),"",SUM(PT!K90,PT!K91))</f>
        <v/>
      </c>
      <c r="K52" s="343" t="str">
        <f ca="1">IF(($A52=""),"",SUM(PT!L90,PT!L91))</f>
        <v/>
      </c>
      <c r="L52" s="343" t="str">
        <f ca="1">IF(($A52=""),"",SUM(PT!M90,PT!M91))</f>
        <v/>
      </c>
      <c r="M52" s="343" t="str">
        <f ca="1">IF(($A52=""),"",SUM(PT!N90,PT!N91))</f>
        <v/>
      </c>
      <c r="N52" s="343" t="str">
        <f ca="1">IF(($A52=""),"",SUM(PT!O90,PT!O91))</f>
        <v/>
      </c>
      <c r="O52" s="343" t="str">
        <f ca="1">IF(($A52=""),"",SUM(PT!P90,PT!P91))</f>
        <v/>
      </c>
      <c r="P52" s="343" t="str">
        <f ca="1">IF(($A52=""),"",SUM(PT!Q90,PT!Q91))</f>
        <v/>
      </c>
      <c r="Q52" s="343" t="str">
        <f ca="1">IF(($A52=""),"",SUM(PT!R90,PT!R91))</f>
        <v/>
      </c>
      <c r="R52" s="343" t="str">
        <f ca="1">IF(($A52=""),"",SUM(PT!S90,PT!S91))</f>
        <v/>
      </c>
      <c r="S52" s="343" t="str">
        <f ca="1">IF(($A52=""),"",SUM(PT!T90,PT!T91))</f>
        <v/>
      </c>
      <c r="T52" s="373" t="str">
        <f t="shared" si="4"/>
        <v/>
      </c>
      <c r="U52" s="452" t="str">
        <f ca="1">IF(($A52=""),"",SUM(PT!V90,PT!V91))</f>
        <v/>
      </c>
      <c r="V52" s="311" t="str">
        <f ca="1">IF(($A52=""),"",PT!AJ91)</f>
        <v/>
      </c>
      <c r="W52" s="12"/>
      <c r="X52" s="493" t="str">
        <f ca="1">'Bout Summary'!F47</f>
        <v/>
      </c>
      <c r="Y52" s="89" t="str">
        <f t="shared" si="5"/>
        <v/>
      </c>
      <c r="Z52" s="446"/>
      <c r="AA52" s="135"/>
      <c r="AB52" s="135"/>
      <c r="AC52" s="135"/>
      <c r="AD52" s="135"/>
    </row>
    <row r="53" spans="1:30" ht="19.5" customHeight="1">
      <c r="A53" s="922"/>
      <c r="B53" s="923"/>
      <c r="C53" s="923"/>
      <c r="D53" s="919" t="s">
        <v>402</v>
      </c>
      <c r="E53" s="919" t="s">
        <v>404</v>
      </c>
      <c r="F53" s="919" t="s">
        <v>407</v>
      </c>
      <c r="G53" s="919" t="s">
        <v>409</v>
      </c>
      <c r="H53" s="919" t="s">
        <v>212</v>
      </c>
      <c r="I53" s="919" t="s">
        <v>213</v>
      </c>
      <c r="J53" s="919" t="s">
        <v>415</v>
      </c>
      <c r="K53" s="919" t="s">
        <v>214</v>
      </c>
      <c r="L53" s="919" t="s">
        <v>215</v>
      </c>
      <c r="M53" s="919" t="s">
        <v>422</v>
      </c>
      <c r="N53" s="919" t="s">
        <v>425</v>
      </c>
      <c r="O53" s="919" t="s">
        <v>216</v>
      </c>
      <c r="P53" s="919" t="s">
        <v>217</v>
      </c>
      <c r="Q53" s="919" t="s">
        <v>218</v>
      </c>
      <c r="R53" s="919" t="s">
        <v>219</v>
      </c>
      <c r="S53" s="919" t="s">
        <v>438</v>
      </c>
      <c r="T53" s="924" t="s">
        <v>220</v>
      </c>
      <c r="U53" s="297"/>
      <c r="V53" s="537">
        <f ca="1">SUM(PT!X94:AI94)</f>
        <v>0</v>
      </c>
      <c r="W53" s="109"/>
      <c r="X53" s="304">
        <f>IF((COUNT(X33:X52)=0),"-",(SUM(X33:X52)/COUNT(X33:X52)))</f>
        <v>13.533333333333333</v>
      </c>
      <c r="Y53" s="396">
        <f>IF((COUNT(Y33:Y52)=0),"-",(SUM(Y33:Y52)/COUNT(Y33:Y52)))</f>
        <v>0.10601194919407331</v>
      </c>
      <c r="Z53" s="73"/>
      <c r="AA53" s="135"/>
      <c r="AB53" s="135"/>
      <c r="AC53" s="135"/>
      <c r="AD53" s="135"/>
    </row>
    <row r="54" spans="1:30" ht="19.5" customHeight="1">
      <c r="A54" s="922"/>
      <c r="B54" s="923"/>
      <c r="C54" s="923"/>
      <c r="D54" s="920"/>
      <c r="E54" s="920"/>
      <c r="F54" s="920"/>
      <c r="G54" s="920"/>
      <c r="H54" s="920"/>
      <c r="I54" s="920"/>
      <c r="J54" s="920"/>
      <c r="K54" s="920"/>
      <c r="L54" s="920"/>
      <c r="M54" s="920"/>
      <c r="N54" s="920"/>
      <c r="O54" s="920"/>
      <c r="P54" s="920"/>
      <c r="Q54" s="920"/>
      <c r="R54" s="920"/>
      <c r="S54" s="920"/>
      <c r="T54" s="925"/>
      <c r="U54" s="67"/>
      <c r="V54" s="940" t="s">
        <v>348</v>
      </c>
      <c r="W54" s="927" t="s">
        <v>349</v>
      </c>
      <c r="X54" s="927"/>
      <c r="Y54" s="927"/>
      <c r="Z54" s="446"/>
      <c r="AA54" s="135"/>
      <c r="AB54" s="135"/>
      <c r="AC54" s="135"/>
      <c r="AD54" s="135"/>
    </row>
    <row r="55" spans="1:30" ht="19.5" customHeight="1">
      <c r="A55" s="922"/>
      <c r="B55" s="923"/>
      <c r="C55" s="923"/>
      <c r="D55" s="921"/>
      <c r="E55" s="921"/>
      <c r="F55" s="921"/>
      <c r="G55" s="921"/>
      <c r="H55" s="921"/>
      <c r="I55" s="921"/>
      <c r="J55" s="921"/>
      <c r="K55" s="921"/>
      <c r="L55" s="921"/>
      <c r="M55" s="921"/>
      <c r="N55" s="921"/>
      <c r="O55" s="921"/>
      <c r="P55" s="921"/>
      <c r="Q55" s="921"/>
      <c r="R55" s="921"/>
      <c r="S55" s="921"/>
      <c r="T55" s="926"/>
      <c r="U55" s="23"/>
      <c r="V55" s="941"/>
      <c r="W55" s="927"/>
      <c r="X55" s="927"/>
      <c r="Y55" s="927"/>
      <c r="Z55" s="446"/>
      <c r="AA55" s="135"/>
      <c r="AB55" s="135"/>
      <c r="AC55" s="135"/>
      <c r="AD55" s="135"/>
    </row>
    <row r="56" spans="1:30" ht="13">
      <c r="A56" s="922" t="s">
        <v>350</v>
      </c>
      <c r="B56" s="922"/>
      <c r="C56" s="928"/>
      <c r="D56" s="432">
        <f t="shared" ref="D56:U56" si="6">SUM(D33:D52)</f>
        <v>3</v>
      </c>
      <c r="E56" s="335">
        <f t="shared" si="6"/>
        <v>0</v>
      </c>
      <c r="F56" s="335">
        <f t="shared" si="6"/>
        <v>1</v>
      </c>
      <c r="G56" s="335">
        <f t="shared" si="6"/>
        <v>0</v>
      </c>
      <c r="H56" s="335">
        <f t="shared" si="6"/>
        <v>3</v>
      </c>
      <c r="I56" s="335">
        <f t="shared" si="6"/>
        <v>0</v>
      </c>
      <c r="J56" s="335">
        <f t="shared" si="6"/>
        <v>4</v>
      </c>
      <c r="K56" s="335">
        <f t="shared" si="6"/>
        <v>0</v>
      </c>
      <c r="L56" s="335">
        <f t="shared" si="6"/>
        <v>1</v>
      </c>
      <c r="M56" s="335">
        <f t="shared" si="6"/>
        <v>1</v>
      </c>
      <c r="N56" s="335">
        <f t="shared" si="6"/>
        <v>8</v>
      </c>
      <c r="O56" s="335">
        <f t="shared" si="6"/>
        <v>0</v>
      </c>
      <c r="P56" s="335">
        <f t="shared" si="6"/>
        <v>3</v>
      </c>
      <c r="Q56" s="335">
        <f t="shared" si="6"/>
        <v>0</v>
      </c>
      <c r="R56" s="335">
        <f t="shared" si="6"/>
        <v>0</v>
      </c>
      <c r="S56" s="335">
        <f t="shared" si="6"/>
        <v>0</v>
      </c>
      <c r="T56" s="335">
        <f t="shared" si="6"/>
        <v>24</v>
      </c>
      <c r="U56" s="119">
        <f t="shared" si="6"/>
        <v>24</v>
      </c>
      <c r="V56" s="929" t="s">
        <v>223</v>
      </c>
      <c r="W56" s="929"/>
      <c r="X56" s="929"/>
      <c r="Y56" s="930"/>
      <c r="Z56" s="446"/>
      <c r="AA56" s="135"/>
      <c r="AB56" s="135"/>
      <c r="AC56" s="135"/>
      <c r="AD56" s="135"/>
    </row>
    <row r="57" spans="1:30" ht="13">
      <c r="A57" s="922"/>
      <c r="B57" s="922"/>
      <c r="C57" s="922"/>
      <c r="D57" s="931" t="s">
        <v>224</v>
      </c>
      <c r="E57" s="931"/>
      <c r="F57" s="931"/>
      <c r="G57" s="931"/>
      <c r="H57" s="931"/>
      <c r="I57" s="931"/>
      <c r="J57" s="932">
        <f ca="1">IF(OR((LU!W3=0),(LU!W102=0)),"",(T56/(LU!W3+LU!W102)))</f>
        <v>0.58536585365853655</v>
      </c>
      <c r="K57" s="933"/>
      <c r="L57" s="934" t="s">
        <v>225</v>
      </c>
      <c r="M57" s="934"/>
      <c r="N57" s="934"/>
      <c r="O57" s="934"/>
      <c r="P57" s="934"/>
      <c r="Q57" s="487"/>
      <c r="R57" s="935">
        <f>IF(((T27+T56)=0),"",(T56/(T27+T56)))</f>
        <v>0.52173913043478259</v>
      </c>
      <c r="S57" s="935"/>
      <c r="T57" s="428"/>
      <c r="U57" s="936">
        <f>IF(((U27+U56)=0),"",(U56/(U27+U56)))</f>
        <v>0.52173913043478259</v>
      </c>
      <c r="V57" s="937" t="s">
        <v>226</v>
      </c>
      <c r="W57" s="937"/>
      <c r="X57" s="937"/>
      <c r="Y57" s="938"/>
      <c r="Z57" s="446"/>
      <c r="AA57" s="135"/>
      <c r="AB57" s="135"/>
      <c r="AC57" s="135"/>
      <c r="AD57" s="135"/>
    </row>
    <row r="58" spans="1:30" ht="13.5" customHeight="1">
      <c r="A58" s="922"/>
      <c r="B58" s="922"/>
      <c r="C58" s="922"/>
      <c r="D58" s="939" t="s">
        <v>227</v>
      </c>
      <c r="E58" s="939"/>
      <c r="F58" s="939"/>
      <c r="G58" s="939"/>
      <c r="H58" s="939"/>
      <c r="I58" s="939"/>
      <c r="J58" s="942">
        <f>IF(OR((J28=""),(J57="")),"",(J57-J28))</f>
        <v>4.8780487804877981E-2</v>
      </c>
      <c r="K58" s="942"/>
      <c r="L58" s="934"/>
      <c r="M58" s="934"/>
      <c r="N58" s="934"/>
      <c r="O58" s="934"/>
      <c r="P58" s="934"/>
      <c r="Q58" s="487"/>
      <c r="R58" s="935"/>
      <c r="S58" s="935"/>
      <c r="T58" s="163"/>
      <c r="U58" s="936"/>
      <c r="V58" s="937"/>
      <c r="W58" s="937"/>
      <c r="X58" s="937"/>
      <c r="Y58" s="938"/>
      <c r="Z58" s="446"/>
      <c r="AA58" s="135"/>
      <c r="AB58" s="135"/>
      <c r="AC58" s="135"/>
      <c r="AD58" s="135"/>
    </row>
  </sheetData>
  <sheetCalcPr fullCalcOnLoad="1"/>
  <mergeCells count="114">
    <mergeCell ref="V54:V55"/>
    <mergeCell ref="W54:Y55"/>
    <mergeCell ref="A56:C58"/>
    <mergeCell ref="V56:Y56"/>
    <mergeCell ref="D57:I57"/>
    <mergeCell ref="J57:K57"/>
    <mergeCell ref="L57:P58"/>
    <mergeCell ref="R57:S58"/>
    <mergeCell ref="U57:U58"/>
    <mergeCell ref="V57:Y58"/>
    <mergeCell ref="N53:N55"/>
    <mergeCell ref="O53:O55"/>
    <mergeCell ref="P53:P55"/>
    <mergeCell ref="Q53:Q55"/>
    <mergeCell ref="D58:I58"/>
    <mergeCell ref="J58:K58"/>
    <mergeCell ref="L53:L55"/>
    <mergeCell ref="M53:M55"/>
    <mergeCell ref="J53:J55"/>
    <mergeCell ref="K53:K55"/>
    <mergeCell ref="R53:R55"/>
    <mergeCell ref="S53:S55"/>
    <mergeCell ref="T53:T55"/>
    <mergeCell ref="A53:C55"/>
    <mergeCell ref="D53:D55"/>
    <mergeCell ref="E53:E55"/>
    <mergeCell ref="F53:F55"/>
    <mergeCell ref="G53:G55"/>
    <mergeCell ref="H53:H55"/>
    <mergeCell ref="I53:I55"/>
    <mergeCell ref="B48:C48"/>
    <mergeCell ref="B49:C49"/>
    <mergeCell ref="B50:C50"/>
    <mergeCell ref="B51:C51"/>
    <mergeCell ref="B44:C44"/>
    <mergeCell ref="B45:C45"/>
    <mergeCell ref="B46:C46"/>
    <mergeCell ref="B47:C47"/>
    <mergeCell ref="B52:C52"/>
    <mergeCell ref="B35:C35"/>
    <mergeCell ref="B36:C36"/>
    <mergeCell ref="B37:C37"/>
    <mergeCell ref="B38:C38"/>
    <mergeCell ref="B39:C39"/>
    <mergeCell ref="B40:C40"/>
    <mergeCell ref="B41:C41"/>
    <mergeCell ref="B42:C42"/>
    <mergeCell ref="B43:C43"/>
    <mergeCell ref="B34:C34"/>
    <mergeCell ref="V25:V26"/>
    <mergeCell ref="J29:K29"/>
    <mergeCell ref="L24:L26"/>
    <mergeCell ref="M24:M26"/>
    <mergeCell ref="N24:N26"/>
    <mergeCell ref="O24:O26"/>
    <mergeCell ref="P24:P26"/>
    <mergeCell ref="A30:C30"/>
    <mergeCell ref="D30:V30"/>
    <mergeCell ref="R28:S29"/>
    <mergeCell ref="U28:U29"/>
    <mergeCell ref="V28:Y29"/>
    <mergeCell ref="D29:I29"/>
    <mergeCell ref="B32:C32"/>
    <mergeCell ref="B33:C33"/>
    <mergeCell ref="W30:Y30"/>
    <mergeCell ref="A31:C31"/>
    <mergeCell ref="D31:T31"/>
    <mergeCell ref="W31:Y31"/>
    <mergeCell ref="Q24:Q26"/>
    <mergeCell ref="R24:R26"/>
    <mergeCell ref="S24:S26"/>
    <mergeCell ref="T24:T26"/>
    <mergeCell ref="W25:Y26"/>
    <mergeCell ref="A27:C29"/>
    <mergeCell ref="V27:Y27"/>
    <mergeCell ref="D28:I28"/>
    <mergeCell ref="J28:K28"/>
    <mergeCell ref="L28:P29"/>
    <mergeCell ref="G24:G26"/>
    <mergeCell ref="H24:H26"/>
    <mergeCell ref="I24:I26"/>
    <mergeCell ref="J24:J26"/>
    <mergeCell ref="A24:C26"/>
    <mergeCell ref="D24:D26"/>
    <mergeCell ref="E24:E26"/>
    <mergeCell ref="F24:F26"/>
    <mergeCell ref="K24:K26"/>
    <mergeCell ref="B15:C15"/>
    <mergeCell ref="B16:C16"/>
    <mergeCell ref="B17:C17"/>
    <mergeCell ref="B18:C18"/>
    <mergeCell ref="B19:C19"/>
    <mergeCell ref="B20:C20"/>
    <mergeCell ref="B21:C21"/>
    <mergeCell ref="B22:C22"/>
    <mergeCell ref="B23:C23"/>
    <mergeCell ref="B10:C10"/>
    <mergeCell ref="B11:C11"/>
    <mergeCell ref="B12:C12"/>
    <mergeCell ref="B13:C13"/>
    <mergeCell ref="B6:C6"/>
    <mergeCell ref="B7:C7"/>
    <mergeCell ref="B8:C8"/>
    <mergeCell ref="B9:C9"/>
    <mergeCell ref="B14:C14"/>
    <mergeCell ref="A1:C1"/>
    <mergeCell ref="D1:V1"/>
    <mergeCell ref="W1:Y1"/>
    <mergeCell ref="A2:C2"/>
    <mergeCell ref="D2:T2"/>
    <mergeCell ref="W2:Y2"/>
    <mergeCell ref="B3:C3"/>
    <mergeCell ref="B4:C4"/>
    <mergeCell ref="B5:C5"/>
  </mergeCells>
  <phoneticPr fontId="0" type="noConversion"/>
  <pageMargins left="0.75" right="0.75" top="1" bottom="1" header="0.5" footer="0.5"/>
  <drawing r:id="rId1"/>
  <legacyDrawing r:id="rId2"/>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H20"/>
  <sheetViews>
    <sheetView workbookViewId="0">
      <selection sqref="A1:B1"/>
    </sheetView>
  </sheetViews>
  <sheetFormatPr baseColWidth="10" defaultColWidth="10.83203125" defaultRowHeight="12.75" customHeight="1"/>
  <cols>
    <col min="1" max="1" width="8.83203125" style="137" customWidth="1"/>
    <col min="2" max="2" width="6.83203125" style="137" customWidth="1"/>
    <col min="3" max="3" width="33.33203125" style="137" customWidth="1"/>
    <col min="4" max="4" width="8.83203125" style="137" customWidth="1"/>
    <col min="5" max="5" width="6.83203125" style="137" customWidth="1"/>
    <col min="6" max="6" width="10.83203125" style="137" customWidth="1"/>
    <col min="7" max="7" width="6.83203125" style="137" customWidth="1"/>
    <col min="8" max="8" width="5.83203125" style="137" customWidth="1"/>
  </cols>
  <sheetData>
    <row r="1" spans="1:8" ht="30" customHeight="1">
      <c r="A1" s="944">
        <f ca="1">IF(ISBLANK(IBRF!$B$5), "", IBRF!$B$5)</f>
        <v>41369</v>
      </c>
      <c r="B1" s="944"/>
      <c r="C1" s="677"/>
      <c r="D1" s="677"/>
      <c r="E1" s="945" t="str">
        <f ca="1">Score!$A$1</f>
        <v>Naptown Roller Girls / Tornado Sirens</v>
      </c>
      <c r="F1" s="945"/>
      <c r="G1" s="945"/>
      <c r="H1" s="945"/>
    </row>
    <row r="2" spans="1:8" ht="15" customHeight="1">
      <c r="A2" s="946" t="s">
        <v>500</v>
      </c>
      <c r="B2" s="946"/>
      <c r="C2" s="947" t="s">
        <v>228</v>
      </c>
      <c r="D2" s="947"/>
      <c r="E2" s="945" t="str">
        <f ca="1">Score!$T$1</f>
        <v>Detroit Derby Girls / All-Stars</v>
      </c>
      <c r="F2" s="945"/>
      <c r="G2" s="945"/>
      <c r="H2" s="945"/>
    </row>
    <row r="3" spans="1:8" ht="15" customHeight="1">
      <c r="A3" s="948" t="str">
        <f ca="1">IF(ISBLANK(IBRF!$K$3), "",( "BOUT " &amp; IBRF!$K$3))</f>
        <v/>
      </c>
      <c r="B3" s="948"/>
      <c r="C3" s="947"/>
      <c r="D3" s="947"/>
      <c r="E3" s="945"/>
      <c r="F3" s="945"/>
      <c r="G3" s="945"/>
      <c r="H3" s="945"/>
    </row>
    <row r="4" spans="1:8" ht="30" customHeight="1">
      <c r="A4" s="456">
        <v>1</v>
      </c>
      <c r="B4" s="131" t="s">
        <v>229</v>
      </c>
      <c r="C4" s="951"/>
      <c r="D4" s="952"/>
      <c r="E4" s="397" t="s">
        <v>230</v>
      </c>
      <c r="F4" s="278"/>
      <c r="G4" s="397" t="s">
        <v>231</v>
      </c>
      <c r="H4" s="307"/>
    </row>
    <row r="5" spans="1:8" ht="75" customHeight="1">
      <c r="A5" s="479" t="s">
        <v>232</v>
      </c>
      <c r="B5" s="953"/>
      <c r="C5" s="954"/>
      <c r="D5" s="954"/>
      <c r="E5" s="954"/>
      <c r="F5" s="954"/>
      <c r="G5" s="954"/>
      <c r="H5" s="955"/>
    </row>
    <row r="6" spans="1:8" ht="45" customHeight="1">
      <c r="A6" s="128" t="s">
        <v>360</v>
      </c>
      <c r="B6" s="956"/>
      <c r="C6" s="957"/>
      <c r="D6" s="957"/>
      <c r="E6" s="957"/>
      <c r="F6" s="957"/>
      <c r="G6" s="957"/>
      <c r="H6" s="958"/>
    </row>
    <row r="7" spans="1:8" ht="30" customHeight="1">
      <c r="A7" s="456">
        <v>1</v>
      </c>
      <c r="B7" s="131" t="s">
        <v>229</v>
      </c>
      <c r="C7" s="949"/>
      <c r="D7" s="950"/>
      <c r="E7" s="397" t="s">
        <v>230</v>
      </c>
      <c r="F7" s="278"/>
      <c r="G7" s="397" t="s">
        <v>231</v>
      </c>
      <c r="H7" s="307"/>
    </row>
    <row r="8" spans="1:8" ht="75" customHeight="1">
      <c r="A8" s="479" t="s">
        <v>232</v>
      </c>
      <c r="B8" s="953"/>
      <c r="C8" s="954"/>
      <c r="D8" s="954"/>
      <c r="E8" s="954"/>
      <c r="F8" s="954"/>
      <c r="G8" s="954"/>
      <c r="H8" s="955"/>
    </row>
    <row r="9" spans="1:8" ht="45" customHeight="1">
      <c r="A9" s="128" t="s">
        <v>360</v>
      </c>
      <c r="B9" s="956"/>
      <c r="C9" s="957"/>
      <c r="D9" s="957"/>
      <c r="E9" s="957"/>
      <c r="F9" s="957"/>
      <c r="G9" s="957"/>
      <c r="H9" s="958"/>
    </row>
    <row r="10" spans="1:8" ht="30" customHeight="1">
      <c r="A10" s="456">
        <v>2</v>
      </c>
      <c r="B10" s="131" t="s">
        <v>229</v>
      </c>
      <c r="C10" s="949"/>
      <c r="D10" s="950"/>
      <c r="E10" s="397" t="s">
        <v>230</v>
      </c>
      <c r="F10" s="278"/>
      <c r="G10" s="397" t="s">
        <v>231</v>
      </c>
      <c r="H10" s="307"/>
    </row>
    <row r="11" spans="1:8" ht="75" customHeight="1">
      <c r="A11" s="479" t="s">
        <v>232</v>
      </c>
      <c r="B11" s="953"/>
      <c r="C11" s="954"/>
      <c r="D11" s="954"/>
      <c r="E11" s="954"/>
      <c r="F11" s="954"/>
      <c r="G11" s="954"/>
      <c r="H11" s="955"/>
    </row>
    <row r="12" spans="1:8" ht="45" customHeight="1">
      <c r="A12" s="128" t="s">
        <v>360</v>
      </c>
      <c r="B12" s="956"/>
      <c r="C12" s="957"/>
      <c r="D12" s="957"/>
      <c r="E12" s="957"/>
      <c r="F12" s="957"/>
      <c r="G12" s="957"/>
      <c r="H12" s="958"/>
    </row>
    <row r="13" spans="1:8" ht="30" customHeight="1">
      <c r="A13" s="456">
        <v>2</v>
      </c>
      <c r="B13" s="131" t="s">
        <v>229</v>
      </c>
      <c r="C13" s="949"/>
      <c r="D13" s="950"/>
      <c r="E13" s="397" t="s">
        <v>230</v>
      </c>
      <c r="F13" s="278"/>
      <c r="G13" s="397" t="s">
        <v>231</v>
      </c>
      <c r="H13" s="307"/>
    </row>
    <row r="14" spans="1:8" ht="75" customHeight="1">
      <c r="A14" s="479" t="s">
        <v>232</v>
      </c>
      <c r="B14" s="953"/>
      <c r="C14" s="954"/>
      <c r="D14" s="954"/>
      <c r="E14" s="954"/>
      <c r="F14" s="954"/>
      <c r="G14" s="954"/>
      <c r="H14" s="955"/>
    </row>
    <row r="15" spans="1:8" ht="45" customHeight="1">
      <c r="A15" s="128" t="s">
        <v>360</v>
      </c>
      <c r="B15" s="956"/>
      <c r="C15" s="957"/>
      <c r="D15" s="957"/>
      <c r="E15" s="957"/>
      <c r="F15" s="957"/>
      <c r="G15" s="957"/>
      <c r="H15" s="958"/>
    </row>
    <row r="16" spans="1:8" ht="30" customHeight="1">
      <c r="A16" s="82" t="s">
        <v>361</v>
      </c>
      <c r="B16" s="959"/>
      <c r="C16" s="959"/>
      <c r="D16" s="82" t="s">
        <v>362</v>
      </c>
      <c r="E16" s="959"/>
      <c r="F16" s="959"/>
      <c r="G16" s="959"/>
      <c r="H16" s="959"/>
    </row>
    <row r="17" spans="1:8">
      <c r="A17" s="135"/>
      <c r="B17" s="324"/>
      <c r="C17" s="324"/>
      <c r="D17" s="135"/>
      <c r="E17" s="324"/>
      <c r="F17" s="324"/>
      <c r="G17" s="324"/>
      <c r="H17" s="324"/>
    </row>
    <row r="18" spans="1:8">
      <c r="A18" s="135"/>
      <c r="B18" s="135"/>
      <c r="C18" s="135"/>
      <c r="D18" s="135"/>
      <c r="E18" s="135"/>
      <c r="F18" s="135"/>
      <c r="G18" s="135"/>
      <c r="H18" s="135"/>
    </row>
    <row r="19" spans="1:8">
      <c r="A19" s="135"/>
      <c r="B19" s="135"/>
      <c r="C19" s="135"/>
      <c r="D19" s="135"/>
      <c r="E19" s="135"/>
      <c r="F19" s="135"/>
      <c r="G19" s="135"/>
      <c r="H19" s="135"/>
    </row>
    <row r="20" spans="1:8">
      <c r="A20" s="135"/>
      <c r="B20" s="135"/>
      <c r="C20" s="135"/>
      <c r="D20" s="135"/>
      <c r="E20" s="135"/>
      <c r="F20" s="135"/>
      <c r="G20" s="135"/>
      <c r="H20" s="135"/>
    </row>
  </sheetData>
  <sheetCalcPr fullCalcOnLoad="1"/>
  <mergeCells count="21">
    <mergeCell ref="B14:H14"/>
    <mergeCell ref="B15:H15"/>
    <mergeCell ref="B16:C16"/>
    <mergeCell ref="E16:H16"/>
    <mergeCell ref="C13:D13"/>
    <mergeCell ref="C4:D4"/>
    <mergeCell ref="B5:H5"/>
    <mergeCell ref="B6:H6"/>
    <mergeCell ref="C7:D7"/>
    <mergeCell ref="B8:H8"/>
    <mergeCell ref="B9:H9"/>
    <mergeCell ref="C10:D10"/>
    <mergeCell ref="B11:H11"/>
    <mergeCell ref="B12:H12"/>
    <mergeCell ref="A1:B1"/>
    <mergeCell ref="C1:D1"/>
    <mergeCell ref="E1:H1"/>
    <mergeCell ref="A2:B2"/>
    <mergeCell ref="C2:D3"/>
    <mergeCell ref="E2:H3"/>
    <mergeCell ref="A3:B3"/>
  </mergeCells>
  <pageMargins left="0.75" right="0.75" top="1" bottom="1" header="0.5" footer="0.5"/>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42</vt:i4>
      </vt:variant>
    </vt:vector>
  </HeadingPairs>
  <TitlesOfParts>
    <vt:vector size="42" baseType="lpstr">
      <vt:lpstr>Read Me</vt:lpstr>
      <vt:lpstr>IBRF</vt:lpstr>
      <vt:lpstr>Score</vt:lpstr>
      <vt:lpstr>Penalties</vt:lpstr>
      <vt:lpstr>Lineups</vt:lpstr>
      <vt:lpstr>Expulsion-Suspension Form</vt:lpstr>
      <vt:lpstr>Bout Summary</vt:lpstr>
      <vt:lpstr>Penalty Summary</vt:lpstr>
      <vt:lpstr>Official Reviews</vt:lpstr>
      <vt:lpstr>Actions</vt:lpstr>
      <vt:lpstr>Errors</vt:lpstr>
      <vt:lpstr>Bout Clock</vt:lpstr>
      <vt:lpstr>Penalty Box</vt:lpstr>
      <vt:lpstr>Whiteboards</vt:lpstr>
      <vt:lpstr>Dual Trackers</vt:lpstr>
      <vt:lpstr>NOTT Score</vt:lpstr>
      <vt:lpstr>SK</vt:lpstr>
      <vt:lpstr>PT</vt:lpstr>
      <vt:lpstr>LU</vt:lpstr>
      <vt:lpstr>Credits</vt:lpstr>
      <vt:lpstr>Colophon</vt:lpstr>
      <vt:lpstr>Read Me</vt:lpstr>
      <vt:lpstr>IBRF</vt:lpstr>
      <vt:lpstr>Score</vt:lpstr>
      <vt:lpstr>Penalties</vt:lpstr>
      <vt:lpstr>Lineups</vt:lpstr>
      <vt:lpstr>Expulsion-Suspension Form</vt:lpstr>
      <vt:lpstr>Bout Summary</vt:lpstr>
      <vt:lpstr>Penalty Summary</vt:lpstr>
      <vt:lpstr>Official Reviews</vt:lpstr>
      <vt:lpstr>Actions</vt:lpstr>
      <vt:lpstr>Errors</vt:lpstr>
      <vt:lpstr>Bout Clock</vt:lpstr>
      <vt:lpstr>Penalty Box</vt:lpstr>
      <vt:lpstr>Whiteboards</vt:lpstr>
      <vt:lpstr>Dual Trackers</vt:lpstr>
      <vt:lpstr>NOTT Score</vt:lpstr>
      <vt:lpstr>SK</vt:lpstr>
      <vt:lpstr>PT</vt:lpstr>
      <vt:lpstr>LU</vt:lpstr>
      <vt:lpstr>Credits</vt:lpstr>
      <vt:lpstr>Colophon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Office 2008 Converter</cp:lastModifiedBy>
  <cp:lastPrinted>2013-05-07T01:50:06Z</cp:lastPrinted>
  <dcterms:created xsi:type="dcterms:W3CDTF">2013-05-07T01:27:49Z</dcterms:created>
  <dcterms:modified xsi:type="dcterms:W3CDTF">2013-06-01T01:14:47Z</dcterms:modified>
</cp:coreProperties>
</file>